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T:\INVESTMENTS_VALUATION\3 Regulatory Half yearly Reports\Mar 2025\Final Data\Upload N Print\"/>
    </mc:Choice>
  </mc:AlternateContent>
  <xr:revisionPtr revIDLastSave="0" documentId="13_ncr:1_{EB74A7EC-7601-49BF-83DD-C00FE4D560C1}" xr6:coauthVersionLast="47" xr6:coauthVersionMax="47" xr10:uidLastSave="{00000000-0000-0000-0000-000000000000}"/>
  <workbookProtection workbookAlgorithmName="SHA-512" workbookHashValue="vj4I3YIcDMB1SMdNzDgH66LrX154CYQJKvBdZNJ1io8necRi2Lh4jcVSBmH7eq6GccKDlGXJi9AbNqOg9Pr57g==" workbookSaltValue="JsR8ixpL5FVX3rc2dt5M9w==" workbookSpinCount="100000" lockStructure="1"/>
  <bookViews>
    <workbookView xWindow="-120" yWindow="-120" windowWidth="24240" windowHeight="13140" firstSheet="8" activeTab="8" xr2:uid="{00000000-000D-0000-FFFF-FFFF00000000}"/>
  </bookViews>
  <sheets>
    <sheet name="Scheme master" sheetId="5" state="hidden" r:id="rId1"/>
    <sheet name="PHY rollback" sheetId="21" state="hidden" r:id="rId2"/>
    <sheet name="PHY simnav" sheetId="4" state="hidden" r:id="rId3"/>
    <sheet name="CHY rollback" sheetId="22" state="hidden" r:id="rId4"/>
    <sheet name="CHY simnav" sheetId="3" state="hidden" r:id="rId5"/>
    <sheet name="TB" sheetId="8" state="hidden" r:id="rId6"/>
    <sheet name="Mapping" sheetId="9" state="hidden" r:id="rId7"/>
    <sheet name="Check" sheetId="12" state="hidden" r:id="rId8"/>
    <sheet name="HY financials" sheetId="1" r:id="rId9"/>
    <sheet name="Notes to accounts" sheetId="16" r:id="rId10"/>
    <sheet name="Dividend" sheetId="7" state="hidden" r:id="rId11"/>
    <sheet name="Expense ratio" sheetId="10" state="hidden" r:id="rId12"/>
    <sheet name="AAUM" sheetId="11" state="hidden" r:id="rId13"/>
    <sheet name="Returns" sheetId="15" state="hidden" r:id="rId14"/>
    <sheet name="Provision" sheetId="13" state="hidden" r:id="rId15"/>
    <sheet name="Associate pay" sheetId="14" state="hidden" r:id="rId16"/>
    <sheet name="Associate pay IDBI" sheetId="40" state="hidden" r:id="rId17"/>
    <sheet name="Associate inv" sheetId="23" state="hidden" r:id="rId18"/>
    <sheet name="Annexure 1" sheetId="18" r:id="rId19"/>
    <sheet name="Annexure 2" sheetId="45" r:id="rId20"/>
    <sheet name="Annexure 3" sheetId="44" r:id="rId21"/>
  </sheets>
  <definedNames>
    <definedName name="_xlnm._FilterDatabase" localSheetId="12" hidden="1">AAUM!$A$3:$I$78</definedName>
    <definedName name="_xlnm._FilterDatabase" localSheetId="18" hidden="1">'Annexure 1'!$B$11:$H$467</definedName>
    <definedName name="_xlnm._FilterDatabase" localSheetId="19" hidden="1">'Annexure 2'!$A$12:$F$129</definedName>
    <definedName name="_xlnm._FilterDatabase" localSheetId="17" hidden="1">'Associate inv'!#REF!</definedName>
    <definedName name="_xlnm._FilterDatabase" localSheetId="15" hidden="1">'Associate pay'!$A$3:$U$220</definedName>
    <definedName name="_xlnm._FilterDatabase" localSheetId="3" hidden="1">'CHY rollback'!$A$1:$T$5</definedName>
    <definedName name="_xlnm._FilterDatabase" localSheetId="4" hidden="1">'CHY simnav'!$A$2:$AW$180</definedName>
    <definedName name="_xlnm._FilterDatabase" localSheetId="10" hidden="1">Dividend!$A$5:$Z$1126</definedName>
    <definedName name="_xlnm._FilterDatabase" localSheetId="11" hidden="1">'Expense ratio'!$A$2:$AA$74</definedName>
    <definedName name="_xlnm._FilterDatabase" localSheetId="8" hidden="1">'HY financials'!$B$62:$AV$113</definedName>
    <definedName name="_xlnm._FilterDatabase" localSheetId="6" hidden="1">Mapping!$A$1:$I$449</definedName>
    <definedName name="_xlnm._FilterDatabase" localSheetId="1" hidden="1">'PHY rollback'!$A$1:$T$5</definedName>
    <definedName name="_xlnm._FilterDatabase" localSheetId="2" hidden="1">'PHY simnav'!$A$2:$AT$172</definedName>
    <definedName name="_xlnm._FilterDatabase" localSheetId="13" hidden="1">Returns!$A$6:$Z$309</definedName>
    <definedName name="_xlnm._FilterDatabase" localSheetId="0" hidden="1">'Scheme master'!$A$1:$AB$244</definedName>
    <definedName name="_xlnm._FilterDatabase" localSheetId="5" hidden="1">TB!$A$2:$AA$4960</definedName>
    <definedName name="Hedging_Positions_through_Futures_AS_ON_MMMM_DD__YYYY___NIL" localSheetId="19">#REF!</definedName>
    <definedName name="Hedging_Positions_through_Futures_AS_ON_MMMM_DD__YYYY___NIL">#REF!</definedName>
    <definedName name="JPM_Footer_disp" localSheetId="19">#REF!</definedName>
    <definedName name="JPM_Footer_disp">#REF!</definedName>
    <definedName name="JPM_Footer_disp12" localSheetId="19">#REF!</definedName>
    <definedName name="JPM_Footer_disp12">#REF!</definedName>
    <definedName name="_xlnm.Print_Area" localSheetId="18">'Annexure 1'!$B$2:$H$464</definedName>
    <definedName name="_xlnm.Print_Area" localSheetId="8">'HY financials'!$D$3:$AT$189</definedName>
    <definedName name="_xlnm.Print_Area" localSheetId="9">'Notes to accounts'!$B$2:$K$118</definedName>
    <definedName name="_xlnm.Print_Titles" localSheetId="18">'Annexure 1'!$3:$10</definedName>
    <definedName name="_xlnm.Print_Titles" localSheetId="19">'Annexure 2'!$2:$12</definedName>
    <definedName name="_xlnm.Print_Titles" localSheetId="8">'HY financials'!$D:$E,'HY financials'!$3:$9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5" i="12" l="1"/>
  <c r="J45" i="12"/>
  <c r="I45" i="12"/>
  <c r="K44" i="12"/>
  <c r="J44" i="12"/>
  <c r="I44" i="12"/>
  <c r="K43" i="12"/>
  <c r="J43" i="12"/>
  <c r="I43" i="12"/>
  <c r="K42" i="12"/>
  <c r="J42" i="12"/>
  <c r="I42" i="12"/>
  <c r="K41" i="12"/>
  <c r="J41" i="12"/>
  <c r="I41" i="12"/>
  <c r="K40" i="12"/>
  <c r="J40" i="12"/>
  <c r="I40" i="12"/>
  <c r="K39" i="12"/>
  <c r="J39" i="12"/>
  <c r="I39" i="12"/>
  <c r="K38" i="12"/>
  <c r="J38" i="12"/>
  <c r="I38" i="12"/>
  <c r="K37" i="12"/>
  <c r="J37" i="12"/>
  <c r="I37" i="12"/>
  <c r="K36" i="12"/>
  <c r="J36" i="12"/>
  <c r="I36" i="12"/>
  <c r="K35" i="12"/>
  <c r="J35" i="12"/>
  <c r="I35" i="12"/>
  <c r="K34" i="12"/>
  <c r="J34" i="12"/>
  <c r="I34" i="12"/>
  <c r="K33" i="12"/>
  <c r="J33" i="12"/>
  <c r="I33" i="12"/>
  <c r="K32" i="12"/>
  <c r="J32" i="12"/>
  <c r="I32" i="12"/>
  <c r="K31" i="12"/>
  <c r="J31" i="12"/>
  <c r="I31" i="12"/>
  <c r="K30" i="12"/>
  <c r="J30" i="12"/>
  <c r="I30" i="12"/>
  <c r="K29" i="12"/>
  <c r="J29" i="12"/>
  <c r="I29" i="12"/>
  <c r="K28" i="12"/>
  <c r="J28" i="12"/>
  <c r="I28" i="12"/>
  <c r="K27" i="12"/>
  <c r="J27" i="12"/>
  <c r="I27" i="12"/>
  <c r="K26" i="12"/>
  <c r="J26" i="12"/>
  <c r="I26" i="12"/>
  <c r="K25" i="12"/>
  <c r="J25" i="12"/>
  <c r="I25" i="12"/>
  <c r="K24" i="12"/>
  <c r="J24" i="12"/>
  <c r="I24" i="12"/>
  <c r="K23" i="12"/>
  <c r="J23" i="12"/>
  <c r="I23" i="12"/>
  <c r="K22" i="12"/>
  <c r="J22" i="12"/>
  <c r="I22" i="12"/>
  <c r="K21" i="12"/>
  <c r="J21" i="12"/>
  <c r="I21" i="12"/>
  <c r="K20" i="12"/>
  <c r="J20" i="12"/>
  <c r="I20" i="12"/>
  <c r="K19" i="12"/>
  <c r="J19" i="12"/>
  <c r="I19" i="12"/>
  <c r="K18" i="12"/>
  <c r="J18" i="12"/>
  <c r="I18" i="12"/>
  <c r="K17" i="12"/>
  <c r="J17" i="12"/>
  <c r="I17" i="12"/>
  <c r="K16" i="12"/>
  <c r="J16" i="12"/>
  <c r="I16" i="12"/>
  <c r="K15" i="12"/>
  <c r="J15" i="12"/>
  <c r="I15" i="12"/>
  <c r="K14" i="12"/>
  <c r="J14" i="12"/>
  <c r="I14" i="12"/>
  <c r="K13" i="12"/>
  <c r="J13" i="12"/>
  <c r="I13" i="12"/>
  <c r="K12" i="12"/>
  <c r="J12" i="12"/>
  <c r="I12" i="12"/>
  <c r="K11" i="12"/>
  <c r="J11" i="12"/>
  <c r="I11" i="12"/>
  <c r="K10" i="12"/>
  <c r="J10" i="12"/>
  <c r="I10" i="12"/>
  <c r="K9" i="12"/>
  <c r="J9" i="12"/>
  <c r="I9" i="12"/>
  <c r="K8" i="12"/>
  <c r="J8" i="12"/>
  <c r="I8" i="12"/>
  <c r="K7" i="12"/>
  <c r="J7" i="12"/>
  <c r="I7" i="12"/>
  <c r="K6" i="12"/>
  <c r="J6" i="12"/>
  <c r="I6" i="12"/>
  <c r="I5" i="12"/>
  <c r="J5" i="12"/>
  <c r="K5" i="12"/>
  <c r="B172" i="14" l="1"/>
  <c r="B173" i="14" s="1"/>
  <c r="B174" i="14" s="1"/>
  <c r="B175" i="14" s="1"/>
  <c r="B176" i="14" s="1"/>
  <c r="B177" i="14" s="1"/>
  <c r="B178" i="14"/>
  <c r="B179" i="14" s="1"/>
  <c r="B180" i="14" s="1"/>
  <c r="B181" i="14" s="1"/>
  <c r="B182" i="14" s="1"/>
  <c r="B183" i="14" s="1"/>
  <c r="B184" i="14"/>
  <c r="B185" i="14" s="1"/>
  <c r="B186" i="14" s="1"/>
  <c r="B187" i="14" s="1"/>
  <c r="B188" i="14" s="1"/>
  <c r="B189" i="14" s="1"/>
  <c r="B190" i="14"/>
  <c r="B191" i="14"/>
  <c r="B192" i="14" s="1"/>
  <c r="B193" i="14" s="1"/>
  <c r="B194" i="14" s="1"/>
  <c r="B195" i="14" s="1"/>
  <c r="B196" i="14"/>
  <c r="B197" i="14" s="1"/>
  <c r="B198" i="14" s="1"/>
  <c r="B199" i="14" s="1"/>
  <c r="B200" i="14" s="1"/>
  <c r="B201" i="14" s="1"/>
  <c r="B202" i="14"/>
  <c r="B203" i="14" s="1"/>
  <c r="B204" i="14" s="1"/>
  <c r="B205" i="14" s="1"/>
  <c r="B206" i="14" s="1"/>
  <c r="B207" i="14" s="1"/>
  <c r="B208" i="14"/>
  <c r="B209" i="14"/>
  <c r="B210" i="14" s="1"/>
  <c r="B211" i="14" s="1"/>
  <c r="B212" i="14" s="1"/>
  <c r="B213" i="14" s="1"/>
  <c r="B214" i="14"/>
  <c r="B215" i="14"/>
  <c r="B216" i="14" s="1"/>
  <c r="B217" i="14" s="1"/>
  <c r="B218" i="14" s="1"/>
  <c r="B219" i="14" s="1"/>
  <c r="B220" i="14"/>
  <c r="B4906" i="8" l="1"/>
  <c r="A4906" i="8" s="1"/>
  <c r="C4906" i="8"/>
  <c r="D4906" i="8"/>
  <c r="E4906" i="8"/>
  <c r="F4906" i="8"/>
  <c r="B4907" i="8"/>
  <c r="A4907" i="8" s="1"/>
  <c r="C4907" i="8"/>
  <c r="D4907" i="8"/>
  <c r="E4907" i="8"/>
  <c r="F4907" i="8"/>
  <c r="B4908" i="8"/>
  <c r="A4908" i="8" s="1"/>
  <c r="C4908" i="8"/>
  <c r="D4908" i="8"/>
  <c r="E4908" i="8"/>
  <c r="F4908" i="8"/>
  <c r="B4909" i="8"/>
  <c r="A4909" i="8" s="1"/>
  <c r="C4909" i="8"/>
  <c r="D4909" i="8"/>
  <c r="E4909" i="8"/>
  <c r="F4909" i="8"/>
  <c r="B4910" i="8"/>
  <c r="A4910" i="8" s="1"/>
  <c r="C4910" i="8"/>
  <c r="D4910" i="8"/>
  <c r="E4910" i="8"/>
  <c r="F4910" i="8"/>
  <c r="B4911" i="8"/>
  <c r="A4911" i="8" s="1"/>
  <c r="C4911" i="8"/>
  <c r="D4911" i="8"/>
  <c r="E4911" i="8"/>
  <c r="F4911" i="8"/>
  <c r="B4912" i="8"/>
  <c r="A4912" i="8" s="1"/>
  <c r="C4912" i="8"/>
  <c r="D4912" i="8"/>
  <c r="E4912" i="8"/>
  <c r="F4912" i="8"/>
  <c r="B4913" i="8"/>
  <c r="A4913" i="8" s="1"/>
  <c r="C4913" i="8"/>
  <c r="D4913" i="8"/>
  <c r="E4913" i="8"/>
  <c r="F4913" i="8"/>
  <c r="B4914" i="8"/>
  <c r="A4914" i="8" s="1"/>
  <c r="C4914" i="8"/>
  <c r="D4914" i="8"/>
  <c r="E4914" i="8"/>
  <c r="F4914" i="8"/>
  <c r="B4915" i="8"/>
  <c r="A4915" i="8" s="1"/>
  <c r="C4915" i="8"/>
  <c r="D4915" i="8"/>
  <c r="E4915" i="8"/>
  <c r="F4915" i="8"/>
  <c r="B4916" i="8"/>
  <c r="A4916" i="8" s="1"/>
  <c r="C4916" i="8"/>
  <c r="D4916" i="8"/>
  <c r="E4916" i="8"/>
  <c r="F4916" i="8"/>
  <c r="B4917" i="8"/>
  <c r="A4917" i="8" s="1"/>
  <c r="C4917" i="8"/>
  <c r="D4917" i="8"/>
  <c r="E4917" i="8"/>
  <c r="F4917" i="8"/>
  <c r="B4918" i="8"/>
  <c r="A4918" i="8" s="1"/>
  <c r="C4918" i="8"/>
  <c r="D4918" i="8"/>
  <c r="E4918" i="8"/>
  <c r="F4918" i="8"/>
  <c r="B4919" i="8"/>
  <c r="A4919" i="8" s="1"/>
  <c r="C4919" i="8"/>
  <c r="D4919" i="8"/>
  <c r="E4919" i="8"/>
  <c r="F4919" i="8"/>
  <c r="B4920" i="8"/>
  <c r="A4920" i="8" s="1"/>
  <c r="C4920" i="8"/>
  <c r="D4920" i="8"/>
  <c r="E4920" i="8"/>
  <c r="F4920" i="8"/>
  <c r="B4921" i="8"/>
  <c r="A4921" i="8" s="1"/>
  <c r="C4921" i="8"/>
  <c r="D4921" i="8"/>
  <c r="E4921" i="8"/>
  <c r="F4921" i="8"/>
  <c r="B4922" i="8"/>
  <c r="A4922" i="8" s="1"/>
  <c r="C4922" i="8"/>
  <c r="D4922" i="8"/>
  <c r="E4922" i="8"/>
  <c r="F4922" i="8"/>
  <c r="B4923" i="8"/>
  <c r="A4923" i="8" s="1"/>
  <c r="C4923" i="8"/>
  <c r="D4923" i="8"/>
  <c r="E4923" i="8"/>
  <c r="F4923" i="8"/>
  <c r="B4924" i="8"/>
  <c r="A4924" i="8" s="1"/>
  <c r="C4924" i="8"/>
  <c r="D4924" i="8"/>
  <c r="E4924" i="8"/>
  <c r="F4924" i="8"/>
  <c r="B4925" i="8"/>
  <c r="A4925" i="8" s="1"/>
  <c r="C4925" i="8"/>
  <c r="D4925" i="8"/>
  <c r="E4925" i="8"/>
  <c r="F4925" i="8"/>
  <c r="B4926" i="8"/>
  <c r="A4926" i="8" s="1"/>
  <c r="C4926" i="8"/>
  <c r="D4926" i="8"/>
  <c r="E4926" i="8"/>
  <c r="F4926" i="8"/>
  <c r="B4927" i="8"/>
  <c r="A4927" i="8" s="1"/>
  <c r="C4927" i="8"/>
  <c r="D4927" i="8"/>
  <c r="E4927" i="8"/>
  <c r="F4927" i="8"/>
  <c r="B4928" i="8"/>
  <c r="A4928" i="8" s="1"/>
  <c r="C4928" i="8"/>
  <c r="D4928" i="8"/>
  <c r="E4928" i="8"/>
  <c r="F4928" i="8"/>
  <c r="B4929" i="8"/>
  <c r="A4929" i="8" s="1"/>
  <c r="C4929" i="8"/>
  <c r="D4929" i="8"/>
  <c r="E4929" i="8"/>
  <c r="F4929" i="8"/>
  <c r="B4930" i="8"/>
  <c r="A4930" i="8" s="1"/>
  <c r="C4930" i="8"/>
  <c r="D4930" i="8"/>
  <c r="E4930" i="8"/>
  <c r="F4930" i="8"/>
  <c r="B4931" i="8"/>
  <c r="A4931" i="8" s="1"/>
  <c r="C4931" i="8"/>
  <c r="D4931" i="8"/>
  <c r="E4931" i="8"/>
  <c r="F4931" i="8"/>
  <c r="B4932" i="8"/>
  <c r="A4932" i="8" s="1"/>
  <c r="C4932" i="8"/>
  <c r="D4932" i="8"/>
  <c r="E4932" i="8"/>
  <c r="F4932" i="8"/>
  <c r="B4933" i="8"/>
  <c r="A4933" i="8" s="1"/>
  <c r="C4933" i="8"/>
  <c r="D4933" i="8"/>
  <c r="E4933" i="8"/>
  <c r="F4933" i="8"/>
  <c r="B4934" i="8"/>
  <c r="A4934" i="8" s="1"/>
  <c r="C4934" i="8"/>
  <c r="D4934" i="8"/>
  <c r="E4934" i="8"/>
  <c r="F4934" i="8"/>
  <c r="B4935" i="8"/>
  <c r="A4935" i="8" s="1"/>
  <c r="C4935" i="8"/>
  <c r="D4935" i="8"/>
  <c r="E4935" i="8"/>
  <c r="F4935" i="8"/>
  <c r="B4936" i="8"/>
  <c r="A4936" i="8" s="1"/>
  <c r="C4936" i="8"/>
  <c r="D4936" i="8"/>
  <c r="E4936" i="8"/>
  <c r="F4936" i="8"/>
  <c r="B4937" i="8"/>
  <c r="A4937" i="8" s="1"/>
  <c r="C4937" i="8"/>
  <c r="D4937" i="8"/>
  <c r="E4937" i="8"/>
  <c r="F4937" i="8"/>
  <c r="B4938" i="8"/>
  <c r="A4938" i="8" s="1"/>
  <c r="C4938" i="8"/>
  <c r="D4938" i="8"/>
  <c r="E4938" i="8"/>
  <c r="F4938" i="8"/>
  <c r="B4939" i="8"/>
  <c r="A4939" i="8" s="1"/>
  <c r="C4939" i="8"/>
  <c r="D4939" i="8"/>
  <c r="E4939" i="8"/>
  <c r="F4939" i="8"/>
  <c r="B4940" i="8"/>
  <c r="A4940" i="8" s="1"/>
  <c r="C4940" i="8"/>
  <c r="D4940" i="8"/>
  <c r="E4940" i="8"/>
  <c r="F4940" i="8"/>
  <c r="B4941" i="8"/>
  <c r="A4941" i="8" s="1"/>
  <c r="C4941" i="8"/>
  <c r="D4941" i="8"/>
  <c r="E4941" i="8"/>
  <c r="F4941" i="8"/>
  <c r="B4942" i="8"/>
  <c r="A4942" i="8" s="1"/>
  <c r="C4942" i="8"/>
  <c r="D4942" i="8"/>
  <c r="E4942" i="8"/>
  <c r="F4942" i="8"/>
  <c r="B4943" i="8"/>
  <c r="A4943" i="8" s="1"/>
  <c r="C4943" i="8"/>
  <c r="D4943" i="8"/>
  <c r="E4943" i="8"/>
  <c r="F4943" i="8"/>
  <c r="B4944" i="8"/>
  <c r="A4944" i="8" s="1"/>
  <c r="C4944" i="8"/>
  <c r="D4944" i="8"/>
  <c r="E4944" i="8"/>
  <c r="F4944" i="8"/>
  <c r="B4945" i="8"/>
  <c r="A4945" i="8" s="1"/>
  <c r="C4945" i="8"/>
  <c r="D4945" i="8"/>
  <c r="E4945" i="8"/>
  <c r="F4945" i="8"/>
  <c r="B4946" i="8"/>
  <c r="A4946" i="8" s="1"/>
  <c r="C4946" i="8"/>
  <c r="D4946" i="8"/>
  <c r="E4946" i="8"/>
  <c r="F4946" i="8"/>
  <c r="B4947" i="8"/>
  <c r="A4947" i="8" s="1"/>
  <c r="C4947" i="8"/>
  <c r="D4947" i="8"/>
  <c r="E4947" i="8"/>
  <c r="F4947" i="8"/>
  <c r="B4948" i="8"/>
  <c r="A4948" i="8" s="1"/>
  <c r="C4948" i="8"/>
  <c r="D4948" i="8"/>
  <c r="E4948" i="8"/>
  <c r="F4948" i="8"/>
  <c r="B4949" i="8"/>
  <c r="A4949" i="8" s="1"/>
  <c r="C4949" i="8"/>
  <c r="D4949" i="8"/>
  <c r="E4949" i="8"/>
  <c r="F4949" i="8"/>
  <c r="B4950" i="8"/>
  <c r="A4950" i="8" s="1"/>
  <c r="C4950" i="8"/>
  <c r="D4950" i="8"/>
  <c r="E4950" i="8"/>
  <c r="F4950" i="8"/>
  <c r="B4951" i="8"/>
  <c r="A4951" i="8" s="1"/>
  <c r="C4951" i="8"/>
  <c r="D4951" i="8"/>
  <c r="E4951" i="8"/>
  <c r="F4951" i="8"/>
  <c r="B4952" i="8"/>
  <c r="A4952" i="8" s="1"/>
  <c r="C4952" i="8"/>
  <c r="D4952" i="8"/>
  <c r="E4952" i="8"/>
  <c r="F4952" i="8"/>
  <c r="B4953" i="8"/>
  <c r="A4953" i="8" s="1"/>
  <c r="C4953" i="8"/>
  <c r="D4953" i="8"/>
  <c r="E4953" i="8"/>
  <c r="F4953" i="8"/>
  <c r="B4954" i="8"/>
  <c r="A4954" i="8" s="1"/>
  <c r="C4954" i="8"/>
  <c r="D4954" i="8"/>
  <c r="E4954" i="8"/>
  <c r="F4954" i="8"/>
  <c r="B4955" i="8"/>
  <c r="A4955" i="8" s="1"/>
  <c r="C4955" i="8"/>
  <c r="D4955" i="8"/>
  <c r="E4955" i="8"/>
  <c r="F4955" i="8"/>
  <c r="B4956" i="8"/>
  <c r="A4956" i="8" s="1"/>
  <c r="C4956" i="8"/>
  <c r="D4956" i="8"/>
  <c r="E4956" i="8"/>
  <c r="F4956" i="8"/>
  <c r="B4957" i="8"/>
  <c r="A4957" i="8" s="1"/>
  <c r="C4957" i="8"/>
  <c r="D4957" i="8"/>
  <c r="E4957" i="8"/>
  <c r="F4957" i="8"/>
  <c r="B4958" i="8"/>
  <c r="A4958" i="8" s="1"/>
  <c r="C4958" i="8"/>
  <c r="D4958" i="8"/>
  <c r="E4958" i="8"/>
  <c r="F4958" i="8"/>
  <c r="B4959" i="8"/>
  <c r="A4959" i="8" s="1"/>
  <c r="C4959" i="8"/>
  <c r="D4959" i="8"/>
  <c r="E4959" i="8"/>
  <c r="F4959" i="8"/>
  <c r="B4960" i="8"/>
  <c r="A4960" i="8" s="1"/>
  <c r="C4960" i="8"/>
  <c r="D4960" i="8"/>
  <c r="E4960" i="8"/>
  <c r="F4960" i="8"/>
  <c r="A27" i="23"/>
  <c r="A28" i="23"/>
  <c r="A29" i="23" s="1"/>
  <c r="A30" i="23"/>
  <c r="A31" i="23"/>
  <c r="A32" i="23"/>
  <c r="A33" i="23"/>
  <c r="E291" i="15" l="1"/>
  <c r="E292" i="15"/>
  <c r="F292" i="15"/>
  <c r="F293" i="15" s="1"/>
  <c r="E293" i="15"/>
  <c r="E294" i="15"/>
  <c r="E295" i="15"/>
  <c r="E296" i="15"/>
  <c r="F296" i="15"/>
  <c r="F297" i="15" s="1"/>
  <c r="E297" i="15"/>
  <c r="E298" i="15"/>
  <c r="E299" i="15"/>
  <c r="E300" i="15"/>
  <c r="F300" i="15"/>
  <c r="F301" i="15" s="1"/>
  <c r="E301" i="15"/>
  <c r="E302" i="15"/>
  <c r="E303" i="15"/>
  <c r="E304" i="15"/>
  <c r="F304" i="15"/>
  <c r="F305" i="15" s="1"/>
  <c r="E305" i="15"/>
  <c r="E306" i="15"/>
  <c r="E79" i="11"/>
  <c r="E80" i="11"/>
  <c r="E81" i="11"/>
  <c r="E82" i="11"/>
  <c r="D296" i="15" l="1"/>
  <c r="D304" i="15"/>
  <c r="F302" i="15"/>
  <c r="D301" i="15"/>
  <c r="D305" i="15"/>
  <c r="F306" i="15"/>
  <c r="D306" i="15" s="1"/>
  <c r="F294" i="15"/>
  <c r="D293" i="15"/>
  <c r="D297" i="15"/>
  <c r="F298" i="15"/>
  <c r="D300" i="15"/>
  <c r="D292" i="15"/>
  <c r="D294" i="15" l="1"/>
  <c r="F295" i="15"/>
  <c r="D295" i="15" s="1"/>
  <c r="D298" i="15"/>
  <c r="F299" i="15"/>
  <c r="D299" i="15" s="1"/>
  <c r="D302" i="15"/>
  <c r="F303" i="15"/>
  <c r="D303" i="15" s="1"/>
  <c r="B42" i="10" l="1"/>
  <c r="C42" i="10"/>
  <c r="B43" i="10"/>
  <c r="C43" i="10"/>
  <c r="U76" i="10"/>
  <c r="X76" i="10"/>
  <c r="Z76" i="10"/>
  <c r="U77" i="10"/>
  <c r="X77" i="10"/>
  <c r="Z77" i="10"/>
  <c r="U78" i="10"/>
  <c r="X78" i="10"/>
  <c r="Z78" i="10"/>
  <c r="U79" i="10"/>
  <c r="X79" i="10"/>
  <c r="Z79" i="10"/>
  <c r="I76" i="10"/>
  <c r="T76" i="10" s="1"/>
  <c r="I78" i="10"/>
  <c r="I79" i="10" s="1"/>
  <c r="T79" i="10" s="1"/>
  <c r="I80" i="10"/>
  <c r="I77" i="10" l="1"/>
  <c r="T77" i="10" s="1"/>
  <c r="T78" i="10"/>
  <c r="A7" i="7" l="1" a="1"/>
  <c r="A7" i="7" s="1"/>
  <c r="B7" i="7" s="1"/>
  <c r="C7" i="7"/>
  <c r="D7" i="7"/>
  <c r="A8" i="7" a="1"/>
  <c r="A8" i="7" s="1"/>
  <c r="B8" i="7" s="1"/>
  <c r="C8" i="7"/>
  <c r="D8" i="7"/>
  <c r="A9" i="7" a="1"/>
  <c r="A9" i="7" s="1"/>
  <c r="B9" i="7" s="1"/>
  <c r="C9" i="7"/>
  <c r="D9" i="7"/>
  <c r="A10" i="7" a="1"/>
  <c r="A10" i="7" s="1"/>
  <c r="B10" i="7" s="1"/>
  <c r="C10" i="7"/>
  <c r="D10" i="7"/>
  <c r="A11" i="7" a="1"/>
  <c r="A11" i="7" s="1"/>
  <c r="B11" i="7" s="1"/>
  <c r="C11" i="7"/>
  <c r="D11" i="7"/>
  <c r="A12" i="7" a="1"/>
  <c r="A12" i="7" s="1"/>
  <c r="B12" i="7" s="1"/>
  <c r="C12" i="7"/>
  <c r="D12" i="7"/>
  <c r="A13" i="7" a="1"/>
  <c r="A13" i="7" s="1"/>
  <c r="B13" i="7" s="1"/>
  <c r="C13" i="7"/>
  <c r="D13" i="7"/>
  <c r="A14" i="7" a="1"/>
  <c r="A14" i="7"/>
  <c r="B14" i="7" s="1"/>
  <c r="C14" i="7"/>
  <c r="D14" i="7"/>
  <c r="A15" i="7" a="1"/>
  <c r="A15" i="7" s="1"/>
  <c r="B15" i="7" s="1"/>
  <c r="C15" i="7"/>
  <c r="D15" i="7"/>
  <c r="A16" i="7" a="1"/>
  <c r="A16" i="7"/>
  <c r="B16" i="7" s="1"/>
  <c r="C16" i="7"/>
  <c r="D16" i="7"/>
  <c r="A17" i="7" a="1"/>
  <c r="A17" i="7" s="1"/>
  <c r="B17" i="7" s="1"/>
  <c r="C17" i="7"/>
  <c r="D17" i="7"/>
  <c r="A18" i="7" a="1"/>
  <c r="A18" i="7" s="1"/>
  <c r="B18" i="7" s="1"/>
  <c r="C18" i="7"/>
  <c r="D18" i="7"/>
  <c r="A19" i="7" a="1"/>
  <c r="A19" i="7" s="1"/>
  <c r="B19" i="7"/>
  <c r="C19" i="7"/>
  <c r="D19" i="7"/>
  <c r="A20" i="7" a="1"/>
  <c r="A20" i="7" s="1"/>
  <c r="B20" i="7" s="1"/>
  <c r="C20" i="7"/>
  <c r="D20" i="7"/>
  <c r="A21" i="7" a="1"/>
  <c r="A21" i="7" s="1"/>
  <c r="B21" i="7" s="1"/>
  <c r="C21" i="7"/>
  <c r="D21" i="7"/>
  <c r="A22" i="7" a="1"/>
  <c r="A22" i="7" s="1"/>
  <c r="B22" i="7" s="1"/>
  <c r="C22" i="7"/>
  <c r="D22" i="7"/>
  <c r="A23" i="7" a="1"/>
  <c r="A23" i="7" s="1"/>
  <c r="B23" i="7" s="1"/>
  <c r="C23" i="7"/>
  <c r="D23" i="7"/>
  <c r="A24" i="7" a="1"/>
  <c r="A24" i="7" s="1"/>
  <c r="B24" i="7" s="1"/>
  <c r="C24" i="7"/>
  <c r="D24" i="7"/>
  <c r="A25" i="7" a="1"/>
  <c r="A25" i="7" s="1"/>
  <c r="B25" i="7" s="1"/>
  <c r="C25" i="7"/>
  <c r="D25" i="7"/>
  <c r="A26" i="7" a="1"/>
  <c r="A26" i="7" s="1"/>
  <c r="B26" i="7" s="1"/>
  <c r="C26" i="7"/>
  <c r="D26" i="7"/>
  <c r="A27" i="7" a="1"/>
  <c r="A27" i="7"/>
  <c r="B27" i="7" s="1"/>
  <c r="C27" i="7"/>
  <c r="D27" i="7"/>
  <c r="A28" i="7" a="1"/>
  <c r="A28" i="7"/>
  <c r="B28" i="7" s="1"/>
  <c r="C28" i="7"/>
  <c r="D28" i="7"/>
  <c r="A29" i="7" a="1"/>
  <c r="A29" i="7" s="1"/>
  <c r="B29" i="7" s="1"/>
  <c r="C29" i="7"/>
  <c r="D29" i="7"/>
  <c r="A30" i="7" a="1"/>
  <c r="A30" i="7" s="1"/>
  <c r="B30" i="7" s="1"/>
  <c r="C30" i="7"/>
  <c r="D30" i="7"/>
  <c r="A31" i="7" a="1"/>
  <c r="A31" i="7" s="1"/>
  <c r="B31" i="7" s="1"/>
  <c r="C31" i="7"/>
  <c r="D31" i="7"/>
  <c r="A32" i="7" a="1"/>
  <c r="A32" i="7" s="1"/>
  <c r="B32" i="7" s="1"/>
  <c r="C32" i="7"/>
  <c r="D32" i="7"/>
  <c r="A33" i="7" a="1"/>
  <c r="A33" i="7" s="1"/>
  <c r="B33" i="7" s="1"/>
  <c r="C33" i="7"/>
  <c r="D33" i="7"/>
  <c r="A34" i="7" a="1"/>
  <c r="A34" i="7" s="1"/>
  <c r="B34" i="7" s="1"/>
  <c r="C34" i="7"/>
  <c r="D34" i="7"/>
  <c r="A35" i="7" a="1"/>
  <c r="A35" i="7" s="1"/>
  <c r="B35" i="7" s="1"/>
  <c r="C35" i="7"/>
  <c r="D35" i="7"/>
  <c r="A36" i="7" a="1"/>
  <c r="A36" i="7"/>
  <c r="B36" i="7" s="1"/>
  <c r="C36" i="7"/>
  <c r="D36" i="7"/>
  <c r="A37" i="7" a="1"/>
  <c r="A37" i="7" s="1"/>
  <c r="B37" i="7" s="1"/>
  <c r="C37" i="7"/>
  <c r="D37" i="7"/>
  <c r="A38" i="7" a="1"/>
  <c r="A38" i="7"/>
  <c r="B38" i="7"/>
  <c r="C38" i="7"/>
  <c r="D38" i="7"/>
  <c r="A39" i="7" a="1"/>
  <c r="A39" i="7" s="1"/>
  <c r="B39" i="7" s="1"/>
  <c r="C39" i="7"/>
  <c r="D39" i="7"/>
  <c r="A40" i="7" a="1"/>
  <c r="A40" i="7"/>
  <c r="B40" i="7" s="1"/>
  <c r="C40" i="7"/>
  <c r="D40" i="7"/>
  <c r="A41" i="7" a="1"/>
  <c r="A41" i="7" s="1"/>
  <c r="B41" i="7" s="1"/>
  <c r="C41" i="7"/>
  <c r="D41" i="7"/>
  <c r="A42" i="7" a="1"/>
  <c r="A42" i="7" s="1"/>
  <c r="B42" i="7" s="1"/>
  <c r="C42" i="7"/>
  <c r="D42" i="7"/>
  <c r="A43" i="7" a="1"/>
  <c r="A43" i="7" s="1"/>
  <c r="B43" i="7" s="1"/>
  <c r="C43" i="7"/>
  <c r="D43" i="7"/>
  <c r="A44" i="7" a="1"/>
  <c r="A44" i="7" s="1"/>
  <c r="B44" i="7" s="1"/>
  <c r="C44" i="7"/>
  <c r="D44" i="7"/>
  <c r="A45" i="7" a="1"/>
  <c r="A45" i="7" s="1"/>
  <c r="B45" i="7" s="1"/>
  <c r="C45" i="7"/>
  <c r="D45" i="7"/>
  <c r="A46" i="7" a="1"/>
  <c r="A46" i="7"/>
  <c r="B46" i="7" s="1"/>
  <c r="C46" i="7"/>
  <c r="D46" i="7"/>
  <c r="A47" i="7" a="1"/>
  <c r="A47" i="7" s="1"/>
  <c r="B47" i="7" s="1"/>
  <c r="C47" i="7"/>
  <c r="D47" i="7"/>
  <c r="A48" i="7" a="1"/>
  <c r="A48" i="7"/>
  <c r="B48" i="7" s="1"/>
  <c r="C48" i="7"/>
  <c r="D48" i="7"/>
  <c r="A49" i="7" a="1"/>
  <c r="A49" i="7" s="1"/>
  <c r="B49" i="7" s="1"/>
  <c r="C49" i="7"/>
  <c r="D49" i="7"/>
  <c r="A50" i="7" a="1"/>
  <c r="A50" i="7" s="1"/>
  <c r="B50" i="7" s="1"/>
  <c r="C50" i="7"/>
  <c r="D50" i="7"/>
  <c r="A51" i="7" a="1"/>
  <c r="A51" i="7"/>
  <c r="B51" i="7"/>
  <c r="C51" i="7"/>
  <c r="D51" i="7"/>
  <c r="A52" i="7" a="1"/>
  <c r="A52" i="7" s="1"/>
  <c r="B52" i="7" s="1"/>
  <c r="C52" i="7"/>
  <c r="D52" i="7"/>
  <c r="A53" i="7" a="1"/>
  <c r="A53" i="7" s="1"/>
  <c r="B53" i="7" s="1"/>
  <c r="C53" i="7"/>
  <c r="D53" i="7"/>
  <c r="A54" i="7" a="1"/>
  <c r="A54" i="7" s="1"/>
  <c r="B54" i="7" s="1"/>
  <c r="C54" i="7"/>
  <c r="D54" i="7"/>
  <c r="A55" i="7" a="1"/>
  <c r="A55" i="7" s="1"/>
  <c r="B55" i="7" s="1"/>
  <c r="C55" i="7"/>
  <c r="D55" i="7"/>
  <c r="A56" i="7" a="1"/>
  <c r="A56" i="7" s="1"/>
  <c r="B56" i="7" s="1"/>
  <c r="C56" i="7"/>
  <c r="D56" i="7"/>
  <c r="A57" i="7" a="1"/>
  <c r="A57" i="7" s="1"/>
  <c r="B57" i="7" s="1"/>
  <c r="C57" i="7"/>
  <c r="D57" i="7"/>
  <c r="A58" i="7" a="1"/>
  <c r="A58" i="7" s="1"/>
  <c r="B58" i="7" s="1"/>
  <c r="C58" i="7"/>
  <c r="D58" i="7"/>
  <c r="A59" i="7" a="1"/>
  <c r="A59" i="7"/>
  <c r="B59" i="7" s="1"/>
  <c r="C59" i="7"/>
  <c r="D59" i="7"/>
  <c r="A60" i="7" a="1"/>
  <c r="A60" i="7"/>
  <c r="B60" i="7" s="1"/>
  <c r="C60" i="7"/>
  <c r="D60" i="7"/>
  <c r="A61" i="7" a="1"/>
  <c r="A61" i="7" s="1"/>
  <c r="B61" i="7" s="1"/>
  <c r="C61" i="7"/>
  <c r="D61" i="7"/>
  <c r="A62" i="7" a="1"/>
  <c r="A62" i="7" s="1"/>
  <c r="B62" i="7" s="1"/>
  <c r="C62" i="7"/>
  <c r="D62" i="7"/>
  <c r="A63" i="7" a="1"/>
  <c r="A63" i="7" s="1"/>
  <c r="B63" i="7" s="1"/>
  <c r="C63" i="7"/>
  <c r="D63" i="7"/>
  <c r="A64" i="7" a="1"/>
  <c r="A64" i="7" s="1"/>
  <c r="B64" i="7" s="1"/>
  <c r="C64" i="7"/>
  <c r="D64" i="7"/>
  <c r="A65" i="7" a="1"/>
  <c r="A65" i="7" s="1"/>
  <c r="B65" i="7" s="1"/>
  <c r="C65" i="7"/>
  <c r="D65" i="7"/>
  <c r="A66" i="7" a="1"/>
  <c r="A66" i="7" s="1"/>
  <c r="B66" i="7" s="1"/>
  <c r="C66" i="7"/>
  <c r="D66" i="7"/>
  <c r="A67" i="7" a="1"/>
  <c r="A67" i="7" s="1"/>
  <c r="B67" i="7" s="1"/>
  <c r="C67" i="7"/>
  <c r="D67" i="7"/>
  <c r="A68" i="7" a="1"/>
  <c r="A68" i="7"/>
  <c r="B68" i="7" s="1"/>
  <c r="C68" i="7"/>
  <c r="D68" i="7"/>
  <c r="A69" i="7" a="1"/>
  <c r="A69" i="7" s="1"/>
  <c r="B69" i="7" s="1"/>
  <c r="C69" i="7"/>
  <c r="D69" i="7"/>
  <c r="A70" i="7" a="1"/>
  <c r="A70" i="7"/>
  <c r="B70" i="7"/>
  <c r="C70" i="7"/>
  <c r="D70" i="7"/>
  <c r="A71" i="7" a="1"/>
  <c r="A71" i="7" s="1"/>
  <c r="B71" i="7" s="1"/>
  <c r="C71" i="7"/>
  <c r="D71" i="7"/>
  <c r="A72" i="7" a="1"/>
  <c r="A72" i="7"/>
  <c r="B72" i="7" s="1"/>
  <c r="C72" i="7"/>
  <c r="D72" i="7"/>
  <c r="A73" i="7" a="1"/>
  <c r="A73" i="7" s="1"/>
  <c r="B73" i="7" s="1"/>
  <c r="C73" i="7"/>
  <c r="D73" i="7"/>
  <c r="A74" i="7" a="1"/>
  <c r="A74" i="7" s="1"/>
  <c r="B74" i="7" s="1"/>
  <c r="C74" i="7"/>
  <c r="D74" i="7"/>
  <c r="A75" i="7" a="1"/>
  <c r="A75" i="7" s="1"/>
  <c r="B75" i="7" s="1"/>
  <c r="C75" i="7"/>
  <c r="D75" i="7"/>
  <c r="A76" i="7" a="1"/>
  <c r="A76" i="7" s="1"/>
  <c r="B76" i="7" s="1"/>
  <c r="C76" i="7"/>
  <c r="D76" i="7"/>
  <c r="A77" i="7" a="1"/>
  <c r="A77" i="7" s="1"/>
  <c r="B77" i="7" s="1"/>
  <c r="C77" i="7"/>
  <c r="D77" i="7"/>
  <c r="A78" i="7" a="1"/>
  <c r="A78" i="7"/>
  <c r="B78" i="7" s="1"/>
  <c r="C78" i="7"/>
  <c r="D78" i="7"/>
  <c r="A79" i="7" a="1"/>
  <c r="A79" i="7" s="1"/>
  <c r="B79" i="7" s="1"/>
  <c r="C79" i="7"/>
  <c r="D79" i="7"/>
  <c r="A80" i="7" a="1"/>
  <c r="A80" i="7"/>
  <c r="B80" i="7" s="1"/>
  <c r="C80" i="7"/>
  <c r="D80" i="7"/>
  <c r="A81" i="7" a="1"/>
  <c r="A81" i="7" s="1"/>
  <c r="B81" i="7" s="1"/>
  <c r="C81" i="7"/>
  <c r="D81" i="7"/>
  <c r="A82" i="7" a="1"/>
  <c r="A82" i="7" s="1"/>
  <c r="B82" i="7" s="1"/>
  <c r="C82" i="7"/>
  <c r="D82" i="7"/>
  <c r="A83" i="7" a="1"/>
  <c r="A83" i="7"/>
  <c r="B83" i="7"/>
  <c r="C83" i="7"/>
  <c r="D83" i="7"/>
  <c r="A84" i="7" a="1"/>
  <c r="A84" i="7" s="1"/>
  <c r="B84" i="7" s="1"/>
  <c r="C84" i="7"/>
  <c r="D84" i="7"/>
  <c r="A85" i="7" a="1"/>
  <c r="A85" i="7" s="1"/>
  <c r="B85" i="7" s="1"/>
  <c r="C85" i="7"/>
  <c r="D85" i="7"/>
  <c r="A86" i="7" a="1"/>
  <c r="A86" i="7" s="1"/>
  <c r="B86" i="7" s="1"/>
  <c r="C86" i="7"/>
  <c r="D86" i="7"/>
  <c r="A87" i="7" a="1"/>
  <c r="A87" i="7" s="1"/>
  <c r="B87" i="7" s="1"/>
  <c r="C87" i="7"/>
  <c r="D87" i="7"/>
  <c r="A88" i="7" a="1"/>
  <c r="A88" i="7" s="1"/>
  <c r="B88" i="7" s="1"/>
  <c r="C88" i="7"/>
  <c r="D88" i="7"/>
  <c r="A89" i="7" a="1"/>
  <c r="A89" i="7" s="1"/>
  <c r="B89" i="7" s="1"/>
  <c r="C89" i="7"/>
  <c r="D89" i="7"/>
  <c r="A90" i="7" a="1"/>
  <c r="A90" i="7" s="1"/>
  <c r="B90" i="7" s="1"/>
  <c r="C90" i="7"/>
  <c r="D90" i="7"/>
  <c r="A91" i="7" a="1"/>
  <c r="A91" i="7"/>
  <c r="B91" i="7" s="1"/>
  <c r="C91" i="7"/>
  <c r="D91" i="7"/>
  <c r="A92" i="7" a="1"/>
  <c r="A92" i="7"/>
  <c r="B92" i="7" s="1"/>
  <c r="C92" i="7"/>
  <c r="D92" i="7"/>
  <c r="A93" i="7" a="1"/>
  <c r="A93" i="7" s="1"/>
  <c r="B93" i="7" s="1"/>
  <c r="C93" i="7"/>
  <c r="D93" i="7"/>
  <c r="A94" i="7" a="1"/>
  <c r="A94" i="7" s="1"/>
  <c r="B94" i="7" s="1"/>
  <c r="C94" i="7"/>
  <c r="D94" i="7"/>
  <c r="A95" i="7" a="1"/>
  <c r="A95" i="7" s="1"/>
  <c r="B95" i="7" s="1"/>
  <c r="C95" i="7"/>
  <c r="D95" i="7"/>
  <c r="A96" i="7" a="1"/>
  <c r="A96" i="7" s="1"/>
  <c r="B96" i="7" s="1"/>
  <c r="C96" i="7"/>
  <c r="D96" i="7"/>
  <c r="A97" i="7" a="1"/>
  <c r="A97" i="7" s="1"/>
  <c r="B97" i="7" s="1"/>
  <c r="C97" i="7"/>
  <c r="D97" i="7"/>
  <c r="A98" i="7" a="1"/>
  <c r="A98" i="7" s="1"/>
  <c r="B98" i="7" s="1"/>
  <c r="C98" i="7"/>
  <c r="D98" i="7"/>
  <c r="A99" i="7" a="1"/>
  <c r="A99" i="7" s="1"/>
  <c r="B99" i="7" s="1"/>
  <c r="C99" i="7"/>
  <c r="D99" i="7"/>
  <c r="A100" i="7" a="1"/>
  <c r="A100" i="7"/>
  <c r="B100" i="7" s="1"/>
  <c r="C100" i="7"/>
  <c r="D100" i="7"/>
  <c r="A101" i="7" a="1"/>
  <c r="A101" i="7" s="1"/>
  <c r="B101" i="7" s="1"/>
  <c r="C101" i="7"/>
  <c r="D101" i="7"/>
  <c r="A102" i="7" a="1"/>
  <c r="A102" i="7"/>
  <c r="B102" i="7"/>
  <c r="C102" i="7"/>
  <c r="D102" i="7"/>
  <c r="A103" i="7" a="1"/>
  <c r="A103" i="7" s="1"/>
  <c r="B103" i="7" s="1"/>
  <c r="C103" i="7"/>
  <c r="D103" i="7"/>
  <c r="A104" i="7" a="1"/>
  <c r="A104" i="7"/>
  <c r="B104" i="7" s="1"/>
  <c r="C104" i="7"/>
  <c r="D104" i="7"/>
  <c r="A105" i="7" a="1"/>
  <c r="A105" i="7" s="1"/>
  <c r="B105" i="7" s="1"/>
  <c r="C105" i="7"/>
  <c r="D105" i="7"/>
  <c r="A106" i="7" a="1"/>
  <c r="A106" i="7" s="1"/>
  <c r="B106" i="7" s="1"/>
  <c r="C106" i="7"/>
  <c r="D106" i="7"/>
  <c r="A107" i="7" a="1"/>
  <c r="A107" i="7" s="1"/>
  <c r="B107" i="7" s="1"/>
  <c r="C107" i="7"/>
  <c r="D107" i="7"/>
  <c r="A108" i="7" a="1"/>
  <c r="A108" i="7" s="1"/>
  <c r="B108" i="7" s="1"/>
  <c r="C108" i="7"/>
  <c r="D108" i="7"/>
  <c r="A109" i="7" a="1"/>
  <c r="A109" i="7" s="1"/>
  <c r="B109" i="7" s="1"/>
  <c r="C109" i="7"/>
  <c r="D109" i="7"/>
  <c r="A110" i="7" a="1"/>
  <c r="A110" i="7"/>
  <c r="B110" i="7" s="1"/>
  <c r="C110" i="7"/>
  <c r="D110" i="7"/>
  <c r="A111" i="7" a="1"/>
  <c r="A111" i="7" s="1"/>
  <c r="B111" i="7" s="1"/>
  <c r="C111" i="7"/>
  <c r="D111" i="7"/>
  <c r="A112" i="7" a="1"/>
  <c r="A112" i="7"/>
  <c r="B112" i="7" s="1"/>
  <c r="C112" i="7"/>
  <c r="D112" i="7"/>
  <c r="A113" i="7" a="1"/>
  <c r="A113" i="7" s="1"/>
  <c r="B113" i="7" s="1"/>
  <c r="C113" i="7"/>
  <c r="D113" i="7"/>
  <c r="A114" i="7" a="1"/>
  <c r="A114" i="7" s="1"/>
  <c r="B114" i="7" s="1"/>
  <c r="C114" i="7"/>
  <c r="D114" i="7"/>
  <c r="A115" i="7" a="1"/>
  <c r="A115" i="7"/>
  <c r="B115" i="7"/>
  <c r="C115" i="7"/>
  <c r="D115" i="7"/>
  <c r="A116" i="7" a="1"/>
  <c r="A116" i="7" s="1"/>
  <c r="B116" i="7" s="1"/>
  <c r="C116" i="7"/>
  <c r="D116" i="7"/>
  <c r="A117" i="7" a="1"/>
  <c r="A117" i="7" s="1"/>
  <c r="B117" i="7" s="1"/>
  <c r="C117" i="7"/>
  <c r="D117" i="7"/>
  <c r="A118" i="7" a="1"/>
  <c r="A118" i="7" s="1"/>
  <c r="B118" i="7" s="1"/>
  <c r="C118" i="7"/>
  <c r="D118" i="7"/>
  <c r="A119" i="7" a="1"/>
  <c r="A119" i="7" s="1"/>
  <c r="B119" i="7" s="1"/>
  <c r="C119" i="7"/>
  <c r="D119" i="7"/>
  <c r="A120" i="7" a="1"/>
  <c r="A120" i="7" s="1"/>
  <c r="B120" i="7" s="1"/>
  <c r="C120" i="7"/>
  <c r="D120" i="7"/>
  <c r="A121" i="7" a="1"/>
  <c r="A121" i="7" s="1"/>
  <c r="B121" i="7" s="1"/>
  <c r="C121" i="7"/>
  <c r="D121" i="7"/>
  <c r="A122" i="7" a="1"/>
  <c r="A122" i="7" s="1"/>
  <c r="B122" i="7" s="1"/>
  <c r="C122" i="7"/>
  <c r="D122" i="7"/>
  <c r="A123" i="7" a="1"/>
  <c r="A123" i="7"/>
  <c r="B123" i="7" s="1"/>
  <c r="C123" i="7"/>
  <c r="D123" i="7"/>
  <c r="A124" i="7" a="1"/>
  <c r="A124" i="7"/>
  <c r="B124" i="7" s="1"/>
  <c r="C124" i="7"/>
  <c r="D124" i="7"/>
  <c r="A125" i="7" a="1"/>
  <c r="A125" i="7" s="1"/>
  <c r="B125" i="7" s="1"/>
  <c r="C125" i="7"/>
  <c r="D125" i="7"/>
  <c r="A126" i="7" a="1"/>
  <c r="A126" i="7" s="1"/>
  <c r="B126" i="7" s="1"/>
  <c r="C126" i="7"/>
  <c r="D126" i="7"/>
  <c r="A127" i="7" a="1"/>
  <c r="A127" i="7" s="1"/>
  <c r="B127" i="7" s="1"/>
  <c r="C127" i="7"/>
  <c r="D127" i="7"/>
  <c r="A128" i="7" a="1"/>
  <c r="A128" i="7" s="1"/>
  <c r="B128" i="7" s="1"/>
  <c r="C128" i="7"/>
  <c r="D128" i="7"/>
  <c r="A129" i="7" a="1"/>
  <c r="A129" i="7" s="1"/>
  <c r="B129" i="7" s="1"/>
  <c r="C129" i="7"/>
  <c r="D129" i="7"/>
  <c r="A130" i="7" a="1"/>
  <c r="A130" i="7" s="1"/>
  <c r="B130" i="7" s="1"/>
  <c r="C130" i="7"/>
  <c r="D130" i="7"/>
  <c r="A131" i="7" a="1"/>
  <c r="A131" i="7" s="1"/>
  <c r="B131" i="7" s="1"/>
  <c r="C131" i="7"/>
  <c r="D131" i="7"/>
  <c r="A132" i="7" a="1"/>
  <c r="A132" i="7"/>
  <c r="B132" i="7" s="1"/>
  <c r="C132" i="7"/>
  <c r="D132" i="7"/>
  <c r="A133" i="7" a="1"/>
  <c r="A133" i="7" s="1"/>
  <c r="B133" i="7" s="1"/>
  <c r="C133" i="7"/>
  <c r="D133" i="7"/>
  <c r="A134" i="7" a="1"/>
  <c r="A134" i="7"/>
  <c r="B134" i="7" s="1"/>
  <c r="C134" i="7"/>
  <c r="D134" i="7"/>
  <c r="A135" i="7" a="1"/>
  <c r="A135" i="7" s="1"/>
  <c r="B135" i="7" s="1"/>
  <c r="C135" i="7"/>
  <c r="D135" i="7"/>
  <c r="A136" i="7" a="1"/>
  <c r="A136" i="7"/>
  <c r="B136" i="7" s="1"/>
  <c r="C136" i="7"/>
  <c r="D136" i="7"/>
  <c r="A137" i="7" a="1"/>
  <c r="A137" i="7" s="1"/>
  <c r="B137" i="7" s="1"/>
  <c r="C137" i="7"/>
  <c r="D137" i="7"/>
  <c r="A138" i="7" a="1"/>
  <c r="A138" i="7" s="1"/>
  <c r="B138" i="7" s="1"/>
  <c r="C138" i="7"/>
  <c r="D138" i="7"/>
  <c r="A139" i="7" a="1"/>
  <c r="A139" i="7"/>
  <c r="B139" i="7" s="1"/>
  <c r="C139" i="7"/>
  <c r="D139" i="7"/>
  <c r="A140" i="7" a="1"/>
  <c r="A140" i="7"/>
  <c r="B140" i="7" s="1"/>
  <c r="C140" i="7"/>
  <c r="D140" i="7"/>
  <c r="A141" i="7" a="1"/>
  <c r="A141" i="7" s="1"/>
  <c r="B141" i="7" s="1"/>
  <c r="C141" i="7"/>
  <c r="D141" i="7"/>
  <c r="A142" i="7" a="1"/>
  <c r="A142" i="7" s="1"/>
  <c r="B142" i="7" s="1"/>
  <c r="C142" i="7"/>
  <c r="D142" i="7"/>
  <c r="A143" i="7" a="1"/>
  <c r="A143" i="7" s="1"/>
  <c r="B143" i="7" s="1"/>
  <c r="C143" i="7"/>
  <c r="D143" i="7"/>
  <c r="A144" i="7" a="1"/>
  <c r="A144" i="7" s="1"/>
  <c r="B144" i="7" s="1"/>
  <c r="C144" i="7"/>
  <c r="D144" i="7"/>
  <c r="A145" i="7" a="1"/>
  <c r="A145" i="7" s="1"/>
  <c r="B145" i="7" s="1"/>
  <c r="C145" i="7"/>
  <c r="D145" i="7"/>
  <c r="A146" i="7" a="1"/>
  <c r="A146" i="7" s="1"/>
  <c r="B146" i="7" s="1"/>
  <c r="C146" i="7"/>
  <c r="D146" i="7"/>
  <c r="A147" i="7" a="1"/>
  <c r="A147" i="7"/>
  <c r="B147" i="7" s="1"/>
  <c r="C147" i="7"/>
  <c r="D147" i="7"/>
  <c r="A148" i="7" a="1"/>
  <c r="A148" i="7"/>
  <c r="B148" i="7" s="1"/>
  <c r="C148" i="7"/>
  <c r="D148" i="7"/>
  <c r="A149" i="7" a="1"/>
  <c r="A149" i="7" s="1"/>
  <c r="B149" i="7" s="1"/>
  <c r="C149" i="7"/>
  <c r="D149" i="7"/>
  <c r="A150" i="7" a="1"/>
  <c r="A150" i="7" s="1"/>
  <c r="B150" i="7" s="1"/>
  <c r="C150" i="7"/>
  <c r="D150" i="7"/>
  <c r="A151" i="7" a="1"/>
  <c r="A151" i="7" s="1"/>
  <c r="B151" i="7" s="1"/>
  <c r="C151" i="7"/>
  <c r="D151" i="7"/>
  <c r="A152" i="7" a="1"/>
  <c r="A152" i="7" s="1"/>
  <c r="B152" i="7" s="1"/>
  <c r="C152" i="7"/>
  <c r="D152" i="7"/>
  <c r="A153" i="7" a="1"/>
  <c r="A153" i="7" s="1"/>
  <c r="B153" i="7" s="1"/>
  <c r="C153" i="7"/>
  <c r="D153" i="7"/>
  <c r="A154" i="7" a="1"/>
  <c r="A154" i="7" s="1"/>
  <c r="B154" i="7" s="1"/>
  <c r="C154" i="7"/>
  <c r="D154" i="7"/>
  <c r="A155" i="7" a="1"/>
  <c r="A155" i="7" s="1"/>
  <c r="B155" i="7" s="1"/>
  <c r="C155" i="7"/>
  <c r="D155" i="7"/>
  <c r="A156" i="7" a="1"/>
  <c r="A156" i="7" s="1"/>
  <c r="B156" i="7" s="1"/>
  <c r="C156" i="7"/>
  <c r="D156" i="7"/>
  <c r="A157" i="7" a="1"/>
  <c r="A157" i="7"/>
  <c r="B157" i="7" s="1"/>
  <c r="C157" i="7"/>
  <c r="D157" i="7"/>
  <c r="A158" i="7" a="1"/>
  <c r="A158" i="7" s="1"/>
  <c r="B158" i="7" s="1"/>
  <c r="C158" i="7"/>
  <c r="D158" i="7"/>
  <c r="A159" i="7" a="1"/>
  <c r="A159" i="7" s="1"/>
  <c r="B159" i="7" s="1"/>
  <c r="C159" i="7"/>
  <c r="D159" i="7"/>
  <c r="A160" i="7" a="1"/>
  <c r="A160" i="7" s="1"/>
  <c r="B160" i="7" s="1"/>
  <c r="C160" i="7"/>
  <c r="D160" i="7"/>
  <c r="A161" i="7" a="1"/>
  <c r="A161" i="7" s="1"/>
  <c r="B161" i="7" s="1"/>
  <c r="C161" i="7"/>
  <c r="D161" i="7"/>
  <c r="A162" i="7" a="1"/>
  <c r="A162" i="7" s="1"/>
  <c r="B162" i="7" s="1"/>
  <c r="C162" i="7"/>
  <c r="D162" i="7"/>
  <c r="A163" i="7" a="1"/>
  <c r="A163" i="7"/>
  <c r="B163" i="7" s="1"/>
  <c r="C163" i="7"/>
  <c r="D163" i="7"/>
  <c r="A164" i="7" a="1"/>
  <c r="A164" i="7"/>
  <c r="B164" i="7" s="1"/>
  <c r="C164" i="7"/>
  <c r="D164" i="7"/>
  <c r="A165" i="7" a="1"/>
  <c r="A165" i="7" s="1"/>
  <c r="B165" i="7" s="1"/>
  <c r="C165" i="7"/>
  <c r="D165" i="7"/>
  <c r="A166" i="7" a="1"/>
  <c r="A166" i="7"/>
  <c r="B166" i="7" s="1"/>
  <c r="C166" i="7"/>
  <c r="D166" i="7"/>
  <c r="A167" i="7" a="1"/>
  <c r="A167" i="7" s="1"/>
  <c r="B167" i="7" s="1"/>
  <c r="C167" i="7"/>
  <c r="D167" i="7"/>
  <c r="A168" i="7" a="1"/>
  <c r="A168" i="7"/>
  <c r="B168" i="7" s="1"/>
  <c r="C168" i="7"/>
  <c r="D168" i="7"/>
  <c r="A169" i="7" a="1"/>
  <c r="A169" i="7" s="1"/>
  <c r="B169" i="7" s="1"/>
  <c r="C169" i="7"/>
  <c r="D169" i="7"/>
  <c r="A170" i="7" a="1"/>
  <c r="A170" i="7" s="1"/>
  <c r="B170" i="7" s="1"/>
  <c r="C170" i="7"/>
  <c r="D170" i="7"/>
  <c r="A171" i="7" a="1"/>
  <c r="A171" i="7" s="1"/>
  <c r="B171" i="7" s="1"/>
  <c r="C171" i="7"/>
  <c r="D171" i="7"/>
  <c r="A172" i="7" a="1"/>
  <c r="A172" i="7" s="1"/>
  <c r="B172" i="7" s="1"/>
  <c r="C172" i="7"/>
  <c r="D172" i="7"/>
  <c r="A173" i="7" a="1"/>
  <c r="A173" i="7" s="1"/>
  <c r="B173" i="7" s="1"/>
  <c r="C173" i="7"/>
  <c r="D173" i="7"/>
  <c r="A174" i="7" a="1"/>
  <c r="A174" i="7"/>
  <c r="B174" i="7" s="1"/>
  <c r="C174" i="7"/>
  <c r="D174" i="7"/>
  <c r="A175" i="7" a="1"/>
  <c r="A175" i="7" s="1"/>
  <c r="B175" i="7" s="1"/>
  <c r="C175" i="7"/>
  <c r="D175" i="7"/>
  <c r="A176" i="7" a="1"/>
  <c r="A176" i="7"/>
  <c r="B176" i="7" s="1"/>
  <c r="C176" i="7"/>
  <c r="D176" i="7"/>
  <c r="A177" i="7" a="1"/>
  <c r="A177" i="7" s="1"/>
  <c r="B177" i="7" s="1"/>
  <c r="C177" i="7"/>
  <c r="D177" i="7"/>
  <c r="A178" i="7" a="1"/>
  <c r="A178" i="7" s="1"/>
  <c r="B178" i="7" s="1"/>
  <c r="C178" i="7"/>
  <c r="D178" i="7"/>
  <c r="A179" i="7" a="1"/>
  <c r="A179" i="7"/>
  <c r="B179" i="7" s="1"/>
  <c r="C179" i="7"/>
  <c r="D179" i="7"/>
  <c r="A180" i="7" a="1"/>
  <c r="A180" i="7"/>
  <c r="B180" i="7" s="1"/>
  <c r="C180" i="7"/>
  <c r="D180" i="7"/>
  <c r="A181" i="7" a="1"/>
  <c r="A181" i="7" s="1"/>
  <c r="B181" i="7" s="1"/>
  <c r="C181" i="7"/>
  <c r="D181" i="7"/>
  <c r="A182" i="7" a="1"/>
  <c r="A182" i="7"/>
  <c r="B182" i="7"/>
  <c r="C182" i="7"/>
  <c r="D182" i="7"/>
  <c r="A183" i="7" a="1"/>
  <c r="A183" i="7" s="1"/>
  <c r="B183" i="7" s="1"/>
  <c r="C183" i="7"/>
  <c r="D183" i="7"/>
  <c r="A184" i="7" a="1"/>
  <c r="A184" i="7"/>
  <c r="B184" i="7" s="1"/>
  <c r="C184" i="7"/>
  <c r="D184" i="7"/>
  <c r="A185" i="7" a="1"/>
  <c r="A185" i="7" s="1"/>
  <c r="B185" i="7" s="1"/>
  <c r="C185" i="7"/>
  <c r="D185" i="7"/>
  <c r="A186" i="7" a="1"/>
  <c r="A186" i="7" s="1"/>
  <c r="B186" i="7" s="1"/>
  <c r="C186" i="7"/>
  <c r="D186" i="7"/>
  <c r="A187" i="7" a="1"/>
  <c r="A187" i="7" s="1"/>
  <c r="B187" i="7" s="1"/>
  <c r="C187" i="7"/>
  <c r="D187" i="7"/>
  <c r="A188" i="7" a="1"/>
  <c r="A188" i="7" s="1"/>
  <c r="B188" i="7" s="1"/>
  <c r="C188" i="7"/>
  <c r="D188" i="7"/>
  <c r="A189" i="7" a="1"/>
  <c r="A189" i="7" s="1"/>
  <c r="B189" i="7" s="1"/>
  <c r="C189" i="7"/>
  <c r="D189" i="7"/>
  <c r="A190" i="7" a="1"/>
  <c r="A190" i="7"/>
  <c r="B190" i="7" s="1"/>
  <c r="C190" i="7"/>
  <c r="D190" i="7"/>
  <c r="A191" i="7" a="1"/>
  <c r="A191" i="7" s="1"/>
  <c r="B191" i="7" s="1"/>
  <c r="C191" i="7"/>
  <c r="D191" i="7"/>
  <c r="A192" i="7" a="1"/>
  <c r="A192" i="7" s="1"/>
  <c r="B192" i="7" s="1"/>
  <c r="C192" i="7"/>
  <c r="D192" i="7"/>
  <c r="A193" i="7" a="1"/>
  <c r="A193" i="7" s="1"/>
  <c r="B193" i="7" s="1"/>
  <c r="C193" i="7"/>
  <c r="D193" i="7"/>
  <c r="A194" i="7" a="1"/>
  <c r="A194" i="7" s="1"/>
  <c r="B194" i="7" s="1"/>
  <c r="C194" i="7"/>
  <c r="D194" i="7"/>
  <c r="A195" i="7" a="1"/>
  <c r="A195" i="7" s="1"/>
  <c r="B195" i="7" s="1"/>
  <c r="C195" i="7"/>
  <c r="D195" i="7"/>
  <c r="A196" i="7" a="1"/>
  <c r="A196" i="7"/>
  <c r="B196" i="7" s="1"/>
  <c r="C196" i="7"/>
  <c r="D196" i="7"/>
  <c r="A197" i="7" a="1"/>
  <c r="A197" i="7" s="1"/>
  <c r="B197" i="7" s="1"/>
  <c r="C197" i="7"/>
  <c r="D197" i="7"/>
  <c r="A198" i="7" a="1"/>
  <c r="A198" i="7" s="1"/>
  <c r="B198" i="7" s="1"/>
  <c r="C198" i="7"/>
  <c r="D198" i="7"/>
  <c r="A199" i="7" a="1"/>
  <c r="A199" i="7" s="1"/>
  <c r="B199" i="7" s="1"/>
  <c r="C199" i="7"/>
  <c r="D199" i="7"/>
  <c r="A200" i="7" a="1"/>
  <c r="A200" i="7" s="1"/>
  <c r="B200" i="7" s="1"/>
  <c r="C200" i="7"/>
  <c r="D200" i="7"/>
  <c r="A201" i="7" a="1"/>
  <c r="A201" i="7" s="1"/>
  <c r="B201" i="7" s="1"/>
  <c r="C201" i="7"/>
  <c r="D201" i="7"/>
  <c r="A202" i="7" a="1"/>
  <c r="A202" i="7" s="1"/>
  <c r="B202" i="7" s="1"/>
  <c r="C202" i="7"/>
  <c r="D202" i="7"/>
  <c r="A203" i="7" a="1"/>
  <c r="A203" i="7"/>
  <c r="B203" i="7" s="1"/>
  <c r="C203" i="7"/>
  <c r="D203" i="7"/>
  <c r="A204" i="7" a="1"/>
  <c r="A204" i="7"/>
  <c r="B204" i="7" s="1"/>
  <c r="C204" i="7"/>
  <c r="D204" i="7"/>
  <c r="A205" i="7" a="1"/>
  <c r="A205" i="7" s="1"/>
  <c r="B205" i="7" s="1"/>
  <c r="C205" i="7"/>
  <c r="D205" i="7"/>
  <c r="A206" i="7" a="1"/>
  <c r="A206" i="7"/>
  <c r="B206" i="7"/>
  <c r="C206" i="7"/>
  <c r="D206" i="7"/>
  <c r="A207" i="7" a="1"/>
  <c r="A207" i="7" s="1"/>
  <c r="B207" i="7" s="1"/>
  <c r="C207" i="7"/>
  <c r="D207" i="7"/>
  <c r="A208" i="7" a="1"/>
  <c r="A208" i="7" s="1"/>
  <c r="B208" i="7" s="1"/>
  <c r="C208" i="7"/>
  <c r="D208" i="7"/>
  <c r="A209" i="7" a="1"/>
  <c r="A209" i="7" s="1"/>
  <c r="B209" i="7" s="1"/>
  <c r="C209" i="7"/>
  <c r="D209" i="7"/>
  <c r="A210" i="7" a="1"/>
  <c r="A210" i="7" s="1"/>
  <c r="B210" i="7" s="1"/>
  <c r="C210" i="7"/>
  <c r="D210" i="7"/>
  <c r="A211" i="7" a="1"/>
  <c r="A211" i="7"/>
  <c r="B211" i="7" s="1"/>
  <c r="C211" i="7"/>
  <c r="D211" i="7"/>
  <c r="A212" i="7" a="1"/>
  <c r="A212" i="7" s="1"/>
  <c r="B212" i="7" s="1"/>
  <c r="C212" i="7"/>
  <c r="D212" i="7"/>
  <c r="A213" i="7" a="1"/>
  <c r="A213" i="7" s="1"/>
  <c r="B213" i="7" s="1"/>
  <c r="C213" i="7"/>
  <c r="D213" i="7"/>
  <c r="A214" i="7" a="1"/>
  <c r="A214" i="7" s="1"/>
  <c r="B214" i="7" s="1"/>
  <c r="C214" i="7"/>
  <c r="D214" i="7"/>
  <c r="A215" i="7" a="1"/>
  <c r="A215" i="7" s="1"/>
  <c r="B215" i="7" s="1"/>
  <c r="C215" i="7"/>
  <c r="D215" i="7"/>
  <c r="A216" i="7" a="1"/>
  <c r="A216" i="7" s="1"/>
  <c r="B216" i="7" s="1"/>
  <c r="C216" i="7"/>
  <c r="D216" i="7"/>
  <c r="A217" i="7" a="1"/>
  <c r="A217" i="7" s="1"/>
  <c r="B217" i="7" s="1"/>
  <c r="C217" i="7"/>
  <c r="D217" i="7"/>
  <c r="A218" i="7" a="1"/>
  <c r="A218" i="7" s="1"/>
  <c r="B218" i="7" s="1"/>
  <c r="C218" i="7"/>
  <c r="D218" i="7"/>
  <c r="A219" i="7" a="1"/>
  <c r="A219" i="7" s="1"/>
  <c r="B219" i="7" s="1"/>
  <c r="C219" i="7"/>
  <c r="D219" i="7"/>
  <c r="A220" i="7" a="1"/>
  <c r="A220" i="7" s="1"/>
  <c r="B220" i="7" s="1"/>
  <c r="C220" i="7"/>
  <c r="D220" i="7"/>
  <c r="A221" i="7" a="1"/>
  <c r="A221" i="7" s="1"/>
  <c r="B221" i="7" s="1"/>
  <c r="C221" i="7"/>
  <c r="D221" i="7"/>
  <c r="A222" i="7" a="1"/>
  <c r="A222" i="7"/>
  <c r="B222" i="7"/>
  <c r="C222" i="7"/>
  <c r="D222" i="7"/>
  <c r="A223" i="7" a="1"/>
  <c r="A223" i="7" s="1"/>
  <c r="B223" i="7" s="1"/>
  <c r="C223" i="7"/>
  <c r="D223" i="7"/>
  <c r="A224" i="7" a="1"/>
  <c r="A224" i="7"/>
  <c r="B224" i="7" s="1"/>
  <c r="C224" i="7"/>
  <c r="D224" i="7"/>
  <c r="A225" i="7" a="1"/>
  <c r="A225" i="7" s="1"/>
  <c r="B225" i="7" s="1"/>
  <c r="C225" i="7"/>
  <c r="D225" i="7"/>
  <c r="A226" i="7" a="1"/>
  <c r="A226" i="7" s="1"/>
  <c r="B226" i="7" s="1"/>
  <c r="C226" i="7"/>
  <c r="D226" i="7"/>
  <c r="A227" i="7" a="1"/>
  <c r="A227" i="7" s="1"/>
  <c r="B227" i="7" s="1"/>
  <c r="C227" i="7"/>
  <c r="D227" i="7"/>
  <c r="A228" i="7" a="1"/>
  <c r="A228" i="7"/>
  <c r="B228" i="7" s="1"/>
  <c r="C228" i="7"/>
  <c r="D228" i="7"/>
  <c r="A229" i="7" a="1"/>
  <c r="A229" i="7" s="1"/>
  <c r="B229" i="7" s="1"/>
  <c r="C229" i="7"/>
  <c r="D229" i="7"/>
  <c r="A230" i="7" a="1"/>
  <c r="A230" i="7" s="1"/>
  <c r="B230" i="7" s="1"/>
  <c r="C230" i="7"/>
  <c r="D230" i="7"/>
  <c r="A231" i="7" a="1"/>
  <c r="A231" i="7" s="1"/>
  <c r="B231" i="7" s="1"/>
  <c r="C231" i="7"/>
  <c r="D231" i="7"/>
  <c r="A232" i="7" a="1"/>
  <c r="A232" i="7" s="1"/>
  <c r="B232" i="7" s="1"/>
  <c r="C232" i="7"/>
  <c r="D232" i="7"/>
  <c r="A233" i="7" a="1"/>
  <c r="A233" i="7" s="1"/>
  <c r="B233" i="7" s="1"/>
  <c r="C233" i="7"/>
  <c r="D233" i="7"/>
  <c r="A234" i="7" a="1"/>
  <c r="A234" i="7" s="1"/>
  <c r="B234" i="7" s="1"/>
  <c r="C234" i="7"/>
  <c r="D234" i="7"/>
  <c r="A235" i="7" a="1"/>
  <c r="A235" i="7" s="1"/>
  <c r="B235" i="7" s="1"/>
  <c r="C235" i="7"/>
  <c r="D235" i="7"/>
  <c r="A236" i="7" a="1"/>
  <c r="A236" i="7"/>
  <c r="B236" i="7" s="1"/>
  <c r="C236" i="7"/>
  <c r="D236" i="7"/>
  <c r="A237" i="7" a="1"/>
  <c r="A237" i="7" s="1"/>
  <c r="B237" i="7" s="1"/>
  <c r="C237" i="7"/>
  <c r="D237" i="7"/>
  <c r="A238" i="7" a="1"/>
  <c r="A238" i="7" s="1"/>
  <c r="B238" i="7" s="1"/>
  <c r="C238" i="7"/>
  <c r="D238" i="7"/>
  <c r="A239" i="7" a="1"/>
  <c r="A239" i="7" s="1"/>
  <c r="B239" i="7" s="1"/>
  <c r="C239" i="7"/>
  <c r="D239" i="7"/>
  <c r="A240" i="7" a="1"/>
  <c r="A240" i="7" s="1"/>
  <c r="B240" i="7" s="1"/>
  <c r="C240" i="7"/>
  <c r="D240" i="7"/>
  <c r="A241" i="7" a="1"/>
  <c r="A241" i="7" s="1"/>
  <c r="B241" i="7" s="1"/>
  <c r="C241" i="7"/>
  <c r="D241" i="7"/>
  <c r="A242" i="7" a="1"/>
  <c r="A242" i="7" s="1"/>
  <c r="B242" i="7" s="1"/>
  <c r="C242" i="7"/>
  <c r="D242" i="7"/>
  <c r="A243" i="7" a="1"/>
  <c r="A243" i="7" s="1"/>
  <c r="B243" i="7" s="1"/>
  <c r="C243" i="7"/>
  <c r="D243" i="7"/>
  <c r="A244" i="7" a="1"/>
  <c r="A244" i="7"/>
  <c r="B244" i="7" s="1"/>
  <c r="C244" i="7"/>
  <c r="D244" i="7"/>
  <c r="A245" i="7" a="1"/>
  <c r="A245" i="7" s="1"/>
  <c r="B245" i="7" s="1"/>
  <c r="C245" i="7"/>
  <c r="D245" i="7"/>
  <c r="A246" i="7" a="1"/>
  <c r="A246" i="7"/>
  <c r="B246" i="7" s="1"/>
  <c r="C246" i="7"/>
  <c r="D246" i="7"/>
  <c r="A247" i="7" a="1"/>
  <c r="A247" i="7" s="1"/>
  <c r="B247" i="7" s="1"/>
  <c r="C247" i="7"/>
  <c r="D247" i="7"/>
  <c r="A248" i="7" a="1"/>
  <c r="A248" i="7"/>
  <c r="B248" i="7" s="1"/>
  <c r="C248" i="7"/>
  <c r="D248" i="7"/>
  <c r="A249" i="7" a="1"/>
  <c r="A249" i="7" s="1"/>
  <c r="B249" i="7" s="1"/>
  <c r="C249" i="7"/>
  <c r="D249" i="7"/>
  <c r="A250" i="7" a="1"/>
  <c r="A250" i="7" s="1"/>
  <c r="B250" i="7" s="1"/>
  <c r="C250" i="7"/>
  <c r="D250" i="7"/>
  <c r="A251" i="7" a="1"/>
  <c r="A251" i="7"/>
  <c r="B251" i="7" s="1"/>
  <c r="C251" i="7"/>
  <c r="D251" i="7"/>
  <c r="A252" i="7" a="1"/>
  <c r="A252" i="7"/>
  <c r="B252" i="7" s="1"/>
  <c r="C252" i="7"/>
  <c r="D252" i="7"/>
  <c r="A253" i="7" a="1"/>
  <c r="A253" i="7" s="1"/>
  <c r="B253" i="7" s="1"/>
  <c r="C253" i="7"/>
  <c r="D253" i="7"/>
  <c r="A254" i="7" a="1"/>
  <c r="A254" i="7"/>
  <c r="B254" i="7"/>
  <c r="C254" i="7"/>
  <c r="D254" i="7"/>
  <c r="A255" i="7" a="1"/>
  <c r="A255" i="7" s="1"/>
  <c r="B255" i="7" s="1"/>
  <c r="C255" i="7"/>
  <c r="D255" i="7"/>
  <c r="A256" i="7" a="1"/>
  <c r="A256" i="7"/>
  <c r="B256" i="7" s="1"/>
  <c r="C256" i="7"/>
  <c r="D256" i="7"/>
  <c r="A257" i="7" a="1"/>
  <c r="A257" i="7" s="1"/>
  <c r="B257" i="7" s="1"/>
  <c r="C257" i="7"/>
  <c r="D257" i="7"/>
  <c r="A258" i="7" a="1"/>
  <c r="A258" i="7" s="1"/>
  <c r="B258" i="7" s="1"/>
  <c r="C258" i="7"/>
  <c r="D258" i="7"/>
  <c r="A259" i="7" a="1"/>
  <c r="A259" i="7" s="1"/>
  <c r="B259" i="7" s="1"/>
  <c r="C259" i="7"/>
  <c r="D259" i="7"/>
  <c r="A260" i="7" a="1"/>
  <c r="A260" i="7"/>
  <c r="B260" i="7" s="1"/>
  <c r="C260" i="7"/>
  <c r="D260" i="7"/>
  <c r="A261" i="7" a="1"/>
  <c r="A261" i="7" s="1"/>
  <c r="B261" i="7" s="1"/>
  <c r="C261" i="7"/>
  <c r="D261" i="7"/>
  <c r="A262" i="7" a="1"/>
  <c r="A262" i="7" s="1"/>
  <c r="B262" i="7" s="1"/>
  <c r="C262" i="7"/>
  <c r="D262" i="7"/>
  <c r="A263" i="7" a="1"/>
  <c r="A263" i="7" s="1"/>
  <c r="B263" i="7" s="1"/>
  <c r="C263" i="7"/>
  <c r="D263" i="7"/>
  <c r="A264" i="7" a="1"/>
  <c r="A264" i="7" s="1"/>
  <c r="B264" i="7" s="1"/>
  <c r="C264" i="7"/>
  <c r="D264" i="7"/>
  <c r="A265" i="7" a="1"/>
  <c r="A265" i="7" s="1"/>
  <c r="B265" i="7" s="1"/>
  <c r="C265" i="7"/>
  <c r="D265" i="7"/>
  <c r="A266" i="7" a="1"/>
  <c r="A266" i="7" s="1"/>
  <c r="B266" i="7" s="1"/>
  <c r="C266" i="7"/>
  <c r="D266" i="7"/>
  <c r="A267" i="7" a="1"/>
  <c r="A267" i="7" s="1"/>
  <c r="B267" i="7" s="1"/>
  <c r="C267" i="7"/>
  <c r="D267" i="7"/>
  <c r="A268" i="7" a="1"/>
  <c r="A268" i="7" s="1"/>
  <c r="B268" i="7" s="1"/>
  <c r="C268" i="7"/>
  <c r="D268" i="7"/>
  <c r="A269" i="7" a="1"/>
  <c r="A269" i="7"/>
  <c r="B269" i="7" s="1"/>
  <c r="C269" i="7"/>
  <c r="D269" i="7"/>
  <c r="A270" i="7" a="1"/>
  <c r="A270" i="7" s="1"/>
  <c r="B270" i="7" s="1"/>
  <c r="C270" i="7"/>
  <c r="D270" i="7"/>
  <c r="A271" i="7" a="1"/>
  <c r="A271" i="7" s="1"/>
  <c r="B271" i="7" s="1"/>
  <c r="C271" i="7"/>
  <c r="D271" i="7"/>
  <c r="A272" i="7" a="1"/>
  <c r="A272" i="7" s="1"/>
  <c r="B272" i="7" s="1"/>
  <c r="C272" i="7"/>
  <c r="D272" i="7"/>
  <c r="A273" i="7" a="1"/>
  <c r="A273" i="7" s="1"/>
  <c r="B273" i="7" s="1"/>
  <c r="C273" i="7"/>
  <c r="D273" i="7"/>
  <c r="A274" i="7" a="1"/>
  <c r="A274" i="7" s="1"/>
  <c r="B274" i="7" s="1"/>
  <c r="C274" i="7"/>
  <c r="D274" i="7"/>
  <c r="A275" i="7" a="1"/>
  <c r="A275" i="7"/>
  <c r="B275" i="7" s="1"/>
  <c r="C275" i="7"/>
  <c r="D275" i="7"/>
  <c r="A276" i="7" a="1"/>
  <c r="A276" i="7" s="1"/>
  <c r="B276" i="7" s="1"/>
  <c r="C276" i="7"/>
  <c r="D276" i="7"/>
  <c r="A277" i="7" a="1"/>
  <c r="A277" i="7" s="1"/>
  <c r="B277" i="7" s="1"/>
  <c r="C277" i="7"/>
  <c r="D277" i="7"/>
  <c r="A278" i="7" a="1"/>
  <c r="A278" i="7"/>
  <c r="B278" i="7" s="1"/>
  <c r="C278" i="7"/>
  <c r="D278" i="7"/>
  <c r="A279" i="7" a="1"/>
  <c r="A279" i="7" s="1"/>
  <c r="B279" i="7" s="1"/>
  <c r="C279" i="7"/>
  <c r="D279" i="7"/>
  <c r="A280" i="7" a="1"/>
  <c r="A280" i="7"/>
  <c r="B280" i="7" s="1"/>
  <c r="C280" i="7"/>
  <c r="D280" i="7"/>
  <c r="A281" i="7" a="1"/>
  <c r="A281" i="7" s="1"/>
  <c r="B281" i="7" s="1"/>
  <c r="C281" i="7"/>
  <c r="D281" i="7"/>
  <c r="A282" i="7" a="1"/>
  <c r="A282" i="7" s="1"/>
  <c r="B282" i="7" s="1"/>
  <c r="C282" i="7"/>
  <c r="D282" i="7"/>
  <c r="A283" i="7" a="1"/>
  <c r="A283" i="7"/>
  <c r="B283" i="7" s="1"/>
  <c r="C283" i="7"/>
  <c r="D283" i="7"/>
  <c r="A284" i="7" a="1"/>
  <c r="A284" i="7"/>
  <c r="B284" i="7" s="1"/>
  <c r="C284" i="7"/>
  <c r="D284" i="7"/>
  <c r="A285" i="7" a="1"/>
  <c r="A285" i="7" s="1"/>
  <c r="B285" i="7" s="1"/>
  <c r="C285" i="7"/>
  <c r="D285" i="7"/>
  <c r="A286" i="7" a="1"/>
  <c r="A286" i="7"/>
  <c r="B286" i="7"/>
  <c r="C286" i="7"/>
  <c r="D286" i="7"/>
  <c r="A287" i="7" a="1"/>
  <c r="A287" i="7" s="1"/>
  <c r="B287" i="7" s="1"/>
  <c r="C287" i="7"/>
  <c r="D287" i="7"/>
  <c r="A288" i="7" a="1"/>
  <c r="A288" i="7"/>
  <c r="B288" i="7" s="1"/>
  <c r="C288" i="7"/>
  <c r="D288" i="7"/>
  <c r="A289" i="7" a="1"/>
  <c r="A289" i="7" s="1"/>
  <c r="B289" i="7" s="1"/>
  <c r="C289" i="7"/>
  <c r="D289" i="7"/>
  <c r="A290" i="7" a="1"/>
  <c r="A290" i="7" s="1"/>
  <c r="B290" i="7" s="1"/>
  <c r="C290" i="7"/>
  <c r="D290" i="7"/>
  <c r="A291" i="7" a="1"/>
  <c r="A291" i="7" s="1"/>
  <c r="B291" i="7" s="1"/>
  <c r="C291" i="7"/>
  <c r="D291" i="7"/>
  <c r="A292" i="7" a="1"/>
  <c r="A292" i="7"/>
  <c r="B292" i="7" s="1"/>
  <c r="C292" i="7"/>
  <c r="D292" i="7"/>
  <c r="A293" i="7" a="1"/>
  <c r="A293" i="7" s="1"/>
  <c r="B293" i="7" s="1"/>
  <c r="C293" i="7"/>
  <c r="D293" i="7"/>
  <c r="A294" i="7" a="1"/>
  <c r="A294" i="7" s="1"/>
  <c r="B294" i="7" s="1"/>
  <c r="C294" i="7"/>
  <c r="D294" i="7"/>
  <c r="A295" i="7" a="1"/>
  <c r="A295" i="7" s="1"/>
  <c r="B295" i="7" s="1"/>
  <c r="C295" i="7"/>
  <c r="D295" i="7"/>
  <c r="A296" i="7" a="1"/>
  <c r="A296" i="7" s="1"/>
  <c r="B296" i="7" s="1"/>
  <c r="C296" i="7"/>
  <c r="D296" i="7"/>
  <c r="A297" i="7" a="1"/>
  <c r="A297" i="7" s="1"/>
  <c r="B297" i="7" s="1"/>
  <c r="C297" i="7"/>
  <c r="D297" i="7"/>
  <c r="A298" i="7" a="1"/>
  <c r="A298" i="7" s="1"/>
  <c r="B298" i="7" s="1"/>
  <c r="C298" i="7"/>
  <c r="D298" i="7"/>
  <c r="A299" i="7" a="1"/>
  <c r="A299" i="7" s="1"/>
  <c r="B299" i="7" s="1"/>
  <c r="C299" i="7"/>
  <c r="D299" i="7"/>
  <c r="A300" i="7" a="1"/>
  <c r="A300" i="7"/>
  <c r="B300" i="7" s="1"/>
  <c r="C300" i="7"/>
  <c r="D300" i="7"/>
  <c r="A301" i="7" a="1"/>
  <c r="A301" i="7" s="1"/>
  <c r="B301" i="7" s="1"/>
  <c r="C301" i="7"/>
  <c r="D301" i="7"/>
  <c r="A302" i="7" a="1"/>
  <c r="A302" i="7" s="1"/>
  <c r="B302" i="7" s="1"/>
  <c r="C302" i="7"/>
  <c r="D302" i="7"/>
  <c r="A303" i="7" a="1"/>
  <c r="A303" i="7" s="1"/>
  <c r="B303" i="7" s="1"/>
  <c r="C303" i="7"/>
  <c r="D303" i="7"/>
  <c r="A304" i="7" a="1"/>
  <c r="A304" i="7" s="1"/>
  <c r="B304" i="7" s="1"/>
  <c r="C304" i="7"/>
  <c r="D304" i="7"/>
  <c r="A305" i="7" a="1"/>
  <c r="A305" i="7" s="1"/>
  <c r="B305" i="7" s="1"/>
  <c r="C305" i="7"/>
  <c r="D305" i="7"/>
  <c r="A306" i="7" a="1"/>
  <c r="A306" i="7" s="1"/>
  <c r="B306" i="7" s="1"/>
  <c r="C306" i="7"/>
  <c r="D306" i="7"/>
  <c r="A307" i="7" a="1"/>
  <c r="A307" i="7" s="1"/>
  <c r="B307" i="7" s="1"/>
  <c r="C307" i="7"/>
  <c r="D307" i="7"/>
  <c r="A308" i="7" a="1"/>
  <c r="A308" i="7"/>
  <c r="B308" i="7" s="1"/>
  <c r="C308" i="7"/>
  <c r="D308" i="7"/>
  <c r="A309" i="7" a="1"/>
  <c r="A309" i="7" s="1"/>
  <c r="B309" i="7" s="1"/>
  <c r="C309" i="7"/>
  <c r="D309" i="7"/>
  <c r="A310" i="7" a="1"/>
  <c r="A310" i="7"/>
  <c r="B310" i="7" s="1"/>
  <c r="C310" i="7"/>
  <c r="D310" i="7"/>
  <c r="A311" i="7" a="1"/>
  <c r="A311" i="7" s="1"/>
  <c r="B311" i="7" s="1"/>
  <c r="C311" i="7"/>
  <c r="D311" i="7"/>
  <c r="A312" i="7" a="1"/>
  <c r="A312" i="7"/>
  <c r="B312" i="7" s="1"/>
  <c r="C312" i="7"/>
  <c r="D312" i="7"/>
  <c r="A313" i="7" a="1"/>
  <c r="A313" i="7" s="1"/>
  <c r="B313" i="7" s="1"/>
  <c r="C313" i="7"/>
  <c r="D313" i="7"/>
  <c r="A314" i="7" a="1"/>
  <c r="A314" i="7" s="1"/>
  <c r="B314" i="7" s="1"/>
  <c r="C314" i="7"/>
  <c r="D314" i="7"/>
  <c r="A315" i="7" a="1"/>
  <c r="A315" i="7"/>
  <c r="B315" i="7" s="1"/>
  <c r="C315" i="7"/>
  <c r="D315" i="7"/>
  <c r="A316" i="7" a="1"/>
  <c r="A316" i="7" s="1"/>
  <c r="B316" i="7" s="1"/>
  <c r="C316" i="7"/>
  <c r="D316" i="7"/>
  <c r="A317" i="7" a="1"/>
  <c r="A317" i="7"/>
  <c r="B317" i="7" s="1"/>
  <c r="C317" i="7"/>
  <c r="D317" i="7"/>
  <c r="A318" i="7" a="1"/>
  <c r="A318" i="7" s="1"/>
  <c r="B318" i="7" s="1"/>
  <c r="C318" i="7"/>
  <c r="D318" i="7"/>
  <c r="A319" i="7" a="1"/>
  <c r="A319" i="7" s="1"/>
  <c r="B319" i="7" s="1"/>
  <c r="C319" i="7"/>
  <c r="D319" i="7"/>
  <c r="A320" i="7" a="1"/>
  <c r="A320" i="7"/>
  <c r="B320" i="7" s="1"/>
  <c r="C320" i="7"/>
  <c r="D320" i="7"/>
  <c r="A321" i="7" a="1"/>
  <c r="A321" i="7" s="1"/>
  <c r="B321" i="7" s="1"/>
  <c r="C321" i="7"/>
  <c r="D321" i="7"/>
  <c r="A322" i="7" a="1"/>
  <c r="A322" i="7" s="1"/>
  <c r="B322" i="7" s="1"/>
  <c r="C322" i="7"/>
  <c r="D322" i="7"/>
  <c r="A323" i="7" a="1"/>
  <c r="A323" i="7" s="1"/>
  <c r="B323" i="7" s="1"/>
  <c r="C323" i="7"/>
  <c r="D323" i="7"/>
  <c r="A324" i="7" a="1"/>
  <c r="A324" i="7" s="1"/>
  <c r="B324" i="7" s="1"/>
  <c r="C324" i="7"/>
  <c r="D324" i="7"/>
  <c r="A325" i="7" a="1"/>
  <c r="A325" i="7" s="1"/>
  <c r="B325" i="7" s="1"/>
  <c r="C325" i="7"/>
  <c r="D325" i="7"/>
  <c r="A326" i="7" a="1"/>
  <c r="A326" i="7" s="1"/>
  <c r="B326" i="7" s="1"/>
  <c r="C326" i="7"/>
  <c r="D326" i="7"/>
  <c r="A327" i="7" a="1"/>
  <c r="A327" i="7"/>
  <c r="B327" i="7" s="1"/>
  <c r="C327" i="7"/>
  <c r="D327" i="7"/>
  <c r="A328" i="7" a="1"/>
  <c r="A328" i="7" s="1"/>
  <c r="B328" i="7" s="1"/>
  <c r="C328" i="7"/>
  <c r="D328" i="7"/>
  <c r="A329" i="7" a="1"/>
  <c r="A329" i="7" s="1"/>
  <c r="B329" i="7" s="1"/>
  <c r="C329" i="7"/>
  <c r="D329" i="7"/>
  <c r="A330" i="7" a="1"/>
  <c r="A330" i="7" s="1"/>
  <c r="B330" i="7" s="1"/>
  <c r="C330" i="7"/>
  <c r="D330" i="7"/>
  <c r="A331" i="7" a="1"/>
  <c r="A331" i="7" s="1"/>
  <c r="B331" i="7" s="1"/>
  <c r="C331" i="7"/>
  <c r="D331" i="7"/>
  <c r="A332" i="7" a="1"/>
  <c r="A332" i="7"/>
  <c r="B332" i="7" s="1"/>
  <c r="C332" i="7"/>
  <c r="D332" i="7"/>
  <c r="A333" i="7" a="1"/>
  <c r="A333" i="7" s="1"/>
  <c r="B333" i="7" s="1"/>
  <c r="C333" i="7"/>
  <c r="D333" i="7"/>
  <c r="A334" i="7" a="1"/>
  <c r="A334" i="7"/>
  <c r="B334" i="7"/>
  <c r="C334" i="7"/>
  <c r="D334" i="7"/>
  <c r="A335" i="7" a="1"/>
  <c r="A335" i="7" s="1"/>
  <c r="B335" i="7" s="1"/>
  <c r="C335" i="7"/>
  <c r="D335" i="7"/>
  <c r="A336" i="7" a="1"/>
  <c r="A336" i="7"/>
  <c r="B336" i="7" s="1"/>
  <c r="C336" i="7"/>
  <c r="D336" i="7"/>
  <c r="A337" i="7" a="1"/>
  <c r="A337" i="7" s="1"/>
  <c r="B337" i="7" s="1"/>
  <c r="C337" i="7"/>
  <c r="D337" i="7"/>
  <c r="A338" i="7" a="1"/>
  <c r="A338" i="7" s="1"/>
  <c r="B338" i="7" s="1"/>
  <c r="C338" i="7"/>
  <c r="D338" i="7"/>
  <c r="A339" i="7" a="1"/>
  <c r="A339" i="7"/>
  <c r="B339" i="7" s="1"/>
  <c r="C339" i="7"/>
  <c r="D339" i="7"/>
  <c r="A340" i="7" a="1"/>
  <c r="A340" i="7" s="1"/>
  <c r="B340" i="7" s="1"/>
  <c r="C340" i="7"/>
  <c r="D340" i="7"/>
  <c r="A341" i="7" a="1"/>
  <c r="A341" i="7" s="1"/>
  <c r="B341" i="7" s="1"/>
  <c r="C341" i="7"/>
  <c r="D341" i="7"/>
  <c r="A342" i="7" a="1"/>
  <c r="A342" i="7"/>
  <c r="B342" i="7" s="1"/>
  <c r="C342" i="7"/>
  <c r="D342" i="7"/>
  <c r="A343" i="7" a="1"/>
  <c r="A343" i="7" s="1"/>
  <c r="B343" i="7" s="1"/>
  <c r="C343" i="7"/>
  <c r="D343" i="7"/>
  <c r="A344" i="7" a="1"/>
  <c r="A344" i="7" s="1"/>
  <c r="B344" i="7" s="1"/>
  <c r="C344" i="7"/>
  <c r="D344" i="7"/>
  <c r="A345" i="7" a="1"/>
  <c r="A345" i="7" s="1"/>
  <c r="B345" i="7" s="1"/>
  <c r="C345" i="7"/>
  <c r="D345" i="7"/>
  <c r="A346" i="7" a="1"/>
  <c r="A346" i="7"/>
  <c r="B346" i="7" s="1"/>
  <c r="C346" i="7"/>
  <c r="D346" i="7"/>
  <c r="A347" i="7" a="1"/>
  <c r="A347" i="7" s="1"/>
  <c r="B347" i="7" s="1"/>
  <c r="C347" i="7"/>
  <c r="D347" i="7"/>
  <c r="A348" i="7" a="1"/>
  <c r="A348" i="7" s="1"/>
  <c r="B348" i="7" s="1"/>
  <c r="C348" i="7"/>
  <c r="D348" i="7"/>
  <c r="A349" i="7" a="1"/>
  <c r="A349" i="7"/>
  <c r="B349" i="7" s="1"/>
  <c r="C349" i="7"/>
  <c r="D349" i="7"/>
  <c r="A350" i="7" a="1"/>
  <c r="A350" i="7"/>
  <c r="B350" i="7" s="1"/>
  <c r="C350" i="7"/>
  <c r="D350" i="7"/>
  <c r="A351" i="7" a="1"/>
  <c r="A351" i="7" s="1"/>
  <c r="B351" i="7" s="1"/>
  <c r="C351" i="7"/>
  <c r="D351" i="7"/>
  <c r="A352" i="7" a="1"/>
  <c r="A352" i="7" s="1"/>
  <c r="B352" i="7"/>
  <c r="C352" i="7"/>
  <c r="D352" i="7"/>
  <c r="A353" i="7" a="1"/>
  <c r="A353" i="7" s="1"/>
  <c r="B353" i="7" s="1"/>
  <c r="C353" i="7"/>
  <c r="D353" i="7"/>
  <c r="A354" i="7" a="1"/>
  <c r="A354" i="7"/>
  <c r="B354" i="7" s="1"/>
  <c r="C354" i="7"/>
  <c r="D354" i="7"/>
  <c r="A355" i="7" a="1"/>
  <c r="A355" i="7" s="1"/>
  <c r="B355" i="7" s="1"/>
  <c r="C355" i="7"/>
  <c r="D355" i="7"/>
  <c r="A356" i="7" a="1"/>
  <c r="A356" i="7" s="1"/>
  <c r="B356" i="7" s="1"/>
  <c r="C356" i="7"/>
  <c r="D356" i="7"/>
  <c r="A357" i="7" a="1"/>
  <c r="A357" i="7"/>
  <c r="B357" i="7" s="1"/>
  <c r="C357" i="7"/>
  <c r="D357" i="7"/>
  <c r="A358" i="7" a="1"/>
  <c r="A358" i="7" s="1"/>
  <c r="B358" i="7" s="1"/>
  <c r="C358" i="7"/>
  <c r="D358" i="7"/>
  <c r="A359" i="7" a="1"/>
  <c r="A359" i="7"/>
  <c r="B359" i="7" s="1"/>
  <c r="C359" i="7"/>
  <c r="D359" i="7"/>
  <c r="A360" i="7" a="1"/>
  <c r="A360" i="7" s="1"/>
  <c r="B360" i="7" s="1"/>
  <c r="C360" i="7"/>
  <c r="D360" i="7"/>
  <c r="A361" i="7" a="1"/>
  <c r="A361" i="7"/>
  <c r="B361" i="7" s="1"/>
  <c r="C361" i="7"/>
  <c r="D361" i="7"/>
  <c r="A362" i="7" a="1"/>
  <c r="A362" i="7" s="1"/>
  <c r="B362" i="7" s="1"/>
  <c r="C362" i="7"/>
  <c r="D362" i="7"/>
  <c r="A363" i="7" a="1"/>
  <c r="A363" i="7" s="1"/>
  <c r="B363" i="7" s="1"/>
  <c r="C363" i="7"/>
  <c r="D363" i="7"/>
  <c r="A364" i="7" a="1"/>
  <c r="A364" i="7" s="1"/>
  <c r="B364" i="7" s="1"/>
  <c r="C364" i="7"/>
  <c r="D364" i="7"/>
  <c r="A365" i="7" a="1"/>
  <c r="A365" i="7" s="1"/>
  <c r="B365" i="7" s="1"/>
  <c r="C365" i="7"/>
  <c r="D365" i="7"/>
  <c r="A366" i="7" a="1"/>
  <c r="A366" i="7" s="1"/>
  <c r="B366" i="7" s="1"/>
  <c r="C366" i="7"/>
  <c r="D366" i="7"/>
  <c r="A367" i="7" a="1"/>
  <c r="A367" i="7"/>
  <c r="B367" i="7" s="1"/>
  <c r="C367" i="7"/>
  <c r="D367" i="7"/>
  <c r="A368" i="7" a="1"/>
  <c r="A368" i="7" s="1"/>
  <c r="B368" i="7" s="1"/>
  <c r="C368" i="7"/>
  <c r="D368" i="7"/>
  <c r="A369" i="7" a="1"/>
  <c r="A369" i="7"/>
  <c r="B369" i="7" s="1"/>
  <c r="C369" i="7"/>
  <c r="D369" i="7"/>
  <c r="A370" i="7" a="1"/>
  <c r="A370" i="7" s="1"/>
  <c r="B370" i="7" s="1"/>
  <c r="C370" i="7"/>
  <c r="D370" i="7"/>
  <c r="A371" i="7" a="1"/>
  <c r="A371" i="7" s="1"/>
  <c r="B371" i="7" s="1"/>
  <c r="C371" i="7"/>
  <c r="D371" i="7"/>
  <c r="A372" i="7" a="1"/>
  <c r="A372" i="7" s="1"/>
  <c r="B372" i="7"/>
  <c r="C372" i="7"/>
  <c r="D372" i="7"/>
  <c r="A373" i="7" a="1"/>
  <c r="A373" i="7" s="1"/>
  <c r="B373" i="7" s="1"/>
  <c r="C373" i="7"/>
  <c r="D373" i="7"/>
  <c r="A374" i="7" a="1"/>
  <c r="A374" i="7" s="1"/>
  <c r="B374" i="7" s="1"/>
  <c r="C374" i="7"/>
  <c r="D374" i="7"/>
  <c r="A375" i="7" a="1"/>
  <c r="A375" i="7" s="1"/>
  <c r="B375" i="7" s="1"/>
  <c r="C375" i="7"/>
  <c r="D375" i="7"/>
  <c r="A376" i="7" a="1"/>
  <c r="A376" i="7" s="1"/>
  <c r="B376" i="7"/>
  <c r="C376" i="7"/>
  <c r="D376" i="7"/>
  <c r="A377" i="7" a="1"/>
  <c r="A377" i="7" s="1"/>
  <c r="B377" i="7" s="1"/>
  <c r="C377" i="7"/>
  <c r="D377" i="7"/>
  <c r="A378" i="7" a="1"/>
  <c r="A378" i="7"/>
  <c r="B378" i="7" s="1"/>
  <c r="C378" i="7"/>
  <c r="D378" i="7"/>
  <c r="A379" i="7" a="1"/>
  <c r="A379" i="7" s="1"/>
  <c r="B379" i="7" s="1"/>
  <c r="C379" i="7"/>
  <c r="D379" i="7"/>
  <c r="A380" i="7" a="1"/>
  <c r="A380" i="7" s="1"/>
  <c r="B380" i="7" s="1"/>
  <c r="C380" i="7"/>
  <c r="D380" i="7"/>
  <c r="A381" i="7" a="1"/>
  <c r="A381" i="7"/>
  <c r="B381" i="7" s="1"/>
  <c r="C381" i="7"/>
  <c r="D381" i="7"/>
  <c r="A382" i="7" a="1"/>
  <c r="A382" i="7" s="1"/>
  <c r="B382" i="7" s="1"/>
  <c r="C382" i="7"/>
  <c r="D382" i="7"/>
  <c r="A383" i="7" a="1"/>
  <c r="A383" i="7" s="1"/>
  <c r="B383" i="7" s="1"/>
  <c r="C383" i="7"/>
  <c r="D383" i="7"/>
  <c r="A384" i="7" a="1"/>
  <c r="A384" i="7" s="1"/>
  <c r="B384" i="7"/>
  <c r="C384" i="7"/>
  <c r="D384" i="7"/>
  <c r="A385" i="7" a="1"/>
  <c r="A385" i="7" s="1"/>
  <c r="B385" i="7" s="1"/>
  <c r="C385" i="7"/>
  <c r="D385" i="7"/>
  <c r="A386" i="7" a="1"/>
  <c r="A386" i="7" s="1"/>
  <c r="B386" i="7" s="1"/>
  <c r="C386" i="7"/>
  <c r="D386" i="7"/>
  <c r="A387" i="7" a="1"/>
  <c r="A387" i="7" s="1"/>
  <c r="B387" i="7" s="1"/>
  <c r="C387" i="7"/>
  <c r="D387" i="7"/>
  <c r="A388" i="7" a="1"/>
  <c r="A388" i="7" s="1"/>
  <c r="B388" i="7" s="1"/>
  <c r="C388" i="7"/>
  <c r="D388" i="7"/>
  <c r="A389" i="7" a="1"/>
  <c r="A389" i="7"/>
  <c r="B389" i="7" s="1"/>
  <c r="C389" i="7"/>
  <c r="D389" i="7"/>
  <c r="A390" i="7" a="1"/>
  <c r="A390" i="7" s="1"/>
  <c r="B390" i="7" s="1"/>
  <c r="C390" i="7"/>
  <c r="D390" i="7"/>
  <c r="A391" i="7" a="1"/>
  <c r="A391" i="7"/>
  <c r="B391" i="7" s="1"/>
  <c r="C391" i="7"/>
  <c r="D391" i="7"/>
  <c r="A392" i="7" a="1"/>
  <c r="A392" i="7" s="1"/>
  <c r="B392" i="7" s="1"/>
  <c r="C392" i="7"/>
  <c r="D392" i="7"/>
  <c r="A393" i="7" a="1"/>
  <c r="A393" i="7"/>
  <c r="B393" i="7" s="1"/>
  <c r="C393" i="7"/>
  <c r="D393" i="7"/>
  <c r="A394" i="7" a="1"/>
  <c r="A394" i="7" s="1"/>
  <c r="B394" i="7" s="1"/>
  <c r="C394" i="7"/>
  <c r="D394" i="7"/>
  <c r="A395" i="7" a="1"/>
  <c r="A395" i="7"/>
  <c r="B395" i="7" s="1"/>
  <c r="C395" i="7"/>
  <c r="D395" i="7"/>
  <c r="A396" i="7" a="1"/>
  <c r="A396" i="7" s="1"/>
  <c r="B396" i="7" s="1"/>
  <c r="C396" i="7"/>
  <c r="D396" i="7"/>
  <c r="A397" i="7" a="1"/>
  <c r="A397" i="7" s="1"/>
  <c r="B397" i="7" s="1"/>
  <c r="C397" i="7"/>
  <c r="D397" i="7"/>
  <c r="A398" i="7" a="1"/>
  <c r="A398" i="7" s="1"/>
  <c r="B398" i="7" s="1"/>
  <c r="C398" i="7"/>
  <c r="D398" i="7"/>
  <c r="A399" i="7" a="1"/>
  <c r="A399" i="7"/>
  <c r="B399" i="7" s="1"/>
  <c r="C399" i="7"/>
  <c r="D399" i="7"/>
  <c r="A400" i="7" a="1"/>
  <c r="A400" i="7" s="1"/>
  <c r="B400" i="7" s="1"/>
  <c r="C400" i="7"/>
  <c r="D400" i="7"/>
  <c r="A401" i="7" a="1"/>
  <c r="A401" i="7"/>
  <c r="B401" i="7" s="1"/>
  <c r="C401" i="7"/>
  <c r="D401" i="7"/>
  <c r="A402" i="7" a="1"/>
  <c r="A402" i="7" s="1"/>
  <c r="B402" i="7" s="1"/>
  <c r="C402" i="7"/>
  <c r="D402" i="7"/>
  <c r="A403" i="7" a="1"/>
  <c r="A403" i="7" s="1"/>
  <c r="B403" i="7" s="1"/>
  <c r="C403" i="7"/>
  <c r="D403" i="7"/>
  <c r="A404" i="7" a="1"/>
  <c r="A404" i="7" s="1"/>
  <c r="B404" i="7"/>
  <c r="C404" i="7"/>
  <c r="D404" i="7"/>
  <c r="A405" i="7" a="1"/>
  <c r="A405" i="7" s="1"/>
  <c r="B405" i="7" s="1"/>
  <c r="C405" i="7"/>
  <c r="D405" i="7"/>
  <c r="A406" i="7" a="1"/>
  <c r="A406" i="7" s="1"/>
  <c r="B406" i="7" s="1"/>
  <c r="C406" i="7"/>
  <c r="D406" i="7"/>
  <c r="A407" i="7" a="1"/>
  <c r="A407" i="7" s="1"/>
  <c r="B407" i="7" s="1"/>
  <c r="C407" i="7"/>
  <c r="D407" i="7"/>
  <c r="A408" i="7" a="1"/>
  <c r="A408" i="7" s="1"/>
  <c r="B408" i="7"/>
  <c r="C408" i="7"/>
  <c r="D408" i="7"/>
  <c r="A409" i="7" a="1"/>
  <c r="A409" i="7" s="1"/>
  <c r="B409" i="7" s="1"/>
  <c r="C409" i="7"/>
  <c r="D409" i="7"/>
  <c r="A410" i="7" a="1"/>
  <c r="A410" i="7"/>
  <c r="B410" i="7" s="1"/>
  <c r="C410" i="7"/>
  <c r="D410" i="7"/>
  <c r="A411" i="7" a="1"/>
  <c r="A411" i="7" s="1"/>
  <c r="B411" i="7" s="1"/>
  <c r="C411" i="7"/>
  <c r="D411" i="7"/>
  <c r="A412" i="7" a="1"/>
  <c r="A412" i="7" s="1"/>
  <c r="B412" i="7" s="1"/>
  <c r="C412" i="7"/>
  <c r="D412" i="7"/>
  <c r="A413" i="7" a="1"/>
  <c r="A413" i="7"/>
  <c r="B413" i="7" s="1"/>
  <c r="C413" i="7"/>
  <c r="D413" i="7"/>
  <c r="A414" i="7" a="1"/>
  <c r="A414" i="7" s="1"/>
  <c r="B414" i="7" s="1"/>
  <c r="C414" i="7"/>
  <c r="D414" i="7"/>
  <c r="A415" i="7" a="1"/>
  <c r="A415" i="7" s="1"/>
  <c r="B415" i="7" s="1"/>
  <c r="C415" i="7"/>
  <c r="D415" i="7"/>
  <c r="A416" i="7" a="1"/>
  <c r="A416" i="7" s="1"/>
  <c r="B416" i="7"/>
  <c r="C416" i="7"/>
  <c r="D416" i="7"/>
  <c r="A417" i="7" a="1"/>
  <c r="A417" i="7" s="1"/>
  <c r="B417" i="7" s="1"/>
  <c r="C417" i="7"/>
  <c r="D417" i="7"/>
  <c r="A418" i="7" a="1"/>
  <c r="A418" i="7" s="1"/>
  <c r="B418" i="7" s="1"/>
  <c r="C418" i="7"/>
  <c r="D418" i="7"/>
  <c r="A419" i="7" a="1"/>
  <c r="A419" i="7" s="1"/>
  <c r="B419" i="7" s="1"/>
  <c r="C419" i="7"/>
  <c r="D419" i="7"/>
  <c r="A420" i="7" a="1"/>
  <c r="A420" i="7" s="1"/>
  <c r="B420" i="7" s="1"/>
  <c r="C420" i="7"/>
  <c r="D420" i="7"/>
  <c r="A421" i="7" a="1"/>
  <c r="A421" i="7"/>
  <c r="B421" i="7" s="1"/>
  <c r="C421" i="7"/>
  <c r="D421" i="7"/>
  <c r="A422" i="7" a="1"/>
  <c r="A422" i="7" s="1"/>
  <c r="B422" i="7" s="1"/>
  <c r="C422" i="7"/>
  <c r="D422" i="7"/>
  <c r="A423" i="7" a="1"/>
  <c r="A423" i="7"/>
  <c r="B423" i="7" s="1"/>
  <c r="C423" i="7"/>
  <c r="D423" i="7"/>
  <c r="A424" i="7" a="1"/>
  <c r="A424" i="7" s="1"/>
  <c r="B424" i="7" s="1"/>
  <c r="C424" i="7"/>
  <c r="D424" i="7"/>
  <c r="A425" i="7" a="1"/>
  <c r="A425" i="7"/>
  <c r="B425" i="7" s="1"/>
  <c r="C425" i="7"/>
  <c r="D425" i="7"/>
  <c r="A426" i="7" a="1"/>
  <c r="A426" i="7" s="1"/>
  <c r="B426" i="7" s="1"/>
  <c r="C426" i="7"/>
  <c r="D426" i="7"/>
  <c r="A427" i="7" a="1"/>
  <c r="A427" i="7"/>
  <c r="B427" i="7" s="1"/>
  <c r="C427" i="7"/>
  <c r="D427" i="7"/>
  <c r="A428" i="7" a="1"/>
  <c r="A428" i="7" s="1"/>
  <c r="B428" i="7" s="1"/>
  <c r="C428" i="7"/>
  <c r="D428" i="7"/>
  <c r="A429" i="7" a="1"/>
  <c r="A429" i="7" s="1"/>
  <c r="B429" i="7" s="1"/>
  <c r="C429" i="7"/>
  <c r="D429" i="7"/>
  <c r="A430" i="7" a="1"/>
  <c r="A430" i="7" s="1"/>
  <c r="B430" i="7" s="1"/>
  <c r="C430" i="7"/>
  <c r="D430" i="7"/>
  <c r="A431" i="7" a="1"/>
  <c r="A431" i="7"/>
  <c r="B431" i="7" s="1"/>
  <c r="C431" i="7"/>
  <c r="D431" i="7"/>
  <c r="A432" i="7" a="1"/>
  <c r="A432" i="7" s="1"/>
  <c r="B432" i="7" s="1"/>
  <c r="C432" i="7"/>
  <c r="D432" i="7"/>
  <c r="A433" i="7" a="1"/>
  <c r="A433" i="7"/>
  <c r="B433" i="7" s="1"/>
  <c r="C433" i="7"/>
  <c r="D433" i="7"/>
  <c r="A434" i="7" a="1"/>
  <c r="A434" i="7" s="1"/>
  <c r="B434" i="7" s="1"/>
  <c r="C434" i="7"/>
  <c r="D434" i="7"/>
  <c r="A435" i="7" a="1"/>
  <c r="A435" i="7" s="1"/>
  <c r="B435" i="7" s="1"/>
  <c r="C435" i="7"/>
  <c r="D435" i="7"/>
  <c r="A436" i="7" a="1"/>
  <c r="A436" i="7" s="1"/>
  <c r="B436" i="7"/>
  <c r="C436" i="7"/>
  <c r="D436" i="7"/>
  <c r="A437" i="7" a="1"/>
  <c r="A437" i="7" s="1"/>
  <c r="B437" i="7" s="1"/>
  <c r="C437" i="7"/>
  <c r="D437" i="7"/>
  <c r="A438" i="7" a="1"/>
  <c r="A438" i="7" s="1"/>
  <c r="B438" i="7" s="1"/>
  <c r="C438" i="7"/>
  <c r="D438" i="7"/>
  <c r="A439" i="7" a="1"/>
  <c r="A439" i="7" s="1"/>
  <c r="B439" i="7" s="1"/>
  <c r="C439" i="7"/>
  <c r="D439" i="7"/>
  <c r="A440" i="7" a="1"/>
  <c r="A440" i="7" s="1"/>
  <c r="B440" i="7"/>
  <c r="C440" i="7"/>
  <c r="D440" i="7"/>
  <c r="A441" i="7" a="1"/>
  <c r="A441" i="7" s="1"/>
  <c r="B441" i="7" s="1"/>
  <c r="C441" i="7"/>
  <c r="D441" i="7"/>
  <c r="A442" i="7" a="1"/>
  <c r="A442" i="7"/>
  <c r="B442" i="7" s="1"/>
  <c r="C442" i="7"/>
  <c r="D442" i="7"/>
  <c r="A443" i="7" a="1"/>
  <c r="A443" i="7" s="1"/>
  <c r="B443" i="7" s="1"/>
  <c r="C443" i="7"/>
  <c r="D443" i="7"/>
  <c r="A444" i="7" a="1"/>
  <c r="A444" i="7" s="1"/>
  <c r="B444" i="7" s="1"/>
  <c r="C444" i="7"/>
  <c r="D444" i="7"/>
  <c r="A445" i="7" a="1"/>
  <c r="A445" i="7"/>
  <c r="B445" i="7" s="1"/>
  <c r="C445" i="7"/>
  <c r="D445" i="7"/>
  <c r="A446" i="7" a="1"/>
  <c r="A446" i="7" s="1"/>
  <c r="B446" i="7" s="1"/>
  <c r="C446" i="7"/>
  <c r="D446" i="7"/>
  <c r="A447" i="7" a="1"/>
  <c r="A447" i="7" s="1"/>
  <c r="B447" i="7" s="1"/>
  <c r="C447" i="7"/>
  <c r="D447" i="7"/>
  <c r="A448" i="7" a="1"/>
  <c r="A448" i="7" s="1"/>
  <c r="B448" i="7"/>
  <c r="C448" i="7"/>
  <c r="D448" i="7"/>
  <c r="A449" i="7" a="1"/>
  <c r="A449" i="7" s="1"/>
  <c r="B449" i="7" s="1"/>
  <c r="C449" i="7"/>
  <c r="D449" i="7"/>
  <c r="A450" i="7" a="1"/>
  <c r="A450" i="7" s="1"/>
  <c r="B450" i="7" s="1"/>
  <c r="C450" i="7"/>
  <c r="D450" i="7"/>
  <c r="A451" i="7" a="1"/>
  <c r="A451" i="7" s="1"/>
  <c r="B451" i="7" s="1"/>
  <c r="C451" i="7"/>
  <c r="D451" i="7"/>
  <c r="A452" i="7" a="1"/>
  <c r="A452" i="7" s="1"/>
  <c r="B452" i="7" s="1"/>
  <c r="C452" i="7"/>
  <c r="D452" i="7"/>
  <c r="A453" i="7" a="1"/>
  <c r="A453" i="7"/>
  <c r="B453" i="7" s="1"/>
  <c r="C453" i="7"/>
  <c r="D453" i="7"/>
  <c r="A454" i="7" a="1"/>
  <c r="A454" i="7" s="1"/>
  <c r="B454" i="7" s="1"/>
  <c r="C454" i="7"/>
  <c r="D454" i="7"/>
  <c r="A455" i="7" a="1"/>
  <c r="A455" i="7"/>
  <c r="B455" i="7" s="1"/>
  <c r="C455" i="7"/>
  <c r="D455" i="7"/>
  <c r="A456" i="7" a="1"/>
  <c r="A456" i="7" s="1"/>
  <c r="B456" i="7" s="1"/>
  <c r="C456" i="7"/>
  <c r="D456" i="7"/>
  <c r="A457" i="7" a="1"/>
  <c r="A457" i="7"/>
  <c r="B457" i="7" s="1"/>
  <c r="C457" i="7"/>
  <c r="D457" i="7"/>
  <c r="A458" i="7" a="1"/>
  <c r="A458" i="7" s="1"/>
  <c r="B458" i="7" s="1"/>
  <c r="C458" i="7"/>
  <c r="D458" i="7"/>
  <c r="A459" i="7" a="1"/>
  <c r="A459" i="7"/>
  <c r="B459" i="7" s="1"/>
  <c r="C459" i="7"/>
  <c r="D459" i="7"/>
  <c r="A460" i="7" a="1"/>
  <c r="A460" i="7" s="1"/>
  <c r="B460" i="7" s="1"/>
  <c r="C460" i="7"/>
  <c r="D460" i="7"/>
  <c r="A461" i="7" a="1"/>
  <c r="A461" i="7" s="1"/>
  <c r="B461" i="7" s="1"/>
  <c r="C461" i="7"/>
  <c r="D461" i="7"/>
  <c r="A462" i="7" a="1"/>
  <c r="A462" i="7" s="1"/>
  <c r="B462" i="7" s="1"/>
  <c r="C462" i="7"/>
  <c r="D462" i="7"/>
  <c r="A463" i="7" a="1"/>
  <c r="A463" i="7"/>
  <c r="B463" i="7" s="1"/>
  <c r="C463" i="7"/>
  <c r="D463" i="7"/>
  <c r="A464" i="7" a="1"/>
  <c r="A464" i="7" s="1"/>
  <c r="B464" i="7" s="1"/>
  <c r="C464" i="7"/>
  <c r="D464" i="7"/>
  <c r="A465" i="7" a="1"/>
  <c r="A465" i="7"/>
  <c r="B465" i="7" s="1"/>
  <c r="C465" i="7"/>
  <c r="D465" i="7"/>
  <c r="A466" i="7" a="1"/>
  <c r="A466" i="7" s="1"/>
  <c r="B466" i="7" s="1"/>
  <c r="C466" i="7"/>
  <c r="D466" i="7"/>
  <c r="A467" i="7" a="1"/>
  <c r="A467" i="7" s="1"/>
  <c r="B467" i="7" s="1"/>
  <c r="C467" i="7"/>
  <c r="D467" i="7"/>
  <c r="A468" i="7" a="1"/>
  <c r="A468" i="7" s="1"/>
  <c r="B468" i="7"/>
  <c r="C468" i="7"/>
  <c r="D468" i="7"/>
  <c r="A469" i="7" a="1"/>
  <c r="A469" i="7" s="1"/>
  <c r="B469" i="7" s="1"/>
  <c r="C469" i="7"/>
  <c r="D469" i="7"/>
  <c r="A470" i="7" a="1"/>
  <c r="A470" i="7" s="1"/>
  <c r="B470" i="7" s="1"/>
  <c r="C470" i="7"/>
  <c r="D470" i="7"/>
  <c r="A471" i="7" a="1"/>
  <c r="A471" i="7" s="1"/>
  <c r="B471" i="7" s="1"/>
  <c r="C471" i="7"/>
  <c r="D471" i="7"/>
  <c r="A472" i="7" a="1"/>
  <c r="A472" i="7" s="1"/>
  <c r="B472" i="7"/>
  <c r="C472" i="7"/>
  <c r="D472" i="7"/>
  <c r="A473" i="7" a="1"/>
  <c r="A473" i="7" s="1"/>
  <c r="B473" i="7" s="1"/>
  <c r="C473" i="7"/>
  <c r="D473" i="7"/>
  <c r="A474" i="7" a="1"/>
  <c r="A474" i="7"/>
  <c r="B474" i="7" s="1"/>
  <c r="C474" i="7"/>
  <c r="D474" i="7"/>
  <c r="A475" i="7" a="1"/>
  <c r="A475" i="7" s="1"/>
  <c r="B475" i="7" s="1"/>
  <c r="C475" i="7"/>
  <c r="D475" i="7"/>
  <c r="A476" i="7" a="1"/>
  <c r="A476" i="7" s="1"/>
  <c r="B476" i="7" s="1"/>
  <c r="C476" i="7"/>
  <c r="D476" i="7"/>
  <c r="A477" i="7" a="1"/>
  <c r="A477" i="7"/>
  <c r="B477" i="7" s="1"/>
  <c r="C477" i="7"/>
  <c r="D477" i="7"/>
  <c r="A478" i="7" a="1"/>
  <c r="A478" i="7" s="1"/>
  <c r="B478" i="7" s="1"/>
  <c r="C478" i="7"/>
  <c r="D478" i="7"/>
  <c r="A479" i="7" a="1"/>
  <c r="A479" i="7" s="1"/>
  <c r="B479" i="7" s="1"/>
  <c r="C479" i="7"/>
  <c r="D479" i="7"/>
  <c r="A480" i="7" a="1"/>
  <c r="A480" i="7" s="1"/>
  <c r="B480" i="7"/>
  <c r="C480" i="7"/>
  <c r="D480" i="7"/>
  <c r="A481" i="7" a="1"/>
  <c r="A481" i="7" s="1"/>
  <c r="B481" i="7" s="1"/>
  <c r="C481" i="7"/>
  <c r="D481" i="7"/>
  <c r="A482" i="7" a="1"/>
  <c r="A482" i="7" s="1"/>
  <c r="B482" i="7" s="1"/>
  <c r="C482" i="7"/>
  <c r="D482" i="7"/>
  <c r="A483" i="7" a="1"/>
  <c r="A483" i="7" s="1"/>
  <c r="B483" i="7" s="1"/>
  <c r="C483" i="7"/>
  <c r="D483" i="7"/>
  <c r="A484" i="7" a="1"/>
  <c r="A484" i="7" s="1"/>
  <c r="B484" i="7" s="1"/>
  <c r="C484" i="7"/>
  <c r="D484" i="7"/>
  <c r="A485" i="7" a="1"/>
  <c r="A485" i="7"/>
  <c r="B485" i="7" s="1"/>
  <c r="C485" i="7"/>
  <c r="D485" i="7"/>
  <c r="A486" i="7" a="1"/>
  <c r="A486" i="7" s="1"/>
  <c r="B486" i="7" s="1"/>
  <c r="C486" i="7"/>
  <c r="D486" i="7"/>
  <c r="A487" i="7" a="1"/>
  <c r="A487" i="7"/>
  <c r="B487" i="7" s="1"/>
  <c r="C487" i="7"/>
  <c r="D487" i="7"/>
  <c r="A488" i="7" a="1"/>
  <c r="A488" i="7" s="1"/>
  <c r="B488" i="7" s="1"/>
  <c r="C488" i="7"/>
  <c r="D488" i="7"/>
  <c r="A489" i="7" a="1"/>
  <c r="A489" i="7"/>
  <c r="B489" i="7" s="1"/>
  <c r="C489" i="7"/>
  <c r="D489" i="7"/>
  <c r="A490" i="7" a="1"/>
  <c r="A490" i="7" s="1"/>
  <c r="B490" i="7" s="1"/>
  <c r="C490" i="7"/>
  <c r="D490" i="7"/>
  <c r="A491" i="7" a="1"/>
  <c r="A491" i="7"/>
  <c r="B491" i="7" s="1"/>
  <c r="C491" i="7"/>
  <c r="D491" i="7"/>
  <c r="A492" i="7" a="1"/>
  <c r="A492" i="7" s="1"/>
  <c r="B492" i="7" s="1"/>
  <c r="C492" i="7"/>
  <c r="D492" i="7"/>
  <c r="A493" i="7" a="1"/>
  <c r="A493" i="7" s="1"/>
  <c r="B493" i="7" s="1"/>
  <c r="C493" i="7"/>
  <c r="D493" i="7"/>
  <c r="A494" i="7" a="1"/>
  <c r="A494" i="7"/>
  <c r="B494" i="7" s="1"/>
  <c r="C494" i="7"/>
  <c r="D494" i="7"/>
  <c r="A495" i="7" a="1"/>
  <c r="A495" i="7"/>
  <c r="B495" i="7" s="1"/>
  <c r="C495" i="7"/>
  <c r="D495" i="7"/>
  <c r="A496" i="7" a="1"/>
  <c r="A496" i="7" s="1"/>
  <c r="B496" i="7" s="1"/>
  <c r="C496" i="7"/>
  <c r="D496" i="7"/>
  <c r="A497" i="7" a="1"/>
  <c r="A497" i="7"/>
  <c r="B497" i="7" s="1"/>
  <c r="C497" i="7"/>
  <c r="D497" i="7"/>
  <c r="A498" i="7" a="1"/>
  <c r="A498" i="7" s="1"/>
  <c r="B498" i="7" s="1"/>
  <c r="C498" i="7"/>
  <c r="D498" i="7"/>
  <c r="A499" i="7" a="1"/>
  <c r="A499" i="7" s="1"/>
  <c r="B499" i="7" s="1"/>
  <c r="C499" i="7"/>
  <c r="D499" i="7"/>
  <c r="A500" i="7" a="1"/>
  <c r="A500" i="7" s="1"/>
  <c r="B500" i="7"/>
  <c r="C500" i="7"/>
  <c r="D500" i="7"/>
  <c r="A501" i="7" a="1"/>
  <c r="A501" i="7" s="1"/>
  <c r="B501" i="7" s="1"/>
  <c r="C501" i="7"/>
  <c r="D501" i="7"/>
  <c r="A502" i="7" a="1"/>
  <c r="A502" i="7" s="1"/>
  <c r="B502" i="7" s="1"/>
  <c r="C502" i="7"/>
  <c r="D502" i="7"/>
  <c r="A503" i="7" a="1"/>
  <c r="A503" i="7" s="1"/>
  <c r="B503" i="7" s="1"/>
  <c r="C503" i="7"/>
  <c r="D503" i="7"/>
  <c r="A504" i="7" a="1"/>
  <c r="A504" i="7" s="1"/>
  <c r="B504" i="7"/>
  <c r="C504" i="7"/>
  <c r="D504" i="7"/>
  <c r="A505" i="7" a="1"/>
  <c r="A505" i="7" s="1"/>
  <c r="B505" i="7" s="1"/>
  <c r="C505" i="7"/>
  <c r="D505" i="7"/>
  <c r="A506" i="7" a="1"/>
  <c r="A506" i="7"/>
  <c r="B506" i="7" s="1"/>
  <c r="C506" i="7"/>
  <c r="D506" i="7"/>
  <c r="A507" i="7" a="1"/>
  <c r="A507" i="7" s="1"/>
  <c r="B507" i="7" s="1"/>
  <c r="C507" i="7"/>
  <c r="D507" i="7"/>
  <c r="A508" i="7" a="1"/>
  <c r="A508" i="7" s="1"/>
  <c r="B508" i="7" s="1"/>
  <c r="C508" i="7"/>
  <c r="D508" i="7"/>
  <c r="A509" i="7" a="1"/>
  <c r="A509" i="7"/>
  <c r="B509" i="7" s="1"/>
  <c r="C509" i="7"/>
  <c r="D509" i="7"/>
  <c r="A510" i="7" a="1"/>
  <c r="A510" i="7"/>
  <c r="B510" i="7"/>
  <c r="C510" i="7"/>
  <c r="D510" i="7"/>
  <c r="A511" i="7" a="1"/>
  <c r="A511" i="7" s="1"/>
  <c r="B511" i="7" s="1"/>
  <c r="C511" i="7"/>
  <c r="D511" i="7"/>
  <c r="A512" i="7" a="1"/>
  <c r="A512" i="7" s="1"/>
  <c r="B512" i="7"/>
  <c r="C512" i="7"/>
  <c r="D512" i="7"/>
  <c r="A513" i="7" a="1"/>
  <c r="A513" i="7" s="1"/>
  <c r="B513" i="7" s="1"/>
  <c r="C513" i="7"/>
  <c r="D513" i="7"/>
  <c r="A514" i="7" a="1"/>
  <c r="A514" i="7" s="1"/>
  <c r="B514" i="7" s="1"/>
  <c r="C514" i="7"/>
  <c r="D514" i="7"/>
  <c r="A515" i="7" a="1"/>
  <c r="A515" i="7" s="1"/>
  <c r="B515" i="7" s="1"/>
  <c r="C515" i="7"/>
  <c r="D515" i="7"/>
  <c r="A516" i="7" a="1"/>
  <c r="A516" i="7" s="1"/>
  <c r="B516" i="7"/>
  <c r="C516" i="7"/>
  <c r="D516" i="7"/>
  <c r="A517" i="7" a="1"/>
  <c r="A517" i="7"/>
  <c r="B517" i="7" s="1"/>
  <c r="C517" i="7"/>
  <c r="D517" i="7"/>
  <c r="A518" i="7" a="1"/>
  <c r="A518" i="7" s="1"/>
  <c r="B518" i="7" s="1"/>
  <c r="C518" i="7"/>
  <c r="D518" i="7"/>
  <c r="A519" i="7" a="1"/>
  <c r="A519" i="7"/>
  <c r="B519" i="7" s="1"/>
  <c r="C519" i="7"/>
  <c r="D519" i="7"/>
  <c r="A520" i="7" a="1"/>
  <c r="A520" i="7" s="1"/>
  <c r="B520" i="7"/>
  <c r="C520" i="7"/>
  <c r="D520" i="7"/>
  <c r="A521" i="7" a="1"/>
  <c r="A521" i="7"/>
  <c r="B521" i="7" s="1"/>
  <c r="C521" i="7"/>
  <c r="D521" i="7"/>
  <c r="A522" i="7" a="1"/>
  <c r="A522" i="7" s="1"/>
  <c r="B522" i="7" s="1"/>
  <c r="C522" i="7"/>
  <c r="D522" i="7"/>
  <c r="A523" i="7" a="1"/>
  <c r="A523" i="7"/>
  <c r="B523" i="7" s="1"/>
  <c r="C523" i="7"/>
  <c r="D523" i="7"/>
  <c r="A524" i="7" a="1"/>
  <c r="A524" i="7" s="1"/>
  <c r="B524" i="7" s="1"/>
  <c r="C524" i="7"/>
  <c r="D524" i="7"/>
  <c r="A525" i="7" a="1"/>
  <c r="A525" i="7" s="1"/>
  <c r="B525" i="7" s="1"/>
  <c r="C525" i="7"/>
  <c r="D525" i="7"/>
  <c r="A526" i="7" a="1"/>
  <c r="A526" i="7"/>
  <c r="B526" i="7" s="1"/>
  <c r="C526" i="7"/>
  <c r="D526" i="7"/>
  <c r="A527" i="7" a="1"/>
  <c r="A527" i="7"/>
  <c r="B527" i="7" s="1"/>
  <c r="C527" i="7"/>
  <c r="D527" i="7"/>
  <c r="A528" i="7" a="1"/>
  <c r="A528" i="7" s="1"/>
  <c r="B528" i="7" s="1"/>
  <c r="C528" i="7"/>
  <c r="D528" i="7"/>
  <c r="A529" i="7" a="1"/>
  <c r="A529" i="7"/>
  <c r="B529" i="7" s="1"/>
  <c r="C529" i="7"/>
  <c r="D529" i="7"/>
  <c r="A530" i="7" a="1"/>
  <c r="A530" i="7" s="1"/>
  <c r="B530" i="7" s="1"/>
  <c r="C530" i="7"/>
  <c r="D530" i="7"/>
  <c r="A531" i="7" a="1"/>
  <c r="A531" i="7" s="1"/>
  <c r="B531" i="7" s="1"/>
  <c r="C531" i="7"/>
  <c r="D531" i="7"/>
  <c r="A532" i="7" a="1"/>
  <c r="A532" i="7" s="1"/>
  <c r="B532" i="7" s="1"/>
  <c r="C532" i="7"/>
  <c r="D532" i="7"/>
  <c r="A533" i="7" a="1"/>
  <c r="A533" i="7"/>
  <c r="B533" i="7" s="1"/>
  <c r="C533" i="7"/>
  <c r="D533" i="7"/>
  <c r="A534" i="7" a="1"/>
  <c r="A534" i="7" s="1"/>
  <c r="B534" i="7" s="1"/>
  <c r="C534" i="7"/>
  <c r="D534" i="7"/>
  <c r="A535" i="7" a="1"/>
  <c r="A535" i="7"/>
  <c r="B535" i="7" s="1"/>
  <c r="C535" i="7"/>
  <c r="D535" i="7"/>
  <c r="A536" i="7" a="1"/>
  <c r="A536" i="7" s="1"/>
  <c r="B536" i="7" s="1"/>
  <c r="C536" i="7"/>
  <c r="D536" i="7"/>
  <c r="A537" i="7" a="1"/>
  <c r="A537" i="7"/>
  <c r="B537" i="7" s="1"/>
  <c r="C537" i="7"/>
  <c r="D537" i="7"/>
  <c r="A538" i="7" a="1"/>
  <c r="A538" i="7" s="1"/>
  <c r="B538" i="7" s="1"/>
  <c r="C538" i="7"/>
  <c r="D538" i="7"/>
  <c r="A539" i="7" a="1"/>
  <c r="A539" i="7"/>
  <c r="B539" i="7" s="1"/>
  <c r="C539" i="7"/>
  <c r="D539" i="7"/>
  <c r="A540" i="7" a="1"/>
  <c r="A540" i="7" s="1"/>
  <c r="B540" i="7" s="1"/>
  <c r="C540" i="7"/>
  <c r="D540" i="7"/>
  <c r="A541" i="7" a="1"/>
  <c r="A541" i="7" s="1"/>
  <c r="B541" i="7" s="1"/>
  <c r="C541" i="7"/>
  <c r="D541" i="7"/>
  <c r="A542" i="7" a="1"/>
  <c r="A542" i="7"/>
  <c r="B542" i="7"/>
  <c r="C542" i="7"/>
  <c r="D542" i="7"/>
  <c r="A543" i="7" a="1"/>
  <c r="A543" i="7"/>
  <c r="B543" i="7" s="1"/>
  <c r="C543" i="7"/>
  <c r="D543" i="7"/>
  <c r="A544" i="7" a="1"/>
  <c r="A544" i="7" s="1"/>
  <c r="B544" i="7"/>
  <c r="C544" i="7"/>
  <c r="D544" i="7"/>
  <c r="A545" i="7" a="1"/>
  <c r="A545" i="7"/>
  <c r="B545" i="7" s="1"/>
  <c r="C545" i="7"/>
  <c r="D545" i="7"/>
  <c r="A546" i="7" a="1"/>
  <c r="A546" i="7" s="1"/>
  <c r="B546" i="7" s="1"/>
  <c r="C546" i="7"/>
  <c r="D546" i="7"/>
  <c r="A547" i="7" a="1"/>
  <c r="A547" i="7" s="1"/>
  <c r="B547" i="7" s="1"/>
  <c r="C547" i="7"/>
  <c r="D547" i="7"/>
  <c r="A548" i="7" a="1"/>
  <c r="A548" i="7" s="1"/>
  <c r="B548" i="7" s="1"/>
  <c r="C548" i="7"/>
  <c r="D548" i="7"/>
  <c r="A549" i="7" a="1"/>
  <c r="A549" i="7"/>
  <c r="B549" i="7" s="1"/>
  <c r="C549" i="7"/>
  <c r="D549" i="7"/>
  <c r="A550" i="7" a="1"/>
  <c r="A550" i="7" s="1"/>
  <c r="B550" i="7" s="1"/>
  <c r="C550" i="7"/>
  <c r="D550" i="7"/>
  <c r="A551" i="7" a="1"/>
  <c r="A551" i="7"/>
  <c r="B551" i="7" s="1"/>
  <c r="C551" i="7"/>
  <c r="D551" i="7"/>
  <c r="A552" i="7" a="1"/>
  <c r="A552" i="7" s="1"/>
  <c r="B552" i="7" s="1"/>
  <c r="C552" i="7"/>
  <c r="D552" i="7"/>
  <c r="A553" i="7" a="1"/>
  <c r="A553" i="7"/>
  <c r="B553" i="7" s="1"/>
  <c r="C553" i="7"/>
  <c r="D553" i="7"/>
  <c r="A554" i="7" a="1"/>
  <c r="A554" i="7" s="1"/>
  <c r="B554" i="7" s="1"/>
  <c r="C554" i="7"/>
  <c r="D554" i="7"/>
  <c r="A555" i="7" a="1"/>
  <c r="A555" i="7" s="1"/>
  <c r="B555" i="7" s="1"/>
  <c r="C555" i="7"/>
  <c r="D555" i="7"/>
  <c r="A556" i="7" a="1"/>
  <c r="A556" i="7" s="1"/>
  <c r="B556" i="7" s="1"/>
  <c r="C556" i="7"/>
  <c r="D556" i="7"/>
  <c r="A557" i="7" a="1"/>
  <c r="A557" i="7"/>
  <c r="B557" i="7" s="1"/>
  <c r="C557" i="7"/>
  <c r="D557" i="7"/>
  <c r="A558" i="7" a="1"/>
  <c r="A558" i="7"/>
  <c r="B558" i="7"/>
  <c r="C558" i="7"/>
  <c r="D558" i="7"/>
  <c r="A559" i="7" a="1"/>
  <c r="A559" i="7" s="1"/>
  <c r="B559" i="7" s="1"/>
  <c r="C559" i="7"/>
  <c r="D559" i="7"/>
  <c r="A560" i="7" a="1"/>
  <c r="A560" i="7" s="1"/>
  <c r="B560" i="7"/>
  <c r="C560" i="7"/>
  <c r="D560" i="7"/>
  <c r="A561" i="7" a="1"/>
  <c r="A561" i="7" s="1"/>
  <c r="B561" i="7" s="1"/>
  <c r="C561" i="7"/>
  <c r="D561" i="7"/>
  <c r="A562" i="7" a="1"/>
  <c r="A562" i="7" s="1"/>
  <c r="B562" i="7" s="1"/>
  <c r="C562" i="7"/>
  <c r="D562" i="7"/>
  <c r="A563" i="7" a="1"/>
  <c r="A563" i="7" s="1"/>
  <c r="B563" i="7" s="1"/>
  <c r="C563" i="7"/>
  <c r="D563" i="7"/>
  <c r="A564" i="7" a="1"/>
  <c r="A564" i="7" s="1"/>
  <c r="B564" i="7" s="1"/>
  <c r="C564" i="7"/>
  <c r="D564" i="7"/>
  <c r="A565" i="7" a="1"/>
  <c r="A565" i="7" s="1"/>
  <c r="B565" i="7" s="1"/>
  <c r="C565" i="7"/>
  <c r="D565" i="7"/>
  <c r="A566" i="7" a="1"/>
  <c r="A566" i="7" s="1"/>
  <c r="B566" i="7" s="1"/>
  <c r="C566" i="7"/>
  <c r="D566" i="7"/>
  <c r="A567" i="7" a="1"/>
  <c r="A567" i="7" s="1"/>
  <c r="B567" i="7" s="1"/>
  <c r="C567" i="7"/>
  <c r="D567" i="7"/>
  <c r="A568" i="7" a="1"/>
  <c r="A568" i="7" s="1"/>
  <c r="B568" i="7" s="1"/>
  <c r="C568" i="7"/>
  <c r="D568" i="7"/>
  <c r="A569" i="7" a="1"/>
  <c r="A569" i="7"/>
  <c r="B569" i="7" s="1"/>
  <c r="C569" i="7"/>
  <c r="D569" i="7"/>
  <c r="A570" i="7" a="1"/>
  <c r="A570" i="7" s="1"/>
  <c r="B570" i="7" s="1"/>
  <c r="C570" i="7"/>
  <c r="D570" i="7"/>
  <c r="A571" i="7" a="1"/>
  <c r="A571" i="7" s="1"/>
  <c r="B571" i="7" s="1"/>
  <c r="C571" i="7"/>
  <c r="D571" i="7"/>
  <c r="A572" i="7" a="1"/>
  <c r="A572" i="7" s="1"/>
  <c r="B572" i="7" s="1"/>
  <c r="C572" i="7"/>
  <c r="D572" i="7"/>
  <c r="A573" i="7" a="1"/>
  <c r="A573" i="7" s="1"/>
  <c r="B573" i="7" s="1"/>
  <c r="C573" i="7"/>
  <c r="D573" i="7"/>
  <c r="A574" i="7" a="1"/>
  <c r="A574" i="7" s="1"/>
  <c r="B574" i="7" s="1"/>
  <c r="C574" i="7"/>
  <c r="D574" i="7"/>
  <c r="A575" i="7" a="1"/>
  <c r="A575" i="7"/>
  <c r="B575" i="7" s="1"/>
  <c r="C575" i="7"/>
  <c r="D575" i="7"/>
  <c r="A576" i="7" a="1"/>
  <c r="A576" i="7" s="1"/>
  <c r="B576" i="7" s="1"/>
  <c r="C576" i="7"/>
  <c r="D576" i="7"/>
  <c r="A577" i="7" a="1"/>
  <c r="A577" i="7"/>
  <c r="B577" i="7" s="1"/>
  <c r="C577" i="7"/>
  <c r="D577" i="7"/>
  <c r="A578" i="7" a="1"/>
  <c r="A578" i="7" s="1"/>
  <c r="B578" i="7" s="1"/>
  <c r="C578" i="7"/>
  <c r="D578" i="7"/>
  <c r="A579" i="7" a="1"/>
  <c r="A579" i="7" s="1"/>
  <c r="B579" i="7" s="1"/>
  <c r="C579" i="7"/>
  <c r="D579" i="7"/>
  <c r="A580" i="7" a="1"/>
  <c r="A580" i="7" s="1"/>
  <c r="B580" i="7"/>
  <c r="C580" i="7"/>
  <c r="D580" i="7"/>
  <c r="A581" i="7" a="1"/>
  <c r="A581" i="7" s="1"/>
  <c r="B581" i="7" s="1"/>
  <c r="C581" i="7"/>
  <c r="D581" i="7"/>
  <c r="A582" i="7" a="1"/>
  <c r="A582" i="7" s="1"/>
  <c r="B582" i="7" s="1"/>
  <c r="C582" i="7"/>
  <c r="D582" i="7"/>
  <c r="A583" i="7" a="1"/>
  <c r="A583" i="7" s="1"/>
  <c r="B583" i="7" s="1"/>
  <c r="C583" i="7"/>
  <c r="D583" i="7"/>
  <c r="A584" i="7" a="1"/>
  <c r="A584" i="7" s="1"/>
  <c r="B584" i="7" s="1"/>
  <c r="C584" i="7"/>
  <c r="D584" i="7"/>
  <c r="A585" i="7" a="1"/>
  <c r="A585" i="7"/>
  <c r="B585" i="7" s="1"/>
  <c r="C585" i="7"/>
  <c r="D585" i="7"/>
  <c r="A586" i="7" a="1"/>
  <c r="A586" i="7" s="1"/>
  <c r="B586" i="7" s="1"/>
  <c r="C586" i="7"/>
  <c r="D586" i="7"/>
  <c r="A587" i="7" a="1"/>
  <c r="A587" i="7" s="1"/>
  <c r="B587" i="7" s="1"/>
  <c r="C587" i="7"/>
  <c r="D587" i="7"/>
  <c r="A588" i="7" a="1"/>
  <c r="A588" i="7" s="1"/>
  <c r="B588" i="7" s="1"/>
  <c r="C588" i="7"/>
  <c r="D588" i="7"/>
  <c r="A589" i="7" a="1"/>
  <c r="A589" i="7" s="1"/>
  <c r="B589" i="7"/>
  <c r="C589" i="7"/>
  <c r="D589" i="7"/>
  <c r="A590" i="7" a="1"/>
  <c r="A590" i="7" s="1"/>
  <c r="B590" i="7" s="1"/>
  <c r="C590" i="7"/>
  <c r="D590" i="7"/>
  <c r="A591" i="7" a="1"/>
  <c r="A591" i="7" s="1"/>
  <c r="B591" i="7" s="1"/>
  <c r="C591" i="7"/>
  <c r="D591" i="7"/>
  <c r="A592" i="7" a="1"/>
  <c r="A592" i="7" s="1"/>
  <c r="B592" i="7"/>
  <c r="C592" i="7"/>
  <c r="D592" i="7"/>
  <c r="A593" i="7" a="1"/>
  <c r="A593" i="7" s="1"/>
  <c r="B593" i="7" s="1"/>
  <c r="C593" i="7"/>
  <c r="D593" i="7"/>
  <c r="A594" i="7" a="1"/>
  <c r="A594" i="7" s="1"/>
  <c r="B594" i="7" s="1"/>
  <c r="C594" i="7"/>
  <c r="D594" i="7"/>
  <c r="A595" i="7" a="1"/>
  <c r="A595" i="7" s="1"/>
  <c r="B595" i="7" s="1"/>
  <c r="C595" i="7"/>
  <c r="D595" i="7"/>
  <c r="A596" i="7" a="1"/>
  <c r="A596" i="7" s="1"/>
  <c r="B596" i="7" s="1"/>
  <c r="C596" i="7"/>
  <c r="D596" i="7"/>
  <c r="A597" i="7" a="1"/>
  <c r="A597" i="7"/>
  <c r="B597" i="7"/>
  <c r="C597" i="7"/>
  <c r="D597" i="7"/>
  <c r="A598" i="7" a="1"/>
  <c r="A598" i="7" s="1"/>
  <c r="B598" i="7" s="1"/>
  <c r="C598" i="7"/>
  <c r="D598" i="7"/>
  <c r="A599" i="7" a="1"/>
  <c r="A599" i="7" s="1"/>
  <c r="B599" i="7" s="1"/>
  <c r="C599" i="7"/>
  <c r="D599" i="7"/>
  <c r="A600" i="7" a="1"/>
  <c r="A600" i="7" s="1"/>
  <c r="B600" i="7" s="1"/>
  <c r="C600" i="7"/>
  <c r="D600" i="7"/>
  <c r="A601" i="7" a="1"/>
  <c r="A601" i="7" s="1"/>
  <c r="B601" i="7" s="1"/>
  <c r="C601" i="7"/>
  <c r="D601" i="7"/>
  <c r="A602" i="7" a="1"/>
  <c r="A602" i="7"/>
  <c r="B602" i="7"/>
  <c r="C602" i="7"/>
  <c r="D602" i="7"/>
  <c r="A603" i="7" a="1"/>
  <c r="A603" i="7"/>
  <c r="B603" i="7" s="1"/>
  <c r="C603" i="7"/>
  <c r="D603" i="7"/>
  <c r="A604" i="7" a="1"/>
  <c r="A604" i="7" s="1"/>
  <c r="B604" i="7" s="1"/>
  <c r="C604" i="7"/>
  <c r="D604" i="7"/>
  <c r="A605" i="7" a="1"/>
  <c r="A605" i="7" s="1"/>
  <c r="B605" i="7" s="1"/>
  <c r="C605" i="7"/>
  <c r="D605" i="7"/>
  <c r="A606" i="7" a="1"/>
  <c r="A606" i="7"/>
  <c r="B606" i="7" s="1"/>
  <c r="C606" i="7"/>
  <c r="D606" i="7"/>
  <c r="A607" i="7" a="1"/>
  <c r="A607" i="7" s="1"/>
  <c r="B607" i="7" s="1"/>
  <c r="C607" i="7"/>
  <c r="D607" i="7"/>
  <c r="A608" i="7" a="1"/>
  <c r="A608" i="7" s="1"/>
  <c r="B608" i="7" s="1"/>
  <c r="C608" i="7"/>
  <c r="D608" i="7"/>
  <c r="A609" i="7" a="1"/>
  <c r="A609" i="7"/>
  <c r="B609" i="7" s="1"/>
  <c r="C609" i="7"/>
  <c r="D609" i="7"/>
  <c r="A610" i="7" a="1"/>
  <c r="A610" i="7" s="1"/>
  <c r="B610" i="7" s="1"/>
  <c r="C610" i="7"/>
  <c r="D610" i="7"/>
  <c r="A611" i="7" a="1"/>
  <c r="A611" i="7" s="1"/>
  <c r="B611" i="7" s="1"/>
  <c r="C611" i="7"/>
  <c r="D611" i="7"/>
  <c r="A612" i="7" a="1"/>
  <c r="A612" i="7" s="1"/>
  <c r="B612" i="7"/>
  <c r="C612" i="7"/>
  <c r="D612" i="7"/>
  <c r="A613" i="7" a="1"/>
  <c r="A613" i="7" s="1"/>
  <c r="B613" i="7" s="1"/>
  <c r="C613" i="7"/>
  <c r="D613" i="7"/>
  <c r="A614" i="7" a="1"/>
  <c r="A614" i="7"/>
  <c r="B614" i="7" s="1"/>
  <c r="C614" i="7"/>
  <c r="D614" i="7"/>
  <c r="A615" i="7" a="1"/>
  <c r="A615" i="7" s="1"/>
  <c r="B615" i="7" s="1"/>
  <c r="C615" i="7"/>
  <c r="D615" i="7"/>
  <c r="A616" i="7" a="1"/>
  <c r="A616" i="7" s="1"/>
  <c r="B616" i="7" s="1"/>
  <c r="C616" i="7"/>
  <c r="D616" i="7"/>
  <c r="A617" i="7" a="1"/>
  <c r="A617" i="7"/>
  <c r="B617" i="7" s="1"/>
  <c r="C617" i="7"/>
  <c r="D617" i="7"/>
  <c r="A618" i="7" a="1"/>
  <c r="A618" i="7" s="1"/>
  <c r="B618" i="7" s="1"/>
  <c r="C618" i="7"/>
  <c r="D618" i="7"/>
  <c r="A619" i="7" a="1"/>
  <c r="A619" i="7"/>
  <c r="B619" i="7" s="1"/>
  <c r="C619" i="7"/>
  <c r="D619" i="7"/>
  <c r="A620" i="7" a="1"/>
  <c r="A620" i="7" s="1"/>
  <c r="B620" i="7" s="1"/>
  <c r="C620" i="7"/>
  <c r="D620" i="7"/>
  <c r="A621" i="7" a="1"/>
  <c r="A621" i="7" s="1"/>
  <c r="B621" i="7" s="1"/>
  <c r="C621" i="7"/>
  <c r="D621" i="7"/>
  <c r="A622" i="7" a="1"/>
  <c r="A622" i="7" s="1"/>
  <c r="B622" i="7" s="1"/>
  <c r="C622" i="7"/>
  <c r="D622" i="7"/>
  <c r="A623" i="7" a="1"/>
  <c r="A623" i="7" s="1"/>
  <c r="B623" i="7" s="1"/>
  <c r="C623" i="7"/>
  <c r="D623" i="7"/>
  <c r="A624" i="7" a="1"/>
  <c r="A624" i="7"/>
  <c r="B624" i="7" s="1"/>
  <c r="C624" i="7"/>
  <c r="D624" i="7"/>
  <c r="A625" i="7" a="1"/>
  <c r="A625" i="7"/>
  <c r="B625" i="7" s="1"/>
  <c r="C625" i="7"/>
  <c r="D625" i="7"/>
  <c r="A626" i="7" a="1"/>
  <c r="A626" i="7" s="1"/>
  <c r="B626" i="7" s="1"/>
  <c r="C626" i="7"/>
  <c r="D626" i="7"/>
  <c r="A627" i="7" a="1"/>
  <c r="A627" i="7" s="1"/>
  <c r="B627" i="7" s="1"/>
  <c r="C627" i="7"/>
  <c r="D627" i="7"/>
  <c r="A628" i="7" a="1"/>
  <c r="A628" i="7" s="1"/>
  <c r="B628" i="7" s="1"/>
  <c r="C628" i="7"/>
  <c r="D628" i="7"/>
  <c r="A629" i="7" a="1"/>
  <c r="A629" i="7"/>
  <c r="B629" i="7" s="1"/>
  <c r="C629" i="7"/>
  <c r="D629" i="7"/>
  <c r="A630" i="7" a="1"/>
  <c r="A630" i="7"/>
  <c r="B630" i="7" s="1"/>
  <c r="C630" i="7"/>
  <c r="D630" i="7"/>
  <c r="A631" i="7" a="1"/>
  <c r="A631" i="7" s="1"/>
  <c r="B631" i="7" s="1"/>
  <c r="C631" i="7"/>
  <c r="D631" i="7"/>
  <c r="A632" i="7" a="1"/>
  <c r="A632" i="7" s="1"/>
  <c r="B632" i="7" s="1"/>
  <c r="C632" i="7"/>
  <c r="D632" i="7"/>
  <c r="A633" i="7" a="1"/>
  <c r="A633" i="7" s="1"/>
  <c r="B633" i="7" s="1"/>
  <c r="C633" i="7"/>
  <c r="D633" i="7"/>
  <c r="A634" i="7" a="1"/>
  <c r="A634" i="7"/>
  <c r="B634" i="7" s="1"/>
  <c r="C634" i="7"/>
  <c r="D634" i="7"/>
  <c r="A635" i="7" a="1"/>
  <c r="A635" i="7"/>
  <c r="B635" i="7" s="1"/>
  <c r="C635" i="7"/>
  <c r="D635" i="7"/>
  <c r="A636" i="7" a="1"/>
  <c r="A636" i="7" s="1"/>
  <c r="B636" i="7" s="1"/>
  <c r="C636" i="7"/>
  <c r="D636" i="7"/>
  <c r="A637" i="7" a="1"/>
  <c r="A637" i="7" s="1"/>
  <c r="B637" i="7" s="1"/>
  <c r="C637" i="7"/>
  <c r="D637" i="7"/>
  <c r="A638" i="7" a="1"/>
  <c r="A638" i="7" s="1"/>
  <c r="B638" i="7" s="1"/>
  <c r="C638" i="7"/>
  <c r="D638" i="7"/>
  <c r="A639" i="7" a="1"/>
  <c r="A639" i="7"/>
  <c r="B639" i="7" s="1"/>
  <c r="C639" i="7"/>
  <c r="D639" i="7"/>
  <c r="A640" i="7" a="1"/>
  <c r="A640" i="7" s="1"/>
  <c r="B640" i="7" s="1"/>
  <c r="C640" i="7"/>
  <c r="D640" i="7"/>
  <c r="A641" i="7" a="1"/>
  <c r="A641" i="7"/>
  <c r="B641" i="7" s="1"/>
  <c r="C641" i="7"/>
  <c r="D641" i="7"/>
  <c r="A642" i="7" a="1"/>
  <c r="A642" i="7" s="1"/>
  <c r="B642" i="7" s="1"/>
  <c r="C642" i="7"/>
  <c r="D642" i="7"/>
  <c r="A643" i="7" a="1"/>
  <c r="A643" i="7"/>
  <c r="B643" i="7" s="1"/>
  <c r="C643" i="7"/>
  <c r="D643" i="7"/>
  <c r="A644" i="7" a="1"/>
  <c r="A644" i="7" s="1"/>
  <c r="B644" i="7" s="1"/>
  <c r="C644" i="7"/>
  <c r="D644" i="7"/>
  <c r="A645" i="7" a="1"/>
  <c r="A645" i="7" s="1"/>
  <c r="B645" i="7" s="1"/>
  <c r="C645" i="7"/>
  <c r="D645" i="7"/>
  <c r="A646" i="7" a="1"/>
  <c r="A646" i="7" s="1"/>
  <c r="B646" i="7"/>
  <c r="C646" i="7"/>
  <c r="D646" i="7"/>
  <c r="A647" i="7" a="1"/>
  <c r="A647" i="7" s="1"/>
  <c r="B647" i="7" s="1"/>
  <c r="C647" i="7"/>
  <c r="D647" i="7"/>
  <c r="A648" i="7" a="1"/>
  <c r="A648" i="7"/>
  <c r="B648" i="7" s="1"/>
  <c r="C648" i="7"/>
  <c r="D648" i="7"/>
  <c r="A649" i="7" a="1"/>
  <c r="A649" i="7" s="1"/>
  <c r="B649" i="7" s="1"/>
  <c r="C649" i="7"/>
  <c r="D649" i="7"/>
  <c r="A650" i="7" a="1"/>
  <c r="A650" i="7"/>
  <c r="B650" i="7" s="1"/>
  <c r="C650" i="7"/>
  <c r="D650" i="7"/>
  <c r="A651" i="7" a="1"/>
  <c r="A651" i="7"/>
  <c r="B651" i="7" s="1"/>
  <c r="C651" i="7"/>
  <c r="D651" i="7"/>
  <c r="A652" i="7" a="1"/>
  <c r="A652" i="7" s="1"/>
  <c r="B652" i="7" s="1"/>
  <c r="C652" i="7"/>
  <c r="D652" i="7"/>
  <c r="A653" i="7" a="1"/>
  <c r="A653" i="7" s="1"/>
  <c r="B653" i="7" s="1"/>
  <c r="C653" i="7"/>
  <c r="D653" i="7"/>
  <c r="A654" i="7" a="1"/>
  <c r="A654" i="7" s="1"/>
  <c r="B654" i="7" s="1"/>
  <c r="C654" i="7"/>
  <c r="D654" i="7"/>
  <c r="A655" i="7" a="1"/>
  <c r="A655" i="7"/>
  <c r="B655" i="7" s="1"/>
  <c r="C655" i="7"/>
  <c r="D655" i="7"/>
  <c r="A656" i="7" a="1"/>
  <c r="A656" i="7" s="1"/>
  <c r="B656" i="7" s="1"/>
  <c r="C656" i="7"/>
  <c r="D656" i="7"/>
  <c r="A657" i="7" a="1"/>
  <c r="A657" i="7"/>
  <c r="B657" i="7" s="1"/>
  <c r="C657" i="7"/>
  <c r="D657" i="7"/>
  <c r="A658" i="7" a="1"/>
  <c r="A658" i="7" s="1"/>
  <c r="B658" i="7" s="1"/>
  <c r="C658" i="7"/>
  <c r="D658" i="7"/>
  <c r="A659" i="7" a="1"/>
  <c r="A659" i="7"/>
  <c r="B659" i="7" s="1"/>
  <c r="C659" i="7"/>
  <c r="D659" i="7"/>
  <c r="A660" i="7" a="1"/>
  <c r="A660" i="7" s="1"/>
  <c r="B660" i="7" s="1"/>
  <c r="C660" i="7"/>
  <c r="D660" i="7"/>
  <c r="A661" i="7" a="1"/>
  <c r="A661" i="7" s="1"/>
  <c r="B661" i="7" s="1"/>
  <c r="C661" i="7"/>
  <c r="D661" i="7"/>
  <c r="A662" i="7" a="1"/>
  <c r="A662" i="7" s="1"/>
  <c r="B662" i="7"/>
  <c r="C662" i="7"/>
  <c r="D662" i="7"/>
  <c r="A663" i="7" a="1"/>
  <c r="A663" i="7" s="1"/>
  <c r="B663" i="7" s="1"/>
  <c r="C663" i="7"/>
  <c r="D663" i="7"/>
  <c r="A664" i="7" a="1"/>
  <c r="A664" i="7"/>
  <c r="B664" i="7" s="1"/>
  <c r="C664" i="7"/>
  <c r="D664" i="7"/>
  <c r="A665" i="7" a="1"/>
  <c r="A665" i="7" s="1"/>
  <c r="B665" i="7" s="1"/>
  <c r="C665" i="7"/>
  <c r="D665" i="7"/>
  <c r="A666" i="7" a="1"/>
  <c r="A666" i="7"/>
  <c r="B666" i="7" s="1"/>
  <c r="C666" i="7"/>
  <c r="D666" i="7"/>
  <c r="A667" i="7" a="1"/>
  <c r="A667" i="7"/>
  <c r="B667" i="7"/>
  <c r="C667" i="7"/>
  <c r="D667" i="7"/>
  <c r="A668" i="7" a="1"/>
  <c r="A668" i="7" s="1"/>
  <c r="B668" i="7" s="1"/>
  <c r="C668" i="7"/>
  <c r="D668" i="7"/>
  <c r="A669" i="7" a="1"/>
  <c r="A669" i="7" s="1"/>
  <c r="B669" i="7" s="1"/>
  <c r="C669" i="7"/>
  <c r="D669" i="7"/>
  <c r="A670" i="7" a="1"/>
  <c r="A670" i="7" s="1"/>
  <c r="B670" i="7" s="1"/>
  <c r="C670" i="7"/>
  <c r="D670" i="7"/>
  <c r="A671" i="7" a="1"/>
  <c r="A671" i="7"/>
  <c r="B671" i="7" s="1"/>
  <c r="C671" i="7"/>
  <c r="D671" i="7"/>
  <c r="A672" i="7" a="1"/>
  <c r="A672" i="7" s="1"/>
  <c r="B672" i="7" s="1"/>
  <c r="C672" i="7"/>
  <c r="D672" i="7"/>
  <c r="A673" i="7" a="1"/>
  <c r="A673" i="7" s="1"/>
  <c r="B673" i="7" s="1"/>
  <c r="C673" i="7"/>
  <c r="D673" i="7"/>
  <c r="A674" i="7" a="1"/>
  <c r="A674" i="7"/>
  <c r="B674" i="7" s="1"/>
  <c r="C674" i="7"/>
  <c r="D674" i="7"/>
  <c r="A675" i="7" a="1"/>
  <c r="A675" i="7"/>
  <c r="B675" i="7" s="1"/>
  <c r="C675" i="7"/>
  <c r="D675" i="7"/>
  <c r="A676" i="7" a="1"/>
  <c r="A676" i="7" s="1"/>
  <c r="B676" i="7" s="1"/>
  <c r="C676" i="7"/>
  <c r="D676" i="7"/>
  <c r="A677" i="7" a="1"/>
  <c r="A677" i="7" s="1"/>
  <c r="B677" i="7" s="1"/>
  <c r="C677" i="7"/>
  <c r="D677" i="7"/>
  <c r="A678" i="7" a="1"/>
  <c r="A678" i="7" s="1"/>
  <c r="B678" i="7" s="1"/>
  <c r="C678" i="7"/>
  <c r="D678" i="7"/>
  <c r="A679" i="7" a="1"/>
  <c r="A679" i="7"/>
  <c r="B679" i="7" s="1"/>
  <c r="C679" i="7"/>
  <c r="D679" i="7"/>
  <c r="A680" i="7" a="1"/>
  <c r="A680" i="7" s="1"/>
  <c r="B680" i="7" s="1"/>
  <c r="C680" i="7"/>
  <c r="D680" i="7"/>
  <c r="A681" i="7" a="1"/>
  <c r="A681" i="7" s="1"/>
  <c r="B681" i="7" s="1"/>
  <c r="C681" i="7"/>
  <c r="D681" i="7"/>
  <c r="A682" i="7" a="1"/>
  <c r="A682" i="7"/>
  <c r="B682" i="7" s="1"/>
  <c r="C682" i="7"/>
  <c r="D682" i="7"/>
  <c r="A683" i="7" a="1"/>
  <c r="A683" i="7"/>
  <c r="B683" i="7"/>
  <c r="C683" i="7"/>
  <c r="D683" i="7"/>
  <c r="A684" i="7" a="1"/>
  <c r="A684" i="7" s="1"/>
  <c r="B684" i="7" s="1"/>
  <c r="C684" i="7"/>
  <c r="D684" i="7"/>
  <c r="A685" i="7" a="1"/>
  <c r="A685" i="7" s="1"/>
  <c r="B685" i="7" s="1"/>
  <c r="C685" i="7"/>
  <c r="D685" i="7"/>
  <c r="A686" i="7" a="1"/>
  <c r="A686" i="7" s="1"/>
  <c r="B686" i="7" s="1"/>
  <c r="C686" i="7"/>
  <c r="D686" i="7"/>
  <c r="A687" i="7" a="1"/>
  <c r="A687" i="7"/>
  <c r="B687" i="7" s="1"/>
  <c r="C687" i="7"/>
  <c r="D687" i="7"/>
  <c r="A688" i="7" a="1"/>
  <c r="A688" i="7" s="1"/>
  <c r="B688" i="7" s="1"/>
  <c r="C688" i="7"/>
  <c r="D688" i="7"/>
  <c r="A689" i="7" a="1"/>
  <c r="A689" i="7"/>
  <c r="B689" i="7" s="1"/>
  <c r="C689" i="7"/>
  <c r="D689" i="7"/>
  <c r="A690" i="7" a="1"/>
  <c r="A690" i="7"/>
  <c r="B690" i="7" s="1"/>
  <c r="C690" i="7"/>
  <c r="D690" i="7"/>
  <c r="A691" i="7" a="1"/>
  <c r="A691" i="7"/>
  <c r="B691" i="7" s="1"/>
  <c r="C691" i="7"/>
  <c r="D691" i="7"/>
  <c r="A692" i="7" a="1"/>
  <c r="A692" i="7" s="1"/>
  <c r="B692" i="7" s="1"/>
  <c r="C692" i="7"/>
  <c r="D692" i="7"/>
  <c r="A693" i="7" a="1"/>
  <c r="A693" i="7" s="1"/>
  <c r="B693" i="7" s="1"/>
  <c r="C693" i="7"/>
  <c r="D693" i="7"/>
  <c r="A694" i="7" a="1"/>
  <c r="A694" i="7" s="1"/>
  <c r="B694" i="7" s="1"/>
  <c r="C694" i="7"/>
  <c r="D694" i="7"/>
  <c r="A695" i="7" a="1"/>
  <c r="A695" i="7"/>
  <c r="B695" i="7" s="1"/>
  <c r="C695" i="7"/>
  <c r="D695" i="7"/>
  <c r="A696" i="7" a="1"/>
  <c r="A696" i="7" s="1"/>
  <c r="B696" i="7" s="1"/>
  <c r="C696" i="7"/>
  <c r="D696" i="7"/>
  <c r="A697" i="7" a="1"/>
  <c r="A697" i="7" s="1"/>
  <c r="B697" i="7" s="1"/>
  <c r="C697" i="7"/>
  <c r="D697" i="7"/>
  <c r="A698" i="7" a="1"/>
  <c r="A698" i="7"/>
  <c r="B698" i="7" s="1"/>
  <c r="C698" i="7"/>
  <c r="D698" i="7"/>
  <c r="A699" i="7" a="1"/>
  <c r="A699" i="7"/>
  <c r="B699" i="7" s="1"/>
  <c r="C699" i="7"/>
  <c r="D699" i="7"/>
  <c r="A700" i="7" a="1"/>
  <c r="A700" i="7" s="1"/>
  <c r="B700" i="7" s="1"/>
  <c r="C700" i="7"/>
  <c r="D700" i="7"/>
  <c r="A701" i="7" a="1"/>
  <c r="A701" i="7" s="1"/>
  <c r="B701" i="7" s="1"/>
  <c r="C701" i="7"/>
  <c r="D701" i="7"/>
  <c r="A702" i="7" a="1"/>
  <c r="A702" i="7" s="1"/>
  <c r="B702" i="7" s="1"/>
  <c r="C702" i="7"/>
  <c r="D702" i="7"/>
  <c r="A703" i="7" a="1"/>
  <c r="A703" i="7" s="1"/>
  <c r="B703" i="7" s="1"/>
  <c r="C703" i="7"/>
  <c r="D703" i="7"/>
  <c r="A704" i="7" a="1"/>
  <c r="A704" i="7" s="1"/>
  <c r="B704" i="7" s="1"/>
  <c r="C704" i="7"/>
  <c r="D704" i="7"/>
  <c r="A705" i="7" a="1"/>
  <c r="A705" i="7"/>
  <c r="B705" i="7" s="1"/>
  <c r="C705" i="7"/>
  <c r="D705" i="7"/>
  <c r="A706" i="7" a="1"/>
  <c r="A706" i="7" s="1"/>
  <c r="B706" i="7"/>
  <c r="C706" i="7"/>
  <c r="D706" i="7"/>
  <c r="A707" i="7" a="1"/>
  <c r="A707" i="7"/>
  <c r="B707" i="7" s="1"/>
  <c r="C707" i="7"/>
  <c r="D707" i="7"/>
  <c r="A708" i="7" a="1"/>
  <c r="A708" i="7" s="1"/>
  <c r="B708" i="7"/>
  <c r="C708" i="7"/>
  <c r="D708" i="7"/>
  <c r="A709" i="7" a="1"/>
  <c r="A709" i="7" s="1"/>
  <c r="B709" i="7" s="1"/>
  <c r="C709" i="7"/>
  <c r="D709" i="7"/>
  <c r="A710" i="7" a="1"/>
  <c r="A710" i="7" s="1"/>
  <c r="B710" i="7" s="1"/>
  <c r="C710" i="7"/>
  <c r="D710" i="7"/>
  <c r="A711" i="7" a="1"/>
  <c r="A711" i="7" s="1"/>
  <c r="B711" i="7" s="1"/>
  <c r="C711" i="7"/>
  <c r="D711" i="7"/>
  <c r="A712" i="7" a="1"/>
  <c r="A712" i="7"/>
  <c r="B712" i="7" s="1"/>
  <c r="C712" i="7"/>
  <c r="D712" i="7"/>
  <c r="A713" i="7" a="1"/>
  <c r="A713" i="7" s="1"/>
  <c r="B713" i="7" s="1"/>
  <c r="C713" i="7"/>
  <c r="D713" i="7"/>
  <c r="A714" i="7" a="1"/>
  <c r="A714" i="7"/>
  <c r="B714" i="7" s="1"/>
  <c r="C714" i="7"/>
  <c r="D714" i="7"/>
  <c r="A715" i="7" a="1"/>
  <c r="A715" i="7" s="1"/>
  <c r="B715" i="7" s="1"/>
  <c r="C715" i="7"/>
  <c r="D715" i="7"/>
  <c r="A716" i="7" a="1"/>
  <c r="A716" i="7" s="1"/>
  <c r="B716" i="7" s="1"/>
  <c r="C716" i="7"/>
  <c r="D716" i="7"/>
  <c r="A717" i="7" a="1"/>
  <c r="A717" i="7" s="1"/>
  <c r="B717" i="7" s="1"/>
  <c r="C717" i="7"/>
  <c r="D717" i="7"/>
  <c r="A718" i="7" a="1"/>
  <c r="A718" i="7" s="1"/>
  <c r="B718" i="7" s="1"/>
  <c r="C718" i="7"/>
  <c r="D718" i="7"/>
  <c r="A719" i="7" a="1"/>
  <c r="A719" i="7" s="1"/>
  <c r="B719" i="7" s="1"/>
  <c r="C719" i="7"/>
  <c r="D719" i="7"/>
  <c r="A720" i="7" a="1"/>
  <c r="A720" i="7" s="1"/>
  <c r="B720" i="7" s="1"/>
  <c r="C720" i="7"/>
  <c r="D720" i="7"/>
  <c r="A721" i="7" a="1"/>
  <c r="A721" i="7"/>
  <c r="B721" i="7" s="1"/>
  <c r="C721" i="7"/>
  <c r="D721" i="7"/>
  <c r="A722" i="7" a="1"/>
  <c r="A722" i="7"/>
  <c r="B722" i="7" s="1"/>
  <c r="C722" i="7"/>
  <c r="D722" i="7"/>
  <c r="A723" i="7" a="1"/>
  <c r="A723" i="7"/>
  <c r="B723" i="7" s="1"/>
  <c r="C723" i="7"/>
  <c r="D723" i="7"/>
  <c r="A724" i="7" a="1"/>
  <c r="A724" i="7" s="1"/>
  <c r="B724" i="7" s="1"/>
  <c r="C724" i="7"/>
  <c r="D724" i="7"/>
  <c r="A725" i="7" a="1"/>
  <c r="A725" i="7" s="1"/>
  <c r="B725" i="7" s="1"/>
  <c r="C725" i="7"/>
  <c r="D725" i="7"/>
  <c r="A726" i="7" a="1"/>
  <c r="A726" i="7" s="1"/>
  <c r="B726" i="7" s="1"/>
  <c r="C726" i="7"/>
  <c r="D726" i="7"/>
  <c r="A727" i="7" a="1"/>
  <c r="A727" i="7" s="1"/>
  <c r="B727" i="7" s="1"/>
  <c r="C727" i="7"/>
  <c r="D727" i="7"/>
  <c r="A728" i="7" a="1"/>
  <c r="A728" i="7" s="1"/>
  <c r="B728" i="7" s="1"/>
  <c r="C728" i="7"/>
  <c r="D728" i="7"/>
  <c r="A729" i="7" a="1"/>
  <c r="A729" i="7" s="1"/>
  <c r="B729" i="7" s="1"/>
  <c r="C729" i="7"/>
  <c r="D729" i="7"/>
  <c r="A730" i="7" a="1"/>
  <c r="A730" i="7" s="1"/>
  <c r="B730" i="7" s="1"/>
  <c r="C730" i="7"/>
  <c r="D730" i="7"/>
  <c r="A731" i="7" a="1"/>
  <c r="A731" i="7"/>
  <c r="B731" i="7" s="1"/>
  <c r="C731" i="7"/>
  <c r="D731" i="7"/>
  <c r="A732" i="7" a="1"/>
  <c r="A732" i="7" s="1"/>
  <c r="B732" i="7" s="1"/>
  <c r="C732" i="7"/>
  <c r="D732" i="7"/>
  <c r="A733" i="7" a="1"/>
  <c r="A733" i="7" s="1"/>
  <c r="B733" i="7" s="1"/>
  <c r="C733" i="7"/>
  <c r="D733" i="7"/>
  <c r="A734" i="7" a="1"/>
  <c r="A734" i="7" s="1"/>
  <c r="B734" i="7" s="1"/>
  <c r="C734" i="7"/>
  <c r="D734" i="7"/>
  <c r="A735" i="7" a="1"/>
  <c r="A735" i="7" s="1"/>
  <c r="B735" i="7" s="1"/>
  <c r="C735" i="7"/>
  <c r="D735" i="7"/>
  <c r="A736" i="7" a="1"/>
  <c r="A736" i="7" s="1"/>
  <c r="B736" i="7" s="1"/>
  <c r="C736" i="7"/>
  <c r="D736" i="7"/>
  <c r="A737" i="7" a="1"/>
  <c r="A737" i="7" s="1"/>
  <c r="B737" i="7" s="1"/>
  <c r="C737" i="7"/>
  <c r="D737" i="7"/>
  <c r="A738" i="7" a="1"/>
  <c r="A738" i="7" s="1"/>
  <c r="B738" i="7"/>
  <c r="C738" i="7"/>
  <c r="D738" i="7"/>
  <c r="A739" i="7" a="1"/>
  <c r="A739" i="7" s="1"/>
  <c r="B739" i="7" s="1"/>
  <c r="C739" i="7"/>
  <c r="D739" i="7"/>
  <c r="A740" i="7" a="1"/>
  <c r="A740" i="7" s="1"/>
  <c r="B740" i="7" s="1"/>
  <c r="C740" i="7"/>
  <c r="D740" i="7"/>
  <c r="A741" i="7" a="1"/>
  <c r="A741" i="7" s="1"/>
  <c r="B741" i="7" s="1"/>
  <c r="C741" i="7"/>
  <c r="D741" i="7"/>
  <c r="A742" i="7" a="1"/>
  <c r="A742" i="7" s="1"/>
  <c r="B742" i="7" s="1"/>
  <c r="C742" i="7"/>
  <c r="D742" i="7"/>
  <c r="A743" i="7" a="1"/>
  <c r="A743" i="7" s="1"/>
  <c r="B743" i="7" s="1"/>
  <c r="C743" i="7"/>
  <c r="D743" i="7"/>
  <c r="A744" i="7" a="1"/>
  <c r="A744" i="7" s="1"/>
  <c r="B744" i="7" s="1"/>
  <c r="C744" i="7"/>
  <c r="D744" i="7"/>
  <c r="A745" i="7" a="1"/>
  <c r="A745" i="7" s="1"/>
  <c r="B745" i="7" s="1"/>
  <c r="C745" i="7"/>
  <c r="D745" i="7"/>
  <c r="A746" i="7" a="1"/>
  <c r="A746" i="7"/>
  <c r="B746" i="7" s="1"/>
  <c r="C746" i="7"/>
  <c r="D746" i="7"/>
  <c r="A747" i="7" a="1"/>
  <c r="A747" i="7" s="1"/>
  <c r="B747" i="7" s="1"/>
  <c r="C747" i="7"/>
  <c r="D747" i="7"/>
  <c r="A748" i="7" a="1"/>
  <c r="A748" i="7" s="1"/>
  <c r="B748" i="7" s="1"/>
  <c r="C748" i="7"/>
  <c r="D748" i="7"/>
  <c r="A749" i="7" a="1"/>
  <c r="A749" i="7" s="1"/>
  <c r="B749" i="7" s="1"/>
  <c r="C749" i="7"/>
  <c r="D749" i="7"/>
  <c r="A750" i="7" a="1"/>
  <c r="A750" i="7" s="1"/>
  <c r="B750" i="7" s="1"/>
  <c r="C750" i="7"/>
  <c r="D750" i="7"/>
  <c r="A751" i="7" a="1"/>
  <c r="A751" i="7" s="1"/>
  <c r="B751" i="7" s="1"/>
  <c r="C751" i="7"/>
  <c r="D751" i="7"/>
  <c r="A752" i="7" a="1"/>
  <c r="A752" i="7" s="1"/>
  <c r="B752" i="7" s="1"/>
  <c r="C752" i="7"/>
  <c r="D752" i="7"/>
  <c r="A753" i="7" a="1"/>
  <c r="A753" i="7"/>
  <c r="B753" i="7" s="1"/>
  <c r="C753" i="7"/>
  <c r="D753" i="7"/>
  <c r="A754" i="7" a="1"/>
  <c r="A754" i="7" s="1"/>
  <c r="B754" i="7" s="1"/>
  <c r="C754" i="7"/>
  <c r="D754" i="7"/>
  <c r="A755" i="7" a="1"/>
  <c r="A755" i="7"/>
  <c r="B755" i="7" s="1"/>
  <c r="C755" i="7"/>
  <c r="D755" i="7"/>
  <c r="A756" i="7" a="1"/>
  <c r="A756" i="7" s="1"/>
  <c r="B756" i="7" s="1"/>
  <c r="C756" i="7"/>
  <c r="D756" i="7"/>
  <c r="A757" i="7" a="1"/>
  <c r="A757" i="7" s="1"/>
  <c r="B757" i="7" s="1"/>
  <c r="C757" i="7"/>
  <c r="D757" i="7"/>
  <c r="A758" i="7" a="1"/>
  <c r="A758" i="7" s="1"/>
  <c r="B758" i="7" s="1"/>
  <c r="C758" i="7"/>
  <c r="D758" i="7"/>
  <c r="A759" i="7" a="1"/>
  <c r="A759" i="7"/>
  <c r="B759" i="7" s="1"/>
  <c r="C759" i="7"/>
  <c r="D759" i="7"/>
  <c r="A760" i="7" a="1"/>
  <c r="A760" i="7"/>
  <c r="B760" i="7"/>
  <c r="C760" i="7"/>
  <c r="D760" i="7"/>
  <c r="A761" i="7" a="1"/>
  <c r="A761" i="7"/>
  <c r="B761" i="7"/>
  <c r="C761" i="7"/>
  <c r="D761" i="7"/>
  <c r="A762" i="7" a="1"/>
  <c r="A762" i="7" s="1"/>
  <c r="B762" i="7" s="1"/>
  <c r="C762" i="7"/>
  <c r="D762" i="7"/>
  <c r="A763" i="7" a="1"/>
  <c r="A763" i="7" s="1"/>
  <c r="B763" i="7" s="1"/>
  <c r="C763" i="7"/>
  <c r="D763" i="7"/>
  <c r="A764" i="7" a="1"/>
  <c r="A764" i="7"/>
  <c r="B764" i="7" s="1"/>
  <c r="C764" i="7"/>
  <c r="D764" i="7"/>
  <c r="A765" i="7" a="1"/>
  <c r="A765" i="7" s="1"/>
  <c r="B765" i="7" s="1"/>
  <c r="C765" i="7"/>
  <c r="D765" i="7"/>
  <c r="A766" i="7" a="1"/>
  <c r="A766" i="7" s="1"/>
  <c r="B766" i="7" s="1"/>
  <c r="C766" i="7"/>
  <c r="D766" i="7"/>
  <c r="A767" i="7" a="1"/>
  <c r="A767" i="7" s="1"/>
  <c r="B767" i="7" s="1"/>
  <c r="C767" i="7"/>
  <c r="D767" i="7"/>
  <c r="A768" i="7" a="1"/>
  <c r="A768" i="7"/>
  <c r="B768" i="7" s="1"/>
  <c r="C768" i="7"/>
  <c r="D768" i="7"/>
  <c r="A769" i="7" a="1"/>
  <c r="A769" i="7" s="1"/>
  <c r="B769" i="7" s="1"/>
  <c r="C769" i="7"/>
  <c r="D769" i="7"/>
  <c r="A770" i="7" a="1"/>
  <c r="A770" i="7" s="1"/>
  <c r="B770" i="7" s="1"/>
  <c r="C770" i="7"/>
  <c r="D770" i="7"/>
  <c r="A771" i="7" a="1"/>
  <c r="A771" i="7" s="1"/>
  <c r="B771" i="7"/>
  <c r="C771" i="7"/>
  <c r="D771" i="7"/>
  <c r="A772" i="7" a="1"/>
  <c r="A772" i="7"/>
  <c r="B772" i="7" s="1"/>
  <c r="C772" i="7"/>
  <c r="D772" i="7"/>
  <c r="A773" i="7" a="1"/>
  <c r="A773" i="7"/>
  <c r="B773" i="7" s="1"/>
  <c r="C773" i="7"/>
  <c r="D773" i="7"/>
  <c r="A774" i="7" a="1"/>
  <c r="A774" i="7"/>
  <c r="B774" i="7" s="1"/>
  <c r="C774" i="7"/>
  <c r="D774" i="7"/>
  <c r="A775" i="7" a="1"/>
  <c r="A775" i="7" s="1"/>
  <c r="B775" i="7" s="1"/>
  <c r="C775" i="7"/>
  <c r="D775" i="7"/>
  <c r="A776" i="7" a="1"/>
  <c r="A776" i="7"/>
  <c r="B776" i="7"/>
  <c r="C776" i="7"/>
  <c r="D776" i="7"/>
  <c r="A777" i="7" a="1"/>
  <c r="A777" i="7" s="1"/>
  <c r="B777" i="7" s="1"/>
  <c r="C777" i="7"/>
  <c r="D777" i="7"/>
  <c r="A778" i="7" a="1"/>
  <c r="A778" i="7" s="1"/>
  <c r="B778" i="7" s="1"/>
  <c r="C778" i="7"/>
  <c r="D778" i="7"/>
  <c r="A779" i="7" a="1"/>
  <c r="A779" i="7" s="1"/>
  <c r="B779" i="7" s="1"/>
  <c r="C779" i="7"/>
  <c r="D779" i="7"/>
  <c r="A780" i="7" a="1"/>
  <c r="A780" i="7" s="1"/>
  <c r="B780" i="7" s="1"/>
  <c r="C780" i="7"/>
  <c r="D780" i="7"/>
  <c r="A781" i="7" a="1"/>
  <c r="A781" i="7"/>
  <c r="B781" i="7" s="1"/>
  <c r="C781" i="7"/>
  <c r="D781" i="7"/>
  <c r="A782" i="7" a="1"/>
  <c r="A782" i="7" s="1"/>
  <c r="B782" i="7" s="1"/>
  <c r="C782" i="7"/>
  <c r="D782" i="7"/>
  <c r="A783" i="7" a="1"/>
  <c r="A783" i="7" s="1"/>
  <c r="B783" i="7" s="1"/>
  <c r="C783" i="7"/>
  <c r="D783" i="7"/>
  <c r="A784" i="7" a="1"/>
  <c r="A784" i="7"/>
  <c r="B784" i="7" s="1"/>
  <c r="C784" i="7"/>
  <c r="D784" i="7"/>
  <c r="A785" i="7" a="1"/>
  <c r="A785" i="7" s="1"/>
  <c r="B785" i="7" s="1"/>
  <c r="C785" i="7"/>
  <c r="D785" i="7"/>
  <c r="A786" i="7" a="1"/>
  <c r="A786" i="7" s="1"/>
  <c r="B786" i="7" s="1"/>
  <c r="C786" i="7"/>
  <c r="D786" i="7"/>
  <c r="A787" i="7" a="1"/>
  <c r="A787" i="7" s="1"/>
  <c r="B787" i="7" s="1"/>
  <c r="C787" i="7"/>
  <c r="D787" i="7"/>
  <c r="A788" i="7" a="1"/>
  <c r="A788" i="7"/>
  <c r="B788" i="7" s="1"/>
  <c r="C788" i="7"/>
  <c r="D788" i="7"/>
  <c r="A789" i="7" a="1"/>
  <c r="A789" i="7" s="1"/>
  <c r="B789" i="7" s="1"/>
  <c r="C789" i="7"/>
  <c r="D789" i="7"/>
  <c r="A790" i="7" a="1"/>
  <c r="A790" i="7"/>
  <c r="B790" i="7" s="1"/>
  <c r="C790" i="7"/>
  <c r="D790" i="7"/>
  <c r="A791" i="7" a="1"/>
  <c r="A791" i="7" s="1"/>
  <c r="B791" i="7" s="1"/>
  <c r="C791" i="7"/>
  <c r="D791" i="7"/>
  <c r="A792" i="7" a="1"/>
  <c r="A792" i="7"/>
  <c r="B792" i="7"/>
  <c r="C792" i="7"/>
  <c r="D792" i="7"/>
  <c r="A793" i="7" a="1"/>
  <c r="A793" i="7" s="1"/>
  <c r="B793" i="7" s="1"/>
  <c r="C793" i="7"/>
  <c r="D793" i="7"/>
  <c r="A794" i="7" a="1"/>
  <c r="A794" i="7" s="1"/>
  <c r="B794" i="7" s="1"/>
  <c r="C794" i="7"/>
  <c r="D794" i="7"/>
  <c r="A795" i="7" a="1"/>
  <c r="A795" i="7" s="1"/>
  <c r="B795" i="7" s="1"/>
  <c r="C795" i="7"/>
  <c r="D795" i="7"/>
  <c r="A796" i="7" a="1"/>
  <c r="A796" i="7"/>
  <c r="B796" i="7" s="1"/>
  <c r="C796" i="7"/>
  <c r="D796" i="7"/>
  <c r="A797" i="7" a="1"/>
  <c r="A797" i="7" s="1"/>
  <c r="B797" i="7" s="1"/>
  <c r="C797" i="7"/>
  <c r="D797" i="7"/>
  <c r="A798" i="7" a="1"/>
  <c r="A798" i="7" s="1"/>
  <c r="B798" i="7" s="1"/>
  <c r="C798" i="7"/>
  <c r="D798" i="7"/>
  <c r="A799" i="7" a="1"/>
  <c r="A799" i="7" s="1"/>
  <c r="B799" i="7" s="1"/>
  <c r="C799" i="7"/>
  <c r="D799" i="7"/>
  <c r="A800" i="7" a="1"/>
  <c r="A800" i="7"/>
  <c r="B800" i="7" s="1"/>
  <c r="C800" i="7"/>
  <c r="D800" i="7"/>
  <c r="A801" i="7" a="1"/>
  <c r="A801" i="7" s="1"/>
  <c r="B801" i="7" s="1"/>
  <c r="C801" i="7"/>
  <c r="D801" i="7"/>
  <c r="A802" i="7" a="1"/>
  <c r="A802" i="7" s="1"/>
  <c r="B802" i="7" s="1"/>
  <c r="C802" i="7"/>
  <c r="D802" i="7"/>
  <c r="A803" i="7" a="1"/>
  <c r="A803" i="7" s="1"/>
  <c r="B803" i="7" s="1"/>
  <c r="C803" i="7"/>
  <c r="D803" i="7"/>
  <c r="A804" i="7" a="1"/>
  <c r="A804" i="7"/>
  <c r="B804" i="7" s="1"/>
  <c r="C804" i="7"/>
  <c r="D804" i="7"/>
  <c r="A805" i="7" a="1"/>
  <c r="A805" i="7" s="1"/>
  <c r="B805" i="7" s="1"/>
  <c r="C805" i="7"/>
  <c r="D805" i="7"/>
  <c r="A806" i="7" a="1"/>
  <c r="A806" i="7"/>
  <c r="B806" i="7" s="1"/>
  <c r="C806" i="7"/>
  <c r="D806" i="7"/>
  <c r="A807" i="7" a="1"/>
  <c r="A807" i="7" s="1"/>
  <c r="B807" i="7" s="1"/>
  <c r="C807" i="7"/>
  <c r="D807" i="7"/>
  <c r="A808" i="7" a="1"/>
  <c r="A808" i="7" s="1"/>
  <c r="B808" i="7" s="1"/>
  <c r="C808" i="7"/>
  <c r="D808" i="7"/>
  <c r="A809" i="7" a="1"/>
  <c r="A809" i="7" s="1"/>
  <c r="B809" i="7" s="1"/>
  <c r="C809" i="7"/>
  <c r="D809" i="7"/>
  <c r="A810" i="7" a="1"/>
  <c r="A810" i="7" s="1"/>
  <c r="B810" i="7" s="1"/>
  <c r="C810" i="7"/>
  <c r="D810" i="7"/>
  <c r="A811" i="7" a="1"/>
  <c r="A811" i="7" s="1"/>
  <c r="B811" i="7" s="1"/>
  <c r="C811" i="7"/>
  <c r="D811" i="7"/>
  <c r="A812" i="7" a="1"/>
  <c r="A812" i="7"/>
  <c r="B812" i="7" s="1"/>
  <c r="C812" i="7"/>
  <c r="D812" i="7"/>
  <c r="A813" i="7" a="1"/>
  <c r="A813" i="7" s="1"/>
  <c r="B813" i="7" s="1"/>
  <c r="C813" i="7"/>
  <c r="D813" i="7"/>
  <c r="A814" i="7" a="1"/>
  <c r="A814" i="7" s="1"/>
  <c r="B814" i="7" s="1"/>
  <c r="C814" i="7"/>
  <c r="D814" i="7"/>
  <c r="A815" i="7" a="1"/>
  <c r="A815" i="7" s="1"/>
  <c r="B815" i="7" s="1"/>
  <c r="C815" i="7"/>
  <c r="D815" i="7"/>
  <c r="A816" i="7" a="1"/>
  <c r="A816" i="7"/>
  <c r="B816" i="7" s="1"/>
  <c r="C816" i="7"/>
  <c r="D816" i="7"/>
  <c r="A817" i="7" a="1"/>
  <c r="A817" i="7" s="1"/>
  <c r="B817" i="7" s="1"/>
  <c r="C817" i="7"/>
  <c r="D817" i="7"/>
  <c r="A818" i="7" a="1"/>
  <c r="A818" i="7" s="1"/>
  <c r="B818" i="7" s="1"/>
  <c r="C818" i="7"/>
  <c r="D818" i="7"/>
  <c r="A819" i="7" a="1"/>
  <c r="A819" i="7" s="1"/>
  <c r="B819" i="7" s="1"/>
  <c r="C819" i="7"/>
  <c r="D819" i="7"/>
  <c r="A820" i="7" a="1"/>
  <c r="A820" i="7"/>
  <c r="B820" i="7" s="1"/>
  <c r="C820" i="7"/>
  <c r="D820" i="7"/>
  <c r="A821" i="7" a="1"/>
  <c r="A821" i="7" s="1"/>
  <c r="B821" i="7" s="1"/>
  <c r="C821" i="7"/>
  <c r="D821" i="7"/>
  <c r="A822" i="7" a="1"/>
  <c r="A822" i="7"/>
  <c r="B822" i="7" s="1"/>
  <c r="C822" i="7"/>
  <c r="D822" i="7"/>
  <c r="A823" i="7" a="1"/>
  <c r="A823" i="7" s="1"/>
  <c r="B823" i="7" s="1"/>
  <c r="C823" i="7"/>
  <c r="D823" i="7"/>
  <c r="A824" i="7" a="1"/>
  <c r="A824" i="7" s="1"/>
  <c r="B824" i="7" s="1"/>
  <c r="C824" i="7"/>
  <c r="D824" i="7"/>
  <c r="A825" i="7" a="1"/>
  <c r="A825" i="7" s="1"/>
  <c r="B825" i="7" s="1"/>
  <c r="C825" i="7"/>
  <c r="D825" i="7"/>
  <c r="A826" i="7" a="1"/>
  <c r="A826" i="7" s="1"/>
  <c r="B826" i="7" s="1"/>
  <c r="C826" i="7"/>
  <c r="D826" i="7"/>
  <c r="A827" i="7" a="1"/>
  <c r="A827" i="7" s="1"/>
  <c r="B827" i="7" s="1"/>
  <c r="C827" i="7"/>
  <c r="D827" i="7"/>
  <c r="A828" i="7" a="1"/>
  <c r="A828" i="7"/>
  <c r="B828" i="7" s="1"/>
  <c r="C828" i="7"/>
  <c r="D828" i="7"/>
  <c r="A829" i="7" a="1"/>
  <c r="A829" i="7" s="1"/>
  <c r="B829" i="7" s="1"/>
  <c r="C829" i="7"/>
  <c r="D829" i="7"/>
  <c r="A830" i="7" a="1"/>
  <c r="A830" i="7" s="1"/>
  <c r="B830" i="7" s="1"/>
  <c r="C830" i="7"/>
  <c r="D830" i="7"/>
  <c r="A831" i="7" a="1"/>
  <c r="A831" i="7" s="1"/>
  <c r="B831" i="7" s="1"/>
  <c r="C831" i="7"/>
  <c r="D831" i="7"/>
  <c r="A832" i="7" a="1"/>
  <c r="A832" i="7"/>
  <c r="B832" i="7" s="1"/>
  <c r="C832" i="7"/>
  <c r="D832" i="7"/>
  <c r="A833" i="7" a="1"/>
  <c r="A833" i="7" s="1"/>
  <c r="B833" i="7" s="1"/>
  <c r="C833" i="7"/>
  <c r="D833" i="7"/>
  <c r="A834" i="7" a="1"/>
  <c r="A834" i="7" s="1"/>
  <c r="B834" i="7" s="1"/>
  <c r="C834" i="7"/>
  <c r="D834" i="7"/>
  <c r="A835" i="7" a="1"/>
  <c r="A835" i="7" s="1"/>
  <c r="B835" i="7" s="1"/>
  <c r="C835" i="7"/>
  <c r="D835" i="7"/>
  <c r="A836" i="7" a="1"/>
  <c r="A836" i="7"/>
  <c r="B836" i="7" s="1"/>
  <c r="C836" i="7"/>
  <c r="D836" i="7"/>
  <c r="A837" i="7" a="1"/>
  <c r="A837" i="7" s="1"/>
  <c r="B837" i="7" s="1"/>
  <c r="C837" i="7"/>
  <c r="D837" i="7"/>
  <c r="A838" i="7" a="1"/>
  <c r="A838" i="7"/>
  <c r="B838" i="7" s="1"/>
  <c r="C838" i="7"/>
  <c r="D838" i="7"/>
  <c r="A839" i="7" a="1"/>
  <c r="A839" i="7" s="1"/>
  <c r="B839" i="7" s="1"/>
  <c r="C839" i="7"/>
  <c r="D839" i="7"/>
  <c r="A840" i="7" a="1"/>
  <c r="A840" i="7" s="1"/>
  <c r="B840" i="7" s="1"/>
  <c r="C840" i="7"/>
  <c r="D840" i="7"/>
  <c r="A841" i="7" a="1"/>
  <c r="A841" i="7" s="1"/>
  <c r="B841" i="7" s="1"/>
  <c r="C841" i="7"/>
  <c r="D841" i="7"/>
  <c r="A842" i="7" a="1"/>
  <c r="A842" i="7" s="1"/>
  <c r="B842" i="7" s="1"/>
  <c r="C842" i="7"/>
  <c r="D842" i="7"/>
  <c r="A843" i="7" a="1"/>
  <c r="A843" i="7" s="1"/>
  <c r="B843" i="7" s="1"/>
  <c r="C843" i="7"/>
  <c r="D843" i="7"/>
  <c r="A844" i="7" a="1"/>
  <c r="A844" i="7"/>
  <c r="B844" i="7" s="1"/>
  <c r="C844" i="7"/>
  <c r="D844" i="7"/>
  <c r="A845" i="7" a="1"/>
  <c r="A845" i="7" s="1"/>
  <c r="B845" i="7" s="1"/>
  <c r="C845" i="7"/>
  <c r="D845" i="7"/>
  <c r="A846" i="7" a="1"/>
  <c r="A846" i="7" s="1"/>
  <c r="B846" i="7" s="1"/>
  <c r="C846" i="7"/>
  <c r="D846" i="7"/>
  <c r="A847" i="7" a="1"/>
  <c r="A847" i="7" s="1"/>
  <c r="B847" i="7" s="1"/>
  <c r="C847" i="7"/>
  <c r="D847" i="7"/>
  <c r="A848" i="7" a="1"/>
  <c r="A848" i="7"/>
  <c r="B848" i="7" s="1"/>
  <c r="C848" i="7"/>
  <c r="D848" i="7"/>
  <c r="A849" i="7" a="1"/>
  <c r="A849" i="7" s="1"/>
  <c r="B849" i="7" s="1"/>
  <c r="C849" i="7"/>
  <c r="D849" i="7"/>
  <c r="A850" i="7" a="1"/>
  <c r="A850" i="7" s="1"/>
  <c r="B850" i="7" s="1"/>
  <c r="C850" i="7"/>
  <c r="D850" i="7"/>
  <c r="A851" i="7" a="1"/>
  <c r="A851" i="7" s="1"/>
  <c r="B851" i="7" s="1"/>
  <c r="C851" i="7"/>
  <c r="D851" i="7"/>
  <c r="A852" i="7" a="1"/>
  <c r="A852" i="7"/>
  <c r="B852" i="7" s="1"/>
  <c r="C852" i="7"/>
  <c r="D852" i="7"/>
  <c r="A853" i="7" a="1"/>
  <c r="A853" i="7" s="1"/>
  <c r="B853" i="7" s="1"/>
  <c r="C853" i="7"/>
  <c r="D853" i="7"/>
  <c r="A854" i="7" a="1"/>
  <c r="A854" i="7"/>
  <c r="B854" i="7" s="1"/>
  <c r="C854" i="7"/>
  <c r="D854" i="7"/>
  <c r="A855" i="7" a="1"/>
  <c r="A855" i="7" s="1"/>
  <c r="B855" i="7" s="1"/>
  <c r="C855" i="7"/>
  <c r="D855" i="7"/>
  <c r="A856" i="7" a="1"/>
  <c r="A856" i="7" s="1"/>
  <c r="B856" i="7" s="1"/>
  <c r="C856" i="7"/>
  <c r="D856" i="7"/>
  <c r="A857" i="7" a="1"/>
  <c r="A857" i="7" s="1"/>
  <c r="B857" i="7" s="1"/>
  <c r="C857" i="7"/>
  <c r="D857" i="7"/>
  <c r="A858" i="7" a="1"/>
  <c r="A858" i="7"/>
  <c r="B858" i="7" s="1"/>
  <c r="C858" i="7"/>
  <c r="D858" i="7"/>
  <c r="A859" i="7" a="1"/>
  <c r="A859" i="7" s="1"/>
  <c r="B859" i="7" s="1"/>
  <c r="C859" i="7"/>
  <c r="D859" i="7"/>
  <c r="A860" i="7" a="1"/>
  <c r="A860" i="7"/>
  <c r="B860" i="7" s="1"/>
  <c r="C860" i="7"/>
  <c r="D860" i="7"/>
  <c r="A861" i="7" a="1"/>
  <c r="A861" i="7" s="1"/>
  <c r="B861" i="7" s="1"/>
  <c r="C861" i="7"/>
  <c r="D861" i="7"/>
  <c r="A862" i="7" a="1"/>
  <c r="A862" i="7"/>
  <c r="B862" i="7" s="1"/>
  <c r="C862" i="7"/>
  <c r="D862" i="7"/>
  <c r="A863" i="7" a="1"/>
  <c r="A863" i="7" s="1"/>
  <c r="B863" i="7" s="1"/>
  <c r="C863" i="7"/>
  <c r="D863" i="7"/>
  <c r="A864" i="7" a="1"/>
  <c r="A864" i="7"/>
  <c r="B864" i="7" s="1"/>
  <c r="C864" i="7"/>
  <c r="D864" i="7"/>
  <c r="A865" i="7" a="1"/>
  <c r="A865" i="7" s="1"/>
  <c r="B865" i="7" s="1"/>
  <c r="C865" i="7"/>
  <c r="D865" i="7"/>
  <c r="A866" i="7" a="1"/>
  <c r="A866" i="7" s="1"/>
  <c r="B866" i="7" s="1"/>
  <c r="C866" i="7"/>
  <c r="D866" i="7"/>
  <c r="A867" i="7" a="1"/>
  <c r="A867" i="7" s="1"/>
  <c r="B867" i="7"/>
  <c r="C867" i="7"/>
  <c r="D867" i="7"/>
  <c r="A868" i="7" a="1"/>
  <c r="A868" i="7" s="1"/>
  <c r="B868" i="7" s="1"/>
  <c r="C868" i="7"/>
  <c r="D868" i="7"/>
  <c r="A869" i="7" a="1"/>
  <c r="A869" i="7"/>
  <c r="B869" i="7" s="1"/>
  <c r="C869" i="7"/>
  <c r="D869" i="7"/>
  <c r="A870" i="7" a="1"/>
  <c r="A870" i="7" s="1"/>
  <c r="B870" i="7" s="1"/>
  <c r="C870" i="7"/>
  <c r="D870" i="7"/>
  <c r="A871" i="7" a="1"/>
  <c r="A871" i="7" s="1"/>
  <c r="B871" i="7" s="1"/>
  <c r="C871" i="7"/>
  <c r="D871" i="7"/>
  <c r="A872" i="7" a="1"/>
  <c r="A872" i="7"/>
  <c r="B872" i="7" s="1"/>
  <c r="C872" i="7"/>
  <c r="D872" i="7"/>
  <c r="A873" i="7" a="1"/>
  <c r="A873" i="7" s="1"/>
  <c r="B873" i="7" s="1"/>
  <c r="C873" i="7"/>
  <c r="D873" i="7"/>
  <c r="A874" i="7" a="1"/>
  <c r="A874" i="7"/>
  <c r="B874" i="7" s="1"/>
  <c r="C874" i="7"/>
  <c r="D874" i="7"/>
  <c r="A875" i="7" a="1"/>
  <c r="A875" i="7" s="1"/>
  <c r="B875" i="7" s="1"/>
  <c r="C875" i="7"/>
  <c r="D875" i="7"/>
  <c r="A876" i="7" a="1"/>
  <c r="A876" i="7"/>
  <c r="B876" i="7" s="1"/>
  <c r="C876" i="7"/>
  <c r="D876" i="7"/>
  <c r="A877" i="7" a="1"/>
  <c r="A877" i="7" s="1"/>
  <c r="B877" i="7" s="1"/>
  <c r="C877" i="7"/>
  <c r="D877" i="7"/>
  <c r="A878" i="7" a="1"/>
  <c r="A878" i="7" s="1"/>
  <c r="B878" i="7" s="1"/>
  <c r="C878" i="7"/>
  <c r="D878" i="7"/>
  <c r="A879" i="7" a="1"/>
  <c r="A879" i="7" s="1"/>
  <c r="B879" i="7" s="1"/>
  <c r="C879" i="7"/>
  <c r="D879" i="7"/>
  <c r="A880" i="7" a="1"/>
  <c r="A880" i="7"/>
  <c r="B880" i="7" s="1"/>
  <c r="C880" i="7"/>
  <c r="D880" i="7"/>
  <c r="A881" i="7" a="1"/>
  <c r="A881" i="7" s="1"/>
  <c r="B881" i="7" s="1"/>
  <c r="C881" i="7"/>
  <c r="D881" i="7"/>
  <c r="A882" i="7" a="1"/>
  <c r="A882" i="7" s="1"/>
  <c r="B882" i="7" s="1"/>
  <c r="C882" i="7"/>
  <c r="D882" i="7"/>
  <c r="A883" i="7" a="1"/>
  <c r="A883" i="7" s="1"/>
  <c r="B883" i="7" s="1"/>
  <c r="C883" i="7"/>
  <c r="D883" i="7"/>
  <c r="A884" i="7" a="1"/>
  <c r="A884" i="7"/>
  <c r="B884" i="7" s="1"/>
  <c r="C884" i="7"/>
  <c r="D884" i="7"/>
  <c r="A885" i="7" a="1"/>
  <c r="A885" i="7" s="1"/>
  <c r="B885" i="7" s="1"/>
  <c r="C885" i="7"/>
  <c r="D885" i="7"/>
  <c r="A886" i="7" a="1"/>
  <c r="A886" i="7" s="1"/>
  <c r="B886" i="7" s="1"/>
  <c r="C886" i="7"/>
  <c r="D886" i="7"/>
  <c r="A887" i="7" a="1"/>
  <c r="A887" i="7" s="1"/>
  <c r="B887" i="7" s="1"/>
  <c r="C887" i="7"/>
  <c r="D887" i="7"/>
  <c r="A888" i="7" a="1"/>
  <c r="A888" i="7"/>
  <c r="B888" i="7" s="1"/>
  <c r="C888" i="7"/>
  <c r="D888" i="7"/>
  <c r="A889" i="7" a="1"/>
  <c r="A889" i="7" s="1"/>
  <c r="B889" i="7"/>
  <c r="C889" i="7"/>
  <c r="D889" i="7"/>
  <c r="A890" i="7" a="1"/>
  <c r="A890" i="7" s="1"/>
  <c r="B890" i="7" s="1"/>
  <c r="C890" i="7"/>
  <c r="D890" i="7"/>
  <c r="A891" i="7" a="1"/>
  <c r="A891" i="7" s="1"/>
  <c r="B891" i="7"/>
  <c r="C891" i="7"/>
  <c r="D891" i="7"/>
  <c r="A892" i="7" a="1"/>
  <c r="A892" i="7" s="1"/>
  <c r="B892" i="7" s="1"/>
  <c r="C892" i="7"/>
  <c r="D892" i="7"/>
  <c r="A893" i="7" a="1"/>
  <c r="A893" i="7"/>
  <c r="B893" i="7" s="1"/>
  <c r="C893" i="7"/>
  <c r="D893" i="7"/>
  <c r="A894" i="7" a="1"/>
  <c r="A894" i="7" s="1"/>
  <c r="B894" i="7" s="1"/>
  <c r="C894" i="7"/>
  <c r="D894" i="7"/>
  <c r="A895" i="7" a="1"/>
  <c r="A895" i="7" s="1"/>
  <c r="B895" i="7" s="1"/>
  <c r="C895" i="7"/>
  <c r="D895" i="7"/>
  <c r="A896" i="7" a="1"/>
  <c r="A896" i="7"/>
  <c r="B896" i="7" s="1"/>
  <c r="C896" i="7"/>
  <c r="D896" i="7"/>
  <c r="A897" i="7" a="1"/>
  <c r="A897" i="7" s="1"/>
  <c r="B897" i="7" s="1"/>
  <c r="C897" i="7"/>
  <c r="D897" i="7"/>
  <c r="A898" i="7" a="1"/>
  <c r="A898" i="7"/>
  <c r="B898" i="7" s="1"/>
  <c r="C898" i="7"/>
  <c r="D898" i="7"/>
  <c r="A899" i="7" a="1"/>
  <c r="A899" i="7" s="1"/>
  <c r="B899" i="7" s="1"/>
  <c r="C899" i="7"/>
  <c r="D899" i="7"/>
  <c r="A900" i="7" a="1"/>
  <c r="A900" i="7"/>
  <c r="B900" i="7" s="1"/>
  <c r="C900" i="7"/>
  <c r="D900" i="7"/>
  <c r="A901" i="7" a="1"/>
  <c r="A901" i="7" s="1"/>
  <c r="B901" i="7" s="1"/>
  <c r="C901" i="7"/>
  <c r="D901" i="7"/>
  <c r="A902" i="7" a="1"/>
  <c r="A902" i="7" s="1"/>
  <c r="B902" i="7" s="1"/>
  <c r="C902" i="7"/>
  <c r="D902" i="7"/>
  <c r="A903" i="7" a="1"/>
  <c r="A903" i="7" s="1"/>
  <c r="B903" i="7" s="1"/>
  <c r="C903" i="7"/>
  <c r="D903" i="7"/>
  <c r="A904" i="7" a="1"/>
  <c r="A904" i="7"/>
  <c r="B904" i="7" s="1"/>
  <c r="C904" i="7"/>
  <c r="D904" i="7"/>
  <c r="A905" i="7" a="1"/>
  <c r="A905" i="7" s="1"/>
  <c r="B905" i="7" s="1"/>
  <c r="C905" i="7"/>
  <c r="D905" i="7"/>
  <c r="A906" i="7" a="1"/>
  <c r="A906" i="7" s="1"/>
  <c r="B906" i="7" s="1"/>
  <c r="C906" i="7"/>
  <c r="D906" i="7"/>
  <c r="A907" i="7" a="1"/>
  <c r="A907" i="7" s="1"/>
  <c r="B907" i="7"/>
  <c r="C907" i="7"/>
  <c r="D907" i="7"/>
  <c r="A908" i="7" a="1"/>
  <c r="A908" i="7" s="1"/>
  <c r="B908" i="7" s="1"/>
  <c r="C908" i="7"/>
  <c r="D908" i="7"/>
  <c r="A909" i="7" a="1"/>
  <c r="A909" i="7"/>
  <c r="B909" i="7" s="1"/>
  <c r="C909" i="7"/>
  <c r="D909" i="7"/>
  <c r="A910" i="7" a="1"/>
  <c r="A910" i="7" s="1"/>
  <c r="B910" i="7" s="1"/>
  <c r="C910" i="7"/>
  <c r="D910" i="7"/>
  <c r="A911" i="7" a="1"/>
  <c r="A911" i="7" s="1"/>
  <c r="B911" i="7" s="1"/>
  <c r="C911" i="7"/>
  <c r="D911" i="7"/>
  <c r="A912" i="7" a="1"/>
  <c r="A912" i="7"/>
  <c r="B912" i="7" s="1"/>
  <c r="C912" i="7"/>
  <c r="D912" i="7"/>
  <c r="A913" i="7" a="1"/>
  <c r="A913" i="7" s="1"/>
  <c r="B913" i="7" s="1"/>
  <c r="C913" i="7"/>
  <c r="D913" i="7"/>
  <c r="A914" i="7" a="1"/>
  <c r="A914" i="7" s="1"/>
  <c r="B914" i="7" s="1"/>
  <c r="C914" i="7"/>
  <c r="D914" i="7"/>
  <c r="A915" i="7" a="1"/>
  <c r="A915" i="7" s="1"/>
  <c r="B915" i="7" s="1"/>
  <c r="C915" i="7"/>
  <c r="D915" i="7"/>
  <c r="A916" i="7" a="1"/>
  <c r="A916" i="7"/>
  <c r="B916" i="7" s="1"/>
  <c r="C916" i="7"/>
  <c r="D916" i="7"/>
  <c r="A917" i="7" a="1"/>
  <c r="A917" i="7" s="1"/>
  <c r="B917" i="7" s="1"/>
  <c r="C917" i="7"/>
  <c r="D917" i="7"/>
  <c r="A918" i="7" a="1"/>
  <c r="A918" i="7"/>
  <c r="B918" i="7" s="1"/>
  <c r="C918" i="7"/>
  <c r="D918" i="7"/>
  <c r="A919" i="7" a="1"/>
  <c r="A919" i="7"/>
  <c r="B919" i="7" s="1"/>
  <c r="C919" i="7"/>
  <c r="D919" i="7"/>
  <c r="A920" i="7" a="1"/>
  <c r="A920" i="7"/>
  <c r="B920" i="7" s="1"/>
  <c r="C920" i="7"/>
  <c r="D920" i="7"/>
  <c r="A921" i="7" a="1"/>
  <c r="A921" i="7" s="1"/>
  <c r="B921" i="7" s="1"/>
  <c r="C921" i="7"/>
  <c r="D921" i="7"/>
  <c r="A922" i="7" a="1"/>
  <c r="A922" i="7"/>
  <c r="B922" i="7" s="1"/>
  <c r="C922" i="7"/>
  <c r="D922" i="7"/>
  <c r="A923" i="7" a="1"/>
  <c r="A923" i="7" s="1"/>
  <c r="B923" i="7" s="1"/>
  <c r="C923" i="7"/>
  <c r="D923" i="7"/>
  <c r="A924" i="7" a="1"/>
  <c r="A924" i="7" s="1"/>
  <c r="B924" i="7" s="1"/>
  <c r="C924" i="7"/>
  <c r="D924" i="7"/>
  <c r="A925" i="7" a="1"/>
  <c r="A925" i="7" s="1"/>
  <c r="B925" i="7" s="1"/>
  <c r="C925" i="7"/>
  <c r="D925" i="7"/>
  <c r="A926" i="7" a="1"/>
  <c r="A926" i="7" s="1"/>
  <c r="B926" i="7" s="1"/>
  <c r="C926" i="7"/>
  <c r="D926" i="7"/>
  <c r="A927" i="7" a="1"/>
  <c r="A927" i="7" s="1"/>
  <c r="B927" i="7" s="1"/>
  <c r="C927" i="7"/>
  <c r="D927" i="7"/>
  <c r="A928" i="7" a="1"/>
  <c r="A928" i="7" s="1"/>
  <c r="B928" i="7" s="1"/>
  <c r="C928" i="7"/>
  <c r="D928" i="7"/>
  <c r="A929" i="7" a="1"/>
  <c r="A929" i="7" s="1"/>
  <c r="B929" i="7" s="1"/>
  <c r="C929" i="7"/>
  <c r="D929" i="7"/>
  <c r="A930" i="7" a="1"/>
  <c r="A930" i="7" s="1"/>
  <c r="B930" i="7" s="1"/>
  <c r="C930" i="7"/>
  <c r="D930" i="7"/>
  <c r="A931" i="7" a="1"/>
  <c r="A931" i="7" s="1"/>
  <c r="B931" i="7" s="1"/>
  <c r="C931" i="7"/>
  <c r="D931" i="7"/>
  <c r="A932" i="7" a="1"/>
  <c r="A932" i="7" s="1"/>
  <c r="B932" i="7" s="1"/>
  <c r="C932" i="7"/>
  <c r="D932" i="7"/>
  <c r="A933" i="7" a="1"/>
  <c r="A933" i="7" s="1"/>
  <c r="B933" i="7" s="1"/>
  <c r="C933" i="7"/>
  <c r="D933" i="7"/>
  <c r="A934" i="7" a="1"/>
  <c r="A934" i="7" s="1"/>
  <c r="B934" i="7" s="1"/>
  <c r="C934" i="7"/>
  <c r="D934" i="7"/>
  <c r="A935" i="7" a="1"/>
  <c r="A935" i="7" s="1"/>
  <c r="B935" i="7" s="1"/>
  <c r="C935" i="7"/>
  <c r="D935" i="7"/>
  <c r="A936" i="7" a="1"/>
  <c r="A936" i="7"/>
  <c r="B936" i="7"/>
  <c r="C936" i="7"/>
  <c r="D936" i="7"/>
  <c r="A937" i="7" a="1"/>
  <c r="A937" i="7" s="1"/>
  <c r="B937" i="7" s="1"/>
  <c r="C937" i="7"/>
  <c r="D937" i="7"/>
  <c r="A938" i="7" a="1"/>
  <c r="A938" i="7"/>
  <c r="B938" i="7" s="1"/>
  <c r="C938" i="7"/>
  <c r="D938" i="7"/>
  <c r="A939" i="7" a="1"/>
  <c r="A939" i="7" s="1"/>
  <c r="B939" i="7" s="1"/>
  <c r="C939" i="7"/>
  <c r="D939" i="7"/>
  <c r="A940" i="7" a="1"/>
  <c r="A940" i="7" s="1"/>
  <c r="B940" i="7" s="1"/>
  <c r="C940" i="7"/>
  <c r="D940" i="7"/>
  <c r="A941" i="7" a="1"/>
  <c r="A941" i="7" s="1"/>
  <c r="B941" i="7" s="1"/>
  <c r="C941" i="7"/>
  <c r="D941" i="7"/>
  <c r="A942" i="7" a="1"/>
  <c r="A942" i="7"/>
  <c r="B942" i="7" s="1"/>
  <c r="C942" i="7"/>
  <c r="D942" i="7"/>
  <c r="A943" i="7" a="1"/>
  <c r="A943" i="7"/>
  <c r="B943" i="7" s="1"/>
  <c r="C943" i="7"/>
  <c r="D943" i="7"/>
  <c r="A944" i="7" a="1"/>
  <c r="A944" i="7"/>
  <c r="B944" i="7" s="1"/>
  <c r="C944" i="7"/>
  <c r="D944" i="7"/>
  <c r="A945" i="7" a="1"/>
  <c r="A945" i="7" s="1"/>
  <c r="B945" i="7"/>
  <c r="C945" i="7"/>
  <c r="D945" i="7"/>
  <c r="A946" i="7" a="1"/>
  <c r="A946" i="7" s="1"/>
  <c r="B946" i="7" s="1"/>
  <c r="C946" i="7"/>
  <c r="D946" i="7"/>
  <c r="A947" i="7" a="1"/>
  <c r="A947" i="7" s="1"/>
  <c r="B947" i="7" s="1"/>
  <c r="C947" i="7"/>
  <c r="D947" i="7"/>
  <c r="A948" i="7" a="1"/>
  <c r="A948" i="7" s="1"/>
  <c r="B948" i="7" s="1"/>
  <c r="C948" i="7"/>
  <c r="D948" i="7"/>
  <c r="A949" i="7" a="1"/>
  <c r="A949" i="7" s="1"/>
  <c r="B949" i="7" s="1"/>
  <c r="C949" i="7"/>
  <c r="D949" i="7"/>
  <c r="A950" i="7" a="1"/>
  <c r="A950" i="7"/>
  <c r="B950" i="7" s="1"/>
  <c r="C950" i="7"/>
  <c r="D950" i="7"/>
  <c r="A951" i="7" a="1"/>
  <c r="A951" i="7"/>
  <c r="B951" i="7"/>
  <c r="C951" i="7"/>
  <c r="D951" i="7"/>
  <c r="A952" i="7" a="1"/>
  <c r="A952" i="7" s="1"/>
  <c r="B952" i="7" s="1"/>
  <c r="C952" i="7"/>
  <c r="D952" i="7"/>
  <c r="A953" i="7" a="1"/>
  <c r="A953" i="7" s="1"/>
  <c r="B953" i="7" s="1"/>
  <c r="C953" i="7"/>
  <c r="D953" i="7"/>
  <c r="A954" i="7" a="1"/>
  <c r="A954" i="7" s="1"/>
  <c r="B954" i="7" s="1"/>
  <c r="C954" i="7"/>
  <c r="D954" i="7"/>
  <c r="A955" i="7" a="1"/>
  <c r="A955" i="7" s="1"/>
  <c r="B955" i="7" s="1"/>
  <c r="C955" i="7"/>
  <c r="D955" i="7"/>
  <c r="A956" i="7" a="1"/>
  <c r="A956" i="7" s="1"/>
  <c r="B956" i="7" s="1"/>
  <c r="C956" i="7"/>
  <c r="D956" i="7"/>
  <c r="A957" i="7" a="1"/>
  <c r="A957" i="7" s="1"/>
  <c r="B957" i="7" s="1"/>
  <c r="C957" i="7"/>
  <c r="D957" i="7"/>
  <c r="A958" i="7" a="1"/>
  <c r="A958" i="7" s="1"/>
  <c r="B958" i="7" s="1"/>
  <c r="C958" i="7"/>
  <c r="D958" i="7"/>
  <c r="A959" i="7" a="1"/>
  <c r="A959" i="7" s="1"/>
  <c r="B959" i="7" s="1"/>
  <c r="C959" i="7"/>
  <c r="D959" i="7"/>
  <c r="A960" i="7" a="1"/>
  <c r="A960" i="7" s="1"/>
  <c r="B960" i="7" s="1"/>
  <c r="C960" i="7"/>
  <c r="D960" i="7"/>
  <c r="A961" i="7" a="1"/>
  <c r="A961" i="7" s="1"/>
  <c r="B961" i="7" s="1"/>
  <c r="C961" i="7"/>
  <c r="D961" i="7"/>
  <c r="A962" i="7" a="1"/>
  <c r="A962" i="7" s="1"/>
  <c r="B962" i="7" s="1"/>
  <c r="C962" i="7"/>
  <c r="D962" i="7"/>
  <c r="A963" i="7" a="1"/>
  <c r="A963" i="7" s="1"/>
  <c r="B963" i="7" s="1"/>
  <c r="C963" i="7"/>
  <c r="D963" i="7"/>
  <c r="A964" i="7" a="1"/>
  <c r="A964" i="7" s="1"/>
  <c r="B964" i="7" s="1"/>
  <c r="C964" i="7"/>
  <c r="D964" i="7"/>
  <c r="A965" i="7" a="1"/>
  <c r="A965" i="7" s="1"/>
  <c r="B965" i="7" s="1"/>
  <c r="C965" i="7"/>
  <c r="D965" i="7"/>
  <c r="A966" i="7" a="1"/>
  <c r="A966" i="7" s="1"/>
  <c r="B966" i="7" s="1"/>
  <c r="C966" i="7"/>
  <c r="D966" i="7"/>
  <c r="A967" i="7" a="1"/>
  <c r="A967" i="7" s="1"/>
  <c r="B967" i="7" s="1"/>
  <c r="C967" i="7"/>
  <c r="D967" i="7"/>
  <c r="A968" i="7" a="1"/>
  <c r="A968" i="7" s="1"/>
  <c r="B968" i="7" s="1"/>
  <c r="C968" i="7"/>
  <c r="D968" i="7"/>
  <c r="A969" i="7" a="1"/>
  <c r="A969" i="7" s="1"/>
  <c r="B969" i="7" s="1"/>
  <c r="C969" i="7"/>
  <c r="D969" i="7"/>
  <c r="A970" i="7" a="1"/>
  <c r="A970" i="7" s="1"/>
  <c r="B970" i="7" s="1"/>
  <c r="C970" i="7"/>
  <c r="D970" i="7"/>
  <c r="A971" i="7" a="1"/>
  <c r="A971" i="7" s="1"/>
  <c r="B971" i="7" s="1"/>
  <c r="C971" i="7"/>
  <c r="D971" i="7"/>
  <c r="A972" i="7" a="1"/>
  <c r="A972" i="7" s="1"/>
  <c r="B972" i="7" s="1"/>
  <c r="C972" i="7"/>
  <c r="D972" i="7"/>
  <c r="A973" i="7" a="1"/>
  <c r="A973" i="7" s="1"/>
  <c r="B973" i="7" s="1"/>
  <c r="C973" i="7"/>
  <c r="D973" i="7"/>
  <c r="A974" i="7" a="1"/>
  <c r="A974" i="7"/>
  <c r="B974" i="7" s="1"/>
  <c r="C974" i="7"/>
  <c r="D974" i="7"/>
  <c r="A975" i="7" a="1"/>
  <c r="A975" i="7"/>
  <c r="B975" i="7" s="1"/>
  <c r="C975" i="7"/>
  <c r="D975" i="7"/>
  <c r="A976" i="7" a="1"/>
  <c r="A976" i="7"/>
  <c r="B976" i="7" s="1"/>
  <c r="C976" i="7"/>
  <c r="D976" i="7"/>
  <c r="A977" i="7" a="1"/>
  <c r="A977" i="7" s="1"/>
  <c r="B977" i="7"/>
  <c r="C977" i="7"/>
  <c r="D977" i="7"/>
  <c r="A978" i="7" a="1"/>
  <c r="A978" i="7" s="1"/>
  <c r="B978" i="7" s="1"/>
  <c r="C978" i="7"/>
  <c r="D978" i="7"/>
  <c r="A979" i="7" a="1"/>
  <c r="A979" i="7" s="1"/>
  <c r="B979" i="7" s="1"/>
  <c r="C979" i="7"/>
  <c r="D979" i="7"/>
  <c r="A980" i="7" a="1"/>
  <c r="A980" i="7" s="1"/>
  <c r="B980" i="7" s="1"/>
  <c r="C980" i="7"/>
  <c r="D980" i="7"/>
  <c r="A981" i="7" a="1"/>
  <c r="A981" i="7" s="1"/>
  <c r="B981" i="7" s="1"/>
  <c r="C981" i="7"/>
  <c r="D981" i="7"/>
  <c r="A982" i="7" a="1"/>
  <c r="A982" i="7"/>
  <c r="B982" i="7" s="1"/>
  <c r="C982" i="7"/>
  <c r="D982" i="7"/>
  <c r="A983" i="7" a="1"/>
  <c r="A983" i="7"/>
  <c r="B983" i="7" s="1"/>
  <c r="C983" i="7"/>
  <c r="D983" i="7"/>
  <c r="A984" i="7" a="1"/>
  <c r="A984" i="7"/>
  <c r="B984" i="7" s="1"/>
  <c r="C984" i="7"/>
  <c r="D984" i="7"/>
  <c r="A985" i="7" a="1"/>
  <c r="A985" i="7" s="1"/>
  <c r="B985" i="7" s="1"/>
  <c r="C985" i="7"/>
  <c r="D985" i="7"/>
  <c r="A986" i="7" a="1"/>
  <c r="A986" i="7"/>
  <c r="B986" i="7" s="1"/>
  <c r="C986" i="7"/>
  <c r="D986" i="7"/>
  <c r="A987" i="7" a="1"/>
  <c r="A987" i="7" s="1"/>
  <c r="B987" i="7" s="1"/>
  <c r="C987" i="7"/>
  <c r="D987" i="7"/>
  <c r="A988" i="7" a="1"/>
  <c r="A988" i="7" s="1"/>
  <c r="B988" i="7" s="1"/>
  <c r="C988" i="7"/>
  <c r="D988" i="7"/>
  <c r="A989" i="7" a="1"/>
  <c r="A989" i="7" s="1"/>
  <c r="B989" i="7" s="1"/>
  <c r="C989" i="7"/>
  <c r="D989" i="7"/>
  <c r="A990" i="7" a="1"/>
  <c r="A990" i="7" s="1"/>
  <c r="B990" i="7" s="1"/>
  <c r="C990" i="7"/>
  <c r="D990" i="7"/>
  <c r="A991" i="7" a="1"/>
  <c r="A991" i="7" s="1"/>
  <c r="B991" i="7" s="1"/>
  <c r="C991" i="7"/>
  <c r="D991" i="7"/>
  <c r="A992" i="7" a="1"/>
  <c r="A992" i="7" s="1"/>
  <c r="B992" i="7" s="1"/>
  <c r="C992" i="7"/>
  <c r="D992" i="7"/>
  <c r="A993" i="7" a="1"/>
  <c r="A993" i="7" s="1"/>
  <c r="B993" i="7" s="1"/>
  <c r="C993" i="7"/>
  <c r="D993" i="7"/>
  <c r="A994" i="7" a="1"/>
  <c r="A994" i="7" s="1"/>
  <c r="B994" i="7" s="1"/>
  <c r="C994" i="7"/>
  <c r="D994" i="7"/>
  <c r="A995" i="7" a="1"/>
  <c r="A995" i="7" s="1"/>
  <c r="B995" i="7" s="1"/>
  <c r="C995" i="7"/>
  <c r="D995" i="7"/>
  <c r="A996" i="7" a="1"/>
  <c r="A996" i="7" s="1"/>
  <c r="B996" i="7" s="1"/>
  <c r="C996" i="7"/>
  <c r="D996" i="7"/>
  <c r="A997" i="7" a="1"/>
  <c r="A997" i="7" s="1"/>
  <c r="B997" i="7" s="1"/>
  <c r="C997" i="7"/>
  <c r="D997" i="7"/>
  <c r="A998" i="7" a="1"/>
  <c r="A998" i="7" s="1"/>
  <c r="B998" i="7" s="1"/>
  <c r="C998" i="7"/>
  <c r="D998" i="7"/>
  <c r="A999" i="7" a="1"/>
  <c r="A999" i="7" s="1"/>
  <c r="B999" i="7" s="1"/>
  <c r="C999" i="7"/>
  <c r="D999" i="7"/>
  <c r="A1000" i="7" a="1"/>
  <c r="A1000" i="7"/>
  <c r="B1000" i="7"/>
  <c r="C1000" i="7"/>
  <c r="D1000" i="7"/>
  <c r="A1001" i="7" a="1"/>
  <c r="A1001" i="7" s="1"/>
  <c r="B1001" i="7" s="1"/>
  <c r="C1001" i="7"/>
  <c r="D1001" i="7"/>
  <c r="A1002" i="7" a="1"/>
  <c r="A1002" i="7"/>
  <c r="B1002" i="7" s="1"/>
  <c r="C1002" i="7"/>
  <c r="D1002" i="7"/>
  <c r="A1003" i="7" a="1"/>
  <c r="A1003" i="7" s="1"/>
  <c r="B1003" i="7" s="1"/>
  <c r="C1003" i="7"/>
  <c r="D1003" i="7"/>
  <c r="A1004" i="7" a="1"/>
  <c r="A1004" i="7" s="1"/>
  <c r="B1004" i="7" s="1"/>
  <c r="C1004" i="7"/>
  <c r="D1004" i="7"/>
  <c r="A1005" i="7" a="1"/>
  <c r="A1005" i="7" s="1"/>
  <c r="B1005" i="7" s="1"/>
  <c r="C1005" i="7"/>
  <c r="D1005" i="7"/>
  <c r="A1006" i="7" a="1"/>
  <c r="A1006" i="7"/>
  <c r="B1006" i="7" s="1"/>
  <c r="C1006" i="7"/>
  <c r="D1006" i="7"/>
  <c r="A1007" i="7" a="1"/>
  <c r="A1007" i="7"/>
  <c r="B1007" i="7" s="1"/>
  <c r="C1007" i="7"/>
  <c r="D1007" i="7"/>
  <c r="A1008" i="7" a="1"/>
  <c r="A1008" i="7"/>
  <c r="B1008" i="7" s="1"/>
  <c r="C1008" i="7"/>
  <c r="D1008" i="7"/>
  <c r="A1009" i="7" a="1"/>
  <c r="A1009" i="7"/>
  <c r="B1009" i="7" s="1"/>
  <c r="C1009" i="7"/>
  <c r="D1009" i="7"/>
  <c r="A1010" i="7" a="1"/>
  <c r="A1010" i="7" s="1"/>
  <c r="B1010" i="7" s="1"/>
  <c r="C1010" i="7"/>
  <c r="D1010" i="7"/>
  <c r="A1011" i="7" a="1"/>
  <c r="A1011" i="7"/>
  <c r="B1011" i="7"/>
  <c r="C1011" i="7"/>
  <c r="D1011" i="7"/>
  <c r="A1012" i="7" a="1"/>
  <c r="A1012" i="7" s="1"/>
  <c r="B1012" i="7" s="1"/>
  <c r="C1012" i="7"/>
  <c r="D1012" i="7"/>
  <c r="A1013" i="7" a="1"/>
  <c r="A1013" i="7" s="1"/>
  <c r="B1013" i="7" s="1"/>
  <c r="C1013" i="7"/>
  <c r="D1013" i="7"/>
  <c r="A1014" i="7" a="1"/>
  <c r="A1014" i="7" s="1"/>
  <c r="B1014" i="7" s="1"/>
  <c r="C1014" i="7"/>
  <c r="D1014" i="7"/>
  <c r="A1015" i="7" a="1"/>
  <c r="A1015" i="7"/>
  <c r="B1015" i="7" s="1"/>
  <c r="C1015" i="7"/>
  <c r="D1015" i="7"/>
  <c r="A1016" i="7" a="1"/>
  <c r="A1016" i="7" s="1"/>
  <c r="B1016" i="7" s="1"/>
  <c r="C1016" i="7"/>
  <c r="D1016" i="7"/>
  <c r="A1017" i="7" a="1"/>
  <c r="A1017" i="7"/>
  <c r="B1017" i="7" s="1"/>
  <c r="C1017" i="7"/>
  <c r="D1017" i="7"/>
  <c r="A1018" i="7" a="1"/>
  <c r="A1018" i="7" s="1"/>
  <c r="B1018" i="7" s="1"/>
  <c r="C1018" i="7"/>
  <c r="D1018" i="7"/>
  <c r="A1019" i="7" a="1"/>
  <c r="A1019" i="7"/>
  <c r="B1019" i="7"/>
  <c r="C1019" i="7"/>
  <c r="D1019" i="7"/>
  <c r="A1020" i="7" a="1"/>
  <c r="A1020" i="7" s="1"/>
  <c r="B1020" i="7" s="1"/>
  <c r="C1020" i="7"/>
  <c r="D1020" i="7"/>
  <c r="A1021" i="7" a="1"/>
  <c r="A1021" i="7" s="1"/>
  <c r="B1021" i="7" s="1"/>
  <c r="C1021" i="7"/>
  <c r="D1021" i="7"/>
  <c r="A1022" i="7" a="1"/>
  <c r="A1022" i="7" s="1"/>
  <c r="B1022" i="7" s="1"/>
  <c r="C1022" i="7"/>
  <c r="D1022" i="7"/>
  <c r="A1023" i="7" a="1"/>
  <c r="A1023" i="7" s="1"/>
  <c r="B1023" i="7" s="1"/>
  <c r="C1023" i="7"/>
  <c r="D1023" i="7"/>
  <c r="A1024" i="7" a="1"/>
  <c r="A1024" i="7" s="1"/>
  <c r="B1024" i="7" s="1"/>
  <c r="C1024" i="7"/>
  <c r="D1024" i="7"/>
  <c r="A1025" i="7" a="1"/>
  <c r="A1025" i="7" s="1"/>
  <c r="B1025" i="7" s="1"/>
  <c r="C1025" i="7"/>
  <c r="D1025" i="7"/>
  <c r="A1026" i="7" a="1"/>
  <c r="A1026" i="7" s="1"/>
  <c r="B1026" i="7" s="1"/>
  <c r="C1026" i="7"/>
  <c r="D1026" i="7"/>
  <c r="A1027" i="7" a="1"/>
  <c r="A1027" i="7" s="1"/>
  <c r="B1027" i="7" s="1"/>
  <c r="C1027" i="7"/>
  <c r="D1027" i="7"/>
  <c r="A1028" i="7" a="1"/>
  <c r="A1028" i="7" s="1"/>
  <c r="B1028" i="7" s="1"/>
  <c r="C1028" i="7"/>
  <c r="D1028" i="7"/>
  <c r="A1029" i="7" a="1"/>
  <c r="A1029" i="7" s="1"/>
  <c r="B1029" i="7" s="1"/>
  <c r="C1029" i="7"/>
  <c r="D1029" i="7"/>
  <c r="A1030" i="7" a="1"/>
  <c r="A1030" i="7" s="1"/>
  <c r="B1030" i="7" s="1"/>
  <c r="C1030" i="7"/>
  <c r="D1030" i="7"/>
  <c r="A1031" i="7" a="1"/>
  <c r="A1031" i="7"/>
  <c r="B1031" i="7" s="1"/>
  <c r="C1031" i="7"/>
  <c r="D1031" i="7"/>
  <c r="A1032" i="7" a="1"/>
  <c r="A1032" i="7" s="1"/>
  <c r="B1032" i="7" s="1"/>
  <c r="C1032" i="7"/>
  <c r="D1032" i="7"/>
  <c r="A1033" i="7" a="1"/>
  <c r="A1033" i="7"/>
  <c r="B1033" i="7" s="1"/>
  <c r="C1033" i="7"/>
  <c r="D1033" i="7"/>
  <c r="A1034" i="7" a="1"/>
  <c r="A1034" i="7" s="1"/>
  <c r="B1034" i="7" s="1"/>
  <c r="C1034" i="7"/>
  <c r="D1034" i="7"/>
  <c r="A1035" i="7" a="1"/>
  <c r="A1035" i="7" s="1"/>
  <c r="B1035" i="7" s="1"/>
  <c r="C1035" i="7"/>
  <c r="D1035" i="7"/>
  <c r="A1036" i="7" a="1"/>
  <c r="A1036" i="7" s="1"/>
  <c r="B1036" i="7" s="1"/>
  <c r="C1036" i="7"/>
  <c r="D1036" i="7"/>
  <c r="A1037" i="7" a="1"/>
  <c r="A1037" i="7" s="1"/>
  <c r="B1037" i="7" s="1"/>
  <c r="C1037" i="7"/>
  <c r="D1037" i="7"/>
  <c r="A1038" i="7" a="1"/>
  <c r="A1038" i="7" s="1"/>
  <c r="B1038" i="7" s="1"/>
  <c r="C1038" i="7"/>
  <c r="D1038" i="7"/>
  <c r="A1039" i="7" a="1"/>
  <c r="A1039" i="7"/>
  <c r="B1039" i="7" s="1"/>
  <c r="C1039" i="7"/>
  <c r="D1039" i="7"/>
  <c r="A1040" i="7" a="1"/>
  <c r="A1040" i="7"/>
  <c r="B1040" i="7" s="1"/>
  <c r="C1040" i="7"/>
  <c r="D1040" i="7"/>
  <c r="A1041" i="7" a="1"/>
  <c r="A1041" i="7"/>
  <c r="B1041" i="7" s="1"/>
  <c r="C1041" i="7"/>
  <c r="D1041" i="7"/>
  <c r="A1042" i="7" a="1"/>
  <c r="A1042" i="7" s="1"/>
  <c r="B1042" i="7" s="1"/>
  <c r="C1042" i="7"/>
  <c r="D1042" i="7"/>
  <c r="A1043" i="7" a="1"/>
  <c r="A1043" i="7" s="1"/>
  <c r="B1043" i="7" s="1"/>
  <c r="C1043" i="7"/>
  <c r="D1043" i="7"/>
  <c r="A1044" i="7" a="1"/>
  <c r="A1044" i="7" s="1"/>
  <c r="B1044" i="7" s="1"/>
  <c r="C1044" i="7"/>
  <c r="D1044" i="7"/>
  <c r="A1045" i="7" a="1"/>
  <c r="A1045" i="7" s="1"/>
  <c r="B1045" i="7" s="1"/>
  <c r="C1045" i="7"/>
  <c r="D1045" i="7"/>
  <c r="A1046" i="7" a="1"/>
  <c r="A1046" i="7" s="1"/>
  <c r="B1046" i="7" s="1"/>
  <c r="C1046" i="7"/>
  <c r="D1046" i="7"/>
  <c r="A1047" i="7" a="1"/>
  <c r="A1047" i="7" s="1"/>
  <c r="B1047" i="7" s="1"/>
  <c r="C1047" i="7"/>
  <c r="D1047" i="7"/>
  <c r="A1048" i="7" a="1"/>
  <c r="A1048" i="7"/>
  <c r="B1048" i="7" s="1"/>
  <c r="C1048" i="7"/>
  <c r="D1048" i="7"/>
  <c r="A1049" i="7" a="1"/>
  <c r="A1049" i="7" s="1"/>
  <c r="B1049" i="7" s="1"/>
  <c r="C1049" i="7"/>
  <c r="D1049" i="7"/>
  <c r="A1050" i="7" a="1"/>
  <c r="A1050" i="7" s="1"/>
  <c r="B1050" i="7" s="1"/>
  <c r="C1050" i="7"/>
  <c r="D1050" i="7"/>
  <c r="A1051" i="7" a="1"/>
  <c r="A1051" i="7"/>
  <c r="B1051" i="7" s="1"/>
  <c r="C1051" i="7"/>
  <c r="D1051" i="7"/>
  <c r="A1052" i="7" a="1"/>
  <c r="A1052" i="7" s="1"/>
  <c r="B1052" i="7" s="1"/>
  <c r="C1052" i="7"/>
  <c r="D1052" i="7"/>
  <c r="A1053" i="7" a="1"/>
  <c r="A1053" i="7" s="1"/>
  <c r="B1053" i="7" s="1"/>
  <c r="C1053" i="7"/>
  <c r="D1053" i="7"/>
  <c r="A1054" i="7" a="1"/>
  <c r="A1054" i="7" s="1"/>
  <c r="B1054" i="7" s="1"/>
  <c r="C1054" i="7"/>
  <c r="D1054" i="7"/>
  <c r="A1055" i="7" a="1"/>
  <c r="A1055" i="7" s="1"/>
  <c r="B1055" i="7" s="1"/>
  <c r="C1055" i="7"/>
  <c r="D1055" i="7"/>
  <c r="A1056" i="7" a="1"/>
  <c r="A1056" i="7"/>
  <c r="B1056" i="7" s="1"/>
  <c r="C1056" i="7"/>
  <c r="D1056" i="7"/>
  <c r="A1057" i="7" a="1"/>
  <c r="A1057" i="7" s="1"/>
  <c r="B1057" i="7" s="1"/>
  <c r="C1057" i="7"/>
  <c r="D1057" i="7"/>
  <c r="A1058" i="7" a="1"/>
  <c r="A1058" i="7" s="1"/>
  <c r="B1058" i="7" s="1"/>
  <c r="C1058" i="7"/>
  <c r="D1058" i="7"/>
  <c r="A1059" i="7" a="1"/>
  <c r="A1059" i="7"/>
  <c r="B1059" i="7" s="1"/>
  <c r="C1059" i="7"/>
  <c r="D1059" i="7"/>
  <c r="A1060" i="7" a="1"/>
  <c r="A1060" i="7" s="1"/>
  <c r="B1060" i="7" s="1"/>
  <c r="C1060" i="7"/>
  <c r="D1060" i="7"/>
  <c r="A1061" i="7" a="1"/>
  <c r="A1061" i="7" s="1"/>
  <c r="B1061" i="7" s="1"/>
  <c r="C1061" i="7"/>
  <c r="D1061" i="7"/>
  <c r="A1062" i="7" a="1"/>
  <c r="A1062" i="7" s="1"/>
  <c r="B1062" i="7" s="1"/>
  <c r="C1062" i="7"/>
  <c r="D1062" i="7"/>
  <c r="A1063" i="7" a="1"/>
  <c r="A1063" i="7" s="1"/>
  <c r="B1063" i="7" s="1"/>
  <c r="C1063" i="7"/>
  <c r="D1063" i="7"/>
  <c r="A1064" i="7" a="1"/>
  <c r="A1064" i="7"/>
  <c r="B1064" i="7" s="1"/>
  <c r="C1064" i="7"/>
  <c r="D1064" i="7"/>
  <c r="A1065" i="7" a="1"/>
  <c r="A1065" i="7" s="1"/>
  <c r="B1065" i="7" s="1"/>
  <c r="C1065" i="7"/>
  <c r="D1065" i="7"/>
  <c r="A1066" i="7" a="1"/>
  <c r="A1066" i="7" s="1"/>
  <c r="B1066" i="7" s="1"/>
  <c r="C1066" i="7"/>
  <c r="D1066" i="7"/>
  <c r="A1067" i="7" a="1"/>
  <c r="A1067" i="7" s="1"/>
  <c r="B1067" i="7" s="1"/>
  <c r="C1067" i="7"/>
  <c r="D1067" i="7"/>
  <c r="A1068" i="7" a="1"/>
  <c r="A1068" i="7" s="1"/>
  <c r="B1068" i="7" s="1"/>
  <c r="C1068" i="7"/>
  <c r="D1068" i="7"/>
  <c r="A1069" i="7" a="1"/>
  <c r="A1069" i="7" s="1"/>
  <c r="B1069" i="7" s="1"/>
  <c r="C1069" i="7"/>
  <c r="D1069" i="7"/>
  <c r="A1070" i="7" a="1"/>
  <c r="A1070" i="7" s="1"/>
  <c r="B1070" i="7" s="1"/>
  <c r="C1070" i="7"/>
  <c r="D1070" i="7"/>
  <c r="A1071" i="7" a="1"/>
  <c r="A1071" i="7"/>
  <c r="B1071" i="7" s="1"/>
  <c r="C1071" i="7"/>
  <c r="D1071" i="7"/>
  <c r="A1072" i="7" a="1"/>
  <c r="A1072" i="7"/>
  <c r="B1072" i="7" s="1"/>
  <c r="C1072" i="7"/>
  <c r="D1072" i="7"/>
  <c r="A1073" i="7" a="1"/>
  <c r="A1073" i="7"/>
  <c r="B1073" i="7" s="1"/>
  <c r="C1073" i="7"/>
  <c r="D1073" i="7"/>
  <c r="A1074" i="7" a="1"/>
  <c r="A1074" i="7" s="1"/>
  <c r="B1074" i="7" s="1"/>
  <c r="C1074" i="7"/>
  <c r="D1074" i="7"/>
  <c r="A1075" i="7" a="1"/>
  <c r="A1075" i="7"/>
  <c r="B1075" i="7"/>
  <c r="C1075" i="7"/>
  <c r="D1075" i="7"/>
  <c r="A1076" i="7" a="1"/>
  <c r="A1076" i="7" s="1"/>
  <c r="B1076" i="7" s="1"/>
  <c r="C1076" i="7"/>
  <c r="D1076" i="7"/>
  <c r="A1077" i="7" a="1"/>
  <c r="A1077" i="7" s="1"/>
  <c r="B1077" i="7" s="1"/>
  <c r="C1077" i="7"/>
  <c r="D1077" i="7"/>
  <c r="A1078" i="7" a="1"/>
  <c r="A1078" i="7" s="1"/>
  <c r="B1078" i="7" s="1"/>
  <c r="C1078" i="7"/>
  <c r="D1078" i="7"/>
  <c r="A1079" i="7" a="1"/>
  <c r="A1079" i="7"/>
  <c r="B1079" i="7" s="1"/>
  <c r="C1079" i="7"/>
  <c r="D1079" i="7"/>
  <c r="A1080" i="7" a="1"/>
  <c r="A1080" i="7" s="1"/>
  <c r="B1080" i="7" s="1"/>
  <c r="C1080" i="7"/>
  <c r="D1080" i="7"/>
  <c r="A1081" i="7" a="1"/>
  <c r="A1081" i="7"/>
  <c r="B1081" i="7" s="1"/>
  <c r="C1081" i="7"/>
  <c r="D1081" i="7"/>
  <c r="A1082" i="7" a="1"/>
  <c r="A1082" i="7" s="1"/>
  <c r="B1082" i="7" s="1"/>
  <c r="C1082" i="7"/>
  <c r="D1082" i="7"/>
  <c r="A1083" i="7" a="1"/>
  <c r="A1083" i="7"/>
  <c r="B1083" i="7"/>
  <c r="C1083" i="7"/>
  <c r="D1083" i="7"/>
  <c r="A1084" i="7" a="1"/>
  <c r="A1084" i="7" s="1"/>
  <c r="B1084" i="7" s="1"/>
  <c r="C1084" i="7"/>
  <c r="D1084" i="7"/>
  <c r="A1085" i="7" a="1"/>
  <c r="A1085" i="7" s="1"/>
  <c r="B1085" i="7" s="1"/>
  <c r="C1085" i="7"/>
  <c r="D1085" i="7"/>
  <c r="A1086" i="7" a="1"/>
  <c r="A1086" i="7" s="1"/>
  <c r="B1086" i="7" s="1"/>
  <c r="C1086" i="7"/>
  <c r="D1086" i="7"/>
  <c r="A1087" i="7" a="1"/>
  <c r="A1087" i="7" s="1"/>
  <c r="B1087" i="7" s="1"/>
  <c r="C1087" i="7"/>
  <c r="D1087" i="7"/>
  <c r="A1088" i="7" a="1"/>
  <c r="A1088" i="7" s="1"/>
  <c r="B1088" i="7" s="1"/>
  <c r="C1088" i="7"/>
  <c r="D1088" i="7"/>
  <c r="A1089" i="7" a="1"/>
  <c r="A1089" i="7" s="1"/>
  <c r="B1089" i="7" s="1"/>
  <c r="C1089" i="7"/>
  <c r="D1089" i="7"/>
  <c r="A1090" i="7" a="1"/>
  <c r="A1090" i="7" s="1"/>
  <c r="B1090" i="7" s="1"/>
  <c r="C1090" i="7"/>
  <c r="D1090" i="7"/>
  <c r="A1091" i="7" a="1"/>
  <c r="A1091" i="7" s="1"/>
  <c r="B1091" i="7" s="1"/>
  <c r="C1091" i="7"/>
  <c r="D1091" i="7"/>
  <c r="A1092" i="7" a="1"/>
  <c r="A1092" i="7" s="1"/>
  <c r="B1092" i="7" s="1"/>
  <c r="C1092" i="7"/>
  <c r="D1092" i="7"/>
  <c r="A1093" i="7" a="1"/>
  <c r="A1093" i="7" s="1"/>
  <c r="B1093" i="7" s="1"/>
  <c r="C1093" i="7"/>
  <c r="D1093" i="7"/>
  <c r="A1094" i="7" a="1"/>
  <c r="A1094" i="7" s="1"/>
  <c r="B1094" i="7" s="1"/>
  <c r="C1094" i="7"/>
  <c r="D1094" i="7"/>
  <c r="A1095" i="7" a="1"/>
  <c r="A1095" i="7"/>
  <c r="B1095" i="7" s="1"/>
  <c r="C1095" i="7"/>
  <c r="D1095" i="7"/>
  <c r="A1096" i="7" a="1"/>
  <c r="A1096" i="7" s="1"/>
  <c r="B1096" i="7" s="1"/>
  <c r="C1096" i="7"/>
  <c r="D1096" i="7"/>
  <c r="A1097" i="7" a="1"/>
  <c r="A1097" i="7"/>
  <c r="B1097" i="7" s="1"/>
  <c r="C1097" i="7"/>
  <c r="D1097" i="7"/>
  <c r="A1098" i="7" a="1"/>
  <c r="A1098" i="7" s="1"/>
  <c r="B1098" i="7" s="1"/>
  <c r="C1098" i="7"/>
  <c r="D1098" i="7"/>
  <c r="A1099" i="7" a="1"/>
  <c r="A1099" i="7" s="1"/>
  <c r="B1099" i="7" s="1"/>
  <c r="C1099" i="7"/>
  <c r="D1099" i="7"/>
  <c r="A1100" i="7" a="1"/>
  <c r="A1100" i="7" s="1"/>
  <c r="B1100" i="7" s="1"/>
  <c r="C1100" i="7"/>
  <c r="D1100" i="7"/>
  <c r="A1101" i="7" a="1"/>
  <c r="A1101" i="7" s="1"/>
  <c r="B1101" i="7" s="1"/>
  <c r="C1101" i="7"/>
  <c r="D1101" i="7"/>
  <c r="A1102" i="7" a="1"/>
  <c r="A1102" i="7" s="1"/>
  <c r="B1102" i="7" s="1"/>
  <c r="C1102" i="7"/>
  <c r="D1102" i="7"/>
  <c r="A1103" i="7" a="1"/>
  <c r="A1103" i="7"/>
  <c r="B1103" i="7" s="1"/>
  <c r="C1103" i="7"/>
  <c r="D1103" i="7"/>
  <c r="A1104" i="7" a="1"/>
  <c r="A1104" i="7"/>
  <c r="B1104" i="7" s="1"/>
  <c r="C1104" i="7"/>
  <c r="D1104" i="7"/>
  <c r="A1105" i="7" a="1"/>
  <c r="A1105" i="7"/>
  <c r="B1105" i="7" s="1"/>
  <c r="C1105" i="7"/>
  <c r="D1105" i="7"/>
  <c r="A1106" i="7" a="1"/>
  <c r="A1106" i="7" s="1"/>
  <c r="B1106" i="7" s="1"/>
  <c r="C1106" i="7"/>
  <c r="D1106" i="7"/>
  <c r="A1107" i="7" a="1"/>
  <c r="A1107" i="7" s="1"/>
  <c r="B1107" i="7" s="1"/>
  <c r="C1107" i="7"/>
  <c r="D1107" i="7"/>
  <c r="A1108" i="7" a="1"/>
  <c r="A1108" i="7" s="1"/>
  <c r="B1108" i="7" s="1"/>
  <c r="C1108" i="7"/>
  <c r="D1108" i="7"/>
  <c r="A1109" i="7" a="1"/>
  <c r="A1109" i="7" s="1"/>
  <c r="B1109" i="7" s="1"/>
  <c r="C1109" i="7"/>
  <c r="D1109" i="7"/>
  <c r="A1110" i="7" a="1"/>
  <c r="A1110" i="7" s="1"/>
  <c r="B1110" i="7" s="1"/>
  <c r="C1110" i="7"/>
  <c r="D1110" i="7"/>
  <c r="A1111" i="7" a="1"/>
  <c r="A1111" i="7" s="1"/>
  <c r="B1111" i="7" s="1"/>
  <c r="C1111" i="7"/>
  <c r="D1111" i="7"/>
  <c r="A1112" i="7" a="1"/>
  <c r="A1112" i="7"/>
  <c r="B1112" i="7" s="1"/>
  <c r="C1112" i="7"/>
  <c r="D1112" i="7"/>
  <c r="A1113" i="7" a="1"/>
  <c r="A1113" i="7" s="1"/>
  <c r="B1113" i="7" s="1"/>
  <c r="C1113" i="7"/>
  <c r="D1113" i="7"/>
  <c r="A1114" i="7" a="1"/>
  <c r="A1114" i="7" s="1"/>
  <c r="B1114" i="7" s="1"/>
  <c r="C1114" i="7"/>
  <c r="D1114" i="7"/>
  <c r="A1115" i="7" a="1"/>
  <c r="A1115" i="7"/>
  <c r="B1115" i="7" s="1"/>
  <c r="C1115" i="7"/>
  <c r="D1115" i="7"/>
  <c r="A1116" i="7" a="1"/>
  <c r="A1116" i="7" s="1"/>
  <c r="B1116" i="7" s="1"/>
  <c r="C1116" i="7"/>
  <c r="D1116" i="7"/>
  <c r="A1117" i="7" a="1"/>
  <c r="A1117" i="7" s="1"/>
  <c r="B1117" i="7" s="1"/>
  <c r="C1117" i="7"/>
  <c r="D1117" i="7"/>
  <c r="A1118" i="7" a="1"/>
  <c r="A1118" i="7" s="1"/>
  <c r="B1118" i="7" s="1"/>
  <c r="C1118" i="7"/>
  <c r="D1118" i="7"/>
  <c r="A1119" i="7" a="1"/>
  <c r="A1119" i="7" s="1"/>
  <c r="B1119" i="7" s="1"/>
  <c r="C1119" i="7"/>
  <c r="D1119" i="7"/>
  <c r="A1120" i="7" a="1"/>
  <c r="A1120" i="7" s="1"/>
  <c r="B1120" i="7" s="1"/>
  <c r="C1120" i="7"/>
  <c r="D1120" i="7"/>
  <c r="A1121" i="7" a="1"/>
  <c r="A1121" i="7"/>
  <c r="B1121" i="7" s="1"/>
  <c r="C1121" i="7"/>
  <c r="D1121" i="7"/>
  <c r="A1122" i="7" a="1"/>
  <c r="A1122" i="7" s="1"/>
  <c r="B1122" i="7" s="1"/>
  <c r="C1122" i="7"/>
  <c r="D1122" i="7"/>
  <c r="A1123" i="7" a="1"/>
  <c r="A1123" i="7"/>
  <c r="B1123" i="7"/>
  <c r="C1123" i="7"/>
  <c r="D1123" i="7"/>
  <c r="A1124" i="7" a="1"/>
  <c r="A1124" i="7" s="1"/>
  <c r="B1124" i="7" s="1"/>
  <c r="C1124" i="7"/>
  <c r="D1124" i="7"/>
  <c r="A1125" i="7" a="1"/>
  <c r="A1125" i="7" s="1"/>
  <c r="B1125" i="7" s="1"/>
  <c r="C1125" i="7"/>
  <c r="D1125" i="7"/>
  <c r="A1126" i="7" a="1"/>
  <c r="A1126" i="7" s="1"/>
  <c r="B1126" i="7" s="1"/>
  <c r="C1126" i="7"/>
  <c r="D1126" i="7"/>
  <c r="A1127" i="7" a="1"/>
  <c r="A1127" i="7"/>
  <c r="B1127" i="7" s="1"/>
  <c r="C1127" i="7"/>
  <c r="D1127" i="7"/>
  <c r="A1128" i="7" a="1"/>
  <c r="A1128" i="7" s="1"/>
  <c r="B1128" i="7" s="1"/>
  <c r="C1128" i="7"/>
  <c r="D1128" i="7"/>
  <c r="A1129" i="7" a="1"/>
  <c r="A1129" i="7" s="1"/>
  <c r="B1129" i="7" s="1"/>
  <c r="C1129" i="7"/>
  <c r="D1129" i="7"/>
  <c r="A1130" i="7" a="1"/>
  <c r="A1130" i="7" s="1"/>
  <c r="B1130" i="7" s="1"/>
  <c r="C1130" i="7"/>
  <c r="D1130" i="7"/>
  <c r="A1131" i="7" a="1"/>
  <c r="A1131" i="7"/>
  <c r="B1131" i="7" s="1"/>
  <c r="C1131" i="7"/>
  <c r="D1131" i="7"/>
  <c r="A1132" i="7" a="1"/>
  <c r="A1132" i="7" s="1"/>
  <c r="B1132" i="7" s="1"/>
  <c r="C1132" i="7"/>
  <c r="D1132" i="7"/>
  <c r="A1133" i="7" a="1"/>
  <c r="A1133" i="7" s="1"/>
  <c r="B1133" i="7" s="1"/>
  <c r="C1133" i="7"/>
  <c r="D1133" i="7"/>
  <c r="A1134" i="7" a="1"/>
  <c r="A1134" i="7" s="1"/>
  <c r="B1134" i="7" s="1"/>
  <c r="C1134" i="7"/>
  <c r="D1134" i="7"/>
  <c r="A1135" i="7" a="1"/>
  <c r="A1135" i="7"/>
  <c r="B1135" i="7" s="1"/>
  <c r="C1135" i="7"/>
  <c r="D1135" i="7"/>
  <c r="A1136" i="7" a="1"/>
  <c r="A1136" i="7" s="1"/>
  <c r="B1136" i="7" s="1"/>
  <c r="C1136" i="7"/>
  <c r="D1136" i="7"/>
  <c r="A1137" i="7" a="1"/>
  <c r="A1137" i="7"/>
  <c r="B1137" i="7" s="1"/>
  <c r="C1137" i="7"/>
  <c r="D1137" i="7"/>
  <c r="A1138" i="7" a="1"/>
  <c r="A1138" i="7" s="1"/>
  <c r="B1138" i="7" s="1"/>
  <c r="C1138" i="7"/>
  <c r="D1138" i="7"/>
  <c r="A1139" i="7" a="1"/>
  <c r="A1139" i="7" s="1"/>
  <c r="B1139" i="7" s="1"/>
  <c r="C1139" i="7"/>
  <c r="D1139" i="7"/>
  <c r="A1140" i="7" a="1"/>
  <c r="A1140" i="7" s="1"/>
  <c r="B1140" i="7" s="1"/>
  <c r="C1140" i="7"/>
  <c r="D1140" i="7"/>
  <c r="A1141" i="7" a="1"/>
  <c r="A1141" i="7" s="1"/>
  <c r="B1141" i="7" s="1"/>
  <c r="C1141" i="7"/>
  <c r="D1141" i="7"/>
  <c r="A1142" i="7" a="1"/>
  <c r="A1142" i="7" s="1"/>
  <c r="B1142" i="7"/>
  <c r="C1142" i="7"/>
  <c r="D1142" i="7"/>
  <c r="A1143" i="7" a="1"/>
  <c r="A1143" i="7"/>
  <c r="B1143" i="7" s="1"/>
  <c r="C1143" i="7"/>
  <c r="D1143" i="7"/>
  <c r="A1144" i="7" a="1"/>
  <c r="A1144" i="7"/>
  <c r="B1144" i="7" s="1"/>
  <c r="C1144" i="7"/>
  <c r="D1144" i="7"/>
  <c r="A1145" i="7" a="1"/>
  <c r="A1145" i="7"/>
  <c r="B1145" i="7" s="1"/>
  <c r="C1145" i="7"/>
  <c r="D1145" i="7"/>
  <c r="A1146" i="7" a="1"/>
  <c r="A1146" i="7" s="1"/>
  <c r="B1146" i="7" s="1"/>
  <c r="C1146" i="7"/>
  <c r="D1146" i="7"/>
  <c r="A1147" i="7" a="1"/>
  <c r="A1147" i="7" s="1"/>
  <c r="B1147" i="7" s="1"/>
  <c r="C1147" i="7"/>
  <c r="D1147" i="7"/>
  <c r="A1148" i="7" a="1"/>
  <c r="A1148" i="7" s="1"/>
  <c r="B1148" i="7" s="1"/>
  <c r="C1148" i="7"/>
  <c r="D1148" i="7"/>
  <c r="A1149" i="7" a="1"/>
  <c r="A1149" i="7" s="1"/>
  <c r="B1149" i="7" s="1"/>
  <c r="C1149" i="7"/>
  <c r="D1149" i="7"/>
  <c r="A1150" i="7" a="1"/>
  <c r="A1150" i="7" s="1"/>
  <c r="B1150" i="7" s="1"/>
  <c r="C1150" i="7"/>
  <c r="D1150" i="7"/>
  <c r="A1151" i="7" a="1"/>
  <c r="A1151" i="7"/>
  <c r="B1151" i="7" s="1"/>
  <c r="C1151" i="7"/>
  <c r="D1151" i="7"/>
  <c r="A1152" i="7" a="1"/>
  <c r="A1152" i="7" s="1"/>
  <c r="B1152" i="7" s="1"/>
  <c r="C1152" i="7"/>
  <c r="D1152" i="7"/>
  <c r="A1153" i="7" a="1"/>
  <c r="A1153" i="7"/>
  <c r="B1153" i="7" s="1"/>
  <c r="C1153" i="7"/>
  <c r="D1153" i="7"/>
  <c r="A1154" i="7" a="1"/>
  <c r="A1154" i="7" s="1"/>
  <c r="B1154" i="7" s="1"/>
  <c r="C1154" i="7"/>
  <c r="D1154" i="7"/>
  <c r="A1155" i="7" a="1"/>
  <c r="A1155" i="7" s="1"/>
  <c r="B1155" i="7" s="1"/>
  <c r="C1155" i="7"/>
  <c r="D1155" i="7"/>
  <c r="A1156" i="7" a="1"/>
  <c r="A1156" i="7" s="1"/>
  <c r="B1156" i="7" s="1"/>
  <c r="C1156" i="7"/>
  <c r="D1156" i="7"/>
  <c r="A1157" i="7" a="1"/>
  <c r="A1157" i="7" s="1"/>
  <c r="B1157" i="7" s="1"/>
  <c r="C1157" i="7"/>
  <c r="D1157" i="7"/>
  <c r="A1158" i="7" a="1"/>
  <c r="A1158" i="7" s="1"/>
  <c r="B1158" i="7" s="1"/>
  <c r="C1158" i="7"/>
  <c r="D1158" i="7"/>
  <c r="A1159" i="7" a="1"/>
  <c r="A1159" i="7"/>
  <c r="B1159" i="7" s="1"/>
  <c r="C1159" i="7"/>
  <c r="D1159" i="7"/>
  <c r="A1160" i="7" a="1"/>
  <c r="A1160" i="7" s="1"/>
  <c r="B1160" i="7" s="1"/>
  <c r="C1160" i="7"/>
  <c r="D1160" i="7"/>
  <c r="A1161" i="7" a="1"/>
  <c r="A1161" i="7" s="1"/>
  <c r="B1161" i="7" s="1"/>
  <c r="C1161" i="7"/>
  <c r="D1161" i="7"/>
  <c r="A1162" i="7" a="1"/>
  <c r="A1162" i="7" s="1"/>
  <c r="B1162" i="7" s="1"/>
  <c r="C1162" i="7"/>
  <c r="D1162" i="7"/>
  <c r="A1163" i="7" a="1"/>
  <c r="A1163" i="7"/>
  <c r="B1163" i="7" s="1"/>
  <c r="C1163" i="7"/>
  <c r="D1163" i="7"/>
  <c r="A1164" i="7" a="1"/>
  <c r="A1164" i="7" s="1"/>
  <c r="B1164" i="7" s="1"/>
  <c r="C1164" i="7"/>
  <c r="D1164" i="7"/>
  <c r="A1165" i="7" a="1"/>
  <c r="A1165" i="7" s="1"/>
  <c r="B1165" i="7" s="1"/>
  <c r="C1165" i="7"/>
  <c r="D1165" i="7"/>
  <c r="A1166" i="7" a="1"/>
  <c r="A1166" i="7" s="1"/>
  <c r="B1166" i="7"/>
  <c r="C1166" i="7"/>
  <c r="D1166" i="7"/>
  <c r="A1167" i="7" a="1"/>
  <c r="A1167" i="7" s="1"/>
  <c r="B1167" i="7" s="1"/>
  <c r="C1167" i="7"/>
  <c r="D1167" i="7"/>
  <c r="A1168" i="7" a="1"/>
  <c r="A1168" i="7"/>
  <c r="B1168" i="7" s="1"/>
  <c r="C1168" i="7"/>
  <c r="D1168" i="7"/>
  <c r="A1169" i="7" a="1"/>
  <c r="A1169" i="7" s="1"/>
  <c r="B1169" i="7" s="1"/>
  <c r="C1169" i="7"/>
  <c r="D1169" i="7"/>
  <c r="A1170" i="7" a="1"/>
  <c r="A1170" i="7" s="1"/>
  <c r="B1170" i="7" s="1"/>
  <c r="C1170" i="7"/>
  <c r="D1170" i="7"/>
  <c r="A1171" i="7" a="1"/>
  <c r="A1171" i="7"/>
  <c r="B1171" i="7" s="1"/>
  <c r="C1171" i="7"/>
  <c r="D1171" i="7"/>
  <c r="A1172" i="7" a="1"/>
  <c r="A1172" i="7" s="1"/>
  <c r="B1172" i="7" s="1"/>
  <c r="C1172" i="7"/>
  <c r="D1172" i="7"/>
  <c r="A1173" i="7" a="1"/>
  <c r="A1173" i="7" s="1"/>
  <c r="B1173" i="7" s="1"/>
  <c r="C1173" i="7"/>
  <c r="D1173" i="7"/>
  <c r="A1174" i="7" a="1"/>
  <c r="A1174" i="7" s="1"/>
  <c r="B1174" i="7"/>
  <c r="C1174" i="7"/>
  <c r="D1174" i="7"/>
  <c r="E45" i="12" l="1"/>
  <c r="E44" i="12"/>
  <c r="A323" i="9"/>
  <c r="A3" i="9"/>
  <c r="B4" i="8"/>
  <c r="A4" i="8" s="1"/>
  <c r="C4" i="8"/>
  <c r="D4" i="8"/>
  <c r="E4" i="8"/>
  <c r="F4" i="8"/>
  <c r="B5" i="8"/>
  <c r="A5" i="8" s="1"/>
  <c r="C5" i="8"/>
  <c r="D5" i="8"/>
  <c r="E5" i="8"/>
  <c r="F5" i="8"/>
  <c r="B6" i="8"/>
  <c r="A6" i="8" s="1"/>
  <c r="C6" i="8"/>
  <c r="D6" i="8"/>
  <c r="E6" i="8"/>
  <c r="F6" i="8"/>
  <c r="B7" i="8"/>
  <c r="A7" i="8" s="1"/>
  <c r="C7" i="8"/>
  <c r="D7" i="8"/>
  <c r="E7" i="8"/>
  <c r="F7" i="8"/>
  <c r="B8" i="8"/>
  <c r="A8" i="8" s="1"/>
  <c r="C8" i="8"/>
  <c r="D8" i="8"/>
  <c r="E8" i="8"/>
  <c r="F8" i="8"/>
  <c r="B9" i="8"/>
  <c r="A9" i="8" s="1"/>
  <c r="C9" i="8"/>
  <c r="D9" i="8"/>
  <c r="E9" i="8"/>
  <c r="F9" i="8"/>
  <c r="B10" i="8"/>
  <c r="A10" i="8" s="1"/>
  <c r="C10" i="8"/>
  <c r="D10" i="8"/>
  <c r="E10" i="8"/>
  <c r="F10" i="8"/>
  <c r="B11" i="8"/>
  <c r="A11" i="8" s="1"/>
  <c r="C11" i="8"/>
  <c r="D11" i="8"/>
  <c r="E11" i="8"/>
  <c r="F11" i="8"/>
  <c r="B12" i="8"/>
  <c r="A12" i="8" s="1"/>
  <c r="C12" i="8"/>
  <c r="D12" i="8"/>
  <c r="E12" i="8"/>
  <c r="F12" i="8"/>
  <c r="B13" i="8"/>
  <c r="A13" i="8" s="1"/>
  <c r="C13" i="8"/>
  <c r="D13" i="8"/>
  <c r="E13" i="8"/>
  <c r="F13" i="8"/>
  <c r="B14" i="8"/>
  <c r="A14" i="8" s="1"/>
  <c r="C14" i="8"/>
  <c r="D14" i="8"/>
  <c r="E14" i="8"/>
  <c r="F14" i="8"/>
  <c r="B15" i="8"/>
  <c r="A15" i="8" s="1"/>
  <c r="C15" i="8"/>
  <c r="D15" i="8"/>
  <c r="E15" i="8"/>
  <c r="F15" i="8"/>
  <c r="B16" i="8"/>
  <c r="A16" i="8" s="1"/>
  <c r="C16" i="8"/>
  <c r="D16" i="8"/>
  <c r="E16" i="8"/>
  <c r="F16" i="8"/>
  <c r="B17" i="8"/>
  <c r="A17" i="8" s="1"/>
  <c r="C17" i="8"/>
  <c r="D17" i="8"/>
  <c r="E17" i="8"/>
  <c r="F17" i="8"/>
  <c r="B18" i="8"/>
  <c r="A18" i="8" s="1"/>
  <c r="C18" i="8"/>
  <c r="D18" i="8"/>
  <c r="E18" i="8"/>
  <c r="F18" i="8"/>
  <c r="B19" i="8"/>
  <c r="A19" i="8" s="1"/>
  <c r="C19" i="8"/>
  <c r="D19" i="8"/>
  <c r="E19" i="8"/>
  <c r="F19" i="8"/>
  <c r="B20" i="8"/>
  <c r="A20" i="8" s="1"/>
  <c r="C20" i="8"/>
  <c r="D20" i="8"/>
  <c r="E20" i="8"/>
  <c r="F20" i="8"/>
  <c r="B21" i="8"/>
  <c r="A21" i="8" s="1"/>
  <c r="C21" i="8"/>
  <c r="D21" i="8"/>
  <c r="E21" i="8"/>
  <c r="F21" i="8"/>
  <c r="B22" i="8"/>
  <c r="A22" i="8" s="1"/>
  <c r="C22" i="8"/>
  <c r="D22" i="8"/>
  <c r="E22" i="8"/>
  <c r="F22" i="8"/>
  <c r="B23" i="8"/>
  <c r="A23" i="8" s="1"/>
  <c r="C23" i="8"/>
  <c r="D23" i="8"/>
  <c r="E23" i="8"/>
  <c r="F23" i="8"/>
  <c r="B24" i="8"/>
  <c r="A24" i="8" s="1"/>
  <c r="C24" i="8"/>
  <c r="D24" i="8"/>
  <c r="E24" i="8"/>
  <c r="F24" i="8"/>
  <c r="B25" i="8"/>
  <c r="A25" i="8" s="1"/>
  <c r="C25" i="8"/>
  <c r="D25" i="8"/>
  <c r="E25" i="8"/>
  <c r="F25" i="8"/>
  <c r="B26" i="8"/>
  <c r="A26" i="8" s="1"/>
  <c r="C26" i="8"/>
  <c r="D26" i="8"/>
  <c r="E26" i="8"/>
  <c r="F26" i="8"/>
  <c r="B27" i="8"/>
  <c r="A27" i="8" s="1"/>
  <c r="C27" i="8"/>
  <c r="D27" i="8"/>
  <c r="E27" i="8"/>
  <c r="F27" i="8"/>
  <c r="B28" i="8"/>
  <c r="A28" i="8" s="1"/>
  <c r="C28" i="8"/>
  <c r="D28" i="8"/>
  <c r="E28" i="8"/>
  <c r="F28" i="8"/>
  <c r="B29" i="8"/>
  <c r="A29" i="8" s="1"/>
  <c r="C29" i="8"/>
  <c r="D29" i="8"/>
  <c r="E29" i="8"/>
  <c r="F29" i="8"/>
  <c r="B30" i="8"/>
  <c r="A30" i="8" s="1"/>
  <c r="C30" i="8"/>
  <c r="D30" i="8"/>
  <c r="E30" i="8"/>
  <c r="F30" i="8"/>
  <c r="B31" i="8"/>
  <c r="A31" i="8" s="1"/>
  <c r="C31" i="8"/>
  <c r="D31" i="8"/>
  <c r="E31" i="8"/>
  <c r="F31" i="8"/>
  <c r="B32" i="8"/>
  <c r="A32" i="8" s="1"/>
  <c r="C32" i="8"/>
  <c r="D32" i="8"/>
  <c r="E32" i="8"/>
  <c r="F32" i="8"/>
  <c r="B33" i="8"/>
  <c r="A33" i="8" s="1"/>
  <c r="C33" i="8"/>
  <c r="D33" i="8"/>
  <c r="E33" i="8"/>
  <c r="F33" i="8"/>
  <c r="B34" i="8"/>
  <c r="A34" i="8" s="1"/>
  <c r="C34" i="8"/>
  <c r="D34" i="8"/>
  <c r="E34" i="8"/>
  <c r="F34" i="8"/>
  <c r="B35" i="8"/>
  <c r="A35" i="8" s="1"/>
  <c r="C35" i="8"/>
  <c r="D35" i="8"/>
  <c r="E35" i="8"/>
  <c r="F35" i="8"/>
  <c r="B36" i="8"/>
  <c r="A36" i="8" s="1"/>
  <c r="C36" i="8"/>
  <c r="D36" i="8"/>
  <c r="E36" i="8"/>
  <c r="F36" i="8"/>
  <c r="B37" i="8"/>
  <c r="A37" i="8" s="1"/>
  <c r="C37" i="8"/>
  <c r="D37" i="8"/>
  <c r="E37" i="8"/>
  <c r="F37" i="8"/>
  <c r="B38" i="8"/>
  <c r="A38" i="8" s="1"/>
  <c r="C38" i="8"/>
  <c r="D38" i="8"/>
  <c r="E38" i="8"/>
  <c r="F38" i="8"/>
  <c r="B39" i="8"/>
  <c r="A39" i="8" s="1"/>
  <c r="C39" i="8"/>
  <c r="D39" i="8"/>
  <c r="E39" i="8"/>
  <c r="F39" i="8"/>
  <c r="B40" i="8"/>
  <c r="A40" i="8" s="1"/>
  <c r="C40" i="8"/>
  <c r="D40" i="8"/>
  <c r="E40" i="8"/>
  <c r="F40" i="8"/>
  <c r="B41" i="8"/>
  <c r="A41" i="8" s="1"/>
  <c r="C41" i="8"/>
  <c r="D41" i="8"/>
  <c r="E41" i="8"/>
  <c r="F41" i="8"/>
  <c r="B42" i="8"/>
  <c r="A42" i="8" s="1"/>
  <c r="C42" i="8"/>
  <c r="D42" i="8"/>
  <c r="E42" i="8"/>
  <c r="F42" i="8"/>
  <c r="B43" i="8"/>
  <c r="A43" i="8" s="1"/>
  <c r="C43" i="8"/>
  <c r="D43" i="8"/>
  <c r="E43" i="8"/>
  <c r="F43" i="8"/>
  <c r="B44" i="8"/>
  <c r="A44" i="8" s="1"/>
  <c r="C44" i="8"/>
  <c r="D44" i="8"/>
  <c r="E44" i="8"/>
  <c r="F44" i="8"/>
  <c r="B45" i="8"/>
  <c r="A45" i="8" s="1"/>
  <c r="C45" i="8"/>
  <c r="D45" i="8"/>
  <c r="E45" i="8"/>
  <c r="F45" i="8"/>
  <c r="B46" i="8"/>
  <c r="A46" i="8" s="1"/>
  <c r="C46" i="8"/>
  <c r="D46" i="8"/>
  <c r="E46" i="8"/>
  <c r="F46" i="8"/>
  <c r="B47" i="8"/>
  <c r="A47" i="8" s="1"/>
  <c r="C47" i="8"/>
  <c r="D47" i="8"/>
  <c r="E47" i="8"/>
  <c r="F47" i="8"/>
  <c r="B48" i="8"/>
  <c r="A48" i="8" s="1"/>
  <c r="C48" i="8"/>
  <c r="D48" i="8"/>
  <c r="E48" i="8"/>
  <c r="F48" i="8"/>
  <c r="B49" i="8"/>
  <c r="A49" i="8" s="1"/>
  <c r="C49" i="8"/>
  <c r="D49" i="8"/>
  <c r="E49" i="8"/>
  <c r="F49" i="8"/>
  <c r="B50" i="8"/>
  <c r="A50" i="8" s="1"/>
  <c r="C50" i="8"/>
  <c r="D50" i="8"/>
  <c r="E50" i="8"/>
  <c r="F50" i="8"/>
  <c r="B51" i="8"/>
  <c r="A51" i="8" s="1"/>
  <c r="C51" i="8"/>
  <c r="D51" i="8"/>
  <c r="E51" i="8"/>
  <c r="F51" i="8"/>
  <c r="B52" i="8"/>
  <c r="A52" i="8" s="1"/>
  <c r="C52" i="8"/>
  <c r="D52" i="8"/>
  <c r="E52" i="8"/>
  <c r="F52" i="8"/>
  <c r="B53" i="8"/>
  <c r="A53" i="8" s="1"/>
  <c r="C53" i="8"/>
  <c r="D53" i="8"/>
  <c r="E53" i="8"/>
  <c r="F53" i="8"/>
  <c r="B54" i="8"/>
  <c r="A54" i="8" s="1"/>
  <c r="C54" i="8"/>
  <c r="D54" i="8"/>
  <c r="E54" i="8"/>
  <c r="F54" i="8"/>
  <c r="B55" i="8"/>
  <c r="A55" i="8" s="1"/>
  <c r="C55" i="8"/>
  <c r="D55" i="8"/>
  <c r="E55" i="8"/>
  <c r="F55" i="8"/>
  <c r="B56" i="8"/>
  <c r="A56" i="8" s="1"/>
  <c r="C56" i="8"/>
  <c r="D56" i="8"/>
  <c r="E56" i="8"/>
  <c r="F56" i="8"/>
  <c r="B57" i="8"/>
  <c r="A57" i="8" s="1"/>
  <c r="C57" i="8"/>
  <c r="D57" i="8"/>
  <c r="E57" i="8"/>
  <c r="F57" i="8"/>
  <c r="B58" i="8"/>
  <c r="A58" i="8" s="1"/>
  <c r="C58" i="8"/>
  <c r="D58" i="8"/>
  <c r="E58" i="8"/>
  <c r="F58" i="8"/>
  <c r="B59" i="8"/>
  <c r="A59" i="8" s="1"/>
  <c r="C59" i="8"/>
  <c r="D59" i="8"/>
  <c r="E59" i="8"/>
  <c r="F59" i="8"/>
  <c r="B60" i="8"/>
  <c r="A60" i="8" s="1"/>
  <c r="C60" i="8"/>
  <c r="D60" i="8"/>
  <c r="E60" i="8"/>
  <c r="F60" i="8"/>
  <c r="B61" i="8"/>
  <c r="A61" i="8" s="1"/>
  <c r="C61" i="8"/>
  <c r="D61" i="8"/>
  <c r="E61" i="8"/>
  <c r="F61" i="8"/>
  <c r="B62" i="8"/>
  <c r="A62" i="8" s="1"/>
  <c r="C62" i="8"/>
  <c r="D62" i="8"/>
  <c r="E62" i="8"/>
  <c r="F62" i="8"/>
  <c r="B63" i="8"/>
  <c r="A63" i="8" s="1"/>
  <c r="C63" i="8"/>
  <c r="D63" i="8"/>
  <c r="E63" i="8"/>
  <c r="F63" i="8"/>
  <c r="B64" i="8"/>
  <c r="A64" i="8" s="1"/>
  <c r="C64" i="8"/>
  <c r="D64" i="8"/>
  <c r="E64" i="8"/>
  <c r="F64" i="8"/>
  <c r="B65" i="8"/>
  <c r="A65" i="8" s="1"/>
  <c r="C65" i="8"/>
  <c r="D65" i="8"/>
  <c r="E65" i="8"/>
  <c r="F65" i="8"/>
  <c r="B66" i="8"/>
  <c r="A66" i="8" s="1"/>
  <c r="C66" i="8"/>
  <c r="D66" i="8"/>
  <c r="E66" i="8"/>
  <c r="F66" i="8"/>
  <c r="B67" i="8"/>
  <c r="A67" i="8" s="1"/>
  <c r="C67" i="8"/>
  <c r="D67" i="8"/>
  <c r="E67" i="8"/>
  <c r="F67" i="8"/>
  <c r="B68" i="8"/>
  <c r="A68" i="8" s="1"/>
  <c r="C68" i="8"/>
  <c r="D68" i="8"/>
  <c r="E68" i="8"/>
  <c r="F68" i="8"/>
  <c r="B69" i="8"/>
  <c r="A69" i="8" s="1"/>
  <c r="C69" i="8"/>
  <c r="D69" i="8"/>
  <c r="E69" i="8"/>
  <c r="F69" i="8"/>
  <c r="B70" i="8"/>
  <c r="A70" i="8" s="1"/>
  <c r="C70" i="8"/>
  <c r="D70" i="8"/>
  <c r="E70" i="8"/>
  <c r="F70" i="8"/>
  <c r="B71" i="8"/>
  <c r="A71" i="8" s="1"/>
  <c r="C71" i="8"/>
  <c r="D71" i="8"/>
  <c r="E71" i="8"/>
  <c r="F71" i="8"/>
  <c r="B72" i="8"/>
  <c r="A72" i="8" s="1"/>
  <c r="C72" i="8"/>
  <c r="D72" i="8"/>
  <c r="E72" i="8"/>
  <c r="F72" i="8"/>
  <c r="B73" i="8"/>
  <c r="A73" i="8" s="1"/>
  <c r="C73" i="8"/>
  <c r="D73" i="8"/>
  <c r="E73" i="8"/>
  <c r="F73" i="8"/>
  <c r="B74" i="8"/>
  <c r="A74" i="8" s="1"/>
  <c r="C74" i="8"/>
  <c r="D74" i="8"/>
  <c r="E74" i="8"/>
  <c r="F74" i="8"/>
  <c r="B75" i="8"/>
  <c r="A75" i="8" s="1"/>
  <c r="C75" i="8"/>
  <c r="D75" i="8"/>
  <c r="E75" i="8"/>
  <c r="F75" i="8"/>
  <c r="B76" i="8"/>
  <c r="A76" i="8" s="1"/>
  <c r="C76" i="8"/>
  <c r="D76" i="8"/>
  <c r="E76" i="8"/>
  <c r="F76" i="8"/>
  <c r="B77" i="8"/>
  <c r="A77" i="8" s="1"/>
  <c r="C77" i="8"/>
  <c r="D77" i="8"/>
  <c r="E77" i="8"/>
  <c r="F77" i="8"/>
  <c r="B78" i="8"/>
  <c r="A78" i="8" s="1"/>
  <c r="C78" i="8"/>
  <c r="D78" i="8"/>
  <c r="E78" i="8"/>
  <c r="F78" i="8"/>
  <c r="B79" i="8"/>
  <c r="A79" i="8" s="1"/>
  <c r="C79" i="8"/>
  <c r="D79" i="8"/>
  <c r="E79" i="8"/>
  <c r="F79" i="8"/>
  <c r="B80" i="8"/>
  <c r="A80" i="8" s="1"/>
  <c r="C80" i="8"/>
  <c r="D80" i="8"/>
  <c r="E80" i="8"/>
  <c r="F80" i="8"/>
  <c r="B81" i="8"/>
  <c r="A81" i="8" s="1"/>
  <c r="C81" i="8"/>
  <c r="D81" i="8"/>
  <c r="E81" i="8"/>
  <c r="F81" i="8"/>
  <c r="B82" i="8"/>
  <c r="A82" i="8" s="1"/>
  <c r="C82" i="8"/>
  <c r="D82" i="8"/>
  <c r="E82" i="8"/>
  <c r="F82" i="8"/>
  <c r="B83" i="8"/>
  <c r="A83" i="8" s="1"/>
  <c r="C83" i="8"/>
  <c r="D83" i="8"/>
  <c r="E83" i="8"/>
  <c r="F83" i="8"/>
  <c r="B84" i="8"/>
  <c r="A84" i="8" s="1"/>
  <c r="C84" i="8"/>
  <c r="D84" i="8"/>
  <c r="E84" i="8"/>
  <c r="F84" i="8"/>
  <c r="B85" i="8"/>
  <c r="A85" i="8" s="1"/>
  <c r="C85" i="8"/>
  <c r="D85" i="8"/>
  <c r="E85" i="8"/>
  <c r="F85" i="8"/>
  <c r="B86" i="8"/>
  <c r="A86" i="8" s="1"/>
  <c r="C86" i="8"/>
  <c r="D86" i="8"/>
  <c r="E86" i="8"/>
  <c r="F86" i="8"/>
  <c r="B87" i="8"/>
  <c r="A87" i="8" s="1"/>
  <c r="C87" i="8"/>
  <c r="D87" i="8"/>
  <c r="E87" i="8"/>
  <c r="F87" i="8"/>
  <c r="B88" i="8"/>
  <c r="A88" i="8" s="1"/>
  <c r="C88" i="8"/>
  <c r="D88" i="8"/>
  <c r="E88" i="8"/>
  <c r="F88" i="8"/>
  <c r="B89" i="8"/>
  <c r="A89" i="8" s="1"/>
  <c r="C89" i="8"/>
  <c r="D89" i="8"/>
  <c r="E89" i="8"/>
  <c r="F89" i="8"/>
  <c r="B90" i="8"/>
  <c r="A90" i="8" s="1"/>
  <c r="C90" i="8"/>
  <c r="D90" i="8"/>
  <c r="E90" i="8"/>
  <c r="F90" i="8"/>
  <c r="B91" i="8"/>
  <c r="A91" i="8" s="1"/>
  <c r="C91" i="8"/>
  <c r="D91" i="8"/>
  <c r="E91" i="8"/>
  <c r="F91" i="8"/>
  <c r="B92" i="8"/>
  <c r="A92" i="8" s="1"/>
  <c r="C92" i="8"/>
  <c r="D92" i="8"/>
  <c r="E92" i="8"/>
  <c r="F92" i="8"/>
  <c r="B93" i="8"/>
  <c r="A93" i="8" s="1"/>
  <c r="C93" i="8"/>
  <c r="D93" i="8"/>
  <c r="E93" i="8"/>
  <c r="F93" i="8"/>
  <c r="B94" i="8"/>
  <c r="A94" i="8" s="1"/>
  <c r="C94" i="8"/>
  <c r="D94" i="8"/>
  <c r="E94" i="8"/>
  <c r="F94" i="8"/>
  <c r="B95" i="8"/>
  <c r="A95" i="8" s="1"/>
  <c r="C95" i="8"/>
  <c r="D95" i="8"/>
  <c r="E95" i="8"/>
  <c r="F95" i="8"/>
  <c r="B96" i="8"/>
  <c r="A96" i="8" s="1"/>
  <c r="C96" i="8"/>
  <c r="D96" i="8"/>
  <c r="E96" i="8"/>
  <c r="F96" i="8"/>
  <c r="B97" i="8"/>
  <c r="A97" i="8" s="1"/>
  <c r="C97" i="8"/>
  <c r="D97" i="8"/>
  <c r="E97" i="8"/>
  <c r="F97" i="8"/>
  <c r="B98" i="8"/>
  <c r="A98" i="8" s="1"/>
  <c r="C98" i="8"/>
  <c r="D98" i="8"/>
  <c r="E98" i="8"/>
  <c r="F98" i="8"/>
  <c r="B99" i="8"/>
  <c r="A99" i="8" s="1"/>
  <c r="C99" i="8"/>
  <c r="D99" i="8"/>
  <c r="E99" i="8"/>
  <c r="F99" i="8"/>
  <c r="B100" i="8"/>
  <c r="A100" i="8" s="1"/>
  <c r="C100" i="8"/>
  <c r="D100" i="8"/>
  <c r="E100" i="8"/>
  <c r="F100" i="8"/>
  <c r="B101" i="8"/>
  <c r="A101" i="8" s="1"/>
  <c r="C101" i="8"/>
  <c r="D101" i="8"/>
  <c r="E101" i="8"/>
  <c r="F101" i="8"/>
  <c r="B102" i="8"/>
  <c r="A102" i="8" s="1"/>
  <c r="C102" i="8"/>
  <c r="D102" i="8"/>
  <c r="E102" i="8"/>
  <c r="F102" i="8"/>
  <c r="B103" i="8"/>
  <c r="A103" i="8" s="1"/>
  <c r="C103" i="8"/>
  <c r="D103" i="8"/>
  <c r="E103" i="8"/>
  <c r="F103" i="8"/>
  <c r="B104" i="8"/>
  <c r="A104" i="8" s="1"/>
  <c r="C104" i="8"/>
  <c r="D104" i="8"/>
  <c r="E104" i="8"/>
  <c r="F104" i="8"/>
  <c r="B105" i="8"/>
  <c r="A105" i="8" s="1"/>
  <c r="C105" i="8"/>
  <c r="D105" i="8"/>
  <c r="E105" i="8"/>
  <c r="F105" i="8"/>
  <c r="B106" i="8"/>
  <c r="A106" i="8" s="1"/>
  <c r="C106" i="8"/>
  <c r="D106" i="8"/>
  <c r="E106" i="8"/>
  <c r="F106" i="8"/>
  <c r="B107" i="8"/>
  <c r="A107" i="8" s="1"/>
  <c r="C107" i="8"/>
  <c r="D107" i="8"/>
  <c r="E107" i="8"/>
  <c r="F107" i="8"/>
  <c r="B108" i="8"/>
  <c r="A108" i="8" s="1"/>
  <c r="C108" i="8"/>
  <c r="D108" i="8"/>
  <c r="E108" i="8"/>
  <c r="F108" i="8"/>
  <c r="B109" i="8"/>
  <c r="A109" i="8" s="1"/>
  <c r="C109" i="8"/>
  <c r="D109" i="8"/>
  <c r="E109" i="8"/>
  <c r="F109" i="8"/>
  <c r="B110" i="8"/>
  <c r="A110" i="8" s="1"/>
  <c r="C110" i="8"/>
  <c r="D110" i="8"/>
  <c r="E110" i="8"/>
  <c r="F110" i="8"/>
  <c r="B111" i="8"/>
  <c r="A111" i="8" s="1"/>
  <c r="C111" i="8"/>
  <c r="D111" i="8"/>
  <c r="E111" i="8"/>
  <c r="F111" i="8"/>
  <c r="B112" i="8"/>
  <c r="A112" i="8" s="1"/>
  <c r="C112" i="8"/>
  <c r="D112" i="8"/>
  <c r="E112" i="8"/>
  <c r="F112" i="8"/>
  <c r="B113" i="8"/>
  <c r="A113" i="8" s="1"/>
  <c r="C113" i="8"/>
  <c r="D113" i="8"/>
  <c r="E113" i="8"/>
  <c r="F113" i="8"/>
  <c r="B114" i="8"/>
  <c r="A114" i="8" s="1"/>
  <c r="C114" i="8"/>
  <c r="D114" i="8"/>
  <c r="E114" i="8"/>
  <c r="F114" i="8"/>
  <c r="B115" i="8"/>
  <c r="A115" i="8" s="1"/>
  <c r="C115" i="8"/>
  <c r="D115" i="8"/>
  <c r="E115" i="8"/>
  <c r="F115" i="8"/>
  <c r="B116" i="8"/>
  <c r="A116" i="8" s="1"/>
  <c r="C116" i="8"/>
  <c r="D116" i="8"/>
  <c r="E116" i="8"/>
  <c r="F116" i="8"/>
  <c r="B117" i="8"/>
  <c r="A117" i="8" s="1"/>
  <c r="C117" i="8"/>
  <c r="D117" i="8"/>
  <c r="E117" i="8"/>
  <c r="F117" i="8"/>
  <c r="B118" i="8"/>
  <c r="A118" i="8" s="1"/>
  <c r="C118" i="8"/>
  <c r="D118" i="8"/>
  <c r="E118" i="8"/>
  <c r="F118" i="8"/>
  <c r="B119" i="8"/>
  <c r="A119" i="8" s="1"/>
  <c r="C119" i="8"/>
  <c r="D119" i="8"/>
  <c r="E119" i="8"/>
  <c r="F119" i="8"/>
  <c r="B120" i="8"/>
  <c r="A120" i="8" s="1"/>
  <c r="C120" i="8"/>
  <c r="D120" i="8"/>
  <c r="E120" i="8"/>
  <c r="F120" i="8"/>
  <c r="B121" i="8"/>
  <c r="A121" i="8" s="1"/>
  <c r="C121" i="8"/>
  <c r="D121" i="8"/>
  <c r="E121" i="8"/>
  <c r="F121" i="8"/>
  <c r="B122" i="8"/>
  <c r="A122" i="8" s="1"/>
  <c r="C122" i="8"/>
  <c r="D122" i="8"/>
  <c r="E122" i="8"/>
  <c r="F122" i="8"/>
  <c r="B123" i="8"/>
  <c r="A123" i="8" s="1"/>
  <c r="C123" i="8"/>
  <c r="D123" i="8"/>
  <c r="E123" i="8"/>
  <c r="F123" i="8"/>
  <c r="B124" i="8"/>
  <c r="A124" i="8" s="1"/>
  <c r="C124" i="8"/>
  <c r="D124" i="8"/>
  <c r="E124" i="8"/>
  <c r="F124" i="8"/>
  <c r="B125" i="8"/>
  <c r="A125" i="8" s="1"/>
  <c r="C125" i="8"/>
  <c r="D125" i="8"/>
  <c r="E125" i="8"/>
  <c r="F125" i="8"/>
  <c r="B126" i="8"/>
  <c r="A126" i="8" s="1"/>
  <c r="C126" i="8"/>
  <c r="D126" i="8"/>
  <c r="E126" i="8"/>
  <c r="F126" i="8"/>
  <c r="B127" i="8"/>
  <c r="A127" i="8" s="1"/>
  <c r="C127" i="8"/>
  <c r="D127" i="8"/>
  <c r="E127" i="8"/>
  <c r="F127" i="8"/>
  <c r="B128" i="8"/>
  <c r="A128" i="8" s="1"/>
  <c r="C128" i="8"/>
  <c r="D128" i="8"/>
  <c r="E128" i="8"/>
  <c r="F128" i="8"/>
  <c r="B129" i="8"/>
  <c r="A129" i="8" s="1"/>
  <c r="C129" i="8"/>
  <c r="D129" i="8"/>
  <c r="E129" i="8"/>
  <c r="F129" i="8"/>
  <c r="B130" i="8"/>
  <c r="A130" i="8" s="1"/>
  <c r="C130" i="8"/>
  <c r="D130" i="8"/>
  <c r="E130" i="8"/>
  <c r="F130" i="8"/>
  <c r="B131" i="8"/>
  <c r="A131" i="8" s="1"/>
  <c r="C131" i="8"/>
  <c r="D131" i="8"/>
  <c r="E131" i="8"/>
  <c r="F131" i="8"/>
  <c r="B132" i="8"/>
  <c r="A132" i="8" s="1"/>
  <c r="C132" i="8"/>
  <c r="D132" i="8"/>
  <c r="E132" i="8"/>
  <c r="F132" i="8"/>
  <c r="B133" i="8"/>
  <c r="A133" i="8" s="1"/>
  <c r="C133" i="8"/>
  <c r="D133" i="8"/>
  <c r="E133" i="8"/>
  <c r="F133" i="8"/>
  <c r="B134" i="8"/>
  <c r="A134" i="8" s="1"/>
  <c r="C134" i="8"/>
  <c r="D134" i="8"/>
  <c r="E134" i="8"/>
  <c r="F134" i="8"/>
  <c r="B135" i="8"/>
  <c r="A135" i="8" s="1"/>
  <c r="C135" i="8"/>
  <c r="D135" i="8"/>
  <c r="E135" i="8"/>
  <c r="F135" i="8"/>
  <c r="B136" i="8"/>
  <c r="A136" i="8" s="1"/>
  <c r="C136" i="8"/>
  <c r="D136" i="8"/>
  <c r="E136" i="8"/>
  <c r="F136" i="8"/>
  <c r="B137" i="8"/>
  <c r="A137" i="8" s="1"/>
  <c r="C137" i="8"/>
  <c r="D137" i="8"/>
  <c r="E137" i="8"/>
  <c r="F137" i="8"/>
  <c r="B138" i="8"/>
  <c r="A138" i="8" s="1"/>
  <c r="C138" i="8"/>
  <c r="D138" i="8"/>
  <c r="E138" i="8"/>
  <c r="F138" i="8"/>
  <c r="B139" i="8"/>
  <c r="A139" i="8" s="1"/>
  <c r="C139" i="8"/>
  <c r="D139" i="8"/>
  <c r="E139" i="8"/>
  <c r="F139" i="8"/>
  <c r="B140" i="8"/>
  <c r="A140" i="8" s="1"/>
  <c r="C140" i="8"/>
  <c r="D140" i="8"/>
  <c r="E140" i="8"/>
  <c r="F140" i="8"/>
  <c r="B141" i="8"/>
  <c r="A141" i="8" s="1"/>
  <c r="C141" i="8"/>
  <c r="D141" i="8"/>
  <c r="E141" i="8"/>
  <c r="F141" i="8"/>
  <c r="B142" i="8"/>
  <c r="A142" i="8" s="1"/>
  <c r="C142" i="8"/>
  <c r="D142" i="8"/>
  <c r="E142" i="8"/>
  <c r="F142" i="8"/>
  <c r="B143" i="8"/>
  <c r="A143" i="8" s="1"/>
  <c r="C143" i="8"/>
  <c r="D143" i="8"/>
  <c r="E143" i="8"/>
  <c r="F143" i="8"/>
  <c r="B144" i="8"/>
  <c r="A144" i="8" s="1"/>
  <c r="C144" i="8"/>
  <c r="D144" i="8"/>
  <c r="E144" i="8"/>
  <c r="F144" i="8"/>
  <c r="B145" i="8"/>
  <c r="A145" i="8" s="1"/>
  <c r="C145" i="8"/>
  <c r="D145" i="8"/>
  <c r="E145" i="8"/>
  <c r="F145" i="8"/>
  <c r="B146" i="8"/>
  <c r="A146" i="8" s="1"/>
  <c r="C146" i="8"/>
  <c r="D146" i="8"/>
  <c r="E146" i="8"/>
  <c r="F146" i="8"/>
  <c r="B147" i="8"/>
  <c r="A147" i="8" s="1"/>
  <c r="C147" i="8"/>
  <c r="D147" i="8"/>
  <c r="E147" i="8"/>
  <c r="F147" i="8"/>
  <c r="B148" i="8"/>
  <c r="A148" i="8" s="1"/>
  <c r="C148" i="8"/>
  <c r="D148" i="8"/>
  <c r="E148" i="8"/>
  <c r="F148" i="8"/>
  <c r="B149" i="8"/>
  <c r="A149" i="8" s="1"/>
  <c r="C149" i="8"/>
  <c r="D149" i="8"/>
  <c r="E149" i="8"/>
  <c r="F149" i="8"/>
  <c r="B150" i="8"/>
  <c r="A150" i="8" s="1"/>
  <c r="C150" i="8"/>
  <c r="D150" i="8"/>
  <c r="E150" i="8"/>
  <c r="F150" i="8"/>
  <c r="B151" i="8"/>
  <c r="A151" i="8" s="1"/>
  <c r="C151" i="8"/>
  <c r="D151" i="8"/>
  <c r="E151" i="8"/>
  <c r="F151" i="8"/>
  <c r="B152" i="8"/>
  <c r="A152" i="8" s="1"/>
  <c r="C152" i="8"/>
  <c r="D152" i="8"/>
  <c r="E152" i="8"/>
  <c r="F152" i="8"/>
  <c r="B153" i="8"/>
  <c r="A153" i="8" s="1"/>
  <c r="C153" i="8"/>
  <c r="D153" i="8"/>
  <c r="E153" i="8"/>
  <c r="F153" i="8"/>
  <c r="B154" i="8"/>
  <c r="A154" i="8" s="1"/>
  <c r="C154" i="8"/>
  <c r="D154" i="8"/>
  <c r="E154" i="8"/>
  <c r="F154" i="8"/>
  <c r="B155" i="8"/>
  <c r="A155" i="8" s="1"/>
  <c r="C155" i="8"/>
  <c r="D155" i="8"/>
  <c r="E155" i="8"/>
  <c r="F155" i="8"/>
  <c r="B156" i="8"/>
  <c r="A156" i="8" s="1"/>
  <c r="C156" i="8"/>
  <c r="D156" i="8"/>
  <c r="E156" i="8"/>
  <c r="F156" i="8"/>
  <c r="B157" i="8"/>
  <c r="A157" i="8" s="1"/>
  <c r="C157" i="8"/>
  <c r="D157" i="8"/>
  <c r="E157" i="8"/>
  <c r="F157" i="8"/>
  <c r="B158" i="8"/>
  <c r="A158" i="8" s="1"/>
  <c r="C158" i="8"/>
  <c r="D158" i="8"/>
  <c r="E158" i="8"/>
  <c r="F158" i="8"/>
  <c r="B159" i="8"/>
  <c r="A159" i="8" s="1"/>
  <c r="C159" i="8"/>
  <c r="D159" i="8"/>
  <c r="E159" i="8"/>
  <c r="F159" i="8"/>
  <c r="B160" i="8"/>
  <c r="A160" i="8" s="1"/>
  <c r="C160" i="8"/>
  <c r="D160" i="8"/>
  <c r="E160" i="8"/>
  <c r="F160" i="8"/>
  <c r="B161" i="8"/>
  <c r="A161" i="8" s="1"/>
  <c r="C161" i="8"/>
  <c r="D161" i="8"/>
  <c r="E161" i="8"/>
  <c r="F161" i="8"/>
  <c r="B162" i="8"/>
  <c r="A162" i="8" s="1"/>
  <c r="C162" i="8"/>
  <c r="D162" i="8"/>
  <c r="E162" i="8"/>
  <c r="F162" i="8"/>
  <c r="B163" i="8"/>
  <c r="A163" i="8" s="1"/>
  <c r="C163" i="8"/>
  <c r="D163" i="8"/>
  <c r="E163" i="8"/>
  <c r="F163" i="8"/>
  <c r="B164" i="8"/>
  <c r="A164" i="8" s="1"/>
  <c r="C164" i="8"/>
  <c r="D164" i="8"/>
  <c r="E164" i="8"/>
  <c r="F164" i="8"/>
  <c r="B165" i="8"/>
  <c r="A165" i="8" s="1"/>
  <c r="C165" i="8"/>
  <c r="D165" i="8"/>
  <c r="E165" i="8"/>
  <c r="F165" i="8"/>
  <c r="B166" i="8"/>
  <c r="A166" i="8" s="1"/>
  <c r="C166" i="8"/>
  <c r="D166" i="8"/>
  <c r="E166" i="8"/>
  <c r="F166" i="8"/>
  <c r="B167" i="8"/>
  <c r="A167" i="8" s="1"/>
  <c r="C167" i="8"/>
  <c r="D167" i="8"/>
  <c r="E167" i="8"/>
  <c r="F167" i="8"/>
  <c r="B168" i="8"/>
  <c r="A168" i="8" s="1"/>
  <c r="C168" i="8"/>
  <c r="D168" i="8"/>
  <c r="E168" i="8"/>
  <c r="F168" i="8"/>
  <c r="B169" i="8"/>
  <c r="A169" i="8" s="1"/>
  <c r="C169" i="8"/>
  <c r="D169" i="8"/>
  <c r="E169" i="8"/>
  <c r="F169" i="8"/>
  <c r="B170" i="8"/>
  <c r="A170" i="8" s="1"/>
  <c r="C170" i="8"/>
  <c r="D170" i="8"/>
  <c r="E170" i="8"/>
  <c r="F170" i="8"/>
  <c r="B171" i="8"/>
  <c r="A171" i="8" s="1"/>
  <c r="C171" i="8"/>
  <c r="D171" i="8"/>
  <c r="E171" i="8"/>
  <c r="F171" i="8"/>
  <c r="B172" i="8"/>
  <c r="A172" i="8" s="1"/>
  <c r="C172" i="8"/>
  <c r="D172" i="8"/>
  <c r="E172" i="8"/>
  <c r="F172" i="8"/>
  <c r="B173" i="8"/>
  <c r="A173" i="8" s="1"/>
  <c r="C173" i="8"/>
  <c r="D173" i="8"/>
  <c r="E173" i="8"/>
  <c r="F173" i="8"/>
  <c r="B174" i="8"/>
  <c r="A174" i="8" s="1"/>
  <c r="C174" i="8"/>
  <c r="D174" i="8"/>
  <c r="E174" i="8"/>
  <c r="F174" i="8"/>
  <c r="B175" i="8"/>
  <c r="A175" i="8" s="1"/>
  <c r="C175" i="8"/>
  <c r="D175" i="8"/>
  <c r="E175" i="8"/>
  <c r="F175" i="8"/>
  <c r="B176" i="8"/>
  <c r="A176" i="8" s="1"/>
  <c r="C176" i="8"/>
  <c r="D176" i="8"/>
  <c r="E176" i="8"/>
  <c r="F176" i="8"/>
  <c r="B177" i="8"/>
  <c r="A177" i="8" s="1"/>
  <c r="C177" i="8"/>
  <c r="D177" i="8"/>
  <c r="E177" i="8"/>
  <c r="F177" i="8"/>
  <c r="B178" i="8"/>
  <c r="A178" i="8" s="1"/>
  <c r="C178" i="8"/>
  <c r="D178" i="8"/>
  <c r="E178" i="8"/>
  <c r="F178" i="8"/>
  <c r="B179" i="8"/>
  <c r="A179" i="8" s="1"/>
  <c r="C179" i="8"/>
  <c r="D179" i="8"/>
  <c r="E179" i="8"/>
  <c r="F179" i="8"/>
  <c r="B180" i="8"/>
  <c r="A180" i="8" s="1"/>
  <c r="C180" i="8"/>
  <c r="D180" i="8"/>
  <c r="E180" i="8"/>
  <c r="F180" i="8"/>
  <c r="B181" i="8"/>
  <c r="A181" i="8" s="1"/>
  <c r="C181" i="8"/>
  <c r="D181" i="8"/>
  <c r="E181" i="8"/>
  <c r="F181" i="8"/>
  <c r="B182" i="8"/>
  <c r="A182" i="8" s="1"/>
  <c r="C182" i="8"/>
  <c r="D182" i="8"/>
  <c r="E182" i="8"/>
  <c r="F182" i="8"/>
  <c r="B183" i="8"/>
  <c r="A183" i="8" s="1"/>
  <c r="C183" i="8"/>
  <c r="D183" i="8"/>
  <c r="E183" i="8"/>
  <c r="F183" i="8"/>
  <c r="B184" i="8"/>
  <c r="A184" i="8" s="1"/>
  <c r="C184" i="8"/>
  <c r="D184" i="8"/>
  <c r="E184" i="8"/>
  <c r="F184" i="8"/>
  <c r="B185" i="8"/>
  <c r="A185" i="8" s="1"/>
  <c r="C185" i="8"/>
  <c r="D185" i="8"/>
  <c r="E185" i="8"/>
  <c r="F185" i="8"/>
  <c r="B186" i="8"/>
  <c r="A186" i="8" s="1"/>
  <c r="C186" i="8"/>
  <c r="D186" i="8"/>
  <c r="E186" i="8"/>
  <c r="F186" i="8"/>
  <c r="B187" i="8"/>
  <c r="A187" i="8" s="1"/>
  <c r="C187" i="8"/>
  <c r="D187" i="8"/>
  <c r="E187" i="8"/>
  <c r="F187" i="8"/>
  <c r="B188" i="8"/>
  <c r="A188" i="8" s="1"/>
  <c r="C188" i="8"/>
  <c r="D188" i="8"/>
  <c r="E188" i="8"/>
  <c r="F188" i="8"/>
  <c r="B189" i="8"/>
  <c r="A189" i="8" s="1"/>
  <c r="C189" i="8"/>
  <c r="D189" i="8"/>
  <c r="E189" i="8"/>
  <c r="F189" i="8"/>
  <c r="B190" i="8"/>
  <c r="A190" i="8" s="1"/>
  <c r="C190" i="8"/>
  <c r="D190" i="8"/>
  <c r="E190" i="8"/>
  <c r="F190" i="8"/>
  <c r="B191" i="8"/>
  <c r="A191" i="8" s="1"/>
  <c r="C191" i="8"/>
  <c r="D191" i="8"/>
  <c r="E191" i="8"/>
  <c r="F191" i="8"/>
  <c r="B192" i="8"/>
  <c r="A192" i="8" s="1"/>
  <c r="C192" i="8"/>
  <c r="D192" i="8"/>
  <c r="E192" i="8"/>
  <c r="F192" i="8"/>
  <c r="B193" i="8"/>
  <c r="A193" i="8" s="1"/>
  <c r="C193" i="8"/>
  <c r="D193" i="8"/>
  <c r="E193" i="8"/>
  <c r="F193" i="8"/>
  <c r="B194" i="8"/>
  <c r="A194" i="8" s="1"/>
  <c r="C194" i="8"/>
  <c r="D194" i="8"/>
  <c r="E194" i="8"/>
  <c r="F194" i="8"/>
  <c r="B195" i="8"/>
  <c r="A195" i="8" s="1"/>
  <c r="C195" i="8"/>
  <c r="D195" i="8"/>
  <c r="E195" i="8"/>
  <c r="F195" i="8"/>
  <c r="B196" i="8"/>
  <c r="A196" i="8" s="1"/>
  <c r="C196" i="8"/>
  <c r="D196" i="8"/>
  <c r="E196" i="8"/>
  <c r="F196" i="8"/>
  <c r="B197" i="8"/>
  <c r="A197" i="8" s="1"/>
  <c r="C197" i="8"/>
  <c r="D197" i="8"/>
  <c r="E197" i="8"/>
  <c r="F197" i="8"/>
  <c r="B198" i="8"/>
  <c r="A198" i="8" s="1"/>
  <c r="C198" i="8"/>
  <c r="D198" i="8"/>
  <c r="E198" i="8"/>
  <c r="F198" i="8"/>
  <c r="B199" i="8"/>
  <c r="A199" i="8" s="1"/>
  <c r="C199" i="8"/>
  <c r="D199" i="8"/>
  <c r="E199" i="8"/>
  <c r="F199" i="8"/>
  <c r="B200" i="8"/>
  <c r="A200" i="8" s="1"/>
  <c r="C200" i="8"/>
  <c r="D200" i="8"/>
  <c r="E200" i="8"/>
  <c r="F200" i="8"/>
  <c r="B201" i="8"/>
  <c r="A201" i="8" s="1"/>
  <c r="C201" i="8"/>
  <c r="D201" i="8"/>
  <c r="E201" i="8"/>
  <c r="F201" i="8"/>
  <c r="B202" i="8"/>
  <c r="A202" i="8" s="1"/>
  <c r="C202" i="8"/>
  <c r="D202" i="8"/>
  <c r="E202" i="8"/>
  <c r="F202" i="8"/>
  <c r="B203" i="8"/>
  <c r="A203" i="8" s="1"/>
  <c r="C203" i="8"/>
  <c r="D203" i="8"/>
  <c r="E203" i="8"/>
  <c r="F203" i="8"/>
  <c r="B204" i="8"/>
  <c r="A204" i="8" s="1"/>
  <c r="C204" i="8"/>
  <c r="D204" i="8"/>
  <c r="E204" i="8"/>
  <c r="F204" i="8"/>
  <c r="B205" i="8"/>
  <c r="A205" i="8" s="1"/>
  <c r="C205" i="8"/>
  <c r="D205" i="8"/>
  <c r="E205" i="8"/>
  <c r="F205" i="8"/>
  <c r="B206" i="8"/>
  <c r="A206" i="8" s="1"/>
  <c r="C206" i="8"/>
  <c r="D206" i="8"/>
  <c r="E206" i="8"/>
  <c r="F206" i="8"/>
  <c r="B207" i="8"/>
  <c r="A207" i="8" s="1"/>
  <c r="C207" i="8"/>
  <c r="D207" i="8"/>
  <c r="E207" i="8"/>
  <c r="F207" i="8"/>
  <c r="B208" i="8"/>
  <c r="A208" i="8" s="1"/>
  <c r="C208" i="8"/>
  <c r="D208" i="8"/>
  <c r="E208" i="8"/>
  <c r="F208" i="8"/>
  <c r="B209" i="8"/>
  <c r="A209" i="8" s="1"/>
  <c r="C209" i="8"/>
  <c r="D209" i="8"/>
  <c r="E209" i="8"/>
  <c r="F209" i="8"/>
  <c r="B210" i="8"/>
  <c r="A210" i="8" s="1"/>
  <c r="C210" i="8"/>
  <c r="D210" i="8"/>
  <c r="E210" i="8"/>
  <c r="F210" i="8"/>
  <c r="B211" i="8"/>
  <c r="A211" i="8" s="1"/>
  <c r="C211" i="8"/>
  <c r="D211" i="8"/>
  <c r="E211" i="8"/>
  <c r="F211" i="8"/>
  <c r="B212" i="8"/>
  <c r="A212" i="8" s="1"/>
  <c r="C212" i="8"/>
  <c r="D212" i="8"/>
  <c r="E212" i="8"/>
  <c r="F212" i="8"/>
  <c r="B213" i="8"/>
  <c r="A213" i="8" s="1"/>
  <c r="C213" i="8"/>
  <c r="D213" i="8"/>
  <c r="E213" i="8"/>
  <c r="F213" i="8"/>
  <c r="B214" i="8"/>
  <c r="A214" i="8" s="1"/>
  <c r="C214" i="8"/>
  <c r="D214" i="8"/>
  <c r="E214" i="8"/>
  <c r="F214" i="8"/>
  <c r="B215" i="8"/>
  <c r="A215" i="8" s="1"/>
  <c r="C215" i="8"/>
  <c r="D215" i="8"/>
  <c r="E215" i="8"/>
  <c r="F215" i="8"/>
  <c r="B216" i="8"/>
  <c r="A216" i="8" s="1"/>
  <c r="C216" i="8"/>
  <c r="D216" i="8"/>
  <c r="E216" i="8"/>
  <c r="F216" i="8"/>
  <c r="B217" i="8"/>
  <c r="A217" i="8" s="1"/>
  <c r="C217" i="8"/>
  <c r="D217" i="8"/>
  <c r="E217" i="8"/>
  <c r="F217" i="8"/>
  <c r="B218" i="8"/>
  <c r="A218" i="8" s="1"/>
  <c r="C218" i="8"/>
  <c r="D218" i="8"/>
  <c r="E218" i="8"/>
  <c r="F218" i="8"/>
  <c r="B219" i="8"/>
  <c r="A219" i="8" s="1"/>
  <c r="C219" i="8"/>
  <c r="D219" i="8"/>
  <c r="E219" i="8"/>
  <c r="F219" i="8"/>
  <c r="B220" i="8"/>
  <c r="A220" i="8" s="1"/>
  <c r="C220" i="8"/>
  <c r="D220" i="8"/>
  <c r="E220" i="8"/>
  <c r="F220" i="8"/>
  <c r="B221" i="8"/>
  <c r="A221" i="8" s="1"/>
  <c r="C221" i="8"/>
  <c r="D221" i="8"/>
  <c r="E221" i="8"/>
  <c r="F221" i="8"/>
  <c r="B222" i="8"/>
  <c r="A222" i="8" s="1"/>
  <c r="C222" i="8"/>
  <c r="D222" i="8"/>
  <c r="E222" i="8"/>
  <c r="F222" i="8"/>
  <c r="B223" i="8"/>
  <c r="A223" i="8" s="1"/>
  <c r="C223" i="8"/>
  <c r="D223" i="8"/>
  <c r="E223" i="8"/>
  <c r="F223" i="8"/>
  <c r="B224" i="8"/>
  <c r="A224" i="8" s="1"/>
  <c r="C224" i="8"/>
  <c r="D224" i="8"/>
  <c r="E224" i="8"/>
  <c r="F224" i="8"/>
  <c r="B225" i="8"/>
  <c r="A225" i="8" s="1"/>
  <c r="C225" i="8"/>
  <c r="D225" i="8"/>
  <c r="E225" i="8"/>
  <c r="F225" i="8"/>
  <c r="B226" i="8"/>
  <c r="A226" i="8" s="1"/>
  <c r="C226" i="8"/>
  <c r="D226" i="8"/>
  <c r="E226" i="8"/>
  <c r="F226" i="8"/>
  <c r="B227" i="8"/>
  <c r="A227" i="8" s="1"/>
  <c r="C227" i="8"/>
  <c r="D227" i="8"/>
  <c r="E227" i="8"/>
  <c r="F227" i="8"/>
  <c r="B228" i="8"/>
  <c r="A228" i="8" s="1"/>
  <c r="C228" i="8"/>
  <c r="D228" i="8"/>
  <c r="E228" i="8"/>
  <c r="F228" i="8"/>
  <c r="B229" i="8"/>
  <c r="A229" i="8" s="1"/>
  <c r="C229" i="8"/>
  <c r="D229" i="8"/>
  <c r="E229" i="8"/>
  <c r="F229" i="8"/>
  <c r="B230" i="8"/>
  <c r="A230" i="8" s="1"/>
  <c r="C230" i="8"/>
  <c r="D230" i="8"/>
  <c r="E230" i="8"/>
  <c r="F230" i="8"/>
  <c r="B231" i="8"/>
  <c r="A231" i="8" s="1"/>
  <c r="C231" i="8"/>
  <c r="D231" i="8"/>
  <c r="E231" i="8"/>
  <c r="F231" i="8"/>
  <c r="B232" i="8"/>
  <c r="A232" i="8" s="1"/>
  <c r="C232" i="8"/>
  <c r="D232" i="8"/>
  <c r="E232" i="8"/>
  <c r="F232" i="8"/>
  <c r="B233" i="8"/>
  <c r="A233" i="8" s="1"/>
  <c r="C233" i="8"/>
  <c r="D233" i="8"/>
  <c r="E233" i="8"/>
  <c r="F233" i="8"/>
  <c r="B234" i="8"/>
  <c r="A234" i="8" s="1"/>
  <c r="C234" i="8"/>
  <c r="D234" i="8"/>
  <c r="E234" i="8"/>
  <c r="F234" i="8"/>
  <c r="B235" i="8"/>
  <c r="A235" i="8" s="1"/>
  <c r="C235" i="8"/>
  <c r="D235" i="8"/>
  <c r="E235" i="8"/>
  <c r="F235" i="8"/>
  <c r="B236" i="8"/>
  <c r="A236" i="8" s="1"/>
  <c r="C236" i="8"/>
  <c r="D236" i="8"/>
  <c r="E236" i="8"/>
  <c r="F236" i="8"/>
  <c r="B237" i="8"/>
  <c r="A237" i="8" s="1"/>
  <c r="C237" i="8"/>
  <c r="D237" i="8"/>
  <c r="E237" i="8"/>
  <c r="F237" i="8"/>
  <c r="B238" i="8"/>
  <c r="A238" i="8" s="1"/>
  <c r="C238" i="8"/>
  <c r="D238" i="8"/>
  <c r="E238" i="8"/>
  <c r="F238" i="8"/>
  <c r="B239" i="8"/>
  <c r="A239" i="8" s="1"/>
  <c r="C239" i="8"/>
  <c r="D239" i="8"/>
  <c r="E239" i="8"/>
  <c r="F239" i="8"/>
  <c r="B240" i="8"/>
  <c r="A240" i="8" s="1"/>
  <c r="C240" i="8"/>
  <c r="D240" i="8"/>
  <c r="E240" i="8"/>
  <c r="F240" i="8"/>
  <c r="B241" i="8"/>
  <c r="A241" i="8" s="1"/>
  <c r="C241" i="8"/>
  <c r="D241" i="8"/>
  <c r="E241" i="8"/>
  <c r="F241" i="8"/>
  <c r="B242" i="8"/>
  <c r="A242" i="8" s="1"/>
  <c r="C242" i="8"/>
  <c r="D242" i="8"/>
  <c r="E242" i="8"/>
  <c r="F242" i="8"/>
  <c r="B243" i="8"/>
  <c r="A243" i="8" s="1"/>
  <c r="C243" i="8"/>
  <c r="D243" i="8"/>
  <c r="E243" i="8"/>
  <c r="F243" i="8"/>
  <c r="B244" i="8"/>
  <c r="A244" i="8" s="1"/>
  <c r="C244" i="8"/>
  <c r="D244" i="8"/>
  <c r="E244" i="8"/>
  <c r="F244" i="8"/>
  <c r="B245" i="8"/>
  <c r="A245" i="8" s="1"/>
  <c r="C245" i="8"/>
  <c r="D245" i="8"/>
  <c r="E245" i="8"/>
  <c r="F245" i="8"/>
  <c r="B246" i="8"/>
  <c r="A246" i="8" s="1"/>
  <c r="C246" i="8"/>
  <c r="D246" i="8"/>
  <c r="E246" i="8"/>
  <c r="F246" i="8"/>
  <c r="B247" i="8"/>
  <c r="A247" i="8" s="1"/>
  <c r="C247" i="8"/>
  <c r="D247" i="8"/>
  <c r="E247" i="8"/>
  <c r="F247" i="8"/>
  <c r="B248" i="8"/>
  <c r="A248" i="8" s="1"/>
  <c r="C248" i="8"/>
  <c r="D248" i="8"/>
  <c r="E248" i="8"/>
  <c r="F248" i="8"/>
  <c r="B249" i="8"/>
  <c r="A249" i="8" s="1"/>
  <c r="C249" i="8"/>
  <c r="D249" i="8"/>
  <c r="E249" i="8"/>
  <c r="F249" i="8"/>
  <c r="B250" i="8"/>
  <c r="A250" i="8" s="1"/>
  <c r="C250" i="8"/>
  <c r="D250" i="8"/>
  <c r="E250" i="8"/>
  <c r="F250" i="8"/>
  <c r="B251" i="8"/>
  <c r="A251" i="8" s="1"/>
  <c r="C251" i="8"/>
  <c r="D251" i="8"/>
  <c r="E251" i="8"/>
  <c r="F251" i="8"/>
  <c r="B252" i="8"/>
  <c r="A252" i="8" s="1"/>
  <c r="C252" i="8"/>
  <c r="D252" i="8"/>
  <c r="E252" i="8"/>
  <c r="F252" i="8"/>
  <c r="B253" i="8"/>
  <c r="A253" i="8" s="1"/>
  <c r="C253" i="8"/>
  <c r="D253" i="8"/>
  <c r="E253" i="8"/>
  <c r="F253" i="8"/>
  <c r="B254" i="8"/>
  <c r="A254" i="8" s="1"/>
  <c r="C254" i="8"/>
  <c r="D254" i="8"/>
  <c r="E254" i="8"/>
  <c r="F254" i="8"/>
  <c r="B255" i="8"/>
  <c r="A255" i="8" s="1"/>
  <c r="C255" i="8"/>
  <c r="D255" i="8"/>
  <c r="E255" i="8"/>
  <c r="F255" i="8"/>
  <c r="B256" i="8"/>
  <c r="A256" i="8" s="1"/>
  <c r="C256" i="8"/>
  <c r="D256" i="8"/>
  <c r="E256" i="8"/>
  <c r="F256" i="8"/>
  <c r="B257" i="8"/>
  <c r="A257" i="8" s="1"/>
  <c r="C257" i="8"/>
  <c r="D257" i="8"/>
  <c r="E257" i="8"/>
  <c r="F257" i="8"/>
  <c r="B258" i="8"/>
  <c r="A258" i="8" s="1"/>
  <c r="C258" i="8"/>
  <c r="D258" i="8"/>
  <c r="E258" i="8"/>
  <c r="F258" i="8"/>
  <c r="B259" i="8"/>
  <c r="A259" i="8" s="1"/>
  <c r="C259" i="8"/>
  <c r="D259" i="8"/>
  <c r="E259" i="8"/>
  <c r="F259" i="8"/>
  <c r="B260" i="8"/>
  <c r="A260" i="8" s="1"/>
  <c r="C260" i="8"/>
  <c r="D260" i="8"/>
  <c r="E260" i="8"/>
  <c r="F260" i="8"/>
  <c r="B261" i="8"/>
  <c r="A261" i="8" s="1"/>
  <c r="C261" i="8"/>
  <c r="D261" i="8"/>
  <c r="E261" i="8"/>
  <c r="F261" i="8"/>
  <c r="B262" i="8"/>
  <c r="A262" i="8" s="1"/>
  <c r="C262" i="8"/>
  <c r="D262" i="8"/>
  <c r="E262" i="8"/>
  <c r="F262" i="8"/>
  <c r="B263" i="8"/>
  <c r="A263" i="8" s="1"/>
  <c r="C263" i="8"/>
  <c r="D263" i="8"/>
  <c r="E263" i="8"/>
  <c r="F263" i="8"/>
  <c r="B264" i="8"/>
  <c r="A264" i="8" s="1"/>
  <c r="C264" i="8"/>
  <c r="D264" i="8"/>
  <c r="E264" i="8"/>
  <c r="F264" i="8"/>
  <c r="B265" i="8"/>
  <c r="A265" i="8" s="1"/>
  <c r="C265" i="8"/>
  <c r="D265" i="8"/>
  <c r="E265" i="8"/>
  <c r="F265" i="8"/>
  <c r="B266" i="8"/>
  <c r="A266" i="8" s="1"/>
  <c r="C266" i="8"/>
  <c r="D266" i="8"/>
  <c r="E266" i="8"/>
  <c r="F266" i="8"/>
  <c r="B267" i="8"/>
  <c r="A267" i="8" s="1"/>
  <c r="C267" i="8"/>
  <c r="D267" i="8"/>
  <c r="E267" i="8"/>
  <c r="F267" i="8"/>
  <c r="B268" i="8"/>
  <c r="A268" i="8" s="1"/>
  <c r="C268" i="8"/>
  <c r="D268" i="8"/>
  <c r="E268" i="8"/>
  <c r="F268" i="8"/>
  <c r="B269" i="8"/>
  <c r="A269" i="8" s="1"/>
  <c r="C269" i="8"/>
  <c r="D269" i="8"/>
  <c r="E269" i="8"/>
  <c r="F269" i="8"/>
  <c r="B270" i="8"/>
  <c r="A270" i="8" s="1"/>
  <c r="C270" i="8"/>
  <c r="D270" i="8"/>
  <c r="E270" i="8"/>
  <c r="F270" i="8"/>
  <c r="B271" i="8"/>
  <c r="A271" i="8" s="1"/>
  <c r="C271" i="8"/>
  <c r="D271" i="8"/>
  <c r="E271" i="8"/>
  <c r="F271" i="8"/>
  <c r="B272" i="8"/>
  <c r="A272" i="8" s="1"/>
  <c r="C272" i="8"/>
  <c r="D272" i="8"/>
  <c r="E272" i="8"/>
  <c r="F272" i="8"/>
  <c r="B273" i="8"/>
  <c r="A273" i="8" s="1"/>
  <c r="C273" i="8"/>
  <c r="D273" i="8"/>
  <c r="E273" i="8"/>
  <c r="F273" i="8"/>
  <c r="B274" i="8"/>
  <c r="A274" i="8" s="1"/>
  <c r="C274" i="8"/>
  <c r="D274" i="8"/>
  <c r="E274" i="8"/>
  <c r="F274" i="8"/>
  <c r="B275" i="8"/>
  <c r="A275" i="8" s="1"/>
  <c r="C275" i="8"/>
  <c r="D275" i="8"/>
  <c r="E275" i="8"/>
  <c r="F275" i="8"/>
  <c r="B276" i="8"/>
  <c r="A276" i="8" s="1"/>
  <c r="C276" i="8"/>
  <c r="D276" i="8"/>
  <c r="E276" i="8"/>
  <c r="F276" i="8"/>
  <c r="B277" i="8"/>
  <c r="A277" i="8" s="1"/>
  <c r="C277" i="8"/>
  <c r="D277" i="8"/>
  <c r="E277" i="8"/>
  <c r="F277" i="8"/>
  <c r="B278" i="8"/>
  <c r="A278" i="8" s="1"/>
  <c r="C278" i="8"/>
  <c r="D278" i="8"/>
  <c r="E278" i="8"/>
  <c r="F278" i="8"/>
  <c r="B279" i="8"/>
  <c r="A279" i="8" s="1"/>
  <c r="C279" i="8"/>
  <c r="D279" i="8"/>
  <c r="E279" i="8"/>
  <c r="F279" i="8"/>
  <c r="B280" i="8"/>
  <c r="A280" i="8" s="1"/>
  <c r="C280" i="8"/>
  <c r="D280" i="8"/>
  <c r="E280" i="8"/>
  <c r="F280" i="8"/>
  <c r="B281" i="8"/>
  <c r="A281" i="8" s="1"/>
  <c r="C281" i="8"/>
  <c r="D281" i="8"/>
  <c r="E281" i="8"/>
  <c r="F281" i="8"/>
  <c r="B282" i="8"/>
  <c r="A282" i="8" s="1"/>
  <c r="C282" i="8"/>
  <c r="D282" i="8"/>
  <c r="E282" i="8"/>
  <c r="F282" i="8"/>
  <c r="B283" i="8"/>
  <c r="A283" i="8" s="1"/>
  <c r="C283" i="8"/>
  <c r="D283" i="8"/>
  <c r="E283" i="8"/>
  <c r="F283" i="8"/>
  <c r="B284" i="8"/>
  <c r="A284" i="8" s="1"/>
  <c r="C284" i="8"/>
  <c r="D284" i="8"/>
  <c r="E284" i="8"/>
  <c r="F284" i="8"/>
  <c r="B285" i="8"/>
  <c r="A285" i="8" s="1"/>
  <c r="C285" i="8"/>
  <c r="D285" i="8"/>
  <c r="E285" i="8"/>
  <c r="F285" i="8"/>
  <c r="B286" i="8"/>
  <c r="A286" i="8" s="1"/>
  <c r="C286" i="8"/>
  <c r="D286" i="8"/>
  <c r="E286" i="8"/>
  <c r="F286" i="8"/>
  <c r="B287" i="8"/>
  <c r="A287" i="8" s="1"/>
  <c r="C287" i="8"/>
  <c r="D287" i="8"/>
  <c r="E287" i="8"/>
  <c r="F287" i="8"/>
  <c r="B288" i="8"/>
  <c r="A288" i="8" s="1"/>
  <c r="C288" i="8"/>
  <c r="D288" i="8"/>
  <c r="E288" i="8"/>
  <c r="F288" i="8"/>
  <c r="B289" i="8"/>
  <c r="A289" i="8" s="1"/>
  <c r="C289" i="8"/>
  <c r="D289" i="8"/>
  <c r="E289" i="8"/>
  <c r="F289" i="8"/>
  <c r="B290" i="8"/>
  <c r="A290" i="8" s="1"/>
  <c r="C290" i="8"/>
  <c r="D290" i="8"/>
  <c r="E290" i="8"/>
  <c r="F290" i="8"/>
  <c r="B291" i="8"/>
  <c r="A291" i="8" s="1"/>
  <c r="C291" i="8"/>
  <c r="D291" i="8"/>
  <c r="E291" i="8"/>
  <c r="F291" i="8"/>
  <c r="B292" i="8"/>
  <c r="A292" i="8" s="1"/>
  <c r="C292" i="8"/>
  <c r="D292" i="8"/>
  <c r="E292" i="8"/>
  <c r="F292" i="8"/>
  <c r="B293" i="8"/>
  <c r="A293" i="8" s="1"/>
  <c r="C293" i="8"/>
  <c r="D293" i="8"/>
  <c r="E293" i="8"/>
  <c r="F293" i="8"/>
  <c r="B294" i="8"/>
  <c r="A294" i="8" s="1"/>
  <c r="C294" i="8"/>
  <c r="D294" i="8"/>
  <c r="E294" i="8"/>
  <c r="F294" i="8"/>
  <c r="B295" i="8"/>
  <c r="A295" i="8" s="1"/>
  <c r="C295" i="8"/>
  <c r="D295" i="8"/>
  <c r="E295" i="8"/>
  <c r="F295" i="8"/>
  <c r="B296" i="8"/>
  <c r="A296" i="8" s="1"/>
  <c r="C296" i="8"/>
  <c r="D296" i="8"/>
  <c r="E296" i="8"/>
  <c r="F296" i="8"/>
  <c r="B297" i="8"/>
  <c r="A297" i="8" s="1"/>
  <c r="C297" i="8"/>
  <c r="D297" i="8"/>
  <c r="E297" i="8"/>
  <c r="F297" i="8"/>
  <c r="B298" i="8"/>
  <c r="A298" i="8" s="1"/>
  <c r="C298" i="8"/>
  <c r="D298" i="8"/>
  <c r="E298" i="8"/>
  <c r="F298" i="8"/>
  <c r="B299" i="8"/>
  <c r="A299" i="8" s="1"/>
  <c r="C299" i="8"/>
  <c r="D299" i="8"/>
  <c r="E299" i="8"/>
  <c r="F299" i="8"/>
  <c r="B300" i="8"/>
  <c r="A300" i="8" s="1"/>
  <c r="C300" i="8"/>
  <c r="D300" i="8"/>
  <c r="E300" i="8"/>
  <c r="F300" i="8"/>
  <c r="B301" i="8"/>
  <c r="A301" i="8" s="1"/>
  <c r="C301" i="8"/>
  <c r="D301" i="8"/>
  <c r="E301" i="8"/>
  <c r="F301" i="8"/>
  <c r="B302" i="8"/>
  <c r="A302" i="8" s="1"/>
  <c r="C302" i="8"/>
  <c r="D302" i="8"/>
  <c r="E302" i="8"/>
  <c r="F302" i="8"/>
  <c r="B303" i="8"/>
  <c r="A303" i="8" s="1"/>
  <c r="C303" i="8"/>
  <c r="D303" i="8"/>
  <c r="E303" i="8"/>
  <c r="F303" i="8"/>
  <c r="B304" i="8"/>
  <c r="A304" i="8" s="1"/>
  <c r="C304" i="8"/>
  <c r="D304" i="8"/>
  <c r="E304" i="8"/>
  <c r="F304" i="8"/>
  <c r="B305" i="8"/>
  <c r="A305" i="8" s="1"/>
  <c r="C305" i="8"/>
  <c r="D305" i="8"/>
  <c r="E305" i="8"/>
  <c r="F305" i="8"/>
  <c r="B306" i="8"/>
  <c r="A306" i="8" s="1"/>
  <c r="C306" i="8"/>
  <c r="D306" i="8"/>
  <c r="E306" i="8"/>
  <c r="F306" i="8"/>
  <c r="B307" i="8"/>
  <c r="A307" i="8" s="1"/>
  <c r="C307" i="8"/>
  <c r="D307" i="8"/>
  <c r="E307" i="8"/>
  <c r="F307" i="8"/>
  <c r="B308" i="8"/>
  <c r="A308" i="8" s="1"/>
  <c r="C308" i="8"/>
  <c r="D308" i="8"/>
  <c r="E308" i="8"/>
  <c r="F308" i="8"/>
  <c r="B309" i="8"/>
  <c r="A309" i="8" s="1"/>
  <c r="C309" i="8"/>
  <c r="D309" i="8"/>
  <c r="E309" i="8"/>
  <c r="F309" i="8"/>
  <c r="B310" i="8"/>
  <c r="A310" i="8" s="1"/>
  <c r="C310" i="8"/>
  <c r="D310" i="8"/>
  <c r="E310" i="8"/>
  <c r="F310" i="8"/>
  <c r="B311" i="8"/>
  <c r="A311" i="8" s="1"/>
  <c r="C311" i="8"/>
  <c r="D311" i="8"/>
  <c r="E311" i="8"/>
  <c r="F311" i="8"/>
  <c r="B312" i="8"/>
  <c r="A312" i="8" s="1"/>
  <c r="C312" i="8"/>
  <c r="D312" i="8"/>
  <c r="E312" i="8"/>
  <c r="F312" i="8"/>
  <c r="B313" i="8"/>
  <c r="A313" i="8" s="1"/>
  <c r="C313" i="8"/>
  <c r="D313" i="8"/>
  <c r="E313" i="8"/>
  <c r="F313" i="8"/>
  <c r="B314" i="8"/>
  <c r="A314" i="8" s="1"/>
  <c r="C314" i="8"/>
  <c r="D314" i="8"/>
  <c r="E314" i="8"/>
  <c r="F314" i="8"/>
  <c r="B315" i="8"/>
  <c r="A315" i="8" s="1"/>
  <c r="C315" i="8"/>
  <c r="D315" i="8"/>
  <c r="E315" i="8"/>
  <c r="F315" i="8"/>
  <c r="B316" i="8"/>
  <c r="A316" i="8" s="1"/>
  <c r="C316" i="8"/>
  <c r="D316" i="8"/>
  <c r="E316" i="8"/>
  <c r="F316" i="8"/>
  <c r="B317" i="8"/>
  <c r="A317" i="8" s="1"/>
  <c r="C317" i="8"/>
  <c r="D317" i="8"/>
  <c r="E317" i="8"/>
  <c r="F317" i="8"/>
  <c r="B318" i="8"/>
  <c r="A318" i="8" s="1"/>
  <c r="C318" i="8"/>
  <c r="D318" i="8"/>
  <c r="E318" i="8"/>
  <c r="F318" i="8"/>
  <c r="B319" i="8"/>
  <c r="A319" i="8" s="1"/>
  <c r="C319" i="8"/>
  <c r="D319" i="8"/>
  <c r="E319" i="8"/>
  <c r="F319" i="8"/>
  <c r="B320" i="8"/>
  <c r="A320" i="8" s="1"/>
  <c r="C320" i="8"/>
  <c r="D320" i="8"/>
  <c r="E320" i="8"/>
  <c r="F320" i="8"/>
  <c r="B321" i="8"/>
  <c r="A321" i="8" s="1"/>
  <c r="C321" i="8"/>
  <c r="D321" i="8"/>
  <c r="E321" i="8"/>
  <c r="F321" i="8"/>
  <c r="B322" i="8"/>
  <c r="A322" i="8" s="1"/>
  <c r="C322" i="8"/>
  <c r="D322" i="8"/>
  <c r="E322" i="8"/>
  <c r="F322" i="8"/>
  <c r="B323" i="8"/>
  <c r="A323" i="8" s="1"/>
  <c r="C323" i="8"/>
  <c r="D323" i="8"/>
  <c r="E323" i="8"/>
  <c r="F323" i="8"/>
  <c r="B324" i="8"/>
  <c r="A324" i="8" s="1"/>
  <c r="C324" i="8"/>
  <c r="D324" i="8"/>
  <c r="E324" i="8"/>
  <c r="F324" i="8"/>
  <c r="B325" i="8"/>
  <c r="A325" i="8" s="1"/>
  <c r="C325" i="8"/>
  <c r="D325" i="8"/>
  <c r="E325" i="8"/>
  <c r="F325" i="8"/>
  <c r="B326" i="8"/>
  <c r="A326" i="8" s="1"/>
  <c r="C326" i="8"/>
  <c r="D326" i="8"/>
  <c r="E326" i="8"/>
  <c r="F326" i="8"/>
  <c r="B327" i="8"/>
  <c r="A327" i="8" s="1"/>
  <c r="C327" i="8"/>
  <c r="D327" i="8"/>
  <c r="E327" i="8"/>
  <c r="F327" i="8"/>
  <c r="B328" i="8"/>
  <c r="A328" i="8" s="1"/>
  <c r="C328" i="8"/>
  <c r="D328" i="8"/>
  <c r="E328" i="8"/>
  <c r="F328" i="8"/>
  <c r="B329" i="8"/>
  <c r="A329" i="8" s="1"/>
  <c r="C329" i="8"/>
  <c r="D329" i="8"/>
  <c r="E329" i="8"/>
  <c r="F329" i="8"/>
  <c r="B330" i="8"/>
  <c r="A330" i="8" s="1"/>
  <c r="C330" i="8"/>
  <c r="D330" i="8"/>
  <c r="E330" i="8"/>
  <c r="F330" i="8"/>
  <c r="B331" i="8"/>
  <c r="A331" i="8" s="1"/>
  <c r="C331" i="8"/>
  <c r="D331" i="8"/>
  <c r="E331" i="8"/>
  <c r="F331" i="8"/>
  <c r="B332" i="8"/>
  <c r="A332" i="8" s="1"/>
  <c r="C332" i="8"/>
  <c r="D332" i="8"/>
  <c r="E332" i="8"/>
  <c r="F332" i="8"/>
  <c r="B333" i="8"/>
  <c r="A333" i="8" s="1"/>
  <c r="C333" i="8"/>
  <c r="D333" i="8"/>
  <c r="E333" i="8"/>
  <c r="F333" i="8"/>
  <c r="B334" i="8"/>
  <c r="A334" i="8" s="1"/>
  <c r="C334" i="8"/>
  <c r="D334" i="8"/>
  <c r="E334" i="8"/>
  <c r="F334" i="8"/>
  <c r="B335" i="8"/>
  <c r="A335" i="8" s="1"/>
  <c r="C335" i="8"/>
  <c r="D335" i="8"/>
  <c r="E335" i="8"/>
  <c r="F335" i="8"/>
  <c r="B336" i="8"/>
  <c r="A336" i="8" s="1"/>
  <c r="C336" i="8"/>
  <c r="D336" i="8"/>
  <c r="E336" i="8"/>
  <c r="F336" i="8"/>
  <c r="B337" i="8"/>
  <c r="A337" i="8" s="1"/>
  <c r="C337" i="8"/>
  <c r="D337" i="8"/>
  <c r="E337" i="8"/>
  <c r="F337" i="8"/>
  <c r="B338" i="8"/>
  <c r="A338" i="8" s="1"/>
  <c r="C338" i="8"/>
  <c r="D338" i="8"/>
  <c r="E338" i="8"/>
  <c r="F338" i="8"/>
  <c r="B339" i="8"/>
  <c r="A339" i="8" s="1"/>
  <c r="C339" i="8"/>
  <c r="D339" i="8"/>
  <c r="E339" i="8"/>
  <c r="F339" i="8"/>
  <c r="B340" i="8"/>
  <c r="A340" i="8" s="1"/>
  <c r="C340" i="8"/>
  <c r="D340" i="8"/>
  <c r="E340" i="8"/>
  <c r="F340" i="8"/>
  <c r="B341" i="8"/>
  <c r="A341" i="8" s="1"/>
  <c r="C341" i="8"/>
  <c r="D341" i="8"/>
  <c r="E341" i="8"/>
  <c r="F341" i="8"/>
  <c r="B342" i="8"/>
  <c r="A342" i="8" s="1"/>
  <c r="C342" i="8"/>
  <c r="D342" i="8"/>
  <c r="E342" i="8"/>
  <c r="F342" i="8"/>
  <c r="B343" i="8"/>
  <c r="A343" i="8" s="1"/>
  <c r="C343" i="8"/>
  <c r="D343" i="8"/>
  <c r="E343" i="8"/>
  <c r="F343" i="8"/>
  <c r="B344" i="8"/>
  <c r="A344" i="8" s="1"/>
  <c r="C344" i="8"/>
  <c r="D344" i="8"/>
  <c r="E344" i="8"/>
  <c r="F344" i="8"/>
  <c r="B345" i="8"/>
  <c r="A345" i="8" s="1"/>
  <c r="C345" i="8"/>
  <c r="D345" i="8"/>
  <c r="E345" i="8"/>
  <c r="F345" i="8"/>
  <c r="B346" i="8"/>
  <c r="A346" i="8" s="1"/>
  <c r="C346" i="8"/>
  <c r="D346" i="8"/>
  <c r="E346" i="8"/>
  <c r="F346" i="8"/>
  <c r="B347" i="8"/>
  <c r="A347" i="8" s="1"/>
  <c r="C347" i="8"/>
  <c r="D347" i="8"/>
  <c r="E347" i="8"/>
  <c r="F347" i="8"/>
  <c r="B348" i="8"/>
  <c r="A348" i="8" s="1"/>
  <c r="C348" i="8"/>
  <c r="D348" i="8"/>
  <c r="E348" i="8"/>
  <c r="F348" i="8"/>
  <c r="B349" i="8"/>
  <c r="A349" i="8" s="1"/>
  <c r="C349" i="8"/>
  <c r="D349" i="8"/>
  <c r="E349" i="8"/>
  <c r="F349" i="8"/>
  <c r="B350" i="8"/>
  <c r="A350" i="8" s="1"/>
  <c r="C350" i="8"/>
  <c r="D350" i="8"/>
  <c r="E350" i="8"/>
  <c r="F350" i="8"/>
  <c r="B351" i="8"/>
  <c r="A351" i="8" s="1"/>
  <c r="C351" i="8"/>
  <c r="D351" i="8"/>
  <c r="E351" i="8"/>
  <c r="F351" i="8"/>
  <c r="B352" i="8"/>
  <c r="A352" i="8" s="1"/>
  <c r="C352" i="8"/>
  <c r="D352" i="8"/>
  <c r="E352" i="8"/>
  <c r="F352" i="8"/>
  <c r="B353" i="8"/>
  <c r="A353" i="8" s="1"/>
  <c r="C353" i="8"/>
  <c r="D353" i="8"/>
  <c r="E353" i="8"/>
  <c r="F353" i="8"/>
  <c r="B354" i="8"/>
  <c r="A354" i="8" s="1"/>
  <c r="C354" i="8"/>
  <c r="D354" i="8"/>
  <c r="E354" i="8"/>
  <c r="F354" i="8"/>
  <c r="B355" i="8"/>
  <c r="A355" i="8" s="1"/>
  <c r="C355" i="8"/>
  <c r="D355" i="8"/>
  <c r="E355" i="8"/>
  <c r="F355" i="8"/>
  <c r="B356" i="8"/>
  <c r="A356" i="8" s="1"/>
  <c r="C356" i="8"/>
  <c r="D356" i="8"/>
  <c r="E356" i="8"/>
  <c r="F356" i="8"/>
  <c r="B357" i="8"/>
  <c r="A357" i="8" s="1"/>
  <c r="C357" i="8"/>
  <c r="D357" i="8"/>
  <c r="E357" i="8"/>
  <c r="F357" i="8"/>
  <c r="B358" i="8"/>
  <c r="A358" i="8" s="1"/>
  <c r="C358" i="8"/>
  <c r="D358" i="8"/>
  <c r="E358" i="8"/>
  <c r="F358" i="8"/>
  <c r="B359" i="8"/>
  <c r="A359" i="8" s="1"/>
  <c r="C359" i="8"/>
  <c r="D359" i="8"/>
  <c r="E359" i="8"/>
  <c r="F359" i="8"/>
  <c r="B360" i="8"/>
  <c r="A360" i="8" s="1"/>
  <c r="C360" i="8"/>
  <c r="D360" i="8"/>
  <c r="E360" i="8"/>
  <c r="F360" i="8"/>
  <c r="B361" i="8"/>
  <c r="A361" i="8" s="1"/>
  <c r="C361" i="8"/>
  <c r="D361" i="8"/>
  <c r="E361" i="8"/>
  <c r="F361" i="8"/>
  <c r="B362" i="8"/>
  <c r="A362" i="8" s="1"/>
  <c r="C362" i="8"/>
  <c r="D362" i="8"/>
  <c r="E362" i="8"/>
  <c r="F362" i="8"/>
  <c r="B363" i="8"/>
  <c r="A363" i="8" s="1"/>
  <c r="C363" i="8"/>
  <c r="D363" i="8"/>
  <c r="E363" i="8"/>
  <c r="F363" i="8"/>
  <c r="B364" i="8"/>
  <c r="A364" i="8" s="1"/>
  <c r="C364" i="8"/>
  <c r="D364" i="8"/>
  <c r="E364" i="8"/>
  <c r="F364" i="8"/>
  <c r="B365" i="8"/>
  <c r="A365" i="8" s="1"/>
  <c r="C365" i="8"/>
  <c r="D365" i="8"/>
  <c r="E365" i="8"/>
  <c r="F365" i="8"/>
  <c r="B366" i="8"/>
  <c r="A366" i="8" s="1"/>
  <c r="C366" i="8"/>
  <c r="D366" i="8"/>
  <c r="E366" i="8"/>
  <c r="F366" i="8"/>
  <c r="B367" i="8"/>
  <c r="A367" i="8" s="1"/>
  <c r="C367" i="8"/>
  <c r="D367" i="8"/>
  <c r="E367" i="8"/>
  <c r="F367" i="8"/>
  <c r="B368" i="8"/>
  <c r="A368" i="8" s="1"/>
  <c r="C368" i="8"/>
  <c r="D368" i="8"/>
  <c r="E368" i="8"/>
  <c r="F368" i="8"/>
  <c r="B369" i="8"/>
  <c r="A369" i="8" s="1"/>
  <c r="C369" i="8"/>
  <c r="D369" i="8"/>
  <c r="E369" i="8"/>
  <c r="F369" i="8"/>
  <c r="B370" i="8"/>
  <c r="A370" i="8" s="1"/>
  <c r="C370" i="8"/>
  <c r="D370" i="8"/>
  <c r="E370" i="8"/>
  <c r="F370" i="8"/>
  <c r="B371" i="8"/>
  <c r="A371" i="8" s="1"/>
  <c r="C371" i="8"/>
  <c r="D371" i="8"/>
  <c r="E371" i="8"/>
  <c r="F371" i="8"/>
  <c r="B372" i="8"/>
  <c r="A372" i="8" s="1"/>
  <c r="C372" i="8"/>
  <c r="D372" i="8"/>
  <c r="E372" i="8"/>
  <c r="F372" i="8"/>
  <c r="B373" i="8"/>
  <c r="A373" i="8" s="1"/>
  <c r="C373" i="8"/>
  <c r="D373" i="8"/>
  <c r="E373" i="8"/>
  <c r="F373" i="8"/>
  <c r="B374" i="8"/>
  <c r="A374" i="8" s="1"/>
  <c r="C374" i="8"/>
  <c r="D374" i="8"/>
  <c r="E374" i="8"/>
  <c r="F374" i="8"/>
  <c r="B375" i="8"/>
  <c r="A375" i="8" s="1"/>
  <c r="C375" i="8"/>
  <c r="D375" i="8"/>
  <c r="E375" i="8"/>
  <c r="F375" i="8"/>
  <c r="B376" i="8"/>
  <c r="A376" i="8" s="1"/>
  <c r="C376" i="8"/>
  <c r="D376" i="8"/>
  <c r="E376" i="8"/>
  <c r="F376" i="8"/>
  <c r="B377" i="8"/>
  <c r="A377" i="8" s="1"/>
  <c r="C377" i="8"/>
  <c r="D377" i="8"/>
  <c r="E377" i="8"/>
  <c r="F377" i="8"/>
  <c r="B378" i="8"/>
  <c r="A378" i="8" s="1"/>
  <c r="C378" i="8"/>
  <c r="D378" i="8"/>
  <c r="E378" i="8"/>
  <c r="F378" i="8"/>
  <c r="B379" i="8"/>
  <c r="A379" i="8" s="1"/>
  <c r="C379" i="8"/>
  <c r="D379" i="8"/>
  <c r="E379" i="8"/>
  <c r="F379" i="8"/>
  <c r="B380" i="8"/>
  <c r="A380" i="8" s="1"/>
  <c r="C380" i="8"/>
  <c r="D380" i="8"/>
  <c r="E380" i="8"/>
  <c r="F380" i="8"/>
  <c r="B381" i="8"/>
  <c r="A381" i="8" s="1"/>
  <c r="C381" i="8"/>
  <c r="D381" i="8"/>
  <c r="E381" i="8"/>
  <c r="F381" i="8"/>
  <c r="B382" i="8"/>
  <c r="A382" i="8" s="1"/>
  <c r="C382" i="8"/>
  <c r="D382" i="8"/>
  <c r="E382" i="8"/>
  <c r="F382" i="8"/>
  <c r="B383" i="8"/>
  <c r="A383" i="8" s="1"/>
  <c r="C383" i="8"/>
  <c r="D383" i="8"/>
  <c r="E383" i="8"/>
  <c r="F383" i="8"/>
  <c r="B384" i="8"/>
  <c r="A384" i="8" s="1"/>
  <c r="C384" i="8"/>
  <c r="D384" i="8"/>
  <c r="E384" i="8"/>
  <c r="F384" i="8"/>
  <c r="B385" i="8"/>
  <c r="A385" i="8" s="1"/>
  <c r="C385" i="8"/>
  <c r="D385" i="8"/>
  <c r="E385" i="8"/>
  <c r="F385" i="8"/>
  <c r="B386" i="8"/>
  <c r="A386" i="8" s="1"/>
  <c r="C386" i="8"/>
  <c r="D386" i="8"/>
  <c r="E386" i="8"/>
  <c r="F386" i="8"/>
  <c r="B387" i="8"/>
  <c r="A387" i="8" s="1"/>
  <c r="C387" i="8"/>
  <c r="D387" i="8"/>
  <c r="E387" i="8"/>
  <c r="F387" i="8"/>
  <c r="B388" i="8"/>
  <c r="A388" i="8" s="1"/>
  <c r="C388" i="8"/>
  <c r="D388" i="8"/>
  <c r="E388" i="8"/>
  <c r="F388" i="8"/>
  <c r="B389" i="8"/>
  <c r="A389" i="8" s="1"/>
  <c r="C389" i="8"/>
  <c r="D389" i="8"/>
  <c r="E389" i="8"/>
  <c r="F389" i="8"/>
  <c r="B390" i="8"/>
  <c r="A390" i="8" s="1"/>
  <c r="C390" i="8"/>
  <c r="D390" i="8"/>
  <c r="E390" i="8"/>
  <c r="F390" i="8"/>
  <c r="B391" i="8"/>
  <c r="A391" i="8" s="1"/>
  <c r="C391" i="8"/>
  <c r="D391" i="8"/>
  <c r="E391" i="8"/>
  <c r="F391" i="8"/>
  <c r="B392" i="8"/>
  <c r="A392" i="8" s="1"/>
  <c r="C392" i="8"/>
  <c r="D392" i="8"/>
  <c r="E392" i="8"/>
  <c r="F392" i="8"/>
  <c r="B393" i="8"/>
  <c r="A393" i="8" s="1"/>
  <c r="C393" i="8"/>
  <c r="D393" i="8"/>
  <c r="E393" i="8"/>
  <c r="F393" i="8"/>
  <c r="B394" i="8"/>
  <c r="A394" i="8" s="1"/>
  <c r="C394" i="8"/>
  <c r="D394" i="8"/>
  <c r="E394" i="8"/>
  <c r="F394" i="8"/>
  <c r="B395" i="8"/>
  <c r="A395" i="8" s="1"/>
  <c r="C395" i="8"/>
  <c r="D395" i="8"/>
  <c r="E395" i="8"/>
  <c r="F395" i="8"/>
  <c r="B396" i="8"/>
  <c r="A396" i="8" s="1"/>
  <c r="C396" i="8"/>
  <c r="D396" i="8"/>
  <c r="E396" i="8"/>
  <c r="F396" i="8"/>
  <c r="B397" i="8"/>
  <c r="A397" i="8" s="1"/>
  <c r="C397" i="8"/>
  <c r="D397" i="8"/>
  <c r="E397" i="8"/>
  <c r="F397" i="8"/>
  <c r="B398" i="8"/>
  <c r="A398" i="8" s="1"/>
  <c r="C398" i="8"/>
  <c r="D398" i="8"/>
  <c r="E398" i="8"/>
  <c r="F398" i="8"/>
  <c r="B399" i="8"/>
  <c r="A399" i="8" s="1"/>
  <c r="C399" i="8"/>
  <c r="D399" i="8"/>
  <c r="E399" i="8"/>
  <c r="F399" i="8"/>
  <c r="B400" i="8"/>
  <c r="A400" i="8" s="1"/>
  <c r="C400" i="8"/>
  <c r="D400" i="8"/>
  <c r="E400" i="8"/>
  <c r="F400" i="8"/>
  <c r="B401" i="8"/>
  <c r="A401" i="8" s="1"/>
  <c r="C401" i="8"/>
  <c r="D401" i="8"/>
  <c r="E401" i="8"/>
  <c r="F401" i="8"/>
  <c r="B402" i="8"/>
  <c r="A402" i="8" s="1"/>
  <c r="C402" i="8"/>
  <c r="D402" i="8"/>
  <c r="E402" i="8"/>
  <c r="F402" i="8"/>
  <c r="B403" i="8"/>
  <c r="A403" i="8" s="1"/>
  <c r="C403" i="8"/>
  <c r="D403" i="8"/>
  <c r="E403" i="8"/>
  <c r="F403" i="8"/>
  <c r="B404" i="8"/>
  <c r="A404" i="8" s="1"/>
  <c r="C404" i="8"/>
  <c r="D404" i="8"/>
  <c r="E404" i="8"/>
  <c r="F404" i="8"/>
  <c r="B405" i="8"/>
  <c r="A405" i="8" s="1"/>
  <c r="C405" i="8"/>
  <c r="D405" i="8"/>
  <c r="E405" i="8"/>
  <c r="F405" i="8"/>
  <c r="B406" i="8"/>
  <c r="A406" i="8" s="1"/>
  <c r="C406" i="8"/>
  <c r="D406" i="8"/>
  <c r="E406" i="8"/>
  <c r="F406" i="8"/>
  <c r="B407" i="8"/>
  <c r="A407" i="8" s="1"/>
  <c r="C407" i="8"/>
  <c r="D407" i="8"/>
  <c r="E407" i="8"/>
  <c r="F407" i="8"/>
  <c r="B408" i="8"/>
  <c r="A408" i="8" s="1"/>
  <c r="C408" i="8"/>
  <c r="D408" i="8"/>
  <c r="E408" i="8"/>
  <c r="F408" i="8"/>
  <c r="B409" i="8"/>
  <c r="A409" i="8" s="1"/>
  <c r="C409" i="8"/>
  <c r="D409" i="8"/>
  <c r="E409" i="8"/>
  <c r="F409" i="8"/>
  <c r="B410" i="8"/>
  <c r="A410" i="8" s="1"/>
  <c r="C410" i="8"/>
  <c r="D410" i="8"/>
  <c r="E410" i="8"/>
  <c r="F410" i="8"/>
  <c r="B411" i="8"/>
  <c r="A411" i="8" s="1"/>
  <c r="C411" i="8"/>
  <c r="D411" i="8"/>
  <c r="E411" i="8"/>
  <c r="F411" i="8"/>
  <c r="B412" i="8"/>
  <c r="A412" i="8" s="1"/>
  <c r="C412" i="8"/>
  <c r="D412" i="8"/>
  <c r="E412" i="8"/>
  <c r="F412" i="8"/>
  <c r="B413" i="8"/>
  <c r="A413" i="8" s="1"/>
  <c r="C413" i="8"/>
  <c r="D413" i="8"/>
  <c r="E413" i="8"/>
  <c r="F413" i="8"/>
  <c r="B414" i="8"/>
  <c r="A414" i="8" s="1"/>
  <c r="C414" i="8"/>
  <c r="D414" i="8"/>
  <c r="E414" i="8"/>
  <c r="F414" i="8"/>
  <c r="B415" i="8"/>
  <c r="A415" i="8" s="1"/>
  <c r="C415" i="8"/>
  <c r="D415" i="8"/>
  <c r="E415" i="8"/>
  <c r="F415" i="8"/>
  <c r="B416" i="8"/>
  <c r="A416" i="8" s="1"/>
  <c r="C416" i="8"/>
  <c r="D416" i="8"/>
  <c r="E416" i="8"/>
  <c r="F416" i="8"/>
  <c r="B417" i="8"/>
  <c r="A417" i="8" s="1"/>
  <c r="C417" i="8"/>
  <c r="D417" i="8"/>
  <c r="E417" i="8"/>
  <c r="F417" i="8"/>
  <c r="B418" i="8"/>
  <c r="A418" i="8" s="1"/>
  <c r="C418" i="8"/>
  <c r="D418" i="8"/>
  <c r="E418" i="8"/>
  <c r="F418" i="8"/>
  <c r="B419" i="8"/>
  <c r="A419" i="8" s="1"/>
  <c r="C419" i="8"/>
  <c r="D419" i="8"/>
  <c r="E419" i="8"/>
  <c r="F419" i="8"/>
  <c r="B420" i="8"/>
  <c r="A420" i="8" s="1"/>
  <c r="C420" i="8"/>
  <c r="D420" i="8"/>
  <c r="E420" i="8"/>
  <c r="F420" i="8"/>
  <c r="B421" i="8"/>
  <c r="A421" i="8" s="1"/>
  <c r="C421" i="8"/>
  <c r="D421" i="8"/>
  <c r="E421" i="8"/>
  <c r="F421" i="8"/>
  <c r="B422" i="8"/>
  <c r="A422" i="8" s="1"/>
  <c r="C422" i="8"/>
  <c r="D422" i="8"/>
  <c r="E422" i="8"/>
  <c r="F422" i="8"/>
  <c r="B423" i="8"/>
  <c r="A423" i="8" s="1"/>
  <c r="C423" i="8"/>
  <c r="D423" i="8"/>
  <c r="E423" i="8"/>
  <c r="F423" i="8"/>
  <c r="B424" i="8"/>
  <c r="A424" i="8" s="1"/>
  <c r="C424" i="8"/>
  <c r="D424" i="8"/>
  <c r="E424" i="8"/>
  <c r="F424" i="8"/>
  <c r="B425" i="8"/>
  <c r="A425" i="8" s="1"/>
  <c r="C425" i="8"/>
  <c r="D425" i="8"/>
  <c r="E425" i="8"/>
  <c r="F425" i="8"/>
  <c r="B426" i="8"/>
  <c r="A426" i="8" s="1"/>
  <c r="C426" i="8"/>
  <c r="D426" i="8"/>
  <c r="E426" i="8"/>
  <c r="F426" i="8"/>
  <c r="B427" i="8"/>
  <c r="A427" i="8" s="1"/>
  <c r="C427" i="8"/>
  <c r="D427" i="8"/>
  <c r="E427" i="8"/>
  <c r="F427" i="8"/>
  <c r="B428" i="8"/>
  <c r="A428" i="8" s="1"/>
  <c r="C428" i="8"/>
  <c r="D428" i="8"/>
  <c r="E428" i="8"/>
  <c r="F428" i="8"/>
  <c r="B429" i="8"/>
  <c r="A429" i="8" s="1"/>
  <c r="C429" i="8"/>
  <c r="D429" i="8"/>
  <c r="E429" i="8"/>
  <c r="F429" i="8"/>
  <c r="B430" i="8"/>
  <c r="A430" i="8" s="1"/>
  <c r="C430" i="8"/>
  <c r="D430" i="8"/>
  <c r="E430" i="8"/>
  <c r="F430" i="8"/>
  <c r="B431" i="8"/>
  <c r="A431" i="8" s="1"/>
  <c r="C431" i="8"/>
  <c r="D431" i="8"/>
  <c r="E431" i="8"/>
  <c r="F431" i="8"/>
  <c r="B432" i="8"/>
  <c r="A432" i="8" s="1"/>
  <c r="C432" i="8"/>
  <c r="D432" i="8"/>
  <c r="E432" i="8"/>
  <c r="F432" i="8"/>
  <c r="B433" i="8"/>
  <c r="A433" i="8" s="1"/>
  <c r="C433" i="8"/>
  <c r="D433" i="8"/>
  <c r="E433" i="8"/>
  <c r="F433" i="8"/>
  <c r="B434" i="8"/>
  <c r="A434" i="8" s="1"/>
  <c r="C434" i="8"/>
  <c r="D434" i="8"/>
  <c r="E434" i="8"/>
  <c r="F434" i="8"/>
  <c r="B435" i="8"/>
  <c r="A435" i="8" s="1"/>
  <c r="C435" i="8"/>
  <c r="D435" i="8"/>
  <c r="E435" i="8"/>
  <c r="F435" i="8"/>
  <c r="B436" i="8"/>
  <c r="A436" i="8" s="1"/>
  <c r="C436" i="8"/>
  <c r="D436" i="8"/>
  <c r="E436" i="8"/>
  <c r="F436" i="8"/>
  <c r="B437" i="8"/>
  <c r="A437" i="8" s="1"/>
  <c r="C437" i="8"/>
  <c r="D437" i="8"/>
  <c r="E437" i="8"/>
  <c r="F437" i="8"/>
  <c r="B438" i="8"/>
  <c r="A438" i="8" s="1"/>
  <c r="C438" i="8"/>
  <c r="D438" i="8"/>
  <c r="E438" i="8"/>
  <c r="F438" i="8"/>
  <c r="B439" i="8"/>
  <c r="A439" i="8" s="1"/>
  <c r="C439" i="8"/>
  <c r="D439" i="8"/>
  <c r="E439" i="8"/>
  <c r="F439" i="8"/>
  <c r="B440" i="8"/>
  <c r="A440" i="8" s="1"/>
  <c r="C440" i="8"/>
  <c r="D440" i="8"/>
  <c r="E440" i="8"/>
  <c r="F440" i="8"/>
  <c r="B441" i="8"/>
  <c r="A441" i="8" s="1"/>
  <c r="C441" i="8"/>
  <c r="D441" i="8"/>
  <c r="E441" i="8"/>
  <c r="F441" i="8"/>
  <c r="B442" i="8"/>
  <c r="A442" i="8" s="1"/>
  <c r="C442" i="8"/>
  <c r="D442" i="8"/>
  <c r="E442" i="8"/>
  <c r="F442" i="8"/>
  <c r="B443" i="8"/>
  <c r="A443" i="8" s="1"/>
  <c r="C443" i="8"/>
  <c r="D443" i="8"/>
  <c r="E443" i="8"/>
  <c r="F443" i="8"/>
  <c r="B444" i="8"/>
  <c r="A444" i="8" s="1"/>
  <c r="C444" i="8"/>
  <c r="D444" i="8"/>
  <c r="E444" i="8"/>
  <c r="F444" i="8"/>
  <c r="B445" i="8"/>
  <c r="A445" i="8" s="1"/>
  <c r="C445" i="8"/>
  <c r="D445" i="8"/>
  <c r="E445" i="8"/>
  <c r="F445" i="8"/>
  <c r="B446" i="8"/>
  <c r="A446" i="8" s="1"/>
  <c r="C446" i="8"/>
  <c r="D446" i="8"/>
  <c r="E446" i="8"/>
  <c r="F446" i="8"/>
  <c r="B447" i="8"/>
  <c r="A447" i="8" s="1"/>
  <c r="C447" i="8"/>
  <c r="D447" i="8"/>
  <c r="E447" i="8"/>
  <c r="F447" i="8"/>
  <c r="B448" i="8"/>
  <c r="A448" i="8" s="1"/>
  <c r="C448" i="8"/>
  <c r="D448" i="8"/>
  <c r="E448" i="8"/>
  <c r="F448" i="8"/>
  <c r="B449" i="8"/>
  <c r="A449" i="8" s="1"/>
  <c r="C449" i="8"/>
  <c r="D449" i="8"/>
  <c r="E449" i="8"/>
  <c r="F449" i="8"/>
  <c r="B450" i="8"/>
  <c r="A450" i="8" s="1"/>
  <c r="C450" i="8"/>
  <c r="D450" i="8"/>
  <c r="E450" i="8"/>
  <c r="F450" i="8"/>
  <c r="B451" i="8"/>
  <c r="A451" i="8" s="1"/>
  <c r="C451" i="8"/>
  <c r="D451" i="8"/>
  <c r="E451" i="8"/>
  <c r="F451" i="8"/>
  <c r="B452" i="8"/>
  <c r="A452" i="8" s="1"/>
  <c r="C452" i="8"/>
  <c r="D452" i="8"/>
  <c r="E452" i="8"/>
  <c r="F452" i="8"/>
  <c r="B453" i="8"/>
  <c r="A453" i="8" s="1"/>
  <c r="C453" i="8"/>
  <c r="D453" i="8"/>
  <c r="E453" i="8"/>
  <c r="F453" i="8"/>
  <c r="B454" i="8"/>
  <c r="A454" i="8" s="1"/>
  <c r="C454" i="8"/>
  <c r="D454" i="8"/>
  <c r="E454" i="8"/>
  <c r="F454" i="8"/>
  <c r="B455" i="8"/>
  <c r="A455" i="8" s="1"/>
  <c r="C455" i="8"/>
  <c r="D455" i="8"/>
  <c r="E455" i="8"/>
  <c r="F455" i="8"/>
  <c r="B456" i="8"/>
  <c r="A456" i="8" s="1"/>
  <c r="C456" i="8"/>
  <c r="D456" i="8"/>
  <c r="E456" i="8"/>
  <c r="F456" i="8"/>
  <c r="B457" i="8"/>
  <c r="A457" i="8" s="1"/>
  <c r="C457" i="8"/>
  <c r="D457" i="8"/>
  <c r="E457" i="8"/>
  <c r="F457" i="8"/>
  <c r="B458" i="8"/>
  <c r="A458" i="8" s="1"/>
  <c r="C458" i="8"/>
  <c r="D458" i="8"/>
  <c r="E458" i="8"/>
  <c r="F458" i="8"/>
  <c r="B459" i="8"/>
  <c r="A459" i="8" s="1"/>
  <c r="C459" i="8"/>
  <c r="D459" i="8"/>
  <c r="E459" i="8"/>
  <c r="F459" i="8"/>
  <c r="B460" i="8"/>
  <c r="A460" i="8" s="1"/>
  <c r="C460" i="8"/>
  <c r="D460" i="8"/>
  <c r="E460" i="8"/>
  <c r="F460" i="8"/>
  <c r="B461" i="8"/>
  <c r="A461" i="8" s="1"/>
  <c r="C461" i="8"/>
  <c r="D461" i="8"/>
  <c r="E461" i="8"/>
  <c r="F461" i="8"/>
  <c r="B462" i="8"/>
  <c r="A462" i="8" s="1"/>
  <c r="C462" i="8"/>
  <c r="D462" i="8"/>
  <c r="E462" i="8"/>
  <c r="F462" i="8"/>
  <c r="B463" i="8"/>
  <c r="A463" i="8" s="1"/>
  <c r="C463" i="8"/>
  <c r="D463" i="8"/>
  <c r="E463" i="8"/>
  <c r="F463" i="8"/>
  <c r="B464" i="8"/>
  <c r="A464" i="8" s="1"/>
  <c r="C464" i="8"/>
  <c r="D464" i="8"/>
  <c r="E464" i="8"/>
  <c r="F464" i="8"/>
  <c r="B465" i="8"/>
  <c r="A465" i="8" s="1"/>
  <c r="C465" i="8"/>
  <c r="D465" i="8"/>
  <c r="E465" i="8"/>
  <c r="F465" i="8"/>
  <c r="B466" i="8"/>
  <c r="A466" i="8" s="1"/>
  <c r="C466" i="8"/>
  <c r="D466" i="8"/>
  <c r="E466" i="8"/>
  <c r="F466" i="8"/>
  <c r="B467" i="8"/>
  <c r="A467" i="8" s="1"/>
  <c r="C467" i="8"/>
  <c r="D467" i="8"/>
  <c r="E467" i="8"/>
  <c r="F467" i="8"/>
  <c r="B468" i="8"/>
  <c r="A468" i="8" s="1"/>
  <c r="C468" i="8"/>
  <c r="D468" i="8"/>
  <c r="E468" i="8"/>
  <c r="F468" i="8"/>
  <c r="B469" i="8"/>
  <c r="A469" i="8" s="1"/>
  <c r="C469" i="8"/>
  <c r="D469" i="8"/>
  <c r="E469" i="8"/>
  <c r="F469" i="8"/>
  <c r="B470" i="8"/>
  <c r="A470" i="8" s="1"/>
  <c r="C470" i="8"/>
  <c r="D470" i="8"/>
  <c r="E470" i="8"/>
  <c r="F470" i="8"/>
  <c r="B471" i="8"/>
  <c r="A471" i="8" s="1"/>
  <c r="C471" i="8"/>
  <c r="D471" i="8"/>
  <c r="E471" i="8"/>
  <c r="F471" i="8"/>
  <c r="B472" i="8"/>
  <c r="A472" i="8" s="1"/>
  <c r="C472" i="8"/>
  <c r="D472" i="8"/>
  <c r="E472" i="8"/>
  <c r="F472" i="8"/>
  <c r="B473" i="8"/>
  <c r="A473" i="8" s="1"/>
  <c r="C473" i="8"/>
  <c r="D473" i="8"/>
  <c r="E473" i="8"/>
  <c r="F473" i="8"/>
  <c r="B474" i="8"/>
  <c r="A474" i="8" s="1"/>
  <c r="C474" i="8"/>
  <c r="D474" i="8"/>
  <c r="E474" i="8"/>
  <c r="F474" i="8"/>
  <c r="B475" i="8"/>
  <c r="A475" i="8" s="1"/>
  <c r="C475" i="8"/>
  <c r="D475" i="8"/>
  <c r="E475" i="8"/>
  <c r="F475" i="8"/>
  <c r="B476" i="8"/>
  <c r="A476" i="8" s="1"/>
  <c r="C476" i="8"/>
  <c r="D476" i="8"/>
  <c r="E476" i="8"/>
  <c r="F476" i="8"/>
  <c r="B477" i="8"/>
  <c r="A477" i="8" s="1"/>
  <c r="C477" i="8"/>
  <c r="D477" i="8"/>
  <c r="E477" i="8"/>
  <c r="F477" i="8"/>
  <c r="B478" i="8"/>
  <c r="A478" i="8" s="1"/>
  <c r="C478" i="8"/>
  <c r="D478" i="8"/>
  <c r="E478" i="8"/>
  <c r="F478" i="8"/>
  <c r="B479" i="8"/>
  <c r="A479" i="8" s="1"/>
  <c r="C479" i="8"/>
  <c r="D479" i="8"/>
  <c r="E479" i="8"/>
  <c r="F479" i="8"/>
  <c r="B480" i="8"/>
  <c r="A480" i="8" s="1"/>
  <c r="C480" i="8"/>
  <c r="D480" i="8"/>
  <c r="E480" i="8"/>
  <c r="F480" i="8"/>
  <c r="B481" i="8"/>
  <c r="A481" i="8" s="1"/>
  <c r="C481" i="8"/>
  <c r="D481" i="8"/>
  <c r="E481" i="8"/>
  <c r="F481" i="8"/>
  <c r="B482" i="8"/>
  <c r="A482" i="8" s="1"/>
  <c r="C482" i="8"/>
  <c r="D482" i="8"/>
  <c r="E482" i="8"/>
  <c r="F482" i="8"/>
  <c r="B483" i="8"/>
  <c r="A483" i="8" s="1"/>
  <c r="C483" i="8"/>
  <c r="D483" i="8"/>
  <c r="E483" i="8"/>
  <c r="F483" i="8"/>
  <c r="B484" i="8"/>
  <c r="A484" i="8" s="1"/>
  <c r="C484" i="8"/>
  <c r="D484" i="8"/>
  <c r="E484" i="8"/>
  <c r="F484" i="8"/>
  <c r="B485" i="8"/>
  <c r="A485" i="8" s="1"/>
  <c r="C485" i="8"/>
  <c r="D485" i="8"/>
  <c r="E485" i="8"/>
  <c r="F485" i="8"/>
  <c r="B486" i="8"/>
  <c r="A486" i="8" s="1"/>
  <c r="C486" i="8"/>
  <c r="D486" i="8"/>
  <c r="E486" i="8"/>
  <c r="F486" i="8"/>
  <c r="B487" i="8"/>
  <c r="A487" i="8" s="1"/>
  <c r="C487" i="8"/>
  <c r="D487" i="8"/>
  <c r="E487" i="8"/>
  <c r="F487" i="8"/>
  <c r="B488" i="8"/>
  <c r="A488" i="8" s="1"/>
  <c r="C488" i="8"/>
  <c r="D488" i="8"/>
  <c r="E488" i="8"/>
  <c r="F488" i="8"/>
  <c r="B489" i="8"/>
  <c r="A489" i="8" s="1"/>
  <c r="C489" i="8"/>
  <c r="D489" i="8"/>
  <c r="E489" i="8"/>
  <c r="F489" i="8"/>
  <c r="B490" i="8"/>
  <c r="A490" i="8" s="1"/>
  <c r="C490" i="8"/>
  <c r="D490" i="8"/>
  <c r="E490" i="8"/>
  <c r="F490" i="8"/>
  <c r="B491" i="8"/>
  <c r="A491" i="8" s="1"/>
  <c r="C491" i="8"/>
  <c r="D491" i="8"/>
  <c r="E491" i="8"/>
  <c r="F491" i="8"/>
  <c r="B492" i="8"/>
  <c r="A492" i="8" s="1"/>
  <c r="C492" i="8"/>
  <c r="D492" i="8"/>
  <c r="E492" i="8"/>
  <c r="F492" i="8"/>
  <c r="B493" i="8"/>
  <c r="A493" i="8" s="1"/>
  <c r="C493" i="8"/>
  <c r="D493" i="8"/>
  <c r="E493" i="8"/>
  <c r="F493" i="8"/>
  <c r="B494" i="8"/>
  <c r="A494" i="8" s="1"/>
  <c r="C494" i="8"/>
  <c r="D494" i="8"/>
  <c r="E494" i="8"/>
  <c r="F494" i="8"/>
  <c r="B495" i="8"/>
  <c r="A495" i="8" s="1"/>
  <c r="C495" i="8"/>
  <c r="D495" i="8"/>
  <c r="E495" i="8"/>
  <c r="F495" i="8"/>
  <c r="B496" i="8"/>
  <c r="A496" i="8" s="1"/>
  <c r="C496" i="8"/>
  <c r="D496" i="8"/>
  <c r="E496" i="8"/>
  <c r="F496" i="8"/>
  <c r="B497" i="8"/>
  <c r="A497" i="8" s="1"/>
  <c r="C497" i="8"/>
  <c r="D497" i="8"/>
  <c r="E497" i="8"/>
  <c r="F497" i="8"/>
  <c r="B498" i="8"/>
  <c r="A498" i="8" s="1"/>
  <c r="C498" i="8"/>
  <c r="D498" i="8"/>
  <c r="E498" i="8"/>
  <c r="F498" i="8"/>
  <c r="B499" i="8"/>
  <c r="A499" i="8" s="1"/>
  <c r="C499" i="8"/>
  <c r="D499" i="8"/>
  <c r="E499" i="8"/>
  <c r="F499" i="8"/>
  <c r="B500" i="8"/>
  <c r="A500" i="8" s="1"/>
  <c r="C500" i="8"/>
  <c r="D500" i="8"/>
  <c r="E500" i="8"/>
  <c r="F500" i="8"/>
  <c r="B501" i="8"/>
  <c r="A501" i="8" s="1"/>
  <c r="C501" i="8"/>
  <c r="D501" i="8"/>
  <c r="E501" i="8"/>
  <c r="F501" i="8"/>
  <c r="B502" i="8"/>
  <c r="A502" i="8" s="1"/>
  <c r="C502" i="8"/>
  <c r="D502" i="8"/>
  <c r="E502" i="8"/>
  <c r="F502" i="8"/>
  <c r="B503" i="8"/>
  <c r="A503" i="8" s="1"/>
  <c r="C503" i="8"/>
  <c r="D503" i="8"/>
  <c r="E503" i="8"/>
  <c r="F503" i="8"/>
  <c r="B504" i="8"/>
  <c r="A504" i="8" s="1"/>
  <c r="C504" i="8"/>
  <c r="D504" i="8"/>
  <c r="E504" i="8"/>
  <c r="F504" i="8"/>
  <c r="B505" i="8"/>
  <c r="A505" i="8" s="1"/>
  <c r="C505" i="8"/>
  <c r="D505" i="8"/>
  <c r="E505" i="8"/>
  <c r="F505" i="8"/>
  <c r="B506" i="8"/>
  <c r="A506" i="8" s="1"/>
  <c r="C506" i="8"/>
  <c r="D506" i="8"/>
  <c r="E506" i="8"/>
  <c r="F506" i="8"/>
  <c r="B507" i="8"/>
  <c r="A507" i="8" s="1"/>
  <c r="C507" i="8"/>
  <c r="D507" i="8"/>
  <c r="E507" i="8"/>
  <c r="F507" i="8"/>
  <c r="B508" i="8"/>
  <c r="A508" i="8" s="1"/>
  <c r="C508" i="8"/>
  <c r="D508" i="8"/>
  <c r="E508" i="8"/>
  <c r="F508" i="8"/>
  <c r="B509" i="8"/>
  <c r="A509" i="8" s="1"/>
  <c r="C509" i="8"/>
  <c r="D509" i="8"/>
  <c r="E509" i="8"/>
  <c r="F509" i="8"/>
  <c r="B510" i="8"/>
  <c r="A510" i="8" s="1"/>
  <c r="C510" i="8"/>
  <c r="D510" i="8"/>
  <c r="E510" i="8"/>
  <c r="F510" i="8"/>
  <c r="B511" i="8"/>
  <c r="A511" i="8" s="1"/>
  <c r="C511" i="8"/>
  <c r="D511" i="8"/>
  <c r="E511" i="8"/>
  <c r="F511" i="8"/>
  <c r="B512" i="8"/>
  <c r="A512" i="8" s="1"/>
  <c r="C512" i="8"/>
  <c r="D512" i="8"/>
  <c r="E512" i="8"/>
  <c r="F512" i="8"/>
  <c r="B513" i="8"/>
  <c r="A513" i="8" s="1"/>
  <c r="C513" i="8"/>
  <c r="D513" i="8"/>
  <c r="E513" i="8"/>
  <c r="F513" i="8"/>
  <c r="B514" i="8"/>
  <c r="A514" i="8" s="1"/>
  <c r="C514" i="8"/>
  <c r="D514" i="8"/>
  <c r="E514" i="8"/>
  <c r="F514" i="8"/>
  <c r="B515" i="8"/>
  <c r="A515" i="8" s="1"/>
  <c r="C515" i="8"/>
  <c r="D515" i="8"/>
  <c r="E515" i="8"/>
  <c r="F515" i="8"/>
  <c r="B516" i="8"/>
  <c r="A516" i="8" s="1"/>
  <c r="C516" i="8"/>
  <c r="D516" i="8"/>
  <c r="E516" i="8"/>
  <c r="F516" i="8"/>
  <c r="B517" i="8"/>
  <c r="A517" i="8" s="1"/>
  <c r="C517" i="8"/>
  <c r="D517" i="8"/>
  <c r="E517" i="8"/>
  <c r="F517" i="8"/>
  <c r="B518" i="8"/>
  <c r="A518" i="8" s="1"/>
  <c r="C518" i="8"/>
  <c r="D518" i="8"/>
  <c r="E518" i="8"/>
  <c r="F518" i="8"/>
  <c r="B519" i="8"/>
  <c r="A519" i="8" s="1"/>
  <c r="C519" i="8"/>
  <c r="D519" i="8"/>
  <c r="E519" i="8"/>
  <c r="F519" i="8"/>
  <c r="B520" i="8"/>
  <c r="A520" i="8" s="1"/>
  <c r="C520" i="8"/>
  <c r="D520" i="8"/>
  <c r="E520" i="8"/>
  <c r="F520" i="8"/>
  <c r="B521" i="8"/>
  <c r="A521" i="8" s="1"/>
  <c r="C521" i="8"/>
  <c r="D521" i="8"/>
  <c r="E521" i="8"/>
  <c r="F521" i="8"/>
  <c r="B522" i="8"/>
  <c r="A522" i="8" s="1"/>
  <c r="C522" i="8"/>
  <c r="D522" i="8"/>
  <c r="E522" i="8"/>
  <c r="F522" i="8"/>
  <c r="B523" i="8"/>
  <c r="A523" i="8" s="1"/>
  <c r="C523" i="8"/>
  <c r="D523" i="8"/>
  <c r="E523" i="8"/>
  <c r="F523" i="8"/>
  <c r="B524" i="8"/>
  <c r="A524" i="8" s="1"/>
  <c r="C524" i="8"/>
  <c r="D524" i="8"/>
  <c r="E524" i="8"/>
  <c r="F524" i="8"/>
  <c r="B525" i="8"/>
  <c r="A525" i="8" s="1"/>
  <c r="C525" i="8"/>
  <c r="D525" i="8"/>
  <c r="E525" i="8"/>
  <c r="F525" i="8"/>
  <c r="B526" i="8"/>
  <c r="A526" i="8" s="1"/>
  <c r="C526" i="8"/>
  <c r="D526" i="8"/>
  <c r="E526" i="8"/>
  <c r="F526" i="8"/>
  <c r="B527" i="8"/>
  <c r="A527" i="8" s="1"/>
  <c r="C527" i="8"/>
  <c r="D527" i="8"/>
  <c r="E527" i="8"/>
  <c r="F527" i="8"/>
  <c r="B528" i="8"/>
  <c r="A528" i="8" s="1"/>
  <c r="C528" i="8"/>
  <c r="D528" i="8"/>
  <c r="E528" i="8"/>
  <c r="F528" i="8"/>
  <c r="B529" i="8"/>
  <c r="A529" i="8" s="1"/>
  <c r="C529" i="8"/>
  <c r="D529" i="8"/>
  <c r="E529" i="8"/>
  <c r="F529" i="8"/>
  <c r="B530" i="8"/>
  <c r="A530" i="8" s="1"/>
  <c r="C530" i="8"/>
  <c r="D530" i="8"/>
  <c r="E530" i="8"/>
  <c r="F530" i="8"/>
  <c r="B531" i="8"/>
  <c r="A531" i="8" s="1"/>
  <c r="C531" i="8"/>
  <c r="D531" i="8"/>
  <c r="E531" i="8"/>
  <c r="F531" i="8"/>
  <c r="B532" i="8"/>
  <c r="A532" i="8" s="1"/>
  <c r="C532" i="8"/>
  <c r="D532" i="8"/>
  <c r="E532" i="8"/>
  <c r="F532" i="8"/>
  <c r="B533" i="8"/>
  <c r="A533" i="8" s="1"/>
  <c r="C533" i="8"/>
  <c r="D533" i="8"/>
  <c r="E533" i="8"/>
  <c r="F533" i="8"/>
  <c r="B534" i="8"/>
  <c r="A534" i="8" s="1"/>
  <c r="C534" i="8"/>
  <c r="D534" i="8"/>
  <c r="E534" i="8"/>
  <c r="F534" i="8"/>
  <c r="B535" i="8"/>
  <c r="A535" i="8" s="1"/>
  <c r="C535" i="8"/>
  <c r="D535" i="8"/>
  <c r="E535" i="8"/>
  <c r="F535" i="8"/>
  <c r="B536" i="8"/>
  <c r="A536" i="8" s="1"/>
  <c r="C536" i="8"/>
  <c r="D536" i="8"/>
  <c r="E536" i="8"/>
  <c r="F536" i="8"/>
  <c r="B537" i="8"/>
  <c r="A537" i="8" s="1"/>
  <c r="C537" i="8"/>
  <c r="D537" i="8"/>
  <c r="E537" i="8"/>
  <c r="F537" i="8"/>
  <c r="B538" i="8"/>
  <c r="A538" i="8" s="1"/>
  <c r="C538" i="8"/>
  <c r="D538" i="8"/>
  <c r="E538" i="8"/>
  <c r="F538" i="8"/>
  <c r="B539" i="8"/>
  <c r="A539" i="8" s="1"/>
  <c r="C539" i="8"/>
  <c r="D539" i="8"/>
  <c r="E539" i="8"/>
  <c r="F539" i="8"/>
  <c r="B540" i="8"/>
  <c r="A540" i="8" s="1"/>
  <c r="C540" i="8"/>
  <c r="D540" i="8"/>
  <c r="E540" i="8"/>
  <c r="F540" i="8"/>
  <c r="B541" i="8"/>
  <c r="A541" i="8" s="1"/>
  <c r="C541" i="8"/>
  <c r="D541" i="8"/>
  <c r="E541" i="8"/>
  <c r="F541" i="8"/>
  <c r="B542" i="8"/>
  <c r="A542" i="8" s="1"/>
  <c r="C542" i="8"/>
  <c r="D542" i="8"/>
  <c r="E542" i="8"/>
  <c r="F542" i="8"/>
  <c r="B543" i="8"/>
  <c r="A543" i="8" s="1"/>
  <c r="C543" i="8"/>
  <c r="D543" i="8"/>
  <c r="E543" i="8"/>
  <c r="F543" i="8"/>
  <c r="B544" i="8"/>
  <c r="A544" i="8" s="1"/>
  <c r="C544" i="8"/>
  <c r="D544" i="8"/>
  <c r="E544" i="8"/>
  <c r="F544" i="8"/>
  <c r="B545" i="8"/>
  <c r="A545" i="8" s="1"/>
  <c r="C545" i="8"/>
  <c r="D545" i="8"/>
  <c r="E545" i="8"/>
  <c r="F545" i="8"/>
  <c r="B546" i="8"/>
  <c r="A546" i="8" s="1"/>
  <c r="C546" i="8"/>
  <c r="D546" i="8"/>
  <c r="E546" i="8"/>
  <c r="F546" i="8"/>
  <c r="B547" i="8"/>
  <c r="A547" i="8" s="1"/>
  <c r="C547" i="8"/>
  <c r="D547" i="8"/>
  <c r="E547" i="8"/>
  <c r="F547" i="8"/>
  <c r="B548" i="8"/>
  <c r="A548" i="8" s="1"/>
  <c r="C548" i="8"/>
  <c r="D548" i="8"/>
  <c r="E548" i="8"/>
  <c r="F548" i="8"/>
  <c r="B549" i="8"/>
  <c r="A549" i="8" s="1"/>
  <c r="C549" i="8"/>
  <c r="D549" i="8"/>
  <c r="E549" i="8"/>
  <c r="F549" i="8"/>
  <c r="B550" i="8"/>
  <c r="A550" i="8" s="1"/>
  <c r="C550" i="8"/>
  <c r="D550" i="8"/>
  <c r="E550" i="8"/>
  <c r="F550" i="8"/>
  <c r="B551" i="8"/>
  <c r="A551" i="8" s="1"/>
  <c r="C551" i="8"/>
  <c r="D551" i="8"/>
  <c r="E551" i="8"/>
  <c r="F551" i="8"/>
  <c r="B552" i="8"/>
  <c r="A552" i="8" s="1"/>
  <c r="C552" i="8"/>
  <c r="D552" i="8"/>
  <c r="E552" i="8"/>
  <c r="F552" i="8"/>
  <c r="B553" i="8"/>
  <c r="A553" i="8" s="1"/>
  <c r="C553" i="8"/>
  <c r="D553" i="8"/>
  <c r="E553" i="8"/>
  <c r="F553" i="8"/>
  <c r="B554" i="8"/>
  <c r="A554" i="8" s="1"/>
  <c r="C554" i="8"/>
  <c r="D554" i="8"/>
  <c r="E554" i="8"/>
  <c r="F554" i="8"/>
  <c r="B555" i="8"/>
  <c r="A555" i="8" s="1"/>
  <c r="C555" i="8"/>
  <c r="D555" i="8"/>
  <c r="E555" i="8"/>
  <c r="F555" i="8"/>
  <c r="B556" i="8"/>
  <c r="A556" i="8" s="1"/>
  <c r="C556" i="8"/>
  <c r="D556" i="8"/>
  <c r="E556" i="8"/>
  <c r="F556" i="8"/>
  <c r="B557" i="8"/>
  <c r="A557" i="8" s="1"/>
  <c r="C557" i="8"/>
  <c r="D557" i="8"/>
  <c r="E557" i="8"/>
  <c r="F557" i="8"/>
  <c r="B558" i="8"/>
  <c r="A558" i="8" s="1"/>
  <c r="C558" i="8"/>
  <c r="D558" i="8"/>
  <c r="E558" i="8"/>
  <c r="F558" i="8"/>
  <c r="B559" i="8"/>
  <c r="A559" i="8" s="1"/>
  <c r="C559" i="8"/>
  <c r="D559" i="8"/>
  <c r="E559" i="8"/>
  <c r="F559" i="8"/>
  <c r="B560" i="8"/>
  <c r="A560" i="8" s="1"/>
  <c r="C560" i="8"/>
  <c r="D560" i="8"/>
  <c r="E560" i="8"/>
  <c r="F560" i="8"/>
  <c r="B561" i="8"/>
  <c r="A561" i="8" s="1"/>
  <c r="C561" i="8"/>
  <c r="D561" i="8"/>
  <c r="E561" i="8"/>
  <c r="F561" i="8"/>
  <c r="B562" i="8"/>
  <c r="A562" i="8" s="1"/>
  <c r="C562" i="8"/>
  <c r="D562" i="8"/>
  <c r="E562" i="8"/>
  <c r="F562" i="8"/>
  <c r="B563" i="8"/>
  <c r="A563" i="8" s="1"/>
  <c r="C563" i="8"/>
  <c r="D563" i="8"/>
  <c r="E563" i="8"/>
  <c r="F563" i="8"/>
  <c r="B564" i="8"/>
  <c r="A564" i="8" s="1"/>
  <c r="C564" i="8"/>
  <c r="D564" i="8"/>
  <c r="E564" i="8"/>
  <c r="F564" i="8"/>
  <c r="B565" i="8"/>
  <c r="A565" i="8" s="1"/>
  <c r="C565" i="8"/>
  <c r="D565" i="8"/>
  <c r="E565" i="8"/>
  <c r="F565" i="8"/>
  <c r="B566" i="8"/>
  <c r="A566" i="8" s="1"/>
  <c r="C566" i="8"/>
  <c r="D566" i="8"/>
  <c r="E566" i="8"/>
  <c r="F566" i="8"/>
  <c r="B567" i="8"/>
  <c r="A567" i="8" s="1"/>
  <c r="C567" i="8"/>
  <c r="D567" i="8"/>
  <c r="E567" i="8"/>
  <c r="F567" i="8"/>
  <c r="B568" i="8"/>
  <c r="A568" i="8" s="1"/>
  <c r="C568" i="8"/>
  <c r="D568" i="8"/>
  <c r="E568" i="8"/>
  <c r="F568" i="8"/>
  <c r="B569" i="8"/>
  <c r="A569" i="8" s="1"/>
  <c r="C569" i="8"/>
  <c r="D569" i="8"/>
  <c r="E569" i="8"/>
  <c r="F569" i="8"/>
  <c r="B570" i="8"/>
  <c r="A570" i="8" s="1"/>
  <c r="C570" i="8"/>
  <c r="D570" i="8"/>
  <c r="E570" i="8"/>
  <c r="F570" i="8"/>
  <c r="B571" i="8"/>
  <c r="A571" i="8" s="1"/>
  <c r="C571" i="8"/>
  <c r="D571" i="8"/>
  <c r="E571" i="8"/>
  <c r="F571" i="8"/>
  <c r="B572" i="8"/>
  <c r="A572" i="8" s="1"/>
  <c r="C572" i="8"/>
  <c r="D572" i="8"/>
  <c r="E572" i="8"/>
  <c r="F572" i="8"/>
  <c r="B573" i="8"/>
  <c r="A573" i="8" s="1"/>
  <c r="C573" i="8"/>
  <c r="D573" i="8"/>
  <c r="E573" i="8"/>
  <c r="F573" i="8"/>
  <c r="B574" i="8"/>
  <c r="A574" i="8" s="1"/>
  <c r="C574" i="8"/>
  <c r="D574" i="8"/>
  <c r="E574" i="8"/>
  <c r="F574" i="8"/>
  <c r="B575" i="8"/>
  <c r="A575" i="8" s="1"/>
  <c r="C575" i="8"/>
  <c r="D575" i="8"/>
  <c r="E575" i="8"/>
  <c r="F575" i="8"/>
  <c r="B576" i="8"/>
  <c r="A576" i="8" s="1"/>
  <c r="C576" i="8"/>
  <c r="D576" i="8"/>
  <c r="E576" i="8"/>
  <c r="F576" i="8"/>
  <c r="B577" i="8"/>
  <c r="A577" i="8" s="1"/>
  <c r="C577" i="8"/>
  <c r="D577" i="8"/>
  <c r="E577" i="8"/>
  <c r="F577" i="8"/>
  <c r="B578" i="8"/>
  <c r="A578" i="8" s="1"/>
  <c r="C578" i="8"/>
  <c r="D578" i="8"/>
  <c r="E578" i="8"/>
  <c r="F578" i="8"/>
  <c r="B579" i="8"/>
  <c r="A579" i="8" s="1"/>
  <c r="C579" i="8"/>
  <c r="D579" i="8"/>
  <c r="E579" i="8"/>
  <c r="F579" i="8"/>
  <c r="B580" i="8"/>
  <c r="A580" i="8" s="1"/>
  <c r="C580" i="8"/>
  <c r="D580" i="8"/>
  <c r="E580" i="8"/>
  <c r="F580" i="8"/>
  <c r="B581" i="8"/>
  <c r="A581" i="8" s="1"/>
  <c r="C581" i="8"/>
  <c r="D581" i="8"/>
  <c r="E581" i="8"/>
  <c r="F581" i="8"/>
  <c r="B582" i="8"/>
  <c r="A582" i="8" s="1"/>
  <c r="C582" i="8"/>
  <c r="D582" i="8"/>
  <c r="E582" i="8"/>
  <c r="F582" i="8"/>
  <c r="B583" i="8"/>
  <c r="A583" i="8" s="1"/>
  <c r="C583" i="8"/>
  <c r="D583" i="8"/>
  <c r="E583" i="8"/>
  <c r="F583" i="8"/>
  <c r="B584" i="8"/>
  <c r="A584" i="8" s="1"/>
  <c r="C584" i="8"/>
  <c r="D584" i="8"/>
  <c r="E584" i="8"/>
  <c r="F584" i="8"/>
  <c r="B585" i="8"/>
  <c r="A585" i="8" s="1"/>
  <c r="C585" i="8"/>
  <c r="D585" i="8"/>
  <c r="E585" i="8"/>
  <c r="F585" i="8"/>
  <c r="B586" i="8"/>
  <c r="A586" i="8" s="1"/>
  <c r="C586" i="8"/>
  <c r="D586" i="8"/>
  <c r="E586" i="8"/>
  <c r="F586" i="8"/>
  <c r="B587" i="8"/>
  <c r="A587" i="8" s="1"/>
  <c r="C587" i="8"/>
  <c r="D587" i="8"/>
  <c r="E587" i="8"/>
  <c r="F587" i="8"/>
  <c r="B588" i="8"/>
  <c r="A588" i="8" s="1"/>
  <c r="C588" i="8"/>
  <c r="D588" i="8"/>
  <c r="E588" i="8"/>
  <c r="F588" i="8"/>
  <c r="B589" i="8"/>
  <c r="A589" i="8" s="1"/>
  <c r="C589" i="8"/>
  <c r="D589" i="8"/>
  <c r="E589" i="8"/>
  <c r="F589" i="8"/>
  <c r="B590" i="8"/>
  <c r="A590" i="8" s="1"/>
  <c r="C590" i="8"/>
  <c r="D590" i="8"/>
  <c r="E590" i="8"/>
  <c r="F590" i="8"/>
  <c r="B591" i="8"/>
  <c r="A591" i="8" s="1"/>
  <c r="C591" i="8"/>
  <c r="D591" i="8"/>
  <c r="E591" i="8"/>
  <c r="F591" i="8"/>
  <c r="B592" i="8"/>
  <c r="A592" i="8" s="1"/>
  <c r="C592" i="8"/>
  <c r="D592" i="8"/>
  <c r="E592" i="8"/>
  <c r="F592" i="8"/>
  <c r="B593" i="8"/>
  <c r="A593" i="8" s="1"/>
  <c r="C593" i="8"/>
  <c r="D593" i="8"/>
  <c r="E593" i="8"/>
  <c r="F593" i="8"/>
  <c r="B594" i="8"/>
  <c r="A594" i="8" s="1"/>
  <c r="C594" i="8"/>
  <c r="D594" i="8"/>
  <c r="E594" i="8"/>
  <c r="F594" i="8"/>
  <c r="B595" i="8"/>
  <c r="A595" i="8" s="1"/>
  <c r="C595" i="8"/>
  <c r="D595" i="8"/>
  <c r="E595" i="8"/>
  <c r="F595" i="8"/>
  <c r="B596" i="8"/>
  <c r="A596" i="8" s="1"/>
  <c r="C596" i="8"/>
  <c r="D596" i="8"/>
  <c r="E596" i="8"/>
  <c r="F596" i="8"/>
  <c r="B597" i="8"/>
  <c r="A597" i="8" s="1"/>
  <c r="C597" i="8"/>
  <c r="D597" i="8"/>
  <c r="E597" i="8"/>
  <c r="F597" i="8"/>
  <c r="B598" i="8"/>
  <c r="A598" i="8" s="1"/>
  <c r="C598" i="8"/>
  <c r="D598" i="8"/>
  <c r="E598" i="8"/>
  <c r="F598" i="8"/>
  <c r="B599" i="8"/>
  <c r="A599" i="8" s="1"/>
  <c r="C599" i="8"/>
  <c r="D599" i="8"/>
  <c r="E599" i="8"/>
  <c r="F599" i="8"/>
  <c r="B600" i="8"/>
  <c r="A600" i="8" s="1"/>
  <c r="C600" i="8"/>
  <c r="D600" i="8"/>
  <c r="E600" i="8"/>
  <c r="F600" i="8"/>
  <c r="B601" i="8"/>
  <c r="A601" i="8" s="1"/>
  <c r="C601" i="8"/>
  <c r="D601" i="8"/>
  <c r="E601" i="8"/>
  <c r="F601" i="8"/>
  <c r="B602" i="8"/>
  <c r="A602" i="8" s="1"/>
  <c r="C602" i="8"/>
  <c r="D602" i="8"/>
  <c r="E602" i="8"/>
  <c r="F602" i="8"/>
  <c r="B603" i="8"/>
  <c r="A603" i="8" s="1"/>
  <c r="C603" i="8"/>
  <c r="D603" i="8"/>
  <c r="E603" i="8"/>
  <c r="F603" i="8"/>
  <c r="B604" i="8"/>
  <c r="A604" i="8" s="1"/>
  <c r="C604" i="8"/>
  <c r="D604" i="8"/>
  <c r="E604" i="8"/>
  <c r="F604" i="8"/>
  <c r="B605" i="8"/>
  <c r="A605" i="8" s="1"/>
  <c r="C605" i="8"/>
  <c r="D605" i="8"/>
  <c r="E605" i="8"/>
  <c r="F605" i="8"/>
  <c r="B606" i="8"/>
  <c r="A606" i="8" s="1"/>
  <c r="C606" i="8"/>
  <c r="D606" i="8"/>
  <c r="E606" i="8"/>
  <c r="F606" i="8"/>
  <c r="B607" i="8"/>
  <c r="A607" i="8" s="1"/>
  <c r="C607" i="8"/>
  <c r="D607" i="8"/>
  <c r="E607" i="8"/>
  <c r="F607" i="8"/>
  <c r="B608" i="8"/>
  <c r="A608" i="8" s="1"/>
  <c r="C608" i="8"/>
  <c r="D608" i="8"/>
  <c r="E608" i="8"/>
  <c r="F608" i="8"/>
  <c r="B609" i="8"/>
  <c r="A609" i="8" s="1"/>
  <c r="C609" i="8"/>
  <c r="D609" i="8"/>
  <c r="E609" i="8"/>
  <c r="F609" i="8"/>
  <c r="B610" i="8"/>
  <c r="A610" i="8" s="1"/>
  <c r="C610" i="8"/>
  <c r="D610" i="8"/>
  <c r="E610" i="8"/>
  <c r="F610" i="8"/>
  <c r="B611" i="8"/>
  <c r="A611" i="8" s="1"/>
  <c r="C611" i="8"/>
  <c r="D611" i="8"/>
  <c r="E611" i="8"/>
  <c r="F611" i="8"/>
  <c r="B612" i="8"/>
  <c r="A612" i="8" s="1"/>
  <c r="C612" i="8"/>
  <c r="D612" i="8"/>
  <c r="E612" i="8"/>
  <c r="F612" i="8"/>
  <c r="B613" i="8"/>
  <c r="A613" i="8" s="1"/>
  <c r="C613" i="8"/>
  <c r="D613" i="8"/>
  <c r="E613" i="8"/>
  <c r="F613" i="8"/>
  <c r="B614" i="8"/>
  <c r="A614" i="8" s="1"/>
  <c r="C614" i="8"/>
  <c r="D614" i="8"/>
  <c r="E614" i="8"/>
  <c r="F614" i="8"/>
  <c r="B615" i="8"/>
  <c r="A615" i="8" s="1"/>
  <c r="C615" i="8"/>
  <c r="D615" i="8"/>
  <c r="E615" i="8"/>
  <c r="F615" i="8"/>
  <c r="B616" i="8"/>
  <c r="A616" i="8" s="1"/>
  <c r="C616" i="8"/>
  <c r="D616" i="8"/>
  <c r="E616" i="8"/>
  <c r="F616" i="8"/>
  <c r="B617" i="8"/>
  <c r="A617" i="8" s="1"/>
  <c r="C617" i="8"/>
  <c r="D617" i="8"/>
  <c r="E617" i="8"/>
  <c r="F617" i="8"/>
  <c r="B618" i="8"/>
  <c r="A618" i="8" s="1"/>
  <c r="C618" i="8"/>
  <c r="D618" i="8"/>
  <c r="E618" i="8"/>
  <c r="F618" i="8"/>
  <c r="B619" i="8"/>
  <c r="A619" i="8" s="1"/>
  <c r="C619" i="8"/>
  <c r="D619" i="8"/>
  <c r="E619" i="8"/>
  <c r="F619" i="8"/>
  <c r="B620" i="8"/>
  <c r="A620" i="8" s="1"/>
  <c r="C620" i="8"/>
  <c r="D620" i="8"/>
  <c r="E620" i="8"/>
  <c r="F620" i="8"/>
  <c r="B621" i="8"/>
  <c r="A621" i="8" s="1"/>
  <c r="C621" i="8"/>
  <c r="D621" i="8"/>
  <c r="E621" i="8"/>
  <c r="F621" i="8"/>
  <c r="B622" i="8"/>
  <c r="A622" i="8" s="1"/>
  <c r="C622" i="8"/>
  <c r="D622" i="8"/>
  <c r="E622" i="8"/>
  <c r="F622" i="8"/>
  <c r="B623" i="8"/>
  <c r="A623" i="8" s="1"/>
  <c r="C623" i="8"/>
  <c r="D623" i="8"/>
  <c r="E623" i="8"/>
  <c r="F623" i="8"/>
  <c r="B624" i="8"/>
  <c r="A624" i="8" s="1"/>
  <c r="C624" i="8"/>
  <c r="D624" i="8"/>
  <c r="E624" i="8"/>
  <c r="F624" i="8"/>
  <c r="B625" i="8"/>
  <c r="A625" i="8" s="1"/>
  <c r="C625" i="8"/>
  <c r="D625" i="8"/>
  <c r="E625" i="8"/>
  <c r="F625" i="8"/>
  <c r="B626" i="8"/>
  <c r="A626" i="8" s="1"/>
  <c r="C626" i="8"/>
  <c r="D626" i="8"/>
  <c r="E626" i="8"/>
  <c r="F626" i="8"/>
  <c r="B627" i="8"/>
  <c r="A627" i="8" s="1"/>
  <c r="C627" i="8"/>
  <c r="D627" i="8"/>
  <c r="E627" i="8"/>
  <c r="F627" i="8"/>
  <c r="B628" i="8"/>
  <c r="A628" i="8" s="1"/>
  <c r="C628" i="8"/>
  <c r="D628" i="8"/>
  <c r="E628" i="8"/>
  <c r="F628" i="8"/>
  <c r="B629" i="8"/>
  <c r="A629" i="8" s="1"/>
  <c r="C629" i="8"/>
  <c r="D629" i="8"/>
  <c r="E629" i="8"/>
  <c r="F629" i="8"/>
  <c r="B630" i="8"/>
  <c r="A630" i="8" s="1"/>
  <c r="C630" i="8"/>
  <c r="D630" i="8"/>
  <c r="E630" i="8"/>
  <c r="F630" i="8"/>
  <c r="B631" i="8"/>
  <c r="A631" i="8" s="1"/>
  <c r="C631" i="8"/>
  <c r="D631" i="8"/>
  <c r="E631" i="8"/>
  <c r="F631" i="8"/>
  <c r="B632" i="8"/>
  <c r="A632" i="8" s="1"/>
  <c r="C632" i="8"/>
  <c r="D632" i="8"/>
  <c r="E632" i="8"/>
  <c r="F632" i="8"/>
  <c r="B633" i="8"/>
  <c r="A633" i="8" s="1"/>
  <c r="C633" i="8"/>
  <c r="D633" i="8"/>
  <c r="E633" i="8"/>
  <c r="F633" i="8"/>
  <c r="B634" i="8"/>
  <c r="A634" i="8" s="1"/>
  <c r="C634" i="8"/>
  <c r="D634" i="8"/>
  <c r="E634" i="8"/>
  <c r="F634" i="8"/>
  <c r="B635" i="8"/>
  <c r="A635" i="8" s="1"/>
  <c r="C635" i="8"/>
  <c r="D635" i="8"/>
  <c r="E635" i="8"/>
  <c r="F635" i="8"/>
  <c r="B636" i="8"/>
  <c r="A636" i="8" s="1"/>
  <c r="C636" i="8"/>
  <c r="D636" i="8"/>
  <c r="E636" i="8"/>
  <c r="F636" i="8"/>
  <c r="B637" i="8"/>
  <c r="A637" i="8" s="1"/>
  <c r="C637" i="8"/>
  <c r="D637" i="8"/>
  <c r="E637" i="8"/>
  <c r="F637" i="8"/>
  <c r="B638" i="8"/>
  <c r="A638" i="8" s="1"/>
  <c r="C638" i="8"/>
  <c r="D638" i="8"/>
  <c r="E638" i="8"/>
  <c r="F638" i="8"/>
  <c r="B639" i="8"/>
  <c r="A639" i="8" s="1"/>
  <c r="C639" i="8"/>
  <c r="D639" i="8"/>
  <c r="E639" i="8"/>
  <c r="F639" i="8"/>
  <c r="B640" i="8"/>
  <c r="A640" i="8" s="1"/>
  <c r="C640" i="8"/>
  <c r="D640" i="8"/>
  <c r="E640" i="8"/>
  <c r="F640" i="8"/>
  <c r="B641" i="8"/>
  <c r="A641" i="8" s="1"/>
  <c r="C641" i="8"/>
  <c r="D641" i="8"/>
  <c r="E641" i="8"/>
  <c r="F641" i="8"/>
  <c r="B642" i="8"/>
  <c r="A642" i="8" s="1"/>
  <c r="C642" i="8"/>
  <c r="D642" i="8"/>
  <c r="E642" i="8"/>
  <c r="F642" i="8"/>
  <c r="B643" i="8"/>
  <c r="A643" i="8" s="1"/>
  <c r="C643" i="8"/>
  <c r="D643" i="8"/>
  <c r="E643" i="8"/>
  <c r="F643" i="8"/>
  <c r="B644" i="8"/>
  <c r="A644" i="8" s="1"/>
  <c r="C644" i="8"/>
  <c r="D644" i="8"/>
  <c r="E644" i="8"/>
  <c r="F644" i="8"/>
  <c r="B645" i="8"/>
  <c r="A645" i="8" s="1"/>
  <c r="C645" i="8"/>
  <c r="D645" i="8"/>
  <c r="E645" i="8"/>
  <c r="F645" i="8"/>
  <c r="B646" i="8"/>
  <c r="A646" i="8" s="1"/>
  <c r="C646" i="8"/>
  <c r="D646" i="8"/>
  <c r="E646" i="8"/>
  <c r="F646" i="8"/>
  <c r="B647" i="8"/>
  <c r="A647" i="8" s="1"/>
  <c r="C647" i="8"/>
  <c r="D647" i="8"/>
  <c r="E647" i="8"/>
  <c r="F647" i="8"/>
  <c r="B648" i="8"/>
  <c r="A648" i="8" s="1"/>
  <c r="C648" i="8"/>
  <c r="D648" i="8"/>
  <c r="E648" i="8"/>
  <c r="F648" i="8"/>
  <c r="B649" i="8"/>
  <c r="A649" i="8" s="1"/>
  <c r="C649" i="8"/>
  <c r="D649" i="8"/>
  <c r="E649" i="8"/>
  <c r="F649" i="8"/>
  <c r="B650" i="8"/>
  <c r="A650" i="8" s="1"/>
  <c r="C650" i="8"/>
  <c r="D650" i="8"/>
  <c r="E650" i="8"/>
  <c r="F650" i="8"/>
  <c r="B651" i="8"/>
  <c r="A651" i="8" s="1"/>
  <c r="C651" i="8"/>
  <c r="D651" i="8"/>
  <c r="E651" i="8"/>
  <c r="F651" i="8"/>
  <c r="B652" i="8"/>
  <c r="A652" i="8" s="1"/>
  <c r="C652" i="8"/>
  <c r="D652" i="8"/>
  <c r="E652" i="8"/>
  <c r="F652" i="8"/>
  <c r="A653" i="8"/>
  <c r="B653" i="8"/>
  <c r="C653" i="8"/>
  <c r="D653" i="8"/>
  <c r="E653" i="8"/>
  <c r="F653" i="8"/>
  <c r="B654" i="8"/>
  <c r="A654" i="8" s="1"/>
  <c r="C654" i="8"/>
  <c r="D654" i="8"/>
  <c r="E654" i="8"/>
  <c r="F654" i="8"/>
  <c r="B655" i="8"/>
  <c r="A655" i="8" s="1"/>
  <c r="C655" i="8"/>
  <c r="D655" i="8"/>
  <c r="E655" i="8"/>
  <c r="F655" i="8"/>
  <c r="B656" i="8"/>
  <c r="A656" i="8" s="1"/>
  <c r="C656" i="8"/>
  <c r="D656" i="8"/>
  <c r="E656" i="8"/>
  <c r="F656" i="8"/>
  <c r="B657" i="8"/>
  <c r="A657" i="8" s="1"/>
  <c r="C657" i="8"/>
  <c r="D657" i="8"/>
  <c r="E657" i="8"/>
  <c r="F657" i="8"/>
  <c r="B658" i="8"/>
  <c r="A658" i="8" s="1"/>
  <c r="C658" i="8"/>
  <c r="D658" i="8"/>
  <c r="E658" i="8"/>
  <c r="F658" i="8"/>
  <c r="B659" i="8"/>
  <c r="A659" i="8" s="1"/>
  <c r="C659" i="8"/>
  <c r="D659" i="8"/>
  <c r="E659" i="8"/>
  <c r="F659" i="8"/>
  <c r="B660" i="8"/>
  <c r="A660" i="8" s="1"/>
  <c r="C660" i="8"/>
  <c r="D660" i="8"/>
  <c r="E660" i="8"/>
  <c r="F660" i="8"/>
  <c r="B661" i="8"/>
  <c r="A661" i="8" s="1"/>
  <c r="C661" i="8"/>
  <c r="D661" i="8"/>
  <c r="E661" i="8"/>
  <c r="F661" i="8"/>
  <c r="B662" i="8"/>
  <c r="A662" i="8" s="1"/>
  <c r="C662" i="8"/>
  <c r="D662" i="8"/>
  <c r="E662" i="8"/>
  <c r="F662" i="8"/>
  <c r="B663" i="8"/>
  <c r="A663" i="8" s="1"/>
  <c r="C663" i="8"/>
  <c r="D663" i="8"/>
  <c r="E663" i="8"/>
  <c r="F663" i="8"/>
  <c r="B664" i="8"/>
  <c r="A664" i="8" s="1"/>
  <c r="C664" i="8"/>
  <c r="D664" i="8"/>
  <c r="E664" i="8"/>
  <c r="F664" i="8"/>
  <c r="B665" i="8"/>
  <c r="A665" i="8" s="1"/>
  <c r="C665" i="8"/>
  <c r="D665" i="8"/>
  <c r="E665" i="8"/>
  <c r="F665" i="8"/>
  <c r="B666" i="8"/>
  <c r="A666" i="8" s="1"/>
  <c r="C666" i="8"/>
  <c r="D666" i="8"/>
  <c r="E666" i="8"/>
  <c r="F666" i="8"/>
  <c r="B667" i="8"/>
  <c r="A667" i="8" s="1"/>
  <c r="C667" i="8"/>
  <c r="D667" i="8"/>
  <c r="E667" i="8"/>
  <c r="F667" i="8"/>
  <c r="B668" i="8"/>
  <c r="A668" i="8" s="1"/>
  <c r="C668" i="8"/>
  <c r="D668" i="8"/>
  <c r="E668" i="8"/>
  <c r="F668" i="8"/>
  <c r="B669" i="8"/>
  <c r="A669" i="8" s="1"/>
  <c r="C669" i="8"/>
  <c r="D669" i="8"/>
  <c r="E669" i="8"/>
  <c r="F669" i="8"/>
  <c r="B670" i="8"/>
  <c r="A670" i="8" s="1"/>
  <c r="C670" i="8"/>
  <c r="D670" i="8"/>
  <c r="E670" i="8"/>
  <c r="F670" i="8"/>
  <c r="B671" i="8"/>
  <c r="A671" i="8" s="1"/>
  <c r="C671" i="8"/>
  <c r="D671" i="8"/>
  <c r="E671" i="8"/>
  <c r="F671" i="8"/>
  <c r="B672" i="8"/>
  <c r="A672" i="8" s="1"/>
  <c r="C672" i="8"/>
  <c r="D672" i="8"/>
  <c r="E672" i="8"/>
  <c r="F672" i="8"/>
  <c r="B673" i="8"/>
  <c r="A673" i="8" s="1"/>
  <c r="C673" i="8"/>
  <c r="D673" i="8"/>
  <c r="E673" i="8"/>
  <c r="F673" i="8"/>
  <c r="B674" i="8"/>
  <c r="A674" i="8" s="1"/>
  <c r="C674" i="8"/>
  <c r="D674" i="8"/>
  <c r="E674" i="8"/>
  <c r="F674" i="8"/>
  <c r="B675" i="8"/>
  <c r="A675" i="8" s="1"/>
  <c r="C675" i="8"/>
  <c r="D675" i="8"/>
  <c r="E675" i="8"/>
  <c r="F675" i="8"/>
  <c r="B676" i="8"/>
  <c r="A676" i="8" s="1"/>
  <c r="C676" i="8"/>
  <c r="D676" i="8"/>
  <c r="E676" i="8"/>
  <c r="F676" i="8"/>
  <c r="B677" i="8"/>
  <c r="A677" i="8" s="1"/>
  <c r="C677" i="8"/>
  <c r="D677" i="8"/>
  <c r="E677" i="8"/>
  <c r="F677" i="8"/>
  <c r="B678" i="8"/>
  <c r="A678" i="8" s="1"/>
  <c r="C678" i="8"/>
  <c r="D678" i="8"/>
  <c r="E678" i="8"/>
  <c r="F678" i="8"/>
  <c r="B679" i="8"/>
  <c r="A679" i="8" s="1"/>
  <c r="C679" i="8"/>
  <c r="D679" i="8"/>
  <c r="E679" i="8"/>
  <c r="F679" i="8"/>
  <c r="B680" i="8"/>
  <c r="A680" i="8" s="1"/>
  <c r="C680" i="8"/>
  <c r="D680" i="8"/>
  <c r="E680" i="8"/>
  <c r="F680" i="8"/>
  <c r="B681" i="8"/>
  <c r="A681" i="8" s="1"/>
  <c r="C681" i="8"/>
  <c r="D681" i="8"/>
  <c r="E681" i="8"/>
  <c r="F681" i="8"/>
  <c r="B682" i="8"/>
  <c r="A682" i="8" s="1"/>
  <c r="C682" i="8"/>
  <c r="D682" i="8"/>
  <c r="E682" i="8"/>
  <c r="F682" i="8"/>
  <c r="B683" i="8"/>
  <c r="A683" i="8" s="1"/>
  <c r="C683" i="8"/>
  <c r="D683" i="8"/>
  <c r="E683" i="8"/>
  <c r="F683" i="8"/>
  <c r="B684" i="8"/>
  <c r="A684" i="8" s="1"/>
  <c r="C684" i="8"/>
  <c r="D684" i="8"/>
  <c r="E684" i="8"/>
  <c r="F684" i="8"/>
  <c r="B685" i="8"/>
  <c r="A685" i="8" s="1"/>
  <c r="C685" i="8"/>
  <c r="D685" i="8"/>
  <c r="E685" i="8"/>
  <c r="F685" i="8"/>
  <c r="B686" i="8"/>
  <c r="A686" i="8" s="1"/>
  <c r="C686" i="8"/>
  <c r="D686" i="8"/>
  <c r="E686" i="8"/>
  <c r="F686" i="8"/>
  <c r="B687" i="8"/>
  <c r="A687" i="8" s="1"/>
  <c r="C687" i="8"/>
  <c r="D687" i="8"/>
  <c r="E687" i="8"/>
  <c r="F687" i="8"/>
  <c r="B688" i="8"/>
  <c r="A688" i="8" s="1"/>
  <c r="C688" i="8"/>
  <c r="D688" i="8"/>
  <c r="E688" i="8"/>
  <c r="F688" i="8"/>
  <c r="B689" i="8"/>
  <c r="A689" i="8" s="1"/>
  <c r="C689" i="8"/>
  <c r="D689" i="8"/>
  <c r="E689" i="8"/>
  <c r="F689" i="8"/>
  <c r="B690" i="8"/>
  <c r="A690" i="8" s="1"/>
  <c r="C690" i="8"/>
  <c r="D690" i="8"/>
  <c r="E690" i="8"/>
  <c r="F690" i="8"/>
  <c r="B691" i="8"/>
  <c r="A691" i="8" s="1"/>
  <c r="C691" i="8"/>
  <c r="D691" i="8"/>
  <c r="E691" i="8"/>
  <c r="F691" i="8"/>
  <c r="B692" i="8"/>
  <c r="A692" i="8" s="1"/>
  <c r="C692" i="8"/>
  <c r="D692" i="8"/>
  <c r="E692" i="8"/>
  <c r="F692" i="8"/>
  <c r="B693" i="8"/>
  <c r="A693" i="8" s="1"/>
  <c r="C693" i="8"/>
  <c r="D693" i="8"/>
  <c r="E693" i="8"/>
  <c r="F693" i="8"/>
  <c r="B694" i="8"/>
  <c r="A694" i="8" s="1"/>
  <c r="C694" i="8"/>
  <c r="D694" i="8"/>
  <c r="E694" i="8"/>
  <c r="F694" i="8"/>
  <c r="B695" i="8"/>
  <c r="A695" i="8" s="1"/>
  <c r="C695" i="8"/>
  <c r="D695" i="8"/>
  <c r="E695" i="8"/>
  <c r="F695" i="8"/>
  <c r="B696" i="8"/>
  <c r="A696" i="8" s="1"/>
  <c r="C696" i="8"/>
  <c r="D696" i="8"/>
  <c r="E696" i="8"/>
  <c r="F696" i="8"/>
  <c r="B697" i="8"/>
  <c r="A697" i="8" s="1"/>
  <c r="C697" i="8"/>
  <c r="D697" i="8"/>
  <c r="E697" i="8"/>
  <c r="F697" i="8"/>
  <c r="B698" i="8"/>
  <c r="A698" i="8" s="1"/>
  <c r="C698" i="8"/>
  <c r="D698" i="8"/>
  <c r="E698" i="8"/>
  <c r="F698" i="8"/>
  <c r="B699" i="8"/>
  <c r="A699" i="8" s="1"/>
  <c r="C699" i="8"/>
  <c r="D699" i="8"/>
  <c r="E699" i="8"/>
  <c r="F699" i="8"/>
  <c r="B700" i="8"/>
  <c r="A700" i="8" s="1"/>
  <c r="C700" i="8"/>
  <c r="D700" i="8"/>
  <c r="E700" i="8"/>
  <c r="F700" i="8"/>
  <c r="B701" i="8"/>
  <c r="A701" i="8" s="1"/>
  <c r="C701" i="8"/>
  <c r="D701" i="8"/>
  <c r="E701" i="8"/>
  <c r="F701" i="8"/>
  <c r="B702" i="8"/>
  <c r="A702" i="8" s="1"/>
  <c r="C702" i="8"/>
  <c r="D702" i="8"/>
  <c r="E702" i="8"/>
  <c r="F702" i="8"/>
  <c r="B703" i="8"/>
  <c r="A703" i="8" s="1"/>
  <c r="C703" i="8"/>
  <c r="D703" i="8"/>
  <c r="E703" i="8"/>
  <c r="F703" i="8"/>
  <c r="B704" i="8"/>
  <c r="A704" i="8" s="1"/>
  <c r="C704" i="8"/>
  <c r="D704" i="8"/>
  <c r="E704" i="8"/>
  <c r="F704" i="8"/>
  <c r="B705" i="8"/>
  <c r="A705" i="8" s="1"/>
  <c r="C705" i="8"/>
  <c r="D705" i="8"/>
  <c r="E705" i="8"/>
  <c r="F705" i="8"/>
  <c r="B706" i="8"/>
  <c r="A706" i="8" s="1"/>
  <c r="C706" i="8"/>
  <c r="D706" i="8"/>
  <c r="E706" i="8"/>
  <c r="F706" i="8"/>
  <c r="B707" i="8"/>
  <c r="A707" i="8" s="1"/>
  <c r="C707" i="8"/>
  <c r="D707" i="8"/>
  <c r="E707" i="8"/>
  <c r="F707" i="8"/>
  <c r="B708" i="8"/>
  <c r="A708" i="8" s="1"/>
  <c r="C708" i="8"/>
  <c r="D708" i="8"/>
  <c r="E708" i="8"/>
  <c r="F708" i="8"/>
  <c r="B709" i="8"/>
  <c r="A709" i="8" s="1"/>
  <c r="C709" i="8"/>
  <c r="D709" i="8"/>
  <c r="E709" i="8"/>
  <c r="F709" i="8"/>
  <c r="B710" i="8"/>
  <c r="A710" i="8" s="1"/>
  <c r="C710" i="8"/>
  <c r="D710" i="8"/>
  <c r="E710" i="8"/>
  <c r="F710" i="8"/>
  <c r="B711" i="8"/>
  <c r="A711" i="8" s="1"/>
  <c r="C711" i="8"/>
  <c r="D711" i="8"/>
  <c r="E711" i="8"/>
  <c r="F711" i="8"/>
  <c r="B712" i="8"/>
  <c r="A712" i="8" s="1"/>
  <c r="C712" i="8"/>
  <c r="D712" i="8"/>
  <c r="E712" i="8"/>
  <c r="F712" i="8"/>
  <c r="B713" i="8"/>
  <c r="A713" i="8" s="1"/>
  <c r="C713" i="8"/>
  <c r="D713" i="8"/>
  <c r="E713" i="8"/>
  <c r="F713" i="8"/>
  <c r="B714" i="8"/>
  <c r="A714" i="8" s="1"/>
  <c r="C714" i="8"/>
  <c r="D714" i="8"/>
  <c r="E714" i="8"/>
  <c r="F714" i="8"/>
  <c r="B715" i="8"/>
  <c r="A715" i="8" s="1"/>
  <c r="C715" i="8"/>
  <c r="D715" i="8"/>
  <c r="E715" i="8"/>
  <c r="F715" i="8"/>
  <c r="B716" i="8"/>
  <c r="A716" i="8" s="1"/>
  <c r="C716" i="8"/>
  <c r="D716" i="8"/>
  <c r="E716" i="8"/>
  <c r="F716" i="8"/>
  <c r="B717" i="8"/>
  <c r="A717" i="8" s="1"/>
  <c r="C717" i="8"/>
  <c r="D717" i="8"/>
  <c r="E717" i="8"/>
  <c r="F717" i="8"/>
  <c r="B718" i="8"/>
  <c r="A718" i="8" s="1"/>
  <c r="C718" i="8"/>
  <c r="D718" i="8"/>
  <c r="E718" i="8"/>
  <c r="F718" i="8"/>
  <c r="B719" i="8"/>
  <c r="A719" i="8" s="1"/>
  <c r="C719" i="8"/>
  <c r="D719" i="8"/>
  <c r="E719" i="8"/>
  <c r="F719" i="8"/>
  <c r="B720" i="8"/>
  <c r="A720" i="8" s="1"/>
  <c r="C720" i="8"/>
  <c r="D720" i="8"/>
  <c r="E720" i="8"/>
  <c r="F720" i="8"/>
  <c r="B721" i="8"/>
  <c r="A721" i="8" s="1"/>
  <c r="C721" i="8"/>
  <c r="D721" i="8"/>
  <c r="E721" i="8"/>
  <c r="F721" i="8"/>
  <c r="B722" i="8"/>
  <c r="A722" i="8" s="1"/>
  <c r="C722" i="8"/>
  <c r="D722" i="8"/>
  <c r="E722" i="8"/>
  <c r="F722" i="8"/>
  <c r="B723" i="8"/>
  <c r="A723" i="8" s="1"/>
  <c r="C723" i="8"/>
  <c r="D723" i="8"/>
  <c r="E723" i="8"/>
  <c r="F723" i="8"/>
  <c r="B724" i="8"/>
  <c r="A724" i="8" s="1"/>
  <c r="C724" i="8"/>
  <c r="D724" i="8"/>
  <c r="E724" i="8"/>
  <c r="F724" i="8"/>
  <c r="B725" i="8"/>
  <c r="A725" i="8" s="1"/>
  <c r="C725" i="8"/>
  <c r="D725" i="8"/>
  <c r="E725" i="8"/>
  <c r="F725" i="8"/>
  <c r="B726" i="8"/>
  <c r="A726" i="8" s="1"/>
  <c r="C726" i="8"/>
  <c r="D726" i="8"/>
  <c r="E726" i="8"/>
  <c r="F726" i="8"/>
  <c r="B727" i="8"/>
  <c r="A727" i="8" s="1"/>
  <c r="C727" i="8"/>
  <c r="D727" i="8"/>
  <c r="E727" i="8"/>
  <c r="F727" i="8"/>
  <c r="B728" i="8"/>
  <c r="A728" i="8" s="1"/>
  <c r="C728" i="8"/>
  <c r="D728" i="8"/>
  <c r="E728" i="8"/>
  <c r="F728" i="8"/>
  <c r="B729" i="8"/>
  <c r="A729" i="8" s="1"/>
  <c r="C729" i="8"/>
  <c r="D729" i="8"/>
  <c r="E729" i="8"/>
  <c r="F729" i="8"/>
  <c r="B730" i="8"/>
  <c r="A730" i="8" s="1"/>
  <c r="C730" i="8"/>
  <c r="D730" i="8"/>
  <c r="E730" i="8"/>
  <c r="F730" i="8"/>
  <c r="B731" i="8"/>
  <c r="A731" i="8" s="1"/>
  <c r="C731" i="8"/>
  <c r="D731" i="8"/>
  <c r="E731" i="8"/>
  <c r="F731" i="8"/>
  <c r="B732" i="8"/>
  <c r="A732" i="8" s="1"/>
  <c r="C732" i="8"/>
  <c r="D732" i="8"/>
  <c r="E732" i="8"/>
  <c r="F732" i="8"/>
  <c r="B733" i="8"/>
  <c r="A733" i="8" s="1"/>
  <c r="C733" i="8"/>
  <c r="D733" i="8"/>
  <c r="E733" i="8"/>
  <c r="F733" i="8"/>
  <c r="B734" i="8"/>
  <c r="A734" i="8" s="1"/>
  <c r="C734" i="8"/>
  <c r="D734" i="8"/>
  <c r="E734" i="8"/>
  <c r="F734" i="8"/>
  <c r="B735" i="8"/>
  <c r="A735" i="8" s="1"/>
  <c r="C735" i="8"/>
  <c r="D735" i="8"/>
  <c r="E735" i="8"/>
  <c r="F735" i="8"/>
  <c r="B736" i="8"/>
  <c r="A736" i="8" s="1"/>
  <c r="C736" i="8"/>
  <c r="D736" i="8"/>
  <c r="E736" i="8"/>
  <c r="F736" i="8"/>
  <c r="B737" i="8"/>
  <c r="A737" i="8" s="1"/>
  <c r="C737" i="8"/>
  <c r="D737" i="8"/>
  <c r="E737" i="8"/>
  <c r="F737" i="8"/>
  <c r="B738" i="8"/>
  <c r="A738" i="8" s="1"/>
  <c r="C738" i="8"/>
  <c r="D738" i="8"/>
  <c r="E738" i="8"/>
  <c r="F738" i="8"/>
  <c r="B739" i="8"/>
  <c r="A739" i="8" s="1"/>
  <c r="C739" i="8"/>
  <c r="D739" i="8"/>
  <c r="E739" i="8"/>
  <c r="F739" i="8"/>
  <c r="B740" i="8"/>
  <c r="A740" i="8" s="1"/>
  <c r="C740" i="8"/>
  <c r="D740" i="8"/>
  <c r="E740" i="8"/>
  <c r="F740" i="8"/>
  <c r="B741" i="8"/>
  <c r="A741" i="8" s="1"/>
  <c r="C741" i="8"/>
  <c r="D741" i="8"/>
  <c r="E741" i="8"/>
  <c r="F741" i="8"/>
  <c r="B742" i="8"/>
  <c r="A742" i="8" s="1"/>
  <c r="C742" i="8"/>
  <c r="D742" i="8"/>
  <c r="E742" i="8"/>
  <c r="F742" i="8"/>
  <c r="B743" i="8"/>
  <c r="A743" i="8" s="1"/>
  <c r="C743" i="8"/>
  <c r="D743" i="8"/>
  <c r="E743" i="8"/>
  <c r="F743" i="8"/>
  <c r="B744" i="8"/>
  <c r="A744" i="8" s="1"/>
  <c r="C744" i="8"/>
  <c r="D744" i="8"/>
  <c r="E744" i="8"/>
  <c r="F744" i="8"/>
  <c r="B745" i="8"/>
  <c r="A745" i="8" s="1"/>
  <c r="C745" i="8"/>
  <c r="D745" i="8"/>
  <c r="E745" i="8"/>
  <c r="F745" i="8"/>
  <c r="B746" i="8"/>
  <c r="A746" i="8" s="1"/>
  <c r="C746" i="8"/>
  <c r="D746" i="8"/>
  <c r="E746" i="8"/>
  <c r="F746" i="8"/>
  <c r="B747" i="8"/>
  <c r="A747" i="8" s="1"/>
  <c r="C747" i="8"/>
  <c r="D747" i="8"/>
  <c r="E747" i="8"/>
  <c r="F747" i="8"/>
  <c r="B748" i="8"/>
  <c r="A748" i="8" s="1"/>
  <c r="C748" i="8"/>
  <c r="D748" i="8"/>
  <c r="E748" i="8"/>
  <c r="F748" i="8"/>
  <c r="B749" i="8"/>
  <c r="A749" i="8" s="1"/>
  <c r="C749" i="8"/>
  <c r="D749" i="8"/>
  <c r="E749" i="8"/>
  <c r="F749" i="8"/>
  <c r="B750" i="8"/>
  <c r="A750" i="8" s="1"/>
  <c r="C750" i="8"/>
  <c r="D750" i="8"/>
  <c r="E750" i="8"/>
  <c r="F750" i="8"/>
  <c r="B751" i="8"/>
  <c r="A751" i="8" s="1"/>
  <c r="C751" i="8"/>
  <c r="D751" i="8"/>
  <c r="E751" i="8"/>
  <c r="F751" i="8"/>
  <c r="B752" i="8"/>
  <c r="A752" i="8" s="1"/>
  <c r="C752" i="8"/>
  <c r="D752" i="8"/>
  <c r="E752" i="8"/>
  <c r="F752" i="8"/>
  <c r="B753" i="8"/>
  <c r="A753" i="8" s="1"/>
  <c r="C753" i="8"/>
  <c r="D753" i="8"/>
  <c r="E753" i="8"/>
  <c r="F753" i="8"/>
  <c r="B754" i="8"/>
  <c r="A754" i="8" s="1"/>
  <c r="C754" i="8"/>
  <c r="D754" i="8"/>
  <c r="E754" i="8"/>
  <c r="F754" i="8"/>
  <c r="B755" i="8"/>
  <c r="A755" i="8" s="1"/>
  <c r="C755" i="8"/>
  <c r="D755" i="8"/>
  <c r="E755" i="8"/>
  <c r="F755" i="8"/>
  <c r="B756" i="8"/>
  <c r="A756" i="8" s="1"/>
  <c r="C756" i="8"/>
  <c r="D756" i="8"/>
  <c r="E756" i="8"/>
  <c r="F756" i="8"/>
  <c r="B757" i="8"/>
  <c r="A757" i="8" s="1"/>
  <c r="C757" i="8"/>
  <c r="D757" i="8"/>
  <c r="E757" i="8"/>
  <c r="F757" i="8"/>
  <c r="B758" i="8"/>
  <c r="A758" i="8" s="1"/>
  <c r="C758" i="8"/>
  <c r="D758" i="8"/>
  <c r="E758" i="8"/>
  <c r="F758" i="8"/>
  <c r="B759" i="8"/>
  <c r="A759" i="8" s="1"/>
  <c r="C759" i="8"/>
  <c r="D759" i="8"/>
  <c r="E759" i="8"/>
  <c r="F759" i="8"/>
  <c r="B760" i="8"/>
  <c r="A760" i="8" s="1"/>
  <c r="C760" i="8"/>
  <c r="D760" i="8"/>
  <c r="E760" i="8"/>
  <c r="F760" i="8"/>
  <c r="B761" i="8"/>
  <c r="A761" i="8" s="1"/>
  <c r="C761" i="8"/>
  <c r="D761" i="8"/>
  <c r="E761" i="8"/>
  <c r="F761" i="8"/>
  <c r="B762" i="8"/>
  <c r="A762" i="8" s="1"/>
  <c r="C762" i="8"/>
  <c r="D762" i="8"/>
  <c r="E762" i="8"/>
  <c r="F762" i="8"/>
  <c r="B763" i="8"/>
  <c r="A763" i="8" s="1"/>
  <c r="C763" i="8"/>
  <c r="D763" i="8"/>
  <c r="E763" i="8"/>
  <c r="F763" i="8"/>
  <c r="B764" i="8"/>
  <c r="A764" i="8" s="1"/>
  <c r="C764" i="8"/>
  <c r="D764" i="8"/>
  <c r="E764" i="8"/>
  <c r="F764" i="8"/>
  <c r="B765" i="8"/>
  <c r="A765" i="8" s="1"/>
  <c r="C765" i="8"/>
  <c r="D765" i="8"/>
  <c r="E765" i="8"/>
  <c r="F765" i="8"/>
  <c r="B766" i="8"/>
  <c r="A766" i="8" s="1"/>
  <c r="C766" i="8"/>
  <c r="D766" i="8"/>
  <c r="E766" i="8"/>
  <c r="F766" i="8"/>
  <c r="B767" i="8"/>
  <c r="A767" i="8" s="1"/>
  <c r="C767" i="8"/>
  <c r="D767" i="8"/>
  <c r="E767" i="8"/>
  <c r="F767" i="8"/>
  <c r="B768" i="8"/>
  <c r="A768" i="8" s="1"/>
  <c r="C768" i="8"/>
  <c r="D768" i="8"/>
  <c r="E768" i="8"/>
  <c r="F768" i="8"/>
  <c r="B769" i="8"/>
  <c r="A769" i="8" s="1"/>
  <c r="C769" i="8"/>
  <c r="D769" i="8"/>
  <c r="E769" i="8"/>
  <c r="F769" i="8"/>
  <c r="B770" i="8"/>
  <c r="A770" i="8" s="1"/>
  <c r="C770" i="8"/>
  <c r="D770" i="8"/>
  <c r="E770" i="8"/>
  <c r="F770" i="8"/>
  <c r="B771" i="8"/>
  <c r="A771" i="8" s="1"/>
  <c r="C771" i="8"/>
  <c r="D771" i="8"/>
  <c r="E771" i="8"/>
  <c r="F771" i="8"/>
  <c r="B772" i="8"/>
  <c r="A772" i="8" s="1"/>
  <c r="C772" i="8"/>
  <c r="D772" i="8"/>
  <c r="E772" i="8"/>
  <c r="F772" i="8"/>
  <c r="B773" i="8"/>
  <c r="A773" i="8" s="1"/>
  <c r="C773" i="8"/>
  <c r="D773" i="8"/>
  <c r="E773" i="8"/>
  <c r="F773" i="8"/>
  <c r="B774" i="8"/>
  <c r="A774" i="8" s="1"/>
  <c r="C774" i="8"/>
  <c r="D774" i="8"/>
  <c r="E774" i="8"/>
  <c r="F774" i="8"/>
  <c r="B775" i="8"/>
  <c r="A775" i="8" s="1"/>
  <c r="C775" i="8"/>
  <c r="D775" i="8"/>
  <c r="E775" i="8"/>
  <c r="F775" i="8"/>
  <c r="B776" i="8"/>
  <c r="A776" i="8" s="1"/>
  <c r="C776" i="8"/>
  <c r="D776" i="8"/>
  <c r="E776" i="8"/>
  <c r="F776" i="8"/>
  <c r="B777" i="8"/>
  <c r="A777" i="8" s="1"/>
  <c r="C777" i="8"/>
  <c r="D777" i="8"/>
  <c r="E777" i="8"/>
  <c r="F777" i="8"/>
  <c r="B778" i="8"/>
  <c r="A778" i="8" s="1"/>
  <c r="C778" i="8"/>
  <c r="D778" i="8"/>
  <c r="E778" i="8"/>
  <c r="F778" i="8"/>
  <c r="B779" i="8"/>
  <c r="A779" i="8" s="1"/>
  <c r="C779" i="8"/>
  <c r="D779" i="8"/>
  <c r="E779" i="8"/>
  <c r="F779" i="8"/>
  <c r="B780" i="8"/>
  <c r="A780" i="8" s="1"/>
  <c r="C780" i="8"/>
  <c r="D780" i="8"/>
  <c r="E780" i="8"/>
  <c r="F780" i="8"/>
  <c r="B781" i="8"/>
  <c r="A781" i="8" s="1"/>
  <c r="C781" i="8"/>
  <c r="D781" i="8"/>
  <c r="E781" i="8"/>
  <c r="F781" i="8"/>
  <c r="B782" i="8"/>
  <c r="A782" i="8" s="1"/>
  <c r="C782" i="8"/>
  <c r="D782" i="8"/>
  <c r="E782" i="8"/>
  <c r="F782" i="8"/>
  <c r="B783" i="8"/>
  <c r="A783" i="8" s="1"/>
  <c r="C783" i="8"/>
  <c r="D783" i="8"/>
  <c r="E783" i="8"/>
  <c r="F783" i="8"/>
  <c r="B784" i="8"/>
  <c r="A784" i="8" s="1"/>
  <c r="C784" i="8"/>
  <c r="D784" i="8"/>
  <c r="E784" i="8"/>
  <c r="F784" i="8"/>
  <c r="B785" i="8"/>
  <c r="A785" i="8" s="1"/>
  <c r="C785" i="8"/>
  <c r="D785" i="8"/>
  <c r="E785" i="8"/>
  <c r="F785" i="8"/>
  <c r="B786" i="8"/>
  <c r="A786" i="8" s="1"/>
  <c r="C786" i="8"/>
  <c r="D786" i="8"/>
  <c r="E786" i="8"/>
  <c r="F786" i="8"/>
  <c r="B787" i="8"/>
  <c r="A787" i="8" s="1"/>
  <c r="C787" i="8"/>
  <c r="D787" i="8"/>
  <c r="E787" i="8"/>
  <c r="F787" i="8"/>
  <c r="B788" i="8"/>
  <c r="A788" i="8" s="1"/>
  <c r="C788" i="8"/>
  <c r="D788" i="8"/>
  <c r="E788" i="8"/>
  <c r="F788" i="8"/>
  <c r="B789" i="8"/>
  <c r="A789" i="8" s="1"/>
  <c r="C789" i="8"/>
  <c r="D789" i="8"/>
  <c r="E789" i="8"/>
  <c r="F789" i="8"/>
  <c r="B790" i="8"/>
  <c r="A790" i="8" s="1"/>
  <c r="C790" i="8"/>
  <c r="D790" i="8"/>
  <c r="E790" i="8"/>
  <c r="F790" i="8"/>
  <c r="B791" i="8"/>
  <c r="A791" i="8" s="1"/>
  <c r="C791" i="8"/>
  <c r="D791" i="8"/>
  <c r="E791" i="8"/>
  <c r="F791" i="8"/>
  <c r="B792" i="8"/>
  <c r="A792" i="8" s="1"/>
  <c r="C792" i="8"/>
  <c r="D792" i="8"/>
  <c r="E792" i="8"/>
  <c r="F792" i="8"/>
  <c r="B793" i="8"/>
  <c r="A793" i="8" s="1"/>
  <c r="C793" i="8"/>
  <c r="D793" i="8"/>
  <c r="E793" i="8"/>
  <c r="F793" i="8"/>
  <c r="B794" i="8"/>
  <c r="A794" i="8" s="1"/>
  <c r="C794" i="8"/>
  <c r="D794" i="8"/>
  <c r="E794" i="8"/>
  <c r="F794" i="8"/>
  <c r="B795" i="8"/>
  <c r="A795" i="8" s="1"/>
  <c r="C795" i="8"/>
  <c r="D795" i="8"/>
  <c r="E795" i="8"/>
  <c r="F795" i="8"/>
  <c r="B796" i="8"/>
  <c r="A796" i="8" s="1"/>
  <c r="C796" i="8"/>
  <c r="D796" i="8"/>
  <c r="E796" i="8"/>
  <c r="F796" i="8"/>
  <c r="B797" i="8"/>
  <c r="A797" i="8" s="1"/>
  <c r="C797" i="8"/>
  <c r="D797" i="8"/>
  <c r="E797" i="8"/>
  <c r="F797" i="8"/>
  <c r="B798" i="8"/>
  <c r="A798" i="8" s="1"/>
  <c r="C798" i="8"/>
  <c r="D798" i="8"/>
  <c r="E798" i="8"/>
  <c r="F798" i="8"/>
  <c r="B799" i="8"/>
  <c r="A799" i="8" s="1"/>
  <c r="C799" i="8"/>
  <c r="D799" i="8"/>
  <c r="E799" i="8"/>
  <c r="F799" i="8"/>
  <c r="B800" i="8"/>
  <c r="A800" i="8" s="1"/>
  <c r="C800" i="8"/>
  <c r="D800" i="8"/>
  <c r="E800" i="8"/>
  <c r="F800" i="8"/>
  <c r="B801" i="8"/>
  <c r="A801" i="8" s="1"/>
  <c r="C801" i="8"/>
  <c r="D801" i="8"/>
  <c r="E801" i="8"/>
  <c r="F801" i="8"/>
  <c r="B802" i="8"/>
  <c r="A802" i="8" s="1"/>
  <c r="C802" i="8"/>
  <c r="D802" i="8"/>
  <c r="E802" i="8"/>
  <c r="F802" i="8"/>
  <c r="B803" i="8"/>
  <c r="A803" i="8" s="1"/>
  <c r="C803" i="8"/>
  <c r="D803" i="8"/>
  <c r="E803" i="8"/>
  <c r="F803" i="8"/>
  <c r="B804" i="8"/>
  <c r="A804" i="8" s="1"/>
  <c r="C804" i="8"/>
  <c r="D804" i="8"/>
  <c r="E804" i="8"/>
  <c r="F804" i="8"/>
  <c r="B805" i="8"/>
  <c r="A805" i="8" s="1"/>
  <c r="C805" i="8"/>
  <c r="D805" i="8"/>
  <c r="E805" i="8"/>
  <c r="F805" i="8"/>
  <c r="B806" i="8"/>
  <c r="A806" i="8" s="1"/>
  <c r="C806" i="8"/>
  <c r="D806" i="8"/>
  <c r="E806" i="8"/>
  <c r="F806" i="8"/>
  <c r="B807" i="8"/>
  <c r="A807" i="8" s="1"/>
  <c r="C807" i="8"/>
  <c r="D807" i="8"/>
  <c r="E807" i="8"/>
  <c r="F807" i="8"/>
  <c r="B808" i="8"/>
  <c r="A808" i="8" s="1"/>
  <c r="C808" i="8"/>
  <c r="D808" i="8"/>
  <c r="E808" i="8"/>
  <c r="F808" i="8"/>
  <c r="B809" i="8"/>
  <c r="A809" i="8" s="1"/>
  <c r="C809" i="8"/>
  <c r="D809" i="8"/>
  <c r="E809" i="8"/>
  <c r="F809" i="8"/>
  <c r="B810" i="8"/>
  <c r="A810" i="8" s="1"/>
  <c r="C810" i="8"/>
  <c r="D810" i="8"/>
  <c r="E810" i="8"/>
  <c r="F810" i="8"/>
  <c r="B811" i="8"/>
  <c r="A811" i="8" s="1"/>
  <c r="C811" i="8"/>
  <c r="D811" i="8"/>
  <c r="E811" i="8"/>
  <c r="F811" i="8"/>
  <c r="B812" i="8"/>
  <c r="A812" i="8" s="1"/>
  <c r="C812" i="8"/>
  <c r="D812" i="8"/>
  <c r="E812" i="8"/>
  <c r="F812" i="8"/>
  <c r="B813" i="8"/>
  <c r="A813" i="8" s="1"/>
  <c r="C813" i="8"/>
  <c r="D813" i="8"/>
  <c r="E813" i="8"/>
  <c r="F813" i="8"/>
  <c r="B814" i="8"/>
  <c r="A814" i="8" s="1"/>
  <c r="C814" i="8"/>
  <c r="D814" i="8"/>
  <c r="E814" i="8"/>
  <c r="F814" i="8"/>
  <c r="B815" i="8"/>
  <c r="A815" i="8" s="1"/>
  <c r="C815" i="8"/>
  <c r="D815" i="8"/>
  <c r="E815" i="8"/>
  <c r="F815" i="8"/>
  <c r="B816" i="8"/>
  <c r="A816" i="8" s="1"/>
  <c r="C816" i="8"/>
  <c r="D816" i="8"/>
  <c r="E816" i="8"/>
  <c r="F816" i="8"/>
  <c r="B817" i="8"/>
  <c r="A817" i="8" s="1"/>
  <c r="C817" i="8"/>
  <c r="D817" i="8"/>
  <c r="E817" i="8"/>
  <c r="F817" i="8"/>
  <c r="B818" i="8"/>
  <c r="A818" i="8" s="1"/>
  <c r="C818" i="8"/>
  <c r="D818" i="8"/>
  <c r="E818" i="8"/>
  <c r="F818" i="8"/>
  <c r="B819" i="8"/>
  <c r="A819" i="8" s="1"/>
  <c r="C819" i="8"/>
  <c r="D819" i="8"/>
  <c r="E819" i="8"/>
  <c r="F819" i="8"/>
  <c r="B820" i="8"/>
  <c r="A820" i="8" s="1"/>
  <c r="C820" i="8"/>
  <c r="D820" i="8"/>
  <c r="E820" i="8"/>
  <c r="F820" i="8"/>
  <c r="B821" i="8"/>
  <c r="A821" i="8" s="1"/>
  <c r="C821" i="8"/>
  <c r="D821" i="8"/>
  <c r="E821" i="8"/>
  <c r="F821" i="8"/>
  <c r="B822" i="8"/>
  <c r="A822" i="8" s="1"/>
  <c r="C822" i="8"/>
  <c r="D822" i="8"/>
  <c r="E822" i="8"/>
  <c r="F822" i="8"/>
  <c r="B823" i="8"/>
  <c r="A823" i="8" s="1"/>
  <c r="C823" i="8"/>
  <c r="D823" i="8"/>
  <c r="E823" i="8"/>
  <c r="F823" i="8"/>
  <c r="B824" i="8"/>
  <c r="A824" i="8" s="1"/>
  <c r="C824" i="8"/>
  <c r="D824" i="8"/>
  <c r="E824" i="8"/>
  <c r="F824" i="8"/>
  <c r="B825" i="8"/>
  <c r="A825" i="8" s="1"/>
  <c r="C825" i="8"/>
  <c r="D825" i="8"/>
  <c r="E825" i="8"/>
  <c r="F825" i="8"/>
  <c r="B826" i="8"/>
  <c r="A826" i="8" s="1"/>
  <c r="C826" i="8"/>
  <c r="D826" i="8"/>
  <c r="E826" i="8"/>
  <c r="F826" i="8"/>
  <c r="B827" i="8"/>
  <c r="A827" i="8" s="1"/>
  <c r="C827" i="8"/>
  <c r="D827" i="8"/>
  <c r="E827" i="8"/>
  <c r="F827" i="8"/>
  <c r="B828" i="8"/>
  <c r="A828" i="8" s="1"/>
  <c r="C828" i="8"/>
  <c r="D828" i="8"/>
  <c r="E828" i="8"/>
  <c r="F828" i="8"/>
  <c r="B829" i="8"/>
  <c r="A829" i="8" s="1"/>
  <c r="C829" i="8"/>
  <c r="D829" i="8"/>
  <c r="E829" i="8"/>
  <c r="F829" i="8"/>
  <c r="B830" i="8"/>
  <c r="A830" i="8" s="1"/>
  <c r="C830" i="8"/>
  <c r="D830" i="8"/>
  <c r="E830" i="8"/>
  <c r="F830" i="8"/>
  <c r="B831" i="8"/>
  <c r="A831" i="8" s="1"/>
  <c r="C831" i="8"/>
  <c r="D831" i="8"/>
  <c r="E831" i="8"/>
  <c r="F831" i="8"/>
  <c r="B832" i="8"/>
  <c r="A832" i="8" s="1"/>
  <c r="C832" i="8"/>
  <c r="D832" i="8"/>
  <c r="E832" i="8"/>
  <c r="F832" i="8"/>
  <c r="B833" i="8"/>
  <c r="A833" i="8" s="1"/>
  <c r="C833" i="8"/>
  <c r="D833" i="8"/>
  <c r="E833" i="8"/>
  <c r="F833" i="8"/>
  <c r="B834" i="8"/>
  <c r="A834" i="8" s="1"/>
  <c r="C834" i="8"/>
  <c r="D834" i="8"/>
  <c r="E834" i="8"/>
  <c r="F834" i="8"/>
  <c r="B835" i="8"/>
  <c r="A835" i="8" s="1"/>
  <c r="C835" i="8"/>
  <c r="D835" i="8"/>
  <c r="E835" i="8"/>
  <c r="F835" i="8"/>
  <c r="B836" i="8"/>
  <c r="A836" i="8" s="1"/>
  <c r="C836" i="8"/>
  <c r="D836" i="8"/>
  <c r="E836" i="8"/>
  <c r="F836" i="8"/>
  <c r="B837" i="8"/>
  <c r="A837" i="8" s="1"/>
  <c r="C837" i="8"/>
  <c r="D837" i="8"/>
  <c r="E837" i="8"/>
  <c r="F837" i="8"/>
  <c r="B838" i="8"/>
  <c r="A838" i="8" s="1"/>
  <c r="C838" i="8"/>
  <c r="D838" i="8"/>
  <c r="E838" i="8"/>
  <c r="F838" i="8"/>
  <c r="B839" i="8"/>
  <c r="A839" i="8" s="1"/>
  <c r="C839" i="8"/>
  <c r="D839" i="8"/>
  <c r="E839" i="8"/>
  <c r="F839" i="8"/>
  <c r="B840" i="8"/>
  <c r="A840" i="8" s="1"/>
  <c r="C840" i="8"/>
  <c r="D840" i="8"/>
  <c r="E840" i="8"/>
  <c r="F840" i="8"/>
  <c r="B841" i="8"/>
  <c r="A841" i="8" s="1"/>
  <c r="C841" i="8"/>
  <c r="D841" i="8"/>
  <c r="E841" i="8"/>
  <c r="F841" i="8"/>
  <c r="B842" i="8"/>
  <c r="A842" i="8" s="1"/>
  <c r="C842" i="8"/>
  <c r="D842" i="8"/>
  <c r="E842" i="8"/>
  <c r="F842" i="8"/>
  <c r="B843" i="8"/>
  <c r="A843" i="8" s="1"/>
  <c r="C843" i="8"/>
  <c r="D843" i="8"/>
  <c r="E843" i="8"/>
  <c r="F843" i="8"/>
  <c r="B844" i="8"/>
  <c r="A844" i="8" s="1"/>
  <c r="C844" i="8"/>
  <c r="D844" i="8"/>
  <c r="E844" i="8"/>
  <c r="F844" i="8"/>
  <c r="B845" i="8"/>
  <c r="A845" i="8" s="1"/>
  <c r="C845" i="8"/>
  <c r="D845" i="8"/>
  <c r="E845" i="8"/>
  <c r="F845" i="8"/>
  <c r="B846" i="8"/>
  <c r="A846" i="8" s="1"/>
  <c r="C846" i="8"/>
  <c r="D846" i="8"/>
  <c r="E846" i="8"/>
  <c r="F846" i="8"/>
  <c r="B847" i="8"/>
  <c r="A847" i="8" s="1"/>
  <c r="C847" i="8"/>
  <c r="D847" i="8"/>
  <c r="E847" i="8"/>
  <c r="F847" i="8"/>
  <c r="B848" i="8"/>
  <c r="A848" i="8" s="1"/>
  <c r="C848" i="8"/>
  <c r="D848" i="8"/>
  <c r="E848" i="8"/>
  <c r="F848" i="8"/>
  <c r="B849" i="8"/>
  <c r="A849" i="8" s="1"/>
  <c r="C849" i="8"/>
  <c r="D849" i="8"/>
  <c r="E849" i="8"/>
  <c r="F849" i="8"/>
  <c r="B850" i="8"/>
  <c r="A850" i="8" s="1"/>
  <c r="C850" i="8"/>
  <c r="D850" i="8"/>
  <c r="E850" i="8"/>
  <c r="F850" i="8"/>
  <c r="B851" i="8"/>
  <c r="A851" i="8" s="1"/>
  <c r="C851" i="8"/>
  <c r="D851" i="8"/>
  <c r="E851" i="8"/>
  <c r="F851" i="8"/>
  <c r="B852" i="8"/>
  <c r="A852" i="8" s="1"/>
  <c r="C852" i="8"/>
  <c r="D852" i="8"/>
  <c r="E852" i="8"/>
  <c r="F852" i="8"/>
  <c r="B853" i="8"/>
  <c r="A853" i="8" s="1"/>
  <c r="C853" i="8"/>
  <c r="D853" i="8"/>
  <c r="E853" i="8"/>
  <c r="F853" i="8"/>
  <c r="B854" i="8"/>
  <c r="A854" i="8" s="1"/>
  <c r="C854" i="8"/>
  <c r="D854" i="8"/>
  <c r="E854" i="8"/>
  <c r="F854" i="8"/>
  <c r="B855" i="8"/>
  <c r="A855" i="8" s="1"/>
  <c r="C855" i="8"/>
  <c r="D855" i="8"/>
  <c r="E855" i="8"/>
  <c r="F855" i="8"/>
  <c r="B856" i="8"/>
  <c r="A856" i="8" s="1"/>
  <c r="C856" i="8"/>
  <c r="D856" i="8"/>
  <c r="E856" i="8"/>
  <c r="F856" i="8"/>
  <c r="B857" i="8"/>
  <c r="A857" i="8" s="1"/>
  <c r="C857" i="8"/>
  <c r="D857" i="8"/>
  <c r="E857" i="8"/>
  <c r="F857" i="8"/>
  <c r="B858" i="8"/>
  <c r="A858" i="8" s="1"/>
  <c r="C858" i="8"/>
  <c r="D858" i="8"/>
  <c r="E858" i="8"/>
  <c r="F858" i="8"/>
  <c r="B859" i="8"/>
  <c r="A859" i="8" s="1"/>
  <c r="C859" i="8"/>
  <c r="D859" i="8"/>
  <c r="E859" i="8"/>
  <c r="F859" i="8"/>
  <c r="B860" i="8"/>
  <c r="A860" i="8" s="1"/>
  <c r="C860" i="8"/>
  <c r="D860" i="8"/>
  <c r="E860" i="8"/>
  <c r="F860" i="8"/>
  <c r="B861" i="8"/>
  <c r="A861" i="8" s="1"/>
  <c r="C861" i="8"/>
  <c r="D861" i="8"/>
  <c r="E861" i="8"/>
  <c r="F861" i="8"/>
  <c r="B862" i="8"/>
  <c r="A862" i="8" s="1"/>
  <c r="C862" i="8"/>
  <c r="D862" i="8"/>
  <c r="E862" i="8"/>
  <c r="F862" i="8"/>
  <c r="B863" i="8"/>
  <c r="A863" i="8" s="1"/>
  <c r="C863" i="8"/>
  <c r="D863" i="8"/>
  <c r="E863" i="8"/>
  <c r="F863" i="8"/>
  <c r="B864" i="8"/>
  <c r="A864" i="8" s="1"/>
  <c r="C864" i="8"/>
  <c r="D864" i="8"/>
  <c r="E864" i="8"/>
  <c r="F864" i="8"/>
  <c r="B865" i="8"/>
  <c r="A865" i="8" s="1"/>
  <c r="C865" i="8"/>
  <c r="D865" i="8"/>
  <c r="E865" i="8"/>
  <c r="F865" i="8"/>
  <c r="B866" i="8"/>
  <c r="A866" i="8" s="1"/>
  <c r="C866" i="8"/>
  <c r="D866" i="8"/>
  <c r="E866" i="8"/>
  <c r="F866" i="8"/>
  <c r="B867" i="8"/>
  <c r="A867" i="8" s="1"/>
  <c r="C867" i="8"/>
  <c r="D867" i="8"/>
  <c r="E867" i="8"/>
  <c r="F867" i="8"/>
  <c r="B868" i="8"/>
  <c r="A868" i="8" s="1"/>
  <c r="C868" i="8"/>
  <c r="D868" i="8"/>
  <c r="E868" i="8"/>
  <c r="F868" i="8"/>
  <c r="B869" i="8"/>
  <c r="A869" i="8" s="1"/>
  <c r="C869" i="8"/>
  <c r="D869" i="8"/>
  <c r="E869" i="8"/>
  <c r="F869" i="8"/>
  <c r="B870" i="8"/>
  <c r="A870" i="8" s="1"/>
  <c r="C870" i="8"/>
  <c r="D870" i="8"/>
  <c r="E870" i="8"/>
  <c r="F870" i="8"/>
  <c r="B871" i="8"/>
  <c r="A871" i="8" s="1"/>
  <c r="C871" i="8"/>
  <c r="D871" i="8"/>
  <c r="E871" i="8"/>
  <c r="F871" i="8"/>
  <c r="B872" i="8"/>
  <c r="A872" i="8" s="1"/>
  <c r="C872" i="8"/>
  <c r="D872" i="8"/>
  <c r="E872" i="8"/>
  <c r="F872" i="8"/>
  <c r="B873" i="8"/>
  <c r="A873" i="8" s="1"/>
  <c r="C873" i="8"/>
  <c r="D873" i="8"/>
  <c r="E873" i="8"/>
  <c r="F873" i="8"/>
  <c r="B874" i="8"/>
  <c r="A874" i="8" s="1"/>
  <c r="C874" i="8"/>
  <c r="D874" i="8"/>
  <c r="E874" i="8"/>
  <c r="F874" i="8"/>
  <c r="B875" i="8"/>
  <c r="A875" i="8" s="1"/>
  <c r="C875" i="8"/>
  <c r="D875" i="8"/>
  <c r="E875" i="8"/>
  <c r="F875" i="8"/>
  <c r="B876" i="8"/>
  <c r="A876" i="8" s="1"/>
  <c r="C876" i="8"/>
  <c r="D876" i="8"/>
  <c r="E876" i="8"/>
  <c r="F876" i="8"/>
  <c r="B877" i="8"/>
  <c r="A877" i="8" s="1"/>
  <c r="C877" i="8"/>
  <c r="D877" i="8"/>
  <c r="E877" i="8"/>
  <c r="F877" i="8"/>
  <c r="B878" i="8"/>
  <c r="A878" i="8" s="1"/>
  <c r="C878" i="8"/>
  <c r="D878" i="8"/>
  <c r="E878" i="8"/>
  <c r="F878" i="8"/>
  <c r="B879" i="8"/>
  <c r="A879" i="8" s="1"/>
  <c r="C879" i="8"/>
  <c r="D879" i="8"/>
  <c r="E879" i="8"/>
  <c r="F879" i="8"/>
  <c r="B880" i="8"/>
  <c r="A880" i="8" s="1"/>
  <c r="C880" i="8"/>
  <c r="D880" i="8"/>
  <c r="E880" i="8"/>
  <c r="F880" i="8"/>
  <c r="B881" i="8"/>
  <c r="A881" i="8" s="1"/>
  <c r="C881" i="8"/>
  <c r="D881" i="8"/>
  <c r="E881" i="8"/>
  <c r="F881" i="8"/>
  <c r="B882" i="8"/>
  <c r="A882" i="8" s="1"/>
  <c r="C882" i="8"/>
  <c r="D882" i="8"/>
  <c r="E882" i="8"/>
  <c r="F882" i="8"/>
  <c r="B883" i="8"/>
  <c r="A883" i="8" s="1"/>
  <c r="C883" i="8"/>
  <c r="D883" i="8"/>
  <c r="E883" i="8"/>
  <c r="F883" i="8"/>
  <c r="B884" i="8"/>
  <c r="A884" i="8" s="1"/>
  <c r="C884" i="8"/>
  <c r="D884" i="8"/>
  <c r="E884" i="8"/>
  <c r="F884" i="8"/>
  <c r="B885" i="8"/>
  <c r="A885" i="8" s="1"/>
  <c r="C885" i="8"/>
  <c r="D885" i="8"/>
  <c r="E885" i="8"/>
  <c r="F885" i="8"/>
  <c r="B886" i="8"/>
  <c r="A886" i="8" s="1"/>
  <c r="C886" i="8"/>
  <c r="D886" i="8"/>
  <c r="E886" i="8"/>
  <c r="F886" i="8"/>
  <c r="B887" i="8"/>
  <c r="A887" i="8" s="1"/>
  <c r="C887" i="8"/>
  <c r="D887" i="8"/>
  <c r="E887" i="8"/>
  <c r="F887" i="8"/>
  <c r="B888" i="8"/>
  <c r="A888" i="8" s="1"/>
  <c r="C888" i="8"/>
  <c r="D888" i="8"/>
  <c r="E888" i="8"/>
  <c r="F888" i="8"/>
  <c r="B889" i="8"/>
  <c r="A889" i="8" s="1"/>
  <c r="C889" i="8"/>
  <c r="D889" i="8"/>
  <c r="E889" i="8"/>
  <c r="F889" i="8"/>
  <c r="B890" i="8"/>
  <c r="A890" i="8" s="1"/>
  <c r="C890" i="8"/>
  <c r="D890" i="8"/>
  <c r="E890" i="8"/>
  <c r="F890" i="8"/>
  <c r="B891" i="8"/>
  <c r="A891" i="8" s="1"/>
  <c r="C891" i="8"/>
  <c r="D891" i="8"/>
  <c r="E891" i="8"/>
  <c r="F891" i="8"/>
  <c r="B892" i="8"/>
  <c r="A892" i="8" s="1"/>
  <c r="C892" i="8"/>
  <c r="D892" i="8"/>
  <c r="E892" i="8"/>
  <c r="F892" i="8"/>
  <c r="B893" i="8"/>
  <c r="A893" i="8" s="1"/>
  <c r="C893" i="8"/>
  <c r="D893" i="8"/>
  <c r="E893" i="8"/>
  <c r="F893" i="8"/>
  <c r="B894" i="8"/>
  <c r="A894" i="8" s="1"/>
  <c r="C894" i="8"/>
  <c r="D894" i="8"/>
  <c r="E894" i="8"/>
  <c r="F894" i="8"/>
  <c r="B895" i="8"/>
  <c r="A895" i="8" s="1"/>
  <c r="C895" i="8"/>
  <c r="D895" i="8"/>
  <c r="E895" i="8"/>
  <c r="F895" i="8"/>
  <c r="B896" i="8"/>
  <c r="A896" i="8" s="1"/>
  <c r="C896" i="8"/>
  <c r="D896" i="8"/>
  <c r="E896" i="8"/>
  <c r="F896" i="8"/>
  <c r="B897" i="8"/>
  <c r="A897" i="8" s="1"/>
  <c r="C897" i="8"/>
  <c r="D897" i="8"/>
  <c r="E897" i="8"/>
  <c r="F897" i="8"/>
  <c r="B898" i="8"/>
  <c r="A898" i="8" s="1"/>
  <c r="C898" i="8"/>
  <c r="D898" i="8"/>
  <c r="E898" i="8"/>
  <c r="F898" i="8"/>
  <c r="B899" i="8"/>
  <c r="A899" i="8" s="1"/>
  <c r="C899" i="8"/>
  <c r="D899" i="8"/>
  <c r="E899" i="8"/>
  <c r="F899" i="8"/>
  <c r="B900" i="8"/>
  <c r="A900" i="8" s="1"/>
  <c r="C900" i="8"/>
  <c r="D900" i="8"/>
  <c r="E900" i="8"/>
  <c r="F900" i="8"/>
  <c r="B901" i="8"/>
  <c r="A901" i="8" s="1"/>
  <c r="C901" i="8"/>
  <c r="D901" i="8"/>
  <c r="E901" i="8"/>
  <c r="F901" i="8"/>
  <c r="B902" i="8"/>
  <c r="A902" i="8" s="1"/>
  <c r="C902" i="8"/>
  <c r="D902" i="8"/>
  <c r="E902" i="8"/>
  <c r="F902" i="8"/>
  <c r="B903" i="8"/>
  <c r="A903" i="8" s="1"/>
  <c r="C903" i="8"/>
  <c r="D903" i="8"/>
  <c r="E903" i="8"/>
  <c r="F903" i="8"/>
  <c r="B904" i="8"/>
  <c r="A904" i="8" s="1"/>
  <c r="C904" i="8"/>
  <c r="D904" i="8"/>
  <c r="E904" i="8"/>
  <c r="F904" i="8"/>
  <c r="B905" i="8"/>
  <c r="A905" i="8" s="1"/>
  <c r="C905" i="8"/>
  <c r="D905" i="8"/>
  <c r="E905" i="8"/>
  <c r="F905" i="8"/>
  <c r="B906" i="8"/>
  <c r="A906" i="8" s="1"/>
  <c r="C906" i="8"/>
  <c r="D906" i="8"/>
  <c r="E906" i="8"/>
  <c r="F906" i="8"/>
  <c r="B907" i="8"/>
  <c r="A907" i="8" s="1"/>
  <c r="C907" i="8"/>
  <c r="D907" i="8"/>
  <c r="E907" i="8"/>
  <c r="F907" i="8"/>
  <c r="B908" i="8"/>
  <c r="A908" i="8" s="1"/>
  <c r="C908" i="8"/>
  <c r="D908" i="8"/>
  <c r="E908" i="8"/>
  <c r="F908" i="8"/>
  <c r="B909" i="8"/>
  <c r="A909" i="8" s="1"/>
  <c r="C909" i="8"/>
  <c r="D909" i="8"/>
  <c r="E909" i="8"/>
  <c r="F909" i="8"/>
  <c r="B910" i="8"/>
  <c r="A910" i="8" s="1"/>
  <c r="C910" i="8"/>
  <c r="D910" i="8"/>
  <c r="E910" i="8"/>
  <c r="F910" i="8"/>
  <c r="B911" i="8"/>
  <c r="A911" i="8" s="1"/>
  <c r="C911" i="8"/>
  <c r="D911" i="8"/>
  <c r="E911" i="8"/>
  <c r="F911" i="8"/>
  <c r="B912" i="8"/>
  <c r="A912" i="8" s="1"/>
  <c r="C912" i="8"/>
  <c r="D912" i="8"/>
  <c r="E912" i="8"/>
  <c r="F912" i="8"/>
  <c r="B913" i="8"/>
  <c r="A913" i="8" s="1"/>
  <c r="C913" i="8"/>
  <c r="D913" i="8"/>
  <c r="E913" i="8"/>
  <c r="F913" i="8"/>
  <c r="B914" i="8"/>
  <c r="A914" i="8" s="1"/>
  <c r="C914" i="8"/>
  <c r="D914" i="8"/>
  <c r="E914" i="8"/>
  <c r="F914" i="8"/>
  <c r="B915" i="8"/>
  <c r="A915" i="8" s="1"/>
  <c r="C915" i="8"/>
  <c r="D915" i="8"/>
  <c r="E915" i="8"/>
  <c r="F915" i="8"/>
  <c r="B916" i="8"/>
  <c r="A916" i="8" s="1"/>
  <c r="C916" i="8"/>
  <c r="D916" i="8"/>
  <c r="E916" i="8"/>
  <c r="F916" i="8"/>
  <c r="B917" i="8"/>
  <c r="A917" i="8" s="1"/>
  <c r="C917" i="8"/>
  <c r="D917" i="8"/>
  <c r="E917" i="8"/>
  <c r="F917" i="8"/>
  <c r="B918" i="8"/>
  <c r="A918" i="8" s="1"/>
  <c r="C918" i="8"/>
  <c r="D918" i="8"/>
  <c r="E918" i="8"/>
  <c r="F918" i="8"/>
  <c r="B919" i="8"/>
  <c r="A919" i="8" s="1"/>
  <c r="C919" i="8"/>
  <c r="D919" i="8"/>
  <c r="E919" i="8"/>
  <c r="F919" i="8"/>
  <c r="B920" i="8"/>
  <c r="A920" i="8" s="1"/>
  <c r="C920" i="8"/>
  <c r="D920" i="8"/>
  <c r="E920" i="8"/>
  <c r="F920" i="8"/>
  <c r="B921" i="8"/>
  <c r="A921" i="8" s="1"/>
  <c r="C921" i="8"/>
  <c r="D921" i="8"/>
  <c r="E921" i="8"/>
  <c r="F921" i="8"/>
  <c r="B922" i="8"/>
  <c r="A922" i="8" s="1"/>
  <c r="C922" i="8"/>
  <c r="D922" i="8"/>
  <c r="E922" i="8"/>
  <c r="F922" i="8"/>
  <c r="B923" i="8"/>
  <c r="A923" i="8" s="1"/>
  <c r="C923" i="8"/>
  <c r="D923" i="8"/>
  <c r="E923" i="8"/>
  <c r="F923" i="8"/>
  <c r="B924" i="8"/>
  <c r="A924" i="8" s="1"/>
  <c r="C924" i="8"/>
  <c r="D924" i="8"/>
  <c r="E924" i="8"/>
  <c r="F924" i="8"/>
  <c r="B925" i="8"/>
  <c r="A925" i="8" s="1"/>
  <c r="C925" i="8"/>
  <c r="D925" i="8"/>
  <c r="E925" i="8"/>
  <c r="F925" i="8"/>
  <c r="B926" i="8"/>
  <c r="A926" i="8" s="1"/>
  <c r="C926" i="8"/>
  <c r="D926" i="8"/>
  <c r="E926" i="8"/>
  <c r="F926" i="8"/>
  <c r="B927" i="8"/>
  <c r="A927" i="8" s="1"/>
  <c r="C927" i="8"/>
  <c r="D927" i="8"/>
  <c r="E927" i="8"/>
  <c r="F927" i="8"/>
  <c r="B928" i="8"/>
  <c r="A928" i="8" s="1"/>
  <c r="C928" i="8"/>
  <c r="D928" i="8"/>
  <c r="E928" i="8"/>
  <c r="F928" i="8"/>
  <c r="B929" i="8"/>
  <c r="A929" i="8" s="1"/>
  <c r="C929" i="8"/>
  <c r="D929" i="8"/>
  <c r="E929" i="8"/>
  <c r="F929" i="8"/>
  <c r="B930" i="8"/>
  <c r="A930" i="8" s="1"/>
  <c r="C930" i="8"/>
  <c r="D930" i="8"/>
  <c r="E930" i="8"/>
  <c r="F930" i="8"/>
  <c r="B931" i="8"/>
  <c r="A931" i="8" s="1"/>
  <c r="C931" i="8"/>
  <c r="D931" i="8"/>
  <c r="E931" i="8"/>
  <c r="F931" i="8"/>
  <c r="B932" i="8"/>
  <c r="A932" i="8" s="1"/>
  <c r="C932" i="8"/>
  <c r="D932" i="8"/>
  <c r="E932" i="8"/>
  <c r="F932" i="8"/>
  <c r="B933" i="8"/>
  <c r="A933" i="8" s="1"/>
  <c r="C933" i="8"/>
  <c r="D933" i="8"/>
  <c r="E933" i="8"/>
  <c r="F933" i="8"/>
  <c r="B934" i="8"/>
  <c r="A934" i="8" s="1"/>
  <c r="C934" i="8"/>
  <c r="D934" i="8"/>
  <c r="E934" i="8"/>
  <c r="F934" i="8"/>
  <c r="B935" i="8"/>
  <c r="A935" i="8" s="1"/>
  <c r="C935" i="8"/>
  <c r="D935" i="8"/>
  <c r="E935" i="8"/>
  <c r="F935" i="8"/>
  <c r="B936" i="8"/>
  <c r="A936" i="8" s="1"/>
  <c r="C936" i="8"/>
  <c r="D936" i="8"/>
  <c r="E936" i="8"/>
  <c r="F936" i="8"/>
  <c r="B937" i="8"/>
  <c r="A937" i="8" s="1"/>
  <c r="C937" i="8"/>
  <c r="D937" i="8"/>
  <c r="E937" i="8"/>
  <c r="F937" i="8"/>
  <c r="B938" i="8"/>
  <c r="A938" i="8" s="1"/>
  <c r="C938" i="8"/>
  <c r="D938" i="8"/>
  <c r="E938" i="8"/>
  <c r="F938" i="8"/>
  <c r="B939" i="8"/>
  <c r="A939" i="8" s="1"/>
  <c r="C939" i="8"/>
  <c r="D939" i="8"/>
  <c r="E939" i="8"/>
  <c r="F939" i="8"/>
  <c r="B940" i="8"/>
  <c r="A940" i="8" s="1"/>
  <c r="C940" i="8"/>
  <c r="D940" i="8"/>
  <c r="E940" i="8"/>
  <c r="F940" i="8"/>
  <c r="B941" i="8"/>
  <c r="A941" i="8" s="1"/>
  <c r="C941" i="8"/>
  <c r="D941" i="8"/>
  <c r="E941" i="8"/>
  <c r="F941" i="8"/>
  <c r="B942" i="8"/>
  <c r="A942" i="8" s="1"/>
  <c r="C942" i="8"/>
  <c r="D942" i="8"/>
  <c r="E942" i="8"/>
  <c r="F942" i="8"/>
  <c r="B943" i="8"/>
  <c r="A943" i="8" s="1"/>
  <c r="C943" i="8"/>
  <c r="D943" i="8"/>
  <c r="E943" i="8"/>
  <c r="F943" i="8"/>
  <c r="B944" i="8"/>
  <c r="A944" i="8" s="1"/>
  <c r="C944" i="8"/>
  <c r="D944" i="8"/>
  <c r="E944" i="8"/>
  <c r="F944" i="8"/>
  <c r="B945" i="8"/>
  <c r="A945" i="8" s="1"/>
  <c r="C945" i="8"/>
  <c r="D945" i="8"/>
  <c r="E945" i="8"/>
  <c r="F945" i="8"/>
  <c r="B946" i="8"/>
  <c r="A946" i="8" s="1"/>
  <c r="C946" i="8"/>
  <c r="D946" i="8"/>
  <c r="E946" i="8"/>
  <c r="F946" i="8"/>
  <c r="B947" i="8"/>
  <c r="A947" i="8" s="1"/>
  <c r="C947" i="8"/>
  <c r="D947" i="8"/>
  <c r="E947" i="8"/>
  <c r="F947" i="8"/>
  <c r="B948" i="8"/>
  <c r="A948" i="8" s="1"/>
  <c r="C948" i="8"/>
  <c r="D948" i="8"/>
  <c r="E948" i="8"/>
  <c r="F948" i="8"/>
  <c r="B949" i="8"/>
  <c r="A949" i="8" s="1"/>
  <c r="C949" i="8"/>
  <c r="D949" i="8"/>
  <c r="E949" i="8"/>
  <c r="F949" i="8"/>
  <c r="B950" i="8"/>
  <c r="A950" i="8" s="1"/>
  <c r="C950" i="8"/>
  <c r="D950" i="8"/>
  <c r="E950" i="8"/>
  <c r="F950" i="8"/>
  <c r="B951" i="8"/>
  <c r="A951" i="8" s="1"/>
  <c r="C951" i="8"/>
  <c r="D951" i="8"/>
  <c r="E951" i="8"/>
  <c r="F951" i="8"/>
  <c r="B952" i="8"/>
  <c r="A952" i="8" s="1"/>
  <c r="C952" i="8"/>
  <c r="D952" i="8"/>
  <c r="E952" i="8"/>
  <c r="F952" i="8"/>
  <c r="B953" i="8"/>
  <c r="A953" i="8" s="1"/>
  <c r="C953" i="8"/>
  <c r="D953" i="8"/>
  <c r="E953" i="8"/>
  <c r="F953" i="8"/>
  <c r="B954" i="8"/>
  <c r="A954" i="8" s="1"/>
  <c r="C954" i="8"/>
  <c r="D954" i="8"/>
  <c r="E954" i="8"/>
  <c r="F954" i="8"/>
  <c r="B955" i="8"/>
  <c r="A955" i="8" s="1"/>
  <c r="C955" i="8"/>
  <c r="D955" i="8"/>
  <c r="E955" i="8"/>
  <c r="F955" i="8"/>
  <c r="B956" i="8"/>
  <c r="A956" i="8" s="1"/>
  <c r="C956" i="8"/>
  <c r="D956" i="8"/>
  <c r="E956" i="8"/>
  <c r="F956" i="8"/>
  <c r="B957" i="8"/>
  <c r="A957" i="8" s="1"/>
  <c r="C957" i="8"/>
  <c r="D957" i="8"/>
  <c r="E957" i="8"/>
  <c r="F957" i="8"/>
  <c r="B958" i="8"/>
  <c r="A958" i="8" s="1"/>
  <c r="C958" i="8"/>
  <c r="D958" i="8"/>
  <c r="E958" i="8"/>
  <c r="F958" i="8"/>
  <c r="B959" i="8"/>
  <c r="A959" i="8" s="1"/>
  <c r="C959" i="8"/>
  <c r="D959" i="8"/>
  <c r="E959" i="8"/>
  <c r="F959" i="8"/>
  <c r="B960" i="8"/>
  <c r="A960" i="8" s="1"/>
  <c r="C960" i="8"/>
  <c r="D960" i="8"/>
  <c r="E960" i="8"/>
  <c r="F960" i="8"/>
  <c r="B961" i="8"/>
  <c r="A961" i="8" s="1"/>
  <c r="C961" i="8"/>
  <c r="D961" i="8"/>
  <c r="E961" i="8"/>
  <c r="F961" i="8"/>
  <c r="B962" i="8"/>
  <c r="A962" i="8" s="1"/>
  <c r="C962" i="8"/>
  <c r="D962" i="8"/>
  <c r="E962" i="8"/>
  <c r="F962" i="8"/>
  <c r="B963" i="8"/>
  <c r="A963" i="8" s="1"/>
  <c r="C963" i="8"/>
  <c r="D963" i="8"/>
  <c r="E963" i="8"/>
  <c r="F963" i="8"/>
  <c r="B964" i="8"/>
  <c r="A964" i="8" s="1"/>
  <c r="C964" i="8"/>
  <c r="D964" i="8"/>
  <c r="E964" i="8"/>
  <c r="F964" i="8"/>
  <c r="B965" i="8"/>
  <c r="A965" i="8" s="1"/>
  <c r="C965" i="8"/>
  <c r="D965" i="8"/>
  <c r="E965" i="8"/>
  <c r="F965" i="8"/>
  <c r="B966" i="8"/>
  <c r="A966" i="8" s="1"/>
  <c r="C966" i="8"/>
  <c r="D966" i="8"/>
  <c r="E966" i="8"/>
  <c r="F966" i="8"/>
  <c r="B967" i="8"/>
  <c r="A967" i="8" s="1"/>
  <c r="C967" i="8"/>
  <c r="D967" i="8"/>
  <c r="E967" i="8"/>
  <c r="F967" i="8"/>
  <c r="B968" i="8"/>
  <c r="A968" i="8" s="1"/>
  <c r="C968" i="8"/>
  <c r="D968" i="8"/>
  <c r="E968" i="8"/>
  <c r="F968" i="8"/>
  <c r="B969" i="8"/>
  <c r="A969" i="8" s="1"/>
  <c r="C969" i="8"/>
  <c r="D969" i="8"/>
  <c r="E969" i="8"/>
  <c r="F969" i="8"/>
  <c r="B970" i="8"/>
  <c r="A970" i="8" s="1"/>
  <c r="C970" i="8"/>
  <c r="D970" i="8"/>
  <c r="E970" i="8"/>
  <c r="F970" i="8"/>
  <c r="B971" i="8"/>
  <c r="A971" i="8" s="1"/>
  <c r="C971" i="8"/>
  <c r="D971" i="8"/>
  <c r="E971" i="8"/>
  <c r="F971" i="8"/>
  <c r="B972" i="8"/>
  <c r="A972" i="8" s="1"/>
  <c r="C972" i="8"/>
  <c r="D972" i="8"/>
  <c r="E972" i="8"/>
  <c r="F972" i="8"/>
  <c r="B973" i="8"/>
  <c r="A973" i="8" s="1"/>
  <c r="C973" i="8"/>
  <c r="D973" i="8"/>
  <c r="E973" i="8"/>
  <c r="F973" i="8"/>
  <c r="B974" i="8"/>
  <c r="A974" i="8" s="1"/>
  <c r="C974" i="8"/>
  <c r="D974" i="8"/>
  <c r="E974" i="8"/>
  <c r="F974" i="8"/>
  <c r="B975" i="8"/>
  <c r="A975" i="8" s="1"/>
  <c r="C975" i="8"/>
  <c r="D975" i="8"/>
  <c r="E975" i="8"/>
  <c r="F975" i="8"/>
  <c r="B976" i="8"/>
  <c r="A976" i="8" s="1"/>
  <c r="C976" i="8"/>
  <c r="D976" i="8"/>
  <c r="E976" i="8"/>
  <c r="F976" i="8"/>
  <c r="B977" i="8"/>
  <c r="A977" i="8" s="1"/>
  <c r="C977" i="8"/>
  <c r="D977" i="8"/>
  <c r="E977" i="8"/>
  <c r="F977" i="8"/>
  <c r="B978" i="8"/>
  <c r="A978" i="8" s="1"/>
  <c r="C978" i="8"/>
  <c r="D978" i="8"/>
  <c r="E978" i="8"/>
  <c r="F978" i="8"/>
  <c r="B979" i="8"/>
  <c r="A979" i="8" s="1"/>
  <c r="C979" i="8"/>
  <c r="D979" i="8"/>
  <c r="E979" i="8"/>
  <c r="F979" i="8"/>
  <c r="B980" i="8"/>
  <c r="A980" i="8" s="1"/>
  <c r="C980" i="8"/>
  <c r="D980" i="8"/>
  <c r="E980" i="8"/>
  <c r="F980" i="8"/>
  <c r="B981" i="8"/>
  <c r="A981" i="8" s="1"/>
  <c r="C981" i="8"/>
  <c r="D981" i="8"/>
  <c r="E981" i="8"/>
  <c r="F981" i="8"/>
  <c r="B982" i="8"/>
  <c r="A982" i="8" s="1"/>
  <c r="C982" i="8"/>
  <c r="D982" i="8"/>
  <c r="E982" i="8"/>
  <c r="F982" i="8"/>
  <c r="B983" i="8"/>
  <c r="A983" i="8" s="1"/>
  <c r="C983" i="8"/>
  <c r="D983" i="8"/>
  <c r="E983" i="8"/>
  <c r="F983" i="8"/>
  <c r="B984" i="8"/>
  <c r="A984" i="8" s="1"/>
  <c r="C984" i="8"/>
  <c r="D984" i="8"/>
  <c r="E984" i="8"/>
  <c r="F984" i="8"/>
  <c r="B985" i="8"/>
  <c r="A985" i="8" s="1"/>
  <c r="C985" i="8"/>
  <c r="D985" i="8"/>
  <c r="E985" i="8"/>
  <c r="F985" i="8"/>
  <c r="B986" i="8"/>
  <c r="A986" i="8" s="1"/>
  <c r="C986" i="8"/>
  <c r="D986" i="8"/>
  <c r="E986" i="8"/>
  <c r="F986" i="8"/>
  <c r="B987" i="8"/>
  <c r="A987" i="8" s="1"/>
  <c r="C987" i="8"/>
  <c r="D987" i="8"/>
  <c r="E987" i="8"/>
  <c r="F987" i="8"/>
  <c r="B988" i="8"/>
  <c r="A988" i="8" s="1"/>
  <c r="C988" i="8"/>
  <c r="D988" i="8"/>
  <c r="E988" i="8"/>
  <c r="F988" i="8"/>
  <c r="B989" i="8"/>
  <c r="A989" i="8" s="1"/>
  <c r="C989" i="8"/>
  <c r="D989" i="8"/>
  <c r="E989" i="8"/>
  <c r="F989" i="8"/>
  <c r="B990" i="8"/>
  <c r="A990" i="8" s="1"/>
  <c r="C990" i="8"/>
  <c r="D990" i="8"/>
  <c r="E990" i="8"/>
  <c r="F990" i="8"/>
  <c r="B991" i="8"/>
  <c r="A991" i="8" s="1"/>
  <c r="C991" i="8"/>
  <c r="D991" i="8"/>
  <c r="E991" i="8"/>
  <c r="F991" i="8"/>
  <c r="B992" i="8"/>
  <c r="A992" i="8" s="1"/>
  <c r="C992" i="8"/>
  <c r="D992" i="8"/>
  <c r="E992" i="8"/>
  <c r="F992" i="8"/>
  <c r="B993" i="8"/>
  <c r="A993" i="8" s="1"/>
  <c r="C993" i="8"/>
  <c r="D993" i="8"/>
  <c r="E993" i="8"/>
  <c r="F993" i="8"/>
  <c r="B994" i="8"/>
  <c r="A994" i="8" s="1"/>
  <c r="C994" i="8"/>
  <c r="D994" i="8"/>
  <c r="E994" i="8"/>
  <c r="F994" i="8"/>
  <c r="B995" i="8"/>
  <c r="A995" i="8" s="1"/>
  <c r="C995" i="8"/>
  <c r="D995" i="8"/>
  <c r="E995" i="8"/>
  <c r="F995" i="8"/>
  <c r="B996" i="8"/>
  <c r="A996" i="8" s="1"/>
  <c r="C996" i="8"/>
  <c r="D996" i="8"/>
  <c r="E996" i="8"/>
  <c r="F996" i="8"/>
  <c r="B997" i="8"/>
  <c r="A997" i="8" s="1"/>
  <c r="C997" i="8"/>
  <c r="D997" i="8"/>
  <c r="E997" i="8"/>
  <c r="F997" i="8"/>
  <c r="B998" i="8"/>
  <c r="A998" i="8" s="1"/>
  <c r="C998" i="8"/>
  <c r="D998" i="8"/>
  <c r="E998" i="8"/>
  <c r="F998" i="8"/>
  <c r="B999" i="8"/>
  <c r="A999" i="8" s="1"/>
  <c r="C999" i="8"/>
  <c r="D999" i="8"/>
  <c r="E999" i="8"/>
  <c r="F999" i="8"/>
  <c r="B1000" i="8"/>
  <c r="A1000" i="8" s="1"/>
  <c r="C1000" i="8"/>
  <c r="D1000" i="8"/>
  <c r="E1000" i="8"/>
  <c r="F1000" i="8"/>
  <c r="B1001" i="8"/>
  <c r="A1001" i="8" s="1"/>
  <c r="C1001" i="8"/>
  <c r="D1001" i="8"/>
  <c r="E1001" i="8"/>
  <c r="F1001" i="8"/>
  <c r="B1002" i="8"/>
  <c r="A1002" i="8" s="1"/>
  <c r="C1002" i="8"/>
  <c r="D1002" i="8"/>
  <c r="E1002" i="8"/>
  <c r="F1002" i="8"/>
  <c r="B1003" i="8"/>
  <c r="A1003" i="8" s="1"/>
  <c r="C1003" i="8"/>
  <c r="D1003" i="8"/>
  <c r="E1003" i="8"/>
  <c r="F1003" i="8"/>
  <c r="B1004" i="8"/>
  <c r="A1004" i="8" s="1"/>
  <c r="C1004" i="8"/>
  <c r="D1004" i="8"/>
  <c r="E1004" i="8"/>
  <c r="F1004" i="8"/>
  <c r="B1005" i="8"/>
  <c r="A1005" i="8" s="1"/>
  <c r="C1005" i="8"/>
  <c r="D1005" i="8"/>
  <c r="E1005" i="8"/>
  <c r="F1005" i="8"/>
  <c r="B1006" i="8"/>
  <c r="A1006" i="8" s="1"/>
  <c r="C1006" i="8"/>
  <c r="D1006" i="8"/>
  <c r="E1006" i="8"/>
  <c r="F1006" i="8"/>
  <c r="B1007" i="8"/>
  <c r="A1007" i="8" s="1"/>
  <c r="C1007" i="8"/>
  <c r="D1007" i="8"/>
  <c r="E1007" i="8"/>
  <c r="F1007" i="8"/>
  <c r="B1008" i="8"/>
  <c r="A1008" i="8" s="1"/>
  <c r="C1008" i="8"/>
  <c r="D1008" i="8"/>
  <c r="E1008" i="8"/>
  <c r="F1008" i="8"/>
  <c r="B1009" i="8"/>
  <c r="A1009" i="8" s="1"/>
  <c r="C1009" i="8"/>
  <c r="D1009" i="8"/>
  <c r="E1009" i="8"/>
  <c r="F1009" i="8"/>
  <c r="B1010" i="8"/>
  <c r="A1010" i="8" s="1"/>
  <c r="C1010" i="8"/>
  <c r="D1010" i="8"/>
  <c r="E1010" i="8"/>
  <c r="F1010" i="8"/>
  <c r="B1011" i="8"/>
  <c r="A1011" i="8" s="1"/>
  <c r="C1011" i="8"/>
  <c r="D1011" i="8"/>
  <c r="E1011" i="8"/>
  <c r="F1011" i="8"/>
  <c r="B1012" i="8"/>
  <c r="A1012" i="8" s="1"/>
  <c r="C1012" i="8"/>
  <c r="D1012" i="8"/>
  <c r="E1012" i="8"/>
  <c r="F1012" i="8"/>
  <c r="B1013" i="8"/>
  <c r="A1013" i="8" s="1"/>
  <c r="C1013" i="8"/>
  <c r="D1013" i="8"/>
  <c r="E1013" i="8"/>
  <c r="F1013" i="8"/>
  <c r="B1014" i="8"/>
  <c r="A1014" i="8" s="1"/>
  <c r="C1014" i="8"/>
  <c r="D1014" i="8"/>
  <c r="E1014" i="8"/>
  <c r="F1014" i="8"/>
  <c r="B1015" i="8"/>
  <c r="A1015" i="8" s="1"/>
  <c r="C1015" i="8"/>
  <c r="D1015" i="8"/>
  <c r="E1015" i="8"/>
  <c r="F1015" i="8"/>
  <c r="B1016" i="8"/>
  <c r="A1016" i="8" s="1"/>
  <c r="C1016" i="8"/>
  <c r="D1016" i="8"/>
  <c r="E1016" i="8"/>
  <c r="F1016" i="8"/>
  <c r="B1017" i="8"/>
  <c r="A1017" i="8" s="1"/>
  <c r="C1017" i="8"/>
  <c r="D1017" i="8"/>
  <c r="E1017" i="8"/>
  <c r="F1017" i="8"/>
  <c r="B1018" i="8"/>
  <c r="A1018" i="8" s="1"/>
  <c r="C1018" i="8"/>
  <c r="D1018" i="8"/>
  <c r="E1018" i="8"/>
  <c r="F1018" i="8"/>
  <c r="B1019" i="8"/>
  <c r="A1019" i="8" s="1"/>
  <c r="C1019" i="8"/>
  <c r="D1019" i="8"/>
  <c r="E1019" i="8"/>
  <c r="F1019" i="8"/>
  <c r="B1020" i="8"/>
  <c r="A1020" i="8" s="1"/>
  <c r="C1020" i="8"/>
  <c r="D1020" i="8"/>
  <c r="E1020" i="8"/>
  <c r="F1020" i="8"/>
  <c r="B1021" i="8"/>
  <c r="A1021" i="8" s="1"/>
  <c r="C1021" i="8"/>
  <c r="D1021" i="8"/>
  <c r="E1021" i="8"/>
  <c r="F1021" i="8"/>
  <c r="B1022" i="8"/>
  <c r="A1022" i="8" s="1"/>
  <c r="C1022" i="8"/>
  <c r="D1022" i="8"/>
  <c r="E1022" i="8"/>
  <c r="F1022" i="8"/>
  <c r="B1023" i="8"/>
  <c r="A1023" i="8" s="1"/>
  <c r="C1023" i="8"/>
  <c r="D1023" i="8"/>
  <c r="E1023" i="8"/>
  <c r="F1023" i="8"/>
  <c r="B1024" i="8"/>
  <c r="A1024" i="8" s="1"/>
  <c r="C1024" i="8"/>
  <c r="D1024" i="8"/>
  <c r="E1024" i="8"/>
  <c r="F1024" i="8"/>
  <c r="B1025" i="8"/>
  <c r="A1025" i="8" s="1"/>
  <c r="C1025" i="8"/>
  <c r="D1025" i="8"/>
  <c r="E1025" i="8"/>
  <c r="F1025" i="8"/>
  <c r="B1026" i="8"/>
  <c r="A1026" i="8" s="1"/>
  <c r="C1026" i="8"/>
  <c r="D1026" i="8"/>
  <c r="E1026" i="8"/>
  <c r="F1026" i="8"/>
  <c r="B1027" i="8"/>
  <c r="A1027" i="8" s="1"/>
  <c r="C1027" i="8"/>
  <c r="D1027" i="8"/>
  <c r="E1027" i="8"/>
  <c r="F1027" i="8"/>
  <c r="B1028" i="8"/>
  <c r="A1028" i="8" s="1"/>
  <c r="C1028" i="8"/>
  <c r="D1028" i="8"/>
  <c r="E1028" i="8"/>
  <c r="F1028" i="8"/>
  <c r="B1029" i="8"/>
  <c r="A1029" i="8" s="1"/>
  <c r="C1029" i="8"/>
  <c r="D1029" i="8"/>
  <c r="E1029" i="8"/>
  <c r="F1029" i="8"/>
  <c r="B1030" i="8"/>
  <c r="A1030" i="8" s="1"/>
  <c r="C1030" i="8"/>
  <c r="D1030" i="8"/>
  <c r="E1030" i="8"/>
  <c r="F1030" i="8"/>
  <c r="B1031" i="8"/>
  <c r="A1031" i="8" s="1"/>
  <c r="C1031" i="8"/>
  <c r="D1031" i="8"/>
  <c r="E1031" i="8"/>
  <c r="F1031" i="8"/>
  <c r="B1032" i="8"/>
  <c r="A1032" i="8" s="1"/>
  <c r="C1032" i="8"/>
  <c r="D1032" i="8"/>
  <c r="E1032" i="8"/>
  <c r="F1032" i="8"/>
  <c r="B1033" i="8"/>
  <c r="A1033" i="8" s="1"/>
  <c r="C1033" i="8"/>
  <c r="D1033" i="8"/>
  <c r="E1033" i="8"/>
  <c r="F1033" i="8"/>
  <c r="B1034" i="8"/>
  <c r="A1034" i="8" s="1"/>
  <c r="C1034" i="8"/>
  <c r="D1034" i="8"/>
  <c r="E1034" i="8"/>
  <c r="F1034" i="8"/>
  <c r="B1035" i="8"/>
  <c r="A1035" i="8" s="1"/>
  <c r="C1035" i="8"/>
  <c r="D1035" i="8"/>
  <c r="E1035" i="8"/>
  <c r="F1035" i="8"/>
  <c r="B1036" i="8"/>
  <c r="A1036" i="8" s="1"/>
  <c r="C1036" i="8"/>
  <c r="D1036" i="8"/>
  <c r="E1036" i="8"/>
  <c r="F1036" i="8"/>
  <c r="B1037" i="8"/>
  <c r="A1037" i="8" s="1"/>
  <c r="C1037" i="8"/>
  <c r="D1037" i="8"/>
  <c r="E1037" i="8"/>
  <c r="F1037" i="8"/>
  <c r="B1038" i="8"/>
  <c r="A1038" i="8" s="1"/>
  <c r="C1038" i="8"/>
  <c r="D1038" i="8"/>
  <c r="E1038" i="8"/>
  <c r="F1038" i="8"/>
  <c r="B1039" i="8"/>
  <c r="A1039" i="8" s="1"/>
  <c r="C1039" i="8"/>
  <c r="D1039" i="8"/>
  <c r="E1039" i="8"/>
  <c r="F1039" i="8"/>
  <c r="B1040" i="8"/>
  <c r="A1040" i="8" s="1"/>
  <c r="C1040" i="8"/>
  <c r="D1040" i="8"/>
  <c r="E1040" i="8"/>
  <c r="F1040" i="8"/>
  <c r="B1041" i="8"/>
  <c r="A1041" i="8" s="1"/>
  <c r="C1041" i="8"/>
  <c r="D1041" i="8"/>
  <c r="E1041" i="8"/>
  <c r="F1041" i="8"/>
  <c r="B1042" i="8"/>
  <c r="A1042" i="8" s="1"/>
  <c r="C1042" i="8"/>
  <c r="D1042" i="8"/>
  <c r="E1042" i="8"/>
  <c r="F1042" i="8"/>
  <c r="B1043" i="8"/>
  <c r="A1043" i="8" s="1"/>
  <c r="C1043" i="8"/>
  <c r="D1043" i="8"/>
  <c r="E1043" i="8"/>
  <c r="F1043" i="8"/>
  <c r="B1044" i="8"/>
  <c r="A1044" i="8" s="1"/>
  <c r="C1044" i="8"/>
  <c r="D1044" i="8"/>
  <c r="E1044" i="8"/>
  <c r="F1044" i="8"/>
  <c r="B1045" i="8"/>
  <c r="A1045" i="8" s="1"/>
  <c r="C1045" i="8"/>
  <c r="D1045" i="8"/>
  <c r="E1045" i="8"/>
  <c r="F1045" i="8"/>
  <c r="B1046" i="8"/>
  <c r="A1046" i="8" s="1"/>
  <c r="C1046" i="8"/>
  <c r="D1046" i="8"/>
  <c r="E1046" i="8"/>
  <c r="F1046" i="8"/>
  <c r="B1047" i="8"/>
  <c r="A1047" i="8" s="1"/>
  <c r="C1047" i="8"/>
  <c r="D1047" i="8"/>
  <c r="E1047" i="8"/>
  <c r="F1047" i="8"/>
  <c r="B1048" i="8"/>
  <c r="A1048" i="8" s="1"/>
  <c r="C1048" i="8"/>
  <c r="D1048" i="8"/>
  <c r="E1048" i="8"/>
  <c r="F1048" i="8"/>
  <c r="B1049" i="8"/>
  <c r="A1049" i="8" s="1"/>
  <c r="C1049" i="8"/>
  <c r="D1049" i="8"/>
  <c r="E1049" i="8"/>
  <c r="F1049" i="8"/>
  <c r="B1050" i="8"/>
  <c r="A1050" i="8" s="1"/>
  <c r="C1050" i="8"/>
  <c r="D1050" i="8"/>
  <c r="E1050" i="8"/>
  <c r="F1050" i="8"/>
  <c r="B1051" i="8"/>
  <c r="A1051" i="8" s="1"/>
  <c r="C1051" i="8"/>
  <c r="D1051" i="8"/>
  <c r="E1051" i="8"/>
  <c r="F1051" i="8"/>
  <c r="B1052" i="8"/>
  <c r="A1052" i="8" s="1"/>
  <c r="C1052" i="8"/>
  <c r="D1052" i="8"/>
  <c r="E1052" i="8"/>
  <c r="F1052" i="8"/>
  <c r="B1053" i="8"/>
  <c r="A1053" i="8" s="1"/>
  <c r="C1053" i="8"/>
  <c r="D1053" i="8"/>
  <c r="E1053" i="8"/>
  <c r="F1053" i="8"/>
  <c r="B1054" i="8"/>
  <c r="A1054" i="8" s="1"/>
  <c r="C1054" i="8"/>
  <c r="D1054" i="8"/>
  <c r="E1054" i="8"/>
  <c r="F1054" i="8"/>
  <c r="B1055" i="8"/>
  <c r="A1055" i="8" s="1"/>
  <c r="C1055" i="8"/>
  <c r="D1055" i="8"/>
  <c r="E1055" i="8"/>
  <c r="F1055" i="8"/>
  <c r="B1056" i="8"/>
  <c r="A1056" i="8" s="1"/>
  <c r="C1056" i="8"/>
  <c r="D1056" i="8"/>
  <c r="E1056" i="8"/>
  <c r="F1056" i="8"/>
  <c r="B1057" i="8"/>
  <c r="A1057" i="8" s="1"/>
  <c r="C1057" i="8"/>
  <c r="D1057" i="8"/>
  <c r="E1057" i="8"/>
  <c r="F1057" i="8"/>
  <c r="B1058" i="8"/>
  <c r="A1058" i="8" s="1"/>
  <c r="C1058" i="8"/>
  <c r="D1058" i="8"/>
  <c r="E1058" i="8"/>
  <c r="F1058" i="8"/>
  <c r="B1059" i="8"/>
  <c r="A1059" i="8" s="1"/>
  <c r="C1059" i="8"/>
  <c r="D1059" i="8"/>
  <c r="E1059" i="8"/>
  <c r="F1059" i="8"/>
  <c r="B1060" i="8"/>
  <c r="A1060" i="8" s="1"/>
  <c r="C1060" i="8"/>
  <c r="D1060" i="8"/>
  <c r="E1060" i="8"/>
  <c r="F1060" i="8"/>
  <c r="B1061" i="8"/>
  <c r="A1061" i="8" s="1"/>
  <c r="C1061" i="8"/>
  <c r="D1061" i="8"/>
  <c r="E1061" i="8"/>
  <c r="F1061" i="8"/>
  <c r="B1062" i="8"/>
  <c r="A1062" i="8" s="1"/>
  <c r="C1062" i="8"/>
  <c r="D1062" i="8"/>
  <c r="E1062" i="8"/>
  <c r="F1062" i="8"/>
  <c r="B1063" i="8"/>
  <c r="A1063" i="8" s="1"/>
  <c r="C1063" i="8"/>
  <c r="D1063" i="8"/>
  <c r="E1063" i="8"/>
  <c r="F1063" i="8"/>
  <c r="B1064" i="8"/>
  <c r="A1064" i="8" s="1"/>
  <c r="C1064" i="8"/>
  <c r="D1064" i="8"/>
  <c r="E1064" i="8"/>
  <c r="F1064" i="8"/>
  <c r="B1065" i="8"/>
  <c r="A1065" i="8" s="1"/>
  <c r="C1065" i="8"/>
  <c r="D1065" i="8"/>
  <c r="E1065" i="8"/>
  <c r="F1065" i="8"/>
  <c r="B1066" i="8"/>
  <c r="A1066" i="8" s="1"/>
  <c r="C1066" i="8"/>
  <c r="D1066" i="8"/>
  <c r="E1066" i="8"/>
  <c r="F1066" i="8"/>
  <c r="B1067" i="8"/>
  <c r="A1067" i="8" s="1"/>
  <c r="C1067" i="8"/>
  <c r="D1067" i="8"/>
  <c r="E1067" i="8"/>
  <c r="F1067" i="8"/>
  <c r="B1068" i="8"/>
  <c r="A1068" i="8" s="1"/>
  <c r="C1068" i="8"/>
  <c r="D1068" i="8"/>
  <c r="E1068" i="8"/>
  <c r="F1068" i="8"/>
  <c r="B1069" i="8"/>
  <c r="A1069" i="8" s="1"/>
  <c r="C1069" i="8"/>
  <c r="D1069" i="8"/>
  <c r="E1069" i="8"/>
  <c r="F1069" i="8"/>
  <c r="B1070" i="8"/>
  <c r="A1070" i="8" s="1"/>
  <c r="C1070" i="8"/>
  <c r="D1070" i="8"/>
  <c r="E1070" i="8"/>
  <c r="F1070" i="8"/>
  <c r="B1071" i="8"/>
  <c r="A1071" i="8" s="1"/>
  <c r="C1071" i="8"/>
  <c r="D1071" i="8"/>
  <c r="E1071" i="8"/>
  <c r="F1071" i="8"/>
  <c r="B1072" i="8"/>
  <c r="A1072" i="8" s="1"/>
  <c r="C1072" i="8"/>
  <c r="D1072" i="8"/>
  <c r="E1072" i="8"/>
  <c r="F1072" i="8"/>
  <c r="B1073" i="8"/>
  <c r="A1073" i="8" s="1"/>
  <c r="C1073" i="8"/>
  <c r="D1073" i="8"/>
  <c r="E1073" i="8"/>
  <c r="F1073" i="8"/>
  <c r="B1074" i="8"/>
  <c r="A1074" i="8" s="1"/>
  <c r="C1074" i="8"/>
  <c r="D1074" i="8"/>
  <c r="E1074" i="8"/>
  <c r="F1074" i="8"/>
  <c r="B1075" i="8"/>
  <c r="A1075" i="8" s="1"/>
  <c r="C1075" i="8"/>
  <c r="D1075" i="8"/>
  <c r="E1075" i="8"/>
  <c r="F1075" i="8"/>
  <c r="B1076" i="8"/>
  <c r="A1076" i="8" s="1"/>
  <c r="C1076" i="8"/>
  <c r="D1076" i="8"/>
  <c r="E1076" i="8"/>
  <c r="F1076" i="8"/>
  <c r="B1077" i="8"/>
  <c r="A1077" i="8" s="1"/>
  <c r="C1077" i="8"/>
  <c r="D1077" i="8"/>
  <c r="E1077" i="8"/>
  <c r="F1077" i="8"/>
  <c r="B1078" i="8"/>
  <c r="A1078" i="8" s="1"/>
  <c r="C1078" i="8"/>
  <c r="D1078" i="8"/>
  <c r="E1078" i="8"/>
  <c r="F1078" i="8"/>
  <c r="B1079" i="8"/>
  <c r="A1079" i="8" s="1"/>
  <c r="C1079" i="8"/>
  <c r="D1079" i="8"/>
  <c r="E1079" i="8"/>
  <c r="F1079" i="8"/>
  <c r="B1080" i="8"/>
  <c r="A1080" i="8" s="1"/>
  <c r="C1080" i="8"/>
  <c r="D1080" i="8"/>
  <c r="E1080" i="8"/>
  <c r="F1080" i="8"/>
  <c r="B1081" i="8"/>
  <c r="A1081" i="8" s="1"/>
  <c r="C1081" i="8"/>
  <c r="D1081" i="8"/>
  <c r="E1081" i="8"/>
  <c r="F1081" i="8"/>
  <c r="B1082" i="8"/>
  <c r="A1082" i="8" s="1"/>
  <c r="C1082" i="8"/>
  <c r="D1082" i="8"/>
  <c r="E1082" i="8"/>
  <c r="F1082" i="8"/>
  <c r="B1083" i="8"/>
  <c r="A1083" i="8" s="1"/>
  <c r="C1083" i="8"/>
  <c r="D1083" i="8"/>
  <c r="E1083" i="8"/>
  <c r="F1083" i="8"/>
  <c r="B1084" i="8"/>
  <c r="A1084" i="8" s="1"/>
  <c r="C1084" i="8"/>
  <c r="D1084" i="8"/>
  <c r="E1084" i="8"/>
  <c r="F1084" i="8"/>
  <c r="B1085" i="8"/>
  <c r="A1085" i="8" s="1"/>
  <c r="C1085" i="8"/>
  <c r="D1085" i="8"/>
  <c r="E1085" i="8"/>
  <c r="F1085" i="8"/>
  <c r="B1086" i="8"/>
  <c r="A1086" i="8" s="1"/>
  <c r="C1086" i="8"/>
  <c r="D1086" i="8"/>
  <c r="E1086" i="8"/>
  <c r="F1086" i="8"/>
  <c r="B1087" i="8"/>
  <c r="A1087" i="8" s="1"/>
  <c r="C1087" i="8"/>
  <c r="D1087" i="8"/>
  <c r="E1087" i="8"/>
  <c r="F1087" i="8"/>
  <c r="B1088" i="8"/>
  <c r="A1088" i="8" s="1"/>
  <c r="C1088" i="8"/>
  <c r="D1088" i="8"/>
  <c r="E1088" i="8"/>
  <c r="F1088" i="8"/>
  <c r="B1089" i="8"/>
  <c r="A1089" i="8" s="1"/>
  <c r="C1089" i="8"/>
  <c r="D1089" i="8"/>
  <c r="E1089" i="8"/>
  <c r="F1089" i="8"/>
  <c r="B1090" i="8"/>
  <c r="A1090" i="8" s="1"/>
  <c r="C1090" i="8"/>
  <c r="D1090" i="8"/>
  <c r="E1090" i="8"/>
  <c r="F1090" i="8"/>
  <c r="B1091" i="8"/>
  <c r="A1091" i="8" s="1"/>
  <c r="C1091" i="8"/>
  <c r="D1091" i="8"/>
  <c r="E1091" i="8"/>
  <c r="F1091" i="8"/>
  <c r="B1092" i="8"/>
  <c r="A1092" i="8" s="1"/>
  <c r="C1092" i="8"/>
  <c r="D1092" i="8"/>
  <c r="E1092" i="8"/>
  <c r="F1092" i="8"/>
  <c r="B1093" i="8"/>
  <c r="A1093" i="8" s="1"/>
  <c r="C1093" i="8"/>
  <c r="D1093" i="8"/>
  <c r="E1093" i="8"/>
  <c r="F1093" i="8"/>
  <c r="B1094" i="8"/>
  <c r="A1094" i="8" s="1"/>
  <c r="C1094" i="8"/>
  <c r="D1094" i="8"/>
  <c r="E1094" i="8"/>
  <c r="F1094" i="8"/>
  <c r="B1095" i="8"/>
  <c r="A1095" i="8" s="1"/>
  <c r="C1095" i="8"/>
  <c r="D1095" i="8"/>
  <c r="E1095" i="8"/>
  <c r="F1095" i="8"/>
  <c r="B1096" i="8"/>
  <c r="A1096" i="8" s="1"/>
  <c r="C1096" i="8"/>
  <c r="D1096" i="8"/>
  <c r="E1096" i="8"/>
  <c r="F1096" i="8"/>
  <c r="B1097" i="8"/>
  <c r="A1097" i="8" s="1"/>
  <c r="C1097" i="8"/>
  <c r="D1097" i="8"/>
  <c r="E1097" i="8"/>
  <c r="F1097" i="8"/>
  <c r="B1098" i="8"/>
  <c r="A1098" i="8" s="1"/>
  <c r="C1098" i="8"/>
  <c r="D1098" i="8"/>
  <c r="E1098" i="8"/>
  <c r="F1098" i="8"/>
  <c r="B1099" i="8"/>
  <c r="A1099" i="8" s="1"/>
  <c r="C1099" i="8"/>
  <c r="D1099" i="8"/>
  <c r="E1099" i="8"/>
  <c r="F1099" i="8"/>
  <c r="B1100" i="8"/>
  <c r="A1100" i="8" s="1"/>
  <c r="C1100" i="8"/>
  <c r="D1100" i="8"/>
  <c r="E1100" i="8"/>
  <c r="F1100" i="8"/>
  <c r="B1101" i="8"/>
  <c r="A1101" i="8" s="1"/>
  <c r="C1101" i="8"/>
  <c r="D1101" i="8"/>
  <c r="E1101" i="8"/>
  <c r="F1101" i="8"/>
  <c r="B1102" i="8"/>
  <c r="A1102" i="8" s="1"/>
  <c r="C1102" i="8"/>
  <c r="D1102" i="8"/>
  <c r="E1102" i="8"/>
  <c r="F1102" i="8"/>
  <c r="B1103" i="8"/>
  <c r="A1103" i="8" s="1"/>
  <c r="C1103" i="8"/>
  <c r="D1103" i="8"/>
  <c r="E1103" i="8"/>
  <c r="F1103" i="8"/>
  <c r="B1104" i="8"/>
  <c r="A1104" i="8" s="1"/>
  <c r="C1104" i="8"/>
  <c r="D1104" i="8"/>
  <c r="E1104" i="8"/>
  <c r="F1104" i="8"/>
  <c r="B1105" i="8"/>
  <c r="A1105" i="8" s="1"/>
  <c r="C1105" i="8"/>
  <c r="D1105" i="8"/>
  <c r="E1105" i="8"/>
  <c r="F1105" i="8"/>
  <c r="B1106" i="8"/>
  <c r="A1106" i="8" s="1"/>
  <c r="C1106" i="8"/>
  <c r="D1106" i="8"/>
  <c r="E1106" i="8"/>
  <c r="F1106" i="8"/>
  <c r="B1107" i="8"/>
  <c r="A1107" i="8" s="1"/>
  <c r="C1107" i="8"/>
  <c r="D1107" i="8"/>
  <c r="E1107" i="8"/>
  <c r="F1107" i="8"/>
  <c r="B1108" i="8"/>
  <c r="A1108" i="8" s="1"/>
  <c r="C1108" i="8"/>
  <c r="D1108" i="8"/>
  <c r="E1108" i="8"/>
  <c r="F1108" i="8"/>
  <c r="B1109" i="8"/>
  <c r="A1109" i="8" s="1"/>
  <c r="C1109" i="8"/>
  <c r="D1109" i="8"/>
  <c r="E1109" i="8"/>
  <c r="F1109" i="8"/>
  <c r="B1110" i="8"/>
  <c r="A1110" i="8" s="1"/>
  <c r="C1110" i="8"/>
  <c r="D1110" i="8"/>
  <c r="E1110" i="8"/>
  <c r="F1110" i="8"/>
  <c r="B1111" i="8"/>
  <c r="A1111" i="8" s="1"/>
  <c r="C1111" i="8"/>
  <c r="D1111" i="8"/>
  <c r="E1111" i="8"/>
  <c r="F1111" i="8"/>
  <c r="B1112" i="8"/>
  <c r="A1112" i="8" s="1"/>
  <c r="C1112" i="8"/>
  <c r="D1112" i="8"/>
  <c r="E1112" i="8"/>
  <c r="F1112" i="8"/>
  <c r="B1113" i="8"/>
  <c r="A1113" i="8" s="1"/>
  <c r="C1113" i="8"/>
  <c r="D1113" i="8"/>
  <c r="E1113" i="8"/>
  <c r="F1113" i="8"/>
  <c r="B1114" i="8"/>
  <c r="A1114" i="8" s="1"/>
  <c r="C1114" i="8"/>
  <c r="D1114" i="8"/>
  <c r="E1114" i="8"/>
  <c r="F1114" i="8"/>
  <c r="B1115" i="8"/>
  <c r="A1115" i="8" s="1"/>
  <c r="C1115" i="8"/>
  <c r="D1115" i="8"/>
  <c r="E1115" i="8"/>
  <c r="F1115" i="8"/>
  <c r="B1116" i="8"/>
  <c r="A1116" i="8" s="1"/>
  <c r="C1116" i="8"/>
  <c r="D1116" i="8"/>
  <c r="E1116" i="8"/>
  <c r="F1116" i="8"/>
  <c r="B1117" i="8"/>
  <c r="A1117" i="8" s="1"/>
  <c r="C1117" i="8"/>
  <c r="D1117" i="8"/>
  <c r="E1117" i="8"/>
  <c r="F1117" i="8"/>
  <c r="B1118" i="8"/>
  <c r="A1118" i="8" s="1"/>
  <c r="C1118" i="8"/>
  <c r="D1118" i="8"/>
  <c r="E1118" i="8"/>
  <c r="F1118" i="8"/>
  <c r="B1119" i="8"/>
  <c r="A1119" i="8" s="1"/>
  <c r="C1119" i="8"/>
  <c r="D1119" i="8"/>
  <c r="E1119" i="8"/>
  <c r="F1119" i="8"/>
  <c r="B1120" i="8"/>
  <c r="A1120" i="8" s="1"/>
  <c r="C1120" i="8"/>
  <c r="D1120" i="8"/>
  <c r="E1120" i="8"/>
  <c r="F1120" i="8"/>
  <c r="B1121" i="8"/>
  <c r="A1121" i="8" s="1"/>
  <c r="C1121" i="8"/>
  <c r="D1121" i="8"/>
  <c r="E1121" i="8"/>
  <c r="F1121" i="8"/>
  <c r="B1122" i="8"/>
  <c r="A1122" i="8" s="1"/>
  <c r="C1122" i="8"/>
  <c r="D1122" i="8"/>
  <c r="E1122" i="8"/>
  <c r="F1122" i="8"/>
  <c r="B1123" i="8"/>
  <c r="A1123" i="8" s="1"/>
  <c r="C1123" i="8"/>
  <c r="D1123" i="8"/>
  <c r="E1123" i="8"/>
  <c r="F1123" i="8"/>
  <c r="B1124" i="8"/>
  <c r="A1124" i="8" s="1"/>
  <c r="C1124" i="8"/>
  <c r="D1124" i="8"/>
  <c r="E1124" i="8"/>
  <c r="F1124" i="8"/>
  <c r="B1125" i="8"/>
  <c r="A1125" i="8" s="1"/>
  <c r="C1125" i="8"/>
  <c r="D1125" i="8"/>
  <c r="E1125" i="8"/>
  <c r="F1125" i="8"/>
  <c r="B1126" i="8"/>
  <c r="A1126" i="8" s="1"/>
  <c r="C1126" i="8"/>
  <c r="D1126" i="8"/>
  <c r="E1126" i="8"/>
  <c r="F1126" i="8"/>
  <c r="B1127" i="8"/>
  <c r="A1127" i="8" s="1"/>
  <c r="C1127" i="8"/>
  <c r="D1127" i="8"/>
  <c r="E1127" i="8"/>
  <c r="F1127" i="8"/>
  <c r="B1128" i="8"/>
  <c r="A1128" i="8" s="1"/>
  <c r="C1128" i="8"/>
  <c r="D1128" i="8"/>
  <c r="E1128" i="8"/>
  <c r="F1128" i="8"/>
  <c r="B1129" i="8"/>
  <c r="A1129" i="8" s="1"/>
  <c r="C1129" i="8"/>
  <c r="D1129" i="8"/>
  <c r="E1129" i="8"/>
  <c r="F1129" i="8"/>
  <c r="B1130" i="8"/>
  <c r="A1130" i="8" s="1"/>
  <c r="C1130" i="8"/>
  <c r="D1130" i="8"/>
  <c r="E1130" i="8"/>
  <c r="F1130" i="8"/>
  <c r="B1131" i="8"/>
  <c r="A1131" i="8" s="1"/>
  <c r="C1131" i="8"/>
  <c r="D1131" i="8"/>
  <c r="E1131" i="8"/>
  <c r="F1131" i="8"/>
  <c r="B1132" i="8"/>
  <c r="A1132" i="8" s="1"/>
  <c r="C1132" i="8"/>
  <c r="D1132" i="8"/>
  <c r="E1132" i="8"/>
  <c r="F1132" i="8"/>
  <c r="B1133" i="8"/>
  <c r="A1133" i="8" s="1"/>
  <c r="C1133" i="8"/>
  <c r="D1133" i="8"/>
  <c r="E1133" i="8"/>
  <c r="F1133" i="8"/>
  <c r="B1134" i="8"/>
  <c r="A1134" i="8" s="1"/>
  <c r="C1134" i="8"/>
  <c r="D1134" i="8"/>
  <c r="E1134" i="8"/>
  <c r="F1134" i="8"/>
  <c r="B1135" i="8"/>
  <c r="A1135" i="8" s="1"/>
  <c r="C1135" i="8"/>
  <c r="D1135" i="8"/>
  <c r="E1135" i="8"/>
  <c r="F1135" i="8"/>
  <c r="B1136" i="8"/>
  <c r="A1136" i="8" s="1"/>
  <c r="C1136" i="8"/>
  <c r="D1136" i="8"/>
  <c r="E1136" i="8"/>
  <c r="F1136" i="8"/>
  <c r="B1137" i="8"/>
  <c r="A1137" i="8" s="1"/>
  <c r="C1137" i="8"/>
  <c r="D1137" i="8"/>
  <c r="E1137" i="8"/>
  <c r="F1137" i="8"/>
  <c r="B1138" i="8"/>
  <c r="A1138" i="8" s="1"/>
  <c r="C1138" i="8"/>
  <c r="D1138" i="8"/>
  <c r="E1138" i="8"/>
  <c r="F1138" i="8"/>
  <c r="B1139" i="8"/>
  <c r="A1139" i="8" s="1"/>
  <c r="C1139" i="8"/>
  <c r="D1139" i="8"/>
  <c r="E1139" i="8"/>
  <c r="F1139" i="8"/>
  <c r="B1140" i="8"/>
  <c r="A1140" i="8" s="1"/>
  <c r="C1140" i="8"/>
  <c r="D1140" i="8"/>
  <c r="E1140" i="8"/>
  <c r="F1140" i="8"/>
  <c r="B1141" i="8"/>
  <c r="A1141" i="8" s="1"/>
  <c r="C1141" i="8"/>
  <c r="D1141" i="8"/>
  <c r="E1141" i="8"/>
  <c r="F1141" i="8"/>
  <c r="B1142" i="8"/>
  <c r="A1142" i="8" s="1"/>
  <c r="C1142" i="8"/>
  <c r="D1142" i="8"/>
  <c r="E1142" i="8"/>
  <c r="F1142" i="8"/>
  <c r="B1143" i="8"/>
  <c r="A1143" i="8" s="1"/>
  <c r="C1143" i="8"/>
  <c r="D1143" i="8"/>
  <c r="E1143" i="8"/>
  <c r="F1143" i="8"/>
  <c r="B1144" i="8"/>
  <c r="A1144" i="8" s="1"/>
  <c r="C1144" i="8"/>
  <c r="D1144" i="8"/>
  <c r="E1144" i="8"/>
  <c r="F1144" i="8"/>
  <c r="B1145" i="8"/>
  <c r="A1145" i="8" s="1"/>
  <c r="C1145" i="8"/>
  <c r="D1145" i="8"/>
  <c r="E1145" i="8"/>
  <c r="F1145" i="8"/>
  <c r="B1146" i="8"/>
  <c r="A1146" i="8" s="1"/>
  <c r="C1146" i="8"/>
  <c r="D1146" i="8"/>
  <c r="E1146" i="8"/>
  <c r="F1146" i="8"/>
  <c r="B1147" i="8"/>
  <c r="A1147" i="8" s="1"/>
  <c r="C1147" i="8"/>
  <c r="D1147" i="8"/>
  <c r="E1147" i="8"/>
  <c r="F1147" i="8"/>
  <c r="B1148" i="8"/>
  <c r="A1148" i="8" s="1"/>
  <c r="C1148" i="8"/>
  <c r="D1148" i="8"/>
  <c r="E1148" i="8"/>
  <c r="F1148" i="8"/>
  <c r="B1149" i="8"/>
  <c r="A1149" i="8" s="1"/>
  <c r="C1149" i="8"/>
  <c r="D1149" i="8"/>
  <c r="E1149" i="8"/>
  <c r="F1149" i="8"/>
  <c r="B1150" i="8"/>
  <c r="A1150" i="8" s="1"/>
  <c r="C1150" i="8"/>
  <c r="D1150" i="8"/>
  <c r="E1150" i="8"/>
  <c r="F1150" i="8"/>
  <c r="B1151" i="8"/>
  <c r="A1151" i="8" s="1"/>
  <c r="C1151" i="8"/>
  <c r="D1151" i="8"/>
  <c r="E1151" i="8"/>
  <c r="F1151" i="8"/>
  <c r="B1152" i="8"/>
  <c r="A1152" i="8" s="1"/>
  <c r="C1152" i="8"/>
  <c r="D1152" i="8"/>
  <c r="E1152" i="8"/>
  <c r="F1152" i="8"/>
  <c r="B1153" i="8"/>
  <c r="A1153" i="8" s="1"/>
  <c r="C1153" i="8"/>
  <c r="D1153" i="8"/>
  <c r="E1153" i="8"/>
  <c r="F1153" i="8"/>
  <c r="B1154" i="8"/>
  <c r="A1154" i="8" s="1"/>
  <c r="C1154" i="8"/>
  <c r="D1154" i="8"/>
  <c r="E1154" i="8"/>
  <c r="F1154" i="8"/>
  <c r="B1155" i="8"/>
  <c r="A1155" i="8" s="1"/>
  <c r="C1155" i="8"/>
  <c r="D1155" i="8"/>
  <c r="E1155" i="8"/>
  <c r="F1155" i="8"/>
  <c r="B1156" i="8"/>
  <c r="A1156" i="8" s="1"/>
  <c r="C1156" i="8"/>
  <c r="D1156" i="8"/>
  <c r="E1156" i="8"/>
  <c r="F1156" i="8"/>
  <c r="B1157" i="8"/>
  <c r="A1157" i="8" s="1"/>
  <c r="C1157" i="8"/>
  <c r="D1157" i="8"/>
  <c r="E1157" i="8"/>
  <c r="F1157" i="8"/>
  <c r="B1158" i="8"/>
  <c r="A1158" i="8" s="1"/>
  <c r="C1158" i="8"/>
  <c r="D1158" i="8"/>
  <c r="E1158" i="8"/>
  <c r="F1158" i="8"/>
  <c r="B1159" i="8"/>
  <c r="A1159" i="8" s="1"/>
  <c r="C1159" i="8"/>
  <c r="D1159" i="8"/>
  <c r="E1159" i="8"/>
  <c r="F1159" i="8"/>
  <c r="B1160" i="8"/>
  <c r="A1160" i="8" s="1"/>
  <c r="C1160" i="8"/>
  <c r="D1160" i="8"/>
  <c r="E1160" i="8"/>
  <c r="F1160" i="8"/>
  <c r="B1161" i="8"/>
  <c r="A1161" i="8" s="1"/>
  <c r="C1161" i="8"/>
  <c r="D1161" i="8"/>
  <c r="E1161" i="8"/>
  <c r="F1161" i="8"/>
  <c r="B1162" i="8"/>
  <c r="A1162" i="8" s="1"/>
  <c r="C1162" i="8"/>
  <c r="D1162" i="8"/>
  <c r="E1162" i="8"/>
  <c r="F1162" i="8"/>
  <c r="B1163" i="8"/>
  <c r="A1163" i="8" s="1"/>
  <c r="C1163" i="8"/>
  <c r="D1163" i="8"/>
  <c r="E1163" i="8"/>
  <c r="F1163" i="8"/>
  <c r="B1164" i="8"/>
  <c r="A1164" i="8" s="1"/>
  <c r="C1164" i="8"/>
  <c r="D1164" i="8"/>
  <c r="E1164" i="8"/>
  <c r="F1164" i="8"/>
  <c r="B1165" i="8"/>
  <c r="A1165" i="8" s="1"/>
  <c r="C1165" i="8"/>
  <c r="D1165" i="8"/>
  <c r="E1165" i="8"/>
  <c r="F1165" i="8"/>
  <c r="B1166" i="8"/>
  <c r="A1166" i="8" s="1"/>
  <c r="C1166" i="8"/>
  <c r="D1166" i="8"/>
  <c r="E1166" i="8"/>
  <c r="F1166" i="8"/>
  <c r="B1167" i="8"/>
  <c r="A1167" i="8" s="1"/>
  <c r="C1167" i="8"/>
  <c r="D1167" i="8"/>
  <c r="E1167" i="8"/>
  <c r="F1167" i="8"/>
  <c r="B1168" i="8"/>
  <c r="A1168" i="8" s="1"/>
  <c r="C1168" i="8"/>
  <c r="D1168" i="8"/>
  <c r="E1168" i="8"/>
  <c r="F1168" i="8"/>
  <c r="B1169" i="8"/>
  <c r="A1169" i="8" s="1"/>
  <c r="C1169" i="8"/>
  <c r="D1169" i="8"/>
  <c r="E1169" i="8"/>
  <c r="F1169" i="8"/>
  <c r="B1170" i="8"/>
  <c r="A1170" i="8" s="1"/>
  <c r="C1170" i="8"/>
  <c r="D1170" i="8"/>
  <c r="E1170" i="8"/>
  <c r="F1170" i="8"/>
  <c r="B1171" i="8"/>
  <c r="A1171" i="8" s="1"/>
  <c r="C1171" i="8"/>
  <c r="D1171" i="8"/>
  <c r="E1171" i="8"/>
  <c r="F1171" i="8"/>
  <c r="B1172" i="8"/>
  <c r="A1172" i="8" s="1"/>
  <c r="C1172" i="8"/>
  <c r="D1172" i="8"/>
  <c r="E1172" i="8"/>
  <c r="F1172" i="8"/>
  <c r="B1173" i="8"/>
  <c r="A1173" i="8" s="1"/>
  <c r="C1173" i="8"/>
  <c r="D1173" i="8"/>
  <c r="E1173" i="8"/>
  <c r="F1173" i="8"/>
  <c r="B1174" i="8"/>
  <c r="A1174" i="8" s="1"/>
  <c r="C1174" i="8"/>
  <c r="D1174" i="8"/>
  <c r="E1174" i="8"/>
  <c r="F1174" i="8"/>
  <c r="B1175" i="8"/>
  <c r="A1175" i="8" s="1"/>
  <c r="C1175" i="8"/>
  <c r="D1175" i="8"/>
  <c r="E1175" i="8"/>
  <c r="F1175" i="8"/>
  <c r="B1176" i="8"/>
  <c r="A1176" i="8" s="1"/>
  <c r="C1176" i="8"/>
  <c r="D1176" i="8"/>
  <c r="E1176" i="8"/>
  <c r="F1176" i="8"/>
  <c r="B1177" i="8"/>
  <c r="A1177" i="8" s="1"/>
  <c r="C1177" i="8"/>
  <c r="D1177" i="8"/>
  <c r="E1177" i="8"/>
  <c r="F1177" i="8"/>
  <c r="B1178" i="8"/>
  <c r="A1178" i="8" s="1"/>
  <c r="C1178" i="8"/>
  <c r="D1178" i="8"/>
  <c r="E1178" i="8"/>
  <c r="F1178" i="8"/>
  <c r="B1179" i="8"/>
  <c r="A1179" i="8" s="1"/>
  <c r="C1179" i="8"/>
  <c r="D1179" i="8"/>
  <c r="E1179" i="8"/>
  <c r="F1179" i="8"/>
  <c r="B1180" i="8"/>
  <c r="A1180" i="8" s="1"/>
  <c r="C1180" i="8"/>
  <c r="D1180" i="8"/>
  <c r="E1180" i="8"/>
  <c r="F1180" i="8"/>
  <c r="B1181" i="8"/>
  <c r="A1181" i="8" s="1"/>
  <c r="C1181" i="8"/>
  <c r="D1181" i="8"/>
  <c r="E1181" i="8"/>
  <c r="F1181" i="8"/>
  <c r="B1182" i="8"/>
  <c r="A1182" i="8" s="1"/>
  <c r="C1182" i="8"/>
  <c r="D1182" i="8"/>
  <c r="E1182" i="8"/>
  <c r="F1182" i="8"/>
  <c r="B1183" i="8"/>
  <c r="A1183" i="8" s="1"/>
  <c r="C1183" i="8"/>
  <c r="D1183" i="8"/>
  <c r="E1183" i="8"/>
  <c r="F1183" i="8"/>
  <c r="B1184" i="8"/>
  <c r="A1184" i="8" s="1"/>
  <c r="C1184" i="8"/>
  <c r="D1184" i="8"/>
  <c r="E1184" i="8"/>
  <c r="F1184" i="8"/>
  <c r="B1185" i="8"/>
  <c r="A1185" i="8" s="1"/>
  <c r="C1185" i="8"/>
  <c r="D1185" i="8"/>
  <c r="E1185" i="8"/>
  <c r="F1185" i="8"/>
  <c r="B1186" i="8"/>
  <c r="A1186" i="8" s="1"/>
  <c r="C1186" i="8"/>
  <c r="D1186" i="8"/>
  <c r="E1186" i="8"/>
  <c r="F1186" i="8"/>
  <c r="B1187" i="8"/>
  <c r="A1187" i="8" s="1"/>
  <c r="C1187" i="8"/>
  <c r="D1187" i="8"/>
  <c r="E1187" i="8"/>
  <c r="F1187" i="8"/>
  <c r="B1188" i="8"/>
  <c r="A1188" i="8" s="1"/>
  <c r="C1188" i="8"/>
  <c r="D1188" i="8"/>
  <c r="E1188" i="8"/>
  <c r="F1188" i="8"/>
  <c r="B1189" i="8"/>
  <c r="A1189" i="8" s="1"/>
  <c r="C1189" i="8"/>
  <c r="D1189" i="8"/>
  <c r="E1189" i="8"/>
  <c r="F1189" i="8"/>
  <c r="B1190" i="8"/>
  <c r="A1190" i="8" s="1"/>
  <c r="C1190" i="8"/>
  <c r="D1190" i="8"/>
  <c r="E1190" i="8"/>
  <c r="F1190" i="8"/>
  <c r="B1191" i="8"/>
  <c r="A1191" i="8" s="1"/>
  <c r="C1191" i="8"/>
  <c r="D1191" i="8"/>
  <c r="E1191" i="8"/>
  <c r="F1191" i="8"/>
  <c r="B1192" i="8"/>
  <c r="A1192" i="8" s="1"/>
  <c r="C1192" i="8"/>
  <c r="D1192" i="8"/>
  <c r="E1192" i="8"/>
  <c r="F1192" i="8"/>
  <c r="B1193" i="8"/>
  <c r="A1193" i="8" s="1"/>
  <c r="C1193" i="8"/>
  <c r="D1193" i="8"/>
  <c r="E1193" i="8"/>
  <c r="F1193" i="8"/>
  <c r="B1194" i="8"/>
  <c r="A1194" i="8" s="1"/>
  <c r="C1194" i="8"/>
  <c r="D1194" i="8"/>
  <c r="E1194" i="8"/>
  <c r="F1194" i="8"/>
  <c r="B1195" i="8"/>
  <c r="A1195" i="8" s="1"/>
  <c r="C1195" i="8"/>
  <c r="D1195" i="8"/>
  <c r="E1195" i="8"/>
  <c r="F1195" i="8"/>
  <c r="B1196" i="8"/>
  <c r="A1196" i="8" s="1"/>
  <c r="C1196" i="8"/>
  <c r="D1196" i="8"/>
  <c r="E1196" i="8"/>
  <c r="F1196" i="8"/>
  <c r="B1197" i="8"/>
  <c r="A1197" i="8" s="1"/>
  <c r="C1197" i="8"/>
  <c r="D1197" i="8"/>
  <c r="E1197" i="8"/>
  <c r="F1197" i="8"/>
  <c r="B1198" i="8"/>
  <c r="A1198" i="8" s="1"/>
  <c r="C1198" i="8"/>
  <c r="D1198" i="8"/>
  <c r="E1198" i="8"/>
  <c r="F1198" i="8"/>
  <c r="B1199" i="8"/>
  <c r="A1199" i="8" s="1"/>
  <c r="C1199" i="8"/>
  <c r="D1199" i="8"/>
  <c r="E1199" i="8"/>
  <c r="F1199" i="8"/>
  <c r="B1200" i="8"/>
  <c r="A1200" i="8" s="1"/>
  <c r="C1200" i="8"/>
  <c r="D1200" i="8"/>
  <c r="E1200" i="8"/>
  <c r="F1200" i="8"/>
  <c r="B1201" i="8"/>
  <c r="A1201" i="8" s="1"/>
  <c r="C1201" i="8"/>
  <c r="D1201" i="8"/>
  <c r="E1201" i="8"/>
  <c r="F1201" i="8"/>
  <c r="B1202" i="8"/>
  <c r="A1202" i="8" s="1"/>
  <c r="C1202" i="8"/>
  <c r="D1202" i="8"/>
  <c r="E1202" i="8"/>
  <c r="F1202" i="8"/>
  <c r="B1203" i="8"/>
  <c r="A1203" i="8" s="1"/>
  <c r="C1203" i="8"/>
  <c r="D1203" i="8"/>
  <c r="E1203" i="8"/>
  <c r="F1203" i="8"/>
  <c r="B1204" i="8"/>
  <c r="A1204" i="8" s="1"/>
  <c r="C1204" i="8"/>
  <c r="D1204" i="8"/>
  <c r="E1204" i="8"/>
  <c r="F1204" i="8"/>
  <c r="B1205" i="8"/>
  <c r="A1205" i="8" s="1"/>
  <c r="C1205" i="8"/>
  <c r="D1205" i="8"/>
  <c r="E1205" i="8"/>
  <c r="F1205" i="8"/>
  <c r="B1206" i="8"/>
  <c r="A1206" i="8" s="1"/>
  <c r="C1206" i="8"/>
  <c r="D1206" i="8"/>
  <c r="E1206" i="8"/>
  <c r="F1206" i="8"/>
  <c r="B1207" i="8"/>
  <c r="A1207" i="8" s="1"/>
  <c r="C1207" i="8"/>
  <c r="D1207" i="8"/>
  <c r="E1207" i="8"/>
  <c r="F1207" i="8"/>
  <c r="B1208" i="8"/>
  <c r="A1208" i="8" s="1"/>
  <c r="C1208" i="8"/>
  <c r="D1208" i="8"/>
  <c r="E1208" i="8"/>
  <c r="F1208" i="8"/>
  <c r="B1209" i="8"/>
  <c r="A1209" i="8" s="1"/>
  <c r="C1209" i="8"/>
  <c r="D1209" i="8"/>
  <c r="E1209" i="8"/>
  <c r="F1209" i="8"/>
  <c r="B1210" i="8"/>
  <c r="A1210" i="8" s="1"/>
  <c r="C1210" i="8"/>
  <c r="D1210" i="8"/>
  <c r="E1210" i="8"/>
  <c r="F1210" i="8"/>
  <c r="B1211" i="8"/>
  <c r="A1211" i="8" s="1"/>
  <c r="C1211" i="8"/>
  <c r="D1211" i="8"/>
  <c r="E1211" i="8"/>
  <c r="F1211" i="8"/>
  <c r="B1212" i="8"/>
  <c r="A1212" i="8" s="1"/>
  <c r="C1212" i="8"/>
  <c r="D1212" i="8"/>
  <c r="E1212" i="8"/>
  <c r="F1212" i="8"/>
  <c r="B1213" i="8"/>
  <c r="A1213" i="8" s="1"/>
  <c r="C1213" i="8"/>
  <c r="D1213" i="8"/>
  <c r="E1213" i="8"/>
  <c r="F1213" i="8"/>
  <c r="B1214" i="8"/>
  <c r="A1214" i="8" s="1"/>
  <c r="C1214" i="8"/>
  <c r="D1214" i="8"/>
  <c r="E1214" i="8"/>
  <c r="F1214" i="8"/>
  <c r="B1215" i="8"/>
  <c r="A1215" i="8" s="1"/>
  <c r="C1215" i="8"/>
  <c r="D1215" i="8"/>
  <c r="E1215" i="8"/>
  <c r="F1215" i="8"/>
  <c r="B1216" i="8"/>
  <c r="A1216" i="8" s="1"/>
  <c r="C1216" i="8"/>
  <c r="D1216" i="8"/>
  <c r="E1216" i="8"/>
  <c r="F1216" i="8"/>
  <c r="B1217" i="8"/>
  <c r="A1217" i="8" s="1"/>
  <c r="C1217" i="8"/>
  <c r="D1217" i="8"/>
  <c r="E1217" i="8"/>
  <c r="F1217" i="8"/>
  <c r="B1218" i="8"/>
  <c r="A1218" i="8" s="1"/>
  <c r="C1218" i="8"/>
  <c r="D1218" i="8"/>
  <c r="E1218" i="8"/>
  <c r="F1218" i="8"/>
  <c r="B1219" i="8"/>
  <c r="A1219" i="8" s="1"/>
  <c r="C1219" i="8"/>
  <c r="D1219" i="8"/>
  <c r="E1219" i="8"/>
  <c r="F1219" i="8"/>
  <c r="B1220" i="8"/>
  <c r="A1220" i="8" s="1"/>
  <c r="C1220" i="8"/>
  <c r="D1220" i="8"/>
  <c r="E1220" i="8"/>
  <c r="F1220" i="8"/>
  <c r="B1221" i="8"/>
  <c r="A1221" i="8" s="1"/>
  <c r="C1221" i="8"/>
  <c r="D1221" i="8"/>
  <c r="E1221" i="8"/>
  <c r="F1221" i="8"/>
  <c r="B1222" i="8"/>
  <c r="A1222" i="8" s="1"/>
  <c r="C1222" i="8"/>
  <c r="D1222" i="8"/>
  <c r="E1222" i="8"/>
  <c r="F1222" i="8"/>
  <c r="B1223" i="8"/>
  <c r="A1223" i="8" s="1"/>
  <c r="C1223" i="8"/>
  <c r="D1223" i="8"/>
  <c r="E1223" i="8"/>
  <c r="F1223" i="8"/>
  <c r="B1224" i="8"/>
  <c r="A1224" i="8" s="1"/>
  <c r="C1224" i="8"/>
  <c r="D1224" i="8"/>
  <c r="E1224" i="8"/>
  <c r="F1224" i="8"/>
  <c r="B1225" i="8"/>
  <c r="A1225" i="8" s="1"/>
  <c r="C1225" i="8"/>
  <c r="D1225" i="8"/>
  <c r="E1225" i="8"/>
  <c r="F1225" i="8"/>
  <c r="B1226" i="8"/>
  <c r="A1226" i="8" s="1"/>
  <c r="C1226" i="8"/>
  <c r="D1226" i="8"/>
  <c r="E1226" i="8"/>
  <c r="F1226" i="8"/>
  <c r="B1227" i="8"/>
  <c r="A1227" i="8" s="1"/>
  <c r="C1227" i="8"/>
  <c r="D1227" i="8"/>
  <c r="E1227" i="8"/>
  <c r="F1227" i="8"/>
  <c r="B1228" i="8"/>
  <c r="A1228" i="8" s="1"/>
  <c r="C1228" i="8"/>
  <c r="D1228" i="8"/>
  <c r="E1228" i="8"/>
  <c r="F1228" i="8"/>
  <c r="B1229" i="8"/>
  <c r="A1229" i="8" s="1"/>
  <c r="C1229" i="8"/>
  <c r="D1229" i="8"/>
  <c r="E1229" i="8"/>
  <c r="F1229" i="8"/>
  <c r="B1230" i="8"/>
  <c r="A1230" i="8" s="1"/>
  <c r="C1230" i="8"/>
  <c r="D1230" i="8"/>
  <c r="E1230" i="8"/>
  <c r="F1230" i="8"/>
  <c r="B1231" i="8"/>
  <c r="A1231" i="8" s="1"/>
  <c r="C1231" i="8"/>
  <c r="D1231" i="8"/>
  <c r="E1231" i="8"/>
  <c r="F1231" i="8"/>
  <c r="B1232" i="8"/>
  <c r="A1232" i="8" s="1"/>
  <c r="C1232" i="8"/>
  <c r="D1232" i="8"/>
  <c r="E1232" i="8"/>
  <c r="F1232" i="8"/>
  <c r="B1233" i="8"/>
  <c r="A1233" i="8" s="1"/>
  <c r="C1233" i="8"/>
  <c r="D1233" i="8"/>
  <c r="E1233" i="8"/>
  <c r="F1233" i="8"/>
  <c r="B1234" i="8"/>
  <c r="A1234" i="8" s="1"/>
  <c r="C1234" i="8"/>
  <c r="D1234" i="8"/>
  <c r="E1234" i="8"/>
  <c r="F1234" i="8"/>
  <c r="B1235" i="8"/>
  <c r="A1235" i="8" s="1"/>
  <c r="C1235" i="8"/>
  <c r="D1235" i="8"/>
  <c r="E1235" i="8"/>
  <c r="F1235" i="8"/>
  <c r="B1236" i="8"/>
  <c r="A1236" i="8" s="1"/>
  <c r="C1236" i="8"/>
  <c r="D1236" i="8"/>
  <c r="E1236" i="8"/>
  <c r="F1236" i="8"/>
  <c r="B1237" i="8"/>
  <c r="A1237" i="8" s="1"/>
  <c r="C1237" i="8"/>
  <c r="D1237" i="8"/>
  <c r="E1237" i="8"/>
  <c r="F1237" i="8"/>
  <c r="B1238" i="8"/>
  <c r="A1238" i="8" s="1"/>
  <c r="C1238" i="8"/>
  <c r="D1238" i="8"/>
  <c r="E1238" i="8"/>
  <c r="F1238" i="8"/>
  <c r="B1239" i="8"/>
  <c r="A1239" i="8" s="1"/>
  <c r="C1239" i="8"/>
  <c r="D1239" i="8"/>
  <c r="E1239" i="8"/>
  <c r="F1239" i="8"/>
  <c r="B1240" i="8"/>
  <c r="A1240" i="8" s="1"/>
  <c r="C1240" i="8"/>
  <c r="D1240" i="8"/>
  <c r="E1240" i="8"/>
  <c r="F1240" i="8"/>
  <c r="B1241" i="8"/>
  <c r="A1241" i="8" s="1"/>
  <c r="C1241" i="8"/>
  <c r="D1241" i="8"/>
  <c r="E1241" i="8"/>
  <c r="F1241" i="8"/>
  <c r="B1242" i="8"/>
  <c r="A1242" i="8" s="1"/>
  <c r="C1242" i="8"/>
  <c r="D1242" i="8"/>
  <c r="E1242" i="8"/>
  <c r="F1242" i="8"/>
  <c r="B1243" i="8"/>
  <c r="A1243" i="8" s="1"/>
  <c r="C1243" i="8"/>
  <c r="D1243" i="8"/>
  <c r="E1243" i="8"/>
  <c r="F1243" i="8"/>
  <c r="B1244" i="8"/>
  <c r="A1244" i="8" s="1"/>
  <c r="C1244" i="8"/>
  <c r="D1244" i="8"/>
  <c r="E1244" i="8"/>
  <c r="F1244" i="8"/>
  <c r="B1245" i="8"/>
  <c r="A1245" i="8" s="1"/>
  <c r="C1245" i="8"/>
  <c r="D1245" i="8"/>
  <c r="E1245" i="8"/>
  <c r="F1245" i="8"/>
  <c r="B1246" i="8"/>
  <c r="A1246" i="8" s="1"/>
  <c r="C1246" i="8"/>
  <c r="D1246" i="8"/>
  <c r="E1246" i="8"/>
  <c r="F1246" i="8"/>
  <c r="B1247" i="8"/>
  <c r="A1247" i="8" s="1"/>
  <c r="C1247" i="8"/>
  <c r="D1247" i="8"/>
  <c r="E1247" i="8"/>
  <c r="F1247" i="8"/>
  <c r="B1248" i="8"/>
  <c r="A1248" i="8" s="1"/>
  <c r="C1248" i="8"/>
  <c r="D1248" i="8"/>
  <c r="E1248" i="8"/>
  <c r="F1248" i="8"/>
  <c r="B1249" i="8"/>
  <c r="A1249" i="8" s="1"/>
  <c r="C1249" i="8"/>
  <c r="D1249" i="8"/>
  <c r="E1249" i="8"/>
  <c r="F1249" i="8"/>
  <c r="B1250" i="8"/>
  <c r="A1250" i="8" s="1"/>
  <c r="C1250" i="8"/>
  <c r="D1250" i="8"/>
  <c r="E1250" i="8"/>
  <c r="F1250" i="8"/>
  <c r="B1251" i="8"/>
  <c r="A1251" i="8" s="1"/>
  <c r="C1251" i="8"/>
  <c r="D1251" i="8"/>
  <c r="E1251" i="8"/>
  <c r="F1251" i="8"/>
  <c r="B1252" i="8"/>
  <c r="A1252" i="8" s="1"/>
  <c r="C1252" i="8"/>
  <c r="D1252" i="8"/>
  <c r="E1252" i="8"/>
  <c r="F1252" i="8"/>
  <c r="B1253" i="8"/>
  <c r="A1253" i="8" s="1"/>
  <c r="C1253" i="8"/>
  <c r="D1253" i="8"/>
  <c r="E1253" i="8"/>
  <c r="F1253" i="8"/>
  <c r="B1254" i="8"/>
  <c r="A1254" i="8" s="1"/>
  <c r="C1254" i="8"/>
  <c r="D1254" i="8"/>
  <c r="E1254" i="8"/>
  <c r="F1254" i="8"/>
  <c r="B1255" i="8"/>
  <c r="A1255" i="8" s="1"/>
  <c r="C1255" i="8"/>
  <c r="D1255" i="8"/>
  <c r="E1255" i="8"/>
  <c r="F1255" i="8"/>
  <c r="B1256" i="8"/>
  <c r="A1256" i="8" s="1"/>
  <c r="C1256" i="8"/>
  <c r="D1256" i="8"/>
  <c r="E1256" i="8"/>
  <c r="F1256" i="8"/>
  <c r="B1257" i="8"/>
  <c r="A1257" i="8" s="1"/>
  <c r="C1257" i="8"/>
  <c r="D1257" i="8"/>
  <c r="E1257" i="8"/>
  <c r="F1257" i="8"/>
  <c r="B1258" i="8"/>
  <c r="A1258" i="8" s="1"/>
  <c r="C1258" i="8"/>
  <c r="D1258" i="8"/>
  <c r="E1258" i="8"/>
  <c r="F1258" i="8"/>
  <c r="B1259" i="8"/>
  <c r="A1259" i="8" s="1"/>
  <c r="C1259" i="8"/>
  <c r="D1259" i="8"/>
  <c r="E1259" i="8"/>
  <c r="F1259" i="8"/>
  <c r="B1260" i="8"/>
  <c r="A1260" i="8" s="1"/>
  <c r="C1260" i="8"/>
  <c r="D1260" i="8"/>
  <c r="E1260" i="8"/>
  <c r="F1260" i="8"/>
  <c r="B1261" i="8"/>
  <c r="A1261" i="8" s="1"/>
  <c r="C1261" i="8"/>
  <c r="D1261" i="8"/>
  <c r="E1261" i="8"/>
  <c r="F1261" i="8"/>
  <c r="B1262" i="8"/>
  <c r="A1262" i="8" s="1"/>
  <c r="C1262" i="8"/>
  <c r="D1262" i="8"/>
  <c r="E1262" i="8"/>
  <c r="F1262" i="8"/>
  <c r="B1263" i="8"/>
  <c r="A1263" i="8" s="1"/>
  <c r="C1263" i="8"/>
  <c r="D1263" i="8"/>
  <c r="E1263" i="8"/>
  <c r="F1263" i="8"/>
  <c r="B1264" i="8"/>
  <c r="A1264" i="8" s="1"/>
  <c r="C1264" i="8"/>
  <c r="D1264" i="8"/>
  <c r="E1264" i="8"/>
  <c r="F1264" i="8"/>
  <c r="B1265" i="8"/>
  <c r="A1265" i="8" s="1"/>
  <c r="C1265" i="8"/>
  <c r="D1265" i="8"/>
  <c r="E1265" i="8"/>
  <c r="F1265" i="8"/>
  <c r="B1266" i="8"/>
  <c r="A1266" i="8" s="1"/>
  <c r="C1266" i="8"/>
  <c r="D1266" i="8"/>
  <c r="E1266" i="8"/>
  <c r="F1266" i="8"/>
  <c r="B1267" i="8"/>
  <c r="A1267" i="8" s="1"/>
  <c r="C1267" i="8"/>
  <c r="D1267" i="8"/>
  <c r="E1267" i="8"/>
  <c r="F1267" i="8"/>
  <c r="B1268" i="8"/>
  <c r="A1268" i="8" s="1"/>
  <c r="C1268" i="8"/>
  <c r="D1268" i="8"/>
  <c r="E1268" i="8"/>
  <c r="F1268" i="8"/>
  <c r="B1269" i="8"/>
  <c r="A1269" i="8" s="1"/>
  <c r="C1269" i="8"/>
  <c r="D1269" i="8"/>
  <c r="E1269" i="8"/>
  <c r="F1269" i="8"/>
  <c r="B1270" i="8"/>
  <c r="A1270" i="8" s="1"/>
  <c r="C1270" i="8"/>
  <c r="D1270" i="8"/>
  <c r="E1270" i="8"/>
  <c r="F1270" i="8"/>
  <c r="B1271" i="8"/>
  <c r="A1271" i="8" s="1"/>
  <c r="C1271" i="8"/>
  <c r="D1271" i="8"/>
  <c r="E1271" i="8"/>
  <c r="F1271" i="8"/>
  <c r="B1272" i="8"/>
  <c r="A1272" i="8" s="1"/>
  <c r="C1272" i="8"/>
  <c r="D1272" i="8"/>
  <c r="E1272" i="8"/>
  <c r="F1272" i="8"/>
  <c r="B1273" i="8"/>
  <c r="A1273" i="8" s="1"/>
  <c r="C1273" i="8"/>
  <c r="D1273" i="8"/>
  <c r="E1273" i="8"/>
  <c r="F1273" i="8"/>
  <c r="B1274" i="8"/>
  <c r="A1274" i="8" s="1"/>
  <c r="C1274" i="8"/>
  <c r="D1274" i="8"/>
  <c r="E1274" i="8"/>
  <c r="F1274" i="8"/>
  <c r="B1275" i="8"/>
  <c r="A1275" i="8" s="1"/>
  <c r="C1275" i="8"/>
  <c r="D1275" i="8"/>
  <c r="E1275" i="8"/>
  <c r="F1275" i="8"/>
  <c r="B1276" i="8"/>
  <c r="A1276" i="8" s="1"/>
  <c r="C1276" i="8"/>
  <c r="D1276" i="8"/>
  <c r="E1276" i="8"/>
  <c r="F1276" i="8"/>
  <c r="B1277" i="8"/>
  <c r="A1277" i="8" s="1"/>
  <c r="C1277" i="8"/>
  <c r="D1277" i="8"/>
  <c r="E1277" i="8"/>
  <c r="F1277" i="8"/>
  <c r="B1278" i="8"/>
  <c r="A1278" i="8" s="1"/>
  <c r="C1278" i="8"/>
  <c r="D1278" i="8"/>
  <c r="E1278" i="8"/>
  <c r="F1278" i="8"/>
  <c r="B1279" i="8"/>
  <c r="A1279" i="8" s="1"/>
  <c r="C1279" i="8"/>
  <c r="D1279" i="8"/>
  <c r="E1279" i="8"/>
  <c r="F1279" i="8"/>
  <c r="B1280" i="8"/>
  <c r="A1280" i="8" s="1"/>
  <c r="C1280" i="8"/>
  <c r="D1280" i="8"/>
  <c r="E1280" i="8"/>
  <c r="F1280" i="8"/>
  <c r="B1281" i="8"/>
  <c r="A1281" i="8" s="1"/>
  <c r="C1281" i="8"/>
  <c r="D1281" i="8"/>
  <c r="E1281" i="8"/>
  <c r="F1281" i="8"/>
  <c r="B1282" i="8"/>
  <c r="A1282" i="8" s="1"/>
  <c r="C1282" i="8"/>
  <c r="D1282" i="8"/>
  <c r="E1282" i="8"/>
  <c r="F1282" i="8"/>
  <c r="B1283" i="8"/>
  <c r="A1283" i="8" s="1"/>
  <c r="C1283" i="8"/>
  <c r="D1283" i="8"/>
  <c r="E1283" i="8"/>
  <c r="F1283" i="8"/>
  <c r="B1284" i="8"/>
  <c r="A1284" i="8" s="1"/>
  <c r="C1284" i="8"/>
  <c r="D1284" i="8"/>
  <c r="E1284" i="8"/>
  <c r="F1284" i="8"/>
  <c r="B1285" i="8"/>
  <c r="A1285" i="8" s="1"/>
  <c r="C1285" i="8"/>
  <c r="D1285" i="8"/>
  <c r="E1285" i="8"/>
  <c r="F1285" i="8"/>
  <c r="B1286" i="8"/>
  <c r="A1286" i="8" s="1"/>
  <c r="C1286" i="8"/>
  <c r="D1286" i="8"/>
  <c r="E1286" i="8"/>
  <c r="F1286" i="8"/>
  <c r="B1287" i="8"/>
  <c r="A1287" i="8" s="1"/>
  <c r="C1287" i="8"/>
  <c r="D1287" i="8"/>
  <c r="E1287" i="8"/>
  <c r="F1287" i="8"/>
  <c r="B1288" i="8"/>
  <c r="A1288" i="8" s="1"/>
  <c r="C1288" i="8"/>
  <c r="D1288" i="8"/>
  <c r="E1288" i="8"/>
  <c r="F1288" i="8"/>
  <c r="B1289" i="8"/>
  <c r="A1289" i="8" s="1"/>
  <c r="C1289" i="8"/>
  <c r="D1289" i="8"/>
  <c r="E1289" i="8"/>
  <c r="F1289" i="8"/>
  <c r="B1290" i="8"/>
  <c r="A1290" i="8" s="1"/>
  <c r="C1290" i="8"/>
  <c r="D1290" i="8"/>
  <c r="E1290" i="8"/>
  <c r="F1290" i="8"/>
  <c r="B1291" i="8"/>
  <c r="A1291" i="8" s="1"/>
  <c r="C1291" i="8"/>
  <c r="D1291" i="8"/>
  <c r="E1291" i="8"/>
  <c r="F1291" i="8"/>
  <c r="B1292" i="8"/>
  <c r="A1292" i="8" s="1"/>
  <c r="C1292" i="8"/>
  <c r="D1292" i="8"/>
  <c r="E1292" i="8"/>
  <c r="F1292" i="8"/>
  <c r="B1293" i="8"/>
  <c r="A1293" i="8" s="1"/>
  <c r="C1293" i="8"/>
  <c r="D1293" i="8"/>
  <c r="E1293" i="8"/>
  <c r="F1293" i="8"/>
  <c r="B1294" i="8"/>
  <c r="A1294" i="8" s="1"/>
  <c r="C1294" i="8"/>
  <c r="D1294" i="8"/>
  <c r="E1294" i="8"/>
  <c r="F1294" i="8"/>
  <c r="B1295" i="8"/>
  <c r="A1295" i="8" s="1"/>
  <c r="C1295" i="8"/>
  <c r="D1295" i="8"/>
  <c r="E1295" i="8"/>
  <c r="F1295" i="8"/>
  <c r="B1296" i="8"/>
  <c r="A1296" i="8" s="1"/>
  <c r="C1296" i="8"/>
  <c r="D1296" i="8"/>
  <c r="E1296" i="8"/>
  <c r="F1296" i="8"/>
  <c r="B1297" i="8"/>
  <c r="A1297" i="8" s="1"/>
  <c r="C1297" i="8"/>
  <c r="D1297" i="8"/>
  <c r="E1297" i="8"/>
  <c r="F1297" i="8"/>
  <c r="B1298" i="8"/>
  <c r="A1298" i="8" s="1"/>
  <c r="C1298" i="8"/>
  <c r="D1298" i="8"/>
  <c r="E1298" i="8"/>
  <c r="F1298" i="8"/>
  <c r="B1299" i="8"/>
  <c r="A1299" i="8" s="1"/>
  <c r="C1299" i="8"/>
  <c r="D1299" i="8"/>
  <c r="E1299" i="8"/>
  <c r="F1299" i="8"/>
  <c r="B1300" i="8"/>
  <c r="A1300" i="8" s="1"/>
  <c r="C1300" i="8"/>
  <c r="D1300" i="8"/>
  <c r="E1300" i="8"/>
  <c r="F1300" i="8"/>
  <c r="B1301" i="8"/>
  <c r="A1301" i="8" s="1"/>
  <c r="C1301" i="8"/>
  <c r="D1301" i="8"/>
  <c r="E1301" i="8"/>
  <c r="F1301" i="8"/>
  <c r="B1302" i="8"/>
  <c r="A1302" i="8" s="1"/>
  <c r="C1302" i="8"/>
  <c r="D1302" i="8"/>
  <c r="E1302" i="8"/>
  <c r="F1302" i="8"/>
  <c r="B1303" i="8"/>
  <c r="A1303" i="8" s="1"/>
  <c r="C1303" i="8"/>
  <c r="D1303" i="8"/>
  <c r="E1303" i="8"/>
  <c r="F1303" i="8"/>
  <c r="B1304" i="8"/>
  <c r="A1304" i="8" s="1"/>
  <c r="C1304" i="8"/>
  <c r="D1304" i="8"/>
  <c r="E1304" i="8"/>
  <c r="F1304" i="8"/>
  <c r="B1305" i="8"/>
  <c r="A1305" i="8" s="1"/>
  <c r="C1305" i="8"/>
  <c r="D1305" i="8"/>
  <c r="E1305" i="8"/>
  <c r="F1305" i="8"/>
  <c r="B1306" i="8"/>
  <c r="A1306" i="8" s="1"/>
  <c r="C1306" i="8"/>
  <c r="D1306" i="8"/>
  <c r="E1306" i="8"/>
  <c r="F1306" i="8"/>
  <c r="B1307" i="8"/>
  <c r="A1307" i="8" s="1"/>
  <c r="C1307" i="8"/>
  <c r="D1307" i="8"/>
  <c r="E1307" i="8"/>
  <c r="F1307" i="8"/>
  <c r="B1308" i="8"/>
  <c r="A1308" i="8" s="1"/>
  <c r="C1308" i="8"/>
  <c r="D1308" i="8"/>
  <c r="E1308" i="8"/>
  <c r="F1308" i="8"/>
  <c r="B1309" i="8"/>
  <c r="A1309" i="8" s="1"/>
  <c r="C1309" i="8"/>
  <c r="D1309" i="8"/>
  <c r="E1309" i="8"/>
  <c r="F1309" i="8"/>
  <c r="B1310" i="8"/>
  <c r="A1310" i="8" s="1"/>
  <c r="C1310" i="8"/>
  <c r="D1310" i="8"/>
  <c r="E1310" i="8"/>
  <c r="F1310" i="8"/>
  <c r="B1311" i="8"/>
  <c r="A1311" i="8" s="1"/>
  <c r="C1311" i="8"/>
  <c r="D1311" i="8"/>
  <c r="E1311" i="8"/>
  <c r="F1311" i="8"/>
  <c r="B1312" i="8"/>
  <c r="A1312" i="8" s="1"/>
  <c r="C1312" i="8"/>
  <c r="D1312" i="8"/>
  <c r="E1312" i="8"/>
  <c r="F1312" i="8"/>
  <c r="B1313" i="8"/>
  <c r="A1313" i="8" s="1"/>
  <c r="C1313" i="8"/>
  <c r="D1313" i="8"/>
  <c r="E1313" i="8"/>
  <c r="F1313" i="8"/>
  <c r="B1314" i="8"/>
  <c r="A1314" i="8" s="1"/>
  <c r="C1314" i="8"/>
  <c r="D1314" i="8"/>
  <c r="E1314" i="8"/>
  <c r="F1314" i="8"/>
  <c r="B1315" i="8"/>
  <c r="A1315" i="8" s="1"/>
  <c r="C1315" i="8"/>
  <c r="D1315" i="8"/>
  <c r="E1315" i="8"/>
  <c r="F1315" i="8"/>
  <c r="B1316" i="8"/>
  <c r="A1316" i="8" s="1"/>
  <c r="C1316" i="8"/>
  <c r="D1316" i="8"/>
  <c r="E1316" i="8"/>
  <c r="F1316" i="8"/>
  <c r="B1317" i="8"/>
  <c r="A1317" i="8" s="1"/>
  <c r="C1317" i="8"/>
  <c r="D1317" i="8"/>
  <c r="E1317" i="8"/>
  <c r="F1317" i="8"/>
  <c r="B1318" i="8"/>
  <c r="A1318" i="8" s="1"/>
  <c r="C1318" i="8"/>
  <c r="D1318" i="8"/>
  <c r="E1318" i="8"/>
  <c r="F1318" i="8"/>
  <c r="B1319" i="8"/>
  <c r="A1319" i="8" s="1"/>
  <c r="C1319" i="8"/>
  <c r="D1319" i="8"/>
  <c r="E1319" i="8"/>
  <c r="F1319" i="8"/>
  <c r="B1320" i="8"/>
  <c r="A1320" i="8" s="1"/>
  <c r="C1320" i="8"/>
  <c r="D1320" i="8"/>
  <c r="E1320" i="8"/>
  <c r="F1320" i="8"/>
  <c r="B1321" i="8"/>
  <c r="A1321" i="8" s="1"/>
  <c r="C1321" i="8"/>
  <c r="D1321" i="8"/>
  <c r="E1321" i="8"/>
  <c r="F1321" i="8"/>
  <c r="B1322" i="8"/>
  <c r="A1322" i="8" s="1"/>
  <c r="C1322" i="8"/>
  <c r="D1322" i="8"/>
  <c r="E1322" i="8"/>
  <c r="F1322" i="8"/>
  <c r="B1323" i="8"/>
  <c r="A1323" i="8" s="1"/>
  <c r="C1323" i="8"/>
  <c r="D1323" i="8"/>
  <c r="E1323" i="8"/>
  <c r="F1323" i="8"/>
  <c r="B1324" i="8"/>
  <c r="A1324" i="8" s="1"/>
  <c r="C1324" i="8"/>
  <c r="D1324" i="8"/>
  <c r="E1324" i="8"/>
  <c r="F1324" i="8"/>
  <c r="B1325" i="8"/>
  <c r="A1325" i="8" s="1"/>
  <c r="C1325" i="8"/>
  <c r="D1325" i="8"/>
  <c r="E1325" i="8"/>
  <c r="F1325" i="8"/>
  <c r="B1326" i="8"/>
  <c r="A1326" i="8" s="1"/>
  <c r="C1326" i="8"/>
  <c r="D1326" i="8"/>
  <c r="E1326" i="8"/>
  <c r="F1326" i="8"/>
  <c r="B1327" i="8"/>
  <c r="A1327" i="8" s="1"/>
  <c r="C1327" i="8"/>
  <c r="D1327" i="8"/>
  <c r="E1327" i="8"/>
  <c r="F1327" i="8"/>
  <c r="B1328" i="8"/>
  <c r="A1328" i="8" s="1"/>
  <c r="C1328" i="8"/>
  <c r="D1328" i="8"/>
  <c r="E1328" i="8"/>
  <c r="F1328" i="8"/>
  <c r="B1329" i="8"/>
  <c r="A1329" i="8" s="1"/>
  <c r="C1329" i="8"/>
  <c r="D1329" i="8"/>
  <c r="E1329" i="8"/>
  <c r="F1329" i="8"/>
  <c r="B1330" i="8"/>
  <c r="A1330" i="8" s="1"/>
  <c r="C1330" i="8"/>
  <c r="D1330" i="8"/>
  <c r="E1330" i="8"/>
  <c r="F1330" i="8"/>
  <c r="B1331" i="8"/>
  <c r="A1331" i="8" s="1"/>
  <c r="C1331" i="8"/>
  <c r="D1331" i="8"/>
  <c r="E1331" i="8"/>
  <c r="F1331" i="8"/>
  <c r="B1332" i="8"/>
  <c r="A1332" i="8" s="1"/>
  <c r="C1332" i="8"/>
  <c r="D1332" i="8"/>
  <c r="E1332" i="8"/>
  <c r="F1332" i="8"/>
  <c r="B1333" i="8"/>
  <c r="A1333" i="8" s="1"/>
  <c r="C1333" i="8"/>
  <c r="D1333" i="8"/>
  <c r="E1333" i="8"/>
  <c r="F1333" i="8"/>
  <c r="B1334" i="8"/>
  <c r="A1334" i="8" s="1"/>
  <c r="C1334" i="8"/>
  <c r="D1334" i="8"/>
  <c r="E1334" i="8"/>
  <c r="F1334" i="8"/>
  <c r="B1335" i="8"/>
  <c r="A1335" i="8" s="1"/>
  <c r="C1335" i="8"/>
  <c r="D1335" i="8"/>
  <c r="E1335" i="8"/>
  <c r="F1335" i="8"/>
  <c r="B1336" i="8"/>
  <c r="A1336" i="8" s="1"/>
  <c r="C1336" i="8"/>
  <c r="D1336" i="8"/>
  <c r="E1336" i="8"/>
  <c r="F1336" i="8"/>
  <c r="B1337" i="8"/>
  <c r="A1337" i="8" s="1"/>
  <c r="C1337" i="8"/>
  <c r="D1337" i="8"/>
  <c r="E1337" i="8"/>
  <c r="F1337" i="8"/>
  <c r="B1338" i="8"/>
  <c r="A1338" i="8" s="1"/>
  <c r="C1338" i="8"/>
  <c r="D1338" i="8"/>
  <c r="E1338" i="8"/>
  <c r="F1338" i="8"/>
  <c r="B1339" i="8"/>
  <c r="A1339" i="8" s="1"/>
  <c r="C1339" i="8"/>
  <c r="D1339" i="8"/>
  <c r="E1339" i="8"/>
  <c r="F1339" i="8"/>
  <c r="B1340" i="8"/>
  <c r="A1340" i="8" s="1"/>
  <c r="C1340" i="8"/>
  <c r="D1340" i="8"/>
  <c r="E1340" i="8"/>
  <c r="F1340" i="8"/>
  <c r="B1341" i="8"/>
  <c r="A1341" i="8" s="1"/>
  <c r="C1341" i="8"/>
  <c r="D1341" i="8"/>
  <c r="E1341" i="8"/>
  <c r="F1341" i="8"/>
  <c r="B1342" i="8"/>
  <c r="A1342" i="8" s="1"/>
  <c r="C1342" i="8"/>
  <c r="D1342" i="8"/>
  <c r="E1342" i="8"/>
  <c r="F1342" i="8"/>
  <c r="B1343" i="8"/>
  <c r="A1343" i="8" s="1"/>
  <c r="C1343" i="8"/>
  <c r="D1343" i="8"/>
  <c r="E1343" i="8"/>
  <c r="F1343" i="8"/>
  <c r="B1344" i="8"/>
  <c r="A1344" i="8" s="1"/>
  <c r="C1344" i="8"/>
  <c r="D1344" i="8"/>
  <c r="E1344" i="8"/>
  <c r="F1344" i="8"/>
  <c r="B1345" i="8"/>
  <c r="A1345" i="8" s="1"/>
  <c r="C1345" i="8"/>
  <c r="D1345" i="8"/>
  <c r="E1345" i="8"/>
  <c r="F1345" i="8"/>
  <c r="B1346" i="8"/>
  <c r="A1346" i="8" s="1"/>
  <c r="C1346" i="8"/>
  <c r="D1346" i="8"/>
  <c r="E1346" i="8"/>
  <c r="F1346" i="8"/>
  <c r="B1347" i="8"/>
  <c r="A1347" i="8" s="1"/>
  <c r="C1347" i="8"/>
  <c r="D1347" i="8"/>
  <c r="E1347" i="8"/>
  <c r="F1347" i="8"/>
  <c r="B1348" i="8"/>
  <c r="A1348" i="8" s="1"/>
  <c r="C1348" i="8"/>
  <c r="D1348" i="8"/>
  <c r="E1348" i="8"/>
  <c r="F1348" i="8"/>
  <c r="B1349" i="8"/>
  <c r="A1349" i="8" s="1"/>
  <c r="C1349" i="8"/>
  <c r="D1349" i="8"/>
  <c r="E1349" i="8"/>
  <c r="F1349" i="8"/>
  <c r="B1350" i="8"/>
  <c r="A1350" i="8" s="1"/>
  <c r="C1350" i="8"/>
  <c r="D1350" i="8"/>
  <c r="E1350" i="8"/>
  <c r="F1350" i="8"/>
  <c r="B1351" i="8"/>
  <c r="A1351" i="8" s="1"/>
  <c r="C1351" i="8"/>
  <c r="D1351" i="8"/>
  <c r="E1351" i="8"/>
  <c r="F1351" i="8"/>
  <c r="B1352" i="8"/>
  <c r="A1352" i="8" s="1"/>
  <c r="C1352" i="8"/>
  <c r="D1352" i="8"/>
  <c r="E1352" i="8"/>
  <c r="F1352" i="8"/>
  <c r="B1353" i="8"/>
  <c r="A1353" i="8" s="1"/>
  <c r="C1353" i="8"/>
  <c r="D1353" i="8"/>
  <c r="E1353" i="8"/>
  <c r="F1353" i="8"/>
  <c r="B1354" i="8"/>
  <c r="A1354" i="8" s="1"/>
  <c r="C1354" i="8"/>
  <c r="D1354" i="8"/>
  <c r="E1354" i="8"/>
  <c r="F1354" i="8"/>
  <c r="B1355" i="8"/>
  <c r="A1355" i="8" s="1"/>
  <c r="C1355" i="8"/>
  <c r="D1355" i="8"/>
  <c r="E1355" i="8"/>
  <c r="F1355" i="8"/>
  <c r="B1356" i="8"/>
  <c r="A1356" i="8" s="1"/>
  <c r="C1356" i="8"/>
  <c r="D1356" i="8"/>
  <c r="E1356" i="8"/>
  <c r="F1356" i="8"/>
  <c r="B1357" i="8"/>
  <c r="A1357" i="8" s="1"/>
  <c r="C1357" i="8"/>
  <c r="D1357" i="8"/>
  <c r="E1357" i="8"/>
  <c r="F1357" i="8"/>
  <c r="B1358" i="8"/>
  <c r="A1358" i="8" s="1"/>
  <c r="C1358" i="8"/>
  <c r="D1358" i="8"/>
  <c r="E1358" i="8"/>
  <c r="F1358" i="8"/>
  <c r="B1359" i="8"/>
  <c r="A1359" i="8" s="1"/>
  <c r="C1359" i="8"/>
  <c r="D1359" i="8"/>
  <c r="E1359" i="8"/>
  <c r="F1359" i="8"/>
  <c r="B1360" i="8"/>
  <c r="A1360" i="8" s="1"/>
  <c r="C1360" i="8"/>
  <c r="D1360" i="8"/>
  <c r="E1360" i="8"/>
  <c r="F1360" i="8"/>
  <c r="B1361" i="8"/>
  <c r="A1361" i="8" s="1"/>
  <c r="C1361" i="8"/>
  <c r="D1361" i="8"/>
  <c r="E1361" i="8"/>
  <c r="F1361" i="8"/>
  <c r="B1362" i="8"/>
  <c r="A1362" i="8" s="1"/>
  <c r="C1362" i="8"/>
  <c r="D1362" i="8"/>
  <c r="E1362" i="8"/>
  <c r="F1362" i="8"/>
  <c r="B1363" i="8"/>
  <c r="A1363" i="8" s="1"/>
  <c r="C1363" i="8"/>
  <c r="D1363" i="8"/>
  <c r="E1363" i="8"/>
  <c r="F1363" i="8"/>
  <c r="B1364" i="8"/>
  <c r="A1364" i="8" s="1"/>
  <c r="C1364" i="8"/>
  <c r="D1364" i="8"/>
  <c r="E1364" i="8"/>
  <c r="F1364" i="8"/>
  <c r="B1365" i="8"/>
  <c r="A1365" i="8" s="1"/>
  <c r="C1365" i="8"/>
  <c r="D1365" i="8"/>
  <c r="E1365" i="8"/>
  <c r="F1365" i="8"/>
  <c r="B1366" i="8"/>
  <c r="A1366" i="8" s="1"/>
  <c r="C1366" i="8"/>
  <c r="D1366" i="8"/>
  <c r="E1366" i="8"/>
  <c r="F1366" i="8"/>
  <c r="B1367" i="8"/>
  <c r="A1367" i="8" s="1"/>
  <c r="C1367" i="8"/>
  <c r="D1367" i="8"/>
  <c r="E1367" i="8"/>
  <c r="F1367" i="8"/>
  <c r="B1368" i="8"/>
  <c r="A1368" i="8" s="1"/>
  <c r="C1368" i="8"/>
  <c r="D1368" i="8"/>
  <c r="E1368" i="8"/>
  <c r="F1368" i="8"/>
  <c r="B1369" i="8"/>
  <c r="A1369" i="8" s="1"/>
  <c r="C1369" i="8"/>
  <c r="D1369" i="8"/>
  <c r="E1369" i="8"/>
  <c r="F1369" i="8"/>
  <c r="B1370" i="8"/>
  <c r="A1370" i="8" s="1"/>
  <c r="C1370" i="8"/>
  <c r="D1370" i="8"/>
  <c r="E1370" i="8"/>
  <c r="F1370" i="8"/>
  <c r="B1371" i="8"/>
  <c r="A1371" i="8" s="1"/>
  <c r="C1371" i="8"/>
  <c r="D1371" i="8"/>
  <c r="E1371" i="8"/>
  <c r="F1371" i="8"/>
  <c r="B1372" i="8"/>
  <c r="A1372" i="8" s="1"/>
  <c r="C1372" i="8"/>
  <c r="D1372" i="8"/>
  <c r="E1372" i="8"/>
  <c r="F1372" i="8"/>
  <c r="B1373" i="8"/>
  <c r="A1373" i="8" s="1"/>
  <c r="C1373" i="8"/>
  <c r="D1373" i="8"/>
  <c r="E1373" i="8"/>
  <c r="F1373" i="8"/>
  <c r="B1374" i="8"/>
  <c r="A1374" i="8" s="1"/>
  <c r="C1374" i="8"/>
  <c r="D1374" i="8"/>
  <c r="E1374" i="8"/>
  <c r="F1374" i="8"/>
  <c r="B1375" i="8"/>
  <c r="A1375" i="8" s="1"/>
  <c r="C1375" i="8"/>
  <c r="D1375" i="8"/>
  <c r="E1375" i="8"/>
  <c r="F1375" i="8"/>
  <c r="B1376" i="8"/>
  <c r="A1376" i="8" s="1"/>
  <c r="C1376" i="8"/>
  <c r="D1376" i="8"/>
  <c r="E1376" i="8"/>
  <c r="F1376" i="8"/>
  <c r="B1377" i="8"/>
  <c r="A1377" i="8" s="1"/>
  <c r="C1377" i="8"/>
  <c r="D1377" i="8"/>
  <c r="E1377" i="8"/>
  <c r="F1377" i="8"/>
  <c r="B1378" i="8"/>
  <c r="A1378" i="8" s="1"/>
  <c r="C1378" i="8"/>
  <c r="D1378" i="8"/>
  <c r="E1378" i="8"/>
  <c r="F1378" i="8"/>
  <c r="B1379" i="8"/>
  <c r="A1379" i="8" s="1"/>
  <c r="C1379" i="8"/>
  <c r="D1379" i="8"/>
  <c r="E1379" i="8"/>
  <c r="F1379" i="8"/>
  <c r="B1380" i="8"/>
  <c r="A1380" i="8" s="1"/>
  <c r="C1380" i="8"/>
  <c r="D1380" i="8"/>
  <c r="E1380" i="8"/>
  <c r="F1380" i="8"/>
  <c r="B1381" i="8"/>
  <c r="A1381" i="8" s="1"/>
  <c r="C1381" i="8"/>
  <c r="D1381" i="8"/>
  <c r="E1381" i="8"/>
  <c r="F1381" i="8"/>
  <c r="B1382" i="8"/>
  <c r="A1382" i="8" s="1"/>
  <c r="C1382" i="8"/>
  <c r="D1382" i="8"/>
  <c r="E1382" i="8"/>
  <c r="F1382" i="8"/>
  <c r="B1383" i="8"/>
  <c r="A1383" i="8" s="1"/>
  <c r="C1383" i="8"/>
  <c r="D1383" i="8"/>
  <c r="E1383" i="8"/>
  <c r="F1383" i="8"/>
  <c r="B1384" i="8"/>
  <c r="A1384" i="8" s="1"/>
  <c r="C1384" i="8"/>
  <c r="D1384" i="8"/>
  <c r="E1384" i="8"/>
  <c r="F1384" i="8"/>
  <c r="B1385" i="8"/>
  <c r="A1385" i="8" s="1"/>
  <c r="C1385" i="8"/>
  <c r="D1385" i="8"/>
  <c r="E1385" i="8"/>
  <c r="F1385" i="8"/>
  <c r="B1386" i="8"/>
  <c r="A1386" i="8" s="1"/>
  <c r="C1386" i="8"/>
  <c r="D1386" i="8"/>
  <c r="E1386" i="8"/>
  <c r="F1386" i="8"/>
  <c r="B1387" i="8"/>
  <c r="A1387" i="8" s="1"/>
  <c r="C1387" i="8"/>
  <c r="D1387" i="8"/>
  <c r="E1387" i="8"/>
  <c r="F1387" i="8"/>
  <c r="B1388" i="8"/>
  <c r="A1388" i="8" s="1"/>
  <c r="C1388" i="8"/>
  <c r="D1388" i="8"/>
  <c r="E1388" i="8"/>
  <c r="F1388" i="8"/>
  <c r="B1389" i="8"/>
  <c r="A1389" i="8" s="1"/>
  <c r="C1389" i="8"/>
  <c r="D1389" i="8"/>
  <c r="E1389" i="8"/>
  <c r="F1389" i="8"/>
  <c r="B1390" i="8"/>
  <c r="A1390" i="8" s="1"/>
  <c r="C1390" i="8"/>
  <c r="D1390" i="8"/>
  <c r="E1390" i="8"/>
  <c r="F1390" i="8"/>
  <c r="B1391" i="8"/>
  <c r="A1391" i="8" s="1"/>
  <c r="C1391" i="8"/>
  <c r="D1391" i="8"/>
  <c r="E1391" i="8"/>
  <c r="F1391" i="8"/>
  <c r="B1392" i="8"/>
  <c r="A1392" i="8" s="1"/>
  <c r="C1392" i="8"/>
  <c r="D1392" i="8"/>
  <c r="E1392" i="8"/>
  <c r="F1392" i="8"/>
  <c r="B1393" i="8"/>
  <c r="A1393" i="8" s="1"/>
  <c r="C1393" i="8"/>
  <c r="D1393" i="8"/>
  <c r="E1393" i="8"/>
  <c r="F1393" i="8"/>
  <c r="B1394" i="8"/>
  <c r="A1394" i="8" s="1"/>
  <c r="C1394" i="8"/>
  <c r="D1394" i="8"/>
  <c r="E1394" i="8"/>
  <c r="F1394" i="8"/>
  <c r="B1395" i="8"/>
  <c r="A1395" i="8" s="1"/>
  <c r="C1395" i="8"/>
  <c r="D1395" i="8"/>
  <c r="E1395" i="8"/>
  <c r="F1395" i="8"/>
  <c r="B1396" i="8"/>
  <c r="A1396" i="8" s="1"/>
  <c r="C1396" i="8"/>
  <c r="D1396" i="8"/>
  <c r="E1396" i="8"/>
  <c r="F1396" i="8"/>
  <c r="B1397" i="8"/>
  <c r="A1397" i="8" s="1"/>
  <c r="C1397" i="8"/>
  <c r="D1397" i="8"/>
  <c r="E1397" i="8"/>
  <c r="F1397" i="8"/>
  <c r="B1398" i="8"/>
  <c r="A1398" i="8" s="1"/>
  <c r="C1398" i="8"/>
  <c r="D1398" i="8"/>
  <c r="E1398" i="8"/>
  <c r="F1398" i="8"/>
  <c r="B1399" i="8"/>
  <c r="A1399" i="8" s="1"/>
  <c r="C1399" i="8"/>
  <c r="D1399" i="8"/>
  <c r="E1399" i="8"/>
  <c r="F1399" i="8"/>
  <c r="B1400" i="8"/>
  <c r="A1400" i="8" s="1"/>
  <c r="C1400" i="8"/>
  <c r="D1400" i="8"/>
  <c r="E1400" i="8"/>
  <c r="F1400" i="8"/>
  <c r="B1401" i="8"/>
  <c r="A1401" i="8" s="1"/>
  <c r="C1401" i="8"/>
  <c r="D1401" i="8"/>
  <c r="E1401" i="8"/>
  <c r="F1401" i="8"/>
  <c r="B1402" i="8"/>
  <c r="A1402" i="8" s="1"/>
  <c r="C1402" i="8"/>
  <c r="D1402" i="8"/>
  <c r="E1402" i="8"/>
  <c r="F1402" i="8"/>
  <c r="B1403" i="8"/>
  <c r="A1403" i="8" s="1"/>
  <c r="C1403" i="8"/>
  <c r="D1403" i="8"/>
  <c r="E1403" i="8"/>
  <c r="F1403" i="8"/>
  <c r="B1404" i="8"/>
  <c r="A1404" i="8" s="1"/>
  <c r="C1404" i="8"/>
  <c r="D1404" i="8"/>
  <c r="E1404" i="8"/>
  <c r="F1404" i="8"/>
  <c r="B1405" i="8"/>
  <c r="A1405" i="8" s="1"/>
  <c r="C1405" i="8"/>
  <c r="D1405" i="8"/>
  <c r="E1405" i="8"/>
  <c r="F1405" i="8"/>
  <c r="B1406" i="8"/>
  <c r="A1406" i="8" s="1"/>
  <c r="C1406" i="8"/>
  <c r="D1406" i="8"/>
  <c r="E1406" i="8"/>
  <c r="F1406" i="8"/>
  <c r="B1407" i="8"/>
  <c r="A1407" i="8" s="1"/>
  <c r="C1407" i="8"/>
  <c r="D1407" i="8"/>
  <c r="E1407" i="8"/>
  <c r="F1407" i="8"/>
  <c r="B1408" i="8"/>
  <c r="A1408" i="8" s="1"/>
  <c r="C1408" i="8"/>
  <c r="D1408" i="8"/>
  <c r="E1408" i="8"/>
  <c r="F1408" i="8"/>
  <c r="B1409" i="8"/>
  <c r="A1409" i="8" s="1"/>
  <c r="C1409" i="8"/>
  <c r="D1409" i="8"/>
  <c r="E1409" i="8"/>
  <c r="F1409" i="8"/>
  <c r="B1410" i="8"/>
  <c r="A1410" i="8" s="1"/>
  <c r="C1410" i="8"/>
  <c r="D1410" i="8"/>
  <c r="E1410" i="8"/>
  <c r="F1410" i="8"/>
  <c r="B1411" i="8"/>
  <c r="A1411" i="8" s="1"/>
  <c r="C1411" i="8"/>
  <c r="D1411" i="8"/>
  <c r="E1411" i="8"/>
  <c r="F1411" i="8"/>
  <c r="B1412" i="8"/>
  <c r="A1412" i="8" s="1"/>
  <c r="C1412" i="8"/>
  <c r="D1412" i="8"/>
  <c r="E1412" i="8"/>
  <c r="F1412" i="8"/>
  <c r="B1413" i="8"/>
  <c r="A1413" i="8" s="1"/>
  <c r="C1413" i="8"/>
  <c r="D1413" i="8"/>
  <c r="E1413" i="8"/>
  <c r="F1413" i="8"/>
  <c r="B1414" i="8"/>
  <c r="A1414" i="8" s="1"/>
  <c r="C1414" i="8"/>
  <c r="D1414" i="8"/>
  <c r="E1414" i="8"/>
  <c r="F1414" i="8"/>
  <c r="B1415" i="8"/>
  <c r="A1415" i="8" s="1"/>
  <c r="C1415" i="8"/>
  <c r="D1415" i="8"/>
  <c r="E1415" i="8"/>
  <c r="F1415" i="8"/>
  <c r="B1416" i="8"/>
  <c r="A1416" i="8" s="1"/>
  <c r="C1416" i="8"/>
  <c r="D1416" i="8"/>
  <c r="E1416" i="8"/>
  <c r="F1416" i="8"/>
  <c r="B1417" i="8"/>
  <c r="A1417" i="8" s="1"/>
  <c r="C1417" i="8"/>
  <c r="D1417" i="8"/>
  <c r="E1417" i="8"/>
  <c r="F1417" i="8"/>
  <c r="B1418" i="8"/>
  <c r="A1418" i="8" s="1"/>
  <c r="C1418" i="8"/>
  <c r="D1418" i="8"/>
  <c r="E1418" i="8"/>
  <c r="F1418" i="8"/>
  <c r="B1419" i="8"/>
  <c r="A1419" i="8" s="1"/>
  <c r="C1419" i="8"/>
  <c r="D1419" i="8"/>
  <c r="E1419" i="8"/>
  <c r="F1419" i="8"/>
  <c r="B1420" i="8"/>
  <c r="A1420" i="8" s="1"/>
  <c r="C1420" i="8"/>
  <c r="D1420" i="8"/>
  <c r="E1420" i="8"/>
  <c r="F1420" i="8"/>
  <c r="B1421" i="8"/>
  <c r="A1421" i="8" s="1"/>
  <c r="C1421" i="8"/>
  <c r="D1421" i="8"/>
  <c r="E1421" i="8"/>
  <c r="F1421" i="8"/>
  <c r="B1422" i="8"/>
  <c r="A1422" i="8" s="1"/>
  <c r="C1422" i="8"/>
  <c r="D1422" i="8"/>
  <c r="E1422" i="8"/>
  <c r="F1422" i="8"/>
  <c r="B1423" i="8"/>
  <c r="A1423" i="8" s="1"/>
  <c r="C1423" i="8"/>
  <c r="D1423" i="8"/>
  <c r="E1423" i="8"/>
  <c r="F1423" i="8"/>
  <c r="B1424" i="8"/>
  <c r="A1424" i="8" s="1"/>
  <c r="C1424" i="8"/>
  <c r="D1424" i="8"/>
  <c r="E1424" i="8"/>
  <c r="F1424" i="8"/>
  <c r="B1425" i="8"/>
  <c r="A1425" i="8" s="1"/>
  <c r="C1425" i="8"/>
  <c r="D1425" i="8"/>
  <c r="E1425" i="8"/>
  <c r="F1425" i="8"/>
  <c r="B1426" i="8"/>
  <c r="A1426" i="8" s="1"/>
  <c r="C1426" i="8"/>
  <c r="D1426" i="8"/>
  <c r="E1426" i="8"/>
  <c r="F1426" i="8"/>
  <c r="B1427" i="8"/>
  <c r="A1427" i="8" s="1"/>
  <c r="C1427" i="8"/>
  <c r="D1427" i="8"/>
  <c r="E1427" i="8"/>
  <c r="F1427" i="8"/>
  <c r="B1428" i="8"/>
  <c r="A1428" i="8" s="1"/>
  <c r="C1428" i="8"/>
  <c r="D1428" i="8"/>
  <c r="E1428" i="8"/>
  <c r="F1428" i="8"/>
  <c r="B1429" i="8"/>
  <c r="A1429" i="8" s="1"/>
  <c r="C1429" i="8"/>
  <c r="D1429" i="8"/>
  <c r="E1429" i="8"/>
  <c r="F1429" i="8"/>
  <c r="B1430" i="8"/>
  <c r="A1430" i="8" s="1"/>
  <c r="C1430" i="8"/>
  <c r="D1430" i="8"/>
  <c r="E1430" i="8"/>
  <c r="F1430" i="8"/>
  <c r="B1431" i="8"/>
  <c r="A1431" i="8" s="1"/>
  <c r="C1431" i="8"/>
  <c r="D1431" i="8"/>
  <c r="E1431" i="8"/>
  <c r="F1431" i="8"/>
  <c r="B1432" i="8"/>
  <c r="A1432" i="8" s="1"/>
  <c r="C1432" i="8"/>
  <c r="D1432" i="8"/>
  <c r="E1432" i="8"/>
  <c r="F1432" i="8"/>
  <c r="B1433" i="8"/>
  <c r="A1433" i="8" s="1"/>
  <c r="C1433" i="8"/>
  <c r="D1433" i="8"/>
  <c r="E1433" i="8"/>
  <c r="F1433" i="8"/>
  <c r="B1434" i="8"/>
  <c r="A1434" i="8" s="1"/>
  <c r="C1434" i="8"/>
  <c r="D1434" i="8"/>
  <c r="E1434" i="8"/>
  <c r="F1434" i="8"/>
  <c r="B1435" i="8"/>
  <c r="A1435" i="8" s="1"/>
  <c r="C1435" i="8"/>
  <c r="D1435" i="8"/>
  <c r="E1435" i="8"/>
  <c r="F1435" i="8"/>
  <c r="B1436" i="8"/>
  <c r="A1436" i="8" s="1"/>
  <c r="C1436" i="8"/>
  <c r="D1436" i="8"/>
  <c r="E1436" i="8"/>
  <c r="F1436" i="8"/>
  <c r="B1437" i="8"/>
  <c r="A1437" i="8" s="1"/>
  <c r="C1437" i="8"/>
  <c r="D1437" i="8"/>
  <c r="E1437" i="8"/>
  <c r="F1437" i="8"/>
  <c r="B1438" i="8"/>
  <c r="A1438" i="8" s="1"/>
  <c r="C1438" i="8"/>
  <c r="D1438" i="8"/>
  <c r="E1438" i="8"/>
  <c r="F1438" i="8"/>
  <c r="B1439" i="8"/>
  <c r="A1439" i="8" s="1"/>
  <c r="C1439" i="8"/>
  <c r="D1439" i="8"/>
  <c r="E1439" i="8"/>
  <c r="F1439" i="8"/>
  <c r="B1440" i="8"/>
  <c r="A1440" i="8" s="1"/>
  <c r="C1440" i="8"/>
  <c r="D1440" i="8"/>
  <c r="E1440" i="8"/>
  <c r="F1440" i="8"/>
  <c r="B1441" i="8"/>
  <c r="A1441" i="8" s="1"/>
  <c r="C1441" i="8"/>
  <c r="D1441" i="8"/>
  <c r="E1441" i="8"/>
  <c r="F1441" i="8"/>
  <c r="B1442" i="8"/>
  <c r="A1442" i="8" s="1"/>
  <c r="C1442" i="8"/>
  <c r="D1442" i="8"/>
  <c r="E1442" i="8"/>
  <c r="F1442" i="8"/>
  <c r="B1443" i="8"/>
  <c r="A1443" i="8" s="1"/>
  <c r="C1443" i="8"/>
  <c r="D1443" i="8"/>
  <c r="E1443" i="8"/>
  <c r="F1443" i="8"/>
  <c r="B1444" i="8"/>
  <c r="A1444" i="8" s="1"/>
  <c r="C1444" i="8"/>
  <c r="D1444" i="8"/>
  <c r="E1444" i="8"/>
  <c r="F1444" i="8"/>
  <c r="B1445" i="8"/>
  <c r="A1445" i="8" s="1"/>
  <c r="C1445" i="8"/>
  <c r="D1445" i="8"/>
  <c r="E1445" i="8"/>
  <c r="F1445" i="8"/>
  <c r="B1446" i="8"/>
  <c r="A1446" i="8" s="1"/>
  <c r="C1446" i="8"/>
  <c r="D1446" i="8"/>
  <c r="E1446" i="8"/>
  <c r="F1446" i="8"/>
  <c r="B1447" i="8"/>
  <c r="A1447" i="8" s="1"/>
  <c r="C1447" i="8"/>
  <c r="D1447" i="8"/>
  <c r="E1447" i="8"/>
  <c r="F1447" i="8"/>
  <c r="B1448" i="8"/>
  <c r="A1448" i="8" s="1"/>
  <c r="C1448" i="8"/>
  <c r="D1448" i="8"/>
  <c r="E1448" i="8"/>
  <c r="F1448" i="8"/>
  <c r="B1449" i="8"/>
  <c r="A1449" i="8" s="1"/>
  <c r="C1449" i="8"/>
  <c r="D1449" i="8"/>
  <c r="E1449" i="8"/>
  <c r="F1449" i="8"/>
  <c r="B1450" i="8"/>
  <c r="A1450" i="8" s="1"/>
  <c r="C1450" i="8"/>
  <c r="D1450" i="8"/>
  <c r="E1450" i="8"/>
  <c r="F1450" i="8"/>
  <c r="B1451" i="8"/>
  <c r="A1451" i="8" s="1"/>
  <c r="C1451" i="8"/>
  <c r="D1451" i="8"/>
  <c r="E1451" i="8"/>
  <c r="F1451" i="8"/>
  <c r="B1452" i="8"/>
  <c r="A1452" i="8" s="1"/>
  <c r="C1452" i="8"/>
  <c r="D1452" i="8"/>
  <c r="E1452" i="8"/>
  <c r="F1452" i="8"/>
  <c r="B1453" i="8"/>
  <c r="A1453" i="8" s="1"/>
  <c r="C1453" i="8"/>
  <c r="D1453" i="8"/>
  <c r="E1453" i="8"/>
  <c r="F1453" i="8"/>
  <c r="B1454" i="8"/>
  <c r="A1454" i="8" s="1"/>
  <c r="C1454" i="8"/>
  <c r="D1454" i="8"/>
  <c r="E1454" i="8"/>
  <c r="F1454" i="8"/>
  <c r="B1455" i="8"/>
  <c r="A1455" i="8" s="1"/>
  <c r="C1455" i="8"/>
  <c r="D1455" i="8"/>
  <c r="E1455" i="8"/>
  <c r="F1455" i="8"/>
  <c r="B1456" i="8"/>
  <c r="A1456" i="8" s="1"/>
  <c r="C1456" i="8"/>
  <c r="D1456" i="8"/>
  <c r="E1456" i="8"/>
  <c r="F1456" i="8"/>
  <c r="B1457" i="8"/>
  <c r="A1457" i="8" s="1"/>
  <c r="C1457" i="8"/>
  <c r="D1457" i="8"/>
  <c r="E1457" i="8"/>
  <c r="F1457" i="8"/>
  <c r="B1458" i="8"/>
  <c r="A1458" i="8" s="1"/>
  <c r="C1458" i="8"/>
  <c r="D1458" i="8"/>
  <c r="E1458" i="8"/>
  <c r="F1458" i="8"/>
  <c r="B1459" i="8"/>
  <c r="A1459" i="8" s="1"/>
  <c r="C1459" i="8"/>
  <c r="D1459" i="8"/>
  <c r="E1459" i="8"/>
  <c r="F1459" i="8"/>
  <c r="B1460" i="8"/>
  <c r="A1460" i="8" s="1"/>
  <c r="C1460" i="8"/>
  <c r="D1460" i="8"/>
  <c r="E1460" i="8"/>
  <c r="F1460" i="8"/>
  <c r="B1461" i="8"/>
  <c r="A1461" i="8" s="1"/>
  <c r="C1461" i="8"/>
  <c r="D1461" i="8"/>
  <c r="E1461" i="8"/>
  <c r="F1461" i="8"/>
  <c r="B1462" i="8"/>
  <c r="A1462" i="8" s="1"/>
  <c r="C1462" i="8"/>
  <c r="D1462" i="8"/>
  <c r="E1462" i="8"/>
  <c r="F1462" i="8"/>
  <c r="B1463" i="8"/>
  <c r="A1463" i="8" s="1"/>
  <c r="C1463" i="8"/>
  <c r="D1463" i="8"/>
  <c r="E1463" i="8"/>
  <c r="F1463" i="8"/>
  <c r="B1464" i="8"/>
  <c r="A1464" i="8" s="1"/>
  <c r="C1464" i="8"/>
  <c r="D1464" i="8"/>
  <c r="E1464" i="8"/>
  <c r="F1464" i="8"/>
  <c r="B1465" i="8"/>
  <c r="A1465" i="8" s="1"/>
  <c r="C1465" i="8"/>
  <c r="D1465" i="8"/>
  <c r="E1465" i="8"/>
  <c r="F1465" i="8"/>
  <c r="B1466" i="8"/>
  <c r="A1466" i="8" s="1"/>
  <c r="C1466" i="8"/>
  <c r="D1466" i="8"/>
  <c r="E1466" i="8"/>
  <c r="F1466" i="8"/>
  <c r="B1467" i="8"/>
  <c r="A1467" i="8" s="1"/>
  <c r="C1467" i="8"/>
  <c r="D1467" i="8"/>
  <c r="E1467" i="8"/>
  <c r="F1467" i="8"/>
  <c r="B1468" i="8"/>
  <c r="A1468" i="8" s="1"/>
  <c r="C1468" i="8"/>
  <c r="D1468" i="8"/>
  <c r="E1468" i="8"/>
  <c r="F1468" i="8"/>
  <c r="B1469" i="8"/>
  <c r="A1469" i="8" s="1"/>
  <c r="C1469" i="8"/>
  <c r="D1469" i="8"/>
  <c r="E1469" i="8"/>
  <c r="F1469" i="8"/>
  <c r="B1470" i="8"/>
  <c r="A1470" i="8" s="1"/>
  <c r="C1470" i="8"/>
  <c r="D1470" i="8"/>
  <c r="E1470" i="8"/>
  <c r="F1470" i="8"/>
  <c r="B1471" i="8"/>
  <c r="A1471" i="8" s="1"/>
  <c r="C1471" i="8"/>
  <c r="D1471" i="8"/>
  <c r="E1471" i="8"/>
  <c r="F1471" i="8"/>
  <c r="B1472" i="8"/>
  <c r="A1472" i="8" s="1"/>
  <c r="C1472" i="8"/>
  <c r="D1472" i="8"/>
  <c r="E1472" i="8"/>
  <c r="F1472" i="8"/>
  <c r="B1473" i="8"/>
  <c r="A1473" i="8" s="1"/>
  <c r="C1473" i="8"/>
  <c r="D1473" i="8"/>
  <c r="E1473" i="8"/>
  <c r="F1473" i="8"/>
  <c r="B1474" i="8"/>
  <c r="A1474" i="8" s="1"/>
  <c r="C1474" i="8"/>
  <c r="D1474" i="8"/>
  <c r="E1474" i="8"/>
  <c r="F1474" i="8"/>
  <c r="B1475" i="8"/>
  <c r="A1475" i="8" s="1"/>
  <c r="C1475" i="8"/>
  <c r="D1475" i="8"/>
  <c r="E1475" i="8"/>
  <c r="F1475" i="8"/>
  <c r="B1476" i="8"/>
  <c r="A1476" i="8" s="1"/>
  <c r="C1476" i="8"/>
  <c r="D1476" i="8"/>
  <c r="E1476" i="8"/>
  <c r="F1476" i="8"/>
  <c r="B1477" i="8"/>
  <c r="A1477" i="8" s="1"/>
  <c r="C1477" i="8"/>
  <c r="D1477" i="8"/>
  <c r="E1477" i="8"/>
  <c r="F1477" i="8"/>
  <c r="B1478" i="8"/>
  <c r="A1478" i="8" s="1"/>
  <c r="C1478" i="8"/>
  <c r="D1478" i="8"/>
  <c r="E1478" i="8"/>
  <c r="F1478" i="8"/>
  <c r="B1479" i="8"/>
  <c r="A1479" i="8" s="1"/>
  <c r="C1479" i="8"/>
  <c r="D1479" i="8"/>
  <c r="E1479" i="8"/>
  <c r="F1479" i="8"/>
  <c r="B1480" i="8"/>
  <c r="A1480" i="8" s="1"/>
  <c r="C1480" i="8"/>
  <c r="D1480" i="8"/>
  <c r="E1480" i="8"/>
  <c r="F1480" i="8"/>
  <c r="B1481" i="8"/>
  <c r="A1481" i="8" s="1"/>
  <c r="C1481" i="8"/>
  <c r="D1481" i="8"/>
  <c r="E1481" i="8"/>
  <c r="F1481" i="8"/>
  <c r="B1482" i="8"/>
  <c r="A1482" i="8" s="1"/>
  <c r="C1482" i="8"/>
  <c r="D1482" i="8"/>
  <c r="E1482" i="8"/>
  <c r="F1482" i="8"/>
  <c r="B1483" i="8"/>
  <c r="A1483" i="8" s="1"/>
  <c r="C1483" i="8"/>
  <c r="D1483" i="8"/>
  <c r="E1483" i="8"/>
  <c r="F1483" i="8"/>
  <c r="B1484" i="8"/>
  <c r="A1484" i="8" s="1"/>
  <c r="C1484" i="8"/>
  <c r="D1484" i="8"/>
  <c r="E1484" i="8"/>
  <c r="F1484" i="8"/>
  <c r="B1485" i="8"/>
  <c r="A1485" i="8" s="1"/>
  <c r="C1485" i="8"/>
  <c r="D1485" i="8"/>
  <c r="E1485" i="8"/>
  <c r="F1485" i="8"/>
  <c r="B1486" i="8"/>
  <c r="A1486" i="8" s="1"/>
  <c r="C1486" i="8"/>
  <c r="D1486" i="8"/>
  <c r="E1486" i="8"/>
  <c r="F1486" i="8"/>
  <c r="B1487" i="8"/>
  <c r="A1487" i="8" s="1"/>
  <c r="C1487" i="8"/>
  <c r="D1487" i="8"/>
  <c r="E1487" i="8"/>
  <c r="F1487" i="8"/>
  <c r="B1488" i="8"/>
  <c r="A1488" i="8" s="1"/>
  <c r="C1488" i="8"/>
  <c r="D1488" i="8"/>
  <c r="E1488" i="8"/>
  <c r="F1488" i="8"/>
  <c r="B1489" i="8"/>
  <c r="A1489" i="8" s="1"/>
  <c r="C1489" i="8"/>
  <c r="D1489" i="8"/>
  <c r="E1489" i="8"/>
  <c r="F1489" i="8"/>
  <c r="B1490" i="8"/>
  <c r="A1490" i="8" s="1"/>
  <c r="C1490" i="8"/>
  <c r="D1490" i="8"/>
  <c r="E1490" i="8"/>
  <c r="F1490" i="8"/>
  <c r="B1491" i="8"/>
  <c r="A1491" i="8" s="1"/>
  <c r="C1491" i="8"/>
  <c r="D1491" i="8"/>
  <c r="E1491" i="8"/>
  <c r="F1491" i="8"/>
  <c r="B1492" i="8"/>
  <c r="A1492" i="8" s="1"/>
  <c r="C1492" i="8"/>
  <c r="D1492" i="8"/>
  <c r="E1492" i="8"/>
  <c r="F1492" i="8"/>
  <c r="B1493" i="8"/>
  <c r="A1493" i="8" s="1"/>
  <c r="C1493" i="8"/>
  <c r="D1493" i="8"/>
  <c r="E1493" i="8"/>
  <c r="F1493" i="8"/>
  <c r="B1494" i="8"/>
  <c r="A1494" i="8" s="1"/>
  <c r="C1494" i="8"/>
  <c r="D1494" i="8"/>
  <c r="E1494" i="8"/>
  <c r="F1494" i="8"/>
  <c r="B1495" i="8"/>
  <c r="A1495" i="8" s="1"/>
  <c r="C1495" i="8"/>
  <c r="D1495" i="8"/>
  <c r="E1495" i="8"/>
  <c r="F1495" i="8"/>
  <c r="B1496" i="8"/>
  <c r="A1496" i="8" s="1"/>
  <c r="C1496" i="8"/>
  <c r="D1496" i="8"/>
  <c r="E1496" i="8"/>
  <c r="F1496" i="8"/>
  <c r="B1497" i="8"/>
  <c r="A1497" i="8" s="1"/>
  <c r="C1497" i="8"/>
  <c r="D1497" i="8"/>
  <c r="E1497" i="8"/>
  <c r="F1497" i="8"/>
  <c r="B1498" i="8"/>
  <c r="A1498" i="8" s="1"/>
  <c r="C1498" i="8"/>
  <c r="D1498" i="8"/>
  <c r="E1498" i="8"/>
  <c r="F1498" i="8"/>
  <c r="B1499" i="8"/>
  <c r="A1499" i="8" s="1"/>
  <c r="C1499" i="8"/>
  <c r="D1499" i="8"/>
  <c r="E1499" i="8"/>
  <c r="F1499" i="8"/>
  <c r="B1500" i="8"/>
  <c r="A1500" i="8" s="1"/>
  <c r="C1500" i="8"/>
  <c r="D1500" i="8"/>
  <c r="E1500" i="8"/>
  <c r="F1500" i="8"/>
  <c r="B1501" i="8"/>
  <c r="A1501" i="8" s="1"/>
  <c r="C1501" i="8"/>
  <c r="D1501" i="8"/>
  <c r="E1501" i="8"/>
  <c r="F1501" i="8"/>
  <c r="B1502" i="8"/>
  <c r="A1502" i="8" s="1"/>
  <c r="C1502" i="8"/>
  <c r="D1502" i="8"/>
  <c r="E1502" i="8"/>
  <c r="F1502" i="8"/>
  <c r="B1503" i="8"/>
  <c r="A1503" i="8" s="1"/>
  <c r="C1503" i="8"/>
  <c r="D1503" i="8"/>
  <c r="E1503" i="8"/>
  <c r="F1503" i="8"/>
  <c r="B1504" i="8"/>
  <c r="A1504" i="8" s="1"/>
  <c r="C1504" i="8"/>
  <c r="D1504" i="8"/>
  <c r="E1504" i="8"/>
  <c r="F1504" i="8"/>
  <c r="B1505" i="8"/>
  <c r="A1505" i="8" s="1"/>
  <c r="C1505" i="8"/>
  <c r="D1505" i="8"/>
  <c r="E1505" i="8"/>
  <c r="F1505" i="8"/>
  <c r="B1506" i="8"/>
  <c r="A1506" i="8" s="1"/>
  <c r="C1506" i="8"/>
  <c r="D1506" i="8"/>
  <c r="E1506" i="8"/>
  <c r="F1506" i="8"/>
  <c r="B1507" i="8"/>
  <c r="A1507" i="8" s="1"/>
  <c r="C1507" i="8"/>
  <c r="D1507" i="8"/>
  <c r="E1507" i="8"/>
  <c r="F1507" i="8"/>
  <c r="B1508" i="8"/>
  <c r="A1508" i="8" s="1"/>
  <c r="C1508" i="8"/>
  <c r="D1508" i="8"/>
  <c r="E1508" i="8"/>
  <c r="F1508" i="8"/>
  <c r="B1509" i="8"/>
  <c r="A1509" i="8" s="1"/>
  <c r="C1509" i="8"/>
  <c r="D1509" i="8"/>
  <c r="E1509" i="8"/>
  <c r="F1509" i="8"/>
  <c r="B1510" i="8"/>
  <c r="A1510" i="8" s="1"/>
  <c r="C1510" i="8"/>
  <c r="D1510" i="8"/>
  <c r="E1510" i="8"/>
  <c r="F1510" i="8"/>
  <c r="B1511" i="8"/>
  <c r="A1511" i="8" s="1"/>
  <c r="C1511" i="8"/>
  <c r="D1511" i="8"/>
  <c r="E1511" i="8"/>
  <c r="F1511" i="8"/>
  <c r="B1512" i="8"/>
  <c r="A1512" i="8" s="1"/>
  <c r="C1512" i="8"/>
  <c r="D1512" i="8"/>
  <c r="E1512" i="8"/>
  <c r="F1512" i="8"/>
  <c r="B1513" i="8"/>
  <c r="A1513" i="8" s="1"/>
  <c r="C1513" i="8"/>
  <c r="D1513" i="8"/>
  <c r="E1513" i="8"/>
  <c r="F1513" i="8"/>
  <c r="B1514" i="8"/>
  <c r="A1514" i="8" s="1"/>
  <c r="C1514" i="8"/>
  <c r="D1514" i="8"/>
  <c r="E1514" i="8"/>
  <c r="F1514" i="8"/>
  <c r="B1515" i="8"/>
  <c r="A1515" i="8" s="1"/>
  <c r="C1515" i="8"/>
  <c r="D1515" i="8"/>
  <c r="E1515" i="8"/>
  <c r="F1515" i="8"/>
  <c r="B1516" i="8"/>
  <c r="A1516" i="8" s="1"/>
  <c r="C1516" i="8"/>
  <c r="D1516" i="8"/>
  <c r="E1516" i="8"/>
  <c r="F1516" i="8"/>
  <c r="B1517" i="8"/>
  <c r="A1517" i="8" s="1"/>
  <c r="C1517" i="8"/>
  <c r="D1517" i="8"/>
  <c r="E1517" i="8"/>
  <c r="F1517" i="8"/>
  <c r="B1518" i="8"/>
  <c r="A1518" i="8" s="1"/>
  <c r="C1518" i="8"/>
  <c r="D1518" i="8"/>
  <c r="E1518" i="8"/>
  <c r="F1518" i="8"/>
  <c r="B1519" i="8"/>
  <c r="A1519" i="8" s="1"/>
  <c r="C1519" i="8"/>
  <c r="D1519" i="8"/>
  <c r="E1519" i="8"/>
  <c r="F1519" i="8"/>
  <c r="B1520" i="8"/>
  <c r="A1520" i="8" s="1"/>
  <c r="C1520" i="8"/>
  <c r="D1520" i="8"/>
  <c r="E1520" i="8"/>
  <c r="F1520" i="8"/>
  <c r="B1521" i="8"/>
  <c r="A1521" i="8" s="1"/>
  <c r="C1521" i="8"/>
  <c r="D1521" i="8"/>
  <c r="E1521" i="8"/>
  <c r="F1521" i="8"/>
  <c r="B1522" i="8"/>
  <c r="A1522" i="8" s="1"/>
  <c r="C1522" i="8"/>
  <c r="D1522" i="8"/>
  <c r="E1522" i="8"/>
  <c r="F1522" i="8"/>
  <c r="B1523" i="8"/>
  <c r="A1523" i="8" s="1"/>
  <c r="C1523" i="8"/>
  <c r="D1523" i="8"/>
  <c r="E1523" i="8"/>
  <c r="F1523" i="8"/>
  <c r="B1524" i="8"/>
  <c r="A1524" i="8" s="1"/>
  <c r="C1524" i="8"/>
  <c r="D1524" i="8"/>
  <c r="E1524" i="8"/>
  <c r="F1524" i="8"/>
  <c r="B1525" i="8"/>
  <c r="A1525" i="8" s="1"/>
  <c r="C1525" i="8"/>
  <c r="D1525" i="8"/>
  <c r="E1525" i="8"/>
  <c r="F1525" i="8"/>
  <c r="B1526" i="8"/>
  <c r="A1526" i="8" s="1"/>
  <c r="C1526" i="8"/>
  <c r="D1526" i="8"/>
  <c r="E1526" i="8"/>
  <c r="F1526" i="8"/>
  <c r="B1527" i="8"/>
  <c r="A1527" i="8" s="1"/>
  <c r="C1527" i="8"/>
  <c r="D1527" i="8"/>
  <c r="E1527" i="8"/>
  <c r="F1527" i="8"/>
  <c r="B1528" i="8"/>
  <c r="A1528" i="8" s="1"/>
  <c r="C1528" i="8"/>
  <c r="D1528" i="8"/>
  <c r="E1528" i="8"/>
  <c r="F1528" i="8"/>
  <c r="B1529" i="8"/>
  <c r="A1529" i="8" s="1"/>
  <c r="C1529" i="8"/>
  <c r="D1529" i="8"/>
  <c r="E1529" i="8"/>
  <c r="F1529" i="8"/>
  <c r="B1530" i="8"/>
  <c r="A1530" i="8" s="1"/>
  <c r="C1530" i="8"/>
  <c r="D1530" i="8"/>
  <c r="E1530" i="8"/>
  <c r="F1530" i="8"/>
  <c r="B1531" i="8"/>
  <c r="A1531" i="8" s="1"/>
  <c r="C1531" i="8"/>
  <c r="D1531" i="8"/>
  <c r="E1531" i="8"/>
  <c r="F1531" i="8"/>
  <c r="B1532" i="8"/>
  <c r="A1532" i="8" s="1"/>
  <c r="C1532" i="8"/>
  <c r="D1532" i="8"/>
  <c r="E1532" i="8"/>
  <c r="F1532" i="8"/>
  <c r="B1533" i="8"/>
  <c r="A1533" i="8" s="1"/>
  <c r="C1533" i="8"/>
  <c r="D1533" i="8"/>
  <c r="E1533" i="8"/>
  <c r="F1533" i="8"/>
  <c r="B1534" i="8"/>
  <c r="A1534" i="8" s="1"/>
  <c r="C1534" i="8"/>
  <c r="D1534" i="8"/>
  <c r="E1534" i="8"/>
  <c r="F1534" i="8"/>
  <c r="B1535" i="8"/>
  <c r="A1535" i="8" s="1"/>
  <c r="C1535" i="8"/>
  <c r="D1535" i="8"/>
  <c r="E1535" i="8"/>
  <c r="F1535" i="8"/>
  <c r="B1536" i="8"/>
  <c r="A1536" i="8" s="1"/>
  <c r="C1536" i="8"/>
  <c r="D1536" i="8"/>
  <c r="E1536" i="8"/>
  <c r="F1536" i="8"/>
  <c r="B1537" i="8"/>
  <c r="A1537" i="8" s="1"/>
  <c r="C1537" i="8"/>
  <c r="D1537" i="8"/>
  <c r="E1537" i="8"/>
  <c r="F1537" i="8"/>
  <c r="B1538" i="8"/>
  <c r="A1538" i="8" s="1"/>
  <c r="C1538" i="8"/>
  <c r="D1538" i="8"/>
  <c r="E1538" i="8"/>
  <c r="F1538" i="8"/>
  <c r="B1539" i="8"/>
  <c r="A1539" i="8" s="1"/>
  <c r="C1539" i="8"/>
  <c r="D1539" i="8"/>
  <c r="E1539" i="8"/>
  <c r="F1539" i="8"/>
  <c r="B1540" i="8"/>
  <c r="A1540" i="8" s="1"/>
  <c r="C1540" i="8"/>
  <c r="D1540" i="8"/>
  <c r="E1540" i="8"/>
  <c r="F1540" i="8"/>
  <c r="B1541" i="8"/>
  <c r="A1541" i="8" s="1"/>
  <c r="C1541" i="8"/>
  <c r="D1541" i="8"/>
  <c r="E1541" i="8"/>
  <c r="F1541" i="8"/>
  <c r="B1542" i="8"/>
  <c r="A1542" i="8" s="1"/>
  <c r="C1542" i="8"/>
  <c r="D1542" i="8"/>
  <c r="E1542" i="8"/>
  <c r="F1542" i="8"/>
  <c r="B1543" i="8"/>
  <c r="A1543" i="8" s="1"/>
  <c r="C1543" i="8"/>
  <c r="D1543" i="8"/>
  <c r="E1543" i="8"/>
  <c r="F1543" i="8"/>
  <c r="B1544" i="8"/>
  <c r="A1544" i="8" s="1"/>
  <c r="C1544" i="8"/>
  <c r="D1544" i="8"/>
  <c r="E1544" i="8"/>
  <c r="F1544" i="8"/>
  <c r="B1545" i="8"/>
  <c r="A1545" i="8" s="1"/>
  <c r="C1545" i="8"/>
  <c r="D1545" i="8"/>
  <c r="E1545" i="8"/>
  <c r="F1545" i="8"/>
  <c r="B1546" i="8"/>
  <c r="A1546" i="8" s="1"/>
  <c r="C1546" i="8"/>
  <c r="D1546" i="8"/>
  <c r="E1546" i="8"/>
  <c r="F1546" i="8"/>
  <c r="B1547" i="8"/>
  <c r="A1547" i="8" s="1"/>
  <c r="C1547" i="8"/>
  <c r="D1547" i="8"/>
  <c r="E1547" i="8"/>
  <c r="F1547" i="8"/>
  <c r="B1548" i="8"/>
  <c r="A1548" i="8" s="1"/>
  <c r="C1548" i="8"/>
  <c r="D1548" i="8"/>
  <c r="E1548" i="8"/>
  <c r="F1548" i="8"/>
  <c r="B1549" i="8"/>
  <c r="A1549" i="8" s="1"/>
  <c r="C1549" i="8"/>
  <c r="D1549" i="8"/>
  <c r="E1549" i="8"/>
  <c r="F1549" i="8"/>
  <c r="B1550" i="8"/>
  <c r="A1550" i="8" s="1"/>
  <c r="C1550" i="8"/>
  <c r="D1550" i="8"/>
  <c r="E1550" i="8"/>
  <c r="F1550" i="8"/>
  <c r="B1551" i="8"/>
  <c r="A1551" i="8" s="1"/>
  <c r="C1551" i="8"/>
  <c r="D1551" i="8"/>
  <c r="E1551" i="8"/>
  <c r="F1551" i="8"/>
  <c r="B1552" i="8"/>
  <c r="A1552" i="8" s="1"/>
  <c r="C1552" i="8"/>
  <c r="D1552" i="8"/>
  <c r="E1552" i="8"/>
  <c r="F1552" i="8"/>
  <c r="B1553" i="8"/>
  <c r="A1553" i="8" s="1"/>
  <c r="C1553" i="8"/>
  <c r="D1553" i="8"/>
  <c r="E1553" i="8"/>
  <c r="F1553" i="8"/>
  <c r="B1554" i="8"/>
  <c r="A1554" i="8" s="1"/>
  <c r="C1554" i="8"/>
  <c r="D1554" i="8"/>
  <c r="E1554" i="8"/>
  <c r="F1554" i="8"/>
  <c r="B1555" i="8"/>
  <c r="A1555" i="8" s="1"/>
  <c r="C1555" i="8"/>
  <c r="D1555" i="8"/>
  <c r="E1555" i="8"/>
  <c r="F1555" i="8"/>
  <c r="B1556" i="8"/>
  <c r="A1556" i="8" s="1"/>
  <c r="C1556" i="8"/>
  <c r="D1556" i="8"/>
  <c r="E1556" i="8"/>
  <c r="F1556" i="8"/>
  <c r="B1557" i="8"/>
  <c r="A1557" i="8" s="1"/>
  <c r="C1557" i="8"/>
  <c r="D1557" i="8"/>
  <c r="E1557" i="8"/>
  <c r="F1557" i="8"/>
  <c r="B1558" i="8"/>
  <c r="A1558" i="8" s="1"/>
  <c r="C1558" i="8"/>
  <c r="D1558" i="8"/>
  <c r="E1558" i="8"/>
  <c r="F1558" i="8"/>
  <c r="B1559" i="8"/>
  <c r="A1559" i="8" s="1"/>
  <c r="C1559" i="8"/>
  <c r="D1559" i="8"/>
  <c r="E1559" i="8"/>
  <c r="F1559" i="8"/>
  <c r="B1560" i="8"/>
  <c r="A1560" i="8" s="1"/>
  <c r="C1560" i="8"/>
  <c r="D1560" i="8"/>
  <c r="E1560" i="8"/>
  <c r="F1560" i="8"/>
  <c r="B1561" i="8"/>
  <c r="A1561" i="8" s="1"/>
  <c r="C1561" i="8"/>
  <c r="D1561" i="8"/>
  <c r="E1561" i="8"/>
  <c r="F1561" i="8"/>
  <c r="B1562" i="8"/>
  <c r="A1562" i="8" s="1"/>
  <c r="C1562" i="8"/>
  <c r="D1562" i="8"/>
  <c r="E1562" i="8"/>
  <c r="F1562" i="8"/>
  <c r="B1563" i="8"/>
  <c r="A1563" i="8" s="1"/>
  <c r="C1563" i="8"/>
  <c r="D1563" i="8"/>
  <c r="E1563" i="8"/>
  <c r="F1563" i="8"/>
  <c r="B1564" i="8"/>
  <c r="A1564" i="8" s="1"/>
  <c r="C1564" i="8"/>
  <c r="D1564" i="8"/>
  <c r="E1564" i="8"/>
  <c r="F1564" i="8"/>
  <c r="B1565" i="8"/>
  <c r="A1565" i="8" s="1"/>
  <c r="C1565" i="8"/>
  <c r="D1565" i="8"/>
  <c r="E1565" i="8"/>
  <c r="F1565" i="8"/>
  <c r="B1566" i="8"/>
  <c r="A1566" i="8" s="1"/>
  <c r="C1566" i="8"/>
  <c r="D1566" i="8"/>
  <c r="E1566" i="8"/>
  <c r="F1566" i="8"/>
  <c r="B1567" i="8"/>
  <c r="A1567" i="8" s="1"/>
  <c r="C1567" i="8"/>
  <c r="D1567" i="8"/>
  <c r="E1567" i="8"/>
  <c r="F1567" i="8"/>
  <c r="B1568" i="8"/>
  <c r="A1568" i="8" s="1"/>
  <c r="C1568" i="8"/>
  <c r="D1568" i="8"/>
  <c r="E1568" i="8"/>
  <c r="F1568" i="8"/>
  <c r="B1569" i="8"/>
  <c r="A1569" i="8" s="1"/>
  <c r="C1569" i="8"/>
  <c r="D1569" i="8"/>
  <c r="E1569" i="8"/>
  <c r="F1569" i="8"/>
  <c r="B1570" i="8"/>
  <c r="A1570" i="8" s="1"/>
  <c r="C1570" i="8"/>
  <c r="D1570" i="8"/>
  <c r="E1570" i="8"/>
  <c r="F1570" i="8"/>
  <c r="B1571" i="8"/>
  <c r="A1571" i="8" s="1"/>
  <c r="C1571" i="8"/>
  <c r="D1571" i="8"/>
  <c r="E1571" i="8"/>
  <c r="F1571" i="8"/>
  <c r="B1572" i="8"/>
  <c r="A1572" i="8" s="1"/>
  <c r="C1572" i="8"/>
  <c r="D1572" i="8"/>
  <c r="E1572" i="8"/>
  <c r="F1572" i="8"/>
  <c r="B1573" i="8"/>
  <c r="A1573" i="8" s="1"/>
  <c r="C1573" i="8"/>
  <c r="D1573" i="8"/>
  <c r="E1573" i="8"/>
  <c r="F1573" i="8"/>
  <c r="B1574" i="8"/>
  <c r="A1574" i="8" s="1"/>
  <c r="C1574" i="8"/>
  <c r="D1574" i="8"/>
  <c r="E1574" i="8"/>
  <c r="F1574" i="8"/>
  <c r="B1575" i="8"/>
  <c r="A1575" i="8" s="1"/>
  <c r="C1575" i="8"/>
  <c r="D1575" i="8"/>
  <c r="E1575" i="8"/>
  <c r="F1575" i="8"/>
  <c r="B1576" i="8"/>
  <c r="A1576" i="8" s="1"/>
  <c r="C1576" i="8"/>
  <c r="D1576" i="8"/>
  <c r="E1576" i="8"/>
  <c r="F1576" i="8"/>
  <c r="B1577" i="8"/>
  <c r="A1577" i="8" s="1"/>
  <c r="C1577" i="8"/>
  <c r="D1577" i="8"/>
  <c r="E1577" i="8"/>
  <c r="F1577" i="8"/>
  <c r="B1578" i="8"/>
  <c r="A1578" i="8" s="1"/>
  <c r="C1578" i="8"/>
  <c r="D1578" i="8"/>
  <c r="E1578" i="8"/>
  <c r="F1578" i="8"/>
  <c r="B1579" i="8"/>
  <c r="A1579" i="8" s="1"/>
  <c r="C1579" i="8"/>
  <c r="D1579" i="8"/>
  <c r="E1579" i="8"/>
  <c r="F1579" i="8"/>
  <c r="B1580" i="8"/>
  <c r="A1580" i="8" s="1"/>
  <c r="C1580" i="8"/>
  <c r="D1580" i="8"/>
  <c r="E1580" i="8"/>
  <c r="F1580" i="8"/>
  <c r="B1581" i="8"/>
  <c r="A1581" i="8" s="1"/>
  <c r="C1581" i="8"/>
  <c r="D1581" i="8"/>
  <c r="E1581" i="8"/>
  <c r="F1581" i="8"/>
  <c r="B1582" i="8"/>
  <c r="A1582" i="8" s="1"/>
  <c r="C1582" i="8"/>
  <c r="D1582" i="8"/>
  <c r="E1582" i="8"/>
  <c r="F1582" i="8"/>
  <c r="B1583" i="8"/>
  <c r="A1583" i="8" s="1"/>
  <c r="C1583" i="8"/>
  <c r="D1583" i="8"/>
  <c r="E1583" i="8"/>
  <c r="F1583" i="8"/>
  <c r="B1584" i="8"/>
  <c r="A1584" i="8" s="1"/>
  <c r="C1584" i="8"/>
  <c r="D1584" i="8"/>
  <c r="E1584" i="8"/>
  <c r="F1584" i="8"/>
  <c r="B1585" i="8"/>
  <c r="A1585" i="8" s="1"/>
  <c r="C1585" i="8"/>
  <c r="D1585" i="8"/>
  <c r="E1585" i="8"/>
  <c r="F1585" i="8"/>
  <c r="B1586" i="8"/>
  <c r="A1586" i="8" s="1"/>
  <c r="C1586" i="8"/>
  <c r="D1586" i="8"/>
  <c r="E1586" i="8"/>
  <c r="F1586" i="8"/>
  <c r="B1587" i="8"/>
  <c r="A1587" i="8" s="1"/>
  <c r="C1587" i="8"/>
  <c r="D1587" i="8"/>
  <c r="E1587" i="8"/>
  <c r="F1587" i="8"/>
  <c r="B1588" i="8"/>
  <c r="A1588" i="8" s="1"/>
  <c r="C1588" i="8"/>
  <c r="D1588" i="8"/>
  <c r="E1588" i="8"/>
  <c r="F1588" i="8"/>
  <c r="B1589" i="8"/>
  <c r="A1589" i="8" s="1"/>
  <c r="C1589" i="8"/>
  <c r="D1589" i="8"/>
  <c r="E1589" i="8"/>
  <c r="F1589" i="8"/>
  <c r="B1590" i="8"/>
  <c r="A1590" i="8" s="1"/>
  <c r="C1590" i="8"/>
  <c r="D1590" i="8"/>
  <c r="E1590" i="8"/>
  <c r="F1590" i="8"/>
  <c r="B1591" i="8"/>
  <c r="A1591" i="8" s="1"/>
  <c r="C1591" i="8"/>
  <c r="D1591" i="8"/>
  <c r="E1591" i="8"/>
  <c r="F1591" i="8"/>
  <c r="B1592" i="8"/>
  <c r="A1592" i="8" s="1"/>
  <c r="C1592" i="8"/>
  <c r="D1592" i="8"/>
  <c r="E1592" i="8"/>
  <c r="F1592" i="8"/>
  <c r="B1593" i="8"/>
  <c r="A1593" i="8" s="1"/>
  <c r="C1593" i="8"/>
  <c r="D1593" i="8"/>
  <c r="E1593" i="8"/>
  <c r="F1593" i="8"/>
  <c r="B1594" i="8"/>
  <c r="A1594" i="8" s="1"/>
  <c r="C1594" i="8"/>
  <c r="D1594" i="8"/>
  <c r="E1594" i="8"/>
  <c r="F1594" i="8"/>
  <c r="B1595" i="8"/>
  <c r="A1595" i="8" s="1"/>
  <c r="C1595" i="8"/>
  <c r="D1595" i="8"/>
  <c r="E1595" i="8"/>
  <c r="F1595" i="8"/>
  <c r="B1596" i="8"/>
  <c r="A1596" i="8" s="1"/>
  <c r="C1596" i="8"/>
  <c r="D1596" i="8"/>
  <c r="E1596" i="8"/>
  <c r="F1596" i="8"/>
  <c r="B1597" i="8"/>
  <c r="A1597" i="8" s="1"/>
  <c r="C1597" i="8"/>
  <c r="D1597" i="8"/>
  <c r="E1597" i="8"/>
  <c r="F1597" i="8"/>
  <c r="B1598" i="8"/>
  <c r="A1598" i="8" s="1"/>
  <c r="C1598" i="8"/>
  <c r="D1598" i="8"/>
  <c r="E1598" i="8"/>
  <c r="F1598" i="8"/>
  <c r="B1599" i="8"/>
  <c r="A1599" i="8" s="1"/>
  <c r="C1599" i="8"/>
  <c r="D1599" i="8"/>
  <c r="E1599" i="8"/>
  <c r="F1599" i="8"/>
  <c r="B1600" i="8"/>
  <c r="A1600" i="8" s="1"/>
  <c r="C1600" i="8"/>
  <c r="D1600" i="8"/>
  <c r="E1600" i="8"/>
  <c r="F1600" i="8"/>
  <c r="B1601" i="8"/>
  <c r="A1601" i="8" s="1"/>
  <c r="C1601" i="8"/>
  <c r="D1601" i="8"/>
  <c r="E1601" i="8"/>
  <c r="F1601" i="8"/>
  <c r="B1602" i="8"/>
  <c r="A1602" i="8" s="1"/>
  <c r="C1602" i="8"/>
  <c r="D1602" i="8"/>
  <c r="E1602" i="8"/>
  <c r="F1602" i="8"/>
  <c r="B1603" i="8"/>
  <c r="A1603" i="8" s="1"/>
  <c r="C1603" i="8"/>
  <c r="D1603" i="8"/>
  <c r="E1603" i="8"/>
  <c r="F1603" i="8"/>
  <c r="B1604" i="8"/>
  <c r="A1604" i="8" s="1"/>
  <c r="C1604" i="8"/>
  <c r="D1604" i="8"/>
  <c r="E1604" i="8"/>
  <c r="F1604" i="8"/>
  <c r="B1605" i="8"/>
  <c r="A1605" i="8" s="1"/>
  <c r="C1605" i="8"/>
  <c r="D1605" i="8"/>
  <c r="E1605" i="8"/>
  <c r="F1605" i="8"/>
  <c r="B1606" i="8"/>
  <c r="A1606" i="8" s="1"/>
  <c r="C1606" i="8"/>
  <c r="D1606" i="8"/>
  <c r="E1606" i="8"/>
  <c r="F1606" i="8"/>
  <c r="B1607" i="8"/>
  <c r="A1607" i="8" s="1"/>
  <c r="C1607" i="8"/>
  <c r="D1607" i="8"/>
  <c r="E1607" i="8"/>
  <c r="F1607" i="8"/>
  <c r="B1608" i="8"/>
  <c r="A1608" i="8" s="1"/>
  <c r="C1608" i="8"/>
  <c r="D1608" i="8"/>
  <c r="E1608" i="8"/>
  <c r="F1608" i="8"/>
  <c r="B1609" i="8"/>
  <c r="A1609" i="8" s="1"/>
  <c r="C1609" i="8"/>
  <c r="D1609" i="8"/>
  <c r="E1609" i="8"/>
  <c r="F1609" i="8"/>
  <c r="B1610" i="8"/>
  <c r="A1610" i="8" s="1"/>
  <c r="C1610" i="8"/>
  <c r="D1610" i="8"/>
  <c r="E1610" i="8"/>
  <c r="F1610" i="8"/>
  <c r="B1611" i="8"/>
  <c r="A1611" i="8" s="1"/>
  <c r="C1611" i="8"/>
  <c r="D1611" i="8"/>
  <c r="E1611" i="8"/>
  <c r="F1611" i="8"/>
  <c r="B1612" i="8"/>
  <c r="A1612" i="8" s="1"/>
  <c r="C1612" i="8"/>
  <c r="D1612" i="8"/>
  <c r="E1612" i="8"/>
  <c r="F1612" i="8"/>
  <c r="B1613" i="8"/>
  <c r="A1613" i="8" s="1"/>
  <c r="C1613" i="8"/>
  <c r="D1613" i="8"/>
  <c r="E1613" i="8"/>
  <c r="F1613" i="8"/>
  <c r="B1614" i="8"/>
  <c r="A1614" i="8" s="1"/>
  <c r="C1614" i="8"/>
  <c r="D1614" i="8"/>
  <c r="E1614" i="8"/>
  <c r="F1614" i="8"/>
  <c r="B1615" i="8"/>
  <c r="A1615" i="8" s="1"/>
  <c r="C1615" i="8"/>
  <c r="D1615" i="8"/>
  <c r="E1615" i="8"/>
  <c r="F1615" i="8"/>
  <c r="B1616" i="8"/>
  <c r="A1616" i="8" s="1"/>
  <c r="C1616" i="8"/>
  <c r="D1616" i="8"/>
  <c r="E1616" i="8"/>
  <c r="F1616" i="8"/>
  <c r="B1617" i="8"/>
  <c r="A1617" i="8" s="1"/>
  <c r="C1617" i="8"/>
  <c r="D1617" i="8"/>
  <c r="E1617" i="8"/>
  <c r="F1617" i="8"/>
  <c r="B1618" i="8"/>
  <c r="A1618" i="8" s="1"/>
  <c r="C1618" i="8"/>
  <c r="D1618" i="8"/>
  <c r="E1618" i="8"/>
  <c r="F1618" i="8"/>
  <c r="B1619" i="8"/>
  <c r="A1619" i="8" s="1"/>
  <c r="C1619" i="8"/>
  <c r="D1619" i="8"/>
  <c r="E1619" i="8"/>
  <c r="F1619" i="8"/>
  <c r="B1620" i="8"/>
  <c r="A1620" i="8" s="1"/>
  <c r="C1620" i="8"/>
  <c r="D1620" i="8"/>
  <c r="E1620" i="8"/>
  <c r="F1620" i="8"/>
  <c r="B1621" i="8"/>
  <c r="A1621" i="8" s="1"/>
  <c r="C1621" i="8"/>
  <c r="D1621" i="8"/>
  <c r="E1621" i="8"/>
  <c r="F1621" i="8"/>
  <c r="B1622" i="8"/>
  <c r="A1622" i="8" s="1"/>
  <c r="C1622" i="8"/>
  <c r="D1622" i="8"/>
  <c r="E1622" i="8"/>
  <c r="F1622" i="8"/>
  <c r="B1623" i="8"/>
  <c r="A1623" i="8" s="1"/>
  <c r="C1623" i="8"/>
  <c r="D1623" i="8"/>
  <c r="E1623" i="8"/>
  <c r="F1623" i="8"/>
  <c r="B1624" i="8"/>
  <c r="A1624" i="8" s="1"/>
  <c r="C1624" i="8"/>
  <c r="D1624" i="8"/>
  <c r="E1624" i="8"/>
  <c r="F1624" i="8"/>
  <c r="B1625" i="8"/>
  <c r="A1625" i="8" s="1"/>
  <c r="C1625" i="8"/>
  <c r="D1625" i="8"/>
  <c r="E1625" i="8"/>
  <c r="F1625" i="8"/>
  <c r="B1626" i="8"/>
  <c r="A1626" i="8" s="1"/>
  <c r="C1626" i="8"/>
  <c r="D1626" i="8"/>
  <c r="E1626" i="8"/>
  <c r="F1626" i="8"/>
  <c r="B1627" i="8"/>
  <c r="A1627" i="8" s="1"/>
  <c r="C1627" i="8"/>
  <c r="D1627" i="8"/>
  <c r="E1627" i="8"/>
  <c r="F1627" i="8"/>
  <c r="B1628" i="8"/>
  <c r="A1628" i="8" s="1"/>
  <c r="C1628" i="8"/>
  <c r="D1628" i="8"/>
  <c r="E1628" i="8"/>
  <c r="F1628" i="8"/>
  <c r="B1629" i="8"/>
  <c r="A1629" i="8" s="1"/>
  <c r="C1629" i="8"/>
  <c r="D1629" i="8"/>
  <c r="E1629" i="8"/>
  <c r="F1629" i="8"/>
  <c r="B1630" i="8"/>
  <c r="A1630" i="8" s="1"/>
  <c r="C1630" i="8"/>
  <c r="D1630" i="8"/>
  <c r="E1630" i="8"/>
  <c r="F1630" i="8"/>
  <c r="B1631" i="8"/>
  <c r="A1631" i="8" s="1"/>
  <c r="C1631" i="8"/>
  <c r="D1631" i="8"/>
  <c r="E1631" i="8"/>
  <c r="F1631" i="8"/>
  <c r="B1632" i="8"/>
  <c r="A1632" i="8" s="1"/>
  <c r="C1632" i="8"/>
  <c r="D1632" i="8"/>
  <c r="E1632" i="8"/>
  <c r="F1632" i="8"/>
  <c r="B1633" i="8"/>
  <c r="A1633" i="8" s="1"/>
  <c r="C1633" i="8"/>
  <c r="D1633" i="8"/>
  <c r="E1633" i="8"/>
  <c r="F1633" i="8"/>
  <c r="B1634" i="8"/>
  <c r="A1634" i="8" s="1"/>
  <c r="C1634" i="8"/>
  <c r="D1634" i="8"/>
  <c r="E1634" i="8"/>
  <c r="F1634" i="8"/>
  <c r="B1635" i="8"/>
  <c r="A1635" i="8" s="1"/>
  <c r="C1635" i="8"/>
  <c r="D1635" i="8"/>
  <c r="E1635" i="8"/>
  <c r="F1635" i="8"/>
  <c r="B1636" i="8"/>
  <c r="A1636" i="8" s="1"/>
  <c r="C1636" i="8"/>
  <c r="D1636" i="8"/>
  <c r="E1636" i="8"/>
  <c r="F1636" i="8"/>
  <c r="B1637" i="8"/>
  <c r="A1637" i="8" s="1"/>
  <c r="C1637" i="8"/>
  <c r="D1637" i="8"/>
  <c r="E1637" i="8"/>
  <c r="F1637" i="8"/>
  <c r="B1638" i="8"/>
  <c r="A1638" i="8" s="1"/>
  <c r="C1638" i="8"/>
  <c r="D1638" i="8"/>
  <c r="E1638" i="8"/>
  <c r="F1638" i="8"/>
  <c r="B1639" i="8"/>
  <c r="A1639" i="8" s="1"/>
  <c r="C1639" i="8"/>
  <c r="D1639" i="8"/>
  <c r="E1639" i="8"/>
  <c r="F1639" i="8"/>
  <c r="B1640" i="8"/>
  <c r="A1640" i="8" s="1"/>
  <c r="C1640" i="8"/>
  <c r="D1640" i="8"/>
  <c r="E1640" i="8"/>
  <c r="F1640" i="8"/>
  <c r="B1641" i="8"/>
  <c r="A1641" i="8" s="1"/>
  <c r="C1641" i="8"/>
  <c r="D1641" i="8"/>
  <c r="E1641" i="8"/>
  <c r="F1641" i="8"/>
  <c r="B1642" i="8"/>
  <c r="A1642" i="8" s="1"/>
  <c r="C1642" i="8"/>
  <c r="D1642" i="8"/>
  <c r="E1642" i="8"/>
  <c r="F1642" i="8"/>
  <c r="B1643" i="8"/>
  <c r="A1643" i="8" s="1"/>
  <c r="C1643" i="8"/>
  <c r="D1643" i="8"/>
  <c r="E1643" i="8"/>
  <c r="F1643" i="8"/>
  <c r="B1644" i="8"/>
  <c r="A1644" i="8" s="1"/>
  <c r="C1644" i="8"/>
  <c r="D1644" i="8"/>
  <c r="E1644" i="8"/>
  <c r="F1644" i="8"/>
  <c r="B1645" i="8"/>
  <c r="A1645" i="8" s="1"/>
  <c r="C1645" i="8"/>
  <c r="D1645" i="8"/>
  <c r="E1645" i="8"/>
  <c r="F1645" i="8"/>
  <c r="B1646" i="8"/>
  <c r="A1646" i="8" s="1"/>
  <c r="C1646" i="8"/>
  <c r="D1646" i="8"/>
  <c r="E1646" i="8"/>
  <c r="F1646" i="8"/>
  <c r="B1647" i="8"/>
  <c r="A1647" i="8" s="1"/>
  <c r="C1647" i="8"/>
  <c r="D1647" i="8"/>
  <c r="E1647" i="8"/>
  <c r="F1647" i="8"/>
  <c r="B1648" i="8"/>
  <c r="A1648" i="8" s="1"/>
  <c r="C1648" i="8"/>
  <c r="D1648" i="8"/>
  <c r="E1648" i="8"/>
  <c r="F1648" i="8"/>
  <c r="B1649" i="8"/>
  <c r="A1649" i="8" s="1"/>
  <c r="C1649" i="8"/>
  <c r="D1649" i="8"/>
  <c r="E1649" i="8"/>
  <c r="F1649" i="8"/>
  <c r="B1650" i="8"/>
  <c r="A1650" i="8" s="1"/>
  <c r="C1650" i="8"/>
  <c r="D1650" i="8"/>
  <c r="E1650" i="8"/>
  <c r="F1650" i="8"/>
  <c r="B1651" i="8"/>
  <c r="A1651" i="8" s="1"/>
  <c r="C1651" i="8"/>
  <c r="D1651" i="8"/>
  <c r="E1651" i="8"/>
  <c r="F1651" i="8"/>
  <c r="B1652" i="8"/>
  <c r="A1652" i="8" s="1"/>
  <c r="C1652" i="8"/>
  <c r="D1652" i="8"/>
  <c r="E1652" i="8"/>
  <c r="F1652" i="8"/>
  <c r="B1653" i="8"/>
  <c r="A1653" i="8" s="1"/>
  <c r="C1653" i="8"/>
  <c r="D1653" i="8"/>
  <c r="E1653" i="8"/>
  <c r="F1653" i="8"/>
  <c r="B1654" i="8"/>
  <c r="A1654" i="8" s="1"/>
  <c r="C1654" i="8"/>
  <c r="D1654" i="8"/>
  <c r="E1654" i="8"/>
  <c r="F1654" i="8"/>
  <c r="B1655" i="8"/>
  <c r="A1655" i="8" s="1"/>
  <c r="C1655" i="8"/>
  <c r="D1655" i="8"/>
  <c r="E1655" i="8"/>
  <c r="F1655" i="8"/>
  <c r="B1656" i="8"/>
  <c r="A1656" i="8" s="1"/>
  <c r="C1656" i="8"/>
  <c r="D1656" i="8"/>
  <c r="E1656" i="8"/>
  <c r="F1656" i="8"/>
  <c r="B1657" i="8"/>
  <c r="A1657" i="8" s="1"/>
  <c r="C1657" i="8"/>
  <c r="D1657" i="8"/>
  <c r="E1657" i="8"/>
  <c r="F1657" i="8"/>
  <c r="B1658" i="8"/>
  <c r="A1658" i="8" s="1"/>
  <c r="C1658" i="8"/>
  <c r="D1658" i="8"/>
  <c r="E1658" i="8"/>
  <c r="F1658" i="8"/>
  <c r="B1659" i="8"/>
  <c r="A1659" i="8" s="1"/>
  <c r="C1659" i="8"/>
  <c r="D1659" i="8"/>
  <c r="E1659" i="8"/>
  <c r="F1659" i="8"/>
  <c r="B1660" i="8"/>
  <c r="A1660" i="8" s="1"/>
  <c r="C1660" i="8"/>
  <c r="D1660" i="8"/>
  <c r="E1660" i="8"/>
  <c r="F1660" i="8"/>
  <c r="B1661" i="8"/>
  <c r="A1661" i="8" s="1"/>
  <c r="C1661" i="8"/>
  <c r="D1661" i="8"/>
  <c r="E1661" i="8"/>
  <c r="F1661" i="8"/>
  <c r="B1662" i="8"/>
  <c r="A1662" i="8" s="1"/>
  <c r="C1662" i="8"/>
  <c r="D1662" i="8"/>
  <c r="E1662" i="8"/>
  <c r="F1662" i="8"/>
  <c r="B1663" i="8"/>
  <c r="A1663" i="8" s="1"/>
  <c r="C1663" i="8"/>
  <c r="D1663" i="8"/>
  <c r="E1663" i="8"/>
  <c r="F1663" i="8"/>
  <c r="B1664" i="8"/>
  <c r="A1664" i="8" s="1"/>
  <c r="C1664" i="8"/>
  <c r="D1664" i="8"/>
  <c r="E1664" i="8"/>
  <c r="F1664" i="8"/>
  <c r="B1665" i="8"/>
  <c r="A1665" i="8" s="1"/>
  <c r="C1665" i="8"/>
  <c r="D1665" i="8"/>
  <c r="E1665" i="8"/>
  <c r="F1665" i="8"/>
  <c r="B1666" i="8"/>
  <c r="A1666" i="8" s="1"/>
  <c r="C1666" i="8"/>
  <c r="D1666" i="8"/>
  <c r="E1666" i="8"/>
  <c r="F1666" i="8"/>
  <c r="B1667" i="8"/>
  <c r="A1667" i="8" s="1"/>
  <c r="C1667" i="8"/>
  <c r="D1667" i="8"/>
  <c r="E1667" i="8"/>
  <c r="F1667" i="8"/>
  <c r="B1668" i="8"/>
  <c r="A1668" i="8" s="1"/>
  <c r="C1668" i="8"/>
  <c r="D1668" i="8"/>
  <c r="E1668" i="8"/>
  <c r="F1668" i="8"/>
  <c r="B1669" i="8"/>
  <c r="A1669" i="8" s="1"/>
  <c r="C1669" i="8"/>
  <c r="D1669" i="8"/>
  <c r="E1669" i="8"/>
  <c r="F1669" i="8"/>
  <c r="B1670" i="8"/>
  <c r="A1670" i="8" s="1"/>
  <c r="C1670" i="8"/>
  <c r="D1670" i="8"/>
  <c r="E1670" i="8"/>
  <c r="F1670" i="8"/>
  <c r="B1671" i="8"/>
  <c r="A1671" i="8" s="1"/>
  <c r="C1671" i="8"/>
  <c r="D1671" i="8"/>
  <c r="E1671" i="8"/>
  <c r="F1671" i="8"/>
  <c r="B1672" i="8"/>
  <c r="A1672" i="8" s="1"/>
  <c r="C1672" i="8"/>
  <c r="D1672" i="8"/>
  <c r="E1672" i="8"/>
  <c r="F1672" i="8"/>
  <c r="B1673" i="8"/>
  <c r="A1673" i="8" s="1"/>
  <c r="C1673" i="8"/>
  <c r="D1673" i="8"/>
  <c r="E1673" i="8"/>
  <c r="F1673" i="8"/>
  <c r="B1674" i="8"/>
  <c r="A1674" i="8" s="1"/>
  <c r="C1674" i="8"/>
  <c r="D1674" i="8"/>
  <c r="E1674" i="8"/>
  <c r="F1674" i="8"/>
  <c r="B1675" i="8"/>
  <c r="A1675" i="8" s="1"/>
  <c r="C1675" i="8"/>
  <c r="D1675" i="8"/>
  <c r="E1675" i="8"/>
  <c r="F1675" i="8"/>
  <c r="B1676" i="8"/>
  <c r="A1676" i="8" s="1"/>
  <c r="C1676" i="8"/>
  <c r="D1676" i="8"/>
  <c r="E1676" i="8"/>
  <c r="F1676" i="8"/>
  <c r="B1677" i="8"/>
  <c r="A1677" i="8" s="1"/>
  <c r="C1677" i="8"/>
  <c r="D1677" i="8"/>
  <c r="E1677" i="8"/>
  <c r="F1677" i="8"/>
  <c r="B1678" i="8"/>
  <c r="A1678" i="8" s="1"/>
  <c r="C1678" i="8"/>
  <c r="D1678" i="8"/>
  <c r="E1678" i="8"/>
  <c r="F1678" i="8"/>
  <c r="B1679" i="8"/>
  <c r="A1679" i="8" s="1"/>
  <c r="C1679" i="8"/>
  <c r="D1679" i="8"/>
  <c r="E1679" i="8"/>
  <c r="F1679" i="8"/>
  <c r="B1680" i="8"/>
  <c r="A1680" i="8" s="1"/>
  <c r="C1680" i="8"/>
  <c r="D1680" i="8"/>
  <c r="E1680" i="8"/>
  <c r="F1680" i="8"/>
  <c r="B1681" i="8"/>
  <c r="A1681" i="8" s="1"/>
  <c r="C1681" i="8"/>
  <c r="D1681" i="8"/>
  <c r="E1681" i="8"/>
  <c r="F1681" i="8"/>
  <c r="B1682" i="8"/>
  <c r="A1682" i="8" s="1"/>
  <c r="C1682" i="8"/>
  <c r="D1682" i="8"/>
  <c r="E1682" i="8"/>
  <c r="F1682" i="8"/>
  <c r="B1683" i="8"/>
  <c r="A1683" i="8" s="1"/>
  <c r="C1683" i="8"/>
  <c r="D1683" i="8"/>
  <c r="E1683" i="8"/>
  <c r="F1683" i="8"/>
  <c r="B1684" i="8"/>
  <c r="A1684" i="8" s="1"/>
  <c r="C1684" i="8"/>
  <c r="D1684" i="8"/>
  <c r="E1684" i="8"/>
  <c r="F1684" i="8"/>
  <c r="B1685" i="8"/>
  <c r="A1685" i="8" s="1"/>
  <c r="C1685" i="8"/>
  <c r="D1685" i="8"/>
  <c r="E1685" i="8"/>
  <c r="F1685" i="8"/>
  <c r="B1686" i="8"/>
  <c r="A1686" i="8" s="1"/>
  <c r="C1686" i="8"/>
  <c r="D1686" i="8"/>
  <c r="E1686" i="8"/>
  <c r="F1686" i="8"/>
  <c r="B1687" i="8"/>
  <c r="A1687" i="8" s="1"/>
  <c r="C1687" i="8"/>
  <c r="D1687" i="8"/>
  <c r="E1687" i="8"/>
  <c r="F1687" i="8"/>
  <c r="B1688" i="8"/>
  <c r="A1688" i="8" s="1"/>
  <c r="C1688" i="8"/>
  <c r="D1688" i="8"/>
  <c r="E1688" i="8"/>
  <c r="F1688" i="8"/>
  <c r="B1689" i="8"/>
  <c r="A1689" i="8" s="1"/>
  <c r="C1689" i="8"/>
  <c r="D1689" i="8"/>
  <c r="E1689" i="8"/>
  <c r="F1689" i="8"/>
  <c r="B1690" i="8"/>
  <c r="A1690" i="8" s="1"/>
  <c r="C1690" i="8"/>
  <c r="D1690" i="8"/>
  <c r="E1690" i="8"/>
  <c r="F1690" i="8"/>
  <c r="B1691" i="8"/>
  <c r="A1691" i="8" s="1"/>
  <c r="C1691" i="8"/>
  <c r="D1691" i="8"/>
  <c r="E1691" i="8"/>
  <c r="F1691" i="8"/>
  <c r="B1692" i="8"/>
  <c r="A1692" i="8" s="1"/>
  <c r="C1692" i="8"/>
  <c r="D1692" i="8"/>
  <c r="E1692" i="8"/>
  <c r="F1692" i="8"/>
  <c r="B1693" i="8"/>
  <c r="A1693" i="8" s="1"/>
  <c r="C1693" i="8"/>
  <c r="D1693" i="8"/>
  <c r="E1693" i="8"/>
  <c r="F1693" i="8"/>
  <c r="B1694" i="8"/>
  <c r="A1694" i="8" s="1"/>
  <c r="C1694" i="8"/>
  <c r="D1694" i="8"/>
  <c r="E1694" i="8"/>
  <c r="F1694" i="8"/>
  <c r="B1695" i="8"/>
  <c r="A1695" i="8" s="1"/>
  <c r="C1695" i="8"/>
  <c r="D1695" i="8"/>
  <c r="E1695" i="8"/>
  <c r="F1695" i="8"/>
  <c r="B1696" i="8"/>
  <c r="A1696" i="8" s="1"/>
  <c r="C1696" i="8"/>
  <c r="D1696" i="8"/>
  <c r="E1696" i="8"/>
  <c r="F1696" i="8"/>
  <c r="B1697" i="8"/>
  <c r="A1697" i="8" s="1"/>
  <c r="C1697" i="8"/>
  <c r="D1697" i="8"/>
  <c r="E1697" i="8"/>
  <c r="F1697" i="8"/>
  <c r="B1698" i="8"/>
  <c r="A1698" i="8" s="1"/>
  <c r="C1698" i="8"/>
  <c r="D1698" i="8"/>
  <c r="E1698" i="8"/>
  <c r="F1698" i="8"/>
  <c r="B1699" i="8"/>
  <c r="A1699" i="8" s="1"/>
  <c r="C1699" i="8"/>
  <c r="D1699" i="8"/>
  <c r="E1699" i="8"/>
  <c r="F1699" i="8"/>
  <c r="B1700" i="8"/>
  <c r="A1700" i="8" s="1"/>
  <c r="C1700" i="8"/>
  <c r="D1700" i="8"/>
  <c r="E1700" i="8"/>
  <c r="F1700" i="8"/>
  <c r="B1701" i="8"/>
  <c r="A1701" i="8" s="1"/>
  <c r="C1701" i="8"/>
  <c r="D1701" i="8"/>
  <c r="E1701" i="8"/>
  <c r="F1701" i="8"/>
  <c r="B1702" i="8"/>
  <c r="A1702" i="8" s="1"/>
  <c r="C1702" i="8"/>
  <c r="D1702" i="8"/>
  <c r="E1702" i="8"/>
  <c r="F1702" i="8"/>
  <c r="B1703" i="8"/>
  <c r="A1703" i="8" s="1"/>
  <c r="C1703" i="8"/>
  <c r="D1703" i="8"/>
  <c r="E1703" i="8"/>
  <c r="F1703" i="8"/>
  <c r="B1704" i="8"/>
  <c r="A1704" i="8" s="1"/>
  <c r="C1704" i="8"/>
  <c r="D1704" i="8"/>
  <c r="E1704" i="8"/>
  <c r="F1704" i="8"/>
  <c r="B1705" i="8"/>
  <c r="A1705" i="8" s="1"/>
  <c r="C1705" i="8"/>
  <c r="D1705" i="8"/>
  <c r="E1705" i="8"/>
  <c r="F1705" i="8"/>
  <c r="B1706" i="8"/>
  <c r="A1706" i="8" s="1"/>
  <c r="C1706" i="8"/>
  <c r="D1706" i="8"/>
  <c r="E1706" i="8"/>
  <c r="F1706" i="8"/>
  <c r="B1707" i="8"/>
  <c r="A1707" i="8" s="1"/>
  <c r="C1707" i="8"/>
  <c r="D1707" i="8"/>
  <c r="E1707" i="8"/>
  <c r="F1707" i="8"/>
  <c r="B1708" i="8"/>
  <c r="A1708" i="8" s="1"/>
  <c r="C1708" i="8"/>
  <c r="D1708" i="8"/>
  <c r="E1708" i="8"/>
  <c r="F1708" i="8"/>
  <c r="B1709" i="8"/>
  <c r="A1709" i="8" s="1"/>
  <c r="C1709" i="8"/>
  <c r="D1709" i="8"/>
  <c r="E1709" i="8"/>
  <c r="F1709" i="8"/>
  <c r="B1710" i="8"/>
  <c r="A1710" i="8" s="1"/>
  <c r="C1710" i="8"/>
  <c r="D1710" i="8"/>
  <c r="E1710" i="8"/>
  <c r="F1710" i="8"/>
  <c r="B1711" i="8"/>
  <c r="A1711" i="8" s="1"/>
  <c r="C1711" i="8"/>
  <c r="D1711" i="8"/>
  <c r="E1711" i="8"/>
  <c r="F1711" i="8"/>
  <c r="B1712" i="8"/>
  <c r="A1712" i="8" s="1"/>
  <c r="C1712" i="8"/>
  <c r="D1712" i="8"/>
  <c r="E1712" i="8"/>
  <c r="F1712" i="8"/>
  <c r="B1713" i="8"/>
  <c r="A1713" i="8" s="1"/>
  <c r="C1713" i="8"/>
  <c r="D1713" i="8"/>
  <c r="E1713" i="8"/>
  <c r="F1713" i="8"/>
  <c r="B1714" i="8"/>
  <c r="A1714" i="8" s="1"/>
  <c r="C1714" i="8"/>
  <c r="D1714" i="8"/>
  <c r="E1714" i="8"/>
  <c r="F1714" i="8"/>
  <c r="B1715" i="8"/>
  <c r="A1715" i="8" s="1"/>
  <c r="C1715" i="8"/>
  <c r="D1715" i="8"/>
  <c r="E1715" i="8"/>
  <c r="F1715" i="8"/>
  <c r="B1716" i="8"/>
  <c r="A1716" i="8" s="1"/>
  <c r="C1716" i="8"/>
  <c r="D1716" i="8"/>
  <c r="E1716" i="8"/>
  <c r="F1716" i="8"/>
  <c r="B1717" i="8"/>
  <c r="A1717" i="8" s="1"/>
  <c r="C1717" i="8"/>
  <c r="D1717" i="8"/>
  <c r="E1717" i="8"/>
  <c r="F1717" i="8"/>
  <c r="B1718" i="8"/>
  <c r="A1718" i="8" s="1"/>
  <c r="C1718" i="8"/>
  <c r="D1718" i="8"/>
  <c r="E1718" i="8"/>
  <c r="F1718" i="8"/>
  <c r="B1719" i="8"/>
  <c r="A1719" i="8" s="1"/>
  <c r="C1719" i="8"/>
  <c r="D1719" i="8"/>
  <c r="E1719" i="8"/>
  <c r="F1719" i="8"/>
  <c r="B1720" i="8"/>
  <c r="A1720" i="8" s="1"/>
  <c r="C1720" i="8"/>
  <c r="D1720" i="8"/>
  <c r="E1720" i="8"/>
  <c r="F1720" i="8"/>
  <c r="B1721" i="8"/>
  <c r="A1721" i="8" s="1"/>
  <c r="C1721" i="8"/>
  <c r="D1721" i="8"/>
  <c r="E1721" i="8"/>
  <c r="F1721" i="8"/>
  <c r="B1722" i="8"/>
  <c r="A1722" i="8" s="1"/>
  <c r="C1722" i="8"/>
  <c r="D1722" i="8"/>
  <c r="E1722" i="8"/>
  <c r="F1722" i="8"/>
  <c r="B1723" i="8"/>
  <c r="A1723" i="8" s="1"/>
  <c r="C1723" i="8"/>
  <c r="D1723" i="8"/>
  <c r="E1723" i="8"/>
  <c r="F1723" i="8"/>
  <c r="B1724" i="8"/>
  <c r="A1724" i="8" s="1"/>
  <c r="C1724" i="8"/>
  <c r="D1724" i="8"/>
  <c r="E1724" i="8"/>
  <c r="F1724" i="8"/>
  <c r="B1725" i="8"/>
  <c r="A1725" i="8" s="1"/>
  <c r="C1725" i="8"/>
  <c r="D1725" i="8"/>
  <c r="E1725" i="8"/>
  <c r="F1725" i="8"/>
  <c r="B1726" i="8"/>
  <c r="A1726" i="8" s="1"/>
  <c r="C1726" i="8"/>
  <c r="D1726" i="8"/>
  <c r="E1726" i="8"/>
  <c r="F1726" i="8"/>
  <c r="B1727" i="8"/>
  <c r="A1727" i="8" s="1"/>
  <c r="C1727" i="8"/>
  <c r="D1727" i="8"/>
  <c r="E1727" i="8"/>
  <c r="F1727" i="8"/>
  <c r="B1728" i="8"/>
  <c r="A1728" i="8" s="1"/>
  <c r="C1728" i="8"/>
  <c r="D1728" i="8"/>
  <c r="E1728" i="8"/>
  <c r="F1728" i="8"/>
  <c r="B1729" i="8"/>
  <c r="A1729" i="8" s="1"/>
  <c r="C1729" i="8"/>
  <c r="D1729" i="8"/>
  <c r="E1729" i="8"/>
  <c r="F1729" i="8"/>
  <c r="B1730" i="8"/>
  <c r="A1730" i="8" s="1"/>
  <c r="C1730" i="8"/>
  <c r="D1730" i="8"/>
  <c r="E1730" i="8"/>
  <c r="F1730" i="8"/>
  <c r="B1731" i="8"/>
  <c r="A1731" i="8" s="1"/>
  <c r="C1731" i="8"/>
  <c r="D1731" i="8"/>
  <c r="E1731" i="8"/>
  <c r="F1731" i="8"/>
  <c r="B1732" i="8"/>
  <c r="A1732" i="8" s="1"/>
  <c r="C1732" i="8"/>
  <c r="D1732" i="8"/>
  <c r="E1732" i="8"/>
  <c r="F1732" i="8"/>
  <c r="B1733" i="8"/>
  <c r="A1733" i="8" s="1"/>
  <c r="C1733" i="8"/>
  <c r="D1733" i="8"/>
  <c r="E1733" i="8"/>
  <c r="F1733" i="8"/>
  <c r="B1734" i="8"/>
  <c r="A1734" i="8" s="1"/>
  <c r="C1734" i="8"/>
  <c r="D1734" i="8"/>
  <c r="E1734" i="8"/>
  <c r="F1734" i="8"/>
  <c r="B1735" i="8"/>
  <c r="A1735" i="8" s="1"/>
  <c r="C1735" i="8"/>
  <c r="D1735" i="8"/>
  <c r="E1735" i="8"/>
  <c r="F1735" i="8"/>
  <c r="B1736" i="8"/>
  <c r="A1736" i="8" s="1"/>
  <c r="C1736" i="8"/>
  <c r="D1736" i="8"/>
  <c r="E1736" i="8"/>
  <c r="F1736" i="8"/>
  <c r="B1737" i="8"/>
  <c r="A1737" i="8" s="1"/>
  <c r="C1737" i="8"/>
  <c r="D1737" i="8"/>
  <c r="E1737" i="8"/>
  <c r="F1737" i="8"/>
  <c r="B1738" i="8"/>
  <c r="A1738" i="8" s="1"/>
  <c r="C1738" i="8"/>
  <c r="D1738" i="8"/>
  <c r="E1738" i="8"/>
  <c r="F1738" i="8"/>
  <c r="B1739" i="8"/>
  <c r="A1739" i="8" s="1"/>
  <c r="C1739" i="8"/>
  <c r="D1739" i="8"/>
  <c r="E1739" i="8"/>
  <c r="F1739" i="8"/>
  <c r="B1740" i="8"/>
  <c r="A1740" i="8" s="1"/>
  <c r="C1740" i="8"/>
  <c r="D1740" i="8"/>
  <c r="E1740" i="8"/>
  <c r="F1740" i="8"/>
  <c r="B1741" i="8"/>
  <c r="A1741" i="8" s="1"/>
  <c r="C1741" i="8"/>
  <c r="D1741" i="8"/>
  <c r="E1741" i="8"/>
  <c r="F1741" i="8"/>
  <c r="B1742" i="8"/>
  <c r="A1742" i="8" s="1"/>
  <c r="C1742" i="8"/>
  <c r="D1742" i="8"/>
  <c r="E1742" i="8"/>
  <c r="F1742" i="8"/>
  <c r="B1743" i="8"/>
  <c r="A1743" i="8" s="1"/>
  <c r="C1743" i="8"/>
  <c r="D1743" i="8"/>
  <c r="E1743" i="8"/>
  <c r="F1743" i="8"/>
  <c r="B1744" i="8"/>
  <c r="A1744" i="8" s="1"/>
  <c r="C1744" i="8"/>
  <c r="D1744" i="8"/>
  <c r="E1744" i="8"/>
  <c r="F1744" i="8"/>
  <c r="B1745" i="8"/>
  <c r="A1745" i="8" s="1"/>
  <c r="C1745" i="8"/>
  <c r="D1745" i="8"/>
  <c r="E1745" i="8"/>
  <c r="F1745" i="8"/>
  <c r="B1746" i="8"/>
  <c r="A1746" i="8" s="1"/>
  <c r="C1746" i="8"/>
  <c r="D1746" i="8"/>
  <c r="E1746" i="8"/>
  <c r="F1746" i="8"/>
  <c r="B1747" i="8"/>
  <c r="A1747" i="8" s="1"/>
  <c r="C1747" i="8"/>
  <c r="D1747" i="8"/>
  <c r="E1747" i="8"/>
  <c r="F1747" i="8"/>
  <c r="B1748" i="8"/>
  <c r="A1748" i="8" s="1"/>
  <c r="C1748" i="8"/>
  <c r="D1748" i="8"/>
  <c r="E1748" i="8"/>
  <c r="F1748" i="8"/>
  <c r="B1749" i="8"/>
  <c r="A1749" i="8" s="1"/>
  <c r="C1749" i="8"/>
  <c r="D1749" i="8"/>
  <c r="E1749" i="8"/>
  <c r="F1749" i="8"/>
  <c r="B1750" i="8"/>
  <c r="A1750" i="8" s="1"/>
  <c r="C1750" i="8"/>
  <c r="D1750" i="8"/>
  <c r="E1750" i="8"/>
  <c r="F1750" i="8"/>
  <c r="B1751" i="8"/>
  <c r="A1751" i="8" s="1"/>
  <c r="C1751" i="8"/>
  <c r="D1751" i="8"/>
  <c r="E1751" i="8"/>
  <c r="F1751" i="8"/>
  <c r="B1752" i="8"/>
  <c r="A1752" i="8" s="1"/>
  <c r="C1752" i="8"/>
  <c r="D1752" i="8"/>
  <c r="E1752" i="8"/>
  <c r="F1752" i="8"/>
  <c r="B1753" i="8"/>
  <c r="A1753" i="8" s="1"/>
  <c r="C1753" i="8"/>
  <c r="D1753" i="8"/>
  <c r="E1753" i="8"/>
  <c r="F1753" i="8"/>
  <c r="B1754" i="8"/>
  <c r="A1754" i="8" s="1"/>
  <c r="C1754" i="8"/>
  <c r="D1754" i="8"/>
  <c r="E1754" i="8"/>
  <c r="F1754" i="8"/>
  <c r="B1755" i="8"/>
  <c r="A1755" i="8" s="1"/>
  <c r="C1755" i="8"/>
  <c r="D1755" i="8"/>
  <c r="E1755" i="8"/>
  <c r="F1755" i="8"/>
  <c r="B1756" i="8"/>
  <c r="A1756" i="8" s="1"/>
  <c r="C1756" i="8"/>
  <c r="D1756" i="8"/>
  <c r="E1756" i="8"/>
  <c r="F1756" i="8"/>
  <c r="B1757" i="8"/>
  <c r="A1757" i="8" s="1"/>
  <c r="C1757" i="8"/>
  <c r="D1757" i="8"/>
  <c r="E1757" i="8"/>
  <c r="F1757" i="8"/>
  <c r="B1758" i="8"/>
  <c r="A1758" i="8" s="1"/>
  <c r="C1758" i="8"/>
  <c r="D1758" i="8"/>
  <c r="E1758" i="8"/>
  <c r="F1758" i="8"/>
  <c r="B1759" i="8"/>
  <c r="A1759" i="8" s="1"/>
  <c r="C1759" i="8"/>
  <c r="D1759" i="8"/>
  <c r="E1759" i="8"/>
  <c r="F1759" i="8"/>
  <c r="B1760" i="8"/>
  <c r="A1760" i="8" s="1"/>
  <c r="C1760" i="8"/>
  <c r="D1760" i="8"/>
  <c r="E1760" i="8"/>
  <c r="F1760" i="8"/>
  <c r="B1761" i="8"/>
  <c r="A1761" i="8" s="1"/>
  <c r="C1761" i="8"/>
  <c r="D1761" i="8"/>
  <c r="E1761" i="8"/>
  <c r="F1761" i="8"/>
  <c r="B1762" i="8"/>
  <c r="A1762" i="8" s="1"/>
  <c r="C1762" i="8"/>
  <c r="D1762" i="8"/>
  <c r="E1762" i="8"/>
  <c r="F1762" i="8"/>
  <c r="B1763" i="8"/>
  <c r="A1763" i="8" s="1"/>
  <c r="C1763" i="8"/>
  <c r="D1763" i="8"/>
  <c r="E1763" i="8"/>
  <c r="F1763" i="8"/>
  <c r="B1764" i="8"/>
  <c r="A1764" i="8" s="1"/>
  <c r="C1764" i="8"/>
  <c r="D1764" i="8"/>
  <c r="E1764" i="8"/>
  <c r="F1764" i="8"/>
  <c r="B1765" i="8"/>
  <c r="A1765" i="8" s="1"/>
  <c r="C1765" i="8"/>
  <c r="D1765" i="8"/>
  <c r="E1765" i="8"/>
  <c r="F1765" i="8"/>
  <c r="B1766" i="8"/>
  <c r="A1766" i="8" s="1"/>
  <c r="C1766" i="8"/>
  <c r="D1766" i="8"/>
  <c r="E1766" i="8"/>
  <c r="F1766" i="8"/>
  <c r="B1767" i="8"/>
  <c r="A1767" i="8" s="1"/>
  <c r="C1767" i="8"/>
  <c r="D1767" i="8"/>
  <c r="E1767" i="8"/>
  <c r="F1767" i="8"/>
  <c r="B1768" i="8"/>
  <c r="A1768" i="8" s="1"/>
  <c r="C1768" i="8"/>
  <c r="D1768" i="8"/>
  <c r="E1768" i="8"/>
  <c r="F1768" i="8"/>
  <c r="B1769" i="8"/>
  <c r="A1769" i="8" s="1"/>
  <c r="C1769" i="8"/>
  <c r="D1769" i="8"/>
  <c r="E1769" i="8"/>
  <c r="F1769" i="8"/>
  <c r="B1770" i="8"/>
  <c r="A1770" i="8" s="1"/>
  <c r="C1770" i="8"/>
  <c r="D1770" i="8"/>
  <c r="E1770" i="8"/>
  <c r="F1770" i="8"/>
  <c r="B1771" i="8"/>
  <c r="A1771" i="8" s="1"/>
  <c r="C1771" i="8"/>
  <c r="D1771" i="8"/>
  <c r="E1771" i="8"/>
  <c r="F1771" i="8"/>
  <c r="B1772" i="8"/>
  <c r="A1772" i="8" s="1"/>
  <c r="C1772" i="8"/>
  <c r="D1772" i="8"/>
  <c r="E1772" i="8"/>
  <c r="F1772" i="8"/>
  <c r="B1773" i="8"/>
  <c r="A1773" i="8" s="1"/>
  <c r="C1773" i="8"/>
  <c r="D1773" i="8"/>
  <c r="E1773" i="8"/>
  <c r="F1773" i="8"/>
  <c r="B1774" i="8"/>
  <c r="A1774" i="8" s="1"/>
  <c r="C1774" i="8"/>
  <c r="D1774" i="8"/>
  <c r="E1774" i="8"/>
  <c r="F1774" i="8"/>
  <c r="B1775" i="8"/>
  <c r="A1775" i="8" s="1"/>
  <c r="C1775" i="8"/>
  <c r="D1775" i="8"/>
  <c r="E1775" i="8"/>
  <c r="F1775" i="8"/>
  <c r="B1776" i="8"/>
  <c r="A1776" i="8" s="1"/>
  <c r="C1776" i="8"/>
  <c r="D1776" i="8"/>
  <c r="E1776" i="8"/>
  <c r="F1776" i="8"/>
  <c r="B1777" i="8"/>
  <c r="A1777" i="8" s="1"/>
  <c r="C1777" i="8"/>
  <c r="D1777" i="8"/>
  <c r="E1777" i="8"/>
  <c r="F1777" i="8"/>
  <c r="B1778" i="8"/>
  <c r="A1778" i="8" s="1"/>
  <c r="C1778" i="8"/>
  <c r="D1778" i="8"/>
  <c r="E1778" i="8"/>
  <c r="F1778" i="8"/>
  <c r="B1779" i="8"/>
  <c r="A1779" i="8" s="1"/>
  <c r="C1779" i="8"/>
  <c r="D1779" i="8"/>
  <c r="E1779" i="8"/>
  <c r="F1779" i="8"/>
  <c r="B1780" i="8"/>
  <c r="A1780" i="8" s="1"/>
  <c r="C1780" i="8"/>
  <c r="D1780" i="8"/>
  <c r="E1780" i="8"/>
  <c r="F1780" i="8"/>
  <c r="B1781" i="8"/>
  <c r="A1781" i="8" s="1"/>
  <c r="C1781" i="8"/>
  <c r="D1781" i="8"/>
  <c r="E1781" i="8"/>
  <c r="F1781" i="8"/>
  <c r="B1782" i="8"/>
  <c r="A1782" i="8" s="1"/>
  <c r="C1782" i="8"/>
  <c r="D1782" i="8"/>
  <c r="E1782" i="8"/>
  <c r="F1782" i="8"/>
  <c r="B1783" i="8"/>
  <c r="A1783" i="8" s="1"/>
  <c r="C1783" i="8"/>
  <c r="D1783" i="8"/>
  <c r="E1783" i="8"/>
  <c r="F1783" i="8"/>
  <c r="B1784" i="8"/>
  <c r="A1784" i="8" s="1"/>
  <c r="C1784" i="8"/>
  <c r="D1784" i="8"/>
  <c r="E1784" i="8"/>
  <c r="F1784" i="8"/>
  <c r="B1785" i="8"/>
  <c r="A1785" i="8" s="1"/>
  <c r="C1785" i="8"/>
  <c r="D1785" i="8"/>
  <c r="E1785" i="8"/>
  <c r="F1785" i="8"/>
  <c r="B1786" i="8"/>
  <c r="A1786" i="8" s="1"/>
  <c r="C1786" i="8"/>
  <c r="D1786" i="8"/>
  <c r="E1786" i="8"/>
  <c r="F1786" i="8"/>
  <c r="B1787" i="8"/>
  <c r="A1787" i="8" s="1"/>
  <c r="C1787" i="8"/>
  <c r="D1787" i="8"/>
  <c r="E1787" i="8"/>
  <c r="F1787" i="8"/>
  <c r="B1788" i="8"/>
  <c r="A1788" i="8" s="1"/>
  <c r="C1788" i="8"/>
  <c r="D1788" i="8"/>
  <c r="E1788" i="8"/>
  <c r="F1788" i="8"/>
  <c r="B1789" i="8"/>
  <c r="A1789" i="8" s="1"/>
  <c r="C1789" i="8"/>
  <c r="D1789" i="8"/>
  <c r="E1789" i="8"/>
  <c r="F1789" i="8"/>
  <c r="B1790" i="8"/>
  <c r="A1790" i="8" s="1"/>
  <c r="C1790" i="8"/>
  <c r="D1790" i="8"/>
  <c r="E1790" i="8"/>
  <c r="F1790" i="8"/>
  <c r="B1791" i="8"/>
  <c r="A1791" i="8" s="1"/>
  <c r="C1791" i="8"/>
  <c r="D1791" i="8"/>
  <c r="E1791" i="8"/>
  <c r="F1791" i="8"/>
  <c r="B1792" i="8"/>
  <c r="A1792" i="8" s="1"/>
  <c r="C1792" i="8"/>
  <c r="D1792" i="8"/>
  <c r="E1792" i="8"/>
  <c r="F1792" i="8"/>
  <c r="B1793" i="8"/>
  <c r="A1793" i="8" s="1"/>
  <c r="C1793" i="8"/>
  <c r="D1793" i="8"/>
  <c r="E1793" i="8"/>
  <c r="F1793" i="8"/>
  <c r="B1794" i="8"/>
  <c r="A1794" i="8" s="1"/>
  <c r="C1794" i="8"/>
  <c r="D1794" i="8"/>
  <c r="E1794" i="8"/>
  <c r="F1794" i="8"/>
  <c r="B1795" i="8"/>
  <c r="A1795" i="8" s="1"/>
  <c r="C1795" i="8"/>
  <c r="D1795" i="8"/>
  <c r="E1795" i="8"/>
  <c r="F1795" i="8"/>
  <c r="B1796" i="8"/>
  <c r="A1796" i="8" s="1"/>
  <c r="C1796" i="8"/>
  <c r="D1796" i="8"/>
  <c r="E1796" i="8"/>
  <c r="F1796" i="8"/>
  <c r="B1797" i="8"/>
  <c r="A1797" i="8" s="1"/>
  <c r="C1797" i="8"/>
  <c r="D1797" i="8"/>
  <c r="E1797" i="8"/>
  <c r="F1797" i="8"/>
  <c r="B1798" i="8"/>
  <c r="A1798" i="8" s="1"/>
  <c r="C1798" i="8"/>
  <c r="D1798" i="8"/>
  <c r="E1798" i="8"/>
  <c r="F1798" i="8"/>
  <c r="B1799" i="8"/>
  <c r="A1799" i="8" s="1"/>
  <c r="C1799" i="8"/>
  <c r="D1799" i="8"/>
  <c r="E1799" i="8"/>
  <c r="F1799" i="8"/>
  <c r="B1800" i="8"/>
  <c r="A1800" i="8" s="1"/>
  <c r="C1800" i="8"/>
  <c r="D1800" i="8"/>
  <c r="E1800" i="8"/>
  <c r="F1800" i="8"/>
  <c r="B1801" i="8"/>
  <c r="A1801" i="8" s="1"/>
  <c r="C1801" i="8"/>
  <c r="D1801" i="8"/>
  <c r="E1801" i="8"/>
  <c r="F1801" i="8"/>
  <c r="B1802" i="8"/>
  <c r="A1802" i="8" s="1"/>
  <c r="C1802" i="8"/>
  <c r="D1802" i="8"/>
  <c r="E1802" i="8"/>
  <c r="F1802" i="8"/>
  <c r="B1803" i="8"/>
  <c r="A1803" i="8" s="1"/>
  <c r="C1803" i="8"/>
  <c r="D1803" i="8"/>
  <c r="E1803" i="8"/>
  <c r="F1803" i="8"/>
  <c r="B1804" i="8"/>
  <c r="A1804" i="8" s="1"/>
  <c r="C1804" i="8"/>
  <c r="D1804" i="8"/>
  <c r="E1804" i="8"/>
  <c r="F1804" i="8"/>
  <c r="B1805" i="8"/>
  <c r="A1805" i="8" s="1"/>
  <c r="C1805" i="8"/>
  <c r="D1805" i="8"/>
  <c r="E1805" i="8"/>
  <c r="F1805" i="8"/>
  <c r="B1806" i="8"/>
  <c r="A1806" i="8" s="1"/>
  <c r="C1806" i="8"/>
  <c r="D1806" i="8"/>
  <c r="E1806" i="8"/>
  <c r="F1806" i="8"/>
  <c r="B1807" i="8"/>
  <c r="A1807" i="8" s="1"/>
  <c r="C1807" i="8"/>
  <c r="D1807" i="8"/>
  <c r="E1807" i="8"/>
  <c r="F1807" i="8"/>
  <c r="B1808" i="8"/>
  <c r="A1808" i="8" s="1"/>
  <c r="C1808" i="8"/>
  <c r="D1808" i="8"/>
  <c r="E1808" i="8"/>
  <c r="F1808" i="8"/>
  <c r="B1809" i="8"/>
  <c r="A1809" i="8" s="1"/>
  <c r="C1809" i="8"/>
  <c r="D1809" i="8"/>
  <c r="E1809" i="8"/>
  <c r="F1809" i="8"/>
  <c r="B1810" i="8"/>
  <c r="A1810" i="8" s="1"/>
  <c r="C1810" i="8"/>
  <c r="D1810" i="8"/>
  <c r="E1810" i="8"/>
  <c r="F1810" i="8"/>
  <c r="B1811" i="8"/>
  <c r="A1811" i="8" s="1"/>
  <c r="C1811" i="8"/>
  <c r="D1811" i="8"/>
  <c r="E1811" i="8"/>
  <c r="F1811" i="8"/>
  <c r="B1812" i="8"/>
  <c r="A1812" i="8" s="1"/>
  <c r="C1812" i="8"/>
  <c r="D1812" i="8"/>
  <c r="E1812" i="8"/>
  <c r="F1812" i="8"/>
  <c r="B1813" i="8"/>
  <c r="A1813" i="8" s="1"/>
  <c r="C1813" i="8"/>
  <c r="D1813" i="8"/>
  <c r="E1813" i="8"/>
  <c r="F1813" i="8"/>
  <c r="B1814" i="8"/>
  <c r="A1814" i="8" s="1"/>
  <c r="C1814" i="8"/>
  <c r="D1814" i="8"/>
  <c r="E1814" i="8"/>
  <c r="F1814" i="8"/>
  <c r="B1815" i="8"/>
  <c r="A1815" i="8" s="1"/>
  <c r="C1815" i="8"/>
  <c r="D1815" i="8"/>
  <c r="E1815" i="8"/>
  <c r="F1815" i="8"/>
  <c r="B1816" i="8"/>
  <c r="A1816" i="8" s="1"/>
  <c r="C1816" i="8"/>
  <c r="D1816" i="8"/>
  <c r="E1816" i="8"/>
  <c r="F1816" i="8"/>
  <c r="B1817" i="8"/>
  <c r="A1817" i="8" s="1"/>
  <c r="C1817" i="8"/>
  <c r="D1817" i="8"/>
  <c r="E1817" i="8"/>
  <c r="F1817" i="8"/>
  <c r="B1818" i="8"/>
  <c r="A1818" i="8" s="1"/>
  <c r="C1818" i="8"/>
  <c r="D1818" i="8"/>
  <c r="E1818" i="8"/>
  <c r="F1818" i="8"/>
  <c r="B1819" i="8"/>
  <c r="A1819" i="8" s="1"/>
  <c r="C1819" i="8"/>
  <c r="D1819" i="8"/>
  <c r="E1819" i="8"/>
  <c r="F1819" i="8"/>
  <c r="B1820" i="8"/>
  <c r="A1820" i="8" s="1"/>
  <c r="C1820" i="8"/>
  <c r="D1820" i="8"/>
  <c r="E1820" i="8"/>
  <c r="F1820" i="8"/>
  <c r="B1821" i="8"/>
  <c r="A1821" i="8" s="1"/>
  <c r="C1821" i="8"/>
  <c r="D1821" i="8"/>
  <c r="E1821" i="8"/>
  <c r="F1821" i="8"/>
  <c r="B1822" i="8"/>
  <c r="A1822" i="8" s="1"/>
  <c r="C1822" i="8"/>
  <c r="D1822" i="8"/>
  <c r="E1822" i="8"/>
  <c r="F1822" i="8"/>
  <c r="B1823" i="8"/>
  <c r="A1823" i="8" s="1"/>
  <c r="C1823" i="8"/>
  <c r="D1823" i="8"/>
  <c r="E1823" i="8"/>
  <c r="F1823" i="8"/>
  <c r="B1824" i="8"/>
  <c r="A1824" i="8" s="1"/>
  <c r="C1824" i="8"/>
  <c r="D1824" i="8"/>
  <c r="E1824" i="8"/>
  <c r="F1824" i="8"/>
  <c r="B1825" i="8"/>
  <c r="A1825" i="8" s="1"/>
  <c r="C1825" i="8"/>
  <c r="D1825" i="8"/>
  <c r="E1825" i="8"/>
  <c r="F1825" i="8"/>
  <c r="B1826" i="8"/>
  <c r="A1826" i="8" s="1"/>
  <c r="C1826" i="8"/>
  <c r="D1826" i="8"/>
  <c r="E1826" i="8"/>
  <c r="F1826" i="8"/>
  <c r="B1827" i="8"/>
  <c r="A1827" i="8" s="1"/>
  <c r="C1827" i="8"/>
  <c r="D1827" i="8"/>
  <c r="E1827" i="8"/>
  <c r="F1827" i="8"/>
  <c r="B1828" i="8"/>
  <c r="A1828" i="8" s="1"/>
  <c r="C1828" i="8"/>
  <c r="D1828" i="8"/>
  <c r="E1828" i="8"/>
  <c r="F1828" i="8"/>
  <c r="B1829" i="8"/>
  <c r="A1829" i="8" s="1"/>
  <c r="C1829" i="8"/>
  <c r="D1829" i="8"/>
  <c r="E1829" i="8"/>
  <c r="F1829" i="8"/>
  <c r="B1830" i="8"/>
  <c r="A1830" i="8" s="1"/>
  <c r="C1830" i="8"/>
  <c r="D1830" i="8"/>
  <c r="E1830" i="8"/>
  <c r="F1830" i="8"/>
  <c r="B1831" i="8"/>
  <c r="A1831" i="8" s="1"/>
  <c r="C1831" i="8"/>
  <c r="D1831" i="8"/>
  <c r="E1831" i="8"/>
  <c r="F1831" i="8"/>
  <c r="B1832" i="8"/>
  <c r="A1832" i="8" s="1"/>
  <c r="C1832" i="8"/>
  <c r="D1832" i="8"/>
  <c r="E1832" i="8"/>
  <c r="F1832" i="8"/>
  <c r="B1833" i="8"/>
  <c r="A1833" i="8" s="1"/>
  <c r="C1833" i="8"/>
  <c r="D1833" i="8"/>
  <c r="E1833" i="8"/>
  <c r="F1833" i="8"/>
  <c r="B1834" i="8"/>
  <c r="A1834" i="8" s="1"/>
  <c r="C1834" i="8"/>
  <c r="D1834" i="8"/>
  <c r="E1834" i="8"/>
  <c r="F1834" i="8"/>
  <c r="B1835" i="8"/>
  <c r="A1835" i="8" s="1"/>
  <c r="C1835" i="8"/>
  <c r="D1835" i="8"/>
  <c r="E1835" i="8"/>
  <c r="F1835" i="8"/>
  <c r="B1836" i="8"/>
  <c r="A1836" i="8" s="1"/>
  <c r="C1836" i="8"/>
  <c r="D1836" i="8"/>
  <c r="E1836" i="8"/>
  <c r="F1836" i="8"/>
  <c r="B1837" i="8"/>
  <c r="A1837" i="8" s="1"/>
  <c r="C1837" i="8"/>
  <c r="D1837" i="8"/>
  <c r="E1837" i="8"/>
  <c r="F1837" i="8"/>
  <c r="B1838" i="8"/>
  <c r="A1838" i="8" s="1"/>
  <c r="C1838" i="8"/>
  <c r="D1838" i="8"/>
  <c r="E1838" i="8"/>
  <c r="F1838" i="8"/>
  <c r="B1839" i="8"/>
  <c r="A1839" i="8" s="1"/>
  <c r="C1839" i="8"/>
  <c r="D1839" i="8"/>
  <c r="E1839" i="8"/>
  <c r="F1839" i="8"/>
  <c r="B1840" i="8"/>
  <c r="A1840" i="8" s="1"/>
  <c r="C1840" i="8"/>
  <c r="D1840" i="8"/>
  <c r="E1840" i="8"/>
  <c r="F1840" i="8"/>
  <c r="B1841" i="8"/>
  <c r="A1841" i="8" s="1"/>
  <c r="C1841" i="8"/>
  <c r="D1841" i="8"/>
  <c r="E1841" i="8"/>
  <c r="F1841" i="8"/>
  <c r="B1842" i="8"/>
  <c r="A1842" i="8" s="1"/>
  <c r="C1842" i="8"/>
  <c r="D1842" i="8"/>
  <c r="E1842" i="8"/>
  <c r="F1842" i="8"/>
  <c r="B1843" i="8"/>
  <c r="A1843" i="8" s="1"/>
  <c r="C1843" i="8"/>
  <c r="D1843" i="8"/>
  <c r="E1843" i="8"/>
  <c r="F1843" i="8"/>
  <c r="B1844" i="8"/>
  <c r="A1844" i="8" s="1"/>
  <c r="C1844" i="8"/>
  <c r="D1844" i="8"/>
  <c r="E1844" i="8"/>
  <c r="F1844" i="8"/>
  <c r="B1845" i="8"/>
  <c r="A1845" i="8" s="1"/>
  <c r="C1845" i="8"/>
  <c r="D1845" i="8"/>
  <c r="E1845" i="8"/>
  <c r="F1845" i="8"/>
  <c r="B1846" i="8"/>
  <c r="A1846" i="8" s="1"/>
  <c r="C1846" i="8"/>
  <c r="D1846" i="8"/>
  <c r="E1846" i="8"/>
  <c r="F1846" i="8"/>
  <c r="B1847" i="8"/>
  <c r="A1847" i="8" s="1"/>
  <c r="C1847" i="8"/>
  <c r="D1847" i="8"/>
  <c r="E1847" i="8"/>
  <c r="F1847" i="8"/>
  <c r="B1848" i="8"/>
  <c r="A1848" i="8" s="1"/>
  <c r="C1848" i="8"/>
  <c r="D1848" i="8"/>
  <c r="E1848" i="8"/>
  <c r="F1848" i="8"/>
  <c r="B1849" i="8"/>
  <c r="A1849" i="8" s="1"/>
  <c r="C1849" i="8"/>
  <c r="D1849" i="8"/>
  <c r="E1849" i="8"/>
  <c r="F1849" i="8"/>
  <c r="B1850" i="8"/>
  <c r="A1850" i="8" s="1"/>
  <c r="C1850" i="8"/>
  <c r="D1850" i="8"/>
  <c r="E1850" i="8"/>
  <c r="F1850" i="8"/>
  <c r="B1851" i="8"/>
  <c r="A1851" i="8" s="1"/>
  <c r="C1851" i="8"/>
  <c r="D1851" i="8"/>
  <c r="E1851" i="8"/>
  <c r="F1851" i="8"/>
  <c r="B1852" i="8"/>
  <c r="A1852" i="8" s="1"/>
  <c r="C1852" i="8"/>
  <c r="D1852" i="8"/>
  <c r="E1852" i="8"/>
  <c r="F1852" i="8"/>
  <c r="B1853" i="8"/>
  <c r="A1853" i="8" s="1"/>
  <c r="C1853" i="8"/>
  <c r="D1853" i="8"/>
  <c r="E1853" i="8"/>
  <c r="F1853" i="8"/>
  <c r="B1854" i="8"/>
  <c r="A1854" i="8" s="1"/>
  <c r="C1854" i="8"/>
  <c r="D1854" i="8"/>
  <c r="E1854" i="8"/>
  <c r="F1854" i="8"/>
  <c r="B1855" i="8"/>
  <c r="A1855" i="8" s="1"/>
  <c r="C1855" i="8"/>
  <c r="D1855" i="8"/>
  <c r="E1855" i="8"/>
  <c r="F1855" i="8"/>
  <c r="B1856" i="8"/>
  <c r="A1856" i="8" s="1"/>
  <c r="C1856" i="8"/>
  <c r="D1856" i="8"/>
  <c r="E1856" i="8"/>
  <c r="F1856" i="8"/>
  <c r="B1857" i="8"/>
  <c r="A1857" i="8" s="1"/>
  <c r="C1857" i="8"/>
  <c r="D1857" i="8"/>
  <c r="E1857" i="8"/>
  <c r="F1857" i="8"/>
  <c r="B1858" i="8"/>
  <c r="A1858" i="8" s="1"/>
  <c r="C1858" i="8"/>
  <c r="D1858" i="8"/>
  <c r="E1858" i="8"/>
  <c r="F1858" i="8"/>
  <c r="B1859" i="8"/>
  <c r="A1859" i="8" s="1"/>
  <c r="C1859" i="8"/>
  <c r="D1859" i="8"/>
  <c r="E1859" i="8"/>
  <c r="F1859" i="8"/>
  <c r="B1860" i="8"/>
  <c r="A1860" i="8" s="1"/>
  <c r="C1860" i="8"/>
  <c r="D1860" i="8"/>
  <c r="E1860" i="8"/>
  <c r="F1860" i="8"/>
  <c r="B1861" i="8"/>
  <c r="A1861" i="8" s="1"/>
  <c r="C1861" i="8"/>
  <c r="D1861" i="8"/>
  <c r="E1861" i="8"/>
  <c r="F1861" i="8"/>
  <c r="B1862" i="8"/>
  <c r="A1862" i="8" s="1"/>
  <c r="C1862" i="8"/>
  <c r="D1862" i="8"/>
  <c r="E1862" i="8"/>
  <c r="F1862" i="8"/>
  <c r="B1863" i="8"/>
  <c r="A1863" i="8" s="1"/>
  <c r="C1863" i="8"/>
  <c r="D1863" i="8"/>
  <c r="E1863" i="8"/>
  <c r="F1863" i="8"/>
  <c r="B1864" i="8"/>
  <c r="A1864" i="8" s="1"/>
  <c r="C1864" i="8"/>
  <c r="D1864" i="8"/>
  <c r="E1864" i="8"/>
  <c r="F1864" i="8"/>
  <c r="B1865" i="8"/>
  <c r="A1865" i="8" s="1"/>
  <c r="C1865" i="8"/>
  <c r="D1865" i="8"/>
  <c r="E1865" i="8"/>
  <c r="F1865" i="8"/>
  <c r="B1866" i="8"/>
  <c r="A1866" i="8" s="1"/>
  <c r="C1866" i="8"/>
  <c r="D1866" i="8"/>
  <c r="E1866" i="8"/>
  <c r="F1866" i="8"/>
  <c r="B1867" i="8"/>
  <c r="A1867" i="8" s="1"/>
  <c r="C1867" i="8"/>
  <c r="D1867" i="8"/>
  <c r="E1867" i="8"/>
  <c r="F1867" i="8"/>
  <c r="B1868" i="8"/>
  <c r="A1868" i="8" s="1"/>
  <c r="C1868" i="8"/>
  <c r="D1868" i="8"/>
  <c r="E1868" i="8"/>
  <c r="F1868" i="8"/>
  <c r="B1869" i="8"/>
  <c r="A1869" i="8" s="1"/>
  <c r="C1869" i="8"/>
  <c r="D1869" i="8"/>
  <c r="E1869" i="8"/>
  <c r="F1869" i="8"/>
  <c r="B1870" i="8"/>
  <c r="A1870" i="8" s="1"/>
  <c r="C1870" i="8"/>
  <c r="D1870" i="8"/>
  <c r="E1870" i="8"/>
  <c r="F1870" i="8"/>
  <c r="B1871" i="8"/>
  <c r="A1871" i="8" s="1"/>
  <c r="C1871" i="8"/>
  <c r="D1871" i="8"/>
  <c r="E1871" i="8"/>
  <c r="F1871" i="8"/>
  <c r="B1872" i="8"/>
  <c r="A1872" i="8" s="1"/>
  <c r="C1872" i="8"/>
  <c r="D1872" i="8"/>
  <c r="E1872" i="8"/>
  <c r="F1872" i="8"/>
  <c r="B1873" i="8"/>
  <c r="A1873" i="8" s="1"/>
  <c r="C1873" i="8"/>
  <c r="D1873" i="8"/>
  <c r="E1873" i="8"/>
  <c r="F1873" i="8"/>
  <c r="B1874" i="8"/>
  <c r="A1874" i="8" s="1"/>
  <c r="C1874" i="8"/>
  <c r="D1874" i="8"/>
  <c r="E1874" i="8"/>
  <c r="F1874" i="8"/>
  <c r="B1875" i="8"/>
  <c r="A1875" i="8" s="1"/>
  <c r="C1875" i="8"/>
  <c r="D1875" i="8"/>
  <c r="E1875" i="8"/>
  <c r="F1875" i="8"/>
  <c r="B1876" i="8"/>
  <c r="A1876" i="8" s="1"/>
  <c r="C1876" i="8"/>
  <c r="D1876" i="8"/>
  <c r="E1876" i="8"/>
  <c r="F1876" i="8"/>
  <c r="B1877" i="8"/>
  <c r="A1877" i="8" s="1"/>
  <c r="C1877" i="8"/>
  <c r="D1877" i="8"/>
  <c r="E1877" i="8"/>
  <c r="F1877" i="8"/>
  <c r="B1878" i="8"/>
  <c r="A1878" i="8" s="1"/>
  <c r="C1878" i="8"/>
  <c r="D1878" i="8"/>
  <c r="E1878" i="8"/>
  <c r="F1878" i="8"/>
  <c r="B1879" i="8"/>
  <c r="A1879" i="8" s="1"/>
  <c r="C1879" i="8"/>
  <c r="D1879" i="8"/>
  <c r="E1879" i="8"/>
  <c r="F1879" i="8"/>
  <c r="B1880" i="8"/>
  <c r="A1880" i="8" s="1"/>
  <c r="C1880" i="8"/>
  <c r="D1880" i="8"/>
  <c r="E1880" i="8"/>
  <c r="F1880" i="8"/>
  <c r="B1881" i="8"/>
  <c r="A1881" i="8" s="1"/>
  <c r="C1881" i="8"/>
  <c r="D1881" i="8"/>
  <c r="E1881" i="8"/>
  <c r="F1881" i="8"/>
  <c r="B1882" i="8"/>
  <c r="A1882" i="8" s="1"/>
  <c r="C1882" i="8"/>
  <c r="D1882" i="8"/>
  <c r="E1882" i="8"/>
  <c r="F1882" i="8"/>
  <c r="B1883" i="8"/>
  <c r="A1883" i="8" s="1"/>
  <c r="C1883" i="8"/>
  <c r="D1883" i="8"/>
  <c r="E1883" i="8"/>
  <c r="F1883" i="8"/>
  <c r="B1884" i="8"/>
  <c r="A1884" i="8" s="1"/>
  <c r="C1884" i="8"/>
  <c r="D1884" i="8"/>
  <c r="E1884" i="8"/>
  <c r="F1884" i="8"/>
  <c r="B1885" i="8"/>
  <c r="A1885" i="8" s="1"/>
  <c r="C1885" i="8"/>
  <c r="D1885" i="8"/>
  <c r="E1885" i="8"/>
  <c r="F1885" i="8"/>
  <c r="B1886" i="8"/>
  <c r="A1886" i="8" s="1"/>
  <c r="C1886" i="8"/>
  <c r="D1886" i="8"/>
  <c r="E1886" i="8"/>
  <c r="F1886" i="8"/>
  <c r="B1887" i="8"/>
  <c r="A1887" i="8" s="1"/>
  <c r="C1887" i="8"/>
  <c r="D1887" i="8"/>
  <c r="E1887" i="8"/>
  <c r="F1887" i="8"/>
  <c r="B1888" i="8"/>
  <c r="A1888" i="8" s="1"/>
  <c r="C1888" i="8"/>
  <c r="D1888" i="8"/>
  <c r="E1888" i="8"/>
  <c r="F1888" i="8"/>
  <c r="B1889" i="8"/>
  <c r="A1889" i="8" s="1"/>
  <c r="C1889" i="8"/>
  <c r="D1889" i="8"/>
  <c r="E1889" i="8"/>
  <c r="F1889" i="8"/>
  <c r="B1890" i="8"/>
  <c r="A1890" i="8" s="1"/>
  <c r="C1890" i="8"/>
  <c r="D1890" i="8"/>
  <c r="E1890" i="8"/>
  <c r="F1890" i="8"/>
  <c r="B1891" i="8"/>
  <c r="A1891" i="8" s="1"/>
  <c r="C1891" i="8"/>
  <c r="D1891" i="8"/>
  <c r="E1891" i="8"/>
  <c r="F1891" i="8"/>
  <c r="B1892" i="8"/>
  <c r="A1892" i="8" s="1"/>
  <c r="C1892" i="8"/>
  <c r="D1892" i="8"/>
  <c r="E1892" i="8"/>
  <c r="F1892" i="8"/>
  <c r="B1893" i="8"/>
  <c r="A1893" i="8" s="1"/>
  <c r="C1893" i="8"/>
  <c r="D1893" i="8"/>
  <c r="E1893" i="8"/>
  <c r="F1893" i="8"/>
  <c r="B1894" i="8"/>
  <c r="A1894" i="8" s="1"/>
  <c r="C1894" i="8"/>
  <c r="D1894" i="8"/>
  <c r="E1894" i="8"/>
  <c r="F1894" i="8"/>
  <c r="B1895" i="8"/>
  <c r="A1895" i="8" s="1"/>
  <c r="C1895" i="8"/>
  <c r="D1895" i="8"/>
  <c r="E1895" i="8"/>
  <c r="F1895" i="8"/>
  <c r="B1896" i="8"/>
  <c r="A1896" i="8" s="1"/>
  <c r="C1896" i="8"/>
  <c r="D1896" i="8"/>
  <c r="E1896" i="8"/>
  <c r="F1896" i="8"/>
  <c r="B1897" i="8"/>
  <c r="A1897" i="8" s="1"/>
  <c r="C1897" i="8"/>
  <c r="D1897" i="8"/>
  <c r="E1897" i="8"/>
  <c r="F1897" i="8"/>
  <c r="B1898" i="8"/>
  <c r="A1898" i="8" s="1"/>
  <c r="C1898" i="8"/>
  <c r="D1898" i="8"/>
  <c r="E1898" i="8"/>
  <c r="F1898" i="8"/>
  <c r="B1899" i="8"/>
  <c r="A1899" i="8" s="1"/>
  <c r="C1899" i="8"/>
  <c r="D1899" i="8"/>
  <c r="E1899" i="8"/>
  <c r="F1899" i="8"/>
  <c r="B1900" i="8"/>
  <c r="A1900" i="8" s="1"/>
  <c r="C1900" i="8"/>
  <c r="D1900" i="8"/>
  <c r="E1900" i="8"/>
  <c r="F1900" i="8"/>
  <c r="B1901" i="8"/>
  <c r="A1901" i="8" s="1"/>
  <c r="C1901" i="8"/>
  <c r="D1901" i="8"/>
  <c r="E1901" i="8"/>
  <c r="F1901" i="8"/>
  <c r="B1902" i="8"/>
  <c r="A1902" i="8" s="1"/>
  <c r="C1902" i="8"/>
  <c r="D1902" i="8"/>
  <c r="E1902" i="8"/>
  <c r="F1902" i="8"/>
  <c r="B1903" i="8"/>
  <c r="A1903" i="8" s="1"/>
  <c r="C1903" i="8"/>
  <c r="D1903" i="8"/>
  <c r="E1903" i="8"/>
  <c r="F1903" i="8"/>
  <c r="B1904" i="8"/>
  <c r="A1904" i="8" s="1"/>
  <c r="C1904" i="8"/>
  <c r="D1904" i="8"/>
  <c r="E1904" i="8"/>
  <c r="F1904" i="8"/>
  <c r="B1905" i="8"/>
  <c r="A1905" i="8" s="1"/>
  <c r="C1905" i="8"/>
  <c r="D1905" i="8"/>
  <c r="E1905" i="8"/>
  <c r="F1905" i="8"/>
  <c r="B1906" i="8"/>
  <c r="A1906" i="8" s="1"/>
  <c r="C1906" i="8"/>
  <c r="D1906" i="8"/>
  <c r="E1906" i="8"/>
  <c r="F1906" i="8"/>
  <c r="B1907" i="8"/>
  <c r="A1907" i="8" s="1"/>
  <c r="C1907" i="8"/>
  <c r="D1907" i="8"/>
  <c r="E1907" i="8"/>
  <c r="F1907" i="8"/>
  <c r="B1908" i="8"/>
  <c r="A1908" i="8" s="1"/>
  <c r="C1908" i="8"/>
  <c r="D1908" i="8"/>
  <c r="E1908" i="8"/>
  <c r="F1908" i="8"/>
  <c r="B1909" i="8"/>
  <c r="A1909" i="8" s="1"/>
  <c r="C1909" i="8"/>
  <c r="D1909" i="8"/>
  <c r="E1909" i="8"/>
  <c r="F1909" i="8"/>
  <c r="B1910" i="8"/>
  <c r="A1910" i="8" s="1"/>
  <c r="C1910" i="8"/>
  <c r="D1910" i="8"/>
  <c r="E1910" i="8"/>
  <c r="F1910" i="8"/>
  <c r="B1911" i="8"/>
  <c r="A1911" i="8" s="1"/>
  <c r="C1911" i="8"/>
  <c r="D1911" i="8"/>
  <c r="E1911" i="8"/>
  <c r="F1911" i="8"/>
  <c r="B1912" i="8"/>
  <c r="A1912" i="8" s="1"/>
  <c r="C1912" i="8"/>
  <c r="D1912" i="8"/>
  <c r="E1912" i="8"/>
  <c r="F1912" i="8"/>
  <c r="B1913" i="8"/>
  <c r="A1913" i="8" s="1"/>
  <c r="C1913" i="8"/>
  <c r="D1913" i="8"/>
  <c r="E1913" i="8"/>
  <c r="F1913" i="8"/>
  <c r="B1914" i="8"/>
  <c r="A1914" i="8" s="1"/>
  <c r="C1914" i="8"/>
  <c r="D1914" i="8"/>
  <c r="E1914" i="8"/>
  <c r="F1914" i="8"/>
  <c r="B1915" i="8"/>
  <c r="A1915" i="8" s="1"/>
  <c r="C1915" i="8"/>
  <c r="D1915" i="8"/>
  <c r="E1915" i="8"/>
  <c r="F1915" i="8"/>
  <c r="B1916" i="8"/>
  <c r="A1916" i="8" s="1"/>
  <c r="C1916" i="8"/>
  <c r="D1916" i="8"/>
  <c r="E1916" i="8"/>
  <c r="F1916" i="8"/>
  <c r="B1917" i="8"/>
  <c r="A1917" i="8" s="1"/>
  <c r="C1917" i="8"/>
  <c r="D1917" i="8"/>
  <c r="E1917" i="8"/>
  <c r="F1917" i="8"/>
  <c r="B1918" i="8"/>
  <c r="A1918" i="8" s="1"/>
  <c r="C1918" i="8"/>
  <c r="D1918" i="8"/>
  <c r="E1918" i="8"/>
  <c r="F1918" i="8"/>
  <c r="B1919" i="8"/>
  <c r="A1919" i="8" s="1"/>
  <c r="C1919" i="8"/>
  <c r="D1919" i="8"/>
  <c r="E1919" i="8"/>
  <c r="F1919" i="8"/>
  <c r="B1920" i="8"/>
  <c r="A1920" i="8" s="1"/>
  <c r="C1920" i="8"/>
  <c r="D1920" i="8"/>
  <c r="E1920" i="8"/>
  <c r="F1920" i="8"/>
  <c r="B1921" i="8"/>
  <c r="A1921" i="8" s="1"/>
  <c r="C1921" i="8"/>
  <c r="D1921" i="8"/>
  <c r="E1921" i="8"/>
  <c r="F1921" i="8"/>
  <c r="B1922" i="8"/>
  <c r="A1922" i="8" s="1"/>
  <c r="C1922" i="8"/>
  <c r="D1922" i="8"/>
  <c r="E1922" i="8"/>
  <c r="F1922" i="8"/>
  <c r="B1923" i="8"/>
  <c r="A1923" i="8" s="1"/>
  <c r="C1923" i="8"/>
  <c r="D1923" i="8"/>
  <c r="E1923" i="8"/>
  <c r="F1923" i="8"/>
  <c r="B1924" i="8"/>
  <c r="A1924" i="8" s="1"/>
  <c r="C1924" i="8"/>
  <c r="D1924" i="8"/>
  <c r="E1924" i="8"/>
  <c r="F1924" i="8"/>
  <c r="B1925" i="8"/>
  <c r="A1925" i="8" s="1"/>
  <c r="C1925" i="8"/>
  <c r="D1925" i="8"/>
  <c r="E1925" i="8"/>
  <c r="F1925" i="8"/>
  <c r="B1926" i="8"/>
  <c r="A1926" i="8" s="1"/>
  <c r="C1926" i="8"/>
  <c r="D1926" i="8"/>
  <c r="E1926" i="8"/>
  <c r="F1926" i="8"/>
  <c r="B1927" i="8"/>
  <c r="A1927" i="8" s="1"/>
  <c r="C1927" i="8"/>
  <c r="D1927" i="8"/>
  <c r="E1927" i="8"/>
  <c r="F1927" i="8"/>
  <c r="B1928" i="8"/>
  <c r="A1928" i="8" s="1"/>
  <c r="C1928" i="8"/>
  <c r="D1928" i="8"/>
  <c r="E1928" i="8"/>
  <c r="F1928" i="8"/>
  <c r="B1929" i="8"/>
  <c r="A1929" i="8" s="1"/>
  <c r="C1929" i="8"/>
  <c r="D1929" i="8"/>
  <c r="E1929" i="8"/>
  <c r="F1929" i="8"/>
  <c r="B1930" i="8"/>
  <c r="A1930" i="8" s="1"/>
  <c r="C1930" i="8"/>
  <c r="D1930" i="8"/>
  <c r="E1930" i="8"/>
  <c r="F1930" i="8"/>
  <c r="B1931" i="8"/>
  <c r="A1931" i="8" s="1"/>
  <c r="C1931" i="8"/>
  <c r="D1931" i="8"/>
  <c r="E1931" i="8"/>
  <c r="F1931" i="8"/>
  <c r="B1932" i="8"/>
  <c r="A1932" i="8" s="1"/>
  <c r="C1932" i="8"/>
  <c r="D1932" i="8"/>
  <c r="E1932" i="8"/>
  <c r="F1932" i="8"/>
  <c r="B1933" i="8"/>
  <c r="A1933" i="8" s="1"/>
  <c r="C1933" i="8"/>
  <c r="D1933" i="8"/>
  <c r="E1933" i="8"/>
  <c r="F1933" i="8"/>
  <c r="B1934" i="8"/>
  <c r="A1934" i="8" s="1"/>
  <c r="C1934" i="8"/>
  <c r="D1934" i="8"/>
  <c r="E1934" i="8"/>
  <c r="F1934" i="8"/>
  <c r="B1935" i="8"/>
  <c r="A1935" i="8" s="1"/>
  <c r="C1935" i="8"/>
  <c r="D1935" i="8"/>
  <c r="E1935" i="8"/>
  <c r="F1935" i="8"/>
  <c r="B1936" i="8"/>
  <c r="A1936" i="8" s="1"/>
  <c r="C1936" i="8"/>
  <c r="D1936" i="8"/>
  <c r="E1936" i="8"/>
  <c r="F1936" i="8"/>
  <c r="B1937" i="8"/>
  <c r="A1937" i="8" s="1"/>
  <c r="C1937" i="8"/>
  <c r="D1937" i="8"/>
  <c r="E1937" i="8"/>
  <c r="F1937" i="8"/>
  <c r="B1938" i="8"/>
  <c r="A1938" i="8" s="1"/>
  <c r="C1938" i="8"/>
  <c r="D1938" i="8"/>
  <c r="E1938" i="8"/>
  <c r="F1938" i="8"/>
  <c r="B1939" i="8"/>
  <c r="A1939" i="8" s="1"/>
  <c r="C1939" i="8"/>
  <c r="D1939" i="8"/>
  <c r="E1939" i="8"/>
  <c r="F1939" i="8"/>
  <c r="B1940" i="8"/>
  <c r="A1940" i="8" s="1"/>
  <c r="C1940" i="8"/>
  <c r="D1940" i="8"/>
  <c r="E1940" i="8"/>
  <c r="F1940" i="8"/>
  <c r="B1941" i="8"/>
  <c r="A1941" i="8" s="1"/>
  <c r="C1941" i="8"/>
  <c r="D1941" i="8"/>
  <c r="E1941" i="8"/>
  <c r="F1941" i="8"/>
  <c r="B1942" i="8"/>
  <c r="A1942" i="8" s="1"/>
  <c r="C1942" i="8"/>
  <c r="D1942" i="8"/>
  <c r="E1942" i="8"/>
  <c r="F1942" i="8"/>
  <c r="B1943" i="8"/>
  <c r="A1943" i="8" s="1"/>
  <c r="C1943" i="8"/>
  <c r="D1943" i="8"/>
  <c r="E1943" i="8"/>
  <c r="F1943" i="8"/>
  <c r="B1944" i="8"/>
  <c r="A1944" i="8" s="1"/>
  <c r="C1944" i="8"/>
  <c r="D1944" i="8"/>
  <c r="E1944" i="8"/>
  <c r="F1944" i="8"/>
  <c r="B1945" i="8"/>
  <c r="A1945" i="8" s="1"/>
  <c r="C1945" i="8"/>
  <c r="D1945" i="8"/>
  <c r="E1945" i="8"/>
  <c r="F1945" i="8"/>
  <c r="B1946" i="8"/>
  <c r="A1946" i="8" s="1"/>
  <c r="C1946" i="8"/>
  <c r="D1946" i="8"/>
  <c r="E1946" i="8"/>
  <c r="F1946" i="8"/>
  <c r="B1947" i="8"/>
  <c r="A1947" i="8" s="1"/>
  <c r="C1947" i="8"/>
  <c r="D1947" i="8"/>
  <c r="E1947" i="8"/>
  <c r="F1947" i="8"/>
  <c r="B1948" i="8"/>
  <c r="A1948" i="8" s="1"/>
  <c r="C1948" i="8"/>
  <c r="D1948" i="8"/>
  <c r="E1948" i="8"/>
  <c r="F1948" i="8"/>
  <c r="B1949" i="8"/>
  <c r="A1949" i="8" s="1"/>
  <c r="C1949" i="8"/>
  <c r="D1949" i="8"/>
  <c r="E1949" i="8"/>
  <c r="F1949" i="8"/>
  <c r="B1950" i="8"/>
  <c r="A1950" i="8" s="1"/>
  <c r="C1950" i="8"/>
  <c r="D1950" i="8"/>
  <c r="E1950" i="8"/>
  <c r="F1950" i="8"/>
  <c r="B1951" i="8"/>
  <c r="A1951" i="8" s="1"/>
  <c r="C1951" i="8"/>
  <c r="D1951" i="8"/>
  <c r="E1951" i="8"/>
  <c r="F1951" i="8"/>
  <c r="B1952" i="8"/>
  <c r="A1952" i="8" s="1"/>
  <c r="C1952" i="8"/>
  <c r="D1952" i="8"/>
  <c r="E1952" i="8"/>
  <c r="F1952" i="8"/>
  <c r="B1953" i="8"/>
  <c r="A1953" i="8" s="1"/>
  <c r="C1953" i="8"/>
  <c r="D1953" i="8"/>
  <c r="E1953" i="8"/>
  <c r="F1953" i="8"/>
  <c r="B1954" i="8"/>
  <c r="A1954" i="8" s="1"/>
  <c r="C1954" i="8"/>
  <c r="D1954" i="8"/>
  <c r="E1954" i="8"/>
  <c r="F1954" i="8"/>
  <c r="B1955" i="8"/>
  <c r="A1955" i="8" s="1"/>
  <c r="C1955" i="8"/>
  <c r="D1955" i="8"/>
  <c r="E1955" i="8"/>
  <c r="F1955" i="8"/>
  <c r="B1956" i="8"/>
  <c r="A1956" i="8" s="1"/>
  <c r="C1956" i="8"/>
  <c r="D1956" i="8"/>
  <c r="E1956" i="8"/>
  <c r="F1956" i="8"/>
  <c r="B1957" i="8"/>
  <c r="A1957" i="8" s="1"/>
  <c r="C1957" i="8"/>
  <c r="D1957" i="8"/>
  <c r="E1957" i="8"/>
  <c r="F1957" i="8"/>
  <c r="B1958" i="8"/>
  <c r="A1958" i="8" s="1"/>
  <c r="C1958" i="8"/>
  <c r="D1958" i="8"/>
  <c r="E1958" i="8"/>
  <c r="F1958" i="8"/>
  <c r="B1959" i="8"/>
  <c r="A1959" i="8" s="1"/>
  <c r="C1959" i="8"/>
  <c r="D1959" i="8"/>
  <c r="E1959" i="8"/>
  <c r="F1959" i="8"/>
  <c r="B1960" i="8"/>
  <c r="A1960" i="8" s="1"/>
  <c r="C1960" i="8"/>
  <c r="D1960" i="8"/>
  <c r="E1960" i="8"/>
  <c r="F1960" i="8"/>
  <c r="B1961" i="8"/>
  <c r="A1961" i="8" s="1"/>
  <c r="C1961" i="8"/>
  <c r="D1961" i="8"/>
  <c r="E1961" i="8"/>
  <c r="F1961" i="8"/>
  <c r="B1962" i="8"/>
  <c r="A1962" i="8" s="1"/>
  <c r="C1962" i="8"/>
  <c r="D1962" i="8"/>
  <c r="E1962" i="8"/>
  <c r="F1962" i="8"/>
  <c r="B1963" i="8"/>
  <c r="A1963" i="8" s="1"/>
  <c r="C1963" i="8"/>
  <c r="D1963" i="8"/>
  <c r="E1963" i="8"/>
  <c r="F1963" i="8"/>
  <c r="B1964" i="8"/>
  <c r="A1964" i="8" s="1"/>
  <c r="C1964" i="8"/>
  <c r="D1964" i="8"/>
  <c r="E1964" i="8"/>
  <c r="F1964" i="8"/>
  <c r="B1965" i="8"/>
  <c r="A1965" i="8" s="1"/>
  <c r="C1965" i="8"/>
  <c r="D1965" i="8"/>
  <c r="E1965" i="8"/>
  <c r="F1965" i="8"/>
  <c r="B1966" i="8"/>
  <c r="A1966" i="8" s="1"/>
  <c r="C1966" i="8"/>
  <c r="D1966" i="8"/>
  <c r="E1966" i="8"/>
  <c r="F1966" i="8"/>
  <c r="B1967" i="8"/>
  <c r="A1967" i="8" s="1"/>
  <c r="C1967" i="8"/>
  <c r="D1967" i="8"/>
  <c r="E1967" i="8"/>
  <c r="F1967" i="8"/>
  <c r="B1968" i="8"/>
  <c r="A1968" i="8" s="1"/>
  <c r="C1968" i="8"/>
  <c r="D1968" i="8"/>
  <c r="E1968" i="8"/>
  <c r="F1968" i="8"/>
  <c r="B1969" i="8"/>
  <c r="A1969" i="8" s="1"/>
  <c r="C1969" i="8"/>
  <c r="D1969" i="8"/>
  <c r="E1969" i="8"/>
  <c r="F1969" i="8"/>
  <c r="B1970" i="8"/>
  <c r="A1970" i="8" s="1"/>
  <c r="C1970" i="8"/>
  <c r="D1970" i="8"/>
  <c r="E1970" i="8"/>
  <c r="F1970" i="8"/>
  <c r="B1971" i="8"/>
  <c r="A1971" i="8" s="1"/>
  <c r="C1971" i="8"/>
  <c r="D1971" i="8"/>
  <c r="E1971" i="8"/>
  <c r="F1971" i="8"/>
  <c r="B1972" i="8"/>
  <c r="A1972" i="8" s="1"/>
  <c r="C1972" i="8"/>
  <c r="D1972" i="8"/>
  <c r="E1972" i="8"/>
  <c r="F1972" i="8"/>
  <c r="B1973" i="8"/>
  <c r="A1973" i="8" s="1"/>
  <c r="C1973" i="8"/>
  <c r="D1973" i="8"/>
  <c r="E1973" i="8"/>
  <c r="F1973" i="8"/>
  <c r="B1974" i="8"/>
  <c r="A1974" i="8" s="1"/>
  <c r="C1974" i="8"/>
  <c r="D1974" i="8"/>
  <c r="E1974" i="8"/>
  <c r="F1974" i="8"/>
  <c r="B1975" i="8"/>
  <c r="A1975" i="8" s="1"/>
  <c r="C1975" i="8"/>
  <c r="D1975" i="8"/>
  <c r="E1975" i="8"/>
  <c r="F1975" i="8"/>
  <c r="B1976" i="8"/>
  <c r="A1976" i="8" s="1"/>
  <c r="C1976" i="8"/>
  <c r="D1976" i="8"/>
  <c r="E1976" i="8"/>
  <c r="F1976" i="8"/>
  <c r="B1977" i="8"/>
  <c r="A1977" i="8" s="1"/>
  <c r="C1977" i="8"/>
  <c r="D1977" i="8"/>
  <c r="E1977" i="8"/>
  <c r="F1977" i="8"/>
  <c r="B1978" i="8"/>
  <c r="A1978" i="8" s="1"/>
  <c r="C1978" i="8"/>
  <c r="D1978" i="8"/>
  <c r="E1978" i="8"/>
  <c r="F1978" i="8"/>
  <c r="B1979" i="8"/>
  <c r="A1979" i="8" s="1"/>
  <c r="C1979" i="8"/>
  <c r="D1979" i="8"/>
  <c r="E1979" i="8"/>
  <c r="F1979" i="8"/>
  <c r="B1980" i="8"/>
  <c r="A1980" i="8" s="1"/>
  <c r="C1980" i="8"/>
  <c r="D1980" i="8"/>
  <c r="E1980" i="8"/>
  <c r="F1980" i="8"/>
  <c r="B1981" i="8"/>
  <c r="A1981" i="8" s="1"/>
  <c r="C1981" i="8"/>
  <c r="D1981" i="8"/>
  <c r="E1981" i="8"/>
  <c r="F1981" i="8"/>
  <c r="B1982" i="8"/>
  <c r="A1982" i="8" s="1"/>
  <c r="C1982" i="8"/>
  <c r="D1982" i="8"/>
  <c r="E1982" i="8"/>
  <c r="F1982" i="8"/>
  <c r="B1983" i="8"/>
  <c r="A1983" i="8" s="1"/>
  <c r="C1983" i="8"/>
  <c r="D1983" i="8"/>
  <c r="E1983" i="8"/>
  <c r="F1983" i="8"/>
  <c r="B1984" i="8"/>
  <c r="A1984" i="8" s="1"/>
  <c r="C1984" i="8"/>
  <c r="D1984" i="8"/>
  <c r="E1984" i="8"/>
  <c r="F1984" i="8"/>
  <c r="B1985" i="8"/>
  <c r="A1985" i="8" s="1"/>
  <c r="C1985" i="8"/>
  <c r="D1985" i="8"/>
  <c r="E1985" i="8"/>
  <c r="F1985" i="8"/>
  <c r="B1986" i="8"/>
  <c r="A1986" i="8" s="1"/>
  <c r="C1986" i="8"/>
  <c r="D1986" i="8"/>
  <c r="E1986" i="8"/>
  <c r="F1986" i="8"/>
  <c r="B1987" i="8"/>
  <c r="A1987" i="8" s="1"/>
  <c r="C1987" i="8"/>
  <c r="D1987" i="8"/>
  <c r="E1987" i="8"/>
  <c r="F1987" i="8"/>
  <c r="B1988" i="8"/>
  <c r="A1988" i="8" s="1"/>
  <c r="C1988" i="8"/>
  <c r="D1988" i="8"/>
  <c r="E1988" i="8"/>
  <c r="F1988" i="8"/>
  <c r="B1989" i="8"/>
  <c r="A1989" i="8" s="1"/>
  <c r="C1989" i="8"/>
  <c r="D1989" i="8"/>
  <c r="E1989" i="8"/>
  <c r="F1989" i="8"/>
  <c r="B1990" i="8"/>
  <c r="A1990" i="8" s="1"/>
  <c r="C1990" i="8"/>
  <c r="D1990" i="8"/>
  <c r="E1990" i="8"/>
  <c r="F1990" i="8"/>
  <c r="B1991" i="8"/>
  <c r="A1991" i="8" s="1"/>
  <c r="C1991" i="8"/>
  <c r="D1991" i="8"/>
  <c r="E1991" i="8"/>
  <c r="F1991" i="8"/>
  <c r="B1992" i="8"/>
  <c r="A1992" i="8" s="1"/>
  <c r="C1992" i="8"/>
  <c r="D1992" i="8"/>
  <c r="E1992" i="8"/>
  <c r="F1992" i="8"/>
  <c r="B1993" i="8"/>
  <c r="A1993" i="8" s="1"/>
  <c r="C1993" i="8"/>
  <c r="D1993" i="8"/>
  <c r="E1993" i="8"/>
  <c r="F1993" i="8"/>
  <c r="B1994" i="8"/>
  <c r="A1994" i="8" s="1"/>
  <c r="C1994" i="8"/>
  <c r="D1994" i="8"/>
  <c r="E1994" i="8"/>
  <c r="F1994" i="8"/>
  <c r="B1995" i="8"/>
  <c r="A1995" i="8" s="1"/>
  <c r="C1995" i="8"/>
  <c r="D1995" i="8"/>
  <c r="E1995" i="8"/>
  <c r="F1995" i="8"/>
  <c r="B1996" i="8"/>
  <c r="A1996" i="8" s="1"/>
  <c r="C1996" i="8"/>
  <c r="D1996" i="8"/>
  <c r="E1996" i="8"/>
  <c r="F1996" i="8"/>
  <c r="B1997" i="8"/>
  <c r="A1997" i="8" s="1"/>
  <c r="C1997" i="8"/>
  <c r="D1997" i="8"/>
  <c r="E1997" i="8"/>
  <c r="F1997" i="8"/>
  <c r="B1998" i="8"/>
  <c r="A1998" i="8" s="1"/>
  <c r="C1998" i="8"/>
  <c r="D1998" i="8"/>
  <c r="E1998" i="8"/>
  <c r="F1998" i="8"/>
  <c r="B1999" i="8"/>
  <c r="A1999" i="8" s="1"/>
  <c r="C1999" i="8"/>
  <c r="D1999" i="8"/>
  <c r="E1999" i="8"/>
  <c r="F1999" i="8"/>
  <c r="B2000" i="8"/>
  <c r="A2000" i="8" s="1"/>
  <c r="C2000" i="8"/>
  <c r="D2000" i="8"/>
  <c r="E2000" i="8"/>
  <c r="F2000" i="8"/>
  <c r="B2001" i="8"/>
  <c r="A2001" i="8" s="1"/>
  <c r="C2001" i="8"/>
  <c r="D2001" i="8"/>
  <c r="E2001" i="8"/>
  <c r="F2001" i="8"/>
  <c r="B2002" i="8"/>
  <c r="A2002" i="8" s="1"/>
  <c r="C2002" i="8"/>
  <c r="D2002" i="8"/>
  <c r="E2002" i="8"/>
  <c r="F2002" i="8"/>
  <c r="B2003" i="8"/>
  <c r="A2003" i="8" s="1"/>
  <c r="C2003" i="8"/>
  <c r="D2003" i="8"/>
  <c r="E2003" i="8"/>
  <c r="F2003" i="8"/>
  <c r="B2004" i="8"/>
  <c r="A2004" i="8" s="1"/>
  <c r="C2004" i="8"/>
  <c r="D2004" i="8"/>
  <c r="E2004" i="8"/>
  <c r="F2004" i="8"/>
  <c r="B2005" i="8"/>
  <c r="A2005" i="8" s="1"/>
  <c r="C2005" i="8"/>
  <c r="D2005" i="8"/>
  <c r="E2005" i="8"/>
  <c r="F2005" i="8"/>
  <c r="B2006" i="8"/>
  <c r="A2006" i="8" s="1"/>
  <c r="C2006" i="8"/>
  <c r="D2006" i="8"/>
  <c r="E2006" i="8"/>
  <c r="F2006" i="8"/>
  <c r="B2007" i="8"/>
  <c r="A2007" i="8" s="1"/>
  <c r="C2007" i="8"/>
  <c r="D2007" i="8"/>
  <c r="E2007" i="8"/>
  <c r="F2007" i="8"/>
  <c r="B2008" i="8"/>
  <c r="A2008" i="8" s="1"/>
  <c r="C2008" i="8"/>
  <c r="D2008" i="8"/>
  <c r="E2008" i="8"/>
  <c r="F2008" i="8"/>
  <c r="B2009" i="8"/>
  <c r="A2009" i="8" s="1"/>
  <c r="C2009" i="8"/>
  <c r="D2009" i="8"/>
  <c r="E2009" i="8"/>
  <c r="F2009" i="8"/>
  <c r="B2010" i="8"/>
  <c r="A2010" i="8" s="1"/>
  <c r="C2010" i="8"/>
  <c r="D2010" i="8"/>
  <c r="E2010" i="8"/>
  <c r="F2010" i="8"/>
  <c r="B2011" i="8"/>
  <c r="A2011" i="8" s="1"/>
  <c r="C2011" i="8"/>
  <c r="D2011" i="8"/>
  <c r="E2011" i="8"/>
  <c r="F2011" i="8"/>
  <c r="B2012" i="8"/>
  <c r="A2012" i="8" s="1"/>
  <c r="C2012" i="8"/>
  <c r="D2012" i="8"/>
  <c r="E2012" i="8"/>
  <c r="F2012" i="8"/>
  <c r="B2013" i="8"/>
  <c r="A2013" i="8" s="1"/>
  <c r="C2013" i="8"/>
  <c r="D2013" i="8"/>
  <c r="E2013" i="8"/>
  <c r="F2013" i="8"/>
  <c r="B2014" i="8"/>
  <c r="A2014" i="8" s="1"/>
  <c r="C2014" i="8"/>
  <c r="D2014" i="8"/>
  <c r="E2014" i="8"/>
  <c r="F2014" i="8"/>
  <c r="B2015" i="8"/>
  <c r="A2015" i="8" s="1"/>
  <c r="C2015" i="8"/>
  <c r="D2015" i="8"/>
  <c r="E2015" i="8"/>
  <c r="F2015" i="8"/>
  <c r="B2016" i="8"/>
  <c r="A2016" i="8" s="1"/>
  <c r="C2016" i="8"/>
  <c r="D2016" i="8"/>
  <c r="E2016" i="8"/>
  <c r="F2016" i="8"/>
  <c r="B2017" i="8"/>
  <c r="A2017" i="8" s="1"/>
  <c r="C2017" i="8"/>
  <c r="D2017" i="8"/>
  <c r="E2017" i="8"/>
  <c r="F2017" i="8"/>
  <c r="B2018" i="8"/>
  <c r="A2018" i="8" s="1"/>
  <c r="C2018" i="8"/>
  <c r="D2018" i="8"/>
  <c r="E2018" i="8"/>
  <c r="F2018" i="8"/>
  <c r="B2019" i="8"/>
  <c r="A2019" i="8" s="1"/>
  <c r="C2019" i="8"/>
  <c r="D2019" i="8"/>
  <c r="E2019" i="8"/>
  <c r="F2019" i="8"/>
  <c r="B2020" i="8"/>
  <c r="A2020" i="8" s="1"/>
  <c r="C2020" i="8"/>
  <c r="D2020" i="8"/>
  <c r="E2020" i="8"/>
  <c r="F2020" i="8"/>
  <c r="B2021" i="8"/>
  <c r="A2021" i="8" s="1"/>
  <c r="C2021" i="8"/>
  <c r="D2021" i="8"/>
  <c r="E2021" i="8"/>
  <c r="F2021" i="8"/>
  <c r="B2022" i="8"/>
  <c r="A2022" i="8" s="1"/>
  <c r="C2022" i="8"/>
  <c r="D2022" i="8"/>
  <c r="E2022" i="8"/>
  <c r="F2022" i="8"/>
  <c r="B2023" i="8"/>
  <c r="A2023" i="8" s="1"/>
  <c r="C2023" i="8"/>
  <c r="D2023" i="8"/>
  <c r="E2023" i="8"/>
  <c r="F2023" i="8"/>
  <c r="B2024" i="8"/>
  <c r="A2024" i="8" s="1"/>
  <c r="C2024" i="8"/>
  <c r="D2024" i="8"/>
  <c r="E2024" i="8"/>
  <c r="F2024" i="8"/>
  <c r="B2025" i="8"/>
  <c r="A2025" i="8" s="1"/>
  <c r="C2025" i="8"/>
  <c r="D2025" i="8"/>
  <c r="E2025" i="8"/>
  <c r="F2025" i="8"/>
  <c r="B2026" i="8"/>
  <c r="A2026" i="8" s="1"/>
  <c r="C2026" i="8"/>
  <c r="D2026" i="8"/>
  <c r="E2026" i="8"/>
  <c r="F2026" i="8"/>
  <c r="B2027" i="8"/>
  <c r="A2027" i="8" s="1"/>
  <c r="C2027" i="8"/>
  <c r="D2027" i="8"/>
  <c r="E2027" i="8"/>
  <c r="F2027" i="8"/>
  <c r="B2028" i="8"/>
  <c r="A2028" i="8" s="1"/>
  <c r="C2028" i="8"/>
  <c r="D2028" i="8"/>
  <c r="E2028" i="8"/>
  <c r="F2028" i="8"/>
  <c r="B2029" i="8"/>
  <c r="A2029" i="8" s="1"/>
  <c r="C2029" i="8"/>
  <c r="D2029" i="8"/>
  <c r="E2029" i="8"/>
  <c r="F2029" i="8"/>
  <c r="B2030" i="8"/>
  <c r="A2030" i="8" s="1"/>
  <c r="C2030" i="8"/>
  <c r="D2030" i="8"/>
  <c r="E2030" i="8"/>
  <c r="F2030" i="8"/>
  <c r="B2031" i="8"/>
  <c r="A2031" i="8" s="1"/>
  <c r="C2031" i="8"/>
  <c r="D2031" i="8"/>
  <c r="E2031" i="8"/>
  <c r="F2031" i="8"/>
  <c r="B2032" i="8"/>
  <c r="A2032" i="8" s="1"/>
  <c r="C2032" i="8"/>
  <c r="D2032" i="8"/>
  <c r="E2032" i="8"/>
  <c r="F2032" i="8"/>
  <c r="B2033" i="8"/>
  <c r="A2033" i="8" s="1"/>
  <c r="C2033" i="8"/>
  <c r="D2033" i="8"/>
  <c r="E2033" i="8"/>
  <c r="F2033" i="8"/>
  <c r="B2034" i="8"/>
  <c r="A2034" i="8" s="1"/>
  <c r="C2034" i="8"/>
  <c r="D2034" i="8"/>
  <c r="E2034" i="8"/>
  <c r="F2034" i="8"/>
  <c r="B2035" i="8"/>
  <c r="A2035" i="8" s="1"/>
  <c r="C2035" i="8"/>
  <c r="D2035" i="8"/>
  <c r="E2035" i="8"/>
  <c r="F2035" i="8"/>
  <c r="B2036" i="8"/>
  <c r="A2036" i="8" s="1"/>
  <c r="C2036" i="8"/>
  <c r="D2036" i="8"/>
  <c r="E2036" i="8"/>
  <c r="F2036" i="8"/>
  <c r="B2037" i="8"/>
  <c r="A2037" i="8" s="1"/>
  <c r="C2037" i="8"/>
  <c r="D2037" i="8"/>
  <c r="E2037" i="8"/>
  <c r="F2037" i="8"/>
  <c r="B2038" i="8"/>
  <c r="A2038" i="8" s="1"/>
  <c r="C2038" i="8"/>
  <c r="D2038" i="8"/>
  <c r="E2038" i="8"/>
  <c r="F2038" i="8"/>
  <c r="B2039" i="8"/>
  <c r="A2039" i="8" s="1"/>
  <c r="C2039" i="8"/>
  <c r="D2039" i="8"/>
  <c r="E2039" i="8"/>
  <c r="F2039" i="8"/>
  <c r="B2040" i="8"/>
  <c r="A2040" i="8" s="1"/>
  <c r="C2040" i="8"/>
  <c r="D2040" i="8"/>
  <c r="E2040" i="8"/>
  <c r="F2040" i="8"/>
  <c r="B2041" i="8"/>
  <c r="A2041" i="8" s="1"/>
  <c r="C2041" i="8"/>
  <c r="D2041" i="8"/>
  <c r="E2041" i="8"/>
  <c r="F2041" i="8"/>
  <c r="B2042" i="8"/>
  <c r="A2042" i="8" s="1"/>
  <c r="C2042" i="8"/>
  <c r="D2042" i="8"/>
  <c r="E2042" i="8"/>
  <c r="F2042" i="8"/>
  <c r="B2043" i="8"/>
  <c r="A2043" i="8" s="1"/>
  <c r="C2043" i="8"/>
  <c r="D2043" i="8"/>
  <c r="E2043" i="8"/>
  <c r="F2043" i="8"/>
  <c r="B2044" i="8"/>
  <c r="A2044" i="8" s="1"/>
  <c r="C2044" i="8"/>
  <c r="D2044" i="8"/>
  <c r="E2044" i="8"/>
  <c r="F2044" i="8"/>
  <c r="B2045" i="8"/>
  <c r="A2045" i="8" s="1"/>
  <c r="C2045" i="8"/>
  <c r="D2045" i="8"/>
  <c r="E2045" i="8"/>
  <c r="F2045" i="8"/>
  <c r="B2046" i="8"/>
  <c r="A2046" i="8" s="1"/>
  <c r="C2046" i="8"/>
  <c r="D2046" i="8"/>
  <c r="E2046" i="8"/>
  <c r="F2046" i="8"/>
  <c r="B2047" i="8"/>
  <c r="A2047" i="8" s="1"/>
  <c r="C2047" i="8"/>
  <c r="D2047" i="8"/>
  <c r="E2047" i="8"/>
  <c r="F2047" i="8"/>
  <c r="B2048" i="8"/>
  <c r="A2048" i="8" s="1"/>
  <c r="C2048" i="8"/>
  <c r="D2048" i="8"/>
  <c r="E2048" i="8"/>
  <c r="F2048" i="8"/>
  <c r="B2049" i="8"/>
  <c r="A2049" i="8" s="1"/>
  <c r="C2049" i="8"/>
  <c r="D2049" i="8"/>
  <c r="E2049" i="8"/>
  <c r="F2049" i="8"/>
  <c r="B2050" i="8"/>
  <c r="A2050" i="8" s="1"/>
  <c r="C2050" i="8"/>
  <c r="D2050" i="8"/>
  <c r="E2050" i="8"/>
  <c r="F2050" i="8"/>
  <c r="B2051" i="8"/>
  <c r="A2051" i="8" s="1"/>
  <c r="C2051" i="8"/>
  <c r="D2051" i="8"/>
  <c r="E2051" i="8"/>
  <c r="F2051" i="8"/>
  <c r="B2052" i="8"/>
  <c r="A2052" i="8" s="1"/>
  <c r="C2052" i="8"/>
  <c r="D2052" i="8"/>
  <c r="E2052" i="8"/>
  <c r="F2052" i="8"/>
  <c r="B2053" i="8"/>
  <c r="A2053" i="8" s="1"/>
  <c r="C2053" i="8"/>
  <c r="D2053" i="8"/>
  <c r="E2053" i="8"/>
  <c r="F2053" i="8"/>
  <c r="B2054" i="8"/>
  <c r="A2054" i="8" s="1"/>
  <c r="C2054" i="8"/>
  <c r="D2054" i="8"/>
  <c r="E2054" i="8"/>
  <c r="F2054" i="8"/>
  <c r="B2055" i="8"/>
  <c r="A2055" i="8" s="1"/>
  <c r="C2055" i="8"/>
  <c r="D2055" i="8"/>
  <c r="E2055" i="8"/>
  <c r="F2055" i="8"/>
  <c r="B2056" i="8"/>
  <c r="A2056" i="8" s="1"/>
  <c r="C2056" i="8"/>
  <c r="D2056" i="8"/>
  <c r="E2056" i="8"/>
  <c r="F2056" i="8"/>
  <c r="B2057" i="8"/>
  <c r="A2057" i="8" s="1"/>
  <c r="C2057" i="8"/>
  <c r="D2057" i="8"/>
  <c r="E2057" i="8"/>
  <c r="F2057" i="8"/>
  <c r="B2058" i="8"/>
  <c r="A2058" i="8" s="1"/>
  <c r="C2058" i="8"/>
  <c r="D2058" i="8"/>
  <c r="E2058" i="8"/>
  <c r="F2058" i="8"/>
  <c r="B2059" i="8"/>
  <c r="A2059" i="8" s="1"/>
  <c r="C2059" i="8"/>
  <c r="D2059" i="8"/>
  <c r="E2059" i="8"/>
  <c r="F2059" i="8"/>
  <c r="B2060" i="8"/>
  <c r="A2060" i="8" s="1"/>
  <c r="C2060" i="8"/>
  <c r="D2060" i="8"/>
  <c r="E2060" i="8"/>
  <c r="F2060" i="8"/>
  <c r="B2061" i="8"/>
  <c r="A2061" i="8" s="1"/>
  <c r="C2061" i="8"/>
  <c r="D2061" i="8"/>
  <c r="E2061" i="8"/>
  <c r="F2061" i="8"/>
  <c r="B2062" i="8"/>
  <c r="A2062" i="8" s="1"/>
  <c r="C2062" i="8"/>
  <c r="D2062" i="8"/>
  <c r="E2062" i="8"/>
  <c r="F2062" i="8"/>
  <c r="B2063" i="8"/>
  <c r="A2063" i="8" s="1"/>
  <c r="C2063" i="8"/>
  <c r="D2063" i="8"/>
  <c r="E2063" i="8"/>
  <c r="F2063" i="8"/>
  <c r="B2064" i="8"/>
  <c r="A2064" i="8" s="1"/>
  <c r="C2064" i="8"/>
  <c r="D2064" i="8"/>
  <c r="E2064" i="8"/>
  <c r="F2064" i="8"/>
  <c r="B2065" i="8"/>
  <c r="A2065" i="8" s="1"/>
  <c r="C2065" i="8"/>
  <c r="D2065" i="8"/>
  <c r="E2065" i="8"/>
  <c r="F2065" i="8"/>
  <c r="B2066" i="8"/>
  <c r="A2066" i="8" s="1"/>
  <c r="C2066" i="8"/>
  <c r="D2066" i="8"/>
  <c r="E2066" i="8"/>
  <c r="F2066" i="8"/>
  <c r="B2067" i="8"/>
  <c r="A2067" i="8" s="1"/>
  <c r="C2067" i="8"/>
  <c r="D2067" i="8"/>
  <c r="E2067" i="8"/>
  <c r="F2067" i="8"/>
  <c r="B2068" i="8"/>
  <c r="A2068" i="8" s="1"/>
  <c r="C2068" i="8"/>
  <c r="D2068" i="8"/>
  <c r="E2068" i="8"/>
  <c r="F2068" i="8"/>
  <c r="B2069" i="8"/>
  <c r="A2069" i="8" s="1"/>
  <c r="C2069" i="8"/>
  <c r="D2069" i="8"/>
  <c r="E2069" i="8"/>
  <c r="F2069" i="8"/>
  <c r="B2070" i="8"/>
  <c r="A2070" i="8" s="1"/>
  <c r="C2070" i="8"/>
  <c r="D2070" i="8"/>
  <c r="E2070" i="8"/>
  <c r="F2070" i="8"/>
  <c r="B2071" i="8"/>
  <c r="A2071" i="8" s="1"/>
  <c r="C2071" i="8"/>
  <c r="D2071" i="8"/>
  <c r="E2071" i="8"/>
  <c r="F2071" i="8"/>
  <c r="B2072" i="8"/>
  <c r="A2072" i="8" s="1"/>
  <c r="C2072" i="8"/>
  <c r="D2072" i="8"/>
  <c r="E2072" i="8"/>
  <c r="F2072" i="8"/>
  <c r="B2073" i="8"/>
  <c r="A2073" i="8" s="1"/>
  <c r="C2073" i="8"/>
  <c r="D2073" i="8"/>
  <c r="E2073" i="8"/>
  <c r="F2073" i="8"/>
  <c r="B2074" i="8"/>
  <c r="A2074" i="8" s="1"/>
  <c r="C2074" i="8"/>
  <c r="D2074" i="8"/>
  <c r="E2074" i="8"/>
  <c r="F2074" i="8"/>
  <c r="B2075" i="8"/>
  <c r="A2075" i="8" s="1"/>
  <c r="C2075" i="8"/>
  <c r="D2075" i="8"/>
  <c r="E2075" i="8"/>
  <c r="F2075" i="8"/>
  <c r="B2076" i="8"/>
  <c r="A2076" i="8" s="1"/>
  <c r="C2076" i="8"/>
  <c r="D2076" i="8"/>
  <c r="E2076" i="8"/>
  <c r="F2076" i="8"/>
  <c r="B2077" i="8"/>
  <c r="A2077" i="8" s="1"/>
  <c r="C2077" i="8"/>
  <c r="D2077" i="8"/>
  <c r="E2077" i="8"/>
  <c r="F2077" i="8"/>
  <c r="B2078" i="8"/>
  <c r="A2078" i="8" s="1"/>
  <c r="C2078" i="8"/>
  <c r="D2078" i="8"/>
  <c r="E2078" i="8"/>
  <c r="F2078" i="8"/>
  <c r="B2079" i="8"/>
  <c r="A2079" i="8" s="1"/>
  <c r="C2079" i="8"/>
  <c r="D2079" i="8"/>
  <c r="E2079" i="8"/>
  <c r="F2079" i="8"/>
  <c r="B2080" i="8"/>
  <c r="A2080" i="8" s="1"/>
  <c r="C2080" i="8"/>
  <c r="D2080" i="8"/>
  <c r="E2080" i="8"/>
  <c r="F2080" i="8"/>
  <c r="B2081" i="8"/>
  <c r="A2081" i="8" s="1"/>
  <c r="C2081" i="8"/>
  <c r="D2081" i="8"/>
  <c r="E2081" i="8"/>
  <c r="F2081" i="8"/>
  <c r="B2082" i="8"/>
  <c r="A2082" i="8" s="1"/>
  <c r="C2082" i="8"/>
  <c r="D2082" i="8"/>
  <c r="E2082" i="8"/>
  <c r="F2082" i="8"/>
  <c r="B2083" i="8"/>
  <c r="A2083" i="8" s="1"/>
  <c r="C2083" i="8"/>
  <c r="D2083" i="8"/>
  <c r="E2083" i="8"/>
  <c r="F2083" i="8"/>
  <c r="B2084" i="8"/>
  <c r="A2084" i="8" s="1"/>
  <c r="C2084" i="8"/>
  <c r="D2084" i="8"/>
  <c r="E2084" i="8"/>
  <c r="F2084" i="8"/>
  <c r="B2085" i="8"/>
  <c r="A2085" i="8" s="1"/>
  <c r="C2085" i="8"/>
  <c r="D2085" i="8"/>
  <c r="E2085" i="8"/>
  <c r="F2085" i="8"/>
  <c r="B2086" i="8"/>
  <c r="A2086" i="8" s="1"/>
  <c r="C2086" i="8"/>
  <c r="D2086" i="8"/>
  <c r="E2086" i="8"/>
  <c r="F2086" i="8"/>
  <c r="B2087" i="8"/>
  <c r="A2087" i="8" s="1"/>
  <c r="C2087" i="8"/>
  <c r="D2087" i="8"/>
  <c r="E2087" i="8"/>
  <c r="F2087" i="8"/>
  <c r="B2088" i="8"/>
  <c r="A2088" i="8" s="1"/>
  <c r="C2088" i="8"/>
  <c r="D2088" i="8"/>
  <c r="E2088" i="8"/>
  <c r="F2088" i="8"/>
  <c r="B2089" i="8"/>
  <c r="A2089" i="8" s="1"/>
  <c r="C2089" i="8"/>
  <c r="D2089" i="8"/>
  <c r="E2089" i="8"/>
  <c r="F2089" i="8"/>
  <c r="B2090" i="8"/>
  <c r="A2090" i="8" s="1"/>
  <c r="C2090" i="8"/>
  <c r="D2090" i="8"/>
  <c r="E2090" i="8"/>
  <c r="F2090" i="8"/>
  <c r="B2091" i="8"/>
  <c r="A2091" i="8" s="1"/>
  <c r="C2091" i="8"/>
  <c r="D2091" i="8"/>
  <c r="E2091" i="8"/>
  <c r="F2091" i="8"/>
  <c r="B2092" i="8"/>
  <c r="A2092" i="8" s="1"/>
  <c r="C2092" i="8"/>
  <c r="D2092" i="8"/>
  <c r="E2092" i="8"/>
  <c r="F2092" i="8"/>
  <c r="B2093" i="8"/>
  <c r="A2093" i="8" s="1"/>
  <c r="C2093" i="8"/>
  <c r="D2093" i="8"/>
  <c r="E2093" i="8"/>
  <c r="F2093" i="8"/>
  <c r="B2094" i="8"/>
  <c r="A2094" i="8" s="1"/>
  <c r="C2094" i="8"/>
  <c r="D2094" i="8"/>
  <c r="E2094" i="8"/>
  <c r="F2094" i="8"/>
  <c r="B2095" i="8"/>
  <c r="A2095" i="8" s="1"/>
  <c r="C2095" i="8"/>
  <c r="D2095" i="8"/>
  <c r="E2095" i="8"/>
  <c r="F2095" i="8"/>
  <c r="B2096" i="8"/>
  <c r="A2096" i="8" s="1"/>
  <c r="C2096" i="8"/>
  <c r="D2096" i="8"/>
  <c r="E2096" i="8"/>
  <c r="F2096" i="8"/>
  <c r="B2097" i="8"/>
  <c r="A2097" i="8" s="1"/>
  <c r="C2097" i="8"/>
  <c r="D2097" i="8"/>
  <c r="E2097" i="8"/>
  <c r="F2097" i="8"/>
  <c r="B2098" i="8"/>
  <c r="A2098" i="8" s="1"/>
  <c r="C2098" i="8"/>
  <c r="D2098" i="8"/>
  <c r="E2098" i="8"/>
  <c r="F2098" i="8"/>
  <c r="B2099" i="8"/>
  <c r="A2099" i="8" s="1"/>
  <c r="C2099" i="8"/>
  <c r="D2099" i="8"/>
  <c r="E2099" i="8"/>
  <c r="F2099" i="8"/>
  <c r="B2100" i="8"/>
  <c r="A2100" i="8" s="1"/>
  <c r="C2100" i="8"/>
  <c r="D2100" i="8"/>
  <c r="E2100" i="8"/>
  <c r="F2100" i="8"/>
  <c r="B2101" i="8"/>
  <c r="A2101" i="8" s="1"/>
  <c r="C2101" i="8"/>
  <c r="D2101" i="8"/>
  <c r="E2101" i="8"/>
  <c r="F2101" i="8"/>
  <c r="B2102" i="8"/>
  <c r="A2102" i="8" s="1"/>
  <c r="C2102" i="8"/>
  <c r="D2102" i="8"/>
  <c r="E2102" i="8"/>
  <c r="F2102" i="8"/>
  <c r="B2103" i="8"/>
  <c r="A2103" i="8" s="1"/>
  <c r="C2103" i="8"/>
  <c r="D2103" i="8"/>
  <c r="E2103" i="8"/>
  <c r="F2103" i="8"/>
  <c r="B2104" i="8"/>
  <c r="A2104" i="8" s="1"/>
  <c r="C2104" i="8"/>
  <c r="D2104" i="8"/>
  <c r="E2104" i="8"/>
  <c r="F2104" i="8"/>
  <c r="B2105" i="8"/>
  <c r="A2105" i="8" s="1"/>
  <c r="C2105" i="8"/>
  <c r="D2105" i="8"/>
  <c r="E2105" i="8"/>
  <c r="F2105" i="8"/>
  <c r="B2106" i="8"/>
  <c r="A2106" i="8" s="1"/>
  <c r="C2106" i="8"/>
  <c r="D2106" i="8"/>
  <c r="E2106" i="8"/>
  <c r="F2106" i="8"/>
  <c r="B2107" i="8"/>
  <c r="A2107" i="8" s="1"/>
  <c r="C2107" i="8"/>
  <c r="D2107" i="8"/>
  <c r="E2107" i="8"/>
  <c r="F2107" i="8"/>
  <c r="B2108" i="8"/>
  <c r="A2108" i="8" s="1"/>
  <c r="C2108" i="8"/>
  <c r="D2108" i="8"/>
  <c r="E2108" i="8"/>
  <c r="F2108" i="8"/>
  <c r="B2109" i="8"/>
  <c r="A2109" i="8" s="1"/>
  <c r="C2109" i="8"/>
  <c r="D2109" i="8"/>
  <c r="E2109" i="8"/>
  <c r="F2109" i="8"/>
  <c r="B2110" i="8"/>
  <c r="A2110" i="8" s="1"/>
  <c r="C2110" i="8"/>
  <c r="D2110" i="8"/>
  <c r="E2110" i="8"/>
  <c r="F2110" i="8"/>
  <c r="B2111" i="8"/>
  <c r="A2111" i="8" s="1"/>
  <c r="C2111" i="8"/>
  <c r="D2111" i="8"/>
  <c r="E2111" i="8"/>
  <c r="F2111" i="8"/>
  <c r="B2112" i="8"/>
  <c r="A2112" i="8" s="1"/>
  <c r="C2112" i="8"/>
  <c r="D2112" i="8"/>
  <c r="E2112" i="8"/>
  <c r="F2112" i="8"/>
  <c r="B2113" i="8"/>
  <c r="A2113" i="8" s="1"/>
  <c r="C2113" i="8"/>
  <c r="D2113" i="8"/>
  <c r="E2113" i="8"/>
  <c r="F2113" i="8"/>
  <c r="B2114" i="8"/>
  <c r="A2114" i="8" s="1"/>
  <c r="C2114" i="8"/>
  <c r="D2114" i="8"/>
  <c r="E2114" i="8"/>
  <c r="F2114" i="8"/>
  <c r="B2115" i="8"/>
  <c r="A2115" i="8" s="1"/>
  <c r="C2115" i="8"/>
  <c r="D2115" i="8"/>
  <c r="E2115" i="8"/>
  <c r="F2115" i="8"/>
  <c r="B2116" i="8"/>
  <c r="A2116" i="8" s="1"/>
  <c r="C2116" i="8"/>
  <c r="D2116" i="8"/>
  <c r="E2116" i="8"/>
  <c r="F2116" i="8"/>
  <c r="B2117" i="8"/>
  <c r="A2117" i="8" s="1"/>
  <c r="C2117" i="8"/>
  <c r="D2117" i="8"/>
  <c r="E2117" i="8"/>
  <c r="F2117" i="8"/>
  <c r="B2118" i="8"/>
  <c r="A2118" i="8" s="1"/>
  <c r="C2118" i="8"/>
  <c r="D2118" i="8"/>
  <c r="E2118" i="8"/>
  <c r="F2118" i="8"/>
  <c r="B2119" i="8"/>
  <c r="A2119" i="8" s="1"/>
  <c r="C2119" i="8"/>
  <c r="D2119" i="8"/>
  <c r="E2119" i="8"/>
  <c r="F2119" i="8"/>
  <c r="B2120" i="8"/>
  <c r="A2120" i="8" s="1"/>
  <c r="C2120" i="8"/>
  <c r="D2120" i="8"/>
  <c r="E2120" i="8"/>
  <c r="F2120" i="8"/>
  <c r="B2121" i="8"/>
  <c r="A2121" i="8" s="1"/>
  <c r="C2121" i="8"/>
  <c r="D2121" i="8"/>
  <c r="E2121" i="8"/>
  <c r="F2121" i="8"/>
  <c r="B2122" i="8"/>
  <c r="A2122" i="8" s="1"/>
  <c r="C2122" i="8"/>
  <c r="D2122" i="8"/>
  <c r="E2122" i="8"/>
  <c r="F2122" i="8"/>
  <c r="B2123" i="8"/>
  <c r="A2123" i="8" s="1"/>
  <c r="C2123" i="8"/>
  <c r="D2123" i="8"/>
  <c r="E2123" i="8"/>
  <c r="F2123" i="8"/>
  <c r="B2124" i="8"/>
  <c r="A2124" i="8" s="1"/>
  <c r="C2124" i="8"/>
  <c r="D2124" i="8"/>
  <c r="E2124" i="8"/>
  <c r="F2124" i="8"/>
  <c r="B2125" i="8"/>
  <c r="A2125" i="8" s="1"/>
  <c r="C2125" i="8"/>
  <c r="D2125" i="8"/>
  <c r="E2125" i="8"/>
  <c r="F2125" i="8"/>
  <c r="B2126" i="8"/>
  <c r="A2126" i="8" s="1"/>
  <c r="C2126" i="8"/>
  <c r="D2126" i="8"/>
  <c r="E2126" i="8"/>
  <c r="F2126" i="8"/>
  <c r="B2127" i="8"/>
  <c r="A2127" i="8" s="1"/>
  <c r="C2127" i="8"/>
  <c r="D2127" i="8"/>
  <c r="E2127" i="8"/>
  <c r="F2127" i="8"/>
  <c r="B2128" i="8"/>
  <c r="A2128" i="8" s="1"/>
  <c r="C2128" i="8"/>
  <c r="D2128" i="8"/>
  <c r="E2128" i="8"/>
  <c r="F2128" i="8"/>
  <c r="B2129" i="8"/>
  <c r="A2129" i="8" s="1"/>
  <c r="C2129" i="8"/>
  <c r="D2129" i="8"/>
  <c r="E2129" i="8"/>
  <c r="F2129" i="8"/>
  <c r="B2130" i="8"/>
  <c r="A2130" i="8" s="1"/>
  <c r="C2130" i="8"/>
  <c r="D2130" i="8"/>
  <c r="E2130" i="8"/>
  <c r="F2130" i="8"/>
  <c r="B2131" i="8"/>
  <c r="A2131" i="8" s="1"/>
  <c r="C2131" i="8"/>
  <c r="D2131" i="8"/>
  <c r="E2131" i="8"/>
  <c r="F2131" i="8"/>
  <c r="B2132" i="8"/>
  <c r="A2132" i="8" s="1"/>
  <c r="C2132" i="8"/>
  <c r="D2132" i="8"/>
  <c r="E2132" i="8"/>
  <c r="F2132" i="8"/>
  <c r="B2133" i="8"/>
  <c r="A2133" i="8" s="1"/>
  <c r="C2133" i="8"/>
  <c r="D2133" i="8"/>
  <c r="E2133" i="8"/>
  <c r="F2133" i="8"/>
  <c r="B2134" i="8"/>
  <c r="A2134" i="8" s="1"/>
  <c r="C2134" i="8"/>
  <c r="D2134" i="8"/>
  <c r="E2134" i="8"/>
  <c r="F2134" i="8"/>
  <c r="B2135" i="8"/>
  <c r="A2135" i="8" s="1"/>
  <c r="C2135" i="8"/>
  <c r="D2135" i="8"/>
  <c r="E2135" i="8"/>
  <c r="F2135" i="8"/>
  <c r="B2136" i="8"/>
  <c r="A2136" i="8" s="1"/>
  <c r="C2136" i="8"/>
  <c r="D2136" i="8"/>
  <c r="E2136" i="8"/>
  <c r="F2136" i="8"/>
  <c r="B2137" i="8"/>
  <c r="A2137" i="8" s="1"/>
  <c r="C2137" i="8"/>
  <c r="D2137" i="8"/>
  <c r="E2137" i="8"/>
  <c r="F2137" i="8"/>
  <c r="B2138" i="8"/>
  <c r="A2138" i="8" s="1"/>
  <c r="C2138" i="8"/>
  <c r="D2138" i="8"/>
  <c r="E2138" i="8"/>
  <c r="F2138" i="8"/>
  <c r="B2139" i="8"/>
  <c r="A2139" i="8" s="1"/>
  <c r="C2139" i="8"/>
  <c r="D2139" i="8"/>
  <c r="E2139" i="8"/>
  <c r="F2139" i="8"/>
  <c r="B2140" i="8"/>
  <c r="A2140" i="8" s="1"/>
  <c r="C2140" i="8"/>
  <c r="D2140" i="8"/>
  <c r="E2140" i="8"/>
  <c r="F2140" i="8"/>
  <c r="B2141" i="8"/>
  <c r="A2141" i="8" s="1"/>
  <c r="C2141" i="8"/>
  <c r="D2141" i="8"/>
  <c r="E2141" i="8"/>
  <c r="F2141" i="8"/>
  <c r="B2142" i="8"/>
  <c r="A2142" i="8" s="1"/>
  <c r="C2142" i="8"/>
  <c r="D2142" i="8"/>
  <c r="E2142" i="8"/>
  <c r="F2142" i="8"/>
  <c r="B2143" i="8"/>
  <c r="A2143" i="8" s="1"/>
  <c r="C2143" i="8"/>
  <c r="D2143" i="8"/>
  <c r="E2143" i="8"/>
  <c r="F2143" i="8"/>
  <c r="B2144" i="8"/>
  <c r="A2144" i="8" s="1"/>
  <c r="C2144" i="8"/>
  <c r="D2144" i="8"/>
  <c r="E2144" i="8"/>
  <c r="F2144" i="8"/>
  <c r="B2145" i="8"/>
  <c r="A2145" i="8" s="1"/>
  <c r="C2145" i="8"/>
  <c r="D2145" i="8"/>
  <c r="E2145" i="8"/>
  <c r="F2145" i="8"/>
  <c r="B2146" i="8"/>
  <c r="A2146" i="8" s="1"/>
  <c r="C2146" i="8"/>
  <c r="D2146" i="8"/>
  <c r="E2146" i="8"/>
  <c r="F2146" i="8"/>
  <c r="B2147" i="8"/>
  <c r="A2147" i="8" s="1"/>
  <c r="C2147" i="8"/>
  <c r="D2147" i="8"/>
  <c r="E2147" i="8"/>
  <c r="F2147" i="8"/>
  <c r="B2148" i="8"/>
  <c r="A2148" i="8" s="1"/>
  <c r="C2148" i="8"/>
  <c r="D2148" i="8"/>
  <c r="E2148" i="8"/>
  <c r="F2148" i="8"/>
  <c r="B2149" i="8"/>
  <c r="A2149" i="8" s="1"/>
  <c r="C2149" i="8"/>
  <c r="D2149" i="8"/>
  <c r="E2149" i="8"/>
  <c r="F2149" i="8"/>
  <c r="B2150" i="8"/>
  <c r="A2150" i="8" s="1"/>
  <c r="C2150" i="8"/>
  <c r="D2150" i="8"/>
  <c r="E2150" i="8"/>
  <c r="F2150" i="8"/>
  <c r="B2151" i="8"/>
  <c r="A2151" i="8" s="1"/>
  <c r="C2151" i="8"/>
  <c r="D2151" i="8"/>
  <c r="E2151" i="8"/>
  <c r="F2151" i="8"/>
  <c r="B2152" i="8"/>
  <c r="A2152" i="8" s="1"/>
  <c r="C2152" i="8"/>
  <c r="D2152" i="8"/>
  <c r="E2152" i="8"/>
  <c r="F2152" i="8"/>
  <c r="B2153" i="8"/>
  <c r="A2153" i="8" s="1"/>
  <c r="C2153" i="8"/>
  <c r="D2153" i="8"/>
  <c r="E2153" i="8"/>
  <c r="F2153" i="8"/>
  <c r="B2154" i="8"/>
  <c r="A2154" i="8" s="1"/>
  <c r="C2154" i="8"/>
  <c r="D2154" i="8"/>
  <c r="E2154" i="8"/>
  <c r="F2154" i="8"/>
  <c r="B2155" i="8"/>
  <c r="A2155" i="8" s="1"/>
  <c r="C2155" i="8"/>
  <c r="D2155" i="8"/>
  <c r="E2155" i="8"/>
  <c r="F2155" i="8"/>
  <c r="B2156" i="8"/>
  <c r="A2156" i="8" s="1"/>
  <c r="C2156" i="8"/>
  <c r="D2156" i="8"/>
  <c r="E2156" i="8"/>
  <c r="F2156" i="8"/>
  <c r="B2157" i="8"/>
  <c r="A2157" i="8" s="1"/>
  <c r="C2157" i="8"/>
  <c r="D2157" i="8"/>
  <c r="E2157" i="8"/>
  <c r="F2157" i="8"/>
  <c r="B2158" i="8"/>
  <c r="A2158" i="8" s="1"/>
  <c r="C2158" i="8"/>
  <c r="D2158" i="8"/>
  <c r="E2158" i="8"/>
  <c r="F2158" i="8"/>
  <c r="B2159" i="8"/>
  <c r="A2159" i="8" s="1"/>
  <c r="C2159" i="8"/>
  <c r="D2159" i="8"/>
  <c r="E2159" i="8"/>
  <c r="F2159" i="8"/>
  <c r="B2160" i="8"/>
  <c r="A2160" i="8" s="1"/>
  <c r="C2160" i="8"/>
  <c r="D2160" i="8"/>
  <c r="E2160" i="8"/>
  <c r="F2160" i="8"/>
  <c r="B2161" i="8"/>
  <c r="A2161" i="8" s="1"/>
  <c r="C2161" i="8"/>
  <c r="D2161" i="8"/>
  <c r="E2161" i="8"/>
  <c r="F2161" i="8"/>
  <c r="B2162" i="8"/>
  <c r="A2162" i="8" s="1"/>
  <c r="C2162" i="8"/>
  <c r="D2162" i="8"/>
  <c r="E2162" i="8"/>
  <c r="F2162" i="8"/>
  <c r="B2163" i="8"/>
  <c r="A2163" i="8" s="1"/>
  <c r="C2163" i="8"/>
  <c r="D2163" i="8"/>
  <c r="E2163" i="8"/>
  <c r="F2163" i="8"/>
  <c r="B2164" i="8"/>
  <c r="A2164" i="8" s="1"/>
  <c r="C2164" i="8"/>
  <c r="D2164" i="8"/>
  <c r="E2164" i="8"/>
  <c r="F2164" i="8"/>
  <c r="B2165" i="8"/>
  <c r="A2165" i="8" s="1"/>
  <c r="C2165" i="8"/>
  <c r="D2165" i="8"/>
  <c r="E2165" i="8"/>
  <c r="F2165" i="8"/>
  <c r="B2166" i="8"/>
  <c r="A2166" i="8" s="1"/>
  <c r="C2166" i="8"/>
  <c r="D2166" i="8"/>
  <c r="E2166" i="8"/>
  <c r="F2166" i="8"/>
  <c r="B2167" i="8"/>
  <c r="A2167" i="8" s="1"/>
  <c r="C2167" i="8"/>
  <c r="D2167" i="8"/>
  <c r="E2167" i="8"/>
  <c r="F2167" i="8"/>
  <c r="B2168" i="8"/>
  <c r="A2168" i="8" s="1"/>
  <c r="C2168" i="8"/>
  <c r="D2168" i="8"/>
  <c r="E2168" i="8"/>
  <c r="F2168" i="8"/>
  <c r="B2169" i="8"/>
  <c r="A2169" i="8" s="1"/>
  <c r="C2169" i="8"/>
  <c r="D2169" i="8"/>
  <c r="E2169" i="8"/>
  <c r="F2169" i="8"/>
  <c r="B2170" i="8"/>
  <c r="A2170" i="8" s="1"/>
  <c r="C2170" i="8"/>
  <c r="D2170" i="8"/>
  <c r="E2170" i="8"/>
  <c r="F2170" i="8"/>
  <c r="B2171" i="8"/>
  <c r="A2171" i="8" s="1"/>
  <c r="C2171" i="8"/>
  <c r="D2171" i="8"/>
  <c r="E2171" i="8"/>
  <c r="F2171" i="8"/>
  <c r="B2172" i="8"/>
  <c r="A2172" i="8" s="1"/>
  <c r="C2172" i="8"/>
  <c r="D2172" i="8"/>
  <c r="E2172" i="8"/>
  <c r="F2172" i="8"/>
  <c r="B2173" i="8"/>
  <c r="A2173" i="8" s="1"/>
  <c r="C2173" i="8"/>
  <c r="D2173" i="8"/>
  <c r="E2173" i="8"/>
  <c r="F2173" i="8"/>
  <c r="B2174" i="8"/>
  <c r="A2174" i="8" s="1"/>
  <c r="C2174" i="8"/>
  <c r="D2174" i="8"/>
  <c r="E2174" i="8"/>
  <c r="F2174" i="8"/>
  <c r="B2175" i="8"/>
  <c r="A2175" i="8" s="1"/>
  <c r="C2175" i="8"/>
  <c r="D2175" i="8"/>
  <c r="E2175" i="8"/>
  <c r="F2175" i="8"/>
  <c r="B2176" i="8"/>
  <c r="A2176" i="8" s="1"/>
  <c r="C2176" i="8"/>
  <c r="D2176" i="8"/>
  <c r="E2176" i="8"/>
  <c r="F2176" i="8"/>
  <c r="B2177" i="8"/>
  <c r="A2177" i="8" s="1"/>
  <c r="C2177" i="8"/>
  <c r="D2177" i="8"/>
  <c r="E2177" i="8"/>
  <c r="F2177" i="8"/>
  <c r="B2178" i="8"/>
  <c r="A2178" i="8" s="1"/>
  <c r="C2178" i="8"/>
  <c r="D2178" i="8"/>
  <c r="E2178" i="8"/>
  <c r="F2178" i="8"/>
  <c r="B2179" i="8"/>
  <c r="A2179" i="8" s="1"/>
  <c r="C2179" i="8"/>
  <c r="D2179" i="8"/>
  <c r="E2179" i="8"/>
  <c r="F2179" i="8"/>
  <c r="B2180" i="8"/>
  <c r="A2180" i="8" s="1"/>
  <c r="C2180" i="8"/>
  <c r="D2180" i="8"/>
  <c r="E2180" i="8"/>
  <c r="F2180" i="8"/>
  <c r="B2181" i="8"/>
  <c r="A2181" i="8" s="1"/>
  <c r="C2181" i="8"/>
  <c r="D2181" i="8"/>
  <c r="E2181" i="8"/>
  <c r="F2181" i="8"/>
  <c r="B2182" i="8"/>
  <c r="A2182" i="8" s="1"/>
  <c r="C2182" i="8"/>
  <c r="D2182" i="8"/>
  <c r="E2182" i="8"/>
  <c r="F2182" i="8"/>
  <c r="B2183" i="8"/>
  <c r="A2183" i="8" s="1"/>
  <c r="C2183" i="8"/>
  <c r="D2183" i="8"/>
  <c r="E2183" i="8"/>
  <c r="F2183" i="8"/>
  <c r="B2184" i="8"/>
  <c r="A2184" i="8" s="1"/>
  <c r="C2184" i="8"/>
  <c r="D2184" i="8"/>
  <c r="E2184" i="8"/>
  <c r="F2184" i="8"/>
  <c r="B2185" i="8"/>
  <c r="A2185" i="8" s="1"/>
  <c r="C2185" i="8"/>
  <c r="D2185" i="8"/>
  <c r="E2185" i="8"/>
  <c r="F2185" i="8"/>
  <c r="B2186" i="8"/>
  <c r="A2186" i="8" s="1"/>
  <c r="C2186" i="8"/>
  <c r="D2186" i="8"/>
  <c r="E2186" i="8"/>
  <c r="F2186" i="8"/>
  <c r="B2187" i="8"/>
  <c r="A2187" i="8" s="1"/>
  <c r="C2187" i="8"/>
  <c r="D2187" i="8"/>
  <c r="E2187" i="8"/>
  <c r="F2187" i="8"/>
  <c r="B2188" i="8"/>
  <c r="A2188" i="8" s="1"/>
  <c r="C2188" i="8"/>
  <c r="D2188" i="8"/>
  <c r="E2188" i="8"/>
  <c r="F2188" i="8"/>
  <c r="B2189" i="8"/>
  <c r="A2189" i="8" s="1"/>
  <c r="C2189" i="8"/>
  <c r="D2189" i="8"/>
  <c r="E2189" i="8"/>
  <c r="F2189" i="8"/>
  <c r="B2190" i="8"/>
  <c r="A2190" i="8" s="1"/>
  <c r="C2190" i="8"/>
  <c r="D2190" i="8"/>
  <c r="E2190" i="8"/>
  <c r="F2190" i="8"/>
  <c r="B2191" i="8"/>
  <c r="A2191" i="8" s="1"/>
  <c r="C2191" i="8"/>
  <c r="D2191" i="8"/>
  <c r="E2191" i="8"/>
  <c r="F2191" i="8"/>
  <c r="B2192" i="8"/>
  <c r="A2192" i="8" s="1"/>
  <c r="C2192" i="8"/>
  <c r="D2192" i="8"/>
  <c r="E2192" i="8"/>
  <c r="F2192" i="8"/>
  <c r="B2193" i="8"/>
  <c r="A2193" i="8" s="1"/>
  <c r="C2193" i="8"/>
  <c r="D2193" i="8"/>
  <c r="E2193" i="8"/>
  <c r="F2193" i="8"/>
  <c r="B2194" i="8"/>
  <c r="A2194" i="8" s="1"/>
  <c r="C2194" i="8"/>
  <c r="D2194" i="8"/>
  <c r="E2194" i="8"/>
  <c r="F2194" i="8"/>
  <c r="B2195" i="8"/>
  <c r="A2195" i="8" s="1"/>
  <c r="C2195" i="8"/>
  <c r="D2195" i="8"/>
  <c r="E2195" i="8"/>
  <c r="F2195" i="8"/>
  <c r="B2196" i="8"/>
  <c r="A2196" i="8" s="1"/>
  <c r="C2196" i="8"/>
  <c r="D2196" i="8"/>
  <c r="E2196" i="8"/>
  <c r="F2196" i="8"/>
  <c r="B2197" i="8"/>
  <c r="A2197" i="8" s="1"/>
  <c r="C2197" i="8"/>
  <c r="D2197" i="8"/>
  <c r="E2197" i="8"/>
  <c r="F2197" i="8"/>
  <c r="B2198" i="8"/>
  <c r="A2198" i="8" s="1"/>
  <c r="C2198" i="8"/>
  <c r="D2198" i="8"/>
  <c r="E2198" i="8"/>
  <c r="F2198" i="8"/>
  <c r="B2199" i="8"/>
  <c r="A2199" i="8" s="1"/>
  <c r="C2199" i="8"/>
  <c r="D2199" i="8"/>
  <c r="E2199" i="8"/>
  <c r="F2199" i="8"/>
  <c r="B2200" i="8"/>
  <c r="A2200" i="8" s="1"/>
  <c r="C2200" i="8"/>
  <c r="D2200" i="8"/>
  <c r="E2200" i="8"/>
  <c r="F2200" i="8"/>
  <c r="B2201" i="8"/>
  <c r="A2201" i="8" s="1"/>
  <c r="C2201" i="8"/>
  <c r="D2201" i="8"/>
  <c r="E2201" i="8"/>
  <c r="F2201" i="8"/>
  <c r="B2202" i="8"/>
  <c r="A2202" i="8" s="1"/>
  <c r="C2202" i="8"/>
  <c r="D2202" i="8"/>
  <c r="E2202" i="8"/>
  <c r="F2202" i="8"/>
  <c r="B2203" i="8"/>
  <c r="A2203" i="8" s="1"/>
  <c r="C2203" i="8"/>
  <c r="D2203" i="8"/>
  <c r="E2203" i="8"/>
  <c r="F2203" i="8"/>
  <c r="B2204" i="8"/>
  <c r="A2204" i="8" s="1"/>
  <c r="C2204" i="8"/>
  <c r="D2204" i="8"/>
  <c r="E2204" i="8"/>
  <c r="F2204" i="8"/>
  <c r="B2205" i="8"/>
  <c r="A2205" i="8" s="1"/>
  <c r="C2205" i="8"/>
  <c r="D2205" i="8"/>
  <c r="E2205" i="8"/>
  <c r="F2205" i="8"/>
  <c r="B2206" i="8"/>
  <c r="A2206" i="8" s="1"/>
  <c r="C2206" i="8"/>
  <c r="D2206" i="8"/>
  <c r="E2206" i="8"/>
  <c r="F2206" i="8"/>
  <c r="B2207" i="8"/>
  <c r="A2207" i="8" s="1"/>
  <c r="C2207" i="8"/>
  <c r="D2207" i="8"/>
  <c r="E2207" i="8"/>
  <c r="F2207" i="8"/>
  <c r="B2208" i="8"/>
  <c r="A2208" i="8" s="1"/>
  <c r="C2208" i="8"/>
  <c r="D2208" i="8"/>
  <c r="E2208" i="8"/>
  <c r="F2208" i="8"/>
  <c r="B2209" i="8"/>
  <c r="A2209" i="8" s="1"/>
  <c r="C2209" i="8"/>
  <c r="D2209" i="8"/>
  <c r="E2209" i="8"/>
  <c r="F2209" i="8"/>
  <c r="B2210" i="8"/>
  <c r="A2210" i="8" s="1"/>
  <c r="C2210" i="8"/>
  <c r="D2210" i="8"/>
  <c r="E2210" i="8"/>
  <c r="F2210" i="8"/>
  <c r="B2211" i="8"/>
  <c r="A2211" i="8" s="1"/>
  <c r="C2211" i="8"/>
  <c r="D2211" i="8"/>
  <c r="E2211" i="8"/>
  <c r="F2211" i="8"/>
  <c r="B2212" i="8"/>
  <c r="A2212" i="8" s="1"/>
  <c r="C2212" i="8"/>
  <c r="D2212" i="8"/>
  <c r="E2212" i="8"/>
  <c r="F2212" i="8"/>
  <c r="B2213" i="8"/>
  <c r="A2213" i="8" s="1"/>
  <c r="C2213" i="8"/>
  <c r="D2213" i="8"/>
  <c r="E2213" i="8"/>
  <c r="F2213" i="8"/>
  <c r="B2214" i="8"/>
  <c r="A2214" i="8" s="1"/>
  <c r="C2214" i="8"/>
  <c r="D2214" i="8"/>
  <c r="E2214" i="8"/>
  <c r="F2214" i="8"/>
  <c r="B2215" i="8"/>
  <c r="A2215" i="8" s="1"/>
  <c r="C2215" i="8"/>
  <c r="D2215" i="8"/>
  <c r="E2215" i="8"/>
  <c r="F2215" i="8"/>
  <c r="B2216" i="8"/>
  <c r="A2216" i="8" s="1"/>
  <c r="C2216" i="8"/>
  <c r="D2216" i="8"/>
  <c r="E2216" i="8"/>
  <c r="F2216" i="8"/>
  <c r="B2217" i="8"/>
  <c r="A2217" i="8" s="1"/>
  <c r="C2217" i="8"/>
  <c r="D2217" i="8"/>
  <c r="E2217" i="8"/>
  <c r="F2217" i="8"/>
  <c r="B2218" i="8"/>
  <c r="A2218" i="8" s="1"/>
  <c r="C2218" i="8"/>
  <c r="D2218" i="8"/>
  <c r="E2218" i="8"/>
  <c r="F2218" i="8"/>
  <c r="B2219" i="8"/>
  <c r="A2219" i="8" s="1"/>
  <c r="C2219" i="8"/>
  <c r="D2219" i="8"/>
  <c r="E2219" i="8"/>
  <c r="F2219" i="8"/>
  <c r="B2220" i="8"/>
  <c r="A2220" i="8" s="1"/>
  <c r="C2220" i="8"/>
  <c r="D2220" i="8"/>
  <c r="E2220" i="8"/>
  <c r="F2220" i="8"/>
  <c r="B2221" i="8"/>
  <c r="A2221" i="8" s="1"/>
  <c r="C2221" i="8"/>
  <c r="D2221" i="8"/>
  <c r="E2221" i="8"/>
  <c r="F2221" i="8"/>
  <c r="B2222" i="8"/>
  <c r="A2222" i="8" s="1"/>
  <c r="C2222" i="8"/>
  <c r="D2222" i="8"/>
  <c r="E2222" i="8"/>
  <c r="F2222" i="8"/>
  <c r="B2223" i="8"/>
  <c r="A2223" i="8" s="1"/>
  <c r="C2223" i="8"/>
  <c r="D2223" i="8"/>
  <c r="E2223" i="8"/>
  <c r="F2223" i="8"/>
  <c r="B2224" i="8"/>
  <c r="A2224" i="8" s="1"/>
  <c r="C2224" i="8"/>
  <c r="D2224" i="8"/>
  <c r="E2224" i="8"/>
  <c r="F2224" i="8"/>
  <c r="B2225" i="8"/>
  <c r="A2225" i="8" s="1"/>
  <c r="C2225" i="8"/>
  <c r="D2225" i="8"/>
  <c r="E2225" i="8"/>
  <c r="F2225" i="8"/>
  <c r="B2226" i="8"/>
  <c r="A2226" i="8" s="1"/>
  <c r="C2226" i="8"/>
  <c r="D2226" i="8"/>
  <c r="E2226" i="8"/>
  <c r="F2226" i="8"/>
  <c r="B2227" i="8"/>
  <c r="A2227" i="8" s="1"/>
  <c r="C2227" i="8"/>
  <c r="D2227" i="8"/>
  <c r="E2227" i="8"/>
  <c r="F2227" i="8"/>
  <c r="B2228" i="8"/>
  <c r="A2228" i="8" s="1"/>
  <c r="C2228" i="8"/>
  <c r="D2228" i="8"/>
  <c r="E2228" i="8"/>
  <c r="F2228" i="8"/>
  <c r="B2229" i="8"/>
  <c r="A2229" i="8" s="1"/>
  <c r="C2229" i="8"/>
  <c r="D2229" i="8"/>
  <c r="E2229" i="8"/>
  <c r="F2229" i="8"/>
  <c r="B2230" i="8"/>
  <c r="A2230" i="8" s="1"/>
  <c r="C2230" i="8"/>
  <c r="D2230" i="8"/>
  <c r="E2230" i="8"/>
  <c r="F2230" i="8"/>
  <c r="B2231" i="8"/>
  <c r="A2231" i="8" s="1"/>
  <c r="C2231" i="8"/>
  <c r="D2231" i="8"/>
  <c r="E2231" i="8"/>
  <c r="F2231" i="8"/>
  <c r="B2232" i="8"/>
  <c r="A2232" i="8" s="1"/>
  <c r="C2232" i="8"/>
  <c r="D2232" i="8"/>
  <c r="E2232" i="8"/>
  <c r="F2232" i="8"/>
  <c r="B2233" i="8"/>
  <c r="A2233" i="8" s="1"/>
  <c r="C2233" i="8"/>
  <c r="D2233" i="8"/>
  <c r="E2233" i="8"/>
  <c r="F2233" i="8"/>
  <c r="B2234" i="8"/>
  <c r="A2234" i="8" s="1"/>
  <c r="C2234" i="8"/>
  <c r="D2234" i="8"/>
  <c r="E2234" i="8"/>
  <c r="F2234" i="8"/>
  <c r="B2235" i="8"/>
  <c r="A2235" i="8" s="1"/>
  <c r="C2235" i="8"/>
  <c r="D2235" i="8"/>
  <c r="E2235" i="8"/>
  <c r="F2235" i="8"/>
  <c r="B2236" i="8"/>
  <c r="A2236" i="8" s="1"/>
  <c r="C2236" i="8"/>
  <c r="D2236" i="8"/>
  <c r="E2236" i="8"/>
  <c r="F2236" i="8"/>
  <c r="B2237" i="8"/>
  <c r="A2237" i="8" s="1"/>
  <c r="C2237" i="8"/>
  <c r="D2237" i="8"/>
  <c r="E2237" i="8"/>
  <c r="F2237" i="8"/>
  <c r="B2238" i="8"/>
  <c r="A2238" i="8" s="1"/>
  <c r="C2238" i="8"/>
  <c r="D2238" i="8"/>
  <c r="E2238" i="8"/>
  <c r="F2238" i="8"/>
  <c r="B2239" i="8"/>
  <c r="A2239" i="8" s="1"/>
  <c r="C2239" i="8"/>
  <c r="D2239" i="8"/>
  <c r="E2239" i="8"/>
  <c r="F2239" i="8"/>
  <c r="B2240" i="8"/>
  <c r="A2240" i="8" s="1"/>
  <c r="C2240" i="8"/>
  <c r="D2240" i="8"/>
  <c r="E2240" i="8"/>
  <c r="F2240" i="8"/>
  <c r="B2241" i="8"/>
  <c r="A2241" i="8" s="1"/>
  <c r="C2241" i="8"/>
  <c r="D2241" i="8"/>
  <c r="E2241" i="8"/>
  <c r="F2241" i="8"/>
  <c r="B2242" i="8"/>
  <c r="A2242" i="8" s="1"/>
  <c r="C2242" i="8"/>
  <c r="D2242" i="8"/>
  <c r="E2242" i="8"/>
  <c r="F2242" i="8"/>
  <c r="B2243" i="8"/>
  <c r="A2243" i="8" s="1"/>
  <c r="C2243" i="8"/>
  <c r="D2243" i="8"/>
  <c r="E2243" i="8"/>
  <c r="F2243" i="8"/>
  <c r="B2244" i="8"/>
  <c r="A2244" i="8" s="1"/>
  <c r="C2244" i="8"/>
  <c r="D2244" i="8"/>
  <c r="E2244" i="8"/>
  <c r="F2244" i="8"/>
  <c r="B2245" i="8"/>
  <c r="A2245" i="8" s="1"/>
  <c r="C2245" i="8"/>
  <c r="D2245" i="8"/>
  <c r="E2245" i="8"/>
  <c r="F2245" i="8"/>
  <c r="B2246" i="8"/>
  <c r="A2246" i="8" s="1"/>
  <c r="C2246" i="8"/>
  <c r="D2246" i="8"/>
  <c r="E2246" i="8"/>
  <c r="F2246" i="8"/>
  <c r="B2247" i="8"/>
  <c r="A2247" i="8" s="1"/>
  <c r="C2247" i="8"/>
  <c r="D2247" i="8"/>
  <c r="E2247" i="8"/>
  <c r="F2247" i="8"/>
  <c r="B2248" i="8"/>
  <c r="A2248" i="8" s="1"/>
  <c r="C2248" i="8"/>
  <c r="D2248" i="8"/>
  <c r="E2248" i="8"/>
  <c r="F2248" i="8"/>
  <c r="B2249" i="8"/>
  <c r="A2249" i="8" s="1"/>
  <c r="C2249" i="8"/>
  <c r="D2249" i="8"/>
  <c r="E2249" i="8"/>
  <c r="F2249" i="8"/>
  <c r="B2250" i="8"/>
  <c r="A2250" i="8" s="1"/>
  <c r="C2250" i="8"/>
  <c r="D2250" i="8"/>
  <c r="E2250" i="8"/>
  <c r="F2250" i="8"/>
  <c r="B2251" i="8"/>
  <c r="A2251" i="8" s="1"/>
  <c r="C2251" i="8"/>
  <c r="D2251" i="8"/>
  <c r="E2251" i="8"/>
  <c r="F2251" i="8"/>
  <c r="B2252" i="8"/>
  <c r="A2252" i="8" s="1"/>
  <c r="C2252" i="8"/>
  <c r="D2252" i="8"/>
  <c r="E2252" i="8"/>
  <c r="F2252" i="8"/>
  <c r="B2253" i="8"/>
  <c r="A2253" i="8" s="1"/>
  <c r="C2253" i="8"/>
  <c r="D2253" i="8"/>
  <c r="E2253" i="8"/>
  <c r="F2253" i="8"/>
  <c r="B2254" i="8"/>
  <c r="A2254" i="8" s="1"/>
  <c r="C2254" i="8"/>
  <c r="D2254" i="8"/>
  <c r="E2254" i="8"/>
  <c r="F2254" i="8"/>
  <c r="B2255" i="8"/>
  <c r="A2255" i="8" s="1"/>
  <c r="C2255" i="8"/>
  <c r="D2255" i="8"/>
  <c r="E2255" i="8"/>
  <c r="F2255" i="8"/>
  <c r="B2256" i="8"/>
  <c r="A2256" i="8" s="1"/>
  <c r="C2256" i="8"/>
  <c r="D2256" i="8"/>
  <c r="E2256" i="8"/>
  <c r="F2256" i="8"/>
  <c r="B2257" i="8"/>
  <c r="A2257" i="8" s="1"/>
  <c r="C2257" i="8"/>
  <c r="D2257" i="8"/>
  <c r="E2257" i="8"/>
  <c r="F2257" i="8"/>
  <c r="B2258" i="8"/>
  <c r="A2258" i="8" s="1"/>
  <c r="C2258" i="8"/>
  <c r="D2258" i="8"/>
  <c r="E2258" i="8"/>
  <c r="F2258" i="8"/>
  <c r="B2259" i="8"/>
  <c r="A2259" i="8" s="1"/>
  <c r="C2259" i="8"/>
  <c r="D2259" i="8"/>
  <c r="E2259" i="8"/>
  <c r="F2259" i="8"/>
  <c r="B2260" i="8"/>
  <c r="A2260" i="8" s="1"/>
  <c r="C2260" i="8"/>
  <c r="D2260" i="8"/>
  <c r="E2260" i="8"/>
  <c r="F2260" i="8"/>
  <c r="B2261" i="8"/>
  <c r="A2261" i="8" s="1"/>
  <c r="C2261" i="8"/>
  <c r="D2261" i="8"/>
  <c r="E2261" i="8"/>
  <c r="F2261" i="8"/>
  <c r="B2262" i="8"/>
  <c r="A2262" i="8" s="1"/>
  <c r="C2262" i="8"/>
  <c r="D2262" i="8"/>
  <c r="E2262" i="8"/>
  <c r="F2262" i="8"/>
  <c r="B2263" i="8"/>
  <c r="A2263" i="8" s="1"/>
  <c r="C2263" i="8"/>
  <c r="D2263" i="8"/>
  <c r="E2263" i="8"/>
  <c r="F2263" i="8"/>
  <c r="B2264" i="8"/>
  <c r="A2264" i="8" s="1"/>
  <c r="C2264" i="8"/>
  <c r="D2264" i="8"/>
  <c r="E2264" i="8"/>
  <c r="F2264" i="8"/>
  <c r="B2265" i="8"/>
  <c r="A2265" i="8" s="1"/>
  <c r="C2265" i="8"/>
  <c r="D2265" i="8"/>
  <c r="E2265" i="8"/>
  <c r="F2265" i="8"/>
  <c r="B2266" i="8"/>
  <c r="A2266" i="8" s="1"/>
  <c r="C2266" i="8"/>
  <c r="D2266" i="8"/>
  <c r="E2266" i="8"/>
  <c r="F2266" i="8"/>
  <c r="B2267" i="8"/>
  <c r="A2267" i="8" s="1"/>
  <c r="C2267" i="8"/>
  <c r="D2267" i="8"/>
  <c r="E2267" i="8"/>
  <c r="F2267" i="8"/>
  <c r="B2268" i="8"/>
  <c r="A2268" i="8" s="1"/>
  <c r="C2268" i="8"/>
  <c r="D2268" i="8"/>
  <c r="E2268" i="8"/>
  <c r="F2268" i="8"/>
  <c r="B2269" i="8"/>
  <c r="A2269" i="8" s="1"/>
  <c r="C2269" i="8"/>
  <c r="D2269" i="8"/>
  <c r="E2269" i="8"/>
  <c r="F2269" i="8"/>
  <c r="B2270" i="8"/>
  <c r="A2270" i="8" s="1"/>
  <c r="C2270" i="8"/>
  <c r="D2270" i="8"/>
  <c r="E2270" i="8"/>
  <c r="F2270" i="8"/>
  <c r="B2271" i="8"/>
  <c r="A2271" i="8" s="1"/>
  <c r="C2271" i="8"/>
  <c r="D2271" i="8"/>
  <c r="E2271" i="8"/>
  <c r="F2271" i="8"/>
  <c r="B2272" i="8"/>
  <c r="A2272" i="8" s="1"/>
  <c r="C2272" i="8"/>
  <c r="D2272" i="8"/>
  <c r="E2272" i="8"/>
  <c r="F2272" i="8"/>
  <c r="B2273" i="8"/>
  <c r="A2273" i="8" s="1"/>
  <c r="C2273" i="8"/>
  <c r="D2273" i="8"/>
  <c r="E2273" i="8"/>
  <c r="F2273" i="8"/>
  <c r="B2274" i="8"/>
  <c r="A2274" i="8" s="1"/>
  <c r="C2274" i="8"/>
  <c r="D2274" i="8"/>
  <c r="E2274" i="8"/>
  <c r="F2274" i="8"/>
  <c r="B2275" i="8"/>
  <c r="A2275" i="8" s="1"/>
  <c r="C2275" i="8"/>
  <c r="D2275" i="8"/>
  <c r="E2275" i="8"/>
  <c r="F2275" i="8"/>
  <c r="B2276" i="8"/>
  <c r="A2276" i="8" s="1"/>
  <c r="C2276" i="8"/>
  <c r="D2276" i="8"/>
  <c r="E2276" i="8"/>
  <c r="F2276" i="8"/>
  <c r="B2277" i="8"/>
  <c r="A2277" i="8" s="1"/>
  <c r="C2277" i="8"/>
  <c r="D2277" i="8"/>
  <c r="E2277" i="8"/>
  <c r="F2277" i="8"/>
  <c r="B2278" i="8"/>
  <c r="A2278" i="8" s="1"/>
  <c r="C2278" i="8"/>
  <c r="D2278" i="8"/>
  <c r="E2278" i="8"/>
  <c r="F2278" i="8"/>
  <c r="B2279" i="8"/>
  <c r="A2279" i="8" s="1"/>
  <c r="C2279" i="8"/>
  <c r="D2279" i="8"/>
  <c r="E2279" i="8"/>
  <c r="F2279" i="8"/>
  <c r="B2280" i="8"/>
  <c r="A2280" i="8" s="1"/>
  <c r="C2280" i="8"/>
  <c r="D2280" i="8"/>
  <c r="E2280" i="8"/>
  <c r="F2280" i="8"/>
  <c r="B2281" i="8"/>
  <c r="A2281" i="8" s="1"/>
  <c r="C2281" i="8"/>
  <c r="D2281" i="8"/>
  <c r="E2281" i="8"/>
  <c r="F2281" i="8"/>
  <c r="B2282" i="8"/>
  <c r="A2282" i="8" s="1"/>
  <c r="C2282" i="8"/>
  <c r="D2282" i="8"/>
  <c r="E2282" i="8"/>
  <c r="F2282" i="8"/>
  <c r="B2283" i="8"/>
  <c r="A2283" i="8" s="1"/>
  <c r="C2283" i="8"/>
  <c r="D2283" i="8"/>
  <c r="E2283" i="8"/>
  <c r="F2283" i="8"/>
  <c r="B2284" i="8"/>
  <c r="A2284" i="8" s="1"/>
  <c r="C2284" i="8"/>
  <c r="D2284" i="8"/>
  <c r="E2284" i="8"/>
  <c r="F2284" i="8"/>
  <c r="B2285" i="8"/>
  <c r="A2285" i="8" s="1"/>
  <c r="C2285" i="8"/>
  <c r="D2285" i="8"/>
  <c r="E2285" i="8"/>
  <c r="F2285" i="8"/>
  <c r="B2286" i="8"/>
  <c r="A2286" i="8" s="1"/>
  <c r="C2286" i="8"/>
  <c r="D2286" i="8"/>
  <c r="E2286" i="8"/>
  <c r="F2286" i="8"/>
  <c r="B2287" i="8"/>
  <c r="A2287" i="8" s="1"/>
  <c r="C2287" i="8"/>
  <c r="D2287" i="8"/>
  <c r="E2287" i="8"/>
  <c r="F2287" i="8"/>
  <c r="B2288" i="8"/>
  <c r="A2288" i="8" s="1"/>
  <c r="C2288" i="8"/>
  <c r="D2288" i="8"/>
  <c r="E2288" i="8"/>
  <c r="F2288" i="8"/>
  <c r="B2289" i="8"/>
  <c r="A2289" i="8" s="1"/>
  <c r="C2289" i="8"/>
  <c r="D2289" i="8"/>
  <c r="E2289" i="8"/>
  <c r="F2289" i="8"/>
  <c r="B2290" i="8"/>
  <c r="A2290" i="8" s="1"/>
  <c r="C2290" i="8"/>
  <c r="D2290" i="8"/>
  <c r="E2290" i="8"/>
  <c r="F2290" i="8"/>
  <c r="B2291" i="8"/>
  <c r="A2291" i="8" s="1"/>
  <c r="C2291" i="8"/>
  <c r="D2291" i="8"/>
  <c r="E2291" i="8"/>
  <c r="F2291" i="8"/>
  <c r="B2292" i="8"/>
  <c r="A2292" i="8" s="1"/>
  <c r="C2292" i="8"/>
  <c r="D2292" i="8"/>
  <c r="E2292" i="8"/>
  <c r="F2292" i="8"/>
  <c r="B2293" i="8"/>
  <c r="A2293" i="8" s="1"/>
  <c r="C2293" i="8"/>
  <c r="D2293" i="8"/>
  <c r="E2293" i="8"/>
  <c r="F2293" i="8"/>
  <c r="B2294" i="8"/>
  <c r="A2294" i="8" s="1"/>
  <c r="C2294" i="8"/>
  <c r="D2294" i="8"/>
  <c r="E2294" i="8"/>
  <c r="F2294" i="8"/>
  <c r="B2295" i="8"/>
  <c r="A2295" i="8" s="1"/>
  <c r="C2295" i="8"/>
  <c r="D2295" i="8"/>
  <c r="E2295" i="8"/>
  <c r="F2295" i="8"/>
  <c r="B2296" i="8"/>
  <c r="A2296" i="8" s="1"/>
  <c r="C2296" i="8"/>
  <c r="D2296" i="8"/>
  <c r="E2296" i="8"/>
  <c r="F2296" i="8"/>
  <c r="B2297" i="8"/>
  <c r="A2297" i="8" s="1"/>
  <c r="C2297" i="8"/>
  <c r="D2297" i="8"/>
  <c r="E2297" i="8"/>
  <c r="F2297" i="8"/>
  <c r="B2298" i="8"/>
  <c r="A2298" i="8" s="1"/>
  <c r="C2298" i="8"/>
  <c r="D2298" i="8"/>
  <c r="E2298" i="8"/>
  <c r="F2298" i="8"/>
  <c r="B2299" i="8"/>
  <c r="A2299" i="8" s="1"/>
  <c r="C2299" i="8"/>
  <c r="D2299" i="8"/>
  <c r="E2299" i="8"/>
  <c r="F2299" i="8"/>
  <c r="B2300" i="8"/>
  <c r="A2300" i="8" s="1"/>
  <c r="C2300" i="8"/>
  <c r="D2300" i="8"/>
  <c r="E2300" i="8"/>
  <c r="F2300" i="8"/>
  <c r="B2301" i="8"/>
  <c r="A2301" i="8" s="1"/>
  <c r="C2301" i="8"/>
  <c r="D2301" i="8"/>
  <c r="E2301" i="8"/>
  <c r="F2301" i="8"/>
  <c r="B2302" i="8"/>
  <c r="A2302" i="8" s="1"/>
  <c r="C2302" i="8"/>
  <c r="D2302" i="8"/>
  <c r="E2302" i="8"/>
  <c r="F2302" i="8"/>
  <c r="B2303" i="8"/>
  <c r="A2303" i="8" s="1"/>
  <c r="C2303" i="8"/>
  <c r="D2303" i="8"/>
  <c r="E2303" i="8"/>
  <c r="F2303" i="8"/>
  <c r="B2304" i="8"/>
  <c r="A2304" i="8" s="1"/>
  <c r="C2304" i="8"/>
  <c r="D2304" i="8"/>
  <c r="E2304" i="8"/>
  <c r="F2304" i="8"/>
  <c r="B2305" i="8"/>
  <c r="A2305" i="8" s="1"/>
  <c r="C2305" i="8"/>
  <c r="D2305" i="8"/>
  <c r="E2305" i="8"/>
  <c r="F2305" i="8"/>
  <c r="B2306" i="8"/>
  <c r="A2306" i="8" s="1"/>
  <c r="C2306" i="8"/>
  <c r="D2306" i="8"/>
  <c r="E2306" i="8"/>
  <c r="F2306" i="8"/>
  <c r="B2307" i="8"/>
  <c r="A2307" i="8" s="1"/>
  <c r="C2307" i="8"/>
  <c r="D2307" i="8"/>
  <c r="E2307" i="8"/>
  <c r="F2307" i="8"/>
  <c r="B2308" i="8"/>
  <c r="A2308" i="8" s="1"/>
  <c r="C2308" i="8"/>
  <c r="D2308" i="8"/>
  <c r="E2308" i="8"/>
  <c r="F2308" i="8"/>
  <c r="B2309" i="8"/>
  <c r="A2309" i="8" s="1"/>
  <c r="C2309" i="8"/>
  <c r="D2309" i="8"/>
  <c r="E2309" i="8"/>
  <c r="F2309" i="8"/>
  <c r="B2310" i="8"/>
  <c r="A2310" i="8" s="1"/>
  <c r="C2310" i="8"/>
  <c r="D2310" i="8"/>
  <c r="E2310" i="8"/>
  <c r="F2310" i="8"/>
  <c r="B2311" i="8"/>
  <c r="A2311" i="8" s="1"/>
  <c r="C2311" i="8"/>
  <c r="D2311" i="8"/>
  <c r="E2311" i="8"/>
  <c r="F2311" i="8"/>
  <c r="B2312" i="8"/>
  <c r="A2312" i="8" s="1"/>
  <c r="C2312" i="8"/>
  <c r="D2312" i="8"/>
  <c r="E2312" i="8"/>
  <c r="F2312" i="8"/>
  <c r="B2313" i="8"/>
  <c r="A2313" i="8" s="1"/>
  <c r="C2313" i="8"/>
  <c r="D2313" i="8"/>
  <c r="E2313" i="8"/>
  <c r="F2313" i="8"/>
  <c r="B2314" i="8"/>
  <c r="A2314" i="8" s="1"/>
  <c r="C2314" i="8"/>
  <c r="D2314" i="8"/>
  <c r="E2314" i="8"/>
  <c r="F2314" i="8"/>
  <c r="B2315" i="8"/>
  <c r="A2315" i="8" s="1"/>
  <c r="C2315" i="8"/>
  <c r="D2315" i="8"/>
  <c r="E2315" i="8"/>
  <c r="F2315" i="8"/>
  <c r="B2316" i="8"/>
  <c r="A2316" i="8" s="1"/>
  <c r="C2316" i="8"/>
  <c r="D2316" i="8"/>
  <c r="E2316" i="8"/>
  <c r="F2316" i="8"/>
  <c r="B2317" i="8"/>
  <c r="A2317" i="8" s="1"/>
  <c r="C2317" i="8"/>
  <c r="D2317" i="8"/>
  <c r="E2317" i="8"/>
  <c r="F2317" i="8"/>
  <c r="B2318" i="8"/>
  <c r="A2318" i="8" s="1"/>
  <c r="C2318" i="8"/>
  <c r="D2318" i="8"/>
  <c r="E2318" i="8"/>
  <c r="F2318" i="8"/>
  <c r="B2319" i="8"/>
  <c r="A2319" i="8" s="1"/>
  <c r="C2319" i="8"/>
  <c r="D2319" i="8"/>
  <c r="E2319" i="8"/>
  <c r="F2319" i="8"/>
  <c r="B2320" i="8"/>
  <c r="A2320" i="8" s="1"/>
  <c r="C2320" i="8"/>
  <c r="D2320" i="8"/>
  <c r="E2320" i="8"/>
  <c r="F2320" i="8"/>
  <c r="B2321" i="8"/>
  <c r="A2321" i="8" s="1"/>
  <c r="C2321" i="8"/>
  <c r="D2321" i="8"/>
  <c r="E2321" i="8"/>
  <c r="F2321" i="8"/>
  <c r="B2322" i="8"/>
  <c r="A2322" i="8" s="1"/>
  <c r="C2322" i="8"/>
  <c r="D2322" i="8"/>
  <c r="E2322" i="8"/>
  <c r="F2322" i="8"/>
  <c r="B2323" i="8"/>
  <c r="A2323" i="8" s="1"/>
  <c r="C2323" i="8"/>
  <c r="D2323" i="8"/>
  <c r="E2323" i="8"/>
  <c r="F2323" i="8"/>
  <c r="B2324" i="8"/>
  <c r="A2324" i="8" s="1"/>
  <c r="C2324" i="8"/>
  <c r="D2324" i="8"/>
  <c r="E2324" i="8"/>
  <c r="F2324" i="8"/>
  <c r="B2325" i="8"/>
  <c r="A2325" i="8" s="1"/>
  <c r="C2325" i="8"/>
  <c r="D2325" i="8"/>
  <c r="E2325" i="8"/>
  <c r="F2325" i="8"/>
  <c r="B2326" i="8"/>
  <c r="A2326" i="8" s="1"/>
  <c r="C2326" i="8"/>
  <c r="D2326" i="8"/>
  <c r="E2326" i="8"/>
  <c r="F2326" i="8"/>
  <c r="B2327" i="8"/>
  <c r="A2327" i="8" s="1"/>
  <c r="C2327" i="8"/>
  <c r="D2327" i="8"/>
  <c r="E2327" i="8"/>
  <c r="F2327" i="8"/>
  <c r="B2328" i="8"/>
  <c r="A2328" i="8" s="1"/>
  <c r="C2328" i="8"/>
  <c r="D2328" i="8"/>
  <c r="E2328" i="8"/>
  <c r="F2328" i="8"/>
  <c r="B2329" i="8"/>
  <c r="A2329" i="8" s="1"/>
  <c r="C2329" i="8"/>
  <c r="D2329" i="8"/>
  <c r="E2329" i="8"/>
  <c r="F2329" i="8"/>
  <c r="B2330" i="8"/>
  <c r="A2330" i="8" s="1"/>
  <c r="C2330" i="8"/>
  <c r="D2330" i="8"/>
  <c r="E2330" i="8"/>
  <c r="F2330" i="8"/>
  <c r="B2331" i="8"/>
  <c r="A2331" i="8" s="1"/>
  <c r="C2331" i="8"/>
  <c r="D2331" i="8"/>
  <c r="E2331" i="8"/>
  <c r="F2331" i="8"/>
  <c r="B2332" i="8"/>
  <c r="A2332" i="8" s="1"/>
  <c r="C2332" i="8"/>
  <c r="D2332" i="8"/>
  <c r="E2332" i="8"/>
  <c r="F2332" i="8"/>
  <c r="B2333" i="8"/>
  <c r="A2333" i="8" s="1"/>
  <c r="C2333" i="8"/>
  <c r="D2333" i="8"/>
  <c r="E2333" i="8"/>
  <c r="F2333" i="8"/>
  <c r="B2334" i="8"/>
  <c r="A2334" i="8" s="1"/>
  <c r="C2334" i="8"/>
  <c r="D2334" i="8"/>
  <c r="E2334" i="8"/>
  <c r="F2334" i="8"/>
  <c r="B2335" i="8"/>
  <c r="A2335" i="8" s="1"/>
  <c r="C2335" i="8"/>
  <c r="D2335" i="8"/>
  <c r="E2335" i="8"/>
  <c r="F2335" i="8"/>
  <c r="B2336" i="8"/>
  <c r="A2336" i="8" s="1"/>
  <c r="C2336" i="8"/>
  <c r="D2336" i="8"/>
  <c r="E2336" i="8"/>
  <c r="F2336" i="8"/>
  <c r="B2337" i="8"/>
  <c r="A2337" i="8" s="1"/>
  <c r="C2337" i="8"/>
  <c r="D2337" i="8"/>
  <c r="E2337" i="8"/>
  <c r="F2337" i="8"/>
  <c r="B2338" i="8"/>
  <c r="A2338" i="8" s="1"/>
  <c r="C2338" i="8"/>
  <c r="D2338" i="8"/>
  <c r="E2338" i="8"/>
  <c r="F2338" i="8"/>
  <c r="B2339" i="8"/>
  <c r="A2339" i="8" s="1"/>
  <c r="C2339" i="8"/>
  <c r="D2339" i="8"/>
  <c r="E2339" i="8"/>
  <c r="F2339" i="8"/>
  <c r="B2340" i="8"/>
  <c r="A2340" i="8" s="1"/>
  <c r="C2340" i="8"/>
  <c r="D2340" i="8"/>
  <c r="E2340" i="8"/>
  <c r="F2340" i="8"/>
  <c r="B2341" i="8"/>
  <c r="A2341" i="8" s="1"/>
  <c r="C2341" i="8"/>
  <c r="D2341" i="8"/>
  <c r="E2341" i="8"/>
  <c r="F2341" i="8"/>
  <c r="B2342" i="8"/>
  <c r="A2342" i="8" s="1"/>
  <c r="C2342" i="8"/>
  <c r="D2342" i="8"/>
  <c r="E2342" i="8"/>
  <c r="F2342" i="8"/>
  <c r="B2343" i="8"/>
  <c r="A2343" i="8" s="1"/>
  <c r="C2343" i="8"/>
  <c r="D2343" i="8"/>
  <c r="E2343" i="8"/>
  <c r="F2343" i="8"/>
  <c r="B2344" i="8"/>
  <c r="A2344" i="8" s="1"/>
  <c r="C2344" i="8"/>
  <c r="D2344" i="8"/>
  <c r="E2344" i="8"/>
  <c r="F2344" i="8"/>
  <c r="B2345" i="8"/>
  <c r="A2345" i="8" s="1"/>
  <c r="C2345" i="8"/>
  <c r="D2345" i="8"/>
  <c r="E2345" i="8"/>
  <c r="F2345" i="8"/>
  <c r="B2346" i="8"/>
  <c r="A2346" i="8" s="1"/>
  <c r="C2346" i="8"/>
  <c r="D2346" i="8"/>
  <c r="E2346" i="8"/>
  <c r="F2346" i="8"/>
  <c r="B2347" i="8"/>
  <c r="A2347" i="8" s="1"/>
  <c r="C2347" i="8"/>
  <c r="D2347" i="8"/>
  <c r="E2347" i="8"/>
  <c r="F2347" i="8"/>
  <c r="B2348" i="8"/>
  <c r="A2348" i="8" s="1"/>
  <c r="C2348" i="8"/>
  <c r="D2348" i="8"/>
  <c r="E2348" i="8"/>
  <c r="F2348" i="8"/>
  <c r="B2349" i="8"/>
  <c r="A2349" i="8" s="1"/>
  <c r="C2349" i="8"/>
  <c r="D2349" i="8"/>
  <c r="E2349" i="8"/>
  <c r="F2349" i="8"/>
  <c r="B2350" i="8"/>
  <c r="A2350" i="8" s="1"/>
  <c r="C2350" i="8"/>
  <c r="D2350" i="8"/>
  <c r="E2350" i="8"/>
  <c r="F2350" i="8"/>
  <c r="B2351" i="8"/>
  <c r="A2351" i="8" s="1"/>
  <c r="C2351" i="8"/>
  <c r="D2351" i="8"/>
  <c r="E2351" i="8"/>
  <c r="F2351" i="8"/>
  <c r="B2352" i="8"/>
  <c r="A2352" i="8" s="1"/>
  <c r="C2352" i="8"/>
  <c r="D2352" i="8"/>
  <c r="E2352" i="8"/>
  <c r="F2352" i="8"/>
  <c r="B2353" i="8"/>
  <c r="A2353" i="8" s="1"/>
  <c r="C2353" i="8"/>
  <c r="D2353" i="8"/>
  <c r="E2353" i="8"/>
  <c r="F2353" i="8"/>
  <c r="B2354" i="8"/>
  <c r="A2354" i="8" s="1"/>
  <c r="C2354" i="8"/>
  <c r="D2354" i="8"/>
  <c r="E2354" i="8"/>
  <c r="F2354" i="8"/>
  <c r="B2355" i="8"/>
  <c r="A2355" i="8" s="1"/>
  <c r="C2355" i="8"/>
  <c r="D2355" i="8"/>
  <c r="E2355" i="8"/>
  <c r="F2355" i="8"/>
  <c r="B2356" i="8"/>
  <c r="A2356" i="8" s="1"/>
  <c r="C2356" i="8"/>
  <c r="D2356" i="8"/>
  <c r="E2356" i="8"/>
  <c r="F2356" i="8"/>
  <c r="B2357" i="8"/>
  <c r="A2357" i="8" s="1"/>
  <c r="C2357" i="8"/>
  <c r="D2357" i="8"/>
  <c r="E2357" i="8"/>
  <c r="F2357" i="8"/>
  <c r="B2358" i="8"/>
  <c r="A2358" i="8" s="1"/>
  <c r="C2358" i="8"/>
  <c r="D2358" i="8"/>
  <c r="E2358" i="8"/>
  <c r="F2358" i="8"/>
  <c r="B2359" i="8"/>
  <c r="A2359" i="8" s="1"/>
  <c r="C2359" i="8"/>
  <c r="D2359" i="8"/>
  <c r="E2359" i="8"/>
  <c r="F2359" i="8"/>
  <c r="B2360" i="8"/>
  <c r="A2360" i="8" s="1"/>
  <c r="C2360" i="8"/>
  <c r="D2360" i="8"/>
  <c r="E2360" i="8"/>
  <c r="F2360" i="8"/>
  <c r="B2361" i="8"/>
  <c r="A2361" i="8" s="1"/>
  <c r="C2361" i="8"/>
  <c r="D2361" i="8"/>
  <c r="E2361" i="8"/>
  <c r="F2361" i="8"/>
  <c r="B2362" i="8"/>
  <c r="A2362" i="8" s="1"/>
  <c r="C2362" i="8"/>
  <c r="D2362" i="8"/>
  <c r="E2362" i="8"/>
  <c r="F2362" i="8"/>
  <c r="B2363" i="8"/>
  <c r="A2363" i="8" s="1"/>
  <c r="C2363" i="8"/>
  <c r="D2363" i="8"/>
  <c r="E2363" i="8"/>
  <c r="F2363" i="8"/>
  <c r="B2364" i="8"/>
  <c r="A2364" i="8" s="1"/>
  <c r="C2364" i="8"/>
  <c r="D2364" i="8"/>
  <c r="E2364" i="8"/>
  <c r="F2364" i="8"/>
  <c r="B2365" i="8"/>
  <c r="A2365" i="8" s="1"/>
  <c r="C2365" i="8"/>
  <c r="D2365" i="8"/>
  <c r="E2365" i="8"/>
  <c r="F2365" i="8"/>
  <c r="B2366" i="8"/>
  <c r="A2366" i="8" s="1"/>
  <c r="C2366" i="8"/>
  <c r="D2366" i="8"/>
  <c r="E2366" i="8"/>
  <c r="F2366" i="8"/>
  <c r="B2367" i="8"/>
  <c r="A2367" i="8" s="1"/>
  <c r="C2367" i="8"/>
  <c r="D2367" i="8"/>
  <c r="E2367" i="8"/>
  <c r="F2367" i="8"/>
  <c r="B2368" i="8"/>
  <c r="A2368" i="8" s="1"/>
  <c r="C2368" i="8"/>
  <c r="D2368" i="8"/>
  <c r="E2368" i="8"/>
  <c r="F2368" i="8"/>
  <c r="B2369" i="8"/>
  <c r="A2369" i="8" s="1"/>
  <c r="C2369" i="8"/>
  <c r="D2369" i="8"/>
  <c r="E2369" i="8"/>
  <c r="F2369" i="8"/>
  <c r="B2370" i="8"/>
  <c r="A2370" i="8" s="1"/>
  <c r="C2370" i="8"/>
  <c r="D2370" i="8"/>
  <c r="E2370" i="8"/>
  <c r="F2370" i="8"/>
  <c r="B2371" i="8"/>
  <c r="A2371" i="8" s="1"/>
  <c r="C2371" i="8"/>
  <c r="D2371" i="8"/>
  <c r="E2371" i="8"/>
  <c r="F2371" i="8"/>
  <c r="B2372" i="8"/>
  <c r="A2372" i="8" s="1"/>
  <c r="C2372" i="8"/>
  <c r="D2372" i="8"/>
  <c r="E2372" i="8"/>
  <c r="F2372" i="8"/>
  <c r="B2373" i="8"/>
  <c r="A2373" i="8" s="1"/>
  <c r="C2373" i="8"/>
  <c r="D2373" i="8"/>
  <c r="E2373" i="8"/>
  <c r="F2373" i="8"/>
  <c r="B2374" i="8"/>
  <c r="A2374" i="8" s="1"/>
  <c r="C2374" i="8"/>
  <c r="D2374" i="8"/>
  <c r="E2374" i="8"/>
  <c r="F2374" i="8"/>
  <c r="B2375" i="8"/>
  <c r="A2375" i="8" s="1"/>
  <c r="C2375" i="8"/>
  <c r="D2375" i="8"/>
  <c r="E2375" i="8"/>
  <c r="F2375" i="8"/>
  <c r="B2376" i="8"/>
  <c r="A2376" i="8" s="1"/>
  <c r="C2376" i="8"/>
  <c r="D2376" i="8"/>
  <c r="E2376" i="8"/>
  <c r="F2376" i="8"/>
  <c r="B2377" i="8"/>
  <c r="A2377" i="8" s="1"/>
  <c r="C2377" i="8"/>
  <c r="D2377" i="8"/>
  <c r="E2377" i="8"/>
  <c r="F2377" i="8"/>
  <c r="B2378" i="8"/>
  <c r="A2378" i="8" s="1"/>
  <c r="C2378" i="8"/>
  <c r="D2378" i="8"/>
  <c r="E2378" i="8"/>
  <c r="F2378" i="8"/>
  <c r="B2379" i="8"/>
  <c r="A2379" i="8" s="1"/>
  <c r="C2379" i="8"/>
  <c r="D2379" i="8"/>
  <c r="E2379" i="8"/>
  <c r="F2379" i="8"/>
  <c r="B2380" i="8"/>
  <c r="A2380" i="8" s="1"/>
  <c r="C2380" i="8"/>
  <c r="D2380" i="8"/>
  <c r="E2380" i="8"/>
  <c r="F2380" i="8"/>
  <c r="B2381" i="8"/>
  <c r="A2381" i="8" s="1"/>
  <c r="C2381" i="8"/>
  <c r="D2381" i="8"/>
  <c r="E2381" i="8"/>
  <c r="F2381" i="8"/>
  <c r="B2382" i="8"/>
  <c r="A2382" i="8" s="1"/>
  <c r="C2382" i="8"/>
  <c r="D2382" i="8"/>
  <c r="E2382" i="8"/>
  <c r="F2382" i="8"/>
  <c r="B2383" i="8"/>
  <c r="A2383" i="8" s="1"/>
  <c r="C2383" i="8"/>
  <c r="D2383" i="8"/>
  <c r="E2383" i="8"/>
  <c r="F2383" i="8"/>
  <c r="B2384" i="8"/>
  <c r="A2384" i="8" s="1"/>
  <c r="C2384" i="8"/>
  <c r="D2384" i="8"/>
  <c r="E2384" i="8"/>
  <c r="F2384" i="8"/>
  <c r="B2385" i="8"/>
  <c r="A2385" i="8" s="1"/>
  <c r="C2385" i="8"/>
  <c r="D2385" i="8"/>
  <c r="E2385" i="8"/>
  <c r="F2385" i="8"/>
  <c r="B2386" i="8"/>
  <c r="A2386" i="8" s="1"/>
  <c r="C2386" i="8"/>
  <c r="D2386" i="8"/>
  <c r="E2386" i="8"/>
  <c r="F2386" i="8"/>
  <c r="B2387" i="8"/>
  <c r="A2387" i="8" s="1"/>
  <c r="C2387" i="8"/>
  <c r="D2387" i="8"/>
  <c r="E2387" i="8"/>
  <c r="F2387" i="8"/>
  <c r="B2388" i="8"/>
  <c r="A2388" i="8" s="1"/>
  <c r="C2388" i="8"/>
  <c r="D2388" i="8"/>
  <c r="E2388" i="8"/>
  <c r="F2388" i="8"/>
  <c r="B2389" i="8"/>
  <c r="A2389" i="8" s="1"/>
  <c r="C2389" i="8"/>
  <c r="D2389" i="8"/>
  <c r="E2389" i="8"/>
  <c r="F2389" i="8"/>
  <c r="B2390" i="8"/>
  <c r="A2390" i="8" s="1"/>
  <c r="C2390" i="8"/>
  <c r="D2390" i="8"/>
  <c r="E2390" i="8"/>
  <c r="F2390" i="8"/>
  <c r="B2391" i="8"/>
  <c r="A2391" i="8" s="1"/>
  <c r="C2391" i="8"/>
  <c r="D2391" i="8"/>
  <c r="E2391" i="8"/>
  <c r="F2391" i="8"/>
  <c r="B2392" i="8"/>
  <c r="A2392" i="8" s="1"/>
  <c r="C2392" i="8"/>
  <c r="D2392" i="8"/>
  <c r="E2392" i="8"/>
  <c r="F2392" i="8"/>
  <c r="B2393" i="8"/>
  <c r="A2393" i="8" s="1"/>
  <c r="C2393" i="8"/>
  <c r="D2393" i="8"/>
  <c r="E2393" i="8"/>
  <c r="F2393" i="8"/>
  <c r="B2394" i="8"/>
  <c r="A2394" i="8" s="1"/>
  <c r="C2394" i="8"/>
  <c r="D2394" i="8"/>
  <c r="E2394" i="8"/>
  <c r="F2394" i="8"/>
  <c r="B2395" i="8"/>
  <c r="A2395" i="8" s="1"/>
  <c r="C2395" i="8"/>
  <c r="D2395" i="8"/>
  <c r="E2395" i="8"/>
  <c r="F2395" i="8"/>
  <c r="B2396" i="8"/>
  <c r="A2396" i="8" s="1"/>
  <c r="C2396" i="8"/>
  <c r="D2396" i="8"/>
  <c r="E2396" i="8"/>
  <c r="F2396" i="8"/>
  <c r="B2397" i="8"/>
  <c r="A2397" i="8" s="1"/>
  <c r="C2397" i="8"/>
  <c r="D2397" i="8"/>
  <c r="E2397" i="8"/>
  <c r="F2397" i="8"/>
  <c r="B2398" i="8"/>
  <c r="A2398" i="8" s="1"/>
  <c r="C2398" i="8"/>
  <c r="D2398" i="8"/>
  <c r="E2398" i="8"/>
  <c r="F2398" i="8"/>
  <c r="B2399" i="8"/>
  <c r="A2399" i="8" s="1"/>
  <c r="C2399" i="8"/>
  <c r="D2399" i="8"/>
  <c r="E2399" i="8"/>
  <c r="F2399" i="8"/>
  <c r="B2400" i="8"/>
  <c r="A2400" i="8" s="1"/>
  <c r="C2400" i="8"/>
  <c r="D2400" i="8"/>
  <c r="E2400" i="8"/>
  <c r="F2400" i="8"/>
  <c r="B2401" i="8"/>
  <c r="A2401" i="8" s="1"/>
  <c r="C2401" i="8"/>
  <c r="D2401" i="8"/>
  <c r="E2401" i="8"/>
  <c r="F2401" i="8"/>
  <c r="B2402" i="8"/>
  <c r="A2402" i="8" s="1"/>
  <c r="C2402" i="8"/>
  <c r="D2402" i="8"/>
  <c r="E2402" i="8"/>
  <c r="F2402" i="8"/>
  <c r="B2403" i="8"/>
  <c r="A2403" i="8" s="1"/>
  <c r="C2403" i="8"/>
  <c r="D2403" i="8"/>
  <c r="E2403" i="8"/>
  <c r="F2403" i="8"/>
  <c r="B2404" i="8"/>
  <c r="A2404" i="8" s="1"/>
  <c r="C2404" i="8"/>
  <c r="D2404" i="8"/>
  <c r="E2404" i="8"/>
  <c r="F2404" i="8"/>
  <c r="B2405" i="8"/>
  <c r="A2405" i="8" s="1"/>
  <c r="C2405" i="8"/>
  <c r="D2405" i="8"/>
  <c r="E2405" i="8"/>
  <c r="F2405" i="8"/>
  <c r="B2406" i="8"/>
  <c r="A2406" i="8" s="1"/>
  <c r="C2406" i="8"/>
  <c r="D2406" i="8"/>
  <c r="E2406" i="8"/>
  <c r="F2406" i="8"/>
  <c r="B2407" i="8"/>
  <c r="A2407" i="8" s="1"/>
  <c r="C2407" i="8"/>
  <c r="D2407" i="8"/>
  <c r="E2407" i="8"/>
  <c r="F2407" i="8"/>
  <c r="B2408" i="8"/>
  <c r="A2408" i="8" s="1"/>
  <c r="C2408" i="8"/>
  <c r="D2408" i="8"/>
  <c r="E2408" i="8"/>
  <c r="F2408" i="8"/>
  <c r="B2409" i="8"/>
  <c r="A2409" i="8" s="1"/>
  <c r="C2409" i="8"/>
  <c r="D2409" i="8"/>
  <c r="E2409" i="8"/>
  <c r="F2409" i="8"/>
  <c r="B2410" i="8"/>
  <c r="A2410" i="8" s="1"/>
  <c r="C2410" i="8"/>
  <c r="D2410" i="8"/>
  <c r="E2410" i="8"/>
  <c r="F2410" i="8"/>
  <c r="B2411" i="8"/>
  <c r="A2411" i="8" s="1"/>
  <c r="C2411" i="8"/>
  <c r="D2411" i="8"/>
  <c r="E2411" i="8"/>
  <c r="F2411" i="8"/>
  <c r="B2412" i="8"/>
  <c r="A2412" i="8" s="1"/>
  <c r="C2412" i="8"/>
  <c r="D2412" i="8"/>
  <c r="E2412" i="8"/>
  <c r="F2412" i="8"/>
  <c r="B2413" i="8"/>
  <c r="A2413" i="8" s="1"/>
  <c r="C2413" i="8"/>
  <c r="D2413" i="8"/>
  <c r="E2413" i="8"/>
  <c r="F2413" i="8"/>
  <c r="B2414" i="8"/>
  <c r="A2414" i="8" s="1"/>
  <c r="C2414" i="8"/>
  <c r="D2414" i="8"/>
  <c r="E2414" i="8"/>
  <c r="F2414" i="8"/>
  <c r="B2415" i="8"/>
  <c r="A2415" i="8" s="1"/>
  <c r="C2415" i="8"/>
  <c r="D2415" i="8"/>
  <c r="E2415" i="8"/>
  <c r="F2415" i="8"/>
  <c r="B2416" i="8"/>
  <c r="A2416" i="8" s="1"/>
  <c r="C2416" i="8"/>
  <c r="D2416" i="8"/>
  <c r="E2416" i="8"/>
  <c r="F2416" i="8"/>
  <c r="B2417" i="8"/>
  <c r="A2417" i="8" s="1"/>
  <c r="C2417" i="8"/>
  <c r="D2417" i="8"/>
  <c r="E2417" i="8"/>
  <c r="F2417" i="8"/>
  <c r="B2418" i="8"/>
  <c r="A2418" i="8" s="1"/>
  <c r="C2418" i="8"/>
  <c r="D2418" i="8"/>
  <c r="E2418" i="8"/>
  <c r="F2418" i="8"/>
  <c r="B2419" i="8"/>
  <c r="A2419" i="8" s="1"/>
  <c r="C2419" i="8"/>
  <c r="D2419" i="8"/>
  <c r="E2419" i="8"/>
  <c r="F2419" i="8"/>
  <c r="B2420" i="8"/>
  <c r="A2420" i="8" s="1"/>
  <c r="C2420" i="8"/>
  <c r="D2420" i="8"/>
  <c r="E2420" i="8"/>
  <c r="F2420" i="8"/>
  <c r="B2421" i="8"/>
  <c r="A2421" i="8" s="1"/>
  <c r="C2421" i="8"/>
  <c r="D2421" i="8"/>
  <c r="E2421" i="8"/>
  <c r="F2421" i="8"/>
  <c r="B2422" i="8"/>
  <c r="A2422" i="8" s="1"/>
  <c r="C2422" i="8"/>
  <c r="D2422" i="8"/>
  <c r="E2422" i="8"/>
  <c r="F2422" i="8"/>
  <c r="B2423" i="8"/>
  <c r="A2423" i="8" s="1"/>
  <c r="C2423" i="8"/>
  <c r="D2423" i="8"/>
  <c r="E2423" i="8"/>
  <c r="F2423" i="8"/>
  <c r="B2424" i="8"/>
  <c r="A2424" i="8" s="1"/>
  <c r="C2424" i="8"/>
  <c r="D2424" i="8"/>
  <c r="E2424" i="8"/>
  <c r="F2424" i="8"/>
  <c r="B2425" i="8"/>
  <c r="A2425" i="8" s="1"/>
  <c r="C2425" i="8"/>
  <c r="D2425" i="8"/>
  <c r="E2425" i="8"/>
  <c r="F2425" i="8"/>
  <c r="B2426" i="8"/>
  <c r="A2426" i="8" s="1"/>
  <c r="C2426" i="8"/>
  <c r="D2426" i="8"/>
  <c r="E2426" i="8"/>
  <c r="F2426" i="8"/>
  <c r="B2427" i="8"/>
  <c r="A2427" i="8" s="1"/>
  <c r="C2427" i="8"/>
  <c r="D2427" i="8"/>
  <c r="E2427" i="8"/>
  <c r="F2427" i="8"/>
  <c r="B2428" i="8"/>
  <c r="A2428" i="8" s="1"/>
  <c r="C2428" i="8"/>
  <c r="D2428" i="8"/>
  <c r="E2428" i="8"/>
  <c r="F2428" i="8"/>
  <c r="B2429" i="8"/>
  <c r="A2429" i="8" s="1"/>
  <c r="C2429" i="8"/>
  <c r="D2429" i="8"/>
  <c r="E2429" i="8"/>
  <c r="F2429" i="8"/>
  <c r="B2430" i="8"/>
  <c r="A2430" i="8" s="1"/>
  <c r="C2430" i="8"/>
  <c r="D2430" i="8"/>
  <c r="E2430" i="8"/>
  <c r="F2430" i="8"/>
  <c r="B2431" i="8"/>
  <c r="A2431" i="8" s="1"/>
  <c r="C2431" i="8"/>
  <c r="D2431" i="8"/>
  <c r="E2431" i="8"/>
  <c r="F2431" i="8"/>
  <c r="B2432" i="8"/>
  <c r="A2432" i="8" s="1"/>
  <c r="C2432" i="8"/>
  <c r="D2432" i="8"/>
  <c r="E2432" i="8"/>
  <c r="F2432" i="8"/>
  <c r="B2433" i="8"/>
  <c r="A2433" i="8" s="1"/>
  <c r="C2433" i="8"/>
  <c r="D2433" i="8"/>
  <c r="E2433" i="8"/>
  <c r="F2433" i="8"/>
  <c r="B2434" i="8"/>
  <c r="A2434" i="8" s="1"/>
  <c r="C2434" i="8"/>
  <c r="D2434" i="8"/>
  <c r="E2434" i="8"/>
  <c r="F2434" i="8"/>
  <c r="B2435" i="8"/>
  <c r="A2435" i="8" s="1"/>
  <c r="C2435" i="8"/>
  <c r="D2435" i="8"/>
  <c r="E2435" i="8"/>
  <c r="F2435" i="8"/>
  <c r="B2436" i="8"/>
  <c r="A2436" i="8" s="1"/>
  <c r="C2436" i="8"/>
  <c r="D2436" i="8"/>
  <c r="E2436" i="8"/>
  <c r="F2436" i="8"/>
  <c r="B2437" i="8"/>
  <c r="A2437" i="8" s="1"/>
  <c r="C2437" i="8"/>
  <c r="D2437" i="8"/>
  <c r="E2437" i="8"/>
  <c r="F2437" i="8"/>
  <c r="B2438" i="8"/>
  <c r="A2438" i="8" s="1"/>
  <c r="C2438" i="8"/>
  <c r="D2438" i="8"/>
  <c r="E2438" i="8"/>
  <c r="F2438" i="8"/>
  <c r="B2439" i="8"/>
  <c r="A2439" i="8" s="1"/>
  <c r="C2439" i="8"/>
  <c r="D2439" i="8"/>
  <c r="E2439" i="8"/>
  <c r="F2439" i="8"/>
  <c r="B2440" i="8"/>
  <c r="A2440" i="8" s="1"/>
  <c r="C2440" i="8"/>
  <c r="D2440" i="8"/>
  <c r="E2440" i="8"/>
  <c r="F2440" i="8"/>
  <c r="B2441" i="8"/>
  <c r="A2441" i="8" s="1"/>
  <c r="C2441" i="8"/>
  <c r="D2441" i="8"/>
  <c r="E2441" i="8"/>
  <c r="F2441" i="8"/>
  <c r="B2442" i="8"/>
  <c r="A2442" i="8" s="1"/>
  <c r="C2442" i="8"/>
  <c r="D2442" i="8"/>
  <c r="E2442" i="8"/>
  <c r="F2442" i="8"/>
  <c r="B2443" i="8"/>
  <c r="A2443" i="8" s="1"/>
  <c r="C2443" i="8"/>
  <c r="D2443" i="8"/>
  <c r="E2443" i="8"/>
  <c r="F2443" i="8"/>
  <c r="B2444" i="8"/>
  <c r="A2444" i="8" s="1"/>
  <c r="C2444" i="8"/>
  <c r="D2444" i="8"/>
  <c r="E2444" i="8"/>
  <c r="F2444" i="8"/>
  <c r="B2445" i="8"/>
  <c r="A2445" i="8" s="1"/>
  <c r="C2445" i="8"/>
  <c r="D2445" i="8"/>
  <c r="E2445" i="8"/>
  <c r="F2445" i="8"/>
  <c r="B2446" i="8"/>
  <c r="A2446" i="8" s="1"/>
  <c r="C2446" i="8"/>
  <c r="D2446" i="8"/>
  <c r="E2446" i="8"/>
  <c r="F2446" i="8"/>
  <c r="B2447" i="8"/>
  <c r="A2447" i="8" s="1"/>
  <c r="C2447" i="8"/>
  <c r="D2447" i="8"/>
  <c r="E2447" i="8"/>
  <c r="F2447" i="8"/>
  <c r="B2448" i="8"/>
  <c r="A2448" i="8" s="1"/>
  <c r="C2448" i="8"/>
  <c r="D2448" i="8"/>
  <c r="E2448" i="8"/>
  <c r="F2448" i="8"/>
  <c r="B2449" i="8"/>
  <c r="A2449" i="8" s="1"/>
  <c r="C2449" i="8"/>
  <c r="D2449" i="8"/>
  <c r="E2449" i="8"/>
  <c r="F2449" i="8"/>
  <c r="B2450" i="8"/>
  <c r="A2450" i="8" s="1"/>
  <c r="C2450" i="8"/>
  <c r="D2450" i="8"/>
  <c r="E2450" i="8"/>
  <c r="F2450" i="8"/>
  <c r="B2451" i="8"/>
  <c r="A2451" i="8" s="1"/>
  <c r="C2451" i="8"/>
  <c r="D2451" i="8"/>
  <c r="E2451" i="8"/>
  <c r="F2451" i="8"/>
  <c r="B2452" i="8"/>
  <c r="A2452" i="8" s="1"/>
  <c r="C2452" i="8"/>
  <c r="D2452" i="8"/>
  <c r="E2452" i="8"/>
  <c r="F2452" i="8"/>
  <c r="B2453" i="8"/>
  <c r="A2453" i="8" s="1"/>
  <c r="C2453" i="8"/>
  <c r="D2453" i="8"/>
  <c r="E2453" i="8"/>
  <c r="F2453" i="8"/>
  <c r="B2454" i="8"/>
  <c r="A2454" i="8" s="1"/>
  <c r="C2454" i="8"/>
  <c r="D2454" i="8"/>
  <c r="E2454" i="8"/>
  <c r="F2454" i="8"/>
  <c r="B2455" i="8"/>
  <c r="A2455" i="8" s="1"/>
  <c r="C2455" i="8"/>
  <c r="D2455" i="8"/>
  <c r="E2455" i="8"/>
  <c r="F2455" i="8"/>
  <c r="B2456" i="8"/>
  <c r="A2456" i="8" s="1"/>
  <c r="C2456" i="8"/>
  <c r="D2456" i="8"/>
  <c r="E2456" i="8"/>
  <c r="F2456" i="8"/>
  <c r="B2457" i="8"/>
  <c r="A2457" i="8" s="1"/>
  <c r="C2457" i="8"/>
  <c r="D2457" i="8"/>
  <c r="E2457" i="8"/>
  <c r="F2457" i="8"/>
  <c r="B2458" i="8"/>
  <c r="A2458" i="8" s="1"/>
  <c r="C2458" i="8"/>
  <c r="D2458" i="8"/>
  <c r="E2458" i="8"/>
  <c r="F2458" i="8"/>
  <c r="B2459" i="8"/>
  <c r="A2459" i="8" s="1"/>
  <c r="C2459" i="8"/>
  <c r="D2459" i="8"/>
  <c r="E2459" i="8"/>
  <c r="F2459" i="8"/>
  <c r="B2460" i="8"/>
  <c r="A2460" i="8" s="1"/>
  <c r="C2460" i="8"/>
  <c r="D2460" i="8"/>
  <c r="E2460" i="8"/>
  <c r="F2460" i="8"/>
  <c r="B2461" i="8"/>
  <c r="A2461" i="8" s="1"/>
  <c r="C2461" i="8"/>
  <c r="D2461" i="8"/>
  <c r="E2461" i="8"/>
  <c r="F2461" i="8"/>
  <c r="B2462" i="8"/>
  <c r="A2462" i="8" s="1"/>
  <c r="C2462" i="8"/>
  <c r="D2462" i="8"/>
  <c r="E2462" i="8"/>
  <c r="F2462" i="8"/>
  <c r="B2463" i="8"/>
  <c r="A2463" i="8" s="1"/>
  <c r="C2463" i="8"/>
  <c r="D2463" i="8"/>
  <c r="E2463" i="8"/>
  <c r="F2463" i="8"/>
  <c r="B2464" i="8"/>
  <c r="A2464" i="8" s="1"/>
  <c r="C2464" i="8"/>
  <c r="D2464" i="8"/>
  <c r="E2464" i="8"/>
  <c r="F2464" i="8"/>
  <c r="B2465" i="8"/>
  <c r="A2465" i="8" s="1"/>
  <c r="C2465" i="8"/>
  <c r="D2465" i="8"/>
  <c r="E2465" i="8"/>
  <c r="F2465" i="8"/>
  <c r="B2466" i="8"/>
  <c r="A2466" i="8" s="1"/>
  <c r="C2466" i="8"/>
  <c r="D2466" i="8"/>
  <c r="E2466" i="8"/>
  <c r="F2466" i="8"/>
  <c r="B2467" i="8"/>
  <c r="A2467" i="8" s="1"/>
  <c r="C2467" i="8"/>
  <c r="D2467" i="8"/>
  <c r="E2467" i="8"/>
  <c r="F2467" i="8"/>
  <c r="B2468" i="8"/>
  <c r="A2468" i="8" s="1"/>
  <c r="C2468" i="8"/>
  <c r="D2468" i="8"/>
  <c r="E2468" i="8"/>
  <c r="F2468" i="8"/>
  <c r="B2469" i="8"/>
  <c r="A2469" i="8" s="1"/>
  <c r="C2469" i="8"/>
  <c r="D2469" i="8"/>
  <c r="E2469" i="8"/>
  <c r="F2469" i="8"/>
  <c r="B2470" i="8"/>
  <c r="A2470" i="8" s="1"/>
  <c r="C2470" i="8"/>
  <c r="D2470" i="8"/>
  <c r="E2470" i="8"/>
  <c r="F2470" i="8"/>
  <c r="B2471" i="8"/>
  <c r="A2471" i="8" s="1"/>
  <c r="C2471" i="8"/>
  <c r="D2471" i="8"/>
  <c r="E2471" i="8"/>
  <c r="F2471" i="8"/>
  <c r="B2472" i="8"/>
  <c r="A2472" i="8" s="1"/>
  <c r="C2472" i="8"/>
  <c r="D2472" i="8"/>
  <c r="E2472" i="8"/>
  <c r="F2472" i="8"/>
  <c r="B2473" i="8"/>
  <c r="A2473" i="8" s="1"/>
  <c r="C2473" i="8"/>
  <c r="D2473" i="8"/>
  <c r="E2473" i="8"/>
  <c r="F2473" i="8"/>
  <c r="B2474" i="8"/>
  <c r="A2474" i="8" s="1"/>
  <c r="C2474" i="8"/>
  <c r="D2474" i="8"/>
  <c r="E2474" i="8"/>
  <c r="F2474" i="8"/>
  <c r="B2475" i="8"/>
  <c r="A2475" i="8" s="1"/>
  <c r="C2475" i="8"/>
  <c r="D2475" i="8"/>
  <c r="E2475" i="8"/>
  <c r="F2475" i="8"/>
  <c r="B2476" i="8"/>
  <c r="A2476" i="8" s="1"/>
  <c r="C2476" i="8"/>
  <c r="D2476" i="8"/>
  <c r="E2476" i="8"/>
  <c r="F2476" i="8"/>
  <c r="B2477" i="8"/>
  <c r="A2477" i="8" s="1"/>
  <c r="C2477" i="8"/>
  <c r="D2477" i="8"/>
  <c r="E2477" i="8"/>
  <c r="F2477" i="8"/>
  <c r="B2478" i="8"/>
  <c r="A2478" i="8" s="1"/>
  <c r="C2478" i="8"/>
  <c r="D2478" i="8"/>
  <c r="E2478" i="8"/>
  <c r="F2478" i="8"/>
  <c r="B2479" i="8"/>
  <c r="A2479" i="8" s="1"/>
  <c r="C2479" i="8"/>
  <c r="D2479" i="8"/>
  <c r="E2479" i="8"/>
  <c r="F2479" i="8"/>
  <c r="B2480" i="8"/>
  <c r="A2480" i="8" s="1"/>
  <c r="C2480" i="8"/>
  <c r="D2480" i="8"/>
  <c r="E2480" i="8"/>
  <c r="F2480" i="8"/>
  <c r="B2481" i="8"/>
  <c r="A2481" i="8" s="1"/>
  <c r="C2481" i="8"/>
  <c r="D2481" i="8"/>
  <c r="E2481" i="8"/>
  <c r="F2481" i="8"/>
  <c r="B2482" i="8"/>
  <c r="A2482" i="8" s="1"/>
  <c r="C2482" i="8"/>
  <c r="D2482" i="8"/>
  <c r="E2482" i="8"/>
  <c r="F2482" i="8"/>
  <c r="B2483" i="8"/>
  <c r="A2483" i="8" s="1"/>
  <c r="C2483" i="8"/>
  <c r="D2483" i="8"/>
  <c r="E2483" i="8"/>
  <c r="F2483" i="8"/>
  <c r="B2484" i="8"/>
  <c r="A2484" i="8" s="1"/>
  <c r="C2484" i="8"/>
  <c r="D2484" i="8"/>
  <c r="E2484" i="8"/>
  <c r="F2484" i="8"/>
  <c r="B2485" i="8"/>
  <c r="A2485" i="8" s="1"/>
  <c r="C2485" i="8"/>
  <c r="D2485" i="8"/>
  <c r="E2485" i="8"/>
  <c r="F2485" i="8"/>
  <c r="B2486" i="8"/>
  <c r="A2486" i="8" s="1"/>
  <c r="C2486" i="8"/>
  <c r="D2486" i="8"/>
  <c r="E2486" i="8"/>
  <c r="F2486" i="8"/>
  <c r="B2487" i="8"/>
  <c r="A2487" i="8" s="1"/>
  <c r="C2487" i="8"/>
  <c r="D2487" i="8"/>
  <c r="E2487" i="8"/>
  <c r="F2487" i="8"/>
  <c r="B2488" i="8"/>
  <c r="A2488" i="8" s="1"/>
  <c r="C2488" i="8"/>
  <c r="D2488" i="8"/>
  <c r="E2488" i="8"/>
  <c r="F2488" i="8"/>
  <c r="B2489" i="8"/>
  <c r="A2489" i="8" s="1"/>
  <c r="C2489" i="8"/>
  <c r="D2489" i="8"/>
  <c r="E2489" i="8"/>
  <c r="F2489" i="8"/>
  <c r="B2490" i="8"/>
  <c r="A2490" i="8" s="1"/>
  <c r="C2490" i="8"/>
  <c r="D2490" i="8"/>
  <c r="E2490" i="8"/>
  <c r="F2490" i="8"/>
  <c r="B2491" i="8"/>
  <c r="A2491" i="8" s="1"/>
  <c r="C2491" i="8"/>
  <c r="D2491" i="8"/>
  <c r="E2491" i="8"/>
  <c r="F2491" i="8"/>
  <c r="B2492" i="8"/>
  <c r="A2492" i="8" s="1"/>
  <c r="C2492" i="8"/>
  <c r="D2492" i="8"/>
  <c r="E2492" i="8"/>
  <c r="F2492" i="8"/>
  <c r="B2493" i="8"/>
  <c r="A2493" i="8" s="1"/>
  <c r="C2493" i="8"/>
  <c r="D2493" i="8"/>
  <c r="E2493" i="8"/>
  <c r="F2493" i="8"/>
  <c r="B2494" i="8"/>
  <c r="A2494" i="8" s="1"/>
  <c r="C2494" i="8"/>
  <c r="D2494" i="8"/>
  <c r="E2494" i="8"/>
  <c r="F2494" i="8"/>
  <c r="B2495" i="8"/>
  <c r="A2495" i="8" s="1"/>
  <c r="C2495" i="8"/>
  <c r="D2495" i="8"/>
  <c r="E2495" i="8"/>
  <c r="F2495" i="8"/>
  <c r="B2496" i="8"/>
  <c r="A2496" i="8" s="1"/>
  <c r="C2496" i="8"/>
  <c r="D2496" i="8"/>
  <c r="E2496" i="8"/>
  <c r="F2496" i="8"/>
  <c r="B2497" i="8"/>
  <c r="A2497" i="8" s="1"/>
  <c r="C2497" i="8"/>
  <c r="D2497" i="8"/>
  <c r="E2497" i="8"/>
  <c r="F2497" i="8"/>
  <c r="B2498" i="8"/>
  <c r="A2498" i="8" s="1"/>
  <c r="C2498" i="8"/>
  <c r="D2498" i="8"/>
  <c r="E2498" i="8"/>
  <c r="F2498" i="8"/>
  <c r="B2499" i="8"/>
  <c r="A2499" i="8" s="1"/>
  <c r="C2499" i="8"/>
  <c r="D2499" i="8"/>
  <c r="E2499" i="8"/>
  <c r="F2499" i="8"/>
  <c r="B2500" i="8"/>
  <c r="A2500" i="8" s="1"/>
  <c r="C2500" i="8"/>
  <c r="D2500" i="8"/>
  <c r="E2500" i="8"/>
  <c r="F2500" i="8"/>
  <c r="B2501" i="8"/>
  <c r="A2501" i="8" s="1"/>
  <c r="C2501" i="8"/>
  <c r="D2501" i="8"/>
  <c r="E2501" i="8"/>
  <c r="F2501" i="8"/>
  <c r="B2502" i="8"/>
  <c r="A2502" i="8" s="1"/>
  <c r="C2502" i="8"/>
  <c r="D2502" i="8"/>
  <c r="E2502" i="8"/>
  <c r="F2502" i="8"/>
  <c r="B2503" i="8"/>
  <c r="A2503" i="8" s="1"/>
  <c r="C2503" i="8"/>
  <c r="D2503" i="8"/>
  <c r="E2503" i="8"/>
  <c r="F2503" i="8"/>
  <c r="B2504" i="8"/>
  <c r="A2504" i="8" s="1"/>
  <c r="C2504" i="8"/>
  <c r="D2504" i="8"/>
  <c r="E2504" i="8"/>
  <c r="F2504" i="8"/>
  <c r="B2505" i="8"/>
  <c r="A2505" i="8" s="1"/>
  <c r="C2505" i="8"/>
  <c r="D2505" i="8"/>
  <c r="E2505" i="8"/>
  <c r="F2505" i="8"/>
  <c r="B2506" i="8"/>
  <c r="A2506" i="8" s="1"/>
  <c r="C2506" i="8"/>
  <c r="D2506" i="8"/>
  <c r="E2506" i="8"/>
  <c r="F2506" i="8"/>
  <c r="B2507" i="8"/>
  <c r="A2507" i="8" s="1"/>
  <c r="C2507" i="8"/>
  <c r="D2507" i="8"/>
  <c r="E2507" i="8"/>
  <c r="F2507" i="8"/>
  <c r="B2508" i="8"/>
  <c r="A2508" i="8" s="1"/>
  <c r="C2508" i="8"/>
  <c r="D2508" i="8"/>
  <c r="E2508" i="8"/>
  <c r="F2508" i="8"/>
  <c r="B2509" i="8"/>
  <c r="A2509" i="8" s="1"/>
  <c r="C2509" i="8"/>
  <c r="D2509" i="8"/>
  <c r="E2509" i="8"/>
  <c r="F2509" i="8"/>
  <c r="B2510" i="8"/>
  <c r="A2510" i="8" s="1"/>
  <c r="C2510" i="8"/>
  <c r="D2510" i="8"/>
  <c r="E2510" i="8"/>
  <c r="F2510" i="8"/>
  <c r="B2511" i="8"/>
  <c r="A2511" i="8" s="1"/>
  <c r="C2511" i="8"/>
  <c r="D2511" i="8"/>
  <c r="E2511" i="8"/>
  <c r="F2511" i="8"/>
  <c r="B2512" i="8"/>
  <c r="A2512" i="8" s="1"/>
  <c r="C2512" i="8"/>
  <c r="D2512" i="8"/>
  <c r="E2512" i="8"/>
  <c r="F2512" i="8"/>
  <c r="B2513" i="8"/>
  <c r="A2513" i="8" s="1"/>
  <c r="C2513" i="8"/>
  <c r="D2513" i="8"/>
  <c r="E2513" i="8"/>
  <c r="F2513" i="8"/>
  <c r="B2514" i="8"/>
  <c r="A2514" i="8" s="1"/>
  <c r="C2514" i="8"/>
  <c r="D2514" i="8"/>
  <c r="E2514" i="8"/>
  <c r="F2514" i="8"/>
  <c r="B2515" i="8"/>
  <c r="A2515" i="8" s="1"/>
  <c r="C2515" i="8"/>
  <c r="D2515" i="8"/>
  <c r="E2515" i="8"/>
  <c r="F2515" i="8"/>
  <c r="B2516" i="8"/>
  <c r="A2516" i="8" s="1"/>
  <c r="C2516" i="8"/>
  <c r="D2516" i="8"/>
  <c r="E2516" i="8"/>
  <c r="F2516" i="8"/>
  <c r="B2517" i="8"/>
  <c r="A2517" i="8" s="1"/>
  <c r="C2517" i="8"/>
  <c r="D2517" i="8"/>
  <c r="E2517" i="8"/>
  <c r="F2517" i="8"/>
  <c r="B2518" i="8"/>
  <c r="A2518" i="8" s="1"/>
  <c r="C2518" i="8"/>
  <c r="D2518" i="8"/>
  <c r="E2518" i="8"/>
  <c r="F2518" i="8"/>
  <c r="B2519" i="8"/>
  <c r="A2519" i="8" s="1"/>
  <c r="C2519" i="8"/>
  <c r="D2519" i="8"/>
  <c r="E2519" i="8"/>
  <c r="F2519" i="8"/>
  <c r="B2520" i="8"/>
  <c r="A2520" i="8" s="1"/>
  <c r="C2520" i="8"/>
  <c r="D2520" i="8"/>
  <c r="E2520" i="8"/>
  <c r="F2520" i="8"/>
  <c r="B2521" i="8"/>
  <c r="A2521" i="8" s="1"/>
  <c r="C2521" i="8"/>
  <c r="D2521" i="8"/>
  <c r="E2521" i="8"/>
  <c r="F2521" i="8"/>
  <c r="B2522" i="8"/>
  <c r="A2522" i="8" s="1"/>
  <c r="C2522" i="8"/>
  <c r="D2522" i="8"/>
  <c r="E2522" i="8"/>
  <c r="F2522" i="8"/>
  <c r="B2523" i="8"/>
  <c r="A2523" i="8" s="1"/>
  <c r="C2523" i="8"/>
  <c r="D2523" i="8"/>
  <c r="E2523" i="8"/>
  <c r="F2523" i="8"/>
  <c r="B2524" i="8"/>
  <c r="A2524" i="8" s="1"/>
  <c r="C2524" i="8"/>
  <c r="D2524" i="8"/>
  <c r="E2524" i="8"/>
  <c r="F2524" i="8"/>
  <c r="B2525" i="8"/>
  <c r="A2525" i="8" s="1"/>
  <c r="C2525" i="8"/>
  <c r="D2525" i="8"/>
  <c r="E2525" i="8"/>
  <c r="F2525" i="8"/>
  <c r="B2526" i="8"/>
  <c r="A2526" i="8" s="1"/>
  <c r="C2526" i="8"/>
  <c r="D2526" i="8"/>
  <c r="E2526" i="8"/>
  <c r="F2526" i="8"/>
  <c r="B2527" i="8"/>
  <c r="A2527" i="8" s="1"/>
  <c r="C2527" i="8"/>
  <c r="D2527" i="8"/>
  <c r="E2527" i="8"/>
  <c r="F2527" i="8"/>
  <c r="B2528" i="8"/>
  <c r="A2528" i="8" s="1"/>
  <c r="C2528" i="8"/>
  <c r="D2528" i="8"/>
  <c r="E2528" i="8"/>
  <c r="F2528" i="8"/>
  <c r="B2529" i="8"/>
  <c r="A2529" i="8" s="1"/>
  <c r="C2529" i="8"/>
  <c r="D2529" i="8"/>
  <c r="E2529" i="8"/>
  <c r="F2529" i="8"/>
  <c r="B2530" i="8"/>
  <c r="A2530" i="8" s="1"/>
  <c r="C2530" i="8"/>
  <c r="D2530" i="8"/>
  <c r="E2530" i="8"/>
  <c r="F2530" i="8"/>
  <c r="B2531" i="8"/>
  <c r="A2531" i="8" s="1"/>
  <c r="C2531" i="8"/>
  <c r="D2531" i="8"/>
  <c r="E2531" i="8"/>
  <c r="F2531" i="8"/>
  <c r="B2532" i="8"/>
  <c r="A2532" i="8" s="1"/>
  <c r="C2532" i="8"/>
  <c r="D2532" i="8"/>
  <c r="E2532" i="8"/>
  <c r="F2532" i="8"/>
  <c r="B2533" i="8"/>
  <c r="A2533" i="8" s="1"/>
  <c r="C2533" i="8"/>
  <c r="D2533" i="8"/>
  <c r="E2533" i="8"/>
  <c r="F2533" i="8"/>
  <c r="B2534" i="8"/>
  <c r="A2534" i="8" s="1"/>
  <c r="C2534" i="8"/>
  <c r="D2534" i="8"/>
  <c r="E2534" i="8"/>
  <c r="F2534" i="8"/>
  <c r="B2535" i="8"/>
  <c r="A2535" i="8" s="1"/>
  <c r="C2535" i="8"/>
  <c r="D2535" i="8"/>
  <c r="E2535" i="8"/>
  <c r="F2535" i="8"/>
  <c r="B2536" i="8"/>
  <c r="A2536" i="8" s="1"/>
  <c r="C2536" i="8"/>
  <c r="D2536" i="8"/>
  <c r="E2536" i="8"/>
  <c r="F2536" i="8"/>
  <c r="B2537" i="8"/>
  <c r="A2537" i="8" s="1"/>
  <c r="C2537" i="8"/>
  <c r="D2537" i="8"/>
  <c r="E2537" i="8"/>
  <c r="F2537" i="8"/>
  <c r="B2538" i="8"/>
  <c r="A2538" i="8" s="1"/>
  <c r="C2538" i="8"/>
  <c r="D2538" i="8"/>
  <c r="E2538" i="8"/>
  <c r="F2538" i="8"/>
  <c r="B2539" i="8"/>
  <c r="A2539" i="8" s="1"/>
  <c r="C2539" i="8"/>
  <c r="D2539" i="8"/>
  <c r="E2539" i="8"/>
  <c r="F2539" i="8"/>
  <c r="B2540" i="8"/>
  <c r="A2540" i="8" s="1"/>
  <c r="C2540" i="8"/>
  <c r="D2540" i="8"/>
  <c r="E2540" i="8"/>
  <c r="F2540" i="8"/>
  <c r="B2541" i="8"/>
  <c r="A2541" i="8" s="1"/>
  <c r="C2541" i="8"/>
  <c r="D2541" i="8"/>
  <c r="E2541" i="8"/>
  <c r="F2541" i="8"/>
  <c r="B2542" i="8"/>
  <c r="A2542" i="8" s="1"/>
  <c r="C2542" i="8"/>
  <c r="D2542" i="8"/>
  <c r="E2542" i="8"/>
  <c r="F2542" i="8"/>
  <c r="B2543" i="8"/>
  <c r="A2543" i="8" s="1"/>
  <c r="C2543" i="8"/>
  <c r="D2543" i="8"/>
  <c r="E2543" i="8"/>
  <c r="F2543" i="8"/>
  <c r="B2544" i="8"/>
  <c r="A2544" i="8" s="1"/>
  <c r="C2544" i="8"/>
  <c r="D2544" i="8"/>
  <c r="E2544" i="8"/>
  <c r="F2544" i="8"/>
  <c r="B2545" i="8"/>
  <c r="A2545" i="8" s="1"/>
  <c r="C2545" i="8"/>
  <c r="D2545" i="8"/>
  <c r="E2545" i="8"/>
  <c r="F2545" i="8"/>
  <c r="B2546" i="8"/>
  <c r="A2546" i="8" s="1"/>
  <c r="C2546" i="8"/>
  <c r="D2546" i="8"/>
  <c r="E2546" i="8"/>
  <c r="F2546" i="8"/>
  <c r="B2547" i="8"/>
  <c r="A2547" i="8" s="1"/>
  <c r="C2547" i="8"/>
  <c r="D2547" i="8"/>
  <c r="E2547" i="8"/>
  <c r="F2547" i="8"/>
  <c r="B2548" i="8"/>
  <c r="A2548" i="8" s="1"/>
  <c r="C2548" i="8"/>
  <c r="D2548" i="8"/>
  <c r="E2548" i="8"/>
  <c r="F2548" i="8"/>
  <c r="B2549" i="8"/>
  <c r="A2549" i="8" s="1"/>
  <c r="C2549" i="8"/>
  <c r="D2549" i="8"/>
  <c r="E2549" i="8"/>
  <c r="F2549" i="8"/>
  <c r="B2550" i="8"/>
  <c r="A2550" i="8" s="1"/>
  <c r="C2550" i="8"/>
  <c r="D2550" i="8"/>
  <c r="E2550" i="8"/>
  <c r="F2550" i="8"/>
  <c r="B2551" i="8"/>
  <c r="A2551" i="8" s="1"/>
  <c r="C2551" i="8"/>
  <c r="D2551" i="8"/>
  <c r="E2551" i="8"/>
  <c r="F2551" i="8"/>
  <c r="B2552" i="8"/>
  <c r="A2552" i="8" s="1"/>
  <c r="C2552" i="8"/>
  <c r="D2552" i="8"/>
  <c r="E2552" i="8"/>
  <c r="F2552" i="8"/>
  <c r="B2553" i="8"/>
  <c r="A2553" i="8" s="1"/>
  <c r="C2553" i="8"/>
  <c r="D2553" i="8"/>
  <c r="E2553" i="8"/>
  <c r="F2553" i="8"/>
  <c r="B2554" i="8"/>
  <c r="A2554" i="8" s="1"/>
  <c r="C2554" i="8"/>
  <c r="D2554" i="8"/>
  <c r="E2554" i="8"/>
  <c r="F2554" i="8"/>
  <c r="B2555" i="8"/>
  <c r="A2555" i="8" s="1"/>
  <c r="C2555" i="8"/>
  <c r="D2555" i="8"/>
  <c r="E2555" i="8"/>
  <c r="F2555" i="8"/>
  <c r="B2556" i="8"/>
  <c r="A2556" i="8" s="1"/>
  <c r="C2556" i="8"/>
  <c r="D2556" i="8"/>
  <c r="E2556" i="8"/>
  <c r="F2556" i="8"/>
  <c r="B2557" i="8"/>
  <c r="A2557" i="8" s="1"/>
  <c r="C2557" i="8"/>
  <c r="D2557" i="8"/>
  <c r="E2557" i="8"/>
  <c r="F2557" i="8"/>
  <c r="B2558" i="8"/>
  <c r="A2558" i="8" s="1"/>
  <c r="C2558" i="8"/>
  <c r="D2558" i="8"/>
  <c r="E2558" i="8"/>
  <c r="F2558" i="8"/>
  <c r="B2559" i="8"/>
  <c r="A2559" i="8" s="1"/>
  <c r="C2559" i="8"/>
  <c r="D2559" i="8"/>
  <c r="E2559" i="8"/>
  <c r="F2559" i="8"/>
  <c r="B2560" i="8"/>
  <c r="A2560" i="8" s="1"/>
  <c r="C2560" i="8"/>
  <c r="D2560" i="8"/>
  <c r="E2560" i="8"/>
  <c r="F2560" i="8"/>
  <c r="B2561" i="8"/>
  <c r="A2561" i="8" s="1"/>
  <c r="C2561" i="8"/>
  <c r="D2561" i="8"/>
  <c r="E2561" i="8"/>
  <c r="F2561" i="8"/>
  <c r="B2562" i="8"/>
  <c r="A2562" i="8" s="1"/>
  <c r="C2562" i="8"/>
  <c r="D2562" i="8"/>
  <c r="E2562" i="8"/>
  <c r="F2562" i="8"/>
  <c r="B2563" i="8"/>
  <c r="A2563" i="8" s="1"/>
  <c r="C2563" i="8"/>
  <c r="D2563" i="8"/>
  <c r="E2563" i="8"/>
  <c r="F2563" i="8"/>
  <c r="B2564" i="8"/>
  <c r="A2564" i="8" s="1"/>
  <c r="C2564" i="8"/>
  <c r="D2564" i="8"/>
  <c r="E2564" i="8"/>
  <c r="F2564" i="8"/>
  <c r="B2565" i="8"/>
  <c r="A2565" i="8" s="1"/>
  <c r="C2565" i="8"/>
  <c r="D2565" i="8"/>
  <c r="E2565" i="8"/>
  <c r="F2565" i="8"/>
  <c r="B2566" i="8"/>
  <c r="A2566" i="8" s="1"/>
  <c r="C2566" i="8"/>
  <c r="D2566" i="8"/>
  <c r="E2566" i="8"/>
  <c r="F2566" i="8"/>
  <c r="B2567" i="8"/>
  <c r="A2567" i="8" s="1"/>
  <c r="C2567" i="8"/>
  <c r="D2567" i="8"/>
  <c r="E2567" i="8"/>
  <c r="F2567" i="8"/>
  <c r="B2568" i="8"/>
  <c r="A2568" i="8" s="1"/>
  <c r="C2568" i="8"/>
  <c r="D2568" i="8"/>
  <c r="E2568" i="8"/>
  <c r="F2568" i="8"/>
  <c r="B2569" i="8"/>
  <c r="A2569" i="8" s="1"/>
  <c r="C2569" i="8"/>
  <c r="D2569" i="8"/>
  <c r="E2569" i="8"/>
  <c r="F2569" i="8"/>
  <c r="B2570" i="8"/>
  <c r="A2570" i="8" s="1"/>
  <c r="C2570" i="8"/>
  <c r="D2570" i="8"/>
  <c r="E2570" i="8"/>
  <c r="F2570" i="8"/>
  <c r="B2571" i="8"/>
  <c r="A2571" i="8" s="1"/>
  <c r="C2571" i="8"/>
  <c r="D2571" i="8"/>
  <c r="E2571" i="8"/>
  <c r="F2571" i="8"/>
  <c r="B2572" i="8"/>
  <c r="A2572" i="8" s="1"/>
  <c r="C2572" i="8"/>
  <c r="D2572" i="8"/>
  <c r="E2572" i="8"/>
  <c r="F2572" i="8"/>
  <c r="B2573" i="8"/>
  <c r="A2573" i="8" s="1"/>
  <c r="C2573" i="8"/>
  <c r="D2573" i="8"/>
  <c r="E2573" i="8"/>
  <c r="F2573" i="8"/>
  <c r="B2574" i="8"/>
  <c r="A2574" i="8" s="1"/>
  <c r="C2574" i="8"/>
  <c r="D2574" i="8"/>
  <c r="E2574" i="8"/>
  <c r="F2574" i="8"/>
  <c r="B2575" i="8"/>
  <c r="A2575" i="8" s="1"/>
  <c r="C2575" i="8"/>
  <c r="D2575" i="8"/>
  <c r="E2575" i="8"/>
  <c r="F2575" i="8"/>
  <c r="B2576" i="8"/>
  <c r="A2576" i="8" s="1"/>
  <c r="C2576" i="8"/>
  <c r="D2576" i="8"/>
  <c r="E2576" i="8"/>
  <c r="F2576" i="8"/>
  <c r="B2577" i="8"/>
  <c r="A2577" i="8" s="1"/>
  <c r="C2577" i="8"/>
  <c r="D2577" i="8"/>
  <c r="E2577" i="8"/>
  <c r="F2577" i="8"/>
  <c r="B2578" i="8"/>
  <c r="A2578" i="8" s="1"/>
  <c r="C2578" i="8"/>
  <c r="D2578" i="8"/>
  <c r="E2578" i="8"/>
  <c r="F2578" i="8"/>
  <c r="B2579" i="8"/>
  <c r="A2579" i="8" s="1"/>
  <c r="C2579" i="8"/>
  <c r="D2579" i="8"/>
  <c r="E2579" i="8"/>
  <c r="F2579" i="8"/>
  <c r="B2580" i="8"/>
  <c r="A2580" i="8" s="1"/>
  <c r="C2580" i="8"/>
  <c r="D2580" i="8"/>
  <c r="E2580" i="8"/>
  <c r="F2580" i="8"/>
  <c r="B2581" i="8"/>
  <c r="A2581" i="8" s="1"/>
  <c r="C2581" i="8"/>
  <c r="D2581" i="8"/>
  <c r="E2581" i="8"/>
  <c r="F2581" i="8"/>
  <c r="B2582" i="8"/>
  <c r="A2582" i="8" s="1"/>
  <c r="C2582" i="8"/>
  <c r="D2582" i="8"/>
  <c r="E2582" i="8"/>
  <c r="F2582" i="8"/>
  <c r="B2583" i="8"/>
  <c r="A2583" i="8" s="1"/>
  <c r="C2583" i="8"/>
  <c r="D2583" i="8"/>
  <c r="E2583" i="8"/>
  <c r="F2583" i="8"/>
  <c r="B2584" i="8"/>
  <c r="A2584" i="8" s="1"/>
  <c r="C2584" i="8"/>
  <c r="D2584" i="8"/>
  <c r="E2584" i="8"/>
  <c r="F2584" i="8"/>
  <c r="B2585" i="8"/>
  <c r="A2585" i="8" s="1"/>
  <c r="C2585" i="8"/>
  <c r="D2585" i="8"/>
  <c r="E2585" i="8"/>
  <c r="F2585" i="8"/>
  <c r="B2586" i="8"/>
  <c r="A2586" i="8" s="1"/>
  <c r="C2586" i="8"/>
  <c r="D2586" i="8"/>
  <c r="E2586" i="8"/>
  <c r="F2586" i="8"/>
  <c r="B2587" i="8"/>
  <c r="A2587" i="8" s="1"/>
  <c r="C2587" i="8"/>
  <c r="D2587" i="8"/>
  <c r="E2587" i="8"/>
  <c r="F2587" i="8"/>
  <c r="B2588" i="8"/>
  <c r="A2588" i="8" s="1"/>
  <c r="C2588" i="8"/>
  <c r="D2588" i="8"/>
  <c r="E2588" i="8"/>
  <c r="F2588" i="8"/>
  <c r="B2589" i="8"/>
  <c r="A2589" i="8" s="1"/>
  <c r="C2589" i="8"/>
  <c r="D2589" i="8"/>
  <c r="E2589" i="8"/>
  <c r="F2589" i="8"/>
  <c r="B2590" i="8"/>
  <c r="A2590" i="8" s="1"/>
  <c r="C2590" i="8"/>
  <c r="D2590" i="8"/>
  <c r="E2590" i="8"/>
  <c r="F2590" i="8"/>
  <c r="B2591" i="8"/>
  <c r="A2591" i="8" s="1"/>
  <c r="C2591" i="8"/>
  <c r="D2591" i="8"/>
  <c r="E2591" i="8"/>
  <c r="F2591" i="8"/>
  <c r="B2592" i="8"/>
  <c r="A2592" i="8" s="1"/>
  <c r="C2592" i="8"/>
  <c r="D2592" i="8"/>
  <c r="E2592" i="8"/>
  <c r="F2592" i="8"/>
  <c r="B2593" i="8"/>
  <c r="A2593" i="8" s="1"/>
  <c r="C2593" i="8"/>
  <c r="D2593" i="8"/>
  <c r="E2593" i="8"/>
  <c r="F2593" i="8"/>
  <c r="B2594" i="8"/>
  <c r="A2594" i="8" s="1"/>
  <c r="C2594" i="8"/>
  <c r="D2594" i="8"/>
  <c r="E2594" i="8"/>
  <c r="F2594" i="8"/>
  <c r="B2595" i="8"/>
  <c r="A2595" i="8" s="1"/>
  <c r="C2595" i="8"/>
  <c r="D2595" i="8"/>
  <c r="E2595" i="8"/>
  <c r="F2595" i="8"/>
  <c r="B2596" i="8"/>
  <c r="A2596" i="8" s="1"/>
  <c r="C2596" i="8"/>
  <c r="D2596" i="8"/>
  <c r="E2596" i="8"/>
  <c r="F2596" i="8"/>
  <c r="B2597" i="8"/>
  <c r="A2597" i="8" s="1"/>
  <c r="C2597" i="8"/>
  <c r="D2597" i="8"/>
  <c r="E2597" i="8"/>
  <c r="F2597" i="8"/>
  <c r="B2598" i="8"/>
  <c r="A2598" i="8" s="1"/>
  <c r="C2598" i="8"/>
  <c r="D2598" i="8"/>
  <c r="E2598" i="8"/>
  <c r="F2598" i="8"/>
  <c r="B2599" i="8"/>
  <c r="A2599" i="8" s="1"/>
  <c r="C2599" i="8"/>
  <c r="D2599" i="8"/>
  <c r="E2599" i="8"/>
  <c r="F2599" i="8"/>
  <c r="B2600" i="8"/>
  <c r="A2600" i="8" s="1"/>
  <c r="C2600" i="8"/>
  <c r="D2600" i="8"/>
  <c r="E2600" i="8"/>
  <c r="F2600" i="8"/>
  <c r="B2601" i="8"/>
  <c r="A2601" i="8" s="1"/>
  <c r="C2601" i="8"/>
  <c r="D2601" i="8"/>
  <c r="E2601" i="8"/>
  <c r="F2601" i="8"/>
  <c r="B2602" i="8"/>
  <c r="A2602" i="8" s="1"/>
  <c r="C2602" i="8"/>
  <c r="D2602" i="8"/>
  <c r="E2602" i="8"/>
  <c r="F2602" i="8"/>
  <c r="B2603" i="8"/>
  <c r="A2603" i="8" s="1"/>
  <c r="C2603" i="8"/>
  <c r="D2603" i="8"/>
  <c r="E2603" i="8"/>
  <c r="F2603" i="8"/>
  <c r="B2604" i="8"/>
  <c r="A2604" i="8" s="1"/>
  <c r="C2604" i="8"/>
  <c r="D2604" i="8"/>
  <c r="E2604" i="8"/>
  <c r="F2604" i="8"/>
  <c r="B2605" i="8"/>
  <c r="A2605" i="8" s="1"/>
  <c r="C2605" i="8"/>
  <c r="D2605" i="8"/>
  <c r="E2605" i="8"/>
  <c r="F2605" i="8"/>
  <c r="B2606" i="8"/>
  <c r="A2606" i="8" s="1"/>
  <c r="C2606" i="8"/>
  <c r="D2606" i="8"/>
  <c r="E2606" i="8"/>
  <c r="F2606" i="8"/>
  <c r="B2607" i="8"/>
  <c r="A2607" i="8" s="1"/>
  <c r="C2607" i="8"/>
  <c r="D2607" i="8"/>
  <c r="E2607" i="8"/>
  <c r="F2607" i="8"/>
  <c r="B2608" i="8"/>
  <c r="A2608" i="8" s="1"/>
  <c r="C2608" i="8"/>
  <c r="D2608" i="8"/>
  <c r="E2608" i="8"/>
  <c r="F2608" i="8"/>
  <c r="B2609" i="8"/>
  <c r="A2609" i="8" s="1"/>
  <c r="C2609" i="8"/>
  <c r="D2609" i="8"/>
  <c r="E2609" i="8"/>
  <c r="F2609" i="8"/>
  <c r="B2610" i="8"/>
  <c r="A2610" i="8" s="1"/>
  <c r="C2610" i="8"/>
  <c r="D2610" i="8"/>
  <c r="E2610" i="8"/>
  <c r="F2610" i="8"/>
  <c r="B2611" i="8"/>
  <c r="A2611" i="8" s="1"/>
  <c r="C2611" i="8"/>
  <c r="D2611" i="8"/>
  <c r="E2611" i="8"/>
  <c r="F2611" i="8"/>
  <c r="B2612" i="8"/>
  <c r="A2612" i="8" s="1"/>
  <c r="C2612" i="8"/>
  <c r="D2612" i="8"/>
  <c r="E2612" i="8"/>
  <c r="F2612" i="8"/>
  <c r="B2613" i="8"/>
  <c r="A2613" i="8" s="1"/>
  <c r="C2613" i="8"/>
  <c r="D2613" i="8"/>
  <c r="E2613" i="8"/>
  <c r="F2613" i="8"/>
  <c r="B2614" i="8"/>
  <c r="A2614" i="8" s="1"/>
  <c r="C2614" i="8"/>
  <c r="D2614" i="8"/>
  <c r="E2614" i="8"/>
  <c r="F2614" i="8"/>
  <c r="B2615" i="8"/>
  <c r="A2615" i="8" s="1"/>
  <c r="C2615" i="8"/>
  <c r="D2615" i="8"/>
  <c r="E2615" i="8"/>
  <c r="F2615" i="8"/>
  <c r="B2616" i="8"/>
  <c r="A2616" i="8" s="1"/>
  <c r="C2616" i="8"/>
  <c r="D2616" i="8"/>
  <c r="E2616" i="8"/>
  <c r="F2616" i="8"/>
  <c r="B2617" i="8"/>
  <c r="A2617" i="8" s="1"/>
  <c r="C2617" i="8"/>
  <c r="D2617" i="8"/>
  <c r="E2617" i="8"/>
  <c r="F2617" i="8"/>
  <c r="B2618" i="8"/>
  <c r="A2618" i="8" s="1"/>
  <c r="C2618" i="8"/>
  <c r="D2618" i="8"/>
  <c r="E2618" i="8"/>
  <c r="F2618" i="8"/>
  <c r="B2619" i="8"/>
  <c r="A2619" i="8" s="1"/>
  <c r="C2619" i="8"/>
  <c r="D2619" i="8"/>
  <c r="E2619" i="8"/>
  <c r="F2619" i="8"/>
  <c r="B2620" i="8"/>
  <c r="A2620" i="8" s="1"/>
  <c r="C2620" i="8"/>
  <c r="D2620" i="8"/>
  <c r="E2620" i="8"/>
  <c r="F2620" i="8"/>
  <c r="B2621" i="8"/>
  <c r="A2621" i="8" s="1"/>
  <c r="C2621" i="8"/>
  <c r="D2621" i="8"/>
  <c r="E2621" i="8"/>
  <c r="F2621" i="8"/>
  <c r="B2622" i="8"/>
  <c r="A2622" i="8" s="1"/>
  <c r="C2622" i="8"/>
  <c r="D2622" i="8"/>
  <c r="E2622" i="8"/>
  <c r="F2622" i="8"/>
  <c r="B2623" i="8"/>
  <c r="A2623" i="8" s="1"/>
  <c r="C2623" i="8"/>
  <c r="D2623" i="8"/>
  <c r="E2623" i="8"/>
  <c r="F2623" i="8"/>
  <c r="B2624" i="8"/>
  <c r="A2624" i="8" s="1"/>
  <c r="C2624" i="8"/>
  <c r="D2624" i="8"/>
  <c r="E2624" i="8"/>
  <c r="F2624" i="8"/>
  <c r="B2625" i="8"/>
  <c r="A2625" i="8" s="1"/>
  <c r="C2625" i="8"/>
  <c r="D2625" i="8"/>
  <c r="E2625" i="8"/>
  <c r="F2625" i="8"/>
  <c r="B2626" i="8"/>
  <c r="A2626" i="8" s="1"/>
  <c r="C2626" i="8"/>
  <c r="D2626" i="8"/>
  <c r="E2626" i="8"/>
  <c r="F2626" i="8"/>
  <c r="B2627" i="8"/>
  <c r="A2627" i="8" s="1"/>
  <c r="C2627" i="8"/>
  <c r="D2627" i="8"/>
  <c r="E2627" i="8"/>
  <c r="F2627" i="8"/>
  <c r="B2628" i="8"/>
  <c r="A2628" i="8" s="1"/>
  <c r="C2628" i="8"/>
  <c r="D2628" i="8"/>
  <c r="E2628" i="8"/>
  <c r="F2628" i="8"/>
  <c r="B2629" i="8"/>
  <c r="A2629" i="8" s="1"/>
  <c r="C2629" i="8"/>
  <c r="D2629" i="8"/>
  <c r="E2629" i="8"/>
  <c r="F2629" i="8"/>
  <c r="B2630" i="8"/>
  <c r="A2630" i="8" s="1"/>
  <c r="C2630" i="8"/>
  <c r="D2630" i="8"/>
  <c r="E2630" i="8"/>
  <c r="F2630" i="8"/>
  <c r="B2631" i="8"/>
  <c r="A2631" i="8" s="1"/>
  <c r="C2631" i="8"/>
  <c r="D2631" i="8"/>
  <c r="E2631" i="8"/>
  <c r="F2631" i="8"/>
  <c r="B2632" i="8"/>
  <c r="A2632" i="8" s="1"/>
  <c r="C2632" i="8"/>
  <c r="D2632" i="8"/>
  <c r="E2632" i="8"/>
  <c r="F2632" i="8"/>
  <c r="B2633" i="8"/>
  <c r="A2633" i="8" s="1"/>
  <c r="C2633" i="8"/>
  <c r="D2633" i="8"/>
  <c r="E2633" i="8"/>
  <c r="F2633" i="8"/>
  <c r="B2634" i="8"/>
  <c r="A2634" i="8" s="1"/>
  <c r="C2634" i="8"/>
  <c r="D2634" i="8"/>
  <c r="E2634" i="8"/>
  <c r="F2634" i="8"/>
  <c r="B2635" i="8"/>
  <c r="A2635" i="8" s="1"/>
  <c r="C2635" i="8"/>
  <c r="D2635" i="8"/>
  <c r="E2635" i="8"/>
  <c r="F2635" i="8"/>
  <c r="B2636" i="8"/>
  <c r="A2636" i="8" s="1"/>
  <c r="C2636" i="8"/>
  <c r="D2636" i="8"/>
  <c r="E2636" i="8"/>
  <c r="F2636" i="8"/>
  <c r="B2637" i="8"/>
  <c r="A2637" i="8" s="1"/>
  <c r="C2637" i="8"/>
  <c r="D2637" i="8"/>
  <c r="E2637" i="8"/>
  <c r="F2637" i="8"/>
  <c r="B2638" i="8"/>
  <c r="A2638" i="8" s="1"/>
  <c r="C2638" i="8"/>
  <c r="D2638" i="8"/>
  <c r="E2638" i="8"/>
  <c r="F2638" i="8"/>
  <c r="B2639" i="8"/>
  <c r="A2639" i="8" s="1"/>
  <c r="C2639" i="8"/>
  <c r="D2639" i="8"/>
  <c r="E2639" i="8"/>
  <c r="F2639" i="8"/>
  <c r="B2640" i="8"/>
  <c r="A2640" i="8" s="1"/>
  <c r="C2640" i="8"/>
  <c r="D2640" i="8"/>
  <c r="E2640" i="8"/>
  <c r="F2640" i="8"/>
  <c r="B2641" i="8"/>
  <c r="A2641" i="8" s="1"/>
  <c r="C2641" i="8"/>
  <c r="D2641" i="8"/>
  <c r="E2641" i="8"/>
  <c r="F2641" i="8"/>
  <c r="B2642" i="8"/>
  <c r="A2642" i="8" s="1"/>
  <c r="C2642" i="8"/>
  <c r="D2642" i="8"/>
  <c r="E2642" i="8"/>
  <c r="F2642" i="8"/>
  <c r="B2643" i="8"/>
  <c r="A2643" i="8" s="1"/>
  <c r="C2643" i="8"/>
  <c r="D2643" i="8"/>
  <c r="E2643" i="8"/>
  <c r="F2643" i="8"/>
  <c r="B2644" i="8"/>
  <c r="A2644" i="8" s="1"/>
  <c r="C2644" i="8"/>
  <c r="D2644" i="8"/>
  <c r="E2644" i="8"/>
  <c r="F2644" i="8"/>
  <c r="B2645" i="8"/>
  <c r="A2645" i="8" s="1"/>
  <c r="C2645" i="8"/>
  <c r="D2645" i="8"/>
  <c r="E2645" i="8"/>
  <c r="F2645" i="8"/>
  <c r="B2646" i="8"/>
  <c r="A2646" i="8" s="1"/>
  <c r="C2646" i="8"/>
  <c r="D2646" i="8"/>
  <c r="E2646" i="8"/>
  <c r="F2646" i="8"/>
  <c r="B2647" i="8"/>
  <c r="A2647" i="8" s="1"/>
  <c r="C2647" i="8"/>
  <c r="D2647" i="8"/>
  <c r="E2647" i="8"/>
  <c r="F2647" i="8"/>
  <c r="B2648" i="8"/>
  <c r="A2648" i="8" s="1"/>
  <c r="C2648" i="8"/>
  <c r="D2648" i="8"/>
  <c r="E2648" i="8"/>
  <c r="F2648" i="8"/>
  <c r="B2649" i="8"/>
  <c r="A2649" i="8" s="1"/>
  <c r="C2649" i="8"/>
  <c r="D2649" i="8"/>
  <c r="E2649" i="8"/>
  <c r="F2649" i="8"/>
  <c r="B2650" i="8"/>
  <c r="A2650" i="8" s="1"/>
  <c r="C2650" i="8"/>
  <c r="D2650" i="8"/>
  <c r="E2650" i="8"/>
  <c r="F2650" i="8"/>
  <c r="B2651" i="8"/>
  <c r="A2651" i="8" s="1"/>
  <c r="C2651" i="8"/>
  <c r="D2651" i="8"/>
  <c r="E2651" i="8"/>
  <c r="F2651" i="8"/>
  <c r="B2652" i="8"/>
  <c r="A2652" i="8" s="1"/>
  <c r="C2652" i="8"/>
  <c r="D2652" i="8"/>
  <c r="E2652" i="8"/>
  <c r="F2652" i="8"/>
  <c r="B2653" i="8"/>
  <c r="A2653" i="8" s="1"/>
  <c r="C2653" i="8"/>
  <c r="D2653" i="8"/>
  <c r="E2653" i="8"/>
  <c r="F2653" i="8"/>
  <c r="B2654" i="8"/>
  <c r="A2654" i="8" s="1"/>
  <c r="C2654" i="8"/>
  <c r="D2654" i="8"/>
  <c r="E2654" i="8"/>
  <c r="F2654" i="8"/>
  <c r="B2655" i="8"/>
  <c r="A2655" i="8" s="1"/>
  <c r="C2655" i="8"/>
  <c r="D2655" i="8"/>
  <c r="E2655" i="8"/>
  <c r="F2655" i="8"/>
  <c r="B2656" i="8"/>
  <c r="A2656" i="8" s="1"/>
  <c r="C2656" i="8"/>
  <c r="D2656" i="8"/>
  <c r="E2656" i="8"/>
  <c r="F2656" i="8"/>
  <c r="B2657" i="8"/>
  <c r="A2657" i="8" s="1"/>
  <c r="C2657" i="8"/>
  <c r="D2657" i="8"/>
  <c r="E2657" i="8"/>
  <c r="F2657" i="8"/>
  <c r="B2658" i="8"/>
  <c r="A2658" i="8" s="1"/>
  <c r="C2658" i="8"/>
  <c r="D2658" i="8"/>
  <c r="E2658" i="8"/>
  <c r="F2658" i="8"/>
  <c r="B2659" i="8"/>
  <c r="A2659" i="8" s="1"/>
  <c r="C2659" i="8"/>
  <c r="D2659" i="8"/>
  <c r="E2659" i="8"/>
  <c r="F2659" i="8"/>
  <c r="B2660" i="8"/>
  <c r="A2660" i="8" s="1"/>
  <c r="C2660" i="8"/>
  <c r="D2660" i="8"/>
  <c r="E2660" i="8"/>
  <c r="F2660" i="8"/>
  <c r="B2661" i="8"/>
  <c r="A2661" i="8" s="1"/>
  <c r="C2661" i="8"/>
  <c r="D2661" i="8"/>
  <c r="E2661" i="8"/>
  <c r="F2661" i="8"/>
  <c r="B2662" i="8"/>
  <c r="A2662" i="8" s="1"/>
  <c r="C2662" i="8"/>
  <c r="D2662" i="8"/>
  <c r="E2662" i="8"/>
  <c r="F2662" i="8"/>
  <c r="B2663" i="8"/>
  <c r="A2663" i="8" s="1"/>
  <c r="C2663" i="8"/>
  <c r="D2663" i="8"/>
  <c r="E2663" i="8"/>
  <c r="F2663" i="8"/>
  <c r="B2664" i="8"/>
  <c r="A2664" i="8" s="1"/>
  <c r="C2664" i="8"/>
  <c r="D2664" i="8"/>
  <c r="E2664" i="8"/>
  <c r="F2664" i="8"/>
  <c r="B2665" i="8"/>
  <c r="A2665" i="8" s="1"/>
  <c r="C2665" i="8"/>
  <c r="D2665" i="8"/>
  <c r="E2665" i="8"/>
  <c r="F2665" i="8"/>
  <c r="B2666" i="8"/>
  <c r="A2666" i="8" s="1"/>
  <c r="C2666" i="8"/>
  <c r="D2666" i="8"/>
  <c r="E2666" i="8"/>
  <c r="F2666" i="8"/>
  <c r="B2667" i="8"/>
  <c r="A2667" i="8" s="1"/>
  <c r="C2667" i="8"/>
  <c r="D2667" i="8"/>
  <c r="E2667" i="8"/>
  <c r="F2667" i="8"/>
  <c r="B2668" i="8"/>
  <c r="A2668" i="8" s="1"/>
  <c r="C2668" i="8"/>
  <c r="D2668" i="8"/>
  <c r="E2668" i="8"/>
  <c r="F2668" i="8"/>
  <c r="B2669" i="8"/>
  <c r="A2669" i="8" s="1"/>
  <c r="C2669" i="8"/>
  <c r="D2669" i="8"/>
  <c r="E2669" i="8"/>
  <c r="F2669" i="8"/>
  <c r="B2670" i="8"/>
  <c r="A2670" i="8" s="1"/>
  <c r="C2670" i="8"/>
  <c r="D2670" i="8"/>
  <c r="E2670" i="8"/>
  <c r="F2670" i="8"/>
  <c r="B2671" i="8"/>
  <c r="A2671" i="8" s="1"/>
  <c r="C2671" i="8"/>
  <c r="D2671" i="8"/>
  <c r="E2671" i="8"/>
  <c r="F2671" i="8"/>
  <c r="B2672" i="8"/>
  <c r="A2672" i="8" s="1"/>
  <c r="C2672" i="8"/>
  <c r="D2672" i="8"/>
  <c r="E2672" i="8"/>
  <c r="F2672" i="8"/>
  <c r="B2673" i="8"/>
  <c r="A2673" i="8" s="1"/>
  <c r="C2673" i="8"/>
  <c r="D2673" i="8"/>
  <c r="E2673" i="8"/>
  <c r="F2673" i="8"/>
  <c r="B2674" i="8"/>
  <c r="A2674" i="8" s="1"/>
  <c r="C2674" i="8"/>
  <c r="D2674" i="8"/>
  <c r="E2674" i="8"/>
  <c r="F2674" i="8"/>
  <c r="B2675" i="8"/>
  <c r="A2675" i="8" s="1"/>
  <c r="C2675" i="8"/>
  <c r="D2675" i="8"/>
  <c r="E2675" i="8"/>
  <c r="F2675" i="8"/>
  <c r="B2676" i="8"/>
  <c r="A2676" i="8" s="1"/>
  <c r="C2676" i="8"/>
  <c r="D2676" i="8"/>
  <c r="E2676" i="8"/>
  <c r="F2676" i="8"/>
  <c r="B2677" i="8"/>
  <c r="A2677" i="8" s="1"/>
  <c r="C2677" i="8"/>
  <c r="D2677" i="8"/>
  <c r="E2677" i="8"/>
  <c r="F2677" i="8"/>
  <c r="B2678" i="8"/>
  <c r="A2678" i="8" s="1"/>
  <c r="C2678" i="8"/>
  <c r="D2678" i="8"/>
  <c r="E2678" i="8"/>
  <c r="F2678" i="8"/>
  <c r="B2679" i="8"/>
  <c r="A2679" i="8" s="1"/>
  <c r="C2679" i="8"/>
  <c r="D2679" i="8"/>
  <c r="E2679" i="8"/>
  <c r="F2679" i="8"/>
  <c r="B2680" i="8"/>
  <c r="A2680" i="8" s="1"/>
  <c r="C2680" i="8"/>
  <c r="D2680" i="8"/>
  <c r="E2680" i="8"/>
  <c r="F2680" i="8"/>
  <c r="B2681" i="8"/>
  <c r="A2681" i="8" s="1"/>
  <c r="C2681" i="8"/>
  <c r="D2681" i="8"/>
  <c r="E2681" i="8"/>
  <c r="F2681" i="8"/>
  <c r="B2682" i="8"/>
  <c r="A2682" i="8" s="1"/>
  <c r="C2682" i="8"/>
  <c r="D2682" i="8"/>
  <c r="E2682" i="8"/>
  <c r="F2682" i="8"/>
  <c r="B2683" i="8"/>
  <c r="A2683" i="8" s="1"/>
  <c r="C2683" i="8"/>
  <c r="D2683" i="8"/>
  <c r="E2683" i="8"/>
  <c r="F2683" i="8"/>
  <c r="B2684" i="8"/>
  <c r="A2684" i="8" s="1"/>
  <c r="C2684" i="8"/>
  <c r="D2684" i="8"/>
  <c r="E2684" i="8"/>
  <c r="F2684" i="8"/>
  <c r="B2685" i="8"/>
  <c r="A2685" i="8" s="1"/>
  <c r="C2685" i="8"/>
  <c r="D2685" i="8"/>
  <c r="E2685" i="8"/>
  <c r="F2685" i="8"/>
  <c r="B2686" i="8"/>
  <c r="A2686" i="8" s="1"/>
  <c r="C2686" i="8"/>
  <c r="D2686" i="8"/>
  <c r="E2686" i="8"/>
  <c r="F2686" i="8"/>
  <c r="B2687" i="8"/>
  <c r="A2687" i="8" s="1"/>
  <c r="C2687" i="8"/>
  <c r="D2687" i="8"/>
  <c r="E2687" i="8"/>
  <c r="F2687" i="8"/>
  <c r="B2688" i="8"/>
  <c r="A2688" i="8" s="1"/>
  <c r="C2688" i="8"/>
  <c r="D2688" i="8"/>
  <c r="E2688" i="8"/>
  <c r="F2688" i="8"/>
  <c r="B2689" i="8"/>
  <c r="A2689" i="8" s="1"/>
  <c r="C2689" i="8"/>
  <c r="D2689" i="8"/>
  <c r="E2689" i="8"/>
  <c r="F2689" i="8"/>
  <c r="B2690" i="8"/>
  <c r="A2690" i="8" s="1"/>
  <c r="C2690" i="8"/>
  <c r="D2690" i="8"/>
  <c r="E2690" i="8"/>
  <c r="F2690" i="8"/>
  <c r="B2691" i="8"/>
  <c r="A2691" i="8" s="1"/>
  <c r="C2691" i="8"/>
  <c r="D2691" i="8"/>
  <c r="E2691" i="8"/>
  <c r="F2691" i="8"/>
  <c r="B2692" i="8"/>
  <c r="A2692" i="8" s="1"/>
  <c r="C2692" i="8"/>
  <c r="D2692" i="8"/>
  <c r="E2692" i="8"/>
  <c r="F2692" i="8"/>
  <c r="B2693" i="8"/>
  <c r="A2693" i="8" s="1"/>
  <c r="C2693" i="8"/>
  <c r="D2693" i="8"/>
  <c r="E2693" i="8"/>
  <c r="F2693" i="8"/>
  <c r="B2694" i="8"/>
  <c r="A2694" i="8" s="1"/>
  <c r="C2694" i="8"/>
  <c r="D2694" i="8"/>
  <c r="E2694" i="8"/>
  <c r="F2694" i="8"/>
  <c r="B2695" i="8"/>
  <c r="A2695" i="8" s="1"/>
  <c r="C2695" i="8"/>
  <c r="D2695" i="8"/>
  <c r="E2695" i="8"/>
  <c r="F2695" i="8"/>
  <c r="B2696" i="8"/>
  <c r="A2696" i="8" s="1"/>
  <c r="C2696" i="8"/>
  <c r="D2696" i="8"/>
  <c r="E2696" i="8"/>
  <c r="F2696" i="8"/>
  <c r="B2697" i="8"/>
  <c r="A2697" i="8" s="1"/>
  <c r="C2697" i="8"/>
  <c r="D2697" i="8"/>
  <c r="E2697" i="8"/>
  <c r="F2697" i="8"/>
  <c r="B2698" i="8"/>
  <c r="A2698" i="8" s="1"/>
  <c r="C2698" i="8"/>
  <c r="D2698" i="8"/>
  <c r="E2698" i="8"/>
  <c r="F2698" i="8"/>
  <c r="B2699" i="8"/>
  <c r="A2699" i="8" s="1"/>
  <c r="C2699" i="8"/>
  <c r="D2699" i="8"/>
  <c r="E2699" i="8"/>
  <c r="F2699" i="8"/>
  <c r="B2700" i="8"/>
  <c r="A2700" i="8" s="1"/>
  <c r="C2700" i="8"/>
  <c r="D2700" i="8"/>
  <c r="E2700" i="8"/>
  <c r="F2700" i="8"/>
  <c r="B2701" i="8"/>
  <c r="A2701" i="8" s="1"/>
  <c r="C2701" i="8"/>
  <c r="D2701" i="8"/>
  <c r="E2701" i="8"/>
  <c r="F2701" i="8"/>
  <c r="B2702" i="8"/>
  <c r="A2702" i="8" s="1"/>
  <c r="C2702" i="8"/>
  <c r="D2702" i="8"/>
  <c r="E2702" i="8"/>
  <c r="F2702" i="8"/>
  <c r="B2703" i="8"/>
  <c r="A2703" i="8" s="1"/>
  <c r="C2703" i="8"/>
  <c r="D2703" i="8"/>
  <c r="E2703" i="8"/>
  <c r="F2703" i="8"/>
  <c r="B2704" i="8"/>
  <c r="A2704" i="8" s="1"/>
  <c r="C2704" i="8"/>
  <c r="D2704" i="8"/>
  <c r="E2704" i="8"/>
  <c r="F2704" i="8"/>
  <c r="B2705" i="8"/>
  <c r="A2705" i="8" s="1"/>
  <c r="C2705" i="8"/>
  <c r="D2705" i="8"/>
  <c r="E2705" i="8"/>
  <c r="F2705" i="8"/>
  <c r="B2706" i="8"/>
  <c r="A2706" i="8" s="1"/>
  <c r="C2706" i="8"/>
  <c r="D2706" i="8"/>
  <c r="E2706" i="8"/>
  <c r="F2706" i="8"/>
  <c r="B2707" i="8"/>
  <c r="A2707" i="8" s="1"/>
  <c r="C2707" i="8"/>
  <c r="D2707" i="8"/>
  <c r="E2707" i="8"/>
  <c r="F2707" i="8"/>
  <c r="B2708" i="8"/>
  <c r="A2708" i="8" s="1"/>
  <c r="C2708" i="8"/>
  <c r="D2708" i="8"/>
  <c r="E2708" i="8"/>
  <c r="F2708" i="8"/>
  <c r="B2709" i="8"/>
  <c r="A2709" i="8" s="1"/>
  <c r="C2709" i="8"/>
  <c r="D2709" i="8"/>
  <c r="E2709" i="8"/>
  <c r="F2709" i="8"/>
  <c r="B2710" i="8"/>
  <c r="A2710" i="8" s="1"/>
  <c r="C2710" i="8"/>
  <c r="D2710" i="8"/>
  <c r="E2710" i="8"/>
  <c r="F2710" i="8"/>
  <c r="B2711" i="8"/>
  <c r="A2711" i="8" s="1"/>
  <c r="C2711" i="8"/>
  <c r="D2711" i="8"/>
  <c r="E2711" i="8"/>
  <c r="F2711" i="8"/>
  <c r="B2712" i="8"/>
  <c r="A2712" i="8" s="1"/>
  <c r="C2712" i="8"/>
  <c r="D2712" i="8"/>
  <c r="E2712" i="8"/>
  <c r="F2712" i="8"/>
  <c r="B2713" i="8"/>
  <c r="A2713" i="8" s="1"/>
  <c r="C2713" i="8"/>
  <c r="D2713" i="8"/>
  <c r="E2713" i="8"/>
  <c r="F2713" i="8"/>
  <c r="B2714" i="8"/>
  <c r="A2714" i="8" s="1"/>
  <c r="C2714" i="8"/>
  <c r="D2714" i="8"/>
  <c r="E2714" i="8"/>
  <c r="F2714" i="8"/>
  <c r="B2715" i="8"/>
  <c r="A2715" i="8" s="1"/>
  <c r="C2715" i="8"/>
  <c r="D2715" i="8"/>
  <c r="E2715" i="8"/>
  <c r="F2715" i="8"/>
  <c r="B2716" i="8"/>
  <c r="A2716" i="8" s="1"/>
  <c r="C2716" i="8"/>
  <c r="D2716" i="8"/>
  <c r="E2716" i="8"/>
  <c r="F2716" i="8"/>
  <c r="B2717" i="8"/>
  <c r="A2717" i="8" s="1"/>
  <c r="C2717" i="8"/>
  <c r="D2717" i="8"/>
  <c r="E2717" i="8"/>
  <c r="F2717" i="8"/>
  <c r="B2718" i="8"/>
  <c r="A2718" i="8" s="1"/>
  <c r="C2718" i="8"/>
  <c r="D2718" i="8"/>
  <c r="E2718" i="8"/>
  <c r="F2718" i="8"/>
  <c r="B2719" i="8"/>
  <c r="A2719" i="8" s="1"/>
  <c r="C2719" i="8"/>
  <c r="D2719" i="8"/>
  <c r="E2719" i="8"/>
  <c r="F2719" i="8"/>
  <c r="B2720" i="8"/>
  <c r="A2720" i="8" s="1"/>
  <c r="C2720" i="8"/>
  <c r="D2720" i="8"/>
  <c r="E2720" i="8"/>
  <c r="F2720" i="8"/>
  <c r="B2721" i="8"/>
  <c r="A2721" i="8" s="1"/>
  <c r="C2721" i="8"/>
  <c r="D2721" i="8"/>
  <c r="E2721" i="8"/>
  <c r="F2721" i="8"/>
  <c r="B2722" i="8"/>
  <c r="A2722" i="8" s="1"/>
  <c r="C2722" i="8"/>
  <c r="D2722" i="8"/>
  <c r="E2722" i="8"/>
  <c r="F2722" i="8"/>
  <c r="B2723" i="8"/>
  <c r="A2723" i="8" s="1"/>
  <c r="C2723" i="8"/>
  <c r="D2723" i="8"/>
  <c r="E2723" i="8"/>
  <c r="F2723" i="8"/>
  <c r="B2724" i="8"/>
  <c r="A2724" i="8" s="1"/>
  <c r="C2724" i="8"/>
  <c r="D2724" i="8"/>
  <c r="E2724" i="8"/>
  <c r="F2724" i="8"/>
  <c r="B2725" i="8"/>
  <c r="A2725" i="8" s="1"/>
  <c r="C2725" i="8"/>
  <c r="D2725" i="8"/>
  <c r="E2725" i="8"/>
  <c r="F2725" i="8"/>
  <c r="B2726" i="8"/>
  <c r="A2726" i="8" s="1"/>
  <c r="C2726" i="8"/>
  <c r="D2726" i="8"/>
  <c r="E2726" i="8"/>
  <c r="F2726" i="8"/>
  <c r="B2727" i="8"/>
  <c r="A2727" i="8" s="1"/>
  <c r="C2727" i="8"/>
  <c r="D2727" i="8"/>
  <c r="E2727" i="8"/>
  <c r="F2727" i="8"/>
  <c r="B2728" i="8"/>
  <c r="A2728" i="8" s="1"/>
  <c r="C2728" i="8"/>
  <c r="D2728" i="8"/>
  <c r="E2728" i="8"/>
  <c r="F2728" i="8"/>
  <c r="B2729" i="8"/>
  <c r="A2729" i="8" s="1"/>
  <c r="C2729" i="8"/>
  <c r="D2729" i="8"/>
  <c r="E2729" i="8"/>
  <c r="F2729" i="8"/>
  <c r="B2730" i="8"/>
  <c r="A2730" i="8" s="1"/>
  <c r="C2730" i="8"/>
  <c r="D2730" i="8"/>
  <c r="E2730" i="8"/>
  <c r="F2730" i="8"/>
  <c r="B2731" i="8"/>
  <c r="A2731" i="8" s="1"/>
  <c r="C2731" i="8"/>
  <c r="D2731" i="8"/>
  <c r="E2731" i="8"/>
  <c r="F2731" i="8"/>
  <c r="B2732" i="8"/>
  <c r="A2732" i="8" s="1"/>
  <c r="C2732" i="8"/>
  <c r="D2732" i="8"/>
  <c r="E2732" i="8"/>
  <c r="F2732" i="8"/>
  <c r="B2733" i="8"/>
  <c r="A2733" i="8" s="1"/>
  <c r="C2733" i="8"/>
  <c r="D2733" i="8"/>
  <c r="E2733" i="8"/>
  <c r="F2733" i="8"/>
  <c r="B2734" i="8"/>
  <c r="A2734" i="8" s="1"/>
  <c r="C2734" i="8"/>
  <c r="D2734" i="8"/>
  <c r="E2734" i="8"/>
  <c r="F2734" i="8"/>
  <c r="B2735" i="8"/>
  <c r="A2735" i="8" s="1"/>
  <c r="C2735" i="8"/>
  <c r="D2735" i="8"/>
  <c r="E2735" i="8"/>
  <c r="F2735" i="8"/>
  <c r="B2736" i="8"/>
  <c r="A2736" i="8" s="1"/>
  <c r="C2736" i="8"/>
  <c r="D2736" i="8"/>
  <c r="E2736" i="8"/>
  <c r="F2736" i="8"/>
  <c r="B2737" i="8"/>
  <c r="A2737" i="8" s="1"/>
  <c r="C2737" i="8"/>
  <c r="D2737" i="8"/>
  <c r="E2737" i="8"/>
  <c r="F2737" i="8"/>
  <c r="B2738" i="8"/>
  <c r="A2738" i="8" s="1"/>
  <c r="C2738" i="8"/>
  <c r="D2738" i="8"/>
  <c r="E2738" i="8"/>
  <c r="F2738" i="8"/>
  <c r="B2739" i="8"/>
  <c r="A2739" i="8" s="1"/>
  <c r="C2739" i="8"/>
  <c r="D2739" i="8"/>
  <c r="E2739" i="8"/>
  <c r="F2739" i="8"/>
  <c r="B2740" i="8"/>
  <c r="A2740" i="8" s="1"/>
  <c r="C2740" i="8"/>
  <c r="D2740" i="8"/>
  <c r="E2740" i="8"/>
  <c r="F2740" i="8"/>
  <c r="B2741" i="8"/>
  <c r="A2741" i="8" s="1"/>
  <c r="C2741" i="8"/>
  <c r="D2741" i="8"/>
  <c r="E2741" i="8"/>
  <c r="F2741" i="8"/>
  <c r="B2742" i="8"/>
  <c r="A2742" i="8" s="1"/>
  <c r="C2742" i="8"/>
  <c r="D2742" i="8"/>
  <c r="E2742" i="8"/>
  <c r="F2742" i="8"/>
  <c r="B2743" i="8"/>
  <c r="A2743" i="8" s="1"/>
  <c r="C2743" i="8"/>
  <c r="D2743" i="8"/>
  <c r="E2743" i="8"/>
  <c r="F2743" i="8"/>
  <c r="B2744" i="8"/>
  <c r="A2744" i="8" s="1"/>
  <c r="C2744" i="8"/>
  <c r="D2744" i="8"/>
  <c r="E2744" i="8"/>
  <c r="F2744" i="8"/>
  <c r="B2745" i="8"/>
  <c r="A2745" i="8" s="1"/>
  <c r="C2745" i="8"/>
  <c r="D2745" i="8"/>
  <c r="E2745" i="8"/>
  <c r="F2745" i="8"/>
  <c r="B2746" i="8"/>
  <c r="A2746" i="8" s="1"/>
  <c r="C2746" i="8"/>
  <c r="D2746" i="8"/>
  <c r="E2746" i="8"/>
  <c r="F2746" i="8"/>
  <c r="B2747" i="8"/>
  <c r="A2747" i="8" s="1"/>
  <c r="C2747" i="8"/>
  <c r="D2747" i="8"/>
  <c r="E2747" i="8"/>
  <c r="F2747" i="8"/>
  <c r="B2748" i="8"/>
  <c r="A2748" i="8" s="1"/>
  <c r="C2748" i="8"/>
  <c r="D2748" i="8"/>
  <c r="E2748" i="8"/>
  <c r="F2748" i="8"/>
  <c r="B2749" i="8"/>
  <c r="A2749" i="8" s="1"/>
  <c r="C2749" i="8"/>
  <c r="D2749" i="8"/>
  <c r="E2749" i="8"/>
  <c r="F2749" i="8"/>
  <c r="B2750" i="8"/>
  <c r="A2750" i="8" s="1"/>
  <c r="C2750" i="8"/>
  <c r="D2750" i="8"/>
  <c r="E2750" i="8"/>
  <c r="F2750" i="8"/>
  <c r="B2751" i="8"/>
  <c r="A2751" i="8" s="1"/>
  <c r="C2751" i="8"/>
  <c r="D2751" i="8"/>
  <c r="E2751" i="8"/>
  <c r="F2751" i="8"/>
  <c r="B2752" i="8"/>
  <c r="A2752" i="8" s="1"/>
  <c r="C2752" i="8"/>
  <c r="D2752" i="8"/>
  <c r="E2752" i="8"/>
  <c r="F2752" i="8"/>
  <c r="B2753" i="8"/>
  <c r="A2753" i="8" s="1"/>
  <c r="C2753" i="8"/>
  <c r="D2753" i="8"/>
  <c r="E2753" i="8"/>
  <c r="F2753" i="8"/>
  <c r="B2754" i="8"/>
  <c r="A2754" i="8" s="1"/>
  <c r="C2754" i="8"/>
  <c r="D2754" i="8"/>
  <c r="E2754" i="8"/>
  <c r="F2754" i="8"/>
  <c r="B2755" i="8"/>
  <c r="A2755" i="8" s="1"/>
  <c r="C2755" i="8"/>
  <c r="D2755" i="8"/>
  <c r="E2755" i="8"/>
  <c r="F2755" i="8"/>
  <c r="B2756" i="8"/>
  <c r="A2756" i="8" s="1"/>
  <c r="C2756" i="8"/>
  <c r="D2756" i="8"/>
  <c r="E2756" i="8"/>
  <c r="F2756" i="8"/>
  <c r="B2757" i="8"/>
  <c r="A2757" i="8" s="1"/>
  <c r="C2757" i="8"/>
  <c r="D2757" i="8"/>
  <c r="E2757" i="8"/>
  <c r="F2757" i="8"/>
  <c r="B2758" i="8"/>
  <c r="A2758" i="8" s="1"/>
  <c r="C2758" i="8"/>
  <c r="D2758" i="8"/>
  <c r="E2758" i="8"/>
  <c r="F2758" i="8"/>
  <c r="B2759" i="8"/>
  <c r="A2759" i="8" s="1"/>
  <c r="C2759" i="8"/>
  <c r="D2759" i="8"/>
  <c r="E2759" i="8"/>
  <c r="F2759" i="8"/>
  <c r="B2760" i="8"/>
  <c r="A2760" i="8" s="1"/>
  <c r="C2760" i="8"/>
  <c r="D2760" i="8"/>
  <c r="E2760" i="8"/>
  <c r="F2760" i="8"/>
  <c r="B2761" i="8"/>
  <c r="A2761" i="8" s="1"/>
  <c r="C2761" i="8"/>
  <c r="D2761" i="8"/>
  <c r="E2761" i="8"/>
  <c r="F2761" i="8"/>
  <c r="B2762" i="8"/>
  <c r="A2762" i="8" s="1"/>
  <c r="C2762" i="8"/>
  <c r="D2762" i="8"/>
  <c r="E2762" i="8"/>
  <c r="F2762" i="8"/>
  <c r="B2763" i="8"/>
  <c r="A2763" i="8" s="1"/>
  <c r="C2763" i="8"/>
  <c r="D2763" i="8"/>
  <c r="E2763" i="8"/>
  <c r="F2763" i="8"/>
  <c r="B2764" i="8"/>
  <c r="A2764" i="8" s="1"/>
  <c r="C2764" i="8"/>
  <c r="D2764" i="8"/>
  <c r="E2764" i="8"/>
  <c r="F2764" i="8"/>
  <c r="B2765" i="8"/>
  <c r="A2765" i="8" s="1"/>
  <c r="C2765" i="8"/>
  <c r="D2765" i="8"/>
  <c r="E2765" i="8"/>
  <c r="F2765" i="8"/>
  <c r="B2766" i="8"/>
  <c r="A2766" i="8" s="1"/>
  <c r="C2766" i="8"/>
  <c r="D2766" i="8"/>
  <c r="E2766" i="8"/>
  <c r="F2766" i="8"/>
  <c r="B2767" i="8"/>
  <c r="A2767" i="8" s="1"/>
  <c r="C2767" i="8"/>
  <c r="D2767" i="8"/>
  <c r="E2767" i="8"/>
  <c r="F2767" i="8"/>
  <c r="B2768" i="8"/>
  <c r="A2768" i="8" s="1"/>
  <c r="C2768" i="8"/>
  <c r="D2768" i="8"/>
  <c r="E2768" i="8"/>
  <c r="F2768" i="8"/>
  <c r="B2769" i="8"/>
  <c r="A2769" i="8" s="1"/>
  <c r="C2769" i="8"/>
  <c r="D2769" i="8"/>
  <c r="E2769" i="8"/>
  <c r="F2769" i="8"/>
  <c r="B2770" i="8"/>
  <c r="A2770" i="8" s="1"/>
  <c r="C2770" i="8"/>
  <c r="D2770" i="8"/>
  <c r="E2770" i="8"/>
  <c r="F2770" i="8"/>
  <c r="B2771" i="8"/>
  <c r="A2771" i="8" s="1"/>
  <c r="C2771" i="8"/>
  <c r="D2771" i="8"/>
  <c r="E2771" i="8"/>
  <c r="F2771" i="8"/>
  <c r="B2772" i="8"/>
  <c r="A2772" i="8" s="1"/>
  <c r="C2772" i="8"/>
  <c r="D2772" i="8"/>
  <c r="E2772" i="8"/>
  <c r="F2772" i="8"/>
  <c r="B2773" i="8"/>
  <c r="A2773" i="8" s="1"/>
  <c r="C2773" i="8"/>
  <c r="D2773" i="8"/>
  <c r="E2773" i="8"/>
  <c r="F2773" i="8"/>
  <c r="B2774" i="8"/>
  <c r="A2774" i="8" s="1"/>
  <c r="C2774" i="8"/>
  <c r="D2774" i="8"/>
  <c r="E2774" i="8"/>
  <c r="F2774" i="8"/>
  <c r="B2775" i="8"/>
  <c r="A2775" i="8" s="1"/>
  <c r="C2775" i="8"/>
  <c r="D2775" i="8"/>
  <c r="E2775" i="8"/>
  <c r="F2775" i="8"/>
  <c r="B2776" i="8"/>
  <c r="A2776" i="8" s="1"/>
  <c r="C2776" i="8"/>
  <c r="D2776" i="8"/>
  <c r="E2776" i="8"/>
  <c r="F2776" i="8"/>
  <c r="B2777" i="8"/>
  <c r="A2777" i="8" s="1"/>
  <c r="C2777" i="8"/>
  <c r="D2777" i="8"/>
  <c r="E2777" i="8"/>
  <c r="F2777" i="8"/>
  <c r="B2778" i="8"/>
  <c r="A2778" i="8" s="1"/>
  <c r="C2778" i="8"/>
  <c r="D2778" i="8"/>
  <c r="E2778" i="8"/>
  <c r="F2778" i="8"/>
  <c r="B2779" i="8"/>
  <c r="A2779" i="8" s="1"/>
  <c r="C2779" i="8"/>
  <c r="D2779" i="8"/>
  <c r="E2779" i="8"/>
  <c r="F2779" i="8"/>
  <c r="B2780" i="8"/>
  <c r="A2780" i="8" s="1"/>
  <c r="C2780" i="8"/>
  <c r="D2780" i="8"/>
  <c r="E2780" i="8"/>
  <c r="F2780" i="8"/>
  <c r="B2781" i="8"/>
  <c r="A2781" i="8" s="1"/>
  <c r="C2781" i="8"/>
  <c r="D2781" i="8"/>
  <c r="E2781" i="8"/>
  <c r="F2781" i="8"/>
  <c r="B2782" i="8"/>
  <c r="A2782" i="8" s="1"/>
  <c r="C2782" i="8"/>
  <c r="D2782" i="8"/>
  <c r="E2782" i="8"/>
  <c r="F2782" i="8"/>
  <c r="B2783" i="8"/>
  <c r="A2783" i="8" s="1"/>
  <c r="C2783" i="8"/>
  <c r="D2783" i="8"/>
  <c r="E2783" i="8"/>
  <c r="F2783" i="8"/>
  <c r="B2784" i="8"/>
  <c r="A2784" i="8" s="1"/>
  <c r="C2784" i="8"/>
  <c r="D2784" i="8"/>
  <c r="E2784" i="8"/>
  <c r="F2784" i="8"/>
  <c r="B2785" i="8"/>
  <c r="A2785" i="8" s="1"/>
  <c r="C2785" i="8"/>
  <c r="D2785" i="8"/>
  <c r="E2785" i="8"/>
  <c r="F2785" i="8"/>
  <c r="B2786" i="8"/>
  <c r="A2786" i="8" s="1"/>
  <c r="C2786" i="8"/>
  <c r="D2786" i="8"/>
  <c r="E2786" i="8"/>
  <c r="F2786" i="8"/>
  <c r="B2787" i="8"/>
  <c r="A2787" i="8" s="1"/>
  <c r="C2787" i="8"/>
  <c r="D2787" i="8"/>
  <c r="E2787" i="8"/>
  <c r="F2787" i="8"/>
  <c r="B2788" i="8"/>
  <c r="A2788" i="8" s="1"/>
  <c r="C2788" i="8"/>
  <c r="D2788" i="8"/>
  <c r="E2788" i="8"/>
  <c r="F2788" i="8"/>
  <c r="B2789" i="8"/>
  <c r="A2789" i="8" s="1"/>
  <c r="C2789" i="8"/>
  <c r="D2789" i="8"/>
  <c r="E2789" i="8"/>
  <c r="F2789" i="8"/>
  <c r="B2790" i="8"/>
  <c r="A2790" i="8" s="1"/>
  <c r="C2790" i="8"/>
  <c r="D2790" i="8"/>
  <c r="E2790" i="8"/>
  <c r="F2790" i="8"/>
  <c r="B2791" i="8"/>
  <c r="A2791" i="8" s="1"/>
  <c r="C2791" i="8"/>
  <c r="D2791" i="8"/>
  <c r="E2791" i="8"/>
  <c r="F2791" i="8"/>
  <c r="B2792" i="8"/>
  <c r="A2792" i="8" s="1"/>
  <c r="C2792" i="8"/>
  <c r="D2792" i="8"/>
  <c r="E2792" i="8"/>
  <c r="F2792" i="8"/>
  <c r="B2793" i="8"/>
  <c r="A2793" i="8" s="1"/>
  <c r="C2793" i="8"/>
  <c r="D2793" i="8"/>
  <c r="E2793" i="8"/>
  <c r="F2793" i="8"/>
  <c r="B2794" i="8"/>
  <c r="A2794" i="8" s="1"/>
  <c r="C2794" i="8"/>
  <c r="D2794" i="8"/>
  <c r="E2794" i="8"/>
  <c r="F2794" i="8"/>
  <c r="B2795" i="8"/>
  <c r="A2795" i="8" s="1"/>
  <c r="C2795" i="8"/>
  <c r="D2795" i="8"/>
  <c r="E2795" i="8"/>
  <c r="F2795" i="8"/>
  <c r="B2796" i="8"/>
  <c r="A2796" i="8" s="1"/>
  <c r="C2796" i="8"/>
  <c r="D2796" i="8"/>
  <c r="E2796" i="8"/>
  <c r="F2796" i="8"/>
  <c r="B2797" i="8"/>
  <c r="A2797" i="8" s="1"/>
  <c r="C2797" i="8"/>
  <c r="D2797" i="8"/>
  <c r="E2797" i="8"/>
  <c r="F2797" i="8"/>
  <c r="B2798" i="8"/>
  <c r="A2798" i="8" s="1"/>
  <c r="C2798" i="8"/>
  <c r="D2798" i="8"/>
  <c r="E2798" i="8"/>
  <c r="F2798" i="8"/>
  <c r="B2799" i="8"/>
  <c r="A2799" i="8" s="1"/>
  <c r="C2799" i="8"/>
  <c r="D2799" i="8"/>
  <c r="E2799" i="8"/>
  <c r="F2799" i="8"/>
  <c r="B2800" i="8"/>
  <c r="A2800" i="8" s="1"/>
  <c r="C2800" i="8"/>
  <c r="D2800" i="8"/>
  <c r="E2800" i="8"/>
  <c r="F2800" i="8"/>
  <c r="B2801" i="8"/>
  <c r="A2801" i="8" s="1"/>
  <c r="C2801" i="8"/>
  <c r="D2801" i="8"/>
  <c r="E2801" i="8"/>
  <c r="F2801" i="8"/>
  <c r="B2802" i="8"/>
  <c r="A2802" i="8" s="1"/>
  <c r="C2802" i="8"/>
  <c r="D2802" i="8"/>
  <c r="E2802" i="8"/>
  <c r="F2802" i="8"/>
  <c r="B2803" i="8"/>
  <c r="A2803" i="8" s="1"/>
  <c r="C2803" i="8"/>
  <c r="D2803" i="8"/>
  <c r="E2803" i="8"/>
  <c r="F2803" i="8"/>
  <c r="B2804" i="8"/>
  <c r="A2804" i="8" s="1"/>
  <c r="C2804" i="8"/>
  <c r="D2804" i="8"/>
  <c r="E2804" i="8"/>
  <c r="F2804" i="8"/>
  <c r="B2805" i="8"/>
  <c r="A2805" i="8" s="1"/>
  <c r="C2805" i="8"/>
  <c r="D2805" i="8"/>
  <c r="E2805" i="8"/>
  <c r="F2805" i="8"/>
  <c r="B2806" i="8"/>
  <c r="A2806" i="8" s="1"/>
  <c r="C2806" i="8"/>
  <c r="D2806" i="8"/>
  <c r="E2806" i="8"/>
  <c r="F2806" i="8"/>
  <c r="B2807" i="8"/>
  <c r="A2807" i="8" s="1"/>
  <c r="C2807" i="8"/>
  <c r="D2807" i="8"/>
  <c r="E2807" i="8"/>
  <c r="F2807" i="8"/>
  <c r="B2808" i="8"/>
  <c r="A2808" i="8" s="1"/>
  <c r="C2808" i="8"/>
  <c r="D2808" i="8"/>
  <c r="E2808" i="8"/>
  <c r="F2808" i="8"/>
  <c r="B2809" i="8"/>
  <c r="A2809" i="8" s="1"/>
  <c r="C2809" i="8"/>
  <c r="D2809" i="8"/>
  <c r="E2809" i="8"/>
  <c r="F2809" i="8"/>
  <c r="B2810" i="8"/>
  <c r="A2810" i="8" s="1"/>
  <c r="C2810" i="8"/>
  <c r="D2810" i="8"/>
  <c r="E2810" i="8"/>
  <c r="F2810" i="8"/>
  <c r="B2811" i="8"/>
  <c r="A2811" i="8" s="1"/>
  <c r="C2811" i="8"/>
  <c r="D2811" i="8"/>
  <c r="E2811" i="8"/>
  <c r="F2811" i="8"/>
  <c r="B2812" i="8"/>
  <c r="A2812" i="8" s="1"/>
  <c r="C2812" i="8"/>
  <c r="D2812" i="8"/>
  <c r="E2812" i="8"/>
  <c r="F2812" i="8"/>
  <c r="B2813" i="8"/>
  <c r="A2813" i="8" s="1"/>
  <c r="C2813" i="8"/>
  <c r="D2813" i="8"/>
  <c r="E2813" i="8"/>
  <c r="F2813" i="8"/>
  <c r="B2814" i="8"/>
  <c r="A2814" i="8" s="1"/>
  <c r="C2814" i="8"/>
  <c r="D2814" i="8"/>
  <c r="E2814" i="8"/>
  <c r="F2814" i="8"/>
  <c r="B2815" i="8"/>
  <c r="A2815" i="8" s="1"/>
  <c r="C2815" i="8"/>
  <c r="D2815" i="8"/>
  <c r="E2815" i="8"/>
  <c r="F2815" i="8"/>
  <c r="B2816" i="8"/>
  <c r="A2816" i="8" s="1"/>
  <c r="C2816" i="8"/>
  <c r="D2816" i="8"/>
  <c r="E2816" i="8"/>
  <c r="F2816" i="8"/>
  <c r="B2817" i="8"/>
  <c r="A2817" i="8" s="1"/>
  <c r="C2817" i="8"/>
  <c r="D2817" i="8"/>
  <c r="E2817" i="8"/>
  <c r="F2817" i="8"/>
  <c r="B2818" i="8"/>
  <c r="A2818" i="8" s="1"/>
  <c r="C2818" i="8"/>
  <c r="D2818" i="8"/>
  <c r="E2818" i="8"/>
  <c r="F2818" i="8"/>
  <c r="B2819" i="8"/>
  <c r="A2819" i="8" s="1"/>
  <c r="C2819" i="8"/>
  <c r="D2819" i="8"/>
  <c r="E2819" i="8"/>
  <c r="F2819" i="8"/>
  <c r="B2820" i="8"/>
  <c r="A2820" i="8" s="1"/>
  <c r="C2820" i="8"/>
  <c r="D2820" i="8"/>
  <c r="E2820" i="8"/>
  <c r="F2820" i="8"/>
  <c r="B2821" i="8"/>
  <c r="A2821" i="8" s="1"/>
  <c r="C2821" i="8"/>
  <c r="D2821" i="8"/>
  <c r="E2821" i="8"/>
  <c r="F2821" i="8"/>
  <c r="B2822" i="8"/>
  <c r="A2822" i="8" s="1"/>
  <c r="C2822" i="8"/>
  <c r="D2822" i="8"/>
  <c r="E2822" i="8"/>
  <c r="F2822" i="8"/>
  <c r="B2823" i="8"/>
  <c r="A2823" i="8" s="1"/>
  <c r="C2823" i="8"/>
  <c r="D2823" i="8"/>
  <c r="E2823" i="8"/>
  <c r="F2823" i="8"/>
  <c r="B2824" i="8"/>
  <c r="A2824" i="8" s="1"/>
  <c r="C2824" i="8"/>
  <c r="D2824" i="8"/>
  <c r="E2824" i="8"/>
  <c r="F2824" i="8"/>
  <c r="B2825" i="8"/>
  <c r="A2825" i="8" s="1"/>
  <c r="C2825" i="8"/>
  <c r="D2825" i="8"/>
  <c r="E2825" i="8"/>
  <c r="F2825" i="8"/>
  <c r="B2826" i="8"/>
  <c r="A2826" i="8" s="1"/>
  <c r="C2826" i="8"/>
  <c r="D2826" i="8"/>
  <c r="E2826" i="8"/>
  <c r="F2826" i="8"/>
  <c r="B2827" i="8"/>
  <c r="A2827" i="8" s="1"/>
  <c r="C2827" i="8"/>
  <c r="D2827" i="8"/>
  <c r="E2827" i="8"/>
  <c r="F2827" i="8"/>
  <c r="B2828" i="8"/>
  <c r="A2828" i="8" s="1"/>
  <c r="C2828" i="8"/>
  <c r="D2828" i="8"/>
  <c r="E2828" i="8"/>
  <c r="F2828" i="8"/>
  <c r="B2829" i="8"/>
  <c r="A2829" i="8" s="1"/>
  <c r="C2829" i="8"/>
  <c r="D2829" i="8"/>
  <c r="E2829" i="8"/>
  <c r="F2829" i="8"/>
  <c r="B2830" i="8"/>
  <c r="A2830" i="8" s="1"/>
  <c r="C2830" i="8"/>
  <c r="D2830" i="8"/>
  <c r="E2830" i="8"/>
  <c r="F2830" i="8"/>
  <c r="B2831" i="8"/>
  <c r="A2831" i="8" s="1"/>
  <c r="C2831" i="8"/>
  <c r="D2831" i="8"/>
  <c r="E2831" i="8"/>
  <c r="F2831" i="8"/>
  <c r="B2832" i="8"/>
  <c r="A2832" i="8" s="1"/>
  <c r="C2832" i="8"/>
  <c r="D2832" i="8"/>
  <c r="E2832" i="8"/>
  <c r="F2832" i="8"/>
  <c r="B2833" i="8"/>
  <c r="A2833" i="8" s="1"/>
  <c r="C2833" i="8"/>
  <c r="D2833" i="8"/>
  <c r="E2833" i="8"/>
  <c r="F2833" i="8"/>
  <c r="B2834" i="8"/>
  <c r="A2834" i="8" s="1"/>
  <c r="C2834" i="8"/>
  <c r="D2834" i="8"/>
  <c r="E2834" i="8"/>
  <c r="F2834" i="8"/>
  <c r="B2835" i="8"/>
  <c r="A2835" i="8" s="1"/>
  <c r="C2835" i="8"/>
  <c r="D2835" i="8"/>
  <c r="E2835" i="8"/>
  <c r="F2835" i="8"/>
  <c r="B2836" i="8"/>
  <c r="A2836" i="8" s="1"/>
  <c r="C2836" i="8"/>
  <c r="D2836" i="8"/>
  <c r="E2836" i="8"/>
  <c r="F2836" i="8"/>
  <c r="B2837" i="8"/>
  <c r="A2837" i="8" s="1"/>
  <c r="C2837" i="8"/>
  <c r="D2837" i="8"/>
  <c r="E2837" i="8"/>
  <c r="F2837" i="8"/>
  <c r="B2838" i="8"/>
  <c r="A2838" i="8" s="1"/>
  <c r="C2838" i="8"/>
  <c r="D2838" i="8"/>
  <c r="E2838" i="8"/>
  <c r="F2838" i="8"/>
  <c r="B2839" i="8"/>
  <c r="A2839" i="8" s="1"/>
  <c r="C2839" i="8"/>
  <c r="D2839" i="8"/>
  <c r="E2839" i="8"/>
  <c r="F2839" i="8"/>
  <c r="B2840" i="8"/>
  <c r="A2840" i="8" s="1"/>
  <c r="C2840" i="8"/>
  <c r="D2840" i="8"/>
  <c r="E2840" i="8"/>
  <c r="F2840" i="8"/>
  <c r="B2841" i="8"/>
  <c r="A2841" i="8" s="1"/>
  <c r="C2841" i="8"/>
  <c r="D2841" i="8"/>
  <c r="E2841" i="8"/>
  <c r="F2841" i="8"/>
  <c r="B2842" i="8"/>
  <c r="A2842" i="8" s="1"/>
  <c r="C2842" i="8"/>
  <c r="D2842" i="8"/>
  <c r="E2842" i="8"/>
  <c r="F2842" i="8"/>
  <c r="B2843" i="8"/>
  <c r="A2843" i="8" s="1"/>
  <c r="C2843" i="8"/>
  <c r="D2843" i="8"/>
  <c r="E2843" i="8"/>
  <c r="F2843" i="8"/>
  <c r="B2844" i="8"/>
  <c r="A2844" i="8" s="1"/>
  <c r="C2844" i="8"/>
  <c r="D2844" i="8"/>
  <c r="E2844" i="8"/>
  <c r="F2844" i="8"/>
  <c r="B2845" i="8"/>
  <c r="A2845" i="8" s="1"/>
  <c r="C2845" i="8"/>
  <c r="D2845" i="8"/>
  <c r="E2845" i="8"/>
  <c r="F2845" i="8"/>
  <c r="B2846" i="8"/>
  <c r="A2846" i="8" s="1"/>
  <c r="C2846" i="8"/>
  <c r="D2846" i="8"/>
  <c r="E2846" i="8"/>
  <c r="F2846" i="8"/>
  <c r="B2847" i="8"/>
  <c r="A2847" i="8" s="1"/>
  <c r="C2847" i="8"/>
  <c r="D2847" i="8"/>
  <c r="E2847" i="8"/>
  <c r="F2847" i="8"/>
  <c r="B2848" i="8"/>
  <c r="A2848" i="8" s="1"/>
  <c r="C2848" i="8"/>
  <c r="D2848" i="8"/>
  <c r="E2848" i="8"/>
  <c r="F2848" i="8"/>
  <c r="B2849" i="8"/>
  <c r="A2849" i="8" s="1"/>
  <c r="C2849" i="8"/>
  <c r="D2849" i="8"/>
  <c r="E2849" i="8"/>
  <c r="F2849" i="8"/>
  <c r="B2850" i="8"/>
  <c r="A2850" i="8" s="1"/>
  <c r="C2850" i="8"/>
  <c r="D2850" i="8"/>
  <c r="E2850" i="8"/>
  <c r="F2850" i="8"/>
  <c r="B2851" i="8"/>
  <c r="A2851" i="8" s="1"/>
  <c r="C2851" i="8"/>
  <c r="D2851" i="8"/>
  <c r="E2851" i="8"/>
  <c r="F2851" i="8"/>
  <c r="B2852" i="8"/>
  <c r="A2852" i="8" s="1"/>
  <c r="C2852" i="8"/>
  <c r="D2852" i="8"/>
  <c r="E2852" i="8"/>
  <c r="F2852" i="8"/>
  <c r="B2853" i="8"/>
  <c r="A2853" i="8" s="1"/>
  <c r="C2853" i="8"/>
  <c r="D2853" i="8"/>
  <c r="E2853" i="8"/>
  <c r="F2853" i="8"/>
  <c r="B2854" i="8"/>
  <c r="A2854" i="8" s="1"/>
  <c r="C2854" i="8"/>
  <c r="D2854" i="8"/>
  <c r="E2854" i="8"/>
  <c r="F2854" i="8"/>
  <c r="B2855" i="8"/>
  <c r="A2855" i="8" s="1"/>
  <c r="C2855" i="8"/>
  <c r="D2855" i="8"/>
  <c r="E2855" i="8"/>
  <c r="F2855" i="8"/>
  <c r="B2856" i="8"/>
  <c r="A2856" i="8" s="1"/>
  <c r="C2856" i="8"/>
  <c r="D2856" i="8"/>
  <c r="E2856" i="8"/>
  <c r="F2856" i="8"/>
  <c r="B2857" i="8"/>
  <c r="A2857" i="8" s="1"/>
  <c r="C2857" i="8"/>
  <c r="D2857" i="8"/>
  <c r="E2857" i="8"/>
  <c r="F2857" i="8"/>
  <c r="B2858" i="8"/>
  <c r="A2858" i="8" s="1"/>
  <c r="C2858" i="8"/>
  <c r="D2858" i="8"/>
  <c r="E2858" i="8"/>
  <c r="F2858" i="8"/>
  <c r="B2859" i="8"/>
  <c r="A2859" i="8" s="1"/>
  <c r="C2859" i="8"/>
  <c r="D2859" i="8"/>
  <c r="E2859" i="8"/>
  <c r="F2859" i="8"/>
  <c r="B2860" i="8"/>
  <c r="A2860" i="8" s="1"/>
  <c r="C2860" i="8"/>
  <c r="D2860" i="8"/>
  <c r="E2860" i="8"/>
  <c r="F2860" i="8"/>
  <c r="B2861" i="8"/>
  <c r="A2861" i="8" s="1"/>
  <c r="C2861" i="8"/>
  <c r="D2861" i="8"/>
  <c r="E2861" i="8"/>
  <c r="F2861" i="8"/>
  <c r="B2862" i="8"/>
  <c r="A2862" i="8" s="1"/>
  <c r="C2862" i="8"/>
  <c r="D2862" i="8"/>
  <c r="E2862" i="8"/>
  <c r="F2862" i="8"/>
  <c r="B2863" i="8"/>
  <c r="A2863" i="8" s="1"/>
  <c r="C2863" i="8"/>
  <c r="D2863" i="8"/>
  <c r="E2863" i="8"/>
  <c r="F2863" i="8"/>
  <c r="B2864" i="8"/>
  <c r="A2864" i="8" s="1"/>
  <c r="C2864" i="8"/>
  <c r="D2864" i="8"/>
  <c r="E2864" i="8"/>
  <c r="F2864" i="8"/>
  <c r="B2865" i="8"/>
  <c r="A2865" i="8" s="1"/>
  <c r="C2865" i="8"/>
  <c r="D2865" i="8"/>
  <c r="E2865" i="8"/>
  <c r="F2865" i="8"/>
  <c r="B2866" i="8"/>
  <c r="A2866" i="8" s="1"/>
  <c r="C2866" i="8"/>
  <c r="D2866" i="8"/>
  <c r="E2866" i="8"/>
  <c r="F2866" i="8"/>
  <c r="B2867" i="8"/>
  <c r="A2867" i="8" s="1"/>
  <c r="C2867" i="8"/>
  <c r="D2867" i="8"/>
  <c r="E2867" i="8"/>
  <c r="F2867" i="8"/>
  <c r="B2868" i="8"/>
  <c r="A2868" i="8" s="1"/>
  <c r="C2868" i="8"/>
  <c r="D2868" i="8"/>
  <c r="E2868" i="8"/>
  <c r="F2868" i="8"/>
  <c r="B2869" i="8"/>
  <c r="A2869" i="8" s="1"/>
  <c r="C2869" i="8"/>
  <c r="D2869" i="8"/>
  <c r="E2869" i="8"/>
  <c r="F2869" i="8"/>
  <c r="B2870" i="8"/>
  <c r="A2870" i="8" s="1"/>
  <c r="C2870" i="8"/>
  <c r="D2870" i="8"/>
  <c r="E2870" i="8"/>
  <c r="F2870" i="8"/>
  <c r="B2871" i="8"/>
  <c r="A2871" i="8" s="1"/>
  <c r="C2871" i="8"/>
  <c r="D2871" i="8"/>
  <c r="E2871" i="8"/>
  <c r="F2871" i="8"/>
  <c r="B2872" i="8"/>
  <c r="A2872" i="8" s="1"/>
  <c r="C2872" i="8"/>
  <c r="D2872" i="8"/>
  <c r="E2872" i="8"/>
  <c r="F2872" i="8"/>
  <c r="B2873" i="8"/>
  <c r="A2873" i="8" s="1"/>
  <c r="C2873" i="8"/>
  <c r="D2873" i="8"/>
  <c r="E2873" i="8"/>
  <c r="F2873" i="8"/>
  <c r="B2874" i="8"/>
  <c r="A2874" i="8" s="1"/>
  <c r="C2874" i="8"/>
  <c r="D2874" i="8"/>
  <c r="E2874" i="8"/>
  <c r="F2874" i="8"/>
  <c r="B2875" i="8"/>
  <c r="A2875" i="8" s="1"/>
  <c r="C2875" i="8"/>
  <c r="D2875" i="8"/>
  <c r="E2875" i="8"/>
  <c r="F2875" i="8"/>
  <c r="B2876" i="8"/>
  <c r="A2876" i="8" s="1"/>
  <c r="C2876" i="8"/>
  <c r="D2876" i="8"/>
  <c r="E2876" i="8"/>
  <c r="F2876" i="8"/>
  <c r="B2877" i="8"/>
  <c r="A2877" i="8" s="1"/>
  <c r="C2877" i="8"/>
  <c r="D2877" i="8"/>
  <c r="E2877" i="8"/>
  <c r="F2877" i="8"/>
  <c r="B2878" i="8"/>
  <c r="A2878" i="8" s="1"/>
  <c r="C2878" i="8"/>
  <c r="D2878" i="8"/>
  <c r="E2878" i="8"/>
  <c r="F2878" i="8"/>
  <c r="B2879" i="8"/>
  <c r="A2879" i="8" s="1"/>
  <c r="C2879" i="8"/>
  <c r="D2879" i="8"/>
  <c r="E2879" i="8"/>
  <c r="F2879" i="8"/>
  <c r="B2880" i="8"/>
  <c r="A2880" i="8" s="1"/>
  <c r="C2880" i="8"/>
  <c r="D2880" i="8"/>
  <c r="E2880" i="8"/>
  <c r="F2880" i="8"/>
  <c r="B2881" i="8"/>
  <c r="A2881" i="8" s="1"/>
  <c r="C2881" i="8"/>
  <c r="D2881" i="8"/>
  <c r="E2881" i="8"/>
  <c r="F2881" i="8"/>
  <c r="B2882" i="8"/>
  <c r="A2882" i="8" s="1"/>
  <c r="C2882" i="8"/>
  <c r="D2882" i="8"/>
  <c r="E2882" i="8"/>
  <c r="F2882" i="8"/>
  <c r="B2883" i="8"/>
  <c r="A2883" i="8" s="1"/>
  <c r="C2883" i="8"/>
  <c r="D2883" i="8"/>
  <c r="E2883" i="8"/>
  <c r="F2883" i="8"/>
  <c r="B2884" i="8"/>
  <c r="A2884" i="8" s="1"/>
  <c r="C2884" i="8"/>
  <c r="D2884" i="8"/>
  <c r="E2884" i="8"/>
  <c r="F2884" i="8"/>
  <c r="B2885" i="8"/>
  <c r="A2885" i="8" s="1"/>
  <c r="C2885" i="8"/>
  <c r="D2885" i="8"/>
  <c r="E2885" i="8"/>
  <c r="F2885" i="8"/>
  <c r="B2886" i="8"/>
  <c r="A2886" i="8" s="1"/>
  <c r="C2886" i="8"/>
  <c r="D2886" i="8"/>
  <c r="E2886" i="8"/>
  <c r="F2886" i="8"/>
  <c r="B2887" i="8"/>
  <c r="A2887" i="8" s="1"/>
  <c r="C2887" i="8"/>
  <c r="D2887" i="8"/>
  <c r="E2887" i="8"/>
  <c r="F2887" i="8"/>
  <c r="B2888" i="8"/>
  <c r="A2888" i="8" s="1"/>
  <c r="C2888" i="8"/>
  <c r="D2888" i="8"/>
  <c r="E2888" i="8"/>
  <c r="F2888" i="8"/>
  <c r="B2889" i="8"/>
  <c r="A2889" i="8" s="1"/>
  <c r="C2889" i="8"/>
  <c r="D2889" i="8"/>
  <c r="E2889" i="8"/>
  <c r="F2889" i="8"/>
  <c r="B2890" i="8"/>
  <c r="A2890" i="8" s="1"/>
  <c r="C2890" i="8"/>
  <c r="D2890" i="8"/>
  <c r="E2890" i="8"/>
  <c r="F2890" i="8"/>
  <c r="B2891" i="8"/>
  <c r="A2891" i="8" s="1"/>
  <c r="C2891" i="8"/>
  <c r="D2891" i="8"/>
  <c r="E2891" i="8"/>
  <c r="F2891" i="8"/>
  <c r="B2892" i="8"/>
  <c r="A2892" i="8" s="1"/>
  <c r="C2892" i="8"/>
  <c r="D2892" i="8"/>
  <c r="E2892" i="8"/>
  <c r="F2892" i="8"/>
  <c r="B2893" i="8"/>
  <c r="A2893" i="8" s="1"/>
  <c r="C2893" i="8"/>
  <c r="D2893" i="8"/>
  <c r="E2893" i="8"/>
  <c r="F2893" i="8"/>
  <c r="B2894" i="8"/>
  <c r="A2894" i="8" s="1"/>
  <c r="C2894" i="8"/>
  <c r="D2894" i="8"/>
  <c r="E2894" i="8"/>
  <c r="F2894" i="8"/>
  <c r="B2895" i="8"/>
  <c r="A2895" i="8" s="1"/>
  <c r="C2895" i="8"/>
  <c r="D2895" i="8"/>
  <c r="E2895" i="8"/>
  <c r="F2895" i="8"/>
  <c r="B2896" i="8"/>
  <c r="A2896" i="8" s="1"/>
  <c r="C2896" i="8"/>
  <c r="D2896" i="8"/>
  <c r="E2896" i="8"/>
  <c r="F2896" i="8"/>
  <c r="B2897" i="8"/>
  <c r="A2897" i="8" s="1"/>
  <c r="C2897" i="8"/>
  <c r="D2897" i="8"/>
  <c r="E2897" i="8"/>
  <c r="F2897" i="8"/>
  <c r="B2898" i="8"/>
  <c r="A2898" i="8" s="1"/>
  <c r="C2898" i="8"/>
  <c r="D2898" i="8"/>
  <c r="E2898" i="8"/>
  <c r="F2898" i="8"/>
  <c r="B2899" i="8"/>
  <c r="A2899" i="8" s="1"/>
  <c r="C2899" i="8"/>
  <c r="D2899" i="8"/>
  <c r="E2899" i="8"/>
  <c r="F2899" i="8"/>
  <c r="B2900" i="8"/>
  <c r="A2900" i="8" s="1"/>
  <c r="C2900" i="8"/>
  <c r="D2900" i="8"/>
  <c r="E2900" i="8"/>
  <c r="F2900" i="8"/>
  <c r="B2901" i="8"/>
  <c r="A2901" i="8" s="1"/>
  <c r="C2901" i="8"/>
  <c r="D2901" i="8"/>
  <c r="E2901" i="8"/>
  <c r="F2901" i="8"/>
  <c r="B2902" i="8"/>
  <c r="A2902" i="8" s="1"/>
  <c r="C2902" i="8"/>
  <c r="D2902" i="8"/>
  <c r="E2902" i="8"/>
  <c r="F2902" i="8"/>
  <c r="B2903" i="8"/>
  <c r="A2903" i="8" s="1"/>
  <c r="C2903" i="8"/>
  <c r="D2903" i="8"/>
  <c r="E2903" i="8"/>
  <c r="F2903" i="8"/>
  <c r="B2904" i="8"/>
  <c r="A2904" i="8" s="1"/>
  <c r="C2904" i="8"/>
  <c r="D2904" i="8"/>
  <c r="E2904" i="8"/>
  <c r="F2904" i="8"/>
  <c r="B2905" i="8"/>
  <c r="A2905" i="8" s="1"/>
  <c r="C2905" i="8"/>
  <c r="D2905" i="8"/>
  <c r="E2905" i="8"/>
  <c r="F2905" i="8"/>
  <c r="B2906" i="8"/>
  <c r="A2906" i="8" s="1"/>
  <c r="C2906" i="8"/>
  <c r="D2906" i="8"/>
  <c r="E2906" i="8"/>
  <c r="F2906" i="8"/>
  <c r="B2907" i="8"/>
  <c r="A2907" i="8" s="1"/>
  <c r="C2907" i="8"/>
  <c r="D2907" i="8"/>
  <c r="E2907" i="8"/>
  <c r="F2907" i="8"/>
  <c r="B2908" i="8"/>
  <c r="A2908" i="8" s="1"/>
  <c r="C2908" i="8"/>
  <c r="D2908" i="8"/>
  <c r="E2908" i="8"/>
  <c r="F2908" i="8"/>
  <c r="B2909" i="8"/>
  <c r="A2909" i="8" s="1"/>
  <c r="C2909" i="8"/>
  <c r="D2909" i="8"/>
  <c r="E2909" i="8"/>
  <c r="F2909" i="8"/>
  <c r="B2910" i="8"/>
  <c r="A2910" i="8" s="1"/>
  <c r="C2910" i="8"/>
  <c r="D2910" i="8"/>
  <c r="E2910" i="8"/>
  <c r="F2910" i="8"/>
  <c r="B2911" i="8"/>
  <c r="A2911" i="8" s="1"/>
  <c r="C2911" i="8"/>
  <c r="D2911" i="8"/>
  <c r="E2911" i="8"/>
  <c r="F2911" i="8"/>
  <c r="B2912" i="8"/>
  <c r="A2912" i="8" s="1"/>
  <c r="C2912" i="8"/>
  <c r="D2912" i="8"/>
  <c r="E2912" i="8"/>
  <c r="F2912" i="8"/>
  <c r="B2913" i="8"/>
  <c r="A2913" i="8" s="1"/>
  <c r="C2913" i="8"/>
  <c r="D2913" i="8"/>
  <c r="E2913" i="8"/>
  <c r="F2913" i="8"/>
  <c r="B2914" i="8"/>
  <c r="A2914" i="8" s="1"/>
  <c r="C2914" i="8"/>
  <c r="D2914" i="8"/>
  <c r="E2914" i="8"/>
  <c r="F2914" i="8"/>
  <c r="B2915" i="8"/>
  <c r="A2915" i="8" s="1"/>
  <c r="C2915" i="8"/>
  <c r="D2915" i="8"/>
  <c r="E2915" i="8"/>
  <c r="F2915" i="8"/>
  <c r="B2916" i="8"/>
  <c r="A2916" i="8" s="1"/>
  <c r="C2916" i="8"/>
  <c r="D2916" i="8"/>
  <c r="E2916" i="8"/>
  <c r="F2916" i="8"/>
  <c r="B2917" i="8"/>
  <c r="A2917" i="8" s="1"/>
  <c r="C2917" i="8"/>
  <c r="D2917" i="8"/>
  <c r="E2917" i="8"/>
  <c r="F2917" i="8"/>
  <c r="B2918" i="8"/>
  <c r="A2918" i="8" s="1"/>
  <c r="C2918" i="8"/>
  <c r="D2918" i="8"/>
  <c r="E2918" i="8"/>
  <c r="F2918" i="8"/>
  <c r="B2919" i="8"/>
  <c r="A2919" i="8" s="1"/>
  <c r="C2919" i="8"/>
  <c r="D2919" i="8"/>
  <c r="E2919" i="8"/>
  <c r="F2919" i="8"/>
  <c r="B2920" i="8"/>
  <c r="A2920" i="8" s="1"/>
  <c r="C2920" i="8"/>
  <c r="D2920" i="8"/>
  <c r="E2920" i="8"/>
  <c r="F2920" i="8"/>
  <c r="B2921" i="8"/>
  <c r="A2921" i="8" s="1"/>
  <c r="C2921" i="8"/>
  <c r="D2921" i="8"/>
  <c r="E2921" i="8"/>
  <c r="F2921" i="8"/>
  <c r="B2922" i="8"/>
  <c r="A2922" i="8" s="1"/>
  <c r="C2922" i="8"/>
  <c r="D2922" i="8"/>
  <c r="E2922" i="8"/>
  <c r="F2922" i="8"/>
  <c r="B2923" i="8"/>
  <c r="A2923" i="8" s="1"/>
  <c r="C2923" i="8"/>
  <c r="D2923" i="8"/>
  <c r="E2923" i="8"/>
  <c r="F2923" i="8"/>
  <c r="B2924" i="8"/>
  <c r="A2924" i="8" s="1"/>
  <c r="C2924" i="8"/>
  <c r="D2924" i="8"/>
  <c r="E2924" i="8"/>
  <c r="F2924" i="8"/>
  <c r="B2925" i="8"/>
  <c r="A2925" i="8" s="1"/>
  <c r="C2925" i="8"/>
  <c r="D2925" i="8"/>
  <c r="E2925" i="8"/>
  <c r="F2925" i="8"/>
  <c r="B2926" i="8"/>
  <c r="A2926" i="8" s="1"/>
  <c r="C2926" i="8"/>
  <c r="D2926" i="8"/>
  <c r="E2926" i="8"/>
  <c r="F2926" i="8"/>
  <c r="B2927" i="8"/>
  <c r="A2927" i="8" s="1"/>
  <c r="C2927" i="8"/>
  <c r="D2927" i="8"/>
  <c r="E2927" i="8"/>
  <c r="F2927" i="8"/>
  <c r="B2928" i="8"/>
  <c r="A2928" i="8" s="1"/>
  <c r="C2928" i="8"/>
  <c r="D2928" i="8"/>
  <c r="E2928" i="8"/>
  <c r="F2928" i="8"/>
  <c r="B2929" i="8"/>
  <c r="A2929" i="8" s="1"/>
  <c r="C2929" i="8"/>
  <c r="D2929" i="8"/>
  <c r="E2929" i="8"/>
  <c r="F2929" i="8"/>
  <c r="B2930" i="8"/>
  <c r="A2930" i="8" s="1"/>
  <c r="C2930" i="8"/>
  <c r="D2930" i="8"/>
  <c r="E2930" i="8"/>
  <c r="F2930" i="8"/>
  <c r="B2931" i="8"/>
  <c r="A2931" i="8" s="1"/>
  <c r="C2931" i="8"/>
  <c r="D2931" i="8"/>
  <c r="E2931" i="8"/>
  <c r="F2931" i="8"/>
  <c r="B2932" i="8"/>
  <c r="A2932" i="8" s="1"/>
  <c r="C2932" i="8"/>
  <c r="D2932" i="8"/>
  <c r="E2932" i="8"/>
  <c r="F2932" i="8"/>
  <c r="B2933" i="8"/>
  <c r="A2933" i="8" s="1"/>
  <c r="C2933" i="8"/>
  <c r="D2933" i="8"/>
  <c r="E2933" i="8"/>
  <c r="F2933" i="8"/>
  <c r="B2934" i="8"/>
  <c r="A2934" i="8" s="1"/>
  <c r="C2934" i="8"/>
  <c r="D2934" i="8"/>
  <c r="E2934" i="8"/>
  <c r="F2934" i="8"/>
  <c r="B2935" i="8"/>
  <c r="A2935" i="8" s="1"/>
  <c r="C2935" i="8"/>
  <c r="D2935" i="8"/>
  <c r="E2935" i="8"/>
  <c r="F2935" i="8"/>
  <c r="B2936" i="8"/>
  <c r="A2936" i="8" s="1"/>
  <c r="C2936" i="8"/>
  <c r="D2936" i="8"/>
  <c r="E2936" i="8"/>
  <c r="F2936" i="8"/>
  <c r="B2937" i="8"/>
  <c r="A2937" i="8" s="1"/>
  <c r="C2937" i="8"/>
  <c r="D2937" i="8"/>
  <c r="E2937" i="8"/>
  <c r="F2937" i="8"/>
  <c r="B2938" i="8"/>
  <c r="A2938" i="8" s="1"/>
  <c r="C2938" i="8"/>
  <c r="D2938" i="8"/>
  <c r="E2938" i="8"/>
  <c r="F2938" i="8"/>
  <c r="B2939" i="8"/>
  <c r="A2939" i="8" s="1"/>
  <c r="C2939" i="8"/>
  <c r="D2939" i="8"/>
  <c r="E2939" i="8"/>
  <c r="F2939" i="8"/>
  <c r="B2940" i="8"/>
  <c r="A2940" i="8" s="1"/>
  <c r="C2940" i="8"/>
  <c r="D2940" i="8"/>
  <c r="E2940" i="8"/>
  <c r="F2940" i="8"/>
  <c r="B2941" i="8"/>
  <c r="A2941" i="8" s="1"/>
  <c r="C2941" i="8"/>
  <c r="D2941" i="8"/>
  <c r="E2941" i="8"/>
  <c r="F2941" i="8"/>
  <c r="B2942" i="8"/>
  <c r="A2942" i="8" s="1"/>
  <c r="C2942" i="8"/>
  <c r="D2942" i="8"/>
  <c r="E2942" i="8"/>
  <c r="F2942" i="8"/>
  <c r="B2943" i="8"/>
  <c r="A2943" i="8" s="1"/>
  <c r="C2943" i="8"/>
  <c r="D2943" i="8"/>
  <c r="E2943" i="8"/>
  <c r="F2943" i="8"/>
  <c r="B2944" i="8"/>
  <c r="A2944" i="8" s="1"/>
  <c r="C2944" i="8"/>
  <c r="D2944" i="8"/>
  <c r="E2944" i="8"/>
  <c r="F2944" i="8"/>
  <c r="B2945" i="8"/>
  <c r="A2945" i="8" s="1"/>
  <c r="C2945" i="8"/>
  <c r="D2945" i="8"/>
  <c r="E2945" i="8"/>
  <c r="F2945" i="8"/>
  <c r="B2946" i="8"/>
  <c r="A2946" i="8" s="1"/>
  <c r="C2946" i="8"/>
  <c r="D2946" i="8"/>
  <c r="E2946" i="8"/>
  <c r="F2946" i="8"/>
  <c r="B2947" i="8"/>
  <c r="A2947" i="8" s="1"/>
  <c r="C2947" i="8"/>
  <c r="D2947" i="8"/>
  <c r="E2947" i="8"/>
  <c r="F2947" i="8"/>
  <c r="B2948" i="8"/>
  <c r="A2948" i="8" s="1"/>
  <c r="C2948" i="8"/>
  <c r="D2948" i="8"/>
  <c r="E2948" i="8"/>
  <c r="F2948" i="8"/>
  <c r="B2949" i="8"/>
  <c r="A2949" i="8" s="1"/>
  <c r="C2949" i="8"/>
  <c r="D2949" i="8"/>
  <c r="E2949" i="8"/>
  <c r="F2949" i="8"/>
  <c r="B2950" i="8"/>
  <c r="A2950" i="8" s="1"/>
  <c r="C2950" i="8"/>
  <c r="D2950" i="8"/>
  <c r="E2950" i="8"/>
  <c r="F2950" i="8"/>
  <c r="B2951" i="8"/>
  <c r="A2951" i="8" s="1"/>
  <c r="C2951" i="8"/>
  <c r="D2951" i="8"/>
  <c r="E2951" i="8"/>
  <c r="F2951" i="8"/>
  <c r="B2952" i="8"/>
  <c r="A2952" i="8" s="1"/>
  <c r="C2952" i="8"/>
  <c r="D2952" i="8"/>
  <c r="E2952" i="8"/>
  <c r="F2952" i="8"/>
  <c r="B2953" i="8"/>
  <c r="A2953" i="8" s="1"/>
  <c r="C2953" i="8"/>
  <c r="D2953" i="8"/>
  <c r="E2953" i="8"/>
  <c r="F2953" i="8"/>
  <c r="B2954" i="8"/>
  <c r="A2954" i="8" s="1"/>
  <c r="C2954" i="8"/>
  <c r="D2954" i="8"/>
  <c r="E2954" i="8"/>
  <c r="F2954" i="8"/>
  <c r="B2955" i="8"/>
  <c r="A2955" i="8" s="1"/>
  <c r="C2955" i="8"/>
  <c r="D2955" i="8"/>
  <c r="E2955" i="8"/>
  <c r="F2955" i="8"/>
  <c r="B2956" i="8"/>
  <c r="A2956" i="8" s="1"/>
  <c r="C2956" i="8"/>
  <c r="D2956" i="8"/>
  <c r="E2956" i="8"/>
  <c r="F2956" i="8"/>
  <c r="B2957" i="8"/>
  <c r="A2957" i="8" s="1"/>
  <c r="C2957" i="8"/>
  <c r="D2957" i="8"/>
  <c r="E2957" i="8"/>
  <c r="F2957" i="8"/>
  <c r="B2958" i="8"/>
  <c r="A2958" i="8" s="1"/>
  <c r="C2958" i="8"/>
  <c r="D2958" i="8"/>
  <c r="E2958" i="8"/>
  <c r="F2958" i="8"/>
  <c r="B2959" i="8"/>
  <c r="A2959" i="8" s="1"/>
  <c r="C2959" i="8"/>
  <c r="D2959" i="8"/>
  <c r="E2959" i="8"/>
  <c r="F2959" i="8"/>
  <c r="B2960" i="8"/>
  <c r="A2960" i="8" s="1"/>
  <c r="C2960" i="8"/>
  <c r="D2960" i="8"/>
  <c r="E2960" i="8"/>
  <c r="F2960" i="8"/>
  <c r="B2961" i="8"/>
  <c r="A2961" i="8" s="1"/>
  <c r="C2961" i="8"/>
  <c r="D2961" i="8"/>
  <c r="E2961" i="8"/>
  <c r="F2961" i="8"/>
  <c r="B2962" i="8"/>
  <c r="A2962" i="8" s="1"/>
  <c r="C2962" i="8"/>
  <c r="D2962" i="8"/>
  <c r="E2962" i="8"/>
  <c r="F2962" i="8"/>
  <c r="B2963" i="8"/>
  <c r="A2963" i="8" s="1"/>
  <c r="C2963" i="8"/>
  <c r="D2963" i="8"/>
  <c r="E2963" i="8"/>
  <c r="F2963" i="8"/>
  <c r="B2964" i="8"/>
  <c r="A2964" i="8" s="1"/>
  <c r="C2964" i="8"/>
  <c r="D2964" i="8"/>
  <c r="E2964" i="8"/>
  <c r="F2964" i="8"/>
  <c r="B2965" i="8"/>
  <c r="A2965" i="8" s="1"/>
  <c r="C2965" i="8"/>
  <c r="D2965" i="8"/>
  <c r="E2965" i="8"/>
  <c r="F2965" i="8"/>
  <c r="B2966" i="8"/>
  <c r="A2966" i="8" s="1"/>
  <c r="C2966" i="8"/>
  <c r="D2966" i="8"/>
  <c r="E2966" i="8"/>
  <c r="F2966" i="8"/>
  <c r="B2967" i="8"/>
  <c r="A2967" i="8" s="1"/>
  <c r="C2967" i="8"/>
  <c r="D2967" i="8"/>
  <c r="E2967" i="8"/>
  <c r="F2967" i="8"/>
  <c r="B2968" i="8"/>
  <c r="A2968" i="8" s="1"/>
  <c r="C2968" i="8"/>
  <c r="D2968" i="8"/>
  <c r="E2968" i="8"/>
  <c r="F2968" i="8"/>
  <c r="B2969" i="8"/>
  <c r="A2969" i="8" s="1"/>
  <c r="C2969" i="8"/>
  <c r="D2969" i="8"/>
  <c r="E2969" i="8"/>
  <c r="F2969" i="8"/>
  <c r="B2970" i="8"/>
  <c r="A2970" i="8" s="1"/>
  <c r="C2970" i="8"/>
  <c r="D2970" i="8"/>
  <c r="E2970" i="8"/>
  <c r="F2970" i="8"/>
  <c r="B2971" i="8"/>
  <c r="A2971" i="8" s="1"/>
  <c r="C2971" i="8"/>
  <c r="D2971" i="8"/>
  <c r="E2971" i="8"/>
  <c r="F2971" i="8"/>
  <c r="B2972" i="8"/>
  <c r="A2972" i="8" s="1"/>
  <c r="C2972" i="8"/>
  <c r="D2972" i="8"/>
  <c r="E2972" i="8"/>
  <c r="F2972" i="8"/>
  <c r="B2973" i="8"/>
  <c r="A2973" i="8" s="1"/>
  <c r="C2973" i="8"/>
  <c r="D2973" i="8"/>
  <c r="E2973" i="8"/>
  <c r="F2973" i="8"/>
  <c r="B2974" i="8"/>
  <c r="A2974" i="8" s="1"/>
  <c r="C2974" i="8"/>
  <c r="D2974" i="8"/>
  <c r="E2974" i="8"/>
  <c r="F2974" i="8"/>
  <c r="B2975" i="8"/>
  <c r="A2975" i="8" s="1"/>
  <c r="C2975" i="8"/>
  <c r="D2975" i="8"/>
  <c r="E2975" i="8"/>
  <c r="F2975" i="8"/>
  <c r="B2976" i="8"/>
  <c r="A2976" i="8" s="1"/>
  <c r="C2976" i="8"/>
  <c r="D2976" i="8"/>
  <c r="E2976" i="8"/>
  <c r="F2976" i="8"/>
  <c r="B2977" i="8"/>
  <c r="A2977" i="8" s="1"/>
  <c r="C2977" i="8"/>
  <c r="D2977" i="8"/>
  <c r="E2977" i="8"/>
  <c r="F2977" i="8"/>
  <c r="B2978" i="8"/>
  <c r="A2978" i="8" s="1"/>
  <c r="C2978" i="8"/>
  <c r="D2978" i="8"/>
  <c r="E2978" i="8"/>
  <c r="F2978" i="8"/>
  <c r="B2979" i="8"/>
  <c r="A2979" i="8" s="1"/>
  <c r="C2979" i="8"/>
  <c r="D2979" i="8"/>
  <c r="E2979" i="8"/>
  <c r="F2979" i="8"/>
  <c r="B2980" i="8"/>
  <c r="A2980" i="8" s="1"/>
  <c r="C2980" i="8"/>
  <c r="D2980" i="8"/>
  <c r="E2980" i="8"/>
  <c r="F2980" i="8"/>
  <c r="B2981" i="8"/>
  <c r="A2981" i="8" s="1"/>
  <c r="C2981" i="8"/>
  <c r="D2981" i="8"/>
  <c r="E2981" i="8"/>
  <c r="F2981" i="8"/>
  <c r="B2982" i="8"/>
  <c r="A2982" i="8" s="1"/>
  <c r="C2982" i="8"/>
  <c r="D2982" i="8"/>
  <c r="E2982" i="8"/>
  <c r="F2982" i="8"/>
  <c r="B2983" i="8"/>
  <c r="A2983" i="8" s="1"/>
  <c r="C2983" i="8"/>
  <c r="D2983" i="8"/>
  <c r="E2983" i="8"/>
  <c r="F2983" i="8"/>
  <c r="B2984" i="8"/>
  <c r="A2984" i="8" s="1"/>
  <c r="C2984" i="8"/>
  <c r="D2984" i="8"/>
  <c r="E2984" i="8"/>
  <c r="F2984" i="8"/>
  <c r="B2985" i="8"/>
  <c r="A2985" i="8" s="1"/>
  <c r="C2985" i="8"/>
  <c r="D2985" i="8"/>
  <c r="E2985" i="8"/>
  <c r="F2985" i="8"/>
  <c r="B2986" i="8"/>
  <c r="A2986" i="8" s="1"/>
  <c r="C2986" i="8"/>
  <c r="D2986" i="8"/>
  <c r="E2986" i="8"/>
  <c r="F2986" i="8"/>
  <c r="B2987" i="8"/>
  <c r="A2987" i="8" s="1"/>
  <c r="C2987" i="8"/>
  <c r="D2987" i="8"/>
  <c r="E2987" i="8"/>
  <c r="F2987" i="8"/>
  <c r="B2988" i="8"/>
  <c r="A2988" i="8" s="1"/>
  <c r="C2988" i="8"/>
  <c r="D2988" i="8"/>
  <c r="E2988" i="8"/>
  <c r="F2988" i="8"/>
  <c r="B2989" i="8"/>
  <c r="A2989" i="8" s="1"/>
  <c r="C2989" i="8"/>
  <c r="D2989" i="8"/>
  <c r="E2989" i="8"/>
  <c r="F2989" i="8"/>
  <c r="B2990" i="8"/>
  <c r="A2990" i="8" s="1"/>
  <c r="C2990" i="8"/>
  <c r="D2990" i="8"/>
  <c r="E2990" i="8"/>
  <c r="F2990" i="8"/>
  <c r="B2991" i="8"/>
  <c r="A2991" i="8" s="1"/>
  <c r="C2991" i="8"/>
  <c r="D2991" i="8"/>
  <c r="E2991" i="8"/>
  <c r="F2991" i="8"/>
  <c r="B2992" i="8"/>
  <c r="A2992" i="8" s="1"/>
  <c r="C2992" i="8"/>
  <c r="D2992" i="8"/>
  <c r="E2992" i="8"/>
  <c r="F2992" i="8"/>
  <c r="B2993" i="8"/>
  <c r="A2993" i="8" s="1"/>
  <c r="C2993" i="8"/>
  <c r="D2993" i="8"/>
  <c r="E2993" i="8"/>
  <c r="F2993" i="8"/>
  <c r="B2994" i="8"/>
  <c r="A2994" i="8" s="1"/>
  <c r="C2994" i="8"/>
  <c r="D2994" i="8"/>
  <c r="E2994" i="8"/>
  <c r="F2994" i="8"/>
  <c r="B2995" i="8"/>
  <c r="A2995" i="8" s="1"/>
  <c r="C2995" i="8"/>
  <c r="D2995" i="8"/>
  <c r="E2995" i="8"/>
  <c r="F2995" i="8"/>
  <c r="B2996" i="8"/>
  <c r="A2996" i="8" s="1"/>
  <c r="C2996" i="8"/>
  <c r="D2996" i="8"/>
  <c r="E2996" i="8"/>
  <c r="F2996" i="8"/>
  <c r="B2997" i="8"/>
  <c r="A2997" i="8" s="1"/>
  <c r="C2997" i="8"/>
  <c r="D2997" i="8"/>
  <c r="E2997" i="8"/>
  <c r="F2997" i="8"/>
  <c r="B2998" i="8"/>
  <c r="A2998" i="8" s="1"/>
  <c r="C2998" i="8"/>
  <c r="D2998" i="8"/>
  <c r="E2998" i="8"/>
  <c r="F2998" i="8"/>
  <c r="B2999" i="8"/>
  <c r="A2999" i="8" s="1"/>
  <c r="C2999" i="8"/>
  <c r="D2999" i="8"/>
  <c r="E2999" i="8"/>
  <c r="F2999" i="8"/>
  <c r="B3000" i="8"/>
  <c r="A3000" i="8" s="1"/>
  <c r="C3000" i="8"/>
  <c r="D3000" i="8"/>
  <c r="E3000" i="8"/>
  <c r="F3000" i="8"/>
  <c r="B3001" i="8"/>
  <c r="A3001" i="8" s="1"/>
  <c r="C3001" i="8"/>
  <c r="D3001" i="8"/>
  <c r="E3001" i="8"/>
  <c r="F3001" i="8"/>
  <c r="B3002" i="8"/>
  <c r="A3002" i="8" s="1"/>
  <c r="C3002" i="8"/>
  <c r="D3002" i="8"/>
  <c r="E3002" i="8"/>
  <c r="F3002" i="8"/>
  <c r="B3003" i="8"/>
  <c r="A3003" i="8" s="1"/>
  <c r="C3003" i="8"/>
  <c r="D3003" i="8"/>
  <c r="E3003" i="8"/>
  <c r="F3003" i="8"/>
  <c r="B3004" i="8"/>
  <c r="A3004" i="8" s="1"/>
  <c r="C3004" i="8"/>
  <c r="D3004" i="8"/>
  <c r="E3004" i="8"/>
  <c r="F3004" i="8"/>
  <c r="B3005" i="8"/>
  <c r="A3005" i="8" s="1"/>
  <c r="C3005" i="8"/>
  <c r="D3005" i="8"/>
  <c r="E3005" i="8"/>
  <c r="F3005" i="8"/>
  <c r="B3006" i="8"/>
  <c r="A3006" i="8" s="1"/>
  <c r="C3006" i="8"/>
  <c r="D3006" i="8"/>
  <c r="E3006" i="8"/>
  <c r="F3006" i="8"/>
  <c r="B3007" i="8"/>
  <c r="A3007" i="8" s="1"/>
  <c r="C3007" i="8"/>
  <c r="D3007" i="8"/>
  <c r="E3007" i="8"/>
  <c r="F3007" i="8"/>
  <c r="B3008" i="8"/>
  <c r="A3008" i="8" s="1"/>
  <c r="C3008" i="8"/>
  <c r="D3008" i="8"/>
  <c r="E3008" i="8"/>
  <c r="F3008" i="8"/>
  <c r="B3009" i="8"/>
  <c r="A3009" i="8" s="1"/>
  <c r="C3009" i="8"/>
  <c r="D3009" i="8"/>
  <c r="E3009" i="8"/>
  <c r="F3009" i="8"/>
  <c r="B3010" i="8"/>
  <c r="A3010" i="8" s="1"/>
  <c r="C3010" i="8"/>
  <c r="D3010" i="8"/>
  <c r="E3010" i="8"/>
  <c r="F3010" i="8"/>
  <c r="B3011" i="8"/>
  <c r="A3011" i="8" s="1"/>
  <c r="C3011" i="8"/>
  <c r="D3011" i="8"/>
  <c r="E3011" i="8"/>
  <c r="F3011" i="8"/>
  <c r="B3012" i="8"/>
  <c r="A3012" i="8" s="1"/>
  <c r="C3012" i="8"/>
  <c r="D3012" i="8"/>
  <c r="E3012" i="8"/>
  <c r="F3012" i="8"/>
  <c r="B3013" i="8"/>
  <c r="A3013" i="8" s="1"/>
  <c r="C3013" i="8"/>
  <c r="D3013" i="8"/>
  <c r="E3013" i="8"/>
  <c r="F3013" i="8"/>
  <c r="B3014" i="8"/>
  <c r="A3014" i="8" s="1"/>
  <c r="C3014" i="8"/>
  <c r="D3014" i="8"/>
  <c r="E3014" i="8"/>
  <c r="F3014" i="8"/>
  <c r="B3015" i="8"/>
  <c r="A3015" i="8" s="1"/>
  <c r="C3015" i="8"/>
  <c r="D3015" i="8"/>
  <c r="E3015" i="8"/>
  <c r="F3015" i="8"/>
  <c r="B3016" i="8"/>
  <c r="A3016" i="8" s="1"/>
  <c r="C3016" i="8"/>
  <c r="D3016" i="8"/>
  <c r="E3016" i="8"/>
  <c r="F3016" i="8"/>
  <c r="B3017" i="8"/>
  <c r="A3017" i="8" s="1"/>
  <c r="C3017" i="8"/>
  <c r="D3017" i="8"/>
  <c r="E3017" i="8"/>
  <c r="F3017" i="8"/>
  <c r="B3018" i="8"/>
  <c r="A3018" i="8" s="1"/>
  <c r="C3018" i="8"/>
  <c r="D3018" i="8"/>
  <c r="E3018" i="8"/>
  <c r="F3018" i="8"/>
  <c r="B3019" i="8"/>
  <c r="A3019" i="8" s="1"/>
  <c r="C3019" i="8"/>
  <c r="D3019" i="8"/>
  <c r="E3019" i="8"/>
  <c r="F3019" i="8"/>
  <c r="B3020" i="8"/>
  <c r="A3020" i="8" s="1"/>
  <c r="C3020" i="8"/>
  <c r="D3020" i="8"/>
  <c r="E3020" i="8"/>
  <c r="F3020" i="8"/>
  <c r="B3021" i="8"/>
  <c r="A3021" i="8" s="1"/>
  <c r="C3021" i="8"/>
  <c r="D3021" i="8"/>
  <c r="E3021" i="8"/>
  <c r="F3021" i="8"/>
  <c r="B3022" i="8"/>
  <c r="A3022" i="8" s="1"/>
  <c r="C3022" i="8"/>
  <c r="D3022" i="8"/>
  <c r="E3022" i="8"/>
  <c r="F3022" i="8"/>
  <c r="B3023" i="8"/>
  <c r="A3023" i="8" s="1"/>
  <c r="C3023" i="8"/>
  <c r="D3023" i="8"/>
  <c r="E3023" i="8"/>
  <c r="F3023" i="8"/>
  <c r="B3024" i="8"/>
  <c r="A3024" i="8" s="1"/>
  <c r="C3024" i="8"/>
  <c r="D3024" i="8"/>
  <c r="E3024" i="8"/>
  <c r="F3024" i="8"/>
  <c r="B3025" i="8"/>
  <c r="A3025" i="8" s="1"/>
  <c r="C3025" i="8"/>
  <c r="D3025" i="8"/>
  <c r="E3025" i="8"/>
  <c r="F3025" i="8"/>
  <c r="B3026" i="8"/>
  <c r="A3026" i="8" s="1"/>
  <c r="C3026" i="8"/>
  <c r="D3026" i="8"/>
  <c r="E3026" i="8"/>
  <c r="F3026" i="8"/>
  <c r="B3027" i="8"/>
  <c r="A3027" i="8" s="1"/>
  <c r="C3027" i="8"/>
  <c r="D3027" i="8"/>
  <c r="E3027" i="8"/>
  <c r="F3027" i="8"/>
  <c r="B3028" i="8"/>
  <c r="A3028" i="8" s="1"/>
  <c r="C3028" i="8"/>
  <c r="D3028" i="8"/>
  <c r="E3028" i="8"/>
  <c r="F3028" i="8"/>
  <c r="B3029" i="8"/>
  <c r="A3029" i="8" s="1"/>
  <c r="C3029" i="8"/>
  <c r="D3029" i="8"/>
  <c r="E3029" i="8"/>
  <c r="F3029" i="8"/>
  <c r="B3030" i="8"/>
  <c r="A3030" i="8" s="1"/>
  <c r="C3030" i="8"/>
  <c r="D3030" i="8"/>
  <c r="E3030" i="8"/>
  <c r="F3030" i="8"/>
  <c r="B3031" i="8"/>
  <c r="A3031" i="8" s="1"/>
  <c r="C3031" i="8"/>
  <c r="D3031" i="8"/>
  <c r="E3031" i="8"/>
  <c r="F3031" i="8"/>
  <c r="B3032" i="8"/>
  <c r="A3032" i="8" s="1"/>
  <c r="C3032" i="8"/>
  <c r="D3032" i="8"/>
  <c r="E3032" i="8"/>
  <c r="F3032" i="8"/>
  <c r="B3033" i="8"/>
  <c r="A3033" i="8" s="1"/>
  <c r="C3033" i="8"/>
  <c r="D3033" i="8"/>
  <c r="E3033" i="8"/>
  <c r="F3033" i="8"/>
  <c r="B3034" i="8"/>
  <c r="A3034" i="8" s="1"/>
  <c r="C3034" i="8"/>
  <c r="D3034" i="8"/>
  <c r="E3034" i="8"/>
  <c r="F3034" i="8"/>
  <c r="B3035" i="8"/>
  <c r="A3035" i="8" s="1"/>
  <c r="C3035" i="8"/>
  <c r="D3035" i="8"/>
  <c r="E3035" i="8"/>
  <c r="F3035" i="8"/>
  <c r="B3036" i="8"/>
  <c r="A3036" i="8" s="1"/>
  <c r="C3036" i="8"/>
  <c r="D3036" i="8"/>
  <c r="E3036" i="8"/>
  <c r="F3036" i="8"/>
  <c r="B3037" i="8"/>
  <c r="A3037" i="8" s="1"/>
  <c r="C3037" i="8"/>
  <c r="D3037" i="8"/>
  <c r="E3037" i="8"/>
  <c r="F3037" i="8"/>
  <c r="B3038" i="8"/>
  <c r="A3038" i="8" s="1"/>
  <c r="C3038" i="8"/>
  <c r="D3038" i="8"/>
  <c r="E3038" i="8"/>
  <c r="F3038" i="8"/>
  <c r="B3039" i="8"/>
  <c r="A3039" i="8" s="1"/>
  <c r="C3039" i="8"/>
  <c r="D3039" i="8"/>
  <c r="E3039" i="8"/>
  <c r="F3039" i="8"/>
  <c r="B3040" i="8"/>
  <c r="A3040" i="8" s="1"/>
  <c r="C3040" i="8"/>
  <c r="D3040" i="8"/>
  <c r="E3040" i="8"/>
  <c r="F3040" i="8"/>
  <c r="B3041" i="8"/>
  <c r="A3041" i="8" s="1"/>
  <c r="C3041" i="8"/>
  <c r="D3041" i="8"/>
  <c r="E3041" i="8"/>
  <c r="F3041" i="8"/>
  <c r="B3042" i="8"/>
  <c r="A3042" i="8" s="1"/>
  <c r="C3042" i="8"/>
  <c r="D3042" i="8"/>
  <c r="E3042" i="8"/>
  <c r="F3042" i="8"/>
  <c r="B3043" i="8"/>
  <c r="A3043" i="8" s="1"/>
  <c r="C3043" i="8"/>
  <c r="D3043" i="8"/>
  <c r="E3043" i="8"/>
  <c r="F3043" i="8"/>
  <c r="B3044" i="8"/>
  <c r="A3044" i="8" s="1"/>
  <c r="C3044" i="8"/>
  <c r="D3044" i="8"/>
  <c r="E3044" i="8"/>
  <c r="F3044" i="8"/>
  <c r="B3045" i="8"/>
  <c r="A3045" i="8" s="1"/>
  <c r="C3045" i="8"/>
  <c r="D3045" i="8"/>
  <c r="E3045" i="8"/>
  <c r="F3045" i="8"/>
  <c r="B3046" i="8"/>
  <c r="A3046" i="8" s="1"/>
  <c r="C3046" i="8"/>
  <c r="D3046" i="8"/>
  <c r="E3046" i="8"/>
  <c r="F3046" i="8"/>
  <c r="B3047" i="8"/>
  <c r="A3047" i="8" s="1"/>
  <c r="C3047" i="8"/>
  <c r="D3047" i="8"/>
  <c r="E3047" i="8"/>
  <c r="F3047" i="8"/>
  <c r="B3048" i="8"/>
  <c r="A3048" i="8" s="1"/>
  <c r="C3048" i="8"/>
  <c r="D3048" i="8"/>
  <c r="E3048" i="8"/>
  <c r="F3048" i="8"/>
  <c r="B3049" i="8"/>
  <c r="A3049" i="8" s="1"/>
  <c r="C3049" i="8"/>
  <c r="D3049" i="8"/>
  <c r="E3049" i="8"/>
  <c r="F3049" i="8"/>
  <c r="B3050" i="8"/>
  <c r="A3050" i="8" s="1"/>
  <c r="C3050" i="8"/>
  <c r="D3050" i="8"/>
  <c r="E3050" i="8"/>
  <c r="F3050" i="8"/>
  <c r="B3051" i="8"/>
  <c r="A3051" i="8" s="1"/>
  <c r="C3051" i="8"/>
  <c r="D3051" i="8"/>
  <c r="E3051" i="8"/>
  <c r="F3051" i="8"/>
  <c r="B3052" i="8"/>
  <c r="A3052" i="8" s="1"/>
  <c r="C3052" i="8"/>
  <c r="D3052" i="8"/>
  <c r="E3052" i="8"/>
  <c r="F3052" i="8"/>
  <c r="B3053" i="8"/>
  <c r="A3053" i="8" s="1"/>
  <c r="C3053" i="8"/>
  <c r="D3053" i="8"/>
  <c r="E3053" i="8"/>
  <c r="F3053" i="8"/>
  <c r="B3054" i="8"/>
  <c r="A3054" i="8" s="1"/>
  <c r="C3054" i="8"/>
  <c r="D3054" i="8"/>
  <c r="E3054" i="8"/>
  <c r="F3054" i="8"/>
  <c r="B3055" i="8"/>
  <c r="A3055" i="8" s="1"/>
  <c r="C3055" i="8"/>
  <c r="D3055" i="8"/>
  <c r="E3055" i="8"/>
  <c r="F3055" i="8"/>
  <c r="B3056" i="8"/>
  <c r="A3056" i="8" s="1"/>
  <c r="C3056" i="8"/>
  <c r="D3056" i="8"/>
  <c r="E3056" i="8"/>
  <c r="F3056" i="8"/>
  <c r="B3057" i="8"/>
  <c r="A3057" i="8" s="1"/>
  <c r="C3057" i="8"/>
  <c r="D3057" i="8"/>
  <c r="E3057" i="8"/>
  <c r="F3057" i="8"/>
  <c r="B3058" i="8"/>
  <c r="A3058" i="8" s="1"/>
  <c r="C3058" i="8"/>
  <c r="D3058" i="8"/>
  <c r="E3058" i="8"/>
  <c r="F3058" i="8"/>
  <c r="B3059" i="8"/>
  <c r="A3059" i="8" s="1"/>
  <c r="C3059" i="8"/>
  <c r="D3059" i="8"/>
  <c r="E3059" i="8"/>
  <c r="F3059" i="8"/>
  <c r="B3060" i="8"/>
  <c r="A3060" i="8" s="1"/>
  <c r="C3060" i="8"/>
  <c r="D3060" i="8"/>
  <c r="E3060" i="8"/>
  <c r="F3060" i="8"/>
  <c r="B3061" i="8"/>
  <c r="A3061" i="8" s="1"/>
  <c r="C3061" i="8"/>
  <c r="D3061" i="8"/>
  <c r="E3061" i="8"/>
  <c r="F3061" i="8"/>
  <c r="B3062" i="8"/>
  <c r="A3062" i="8" s="1"/>
  <c r="C3062" i="8"/>
  <c r="D3062" i="8"/>
  <c r="E3062" i="8"/>
  <c r="F3062" i="8"/>
  <c r="B3063" i="8"/>
  <c r="A3063" i="8" s="1"/>
  <c r="C3063" i="8"/>
  <c r="D3063" i="8"/>
  <c r="E3063" i="8"/>
  <c r="F3063" i="8"/>
  <c r="B3064" i="8"/>
  <c r="A3064" i="8" s="1"/>
  <c r="C3064" i="8"/>
  <c r="D3064" i="8"/>
  <c r="E3064" i="8"/>
  <c r="F3064" i="8"/>
  <c r="B3065" i="8"/>
  <c r="A3065" i="8" s="1"/>
  <c r="C3065" i="8"/>
  <c r="D3065" i="8"/>
  <c r="E3065" i="8"/>
  <c r="F3065" i="8"/>
  <c r="B3066" i="8"/>
  <c r="A3066" i="8" s="1"/>
  <c r="C3066" i="8"/>
  <c r="D3066" i="8"/>
  <c r="E3066" i="8"/>
  <c r="F3066" i="8"/>
  <c r="B3067" i="8"/>
  <c r="A3067" i="8" s="1"/>
  <c r="C3067" i="8"/>
  <c r="D3067" i="8"/>
  <c r="E3067" i="8"/>
  <c r="F3067" i="8"/>
  <c r="B3068" i="8"/>
  <c r="A3068" i="8" s="1"/>
  <c r="C3068" i="8"/>
  <c r="D3068" i="8"/>
  <c r="E3068" i="8"/>
  <c r="F3068" i="8"/>
  <c r="B3069" i="8"/>
  <c r="A3069" i="8" s="1"/>
  <c r="C3069" i="8"/>
  <c r="D3069" i="8"/>
  <c r="E3069" i="8"/>
  <c r="F3069" i="8"/>
  <c r="B3070" i="8"/>
  <c r="A3070" i="8" s="1"/>
  <c r="C3070" i="8"/>
  <c r="D3070" i="8"/>
  <c r="E3070" i="8"/>
  <c r="F3070" i="8"/>
  <c r="B3071" i="8"/>
  <c r="A3071" i="8" s="1"/>
  <c r="C3071" i="8"/>
  <c r="D3071" i="8"/>
  <c r="E3071" i="8"/>
  <c r="F3071" i="8"/>
  <c r="B3072" i="8"/>
  <c r="A3072" i="8" s="1"/>
  <c r="C3072" i="8"/>
  <c r="D3072" i="8"/>
  <c r="E3072" i="8"/>
  <c r="F3072" i="8"/>
  <c r="B3073" i="8"/>
  <c r="A3073" i="8" s="1"/>
  <c r="C3073" i="8"/>
  <c r="D3073" i="8"/>
  <c r="E3073" i="8"/>
  <c r="F3073" i="8"/>
  <c r="B3074" i="8"/>
  <c r="A3074" i="8" s="1"/>
  <c r="C3074" i="8"/>
  <c r="D3074" i="8"/>
  <c r="E3074" i="8"/>
  <c r="F3074" i="8"/>
  <c r="B3075" i="8"/>
  <c r="A3075" i="8" s="1"/>
  <c r="C3075" i="8"/>
  <c r="D3075" i="8"/>
  <c r="E3075" i="8"/>
  <c r="F3075" i="8"/>
  <c r="B3076" i="8"/>
  <c r="A3076" i="8" s="1"/>
  <c r="C3076" i="8"/>
  <c r="D3076" i="8"/>
  <c r="E3076" i="8"/>
  <c r="F3076" i="8"/>
  <c r="B3077" i="8"/>
  <c r="A3077" i="8" s="1"/>
  <c r="C3077" i="8"/>
  <c r="D3077" i="8"/>
  <c r="E3077" i="8"/>
  <c r="F3077" i="8"/>
  <c r="B3078" i="8"/>
  <c r="A3078" i="8" s="1"/>
  <c r="C3078" i="8"/>
  <c r="D3078" i="8"/>
  <c r="E3078" i="8"/>
  <c r="F3078" i="8"/>
  <c r="B3079" i="8"/>
  <c r="A3079" i="8" s="1"/>
  <c r="C3079" i="8"/>
  <c r="D3079" i="8"/>
  <c r="E3079" i="8"/>
  <c r="F3079" i="8"/>
  <c r="B3080" i="8"/>
  <c r="A3080" i="8" s="1"/>
  <c r="C3080" i="8"/>
  <c r="D3080" i="8"/>
  <c r="E3080" i="8"/>
  <c r="F3080" i="8"/>
  <c r="B3081" i="8"/>
  <c r="A3081" i="8" s="1"/>
  <c r="C3081" i="8"/>
  <c r="D3081" i="8"/>
  <c r="E3081" i="8"/>
  <c r="F3081" i="8"/>
  <c r="B3082" i="8"/>
  <c r="A3082" i="8" s="1"/>
  <c r="C3082" i="8"/>
  <c r="D3082" i="8"/>
  <c r="E3082" i="8"/>
  <c r="F3082" i="8"/>
  <c r="B3083" i="8"/>
  <c r="A3083" i="8" s="1"/>
  <c r="C3083" i="8"/>
  <c r="D3083" i="8"/>
  <c r="E3083" i="8"/>
  <c r="F3083" i="8"/>
  <c r="B3084" i="8"/>
  <c r="A3084" i="8" s="1"/>
  <c r="C3084" i="8"/>
  <c r="D3084" i="8"/>
  <c r="E3084" i="8"/>
  <c r="F3084" i="8"/>
  <c r="B3085" i="8"/>
  <c r="A3085" i="8" s="1"/>
  <c r="C3085" i="8"/>
  <c r="D3085" i="8"/>
  <c r="E3085" i="8"/>
  <c r="F3085" i="8"/>
  <c r="B3086" i="8"/>
  <c r="A3086" i="8" s="1"/>
  <c r="C3086" i="8"/>
  <c r="D3086" i="8"/>
  <c r="E3086" i="8"/>
  <c r="F3086" i="8"/>
  <c r="B3087" i="8"/>
  <c r="A3087" i="8" s="1"/>
  <c r="C3087" i="8"/>
  <c r="D3087" i="8"/>
  <c r="E3087" i="8"/>
  <c r="F3087" i="8"/>
  <c r="B3088" i="8"/>
  <c r="A3088" i="8" s="1"/>
  <c r="C3088" i="8"/>
  <c r="D3088" i="8"/>
  <c r="E3088" i="8"/>
  <c r="F3088" i="8"/>
  <c r="B3089" i="8"/>
  <c r="A3089" i="8" s="1"/>
  <c r="C3089" i="8"/>
  <c r="D3089" i="8"/>
  <c r="E3089" i="8"/>
  <c r="F3089" i="8"/>
  <c r="B3090" i="8"/>
  <c r="A3090" i="8" s="1"/>
  <c r="C3090" i="8"/>
  <c r="D3090" i="8"/>
  <c r="E3090" i="8"/>
  <c r="F3090" i="8"/>
  <c r="B3091" i="8"/>
  <c r="A3091" i="8" s="1"/>
  <c r="C3091" i="8"/>
  <c r="D3091" i="8"/>
  <c r="E3091" i="8"/>
  <c r="F3091" i="8"/>
  <c r="B3092" i="8"/>
  <c r="A3092" i="8" s="1"/>
  <c r="C3092" i="8"/>
  <c r="D3092" i="8"/>
  <c r="E3092" i="8"/>
  <c r="F3092" i="8"/>
  <c r="B3093" i="8"/>
  <c r="A3093" i="8" s="1"/>
  <c r="C3093" i="8"/>
  <c r="D3093" i="8"/>
  <c r="E3093" i="8"/>
  <c r="F3093" i="8"/>
  <c r="B3094" i="8"/>
  <c r="A3094" i="8" s="1"/>
  <c r="C3094" i="8"/>
  <c r="D3094" i="8"/>
  <c r="E3094" i="8"/>
  <c r="F3094" i="8"/>
  <c r="B3095" i="8"/>
  <c r="A3095" i="8" s="1"/>
  <c r="C3095" i="8"/>
  <c r="D3095" i="8"/>
  <c r="E3095" i="8"/>
  <c r="F3095" i="8"/>
  <c r="B3096" i="8"/>
  <c r="A3096" i="8" s="1"/>
  <c r="C3096" i="8"/>
  <c r="D3096" i="8"/>
  <c r="E3096" i="8"/>
  <c r="F3096" i="8"/>
  <c r="B3097" i="8"/>
  <c r="A3097" i="8" s="1"/>
  <c r="C3097" i="8"/>
  <c r="D3097" i="8"/>
  <c r="E3097" i="8"/>
  <c r="F3097" i="8"/>
  <c r="B3098" i="8"/>
  <c r="A3098" i="8" s="1"/>
  <c r="C3098" i="8"/>
  <c r="D3098" i="8"/>
  <c r="E3098" i="8"/>
  <c r="F3098" i="8"/>
  <c r="B3099" i="8"/>
  <c r="A3099" i="8" s="1"/>
  <c r="C3099" i="8"/>
  <c r="D3099" i="8"/>
  <c r="E3099" i="8"/>
  <c r="F3099" i="8"/>
  <c r="B3100" i="8"/>
  <c r="A3100" i="8" s="1"/>
  <c r="C3100" i="8"/>
  <c r="D3100" i="8"/>
  <c r="E3100" i="8"/>
  <c r="F3100" i="8"/>
  <c r="B3101" i="8"/>
  <c r="A3101" i="8" s="1"/>
  <c r="C3101" i="8"/>
  <c r="D3101" i="8"/>
  <c r="E3101" i="8"/>
  <c r="F3101" i="8"/>
  <c r="B3102" i="8"/>
  <c r="A3102" i="8" s="1"/>
  <c r="C3102" i="8"/>
  <c r="D3102" i="8"/>
  <c r="E3102" i="8"/>
  <c r="F3102" i="8"/>
  <c r="B3103" i="8"/>
  <c r="A3103" i="8" s="1"/>
  <c r="C3103" i="8"/>
  <c r="D3103" i="8"/>
  <c r="E3103" i="8"/>
  <c r="F3103" i="8"/>
  <c r="B3104" i="8"/>
  <c r="A3104" i="8" s="1"/>
  <c r="C3104" i="8"/>
  <c r="D3104" i="8"/>
  <c r="E3104" i="8"/>
  <c r="F3104" i="8"/>
  <c r="B3105" i="8"/>
  <c r="A3105" i="8" s="1"/>
  <c r="C3105" i="8"/>
  <c r="D3105" i="8"/>
  <c r="E3105" i="8"/>
  <c r="F3105" i="8"/>
  <c r="B3106" i="8"/>
  <c r="A3106" i="8" s="1"/>
  <c r="C3106" i="8"/>
  <c r="D3106" i="8"/>
  <c r="E3106" i="8"/>
  <c r="F3106" i="8"/>
  <c r="B3107" i="8"/>
  <c r="A3107" i="8" s="1"/>
  <c r="C3107" i="8"/>
  <c r="D3107" i="8"/>
  <c r="E3107" i="8"/>
  <c r="F3107" i="8"/>
  <c r="B3108" i="8"/>
  <c r="A3108" i="8" s="1"/>
  <c r="C3108" i="8"/>
  <c r="D3108" i="8"/>
  <c r="E3108" i="8"/>
  <c r="F3108" i="8"/>
  <c r="B3109" i="8"/>
  <c r="A3109" i="8" s="1"/>
  <c r="C3109" i="8"/>
  <c r="D3109" i="8"/>
  <c r="E3109" i="8"/>
  <c r="F3109" i="8"/>
  <c r="B3110" i="8"/>
  <c r="A3110" i="8" s="1"/>
  <c r="C3110" i="8"/>
  <c r="D3110" i="8"/>
  <c r="E3110" i="8"/>
  <c r="F3110" i="8"/>
  <c r="B3111" i="8"/>
  <c r="A3111" i="8" s="1"/>
  <c r="C3111" i="8"/>
  <c r="D3111" i="8"/>
  <c r="E3111" i="8"/>
  <c r="F3111" i="8"/>
  <c r="B3112" i="8"/>
  <c r="A3112" i="8" s="1"/>
  <c r="C3112" i="8"/>
  <c r="D3112" i="8"/>
  <c r="E3112" i="8"/>
  <c r="F3112" i="8"/>
  <c r="B3113" i="8"/>
  <c r="A3113" i="8" s="1"/>
  <c r="C3113" i="8"/>
  <c r="D3113" i="8"/>
  <c r="E3113" i="8"/>
  <c r="F3113" i="8"/>
  <c r="B3114" i="8"/>
  <c r="A3114" i="8" s="1"/>
  <c r="C3114" i="8"/>
  <c r="D3114" i="8"/>
  <c r="E3114" i="8"/>
  <c r="F3114" i="8"/>
  <c r="B3115" i="8"/>
  <c r="A3115" i="8" s="1"/>
  <c r="C3115" i="8"/>
  <c r="D3115" i="8"/>
  <c r="E3115" i="8"/>
  <c r="F3115" i="8"/>
  <c r="B3116" i="8"/>
  <c r="A3116" i="8" s="1"/>
  <c r="C3116" i="8"/>
  <c r="D3116" i="8"/>
  <c r="E3116" i="8"/>
  <c r="F3116" i="8"/>
  <c r="B3117" i="8"/>
  <c r="A3117" i="8" s="1"/>
  <c r="C3117" i="8"/>
  <c r="D3117" i="8"/>
  <c r="E3117" i="8"/>
  <c r="F3117" i="8"/>
  <c r="B3118" i="8"/>
  <c r="A3118" i="8" s="1"/>
  <c r="C3118" i="8"/>
  <c r="D3118" i="8"/>
  <c r="E3118" i="8"/>
  <c r="F3118" i="8"/>
  <c r="B3119" i="8"/>
  <c r="A3119" i="8" s="1"/>
  <c r="C3119" i="8"/>
  <c r="D3119" i="8"/>
  <c r="E3119" i="8"/>
  <c r="F3119" i="8"/>
  <c r="B3120" i="8"/>
  <c r="A3120" i="8" s="1"/>
  <c r="C3120" i="8"/>
  <c r="D3120" i="8"/>
  <c r="E3120" i="8"/>
  <c r="F3120" i="8"/>
  <c r="B3121" i="8"/>
  <c r="A3121" i="8" s="1"/>
  <c r="C3121" i="8"/>
  <c r="D3121" i="8"/>
  <c r="E3121" i="8"/>
  <c r="F3121" i="8"/>
  <c r="B3122" i="8"/>
  <c r="A3122" i="8" s="1"/>
  <c r="C3122" i="8"/>
  <c r="D3122" i="8"/>
  <c r="E3122" i="8"/>
  <c r="F3122" i="8"/>
  <c r="B3123" i="8"/>
  <c r="A3123" i="8" s="1"/>
  <c r="C3123" i="8"/>
  <c r="D3123" i="8"/>
  <c r="E3123" i="8"/>
  <c r="F3123" i="8"/>
  <c r="B3124" i="8"/>
  <c r="A3124" i="8" s="1"/>
  <c r="C3124" i="8"/>
  <c r="D3124" i="8"/>
  <c r="E3124" i="8"/>
  <c r="F3124" i="8"/>
  <c r="B3125" i="8"/>
  <c r="A3125" i="8" s="1"/>
  <c r="C3125" i="8"/>
  <c r="D3125" i="8"/>
  <c r="E3125" i="8"/>
  <c r="F3125" i="8"/>
  <c r="B3126" i="8"/>
  <c r="A3126" i="8" s="1"/>
  <c r="C3126" i="8"/>
  <c r="D3126" i="8"/>
  <c r="E3126" i="8"/>
  <c r="F3126" i="8"/>
  <c r="B3127" i="8"/>
  <c r="A3127" i="8" s="1"/>
  <c r="C3127" i="8"/>
  <c r="D3127" i="8"/>
  <c r="E3127" i="8"/>
  <c r="F3127" i="8"/>
  <c r="B3128" i="8"/>
  <c r="A3128" i="8" s="1"/>
  <c r="C3128" i="8"/>
  <c r="D3128" i="8"/>
  <c r="E3128" i="8"/>
  <c r="F3128" i="8"/>
  <c r="B3129" i="8"/>
  <c r="A3129" i="8" s="1"/>
  <c r="C3129" i="8"/>
  <c r="D3129" i="8"/>
  <c r="E3129" i="8"/>
  <c r="F3129" i="8"/>
  <c r="B3130" i="8"/>
  <c r="A3130" i="8" s="1"/>
  <c r="C3130" i="8"/>
  <c r="D3130" i="8"/>
  <c r="E3130" i="8"/>
  <c r="F3130" i="8"/>
  <c r="B3131" i="8"/>
  <c r="A3131" i="8" s="1"/>
  <c r="C3131" i="8"/>
  <c r="D3131" i="8"/>
  <c r="E3131" i="8"/>
  <c r="F3131" i="8"/>
  <c r="B3132" i="8"/>
  <c r="A3132" i="8" s="1"/>
  <c r="C3132" i="8"/>
  <c r="D3132" i="8"/>
  <c r="E3132" i="8"/>
  <c r="F3132" i="8"/>
  <c r="B3133" i="8"/>
  <c r="A3133" i="8" s="1"/>
  <c r="C3133" i="8"/>
  <c r="D3133" i="8"/>
  <c r="E3133" i="8"/>
  <c r="F3133" i="8"/>
  <c r="B3134" i="8"/>
  <c r="A3134" i="8" s="1"/>
  <c r="C3134" i="8"/>
  <c r="D3134" i="8"/>
  <c r="E3134" i="8"/>
  <c r="F3134" i="8"/>
  <c r="B3135" i="8"/>
  <c r="A3135" i="8" s="1"/>
  <c r="C3135" i="8"/>
  <c r="D3135" i="8"/>
  <c r="E3135" i="8"/>
  <c r="F3135" i="8"/>
  <c r="B3136" i="8"/>
  <c r="A3136" i="8" s="1"/>
  <c r="C3136" i="8"/>
  <c r="D3136" i="8"/>
  <c r="E3136" i="8"/>
  <c r="F3136" i="8"/>
  <c r="B3137" i="8"/>
  <c r="A3137" i="8" s="1"/>
  <c r="C3137" i="8"/>
  <c r="D3137" i="8"/>
  <c r="E3137" i="8"/>
  <c r="F3137" i="8"/>
  <c r="B3138" i="8"/>
  <c r="A3138" i="8" s="1"/>
  <c r="C3138" i="8"/>
  <c r="D3138" i="8"/>
  <c r="E3138" i="8"/>
  <c r="F3138" i="8"/>
  <c r="B3139" i="8"/>
  <c r="A3139" i="8" s="1"/>
  <c r="C3139" i="8"/>
  <c r="D3139" i="8"/>
  <c r="E3139" i="8"/>
  <c r="F3139" i="8"/>
  <c r="B3140" i="8"/>
  <c r="A3140" i="8" s="1"/>
  <c r="C3140" i="8"/>
  <c r="D3140" i="8"/>
  <c r="E3140" i="8"/>
  <c r="F3140" i="8"/>
  <c r="B3141" i="8"/>
  <c r="A3141" i="8" s="1"/>
  <c r="C3141" i="8"/>
  <c r="D3141" i="8"/>
  <c r="E3141" i="8"/>
  <c r="F3141" i="8"/>
  <c r="B3142" i="8"/>
  <c r="A3142" i="8" s="1"/>
  <c r="C3142" i="8"/>
  <c r="D3142" i="8"/>
  <c r="E3142" i="8"/>
  <c r="F3142" i="8"/>
  <c r="B3143" i="8"/>
  <c r="A3143" i="8" s="1"/>
  <c r="C3143" i="8"/>
  <c r="D3143" i="8"/>
  <c r="E3143" i="8"/>
  <c r="F3143" i="8"/>
  <c r="B3144" i="8"/>
  <c r="A3144" i="8" s="1"/>
  <c r="C3144" i="8"/>
  <c r="D3144" i="8"/>
  <c r="E3144" i="8"/>
  <c r="F3144" i="8"/>
  <c r="B3145" i="8"/>
  <c r="A3145" i="8" s="1"/>
  <c r="C3145" i="8"/>
  <c r="D3145" i="8"/>
  <c r="E3145" i="8"/>
  <c r="F3145" i="8"/>
  <c r="B3146" i="8"/>
  <c r="A3146" i="8" s="1"/>
  <c r="C3146" i="8"/>
  <c r="D3146" i="8"/>
  <c r="E3146" i="8"/>
  <c r="F3146" i="8"/>
  <c r="B3147" i="8"/>
  <c r="A3147" i="8" s="1"/>
  <c r="C3147" i="8"/>
  <c r="D3147" i="8"/>
  <c r="E3147" i="8"/>
  <c r="F3147" i="8"/>
  <c r="B3148" i="8"/>
  <c r="A3148" i="8" s="1"/>
  <c r="C3148" i="8"/>
  <c r="D3148" i="8"/>
  <c r="E3148" i="8"/>
  <c r="F3148" i="8"/>
  <c r="B3149" i="8"/>
  <c r="A3149" i="8" s="1"/>
  <c r="C3149" i="8"/>
  <c r="D3149" i="8"/>
  <c r="E3149" i="8"/>
  <c r="F3149" i="8"/>
  <c r="B3150" i="8"/>
  <c r="A3150" i="8" s="1"/>
  <c r="C3150" i="8"/>
  <c r="D3150" i="8"/>
  <c r="E3150" i="8"/>
  <c r="F3150" i="8"/>
  <c r="B3151" i="8"/>
  <c r="A3151" i="8" s="1"/>
  <c r="C3151" i="8"/>
  <c r="D3151" i="8"/>
  <c r="E3151" i="8"/>
  <c r="F3151" i="8"/>
  <c r="B3152" i="8"/>
  <c r="A3152" i="8" s="1"/>
  <c r="C3152" i="8"/>
  <c r="D3152" i="8"/>
  <c r="E3152" i="8"/>
  <c r="F3152" i="8"/>
  <c r="B3153" i="8"/>
  <c r="A3153" i="8" s="1"/>
  <c r="C3153" i="8"/>
  <c r="D3153" i="8"/>
  <c r="E3153" i="8"/>
  <c r="F3153" i="8"/>
  <c r="B3154" i="8"/>
  <c r="A3154" i="8" s="1"/>
  <c r="C3154" i="8"/>
  <c r="D3154" i="8"/>
  <c r="E3154" i="8"/>
  <c r="F3154" i="8"/>
  <c r="B3155" i="8"/>
  <c r="A3155" i="8" s="1"/>
  <c r="C3155" i="8"/>
  <c r="D3155" i="8"/>
  <c r="E3155" i="8"/>
  <c r="F3155" i="8"/>
  <c r="B3156" i="8"/>
  <c r="A3156" i="8" s="1"/>
  <c r="C3156" i="8"/>
  <c r="D3156" i="8"/>
  <c r="E3156" i="8"/>
  <c r="F3156" i="8"/>
  <c r="B3157" i="8"/>
  <c r="A3157" i="8" s="1"/>
  <c r="C3157" i="8"/>
  <c r="D3157" i="8"/>
  <c r="E3157" i="8"/>
  <c r="F3157" i="8"/>
  <c r="B3158" i="8"/>
  <c r="A3158" i="8" s="1"/>
  <c r="C3158" i="8"/>
  <c r="D3158" i="8"/>
  <c r="E3158" i="8"/>
  <c r="F3158" i="8"/>
  <c r="B3159" i="8"/>
  <c r="A3159" i="8" s="1"/>
  <c r="C3159" i="8"/>
  <c r="D3159" i="8"/>
  <c r="E3159" i="8"/>
  <c r="F3159" i="8"/>
  <c r="B3160" i="8"/>
  <c r="A3160" i="8" s="1"/>
  <c r="C3160" i="8"/>
  <c r="D3160" i="8"/>
  <c r="E3160" i="8"/>
  <c r="F3160" i="8"/>
  <c r="B3161" i="8"/>
  <c r="A3161" i="8" s="1"/>
  <c r="C3161" i="8"/>
  <c r="D3161" i="8"/>
  <c r="E3161" i="8"/>
  <c r="F3161" i="8"/>
  <c r="B3162" i="8"/>
  <c r="A3162" i="8" s="1"/>
  <c r="C3162" i="8"/>
  <c r="D3162" i="8"/>
  <c r="E3162" i="8"/>
  <c r="F3162" i="8"/>
  <c r="B3163" i="8"/>
  <c r="A3163" i="8" s="1"/>
  <c r="C3163" i="8"/>
  <c r="D3163" i="8"/>
  <c r="E3163" i="8"/>
  <c r="F3163" i="8"/>
  <c r="B3164" i="8"/>
  <c r="A3164" i="8" s="1"/>
  <c r="C3164" i="8"/>
  <c r="D3164" i="8"/>
  <c r="E3164" i="8"/>
  <c r="F3164" i="8"/>
  <c r="B3165" i="8"/>
  <c r="A3165" i="8" s="1"/>
  <c r="C3165" i="8"/>
  <c r="D3165" i="8"/>
  <c r="E3165" i="8"/>
  <c r="F3165" i="8"/>
  <c r="B3166" i="8"/>
  <c r="A3166" i="8" s="1"/>
  <c r="C3166" i="8"/>
  <c r="D3166" i="8"/>
  <c r="E3166" i="8"/>
  <c r="F3166" i="8"/>
  <c r="B3167" i="8"/>
  <c r="A3167" i="8" s="1"/>
  <c r="C3167" i="8"/>
  <c r="D3167" i="8"/>
  <c r="E3167" i="8"/>
  <c r="F3167" i="8"/>
  <c r="B3168" i="8"/>
  <c r="A3168" i="8" s="1"/>
  <c r="C3168" i="8"/>
  <c r="D3168" i="8"/>
  <c r="E3168" i="8"/>
  <c r="F3168" i="8"/>
  <c r="B3169" i="8"/>
  <c r="A3169" i="8" s="1"/>
  <c r="C3169" i="8"/>
  <c r="D3169" i="8"/>
  <c r="E3169" i="8"/>
  <c r="F3169" i="8"/>
  <c r="B3170" i="8"/>
  <c r="A3170" i="8" s="1"/>
  <c r="C3170" i="8"/>
  <c r="D3170" i="8"/>
  <c r="E3170" i="8"/>
  <c r="F3170" i="8"/>
  <c r="B3171" i="8"/>
  <c r="A3171" i="8" s="1"/>
  <c r="C3171" i="8"/>
  <c r="D3171" i="8"/>
  <c r="E3171" i="8"/>
  <c r="F3171" i="8"/>
  <c r="B3172" i="8"/>
  <c r="A3172" i="8" s="1"/>
  <c r="C3172" i="8"/>
  <c r="D3172" i="8"/>
  <c r="E3172" i="8"/>
  <c r="F3172" i="8"/>
  <c r="B3173" i="8"/>
  <c r="A3173" i="8" s="1"/>
  <c r="C3173" i="8"/>
  <c r="D3173" i="8"/>
  <c r="E3173" i="8"/>
  <c r="F3173" i="8"/>
  <c r="B3174" i="8"/>
  <c r="A3174" i="8" s="1"/>
  <c r="C3174" i="8"/>
  <c r="D3174" i="8"/>
  <c r="E3174" i="8"/>
  <c r="F3174" i="8"/>
  <c r="B3175" i="8"/>
  <c r="A3175" i="8" s="1"/>
  <c r="C3175" i="8"/>
  <c r="D3175" i="8"/>
  <c r="E3175" i="8"/>
  <c r="F3175" i="8"/>
  <c r="B3176" i="8"/>
  <c r="A3176" i="8" s="1"/>
  <c r="C3176" i="8"/>
  <c r="D3176" i="8"/>
  <c r="E3176" i="8"/>
  <c r="F3176" i="8"/>
  <c r="B3177" i="8"/>
  <c r="A3177" i="8" s="1"/>
  <c r="C3177" i="8"/>
  <c r="D3177" i="8"/>
  <c r="E3177" i="8"/>
  <c r="F3177" i="8"/>
  <c r="B3178" i="8"/>
  <c r="A3178" i="8" s="1"/>
  <c r="C3178" i="8"/>
  <c r="D3178" i="8"/>
  <c r="E3178" i="8"/>
  <c r="F3178" i="8"/>
  <c r="B3179" i="8"/>
  <c r="A3179" i="8" s="1"/>
  <c r="C3179" i="8"/>
  <c r="D3179" i="8"/>
  <c r="E3179" i="8"/>
  <c r="F3179" i="8"/>
  <c r="B3180" i="8"/>
  <c r="A3180" i="8" s="1"/>
  <c r="C3180" i="8"/>
  <c r="D3180" i="8"/>
  <c r="E3180" i="8"/>
  <c r="F3180" i="8"/>
  <c r="B3181" i="8"/>
  <c r="A3181" i="8" s="1"/>
  <c r="C3181" i="8"/>
  <c r="D3181" i="8"/>
  <c r="E3181" i="8"/>
  <c r="F3181" i="8"/>
  <c r="B3182" i="8"/>
  <c r="A3182" i="8" s="1"/>
  <c r="C3182" i="8"/>
  <c r="D3182" i="8"/>
  <c r="E3182" i="8"/>
  <c r="F3182" i="8"/>
  <c r="B3183" i="8"/>
  <c r="A3183" i="8" s="1"/>
  <c r="C3183" i="8"/>
  <c r="D3183" i="8"/>
  <c r="E3183" i="8"/>
  <c r="F3183" i="8"/>
  <c r="B3184" i="8"/>
  <c r="A3184" i="8" s="1"/>
  <c r="C3184" i="8"/>
  <c r="D3184" i="8"/>
  <c r="E3184" i="8"/>
  <c r="F3184" i="8"/>
  <c r="B3185" i="8"/>
  <c r="A3185" i="8" s="1"/>
  <c r="C3185" i="8"/>
  <c r="D3185" i="8"/>
  <c r="E3185" i="8"/>
  <c r="F3185" i="8"/>
  <c r="B3186" i="8"/>
  <c r="A3186" i="8" s="1"/>
  <c r="C3186" i="8"/>
  <c r="D3186" i="8"/>
  <c r="E3186" i="8"/>
  <c r="F3186" i="8"/>
  <c r="B3187" i="8"/>
  <c r="A3187" i="8" s="1"/>
  <c r="C3187" i="8"/>
  <c r="D3187" i="8"/>
  <c r="E3187" i="8"/>
  <c r="F3187" i="8"/>
  <c r="B3188" i="8"/>
  <c r="A3188" i="8" s="1"/>
  <c r="C3188" i="8"/>
  <c r="D3188" i="8"/>
  <c r="E3188" i="8"/>
  <c r="F3188" i="8"/>
  <c r="B3189" i="8"/>
  <c r="A3189" i="8" s="1"/>
  <c r="C3189" i="8"/>
  <c r="D3189" i="8"/>
  <c r="E3189" i="8"/>
  <c r="F3189" i="8"/>
  <c r="B3190" i="8"/>
  <c r="A3190" i="8" s="1"/>
  <c r="C3190" i="8"/>
  <c r="D3190" i="8"/>
  <c r="E3190" i="8"/>
  <c r="F3190" i="8"/>
  <c r="B3191" i="8"/>
  <c r="A3191" i="8" s="1"/>
  <c r="C3191" i="8"/>
  <c r="D3191" i="8"/>
  <c r="E3191" i="8"/>
  <c r="F3191" i="8"/>
  <c r="B3192" i="8"/>
  <c r="A3192" i="8" s="1"/>
  <c r="C3192" i="8"/>
  <c r="D3192" i="8"/>
  <c r="E3192" i="8"/>
  <c r="F3192" i="8"/>
  <c r="B3193" i="8"/>
  <c r="A3193" i="8" s="1"/>
  <c r="C3193" i="8"/>
  <c r="D3193" i="8"/>
  <c r="E3193" i="8"/>
  <c r="F3193" i="8"/>
  <c r="B3194" i="8"/>
  <c r="A3194" i="8" s="1"/>
  <c r="C3194" i="8"/>
  <c r="D3194" i="8"/>
  <c r="E3194" i="8"/>
  <c r="F3194" i="8"/>
  <c r="B3195" i="8"/>
  <c r="A3195" i="8" s="1"/>
  <c r="C3195" i="8"/>
  <c r="D3195" i="8"/>
  <c r="E3195" i="8"/>
  <c r="F3195" i="8"/>
  <c r="B3196" i="8"/>
  <c r="A3196" i="8" s="1"/>
  <c r="C3196" i="8"/>
  <c r="D3196" i="8"/>
  <c r="E3196" i="8"/>
  <c r="F3196" i="8"/>
  <c r="B3197" i="8"/>
  <c r="A3197" i="8" s="1"/>
  <c r="C3197" i="8"/>
  <c r="D3197" i="8"/>
  <c r="E3197" i="8"/>
  <c r="F3197" i="8"/>
  <c r="B3198" i="8"/>
  <c r="A3198" i="8" s="1"/>
  <c r="C3198" i="8"/>
  <c r="D3198" i="8"/>
  <c r="E3198" i="8"/>
  <c r="F3198" i="8"/>
  <c r="B3199" i="8"/>
  <c r="A3199" i="8" s="1"/>
  <c r="C3199" i="8"/>
  <c r="D3199" i="8"/>
  <c r="E3199" i="8"/>
  <c r="F3199" i="8"/>
  <c r="B3200" i="8"/>
  <c r="A3200" i="8" s="1"/>
  <c r="C3200" i="8"/>
  <c r="D3200" i="8"/>
  <c r="E3200" i="8"/>
  <c r="F3200" i="8"/>
  <c r="B3201" i="8"/>
  <c r="A3201" i="8" s="1"/>
  <c r="C3201" i="8"/>
  <c r="D3201" i="8"/>
  <c r="E3201" i="8"/>
  <c r="F3201" i="8"/>
  <c r="B3202" i="8"/>
  <c r="A3202" i="8" s="1"/>
  <c r="C3202" i="8"/>
  <c r="D3202" i="8"/>
  <c r="E3202" i="8"/>
  <c r="F3202" i="8"/>
  <c r="B3203" i="8"/>
  <c r="A3203" i="8" s="1"/>
  <c r="C3203" i="8"/>
  <c r="D3203" i="8"/>
  <c r="E3203" i="8"/>
  <c r="F3203" i="8"/>
  <c r="B3204" i="8"/>
  <c r="A3204" i="8" s="1"/>
  <c r="C3204" i="8"/>
  <c r="D3204" i="8"/>
  <c r="E3204" i="8"/>
  <c r="F3204" i="8"/>
  <c r="B3205" i="8"/>
  <c r="A3205" i="8" s="1"/>
  <c r="C3205" i="8"/>
  <c r="D3205" i="8"/>
  <c r="E3205" i="8"/>
  <c r="F3205" i="8"/>
  <c r="B3206" i="8"/>
  <c r="A3206" i="8" s="1"/>
  <c r="C3206" i="8"/>
  <c r="D3206" i="8"/>
  <c r="E3206" i="8"/>
  <c r="F3206" i="8"/>
  <c r="B3207" i="8"/>
  <c r="A3207" i="8" s="1"/>
  <c r="C3207" i="8"/>
  <c r="D3207" i="8"/>
  <c r="E3207" i="8"/>
  <c r="F3207" i="8"/>
  <c r="B3208" i="8"/>
  <c r="A3208" i="8" s="1"/>
  <c r="C3208" i="8"/>
  <c r="D3208" i="8"/>
  <c r="E3208" i="8"/>
  <c r="F3208" i="8"/>
  <c r="B3209" i="8"/>
  <c r="A3209" i="8" s="1"/>
  <c r="C3209" i="8"/>
  <c r="D3209" i="8"/>
  <c r="E3209" i="8"/>
  <c r="F3209" i="8"/>
  <c r="B3210" i="8"/>
  <c r="A3210" i="8" s="1"/>
  <c r="C3210" i="8"/>
  <c r="D3210" i="8"/>
  <c r="E3210" i="8"/>
  <c r="F3210" i="8"/>
  <c r="B3211" i="8"/>
  <c r="A3211" i="8" s="1"/>
  <c r="C3211" i="8"/>
  <c r="D3211" i="8"/>
  <c r="E3211" i="8"/>
  <c r="F3211" i="8"/>
  <c r="B3212" i="8"/>
  <c r="A3212" i="8" s="1"/>
  <c r="C3212" i="8"/>
  <c r="D3212" i="8"/>
  <c r="E3212" i="8"/>
  <c r="F3212" i="8"/>
  <c r="B3213" i="8"/>
  <c r="A3213" i="8" s="1"/>
  <c r="C3213" i="8"/>
  <c r="D3213" i="8"/>
  <c r="E3213" i="8"/>
  <c r="F3213" i="8"/>
  <c r="B3214" i="8"/>
  <c r="A3214" i="8" s="1"/>
  <c r="C3214" i="8"/>
  <c r="D3214" i="8"/>
  <c r="E3214" i="8"/>
  <c r="F3214" i="8"/>
  <c r="B3215" i="8"/>
  <c r="A3215" i="8" s="1"/>
  <c r="C3215" i="8"/>
  <c r="D3215" i="8"/>
  <c r="E3215" i="8"/>
  <c r="F3215" i="8"/>
  <c r="B3216" i="8"/>
  <c r="A3216" i="8" s="1"/>
  <c r="C3216" i="8"/>
  <c r="D3216" i="8"/>
  <c r="E3216" i="8"/>
  <c r="F3216" i="8"/>
  <c r="B3217" i="8"/>
  <c r="A3217" i="8" s="1"/>
  <c r="C3217" i="8"/>
  <c r="D3217" i="8"/>
  <c r="E3217" i="8"/>
  <c r="F3217" i="8"/>
  <c r="B3218" i="8"/>
  <c r="A3218" i="8" s="1"/>
  <c r="C3218" i="8"/>
  <c r="D3218" i="8"/>
  <c r="E3218" i="8"/>
  <c r="F3218" i="8"/>
  <c r="B3219" i="8"/>
  <c r="A3219" i="8" s="1"/>
  <c r="C3219" i="8"/>
  <c r="D3219" i="8"/>
  <c r="E3219" i="8"/>
  <c r="F3219" i="8"/>
  <c r="B3220" i="8"/>
  <c r="A3220" i="8" s="1"/>
  <c r="C3220" i="8"/>
  <c r="D3220" i="8"/>
  <c r="E3220" i="8"/>
  <c r="F3220" i="8"/>
  <c r="B3221" i="8"/>
  <c r="A3221" i="8" s="1"/>
  <c r="C3221" i="8"/>
  <c r="D3221" i="8"/>
  <c r="E3221" i="8"/>
  <c r="F3221" i="8"/>
  <c r="B3222" i="8"/>
  <c r="A3222" i="8" s="1"/>
  <c r="C3222" i="8"/>
  <c r="D3222" i="8"/>
  <c r="E3222" i="8"/>
  <c r="F3222" i="8"/>
  <c r="B3223" i="8"/>
  <c r="A3223" i="8" s="1"/>
  <c r="C3223" i="8"/>
  <c r="D3223" i="8"/>
  <c r="E3223" i="8"/>
  <c r="F3223" i="8"/>
  <c r="B3224" i="8"/>
  <c r="A3224" i="8" s="1"/>
  <c r="C3224" i="8"/>
  <c r="D3224" i="8"/>
  <c r="E3224" i="8"/>
  <c r="F3224" i="8"/>
  <c r="B3225" i="8"/>
  <c r="A3225" i="8" s="1"/>
  <c r="C3225" i="8"/>
  <c r="D3225" i="8"/>
  <c r="E3225" i="8"/>
  <c r="F3225" i="8"/>
  <c r="B3226" i="8"/>
  <c r="A3226" i="8" s="1"/>
  <c r="C3226" i="8"/>
  <c r="D3226" i="8"/>
  <c r="E3226" i="8"/>
  <c r="F3226" i="8"/>
  <c r="B3227" i="8"/>
  <c r="A3227" i="8" s="1"/>
  <c r="C3227" i="8"/>
  <c r="D3227" i="8"/>
  <c r="E3227" i="8"/>
  <c r="F3227" i="8"/>
  <c r="B3228" i="8"/>
  <c r="A3228" i="8" s="1"/>
  <c r="C3228" i="8"/>
  <c r="D3228" i="8"/>
  <c r="E3228" i="8"/>
  <c r="F3228" i="8"/>
  <c r="B3229" i="8"/>
  <c r="A3229" i="8" s="1"/>
  <c r="C3229" i="8"/>
  <c r="D3229" i="8"/>
  <c r="E3229" i="8"/>
  <c r="F3229" i="8"/>
  <c r="B3230" i="8"/>
  <c r="A3230" i="8" s="1"/>
  <c r="C3230" i="8"/>
  <c r="D3230" i="8"/>
  <c r="E3230" i="8"/>
  <c r="F3230" i="8"/>
  <c r="B3231" i="8"/>
  <c r="A3231" i="8" s="1"/>
  <c r="C3231" i="8"/>
  <c r="D3231" i="8"/>
  <c r="E3231" i="8"/>
  <c r="F3231" i="8"/>
  <c r="B3232" i="8"/>
  <c r="A3232" i="8" s="1"/>
  <c r="C3232" i="8"/>
  <c r="D3232" i="8"/>
  <c r="E3232" i="8"/>
  <c r="F3232" i="8"/>
  <c r="B3233" i="8"/>
  <c r="A3233" i="8" s="1"/>
  <c r="C3233" i="8"/>
  <c r="D3233" i="8"/>
  <c r="E3233" i="8"/>
  <c r="F3233" i="8"/>
  <c r="B3234" i="8"/>
  <c r="A3234" i="8" s="1"/>
  <c r="C3234" i="8"/>
  <c r="D3234" i="8"/>
  <c r="E3234" i="8"/>
  <c r="F3234" i="8"/>
  <c r="B3235" i="8"/>
  <c r="A3235" i="8" s="1"/>
  <c r="C3235" i="8"/>
  <c r="D3235" i="8"/>
  <c r="E3235" i="8"/>
  <c r="F3235" i="8"/>
  <c r="B3236" i="8"/>
  <c r="A3236" i="8" s="1"/>
  <c r="C3236" i="8"/>
  <c r="D3236" i="8"/>
  <c r="E3236" i="8"/>
  <c r="F3236" i="8"/>
  <c r="B3237" i="8"/>
  <c r="A3237" i="8" s="1"/>
  <c r="C3237" i="8"/>
  <c r="D3237" i="8"/>
  <c r="E3237" i="8"/>
  <c r="F3237" i="8"/>
  <c r="B3238" i="8"/>
  <c r="A3238" i="8" s="1"/>
  <c r="C3238" i="8"/>
  <c r="D3238" i="8"/>
  <c r="E3238" i="8"/>
  <c r="F3238" i="8"/>
  <c r="B3239" i="8"/>
  <c r="A3239" i="8" s="1"/>
  <c r="C3239" i="8"/>
  <c r="D3239" i="8"/>
  <c r="E3239" i="8"/>
  <c r="F3239" i="8"/>
  <c r="B3240" i="8"/>
  <c r="A3240" i="8" s="1"/>
  <c r="C3240" i="8"/>
  <c r="D3240" i="8"/>
  <c r="E3240" i="8"/>
  <c r="F3240" i="8"/>
  <c r="B3241" i="8"/>
  <c r="A3241" i="8" s="1"/>
  <c r="C3241" i="8"/>
  <c r="D3241" i="8"/>
  <c r="E3241" i="8"/>
  <c r="F3241" i="8"/>
  <c r="B3242" i="8"/>
  <c r="A3242" i="8" s="1"/>
  <c r="C3242" i="8"/>
  <c r="D3242" i="8"/>
  <c r="E3242" i="8"/>
  <c r="F3242" i="8"/>
  <c r="B3243" i="8"/>
  <c r="A3243" i="8" s="1"/>
  <c r="C3243" i="8"/>
  <c r="D3243" i="8"/>
  <c r="E3243" i="8"/>
  <c r="F3243" i="8"/>
  <c r="B3244" i="8"/>
  <c r="A3244" i="8" s="1"/>
  <c r="C3244" i="8"/>
  <c r="D3244" i="8"/>
  <c r="E3244" i="8"/>
  <c r="F3244" i="8"/>
  <c r="B3245" i="8"/>
  <c r="A3245" i="8" s="1"/>
  <c r="C3245" i="8"/>
  <c r="D3245" i="8"/>
  <c r="E3245" i="8"/>
  <c r="F3245" i="8"/>
  <c r="B3246" i="8"/>
  <c r="A3246" i="8" s="1"/>
  <c r="C3246" i="8"/>
  <c r="D3246" i="8"/>
  <c r="E3246" i="8"/>
  <c r="F3246" i="8"/>
  <c r="B3247" i="8"/>
  <c r="A3247" i="8" s="1"/>
  <c r="C3247" i="8"/>
  <c r="D3247" i="8"/>
  <c r="E3247" i="8"/>
  <c r="F3247" i="8"/>
  <c r="B3248" i="8"/>
  <c r="A3248" i="8" s="1"/>
  <c r="C3248" i="8"/>
  <c r="D3248" i="8"/>
  <c r="E3248" i="8"/>
  <c r="F3248" i="8"/>
  <c r="B3249" i="8"/>
  <c r="A3249" i="8" s="1"/>
  <c r="C3249" i="8"/>
  <c r="D3249" i="8"/>
  <c r="E3249" i="8"/>
  <c r="F3249" i="8"/>
  <c r="B3250" i="8"/>
  <c r="A3250" i="8" s="1"/>
  <c r="C3250" i="8"/>
  <c r="D3250" i="8"/>
  <c r="E3250" i="8"/>
  <c r="F3250" i="8"/>
  <c r="B3251" i="8"/>
  <c r="A3251" i="8" s="1"/>
  <c r="C3251" i="8"/>
  <c r="D3251" i="8"/>
  <c r="E3251" i="8"/>
  <c r="F3251" i="8"/>
  <c r="B3252" i="8"/>
  <c r="A3252" i="8" s="1"/>
  <c r="C3252" i="8"/>
  <c r="D3252" i="8"/>
  <c r="E3252" i="8"/>
  <c r="F3252" i="8"/>
  <c r="B3253" i="8"/>
  <c r="A3253" i="8" s="1"/>
  <c r="C3253" i="8"/>
  <c r="D3253" i="8"/>
  <c r="E3253" i="8"/>
  <c r="F3253" i="8"/>
  <c r="B3254" i="8"/>
  <c r="A3254" i="8" s="1"/>
  <c r="C3254" i="8"/>
  <c r="D3254" i="8"/>
  <c r="E3254" i="8"/>
  <c r="F3254" i="8"/>
  <c r="B3255" i="8"/>
  <c r="A3255" i="8" s="1"/>
  <c r="C3255" i="8"/>
  <c r="D3255" i="8"/>
  <c r="E3255" i="8"/>
  <c r="F3255" i="8"/>
  <c r="B3256" i="8"/>
  <c r="A3256" i="8" s="1"/>
  <c r="C3256" i="8"/>
  <c r="D3256" i="8"/>
  <c r="E3256" i="8"/>
  <c r="F3256" i="8"/>
  <c r="B3257" i="8"/>
  <c r="A3257" i="8" s="1"/>
  <c r="C3257" i="8"/>
  <c r="D3257" i="8"/>
  <c r="E3257" i="8"/>
  <c r="F3257" i="8"/>
  <c r="B3258" i="8"/>
  <c r="A3258" i="8" s="1"/>
  <c r="C3258" i="8"/>
  <c r="D3258" i="8"/>
  <c r="E3258" i="8"/>
  <c r="F3258" i="8"/>
  <c r="B3259" i="8"/>
  <c r="A3259" i="8" s="1"/>
  <c r="C3259" i="8"/>
  <c r="D3259" i="8"/>
  <c r="E3259" i="8"/>
  <c r="F3259" i="8"/>
  <c r="B3260" i="8"/>
  <c r="A3260" i="8" s="1"/>
  <c r="C3260" i="8"/>
  <c r="D3260" i="8"/>
  <c r="E3260" i="8"/>
  <c r="F3260" i="8"/>
  <c r="B3261" i="8"/>
  <c r="A3261" i="8" s="1"/>
  <c r="C3261" i="8"/>
  <c r="D3261" i="8"/>
  <c r="E3261" i="8"/>
  <c r="F3261" i="8"/>
  <c r="B3262" i="8"/>
  <c r="A3262" i="8" s="1"/>
  <c r="C3262" i="8"/>
  <c r="D3262" i="8"/>
  <c r="E3262" i="8"/>
  <c r="F3262" i="8"/>
  <c r="B3263" i="8"/>
  <c r="A3263" i="8" s="1"/>
  <c r="C3263" i="8"/>
  <c r="D3263" i="8"/>
  <c r="E3263" i="8"/>
  <c r="F3263" i="8"/>
  <c r="B3264" i="8"/>
  <c r="A3264" i="8" s="1"/>
  <c r="C3264" i="8"/>
  <c r="D3264" i="8"/>
  <c r="E3264" i="8"/>
  <c r="F3264" i="8"/>
  <c r="B3265" i="8"/>
  <c r="A3265" i="8" s="1"/>
  <c r="C3265" i="8"/>
  <c r="D3265" i="8"/>
  <c r="E3265" i="8"/>
  <c r="F3265" i="8"/>
  <c r="B3266" i="8"/>
  <c r="A3266" i="8" s="1"/>
  <c r="C3266" i="8"/>
  <c r="D3266" i="8"/>
  <c r="E3266" i="8"/>
  <c r="F3266" i="8"/>
  <c r="B3267" i="8"/>
  <c r="A3267" i="8" s="1"/>
  <c r="C3267" i="8"/>
  <c r="D3267" i="8"/>
  <c r="E3267" i="8"/>
  <c r="F3267" i="8"/>
  <c r="B3268" i="8"/>
  <c r="A3268" i="8" s="1"/>
  <c r="C3268" i="8"/>
  <c r="D3268" i="8"/>
  <c r="E3268" i="8"/>
  <c r="F3268" i="8"/>
  <c r="B3269" i="8"/>
  <c r="A3269" i="8" s="1"/>
  <c r="C3269" i="8"/>
  <c r="D3269" i="8"/>
  <c r="E3269" i="8"/>
  <c r="F3269" i="8"/>
  <c r="B3270" i="8"/>
  <c r="A3270" i="8" s="1"/>
  <c r="C3270" i="8"/>
  <c r="D3270" i="8"/>
  <c r="E3270" i="8"/>
  <c r="F3270" i="8"/>
  <c r="B3271" i="8"/>
  <c r="A3271" i="8" s="1"/>
  <c r="C3271" i="8"/>
  <c r="D3271" i="8"/>
  <c r="E3271" i="8"/>
  <c r="F3271" i="8"/>
  <c r="B3272" i="8"/>
  <c r="A3272" i="8" s="1"/>
  <c r="C3272" i="8"/>
  <c r="D3272" i="8"/>
  <c r="E3272" i="8"/>
  <c r="F3272" i="8"/>
  <c r="B3273" i="8"/>
  <c r="A3273" i="8" s="1"/>
  <c r="C3273" i="8"/>
  <c r="D3273" i="8"/>
  <c r="E3273" i="8"/>
  <c r="F3273" i="8"/>
  <c r="B3274" i="8"/>
  <c r="A3274" i="8" s="1"/>
  <c r="C3274" i="8"/>
  <c r="D3274" i="8"/>
  <c r="E3274" i="8"/>
  <c r="F3274" i="8"/>
  <c r="B3275" i="8"/>
  <c r="A3275" i="8" s="1"/>
  <c r="C3275" i="8"/>
  <c r="D3275" i="8"/>
  <c r="E3275" i="8"/>
  <c r="F3275" i="8"/>
  <c r="B3276" i="8"/>
  <c r="A3276" i="8" s="1"/>
  <c r="C3276" i="8"/>
  <c r="D3276" i="8"/>
  <c r="E3276" i="8"/>
  <c r="F3276" i="8"/>
  <c r="B3277" i="8"/>
  <c r="A3277" i="8" s="1"/>
  <c r="C3277" i="8"/>
  <c r="D3277" i="8"/>
  <c r="E3277" i="8"/>
  <c r="F3277" i="8"/>
  <c r="B3278" i="8"/>
  <c r="A3278" i="8" s="1"/>
  <c r="C3278" i="8"/>
  <c r="D3278" i="8"/>
  <c r="E3278" i="8"/>
  <c r="F3278" i="8"/>
  <c r="B3279" i="8"/>
  <c r="A3279" i="8" s="1"/>
  <c r="C3279" i="8"/>
  <c r="D3279" i="8"/>
  <c r="E3279" i="8"/>
  <c r="F3279" i="8"/>
  <c r="B3280" i="8"/>
  <c r="A3280" i="8" s="1"/>
  <c r="C3280" i="8"/>
  <c r="D3280" i="8"/>
  <c r="E3280" i="8"/>
  <c r="F3280" i="8"/>
  <c r="B3281" i="8"/>
  <c r="A3281" i="8" s="1"/>
  <c r="C3281" i="8"/>
  <c r="D3281" i="8"/>
  <c r="E3281" i="8"/>
  <c r="F3281" i="8"/>
  <c r="B3282" i="8"/>
  <c r="A3282" i="8" s="1"/>
  <c r="C3282" i="8"/>
  <c r="D3282" i="8"/>
  <c r="E3282" i="8"/>
  <c r="F3282" i="8"/>
  <c r="B3283" i="8"/>
  <c r="A3283" i="8" s="1"/>
  <c r="C3283" i="8"/>
  <c r="D3283" i="8"/>
  <c r="E3283" i="8"/>
  <c r="F3283" i="8"/>
  <c r="B3284" i="8"/>
  <c r="A3284" i="8" s="1"/>
  <c r="C3284" i="8"/>
  <c r="D3284" i="8"/>
  <c r="E3284" i="8"/>
  <c r="F3284" i="8"/>
  <c r="B3285" i="8"/>
  <c r="A3285" i="8" s="1"/>
  <c r="C3285" i="8"/>
  <c r="D3285" i="8"/>
  <c r="E3285" i="8"/>
  <c r="F3285" i="8"/>
  <c r="B3286" i="8"/>
  <c r="A3286" i="8" s="1"/>
  <c r="C3286" i="8"/>
  <c r="D3286" i="8"/>
  <c r="E3286" i="8"/>
  <c r="F3286" i="8"/>
  <c r="B3287" i="8"/>
  <c r="A3287" i="8" s="1"/>
  <c r="C3287" i="8"/>
  <c r="D3287" i="8"/>
  <c r="E3287" i="8"/>
  <c r="F3287" i="8"/>
  <c r="B3288" i="8"/>
  <c r="A3288" i="8" s="1"/>
  <c r="C3288" i="8"/>
  <c r="D3288" i="8"/>
  <c r="E3288" i="8"/>
  <c r="F3288" i="8"/>
  <c r="B3289" i="8"/>
  <c r="A3289" i="8" s="1"/>
  <c r="C3289" i="8"/>
  <c r="D3289" i="8"/>
  <c r="E3289" i="8"/>
  <c r="F3289" i="8"/>
  <c r="B3290" i="8"/>
  <c r="A3290" i="8" s="1"/>
  <c r="C3290" i="8"/>
  <c r="D3290" i="8"/>
  <c r="E3290" i="8"/>
  <c r="F3290" i="8"/>
  <c r="B3291" i="8"/>
  <c r="A3291" i="8" s="1"/>
  <c r="C3291" i="8"/>
  <c r="D3291" i="8"/>
  <c r="E3291" i="8"/>
  <c r="F3291" i="8"/>
  <c r="B3292" i="8"/>
  <c r="A3292" i="8" s="1"/>
  <c r="C3292" i="8"/>
  <c r="D3292" i="8"/>
  <c r="E3292" i="8"/>
  <c r="F3292" i="8"/>
  <c r="B3293" i="8"/>
  <c r="A3293" i="8" s="1"/>
  <c r="C3293" i="8"/>
  <c r="D3293" i="8"/>
  <c r="E3293" i="8"/>
  <c r="F3293" i="8"/>
  <c r="B3294" i="8"/>
  <c r="A3294" i="8" s="1"/>
  <c r="C3294" i="8"/>
  <c r="D3294" i="8"/>
  <c r="E3294" i="8"/>
  <c r="F3294" i="8"/>
  <c r="B3295" i="8"/>
  <c r="A3295" i="8" s="1"/>
  <c r="C3295" i="8"/>
  <c r="D3295" i="8"/>
  <c r="E3295" i="8"/>
  <c r="F3295" i="8"/>
  <c r="B3296" i="8"/>
  <c r="A3296" i="8" s="1"/>
  <c r="C3296" i="8"/>
  <c r="D3296" i="8"/>
  <c r="E3296" i="8"/>
  <c r="F3296" i="8"/>
  <c r="B3297" i="8"/>
  <c r="A3297" i="8" s="1"/>
  <c r="C3297" i="8"/>
  <c r="D3297" i="8"/>
  <c r="E3297" i="8"/>
  <c r="F3297" i="8"/>
  <c r="B3298" i="8"/>
  <c r="A3298" i="8" s="1"/>
  <c r="C3298" i="8"/>
  <c r="D3298" i="8"/>
  <c r="E3298" i="8"/>
  <c r="F3298" i="8"/>
  <c r="B3299" i="8"/>
  <c r="A3299" i="8" s="1"/>
  <c r="C3299" i="8"/>
  <c r="D3299" i="8"/>
  <c r="E3299" i="8"/>
  <c r="F3299" i="8"/>
  <c r="B3300" i="8"/>
  <c r="A3300" i="8" s="1"/>
  <c r="C3300" i="8"/>
  <c r="D3300" i="8"/>
  <c r="E3300" i="8"/>
  <c r="F3300" i="8"/>
  <c r="B3301" i="8"/>
  <c r="A3301" i="8" s="1"/>
  <c r="C3301" i="8"/>
  <c r="D3301" i="8"/>
  <c r="E3301" i="8"/>
  <c r="F3301" i="8"/>
  <c r="B3302" i="8"/>
  <c r="A3302" i="8" s="1"/>
  <c r="C3302" i="8"/>
  <c r="D3302" i="8"/>
  <c r="E3302" i="8"/>
  <c r="F3302" i="8"/>
  <c r="B3303" i="8"/>
  <c r="A3303" i="8" s="1"/>
  <c r="C3303" i="8"/>
  <c r="D3303" i="8"/>
  <c r="E3303" i="8"/>
  <c r="F3303" i="8"/>
  <c r="B3304" i="8"/>
  <c r="A3304" i="8" s="1"/>
  <c r="C3304" i="8"/>
  <c r="D3304" i="8"/>
  <c r="E3304" i="8"/>
  <c r="F3304" i="8"/>
  <c r="B3305" i="8"/>
  <c r="A3305" i="8" s="1"/>
  <c r="C3305" i="8"/>
  <c r="D3305" i="8"/>
  <c r="E3305" i="8"/>
  <c r="F3305" i="8"/>
  <c r="B3306" i="8"/>
  <c r="A3306" i="8" s="1"/>
  <c r="C3306" i="8"/>
  <c r="D3306" i="8"/>
  <c r="E3306" i="8"/>
  <c r="F3306" i="8"/>
  <c r="B3307" i="8"/>
  <c r="A3307" i="8" s="1"/>
  <c r="C3307" i="8"/>
  <c r="D3307" i="8"/>
  <c r="E3307" i="8"/>
  <c r="F3307" i="8"/>
  <c r="B3308" i="8"/>
  <c r="A3308" i="8" s="1"/>
  <c r="C3308" i="8"/>
  <c r="D3308" i="8"/>
  <c r="E3308" i="8"/>
  <c r="F3308" i="8"/>
  <c r="B3309" i="8"/>
  <c r="A3309" i="8" s="1"/>
  <c r="C3309" i="8"/>
  <c r="D3309" i="8"/>
  <c r="E3309" i="8"/>
  <c r="F3309" i="8"/>
  <c r="B3310" i="8"/>
  <c r="A3310" i="8" s="1"/>
  <c r="C3310" i="8"/>
  <c r="D3310" i="8"/>
  <c r="E3310" i="8"/>
  <c r="F3310" i="8"/>
  <c r="B3311" i="8"/>
  <c r="A3311" i="8" s="1"/>
  <c r="C3311" i="8"/>
  <c r="D3311" i="8"/>
  <c r="E3311" i="8"/>
  <c r="F3311" i="8"/>
  <c r="B3312" i="8"/>
  <c r="A3312" i="8" s="1"/>
  <c r="C3312" i="8"/>
  <c r="D3312" i="8"/>
  <c r="E3312" i="8"/>
  <c r="F3312" i="8"/>
  <c r="B3313" i="8"/>
  <c r="A3313" i="8" s="1"/>
  <c r="C3313" i="8"/>
  <c r="D3313" i="8"/>
  <c r="E3313" i="8"/>
  <c r="F3313" i="8"/>
  <c r="B3314" i="8"/>
  <c r="A3314" i="8" s="1"/>
  <c r="C3314" i="8"/>
  <c r="D3314" i="8"/>
  <c r="E3314" i="8"/>
  <c r="F3314" i="8"/>
  <c r="B3315" i="8"/>
  <c r="A3315" i="8" s="1"/>
  <c r="C3315" i="8"/>
  <c r="D3315" i="8"/>
  <c r="E3315" i="8"/>
  <c r="F3315" i="8"/>
  <c r="B3316" i="8"/>
  <c r="A3316" i="8" s="1"/>
  <c r="C3316" i="8"/>
  <c r="D3316" i="8"/>
  <c r="E3316" i="8"/>
  <c r="F3316" i="8"/>
  <c r="B3317" i="8"/>
  <c r="A3317" i="8" s="1"/>
  <c r="C3317" i="8"/>
  <c r="D3317" i="8"/>
  <c r="E3317" i="8"/>
  <c r="F3317" i="8"/>
  <c r="B3318" i="8"/>
  <c r="A3318" i="8" s="1"/>
  <c r="C3318" i="8"/>
  <c r="D3318" i="8"/>
  <c r="E3318" i="8"/>
  <c r="F3318" i="8"/>
  <c r="B3319" i="8"/>
  <c r="A3319" i="8" s="1"/>
  <c r="C3319" i="8"/>
  <c r="D3319" i="8"/>
  <c r="E3319" i="8"/>
  <c r="F3319" i="8"/>
  <c r="B3320" i="8"/>
  <c r="A3320" i="8" s="1"/>
  <c r="C3320" i="8"/>
  <c r="D3320" i="8"/>
  <c r="E3320" i="8"/>
  <c r="F3320" i="8"/>
  <c r="B3321" i="8"/>
  <c r="A3321" i="8" s="1"/>
  <c r="C3321" i="8"/>
  <c r="D3321" i="8"/>
  <c r="E3321" i="8"/>
  <c r="F3321" i="8"/>
  <c r="B3322" i="8"/>
  <c r="A3322" i="8" s="1"/>
  <c r="C3322" i="8"/>
  <c r="D3322" i="8"/>
  <c r="E3322" i="8"/>
  <c r="F3322" i="8"/>
  <c r="B3323" i="8"/>
  <c r="A3323" i="8" s="1"/>
  <c r="C3323" i="8"/>
  <c r="D3323" i="8"/>
  <c r="E3323" i="8"/>
  <c r="F3323" i="8"/>
  <c r="B3324" i="8"/>
  <c r="A3324" i="8" s="1"/>
  <c r="C3324" i="8"/>
  <c r="D3324" i="8"/>
  <c r="E3324" i="8"/>
  <c r="F3324" i="8"/>
  <c r="B3325" i="8"/>
  <c r="A3325" i="8" s="1"/>
  <c r="C3325" i="8"/>
  <c r="D3325" i="8"/>
  <c r="E3325" i="8"/>
  <c r="F3325" i="8"/>
  <c r="B3326" i="8"/>
  <c r="A3326" i="8" s="1"/>
  <c r="C3326" i="8"/>
  <c r="D3326" i="8"/>
  <c r="E3326" i="8"/>
  <c r="F3326" i="8"/>
  <c r="B3327" i="8"/>
  <c r="A3327" i="8" s="1"/>
  <c r="C3327" i="8"/>
  <c r="D3327" i="8"/>
  <c r="E3327" i="8"/>
  <c r="F3327" i="8"/>
  <c r="B3328" i="8"/>
  <c r="A3328" i="8" s="1"/>
  <c r="C3328" i="8"/>
  <c r="D3328" i="8"/>
  <c r="E3328" i="8"/>
  <c r="F3328" i="8"/>
  <c r="B3329" i="8"/>
  <c r="A3329" i="8" s="1"/>
  <c r="C3329" i="8"/>
  <c r="D3329" i="8"/>
  <c r="E3329" i="8"/>
  <c r="F3329" i="8"/>
  <c r="B3330" i="8"/>
  <c r="A3330" i="8" s="1"/>
  <c r="C3330" i="8"/>
  <c r="D3330" i="8"/>
  <c r="E3330" i="8"/>
  <c r="F3330" i="8"/>
  <c r="B3331" i="8"/>
  <c r="A3331" i="8" s="1"/>
  <c r="C3331" i="8"/>
  <c r="D3331" i="8"/>
  <c r="E3331" i="8"/>
  <c r="F3331" i="8"/>
  <c r="B3332" i="8"/>
  <c r="A3332" i="8" s="1"/>
  <c r="C3332" i="8"/>
  <c r="D3332" i="8"/>
  <c r="E3332" i="8"/>
  <c r="F3332" i="8"/>
  <c r="B3333" i="8"/>
  <c r="A3333" i="8" s="1"/>
  <c r="C3333" i="8"/>
  <c r="D3333" i="8"/>
  <c r="E3333" i="8"/>
  <c r="F3333" i="8"/>
  <c r="B3334" i="8"/>
  <c r="A3334" i="8" s="1"/>
  <c r="C3334" i="8"/>
  <c r="D3334" i="8"/>
  <c r="E3334" i="8"/>
  <c r="F3334" i="8"/>
  <c r="B3335" i="8"/>
  <c r="A3335" i="8" s="1"/>
  <c r="C3335" i="8"/>
  <c r="D3335" i="8"/>
  <c r="E3335" i="8"/>
  <c r="F3335" i="8"/>
  <c r="B3336" i="8"/>
  <c r="A3336" i="8" s="1"/>
  <c r="C3336" i="8"/>
  <c r="D3336" i="8"/>
  <c r="E3336" i="8"/>
  <c r="F3336" i="8"/>
  <c r="B3337" i="8"/>
  <c r="A3337" i="8" s="1"/>
  <c r="C3337" i="8"/>
  <c r="D3337" i="8"/>
  <c r="E3337" i="8"/>
  <c r="F3337" i="8"/>
  <c r="B3338" i="8"/>
  <c r="A3338" i="8" s="1"/>
  <c r="C3338" i="8"/>
  <c r="D3338" i="8"/>
  <c r="E3338" i="8"/>
  <c r="F3338" i="8"/>
  <c r="B3339" i="8"/>
  <c r="A3339" i="8" s="1"/>
  <c r="C3339" i="8"/>
  <c r="D3339" i="8"/>
  <c r="E3339" i="8"/>
  <c r="F3339" i="8"/>
  <c r="B3340" i="8"/>
  <c r="A3340" i="8" s="1"/>
  <c r="C3340" i="8"/>
  <c r="D3340" i="8"/>
  <c r="E3340" i="8"/>
  <c r="F3340" i="8"/>
  <c r="B3341" i="8"/>
  <c r="A3341" i="8" s="1"/>
  <c r="C3341" i="8"/>
  <c r="D3341" i="8"/>
  <c r="E3341" i="8"/>
  <c r="F3341" i="8"/>
  <c r="B3342" i="8"/>
  <c r="A3342" i="8" s="1"/>
  <c r="C3342" i="8"/>
  <c r="D3342" i="8"/>
  <c r="E3342" i="8"/>
  <c r="F3342" i="8"/>
  <c r="B3343" i="8"/>
  <c r="A3343" i="8" s="1"/>
  <c r="C3343" i="8"/>
  <c r="D3343" i="8"/>
  <c r="E3343" i="8"/>
  <c r="F3343" i="8"/>
  <c r="B3344" i="8"/>
  <c r="A3344" i="8" s="1"/>
  <c r="C3344" i="8"/>
  <c r="D3344" i="8"/>
  <c r="E3344" i="8"/>
  <c r="F3344" i="8"/>
  <c r="B3345" i="8"/>
  <c r="A3345" i="8" s="1"/>
  <c r="C3345" i="8"/>
  <c r="D3345" i="8"/>
  <c r="E3345" i="8"/>
  <c r="F3345" i="8"/>
  <c r="B3346" i="8"/>
  <c r="A3346" i="8" s="1"/>
  <c r="C3346" i="8"/>
  <c r="D3346" i="8"/>
  <c r="E3346" i="8"/>
  <c r="F3346" i="8"/>
  <c r="B3347" i="8"/>
  <c r="A3347" i="8" s="1"/>
  <c r="C3347" i="8"/>
  <c r="D3347" i="8"/>
  <c r="E3347" i="8"/>
  <c r="F3347" i="8"/>
  <c r="B3348" i="8"/>
  <c r="A3348" i="8" s="1"/>
  <c r="C3348" i="8"/>
  <c r="D3348" i="8"/>
  <c r="E3348" i="8"/>
  <c r="F3348" i="8"/>
  <c r="B3349" i="8"/>
  <c r="A3349" i="8" s="1"/>
  <c r="C3349" i="8"/>
  <c r="D3349" i="8"/>
  <c r="E3349" i="8"/>
  <c r="F3349" i="8"/>
  <c r="B3350" i="8"/>
  <c r="A3350" i="8" s="1"/>
  <c r="C3350" i="8"/>
  <c r="D3350" i="8"/>
  <c r="E3350" i="8"/>
  <c r="F3350" i="8"/>
  <c r="B3351" i="8"/>
  <c r="A3351" i="8" s="1"/>
  <c r="C3351" i="8"/>
  <c r="D3351" i="8"/>
  <c r="E3351" i="8"/>
  <c r="F3351" i="8"/>
  <c r="B3352" i="8"/>
  <c r="A3352" i="8" s="1"/>
  <c r="C3352" i="8"/>
  <c r="D3352" i="8"/>
  <c r="E3352" i="8"/>
  <c r="F3352" i="8"/>
  <c r="B3353" i="8"/>
  <c r="A3353" i="8" s="1"/>
  <c r="C3353" i="8"/>
  <c r="D3353" i="8"/>
  <c r="E3353" i="8"/>
  <c r="F3353" i="8"/>
  <c r="B3354" i="8"/>
  <c r="A3354" i="8" s="1"/>
  <c r="C3354" i="8"/>
  <c r="D3354" i="8"/>
  <c r="E3354" i="8"/>
  <c r="F3354" i="8"/>
  <c r="B3355" i="8"/>
  <c r="A3355" i="8" s="1"/>
  <c r="C3355" i="8"/>
  <c r="D3355" i="8"/>
  <c r="E3355" i="8"/>
  <c r="F3355" i="8"/>
  <c r="B3356" i="8"/>
  <c r="A3356" i="8" s="1"/>
  <c r="C3356" i="8"/>
  <c r="D3356" i="8"/>
  <c r="E3356" i="8"/>
  <c r="F3356" i="8"/>
  <c r="B3357" i="8"/>
  <c r="A3357" i="8" s="1"/>
  <c r="C3357" i="8"/>
  <c r="D3357" i="8"/>
  <c r="E3357" i="8"/>
  <c r="F3357" i="8"/>
  <c r="B3358" i="8"/>
  <c r="A3358" i="8" s="1"/>
  <c r="C3358" i="8"/>
  <c r="D3358" i="8"/>
  <c r="E3358" i="8"/>
  <c r="F3358" i="8"/>
  <c r="B3359" i="8"/>
  <c r="A3359" i="8" s="1"/>
  <c r="C3359" i="8"/>
  <c r="D3359" i="8"/>
  <c r="E3359" i="8"/>
  <c r="F3359" i="8"/>
  <c r="B3360" i="8"/>
  <c r="A3360" i="8" s="1"/>
  <c r="C3360" i="8"/>
  <c r="D3360" i="8"/>
  <c r="E3360" i="8"/>
  <c r="F3360" i="8"/>
  <c r="B3361" i="8"/>
  <c r="A3361" i="8" s="1"/>
  <c r="C3361" i="8"/>
  <c r="D3361" i="8"/>
  <c r="E3361" i="8"/>
  <c r="F3361" i="8"/>
  <c r="B3362" i="8"/>
  <c r="A3362" i="8" s="1"/>
  <c r="C3362" i="8"/>
  <c r="D3362" i="8"/>
  <c r="E3362" i="8"/>
  <c r="F3362" i="8"/>
  <c r="B3363" i="8"/>
  <c r="A3363" i="8" s="1"/>
  <c r="C3363" i="8"/>
  <c r="D3363" i="8"/>
  <c r="E3363" i="8"/>
  <c r="F3363" i="8"/>
  <c r="B3364" i="8"/>
  <c r="A3364" i="8" s="1"/>
  <c r="C3364" i="8"/>
  <c r="D3364" i="8"/>
  <c r="E3364" i="8"/>
  <c r="F3364" i="8"/>
  <c r="B3365" i="8"/>
  <c r="A3365" i="8" s="1"/>
  <c r="C3365" i="8"/>
  <c r="D3365" i="8"/>
  <c r="E3365" i="8"/>
  <c r="F3365" i="8"/>
  <c r="B3366" i="8"/>
  <c r="A3366" i="8" s="1"/>
  <c r="C3366" i="8"/>
  <c r="D3366" i="8"/>
  <c r="E3366" i="8"/>
  <c r="F3366" i="8"/>
  <c r="B3367" i="8"/>
  <c r="A3367" i="8" s="1"/>
  <c r="C3367" i="8"/>
  <c r="D3367" i="8"/>
  <c r="E3367" i="8"/>
  <c r="F3367" i="8"/>
  <c r="B3368" i="8"/>
  <c r="A3368" i="8" s="1"/>
  <c r="C3368" i="8"/>
  <c r="D3368" i="8"/>
  <c r="E3368" i="8"/>
  <c r="F3368" i="8"/>
  <c r="B3369" i="8"/>
  <c r="A3369" i="8" s="1"/>
  <c r="C3369" i="8"/>
  <c r="D3369" i="8"/>
  <c r="E3369" i="8"/>
  <c r="F3369" i="8"/>
  <c r="B3370" i="8"/>
  <c r="A3370" i="8" s="1"/>
  <c r="C3370" i="8"/>
  <c r="D3370" i="8"/>
  <c r="E3370" i="8"/>
  <c r="F3370" i="8"/>
  <c r="B3371" i="8"/>
  <c r="A3371" i="8" s="1"/>
  <c r="C3371" i="8"/>
  <c r="D3371" i="8"/>
  <c r="E3371" i="8"/>
  <c r="F3371" i="8"/>
  <c r="B3372" i="8"/>
  <c r="A3372" i="8" s="1"/>
  <c r="C3372" i="8"/>
  <c r="D3372" i="8"/>
  <c r="E3372" i="8"/>
  <c r="F3372" i="8"/>
  <c r="B3373" i="8"/>
  <c r="A3373" i="8" s="1"/>
  <c r="C3373" i="8"/>
  <c r="D3373" i="8"/>
  <c r="E3373" i="8"/>
  <c r="F3373" i="8"/>
  <c r="B3374" i="8"/>
  <c r="A3374" i="8" s="1"/>
  <c r="C3374" i="8"/>
  <c r="D3374" i="8"/>
  <c r="E3374" i="8"/>
  <c r="F3374" i="8"/>
  <c r="B3375" i="8"/>
  <c r="A3375" i="8" s="1"/>
  <c r="C3375" i="8"/>
  <c r="D3375" i="8"/>
  <c r="E3375" i="8"/>
  <c r="F3375" i="8"/>
  <c r="B3376" i="8"/>
  <c r="A3376" i="8" s="1"/>
  <c r="C3376" i="8"/>
  <c r="D3376" i="8"/>
  <c r="E3376" i="8"/>
  <c r="F3376" i="8"/>
  <c r="B3377" i="8"/>
  <c r="A3377" i="8" s="1"/>
  <c r="C3377" i="8"/>
  <c r="D3377" i="8"/>
  <c r="E3377" i="8"/>
  <c r="F3377" i="8"/>
  <c r="B3378" i="8"/>
  <c r="A3378" i="8" s="1"/>
  <c r="C3378" i="8"/>
  <c r="D3378" i="8"/>
  <c r="E3378" i="8"/>
  <c r="F3378" i="8"/>
  <c r="B3379" i="8"/>
  <c r="A3379" i="8" s="1"/>
  <c r="C3379" i="8"/>
  <c r="D3379" i="8"/>
  <c r="E3379" i="8"/>
  <c r="F3379" i="8"/>
  <c r="B3380" i="8"/>
  <c r="A3380" i="8" s="1"/>
  <c r="C3380" i="8"/>
  <c r="D3380" i="8"/>
  <c r="E3380" i="8"/>
  <c r="F3380" i="8"/>
  <c r="B3381" i="8"/>
  <c r="A3381" i="8" s="1"/>
  <c r="C3381" i="8"/>
  <c r="D3381" i="8"/>
  <c r="E3381" i="8"/>
  <c r="F3381" i="8"/>
  <c r="B3382" i="8"/>
  <c r="A3382" i="8" s="1"/>
  <c r="C3382" i="8"/>
  <c r="D3382" i="8"/>
  <c r="E3382" i="8"/>
  <c r="F3382" i="8"/>
  <c r="B3383" i="8"/>
  <c r="A3383" i="8" s="1"/>
  <c r="C3383" i="8"/>
  <c r="D3383" i="8"/>
  <c r="E3383" i="8"/>
  <c r="F3383" i="8"/>
  <c r="B3384" i="8"/>
  <c r="A3384" i="8" s="1"/>
  <c r="C3384" i="8"/>
  <c r="D3384" i="8"/>
  <c r="E3384" i="8"/>
  <c r="F3384" i="8"/>
  <c r="B3385" i="8"/>
  <c r="A3385" i="8" s="1"/>
  <c r="C3385" i="8"/>
  <c r="D3385" i="8"/>
  <c r="E3385" i="8"/>
  <c r="F3385" i="8"/>
  <c r="B3386" i="8"/>
  <c r="A3386" i="8" s="1"/>
  <c r="C3386" i="8"/>
  <c r="D3386" i="8"/>
  <c r="E3386" i="8"/>
  <c r="F3386" i="8"/>
  <c r="B3387" i="8"/>
  <c r="A3387" i="8" s="1"/>
  <c r="C3387" i="8"/>
  <c r="D3387" i="8"/>
  <c r="E3387" i="8"/>
  <c r="F3387" i="8"/>
  <c r="B3388" i="8"/>
  <c r="A3388" i="8" s="1"/>
  <c r="C3388" i="8"/>
  <c r="D3388" i="8"/>
  <c r="E3388" i="8"/>
  <c r="F3388" i="8"/>
  <c r="B3389" i="8"/>
  <c r="A3389" i="8" s="1"/>
  <c r="C3389" i="8"/>
  <c r="D3389" i="8"/>
  <c r="E3389" i="8"/>
  <c r="F3389" i="8"/>
  <c r="B3390" i="8"/>
  <c r="A3390" i="8" s="1"/>
  <c r="C3390" i="8"/>
  <c r="D3390" i="8"/>
  <c r="E3390" i="8"/>
  <c r="F3390" i="8"/>
  <c r="B3391" i="8"/>
  <c r="A3391" i="8" s="1"/>
  <c r="C3391" i="8"/>
  <c r="D3391" i="8"/>
  <c r="E3391" i="8"/>
  <c r="F3391" i="8"/>
  <c r="B3392" i="8"/>
  <c r="A3392" i="8" s="1"/>
  <c r="C3392" i="8"/>
  <c r="D3392" i="8"/>
  <c r="E3392" i="8"/>
  <c r="F3392" i="8"/>
  <c r="B3393" i="8"/>
  <c r="A3393" i="8" s="1"/>
  <c r="C3393" i="8"/>
  <c r="D3393" i="8"/>
  <c r="E3393" i="8"/>
  <c r="F3393" i="8"/>
  <c r="B3394" i="8"/>
  <c r="A3394" i="8" s="1"/>
  <c r="C3394" i="8"/>
  <c r="D3394" i="8"/>
  <c r="E3394" i="8"/>
  <c r="F3394" i="8"/>
  <c r="B3395" i="8"/>
  <c r="A3395" i="8" s="1"/>
  <c r="C3395" i="8"/>
  <c r="D3395" i="8"/>
  <c r="E3395" i="8"/>
  <c r="F3395" i="8"/>
  <c r="B3396" i="8"/>
  <c r="A3396" i="8" s="1"/>
  <c r="C3396" i="8"/>
  <c r="D3396" i="8"/>
  <c r="E3396" i="8"/>
  <c r="F3396" i="8"/>
  <c r="B3397" i="8"/>
  <c r="A3397" i="8" s="1"/>
  <c r="C3397" i="8"/>
  <c r="D3397" i="8"/>
  <c r="E3397" i="8"/>
  <c r="F3397" i="8"/>
  <c r="B3398" i="8"/>
  <c r="A3398" i="8" s="1"/>
  <c r="C3398" i="8"/>
  <c r="D3398" i="8"/>
  <c r="E3398" i="8"/>
  <c r="F3398" i="8"/>
  <c r="B3399" i="8"/>
  <c r="A3399" i="8" s="1"/>
  <c r="C3399" i="8"/>
  <c r="D3399" i="8"/>
  <c r="E3399" i="8"/>
  <c r="F3399" i="8"/>
  <c r="B3400" i="8"/>
  <c r="A3400" i="8" s="1"/>
  <c r="C3400" i="8"/>
  <c r="D3400" i="8"/>
  <c r="E3400" i="8"/>
  <c r="F3400" i="8"/>
  <c r="B3401" i="8"/>
  <c r="A3401" i="8" s="1"/>
  <c r="C3401" i="8"/>
  <c r="D3401" i="8"/>
  <c r="E3401" i="8"/>
  <c r="F3401" i="8"/>
  <c r="B3402" i="8"/>
  <c r="A3402" i="8" s="1"/>
  <c r="C3402" i="8"/>
  <c r="D3402" i="8"/>
  <c r="E3402" i="8"/>
  <c r="F3402" i="8"/>
  <c r="B3403" i="8"/>
  <c r="A3403" i="8" s="1"/>
  <c r="C3403" i="8"/>
  <c r="D3403" i="8"/>
  <c r="E3403" i="8"/>
  <c r="F3403" i="8"/>
  <c r="B3404" i="8"/>
  <c r="A3404" i="8" s="1"/>
  <c r="C3404" i="8"/>
  <c r="D3404" i="8"/>
  <c r="E3404" i="8"/>
  <c r="F3404" i="8"/>
  <c r="B3405" i="8"/>
  <c r="A3405" i="8" s="1"/>
  <c r="C3405" i="8"/>
  <c r="D3405" i="8"/>
  <c r="E3405" i="8"/>
  <c r="F3405" i="8"/>
  <c r="B3406" i="8"/>
  <c r="A3406" i="8" s="1"/>
  <c r="C3406" i="8"/>
  <c r="D3406" i="8"/>
  <c r="E3406" i="8"/>
  <c r="F3406" i="8"/>
  <c r="B3407" i="8"/>
  <c r="A3407" i="8" s="1"/>
  <c r="C3407" i="8"/>
  <c r="D3407" i="8"/>
  <c r="E3407" i="8"/>
  <c r="F3407" i="8"/>
  <c r="B3408" i="8"/>
  <c r="A3408" i="8" s="1"/>
  <c r="C3408" i="8"/>
  <c r="D3408" i="8"/>
  <c r="E3408" i="8"/>
  <c r="F3408" i="8"/>
  <c r="B3409" i="8"/>
  <c r="A3409" i="8" s="1"/>
  <c r="C3409" i="8"/>
  <c r="D3409" i="8"/>
  <c r="E3409" i="8"/>
  <c r="F3409" i="8"/>
  <c r="B3410" i="8"/>
  <c r="A3410" i="8" s="1"/>
  <c r="C3410" i="8"/>
  <c r="D3410" i="8"/>
  <c r="E3410" i="8"/>
  <c r="F3410" i="8"/>
  <c r="B3411" i="8"/>
  <c r="A3411" i="8" s="1"/>
  <c r="C3411" i="8"/>
  <c r="D3411" i="8"/>
  <c r="E3411" i="8"/>
  <c r="F3411" i="8"/>
  <c r="B3412" i="8"/>
  <c r="A3412" i="8" s="1"/>
  <c r="C3412" i="8"/>
  <c r="D3412" i="8"/>
  <c r="E3412" i="8"/>
  <c r="F3412" i="8"/>
  <c r="B3413" i="8"/>
  <c r="A3413" i="8" s="1"/>
  <c r="C3413" i="8"/>
  <c r="D3413" i="8"/>
  <c r="E3413" i="8"/>
  <c r="F3413" i="8"/>
  <c r="B3414" i="8"/>
  <c r="A3414" i="8" s="1"/>
  <c r="C3414" i="8"/>
  <c r="D3414" i="8"/>
  <c r="E3414" i="8"/>
  <c r="F3414" i="8"/>
  <c r="B3415" i="8"/>
  <c r="A3415" i="8" s="1"/>
  <c r="C3415" i="8"/>
  <c r="D3415" i="8"/>
  <c r="E3415" i="8"/>
  <c r="F3415" i="8"/>
  <c r="B3416" i="8"/>
  <c r="A3416" i="8" s="1"/>
  <c r="C3416" i="8"/>
  <c r="D3416" i="8"/>
  <c r="E3416" i="8"/>
  <c r="F3416" i="8"/>
  <c r="B3417" i="8"/>
  <c r="A3417" i="8" s="1"/>
  <c r="C3417" i="8"/>
  <c r="D3417" i="8"/>
  <c r="E3417" i="8"/>
  <c r="F3417" i="8"/>
  <c r="B3418" i="8"/>
  <c r="A3418" i="8" s="1"/>
  <c r="C3418" i="8"/>
  <c r="D3418" i="8"/>
  <c r="E3418" i="8"/>
  <c r="F3418" i="8"/>
  <c r="B3419" i="8"/>
  <c r="A3419" i="8" s="1"/>
  <c r="C3419" i="8"/>
  <c r="D3419" i="8"/>
  <c r="E3419" i="8"/>
  <c r="F3419" i="8"/>
  <c r="B3420" i="8"/>
  <c r="A3420" i="8" s="1"/>
  <c r="C3420" i="8"/>
  <c r="D3420" i="8"/>
  <c r="E3420" i="8"/>
  <c r="F3420" i="8"/>
  <c r="B3421" i="8"/>
  <c r="A3421" i="8" s="1"/>
  <c r="C3421" i="8"/>
  <c r="D3421" i="8"/>
  <c r="E3421" i="8"/>
  <c r="F3421" i="8"/>
  <c r="B3422" i="8"/>
  <c r="A3422" i="8" s="1"/>
  <c r="C3422" i="8"/>
  <c r="D3422" i="8"/>
  <c r="E3422" i="8"/>
  <c r="F3422" i="8"/>
  <c r="B3423" i="8"/>
  <c r="A3423" i="8" s="1"/>
  <c r="C3423" i="8"/>
  <c r="D3423" i="8"/>
  <c r="E3423" i="8"/>
  <c r="F3423" i="8"/>
  <c r="B3424" i="8"/>
  <c r="A3424" i="8" s="1"/>
  <c r="C3424" i="8"/>
  <c r="D3424" i="8"/>
  <c r="E3424" i="8"/>
  <c r="F3424" i="8"/>
  <c r="B3425" i="8"/>
  <c r="A3425" i="8" s="1"/>
  <c r="C3425" i="8"/>
  <c r="D3425" i="8"/>
  <c r="E3425" i="8"/>
  <c r="F3425" i="8"/>
  <c r="B3426" i="8"/>
  <c r="A3426" i="8" s="1"/>
  <c r="C3426" i="8"/>
  <c r="D3426" i="8"/>
  <c r="E3426" i="8"/>
  <c r="F3426" i="8"/>
  <c r="B3427" i="8"/>
  <c r="A3427" i="8" s="1"/>
  <c r="C3427" i="8"/>
  <c r="D3427" i="8"/>
  <c r="E3427" i="8"/>
  <c r="F3427" i="8"/>
  <c r="B3428" i="8"/>
  <c r="A3428" i="8" s="1"/>
  <c r="C3428" i="8"/>
  <c r="D3428" i="8"/>
  <c r="E3428" i="8"/>
  <c r="F3428" i="8"/>
  <c r="B3429" i="8"/>
  <c r="A3429" i="8" s="1"/>
  <c r="C3429" i="8"/>
  <c r="D3429" i="8"/>
  <c r="E3429" i="8"/>
  <c r="F3429" i="8"/>
  <c r="B3430" i="8"/>
  <c r="A3430" i="8" s="1"/>
  <c r="C3430" i="8"/>
  <c r="D3430" i="8"/>
  <c r="E3430" i="8"/>
  <c r="F3430" i="8"/>
  <c r="B3431" i="8"/>
  <c r="A3431" i="8" s="1"/>
  <c r="C3431" i="8"/>
  <c r="D3431" i="8"/>
  <c r="E3431" i="8"/>
  <c r="F3431" i="8"/>
  <c r="B3432" i="8"/>
  <c r="A3432" i="8" s="1"/>
  <c r="C3432" i="8"/>
  <c r="D3432" i="8"/>
  <c r="E3432" i="8"/>
  <c r="F3432" i="8"/>
  <c r="B3433" i="8"/>
  <c r="A3433" i="8" s="1"/>
  <c r="C3433" i="8"/>
  <c r="D3433" i="8"/>
  <c r="E3433" i="8"/>
  <c r="F3433" i="8"/>
  <c r="B3434" i="8"/>
  <c r="A3434" i="8" s="1"/>
  <c r="C3434" i="8"/>
  <c r="D3434" i="8"/>
  <c r="E3434" i="8"/>
  <c r="F3434" i="8"/>
  <c r="B3435" i="8"/>
  <c r="A3435" i="8" s="1"/>
  <c r="C3435" i="8"/>
  <c r="D3435" i="8"/>
  <c r="E3435" i="8"/>
  <c r="F3435" i="8"/>
  <c r="B3436" i="8"/>
  <c r="A3436" i="8" s="1"/>
  <c r="C3436" i="8"/>
  <c r="D3436" i="8"/>
  <c r="E3436" i="8"/>
  <c r="F3436" i="8"/>
  <c r="B3437" i="8"/>
  <c r="A3437" i="8" s="1"/>
  <c r="C3437" i="8"/>
  <c r="D3437" i="8"/>
  <c r="E3437" i="8"/>
  <c r="F3437" i="8"/>
  <c r="B3438" i="8"/>
  <c r="A3438" i="8" s="1"/>
  <c r="C3438" i="8"/>
  <c r="D3438" i="8"/>
  <c r="E3438" i="8"/>
  <c r="F3438" i="8"/>
  <c r="B3439" i="8"/>
  <c r="A3439" i="8" s="1"/>
  <c r="C3439" i="8"/>
  <c r="D3439" i="8"/>
  <c r="E3439" i="8"/>
  <c r="F3439" i="8"/>
  <c r="B3440" i="8"/>
  <c r="A3440" i="8" s="1"/>
  <c r="C3440" i="8"/>
  <c r="D3440" i="8"/>
  <c r="E3440" i="8"/>
  <c r="F3440" i="8"/>
  <c r="B3441" i="8"/>
  <c r="A3441" i="8" s="1"/>
  <c r="C3441" i="8"/>
  <c r="D3441" i="8"/>
  <c r="E3441" i="8"/>
  <c r="F3441" i="8"/>
  <c r="B3442" i="8"/>
  <c r="A3442" i="8" s="1"/>
  <c r="C3442" i="8"/>
  <c r="D3442" i="8"/>
  <c r="E3442" i="8"/>
  <c r="F3442" i="8"/>
  <c r="B3443" i="8"/>
  <c r="A3443" i="8" s="1"/>
  <c r="C3443" i="8"/>
  <c r="D3443" i="8"/>
  <c r="E3443" i="8"/>
  <c r="F3443" i="8"/>
  <c r="B3444" i="8"/>
  <c r="A3444" i="8" s="1"/>
  <c r="C3444" i="8"/>
  <c r="D3444" i="8"/>
  <c r="E3444" i="8"/>
  <c r="F3444" i="8"/>
  <c r="B3445" i="8"/>
  <c r="A3445" i="8" s="1"/>
  <c r="C3445" i="8"/>
  <c r="D3445" i="8"/>
  <c r="E3445" i="8"/>
  <c r="F3445" i="8"/>
  <c r="B3446" i="8"/>
  <c r="A3446" i="8" s="1"/>
  <c r="C3446" i="8"/>
  <c r="D3446" i="8"/>
  <c r="E3446" i="8"/>
  <c r="F3446" i="8"/>
  <c r="B3447" i="8"/>
  <c r="A3447" i="8" s="1"/>
  <c r="C3447" i="8"/>
  <c r="D3447" i="8"/>
  <c r="E3447" i="8"/>
  <c r="F3447" i="8"/>
  <c r="B3448" i="8"/>
  <c r="A3448" i="8" s="1"/>
  <c r="C3448" i="8"/>
  <c r="D3448" i="8"/>
  <c r="E3448" i="8"/>
  <c r="F3448" i="8"/>
  <c r="B3449" i="8"/>
  <c r="A3449" i="8" s="1"/>
  <c r="C3449" i="8"/>
  <c r="D3449" i="8"/>
  <c r="E3449" i="8"/>
  <c r="F3449" i="8"/>
  <c r="B3450" i="8"/>
  <c r="A3450" i="8" s="1"/>
  <c r="C3450" i="8"/>
  <c r="D3450" i="8"/>
  <c r="E3450" i="8"/>
  <c r="F3450" i="8"/>
  <c r="B3451" i="8"/>
  <c r="A3451" i="8" s="1"/>
  <c r="C3451" i="8"/>
  <c r="D3451" i="8"/>
  <c r="E3451" i="8"/>
  <c r="F3451" i="8"/>
  <c r="B3452" i="8"/>
  <c r="A3452" i="8" s="1"/>
  <c r="C3452" i="8"/>
  <c r="D3452" i="8"/>
  <c r="E3452" i="8"/>
  <c r="F3452" i="8"/>
  <c r="B3453" i="8"/>
  <c r="A3453" i="8" s="1"/>
  <c r="C3453" i="8"/>
  <c r="D3453" i="8"/>
  <c r="E3453" i="8"/>
  <c r="F3453" i="8"/>
  <c r="B3454" i="8"/>
  <c r="A3454" i="8" s="1"/>
  <c r="C3454" i="8"/>
  <c r="D3454" i="8"/>
  <c r="E3454" i="8"/>
  <c r="F3454" i="8"/>
  <c r="B3455" i="8"/>
  <c r="A3455" i="8" s="1"/>
  <c r="C3455" i="8"/>
  <c r="D3455" i="8"/>
  <c r="E3455" i="8"/>
  <c r="F3455" i="8"/>
  <c r="B3456" i="8"/>
  <c r="A3456" i="8" s="1"/>
  <c r="C3456" i="8"/>
  <c r="D3456" i="8"/>
  <c r="E3456" i="8"/>
  <c r="F3456" i="8"/>
  <c r="B3457" i="8"/>
  <c r="A3457" i="8" s="1"/>
  <c r="C3457" i="8"/>
  <c r="D3457" i="8"/>
  <c r="E3457" i="8"/>
  <c r="F3457" i="8"/>
  <c r="B3458" i="8"/>
  <c r="A3458" i="8" s="1"/>
  <c r="C3458" i="8"/>
  <c r="D3458" i="8"/>
  <c r="E3458" i="8"/>
  <c r="F3458" i="8"/>
  <c r="B3459" i="8"/>
  <c r="A3459" i="8" s="1"/>
  <c r="C3459" i="8"/>
  <c r="D3459" i="8"/>
  <c r="E3459" i="8"/>
  <c r="F3459" i="8"/>
  <c r="B3460" i="8"/>
  <c r="A3460" i="8" s="1"/>
  <c r="C3460" i="8"/>
  <c r="D3460" i="8"/>
  <c r="E3460" i="8"/>
  <c r="F3460" i="8"/>
  <c r="B3461" i="8"/>
  <c r="A3461" i="8" s="1"/>
  <c r="C3461" i="8"/>
  <c r="D3461" i="8"/>
  <c r="E3461" i="8"/>
  <c r="F3461" i="8"/>
  <c r="B3462" i="8"/>
  <c r="A3462" i="8" s="1"/>
  <c r="C3462" i="8"/>
  <c r="D3462" i="8"/>
  <c r="E3462" i="8"/>
  <c r="F3462" i="8"/>
  <c r="B3463" i="8"/>
  <c r="A3463" i="8" s="1"/>
  <c r="C3463" i="8"/>
  <c r="D3463" i="8"/>
  <c r="E3463" i="8"/>
  <c r="F3463" i="8"/>
  <c r="B3464" i="8"/>
  <c r="A3464" i="8" s="1"/>
  <c r="C3464" i="8"/>
  <c r="D3464" i="8"/>
  <c r="E3464" i="8"/>
  <c r="F3464" i="8"/>
  <c r="B3465" i="8"/>
  <c r="A3465" i="8" s="1"/>
  <c r="C3465" i="8"/>
  <c r="D3465" i="8"/>
  <c r="E3465" i="8"/>
  <c r="F3465" i="8"/>
  <c r="B3466" i="8"/>
  <c r="A3466" i="8" s="1"/>
  <c r="C3466" i="8"/>
  <c r="D3466" i="8"/>
  <c r="E3466" i="8"/>
  <c r="F3466" i="8"/>
  <c r="B3467" i="8"/>
  <c r="A3467" i="8" s="1"/>
  <c r="C3467" i="8"/>
  <c r="D3467" i="8"/>
  <c r="E3467" i="8"/>
  <c r="F3467" i="8"/>
  <c r="B3468" i="8"/>
  <c r="A3468" i="8" s="1"/>
  <c r="C3468" i="8"/>
  <c r="D3468" i="8"/>
  <c r="E3468" i="8"/>
  <c r="F3468" i="8"/>
  <c r="B3469" i="8"/>
  <c r="A3469" i="8" s="1"/>
  <c r="C3469" i="8"/>
  <c r="D3469" i="8"/>
  <c r="E3469" i="8"/>
  <c r="F3469" i="8"/>
  <c r="B3470" i="8"/>
  <c r="A3470" i="8" s="1"/>
  <c r="C3470" i="8"/>
  <c r="D3470" i="8"/>
  <c r="E3470" i="8"/>
  <c r="F3470" i="8"/>
  <c r="B3471" i="8"/>
  <c r="A3471" i="8" s="1"/>
  <c r="C3471" i="8"/>
  <c r="D3471" i="8"/>
  <c r="E3471" i="8"/>
  <c r="F3471" i="8"/>
  <c r="B3472" i="8"/>
  <c r="A3472" i="8" s="1"/>
  <c r="C3472" i="8"/>
  <c r="D3472" i="8"/>
  <c r="E3472" i="8"/>
  <c r="F3472" i="8"/>
  <c r="B3473" i="8"/>
  <c r="A3473" i="8" s="1"/>
  <c r="C3473" i="8"/>
  <c r="D3473" i="8"/>
  <c r="E3473" i="8"/>
  <c r="F3473" i="8"/>
  <c r="B3474" i="8"/>
  <c r="A3474" i="8" s="1"/>
  <c r="C3474" i="8"/>
  <c r="D3474" i="8"/>
  <c r="E3474" i="8"/>
  <c r="F3474" i="8"/>
  <c r="B3475" i="8"/>
  <c r="A3475" i="8" s="1"/>
  <c r="C3475" i="8"/>
  <c r="D3475" i="8"/>
  <c r="E3475" i="8"/>
  <c r="F3475" i="8"/>
  <c r="B3476" i="8"/>
  <c r="A3476" i="8" s="1"/>
  <c r="C3476" i="8"/>
  <c r="D3476" i="8"/>
  <c r="E3476" i="8"/>
  <c r="F3476" i="8"/>
  <c r="B3477" i="8"/>
  <c r="A3477" i="8" s="1"/>
  <c r="C3477" i="8"/>
  <c r="D3477" i="8"/>
  <c r="E3477" i="8"/>
  <c r="F3477" i="8"/>
  <c r="B3478" i="8"/>
  <c r="A3478" i="8" s="1"/>
  <c r="C3478" i="8"/>
  <c r="D3478" i="8"/>
  <c r="E3478" i="8"/>
  <c r="F3478" i="8"/>
  <c r="B3479" i="8"/>
  <c r="A3479" i="8" s="1"/>
  <c r="C3479" i="8"/>
  <c r="D3479" i="8"/>
  <c r="E3479" i="8"/>
  <c r="F3479" i="8"/>
  <c r="B3480" i="8"/>
  <c r="A3480" i="8" s="1"/>
  <c r="C3480" i="8"/>
  <c r="D3480" i="8"/>
  <c r="E3480" i="8"/>
  <c r="F3480" i="8"/>
  <c r="B3481" i="8"/>
  <c r="A3481" i="8" s="1"/>
  <c r="C3481" i="8"/>
  <c r="D3481" i="8"/>
  <c r="E3481" i="8"/>
  <c r="F3481" i="8"/>
  <c r="B3482" i="8"/>
  <c r="A3482" i="8" s="1"/>
  <c r="C3482" i="8"/>
  <c r="D3482" i="8"/>
  <c r="E3482" i="8"/>
  <c r="F3482" i="8"/>
  <c r="B3483" i="8"/>
  <c r="A3483" i="8" s="1"/>
  <c r="C3483" i="8"/>
  <c r="D3483" i="8"/>
  <c r="E3483" i="8"/>
  <c r="F3483" i="8"/>
  <c r="B3484" i="8"/>
  <c r="A3484" i="8" s="1"/>
  <c r="C3484" i="8"/>
  <c r="D3484" i="8"/>
  <c r="E3484" i="8"/>
  <c r="F3484" i="8"/>
  <c r="B3485" i="8"/>
  <c r="A3485" i="8" s="1"/>
  <c r="C3485" i="8"/>
  <c r="D3485" i="8"/>
  <c r="E3485" i="8"/>
  <c r="F3485" i="8"/>
  <c r="B3486" i="8"/>
  <c r="A3486" i="8" s="1"/>
  <c r="C3486" i="8"/>
  <c r="D3486" i="8"/>
  <c r="E3486" i="8"/>
  <c r="F3486" i="8"/>
  <c r="B3487" i="8"/>
  <c r="A3487" i="8" s="1"/>
  <c r="C3487" i="8"/>
  <c r="D3487" i="8"/>
  <c r="E3487" i="8"/>
  <c r="F3487" i="8"/>
  <c r="B3488" i="8"/>
  <c r="A3488" i="8" s="1"/>
  <c r="C3488" i="8"/>
  <c r="D3488" i="8"/>
  <c r="E3488" i="8"/>
  <c r="F3488" i="8"/>
  <c r="B3489" i="8"/>
  <c r="A3489" i="8" s="1"/>
  <c r="C3489" i="8"/>
  <c r="D3489" i="8"/>
  <c r="E3489" i="8"/>
  <c r="F3489" i="8"/>
  <c r="B3490" i="8"/>
  <c r="A3490" i="8" s="1"/>
  <c r="C3490" i="8"/>
  <c r="D3490" i="8"/>
  <c r="E3490" i="8"/>
  <c r="F3490" i="8"/>
  <c r="B3491" i="8"/>
  <c r="A3491" i="8" s="1"/>
  <c r="C3491" i="8"/>
  <c r="D3491" i="8"/>
  <c r="E3491" i="8"/>
  <c r="F3491" i="8"/>
  <c r="B3492" i="8"/>
  <c r="A3492" i="8" s="1"/>
  <c r="C3492" i="8"/>
  <c r="D3492" i="8"/>
  <c r="E3492" i="8"/>
  <c r="F3492" i="8"/>
  <c r="B3493" i="8"/>
  <c r="A3493" i="8" s="1"/>
  <c r="C3493" i="8"/>
  <c r="D3493" i="8"/>
  <c r="E3493" i="8"/>
  <c r="F3493" i="8"/>
  <c r="B3494" i="8"/>
  <c r="A3494" i="8" s="1"/>
  <c r="C3494" i="8"/>
  <c r="D3494" i="8"/>
  <c r="E3494" i="8"/>
  <c r="F3494" i="8"/>
  <c r="B3495" i="8"/>
  <c r="A3495" i="8" s="1"/>
  <c r="C3495" i="8"/>
  <c r="D3495" i="8"/>
  <c r="E3495" i="8"/>
  <c r="F3495" i="8"/>
  <c r="B3496" i="8"/>
  <c r="A3496" i="8" s="1"/>
  <c r="C3496" i="8"/>
  <c r="D3496" i="8"/>
  <c r="E3496" i="8"/>
  <c r="F3496" i="8"/>
  <c r="B3497" i="8"/>
  <c r="A3497" i="8" s="1"/>
  <c r="C3497" i="8"/>
  <c r="D3497" i="8"/>
  <c r="E3497" i="8"/>
  <c r="F3497" i="8"/>
  <c r="B3498" i="8"/>
  <c r="A3498" i="8" s="1"/>
  <c r="C3498" i="8"/>
  <c r="D3498" i="8"/>
  <c r="E3498" i="8"/>
  <c r="F3498" i="8"/>
  <c r="B3499" i="8"/>
  <c r="A3499" i="8" s="1"/>
  <c r="C3499" i="8"/>
  <c r="D3499" i="8"/>
  <c r="E3499" i="8"/>
  <c r="F3499" i="8"/>
  <c r="B3500" i="8"/>
  <c r="A3500" i="8" s="1"/>
  <c r="C3500" i="8"/>
  <c r="D3500" i="8"/>
  <c r="E3500" i="8"/>
  <c r="F3500" i="8"/>
  <c r="B3501" i="8"/>
  <c r="A3501" i="8" s="1"/>
  <c r="C3501" i="8"/>
  <c r="D3501" i="8"/>
  <c r="E3501" i="8"/>
  <c r="F3501" i="8"/>
  <c r="B3502" i="8"/>
  <c r="A3502" i="8" s="1"/>
  <c r="C3502" i="8"/>
  <c r="D3502" i="8"/>
  <c r="E3502" i="8"/>
  <c r="F3502" i="8"/>
  <c r="B3503" i="8"/>
  <c r="A3503" i="8" s="1"/>
  <c r="C3503" i="8"/>
  <c r="D3503" i="8"/>
  <c r="E3503" i="8"/>
  <c r="F3503" i="8"/>
  <c r="B3504" i="8"/>
  <c r="A3504" i="8" s="1"/>
  <c r="C3504" i="8"/>
  <c r="D3504" i="8"/>
  <c r="E3504" i="8"/>
  <c r="F3504" i="8"/>
  <c r="B3505" i="8"/>
  <c r="A3505" i="8" s="1"/>
  <c r="C3505" i="8"/>
  <c r="D3505" i="8"/>
  <c r="E3505" i="8"/>
  <c r="F3505" i="8"/>
  <c r="B3506" i="8"/>
  <c r="A3506" i="8" s="1"/>
  <c r="C3506" i="8"/>
  <c r="D3506" i="8"/>
  <c r="E3506" i="8"/>
  <c r="F3506" i="8"/>
  <c r="B3507" i="8"/>
  <c r="A3507" i="8" s="1"/>
  <c r="C3507" i="8"/>
  <c r="D3507" i="8"/>
  <c r="E3507" i="8"/>
  <c r="F3507" i="8"/>
  <c r="B3508" i="8"/>
  <c r="A3508" i="8" s="1"/>
  <c r="C3508" i="8"/>
  <c r="D3508" i="8"/>
  <c r="E3508" i="8"/>
  <c r="F3508" i="8"/>
  <c r="B3509" i="8"/>
  <c r="A3509" i="8" s="1"/>
  <c r="C3509" i="8"/>
  <c r="D3509" i="8"/>
  <c r="E3509" i="8"/>
  <c r="F3509" i="8"/>
  <c r="B3510" i="8"/>
  <c r="A3510" i="8" s="1"/>
  <c r="C3510" i="8"/>
  <c r="D3510" i="8"/>
  <c r="E3510" i="8"/>
  <c r="F3510" i="8"/>
  <c r="B3511" i="8"/>
  <c r="A3511" i="8" s="1"/>
  <c r="C3511" i="8"/>
  <c r="D3511" i="8"/>
  <c r="E3511" i="8"/>
  <c r="F3511" i="8"/>
  <c r="B3512" i="8"/>
  <c r="A3512" i="8" s="1"/>
  <c r="C3512" i="8"/>
  <c r="D3512" i="8"/>
  <c r="E3512" i="8"/>
  <c r="F3512" i="8"/>
  <c r="B3513" i="8"/>
  <c r="A3513" i="8" s="1"/>
  <c r="C3513" i="8"/>
  <c r="D3513" i="8"/>
  <c r="E3513" i="8"/>
  <c r="F3513" i="8"/>
  <c r="B3514" i="8"/>
  <c r="A3514" i="8" s="1"/>
  <c r="C3514" i="8"/>
  <c r="D3514" i="8"/>
  <c r="E3514" i="8"/>
  <c r="F3514" i="8"/>
  <c r="B3515" i="8"/>
  <c r="A3515" i="8" s="1"/>
  <c r="C3515" i="8"/>
  <c r="D3515" i="8"/>
  <c r="E3515" i="8"/>
  <c r="F3515" i="8"/>
  <c r="B3516" i="8"/>
  <c r="A3516" i="8" s="1"/>
  <c r="C3516" i="8"/>
  <c r="D3516" i="8"/>
  <c r="E3516" i="8"/>
  <c r="F3516" i="8"/>
  <c r="B3517" i="8"/>
  <c r="A3517" i="8" s="1"/>
  <c r="C3517" i="8"/>
  <c r="D3517" i="8"/>
  <c r="E3517" i="8"/>
  <c r="F3517" i="8"/>
  <c r="B3518" i="8"/>
  <c r="A3518" i="8" s="1"/>
  <c r="C3518" i="8"/>
  <c r="D3518" i="8"/>
  <c r="E3518" i="8"/>
  <c r="F3518" i="8"/>
  <c r="B3519" i="8"/>
  <c r="A3519" i="8" s="1"/>
  <c r="C3519" i="8"/>
  <c r="D3519" i="8"/>
  <c r="E3519" i="8"/>
  <c r="F3519" i="8"/>
  <c r="B3520" i="8"/>
  <c r="A3520" i="8" s="1"/>
  <c r="C3520" i="8"/>
  <c r="D3520" i="8"/>
  <c r="E3520" i="8"/>
  <c r="F3520" i="8"/>
  <c r="B3521" i="8"/>
  <c r="A3521" i="8" s="1"/>
  <c r="C3521" i="8"/>
  <c r="D3521" i="8"/>
  <c r="E3521" i="8"/>
  <c r="F3521" i="8"/>
  <c r="B3522" i="8"/>
  <c r="A3522" i="8" s="1"/>
  <c r="C3522" i="8"/>
  <c r="D3522" i="8"/>
  <c r="E3522" i="8"/>
  <c r="F3522" i="8"/>
  <c r="B3523" i="8"/>
  <c r="A3523" i="8" s="1"/>
  <c r="C3523" i="8"/>
  <c r="D3523" i="8"/>
  <c r="E3523" i="8"/>
  <c r="F3523" i="8"/>
  <c r="B3524" i="8"/>
  <c r="A3524" i="8" s="1"/>
  <c r="C3524" i="8"/>
  <c r="D3524" i="8"/>
  <c r="E3524" i="8"/>
  <c r="F3524" i="8"/>
  <c r="B3525" i="8"/>
  <c r="A3525" i="8" s="1"/>
  <c r="C3525" i="8"/>
  <c r="D3525" i="8"/>
  <c r="E3525" i="8"/>
  <c r="F3525" i="8"/>
  <c r="B3526" i="8"/>
  <c r="A3526" i="8" s="1"/>
  <c r="C3526" i="8"/>
  <c r="D3526" i="8"/>
  <c r="E3526" i="8"/>
  <c r="F3526" i="8"/>
  <c r="B3527" i="8"/>
  <c r="A3527" i="8" s="1"/>
  <c r="C3527" i="8"/>
  <c r="D3527" i="8"/>
  <c r="E3527" i="8"/>
  <c r="F3527" i="8"/>
  <c r="B3528" i="8"/>
  <c r="A3528" i="8" s="1"/>
  <c r="C3528" i="8"/>
  <c r="D3528" i="8"/>
  <c r="E3528" i="8"/>
  <c r="F3528" i="8"/>
  <c r="B3529" i="8"/>
  <c r="A3529" i="8" s="1"/>
  <c r="C3529" i="8"/>
  <c r="D3529" i="8"/>
  <c r="E3529" i="8"/>
  <c r="F3529" i="8"/>
  <c r="B3530" i="8"/>
  <c r="A3530" i="8" s="1"/>
  <c r="C3530" i="8"/>
  <c r="D3530" i="8"/>
  <c r="E3530" i="8"/>
  <c r="F3530" i="8"/>
  <c r="B3531" i="8"/>
  <c r="A3531" i="8" s="1"/>
  <c r="C3531" i="8"/>
  <c r="D3531" i="8"/>
  <c r="E3531" i="8"/>
  <c r="F3531" i="8"/>
  <c r="B3532" i="8"/>
  <c r="A3532" i="8" s="1"/>
  <c r="C3532" i="8"/>
  <c r="D3532" i="8"/>
  <c r="E3532" i="8"/>
  <c r="F3532" i="8"/>
  <c r="B3533" i="8"/>
  <c r="A3533" i="8" s="1"/>
  <c r="C3533" i="8"/>
  <c r="D3533" i="8"/>
  <c r="E3533" i="8"/>
  <c r="F3533" i="8"/>
  <c r="B3534" i="8"/>
  <c r="A3534" i="8" s="1"/>
  <c r="C3534" i="8"/>
  <c r="D3534" i="8"/>
  <c r="E3534" i="8"/>
  <c r="F3534" i="8"/>
  <c r="B3535" i="8"/>
  <c r="A3535" i="8" s="1"/>
  <c r="C3535" i="8"/>
  <c r="D3535" i="8"/>
  <c r="E3535" i="8"/>
  <c r="F3535" i="8"/>
  <c r="B3536" i="8"/>
  <c r="A3536" i="8" s="1"/>
  <c r="C3536" i="8"/>
  <c r="D3536" i="8"/>
  <c r="E3536" i="8"/>
  <c r="F3536" i="8"/>
  <c r="B3537" i="8"/>
  <c r="A3537" i="8" s="1"/>
  <c r="C3537" i="8"/>
  <c r="D3537" i="8"/>
  <c r="E3537" i="8"/>
  <c r="F3537" i="8"/>
  <c r="B3538" i="8"/>
  <c r="A3538" i="8" s="1"/>
  <c r="C3538" i="8"/>
  <c r="D3538" i="8"/>
  <c r="E3538" i="8"/>
  <c r="F3538" i="8"/>
  <c r="B3539" i="8"/>
  <c r="A3539" i="8" s="1"/>
  <c r="C3539" i="8"/>
  <c r="D3539" i="8"/>
  <c r="E3539" i="8"/>
  <c r="F3539" i="8"/>
  <c r="B3540" i="8"/>
  <c r="A3540" i="8" s="1"/>
  <c r="C3540" i="8"/>
  <c r="D3540" i="8"/>
  <c r="E3540" i="8"/>
  <c r="F3540" i="8"/>
  <c r="B3541" i="8"/>
  <c r="A3541" i="8" s="1"/>
  <c r="C3541" i="8"/>
  <c r="D3541" i="8"/>
  <c r="E3541" i="8"/>
  <c r="F3541" i="8"/>
  <c r="B3542" i="8"/>
  <c r="A3542" i="8" s="1"/>
  <c r="C3542" i="8"/>
  <c r="D3542" i="8"/>
  <c r="E3542" i="8"/>
  <c r="F3542" i="8"/>
  <c r="B3543" i="8"/>
  <c r="A3543" i="8" s="1"/>
  <c r="C3543" i="8"/>
  <c r="D3543" i="8"/>
  <c r="E3543" i="8"/>
  <c r="F3543" i="8"/>
  <c r="B3544" i="8"/>
  <c r="A3544" i="8" s="1"/>
  <c r="C3544" i="8"/>
  <c r="D3544" i="8"/>
  <c r="E3544" i="8"/>
  <c r="F3544" i="8"/>
  <c r="B3545" i="8"/>
  <c r="A3545" i="8" s="1"/>
  <c r="C3545" i="8"/>
  <c r="D3545" i="8"/>
  <c r="E3545" i="8"/>
  <c r="F3545" i="8"/>
  <c r="B3546" i="8"/>
  <c r="A3546" i="8" s="1"/>
  <c r="C3546" i="8"/>
  <c r="D3546" i="8"/>
  <c r="E3546" i="8"/>
  <c r="F3546" i="8"/>
  <c r="B3547" i="8"/>
  <c r="A3547" i="8" s="1"/>
  <c r="C3547" i="8"/>
  <c r="D3547" i="8"/>
  <c r="E3547" i="8"/>
  <c r="F3547" i="8"/>
  <c r="B3548" i="8"/>
  <c r="A3548" i="8" s="1"/>
  <c r="C3548" i="8"/>
  <c r="D3548" i="8"/>
  <c r="E3548" i="8"/>
  <c r="F3548" i="8"/>
  <c r="B3549" i="8"/>
  <c r="A3549" i="8" s="1"/>
  <c r="C3549" i="8"/>
  <c r="D3549" i="8"/>
  <c r="E3549" i="8"/>
  <c r="F3549" i="8"/>
  <c r="B3550" i="8"/>
  <c r="A3550" i="8" s="1"/>
  <c r="C3550" i="8"/>
  <c r="D3550" i="8"/>
  <c r="E3550" i="8"/>
  <c r="F3550" i="8"/>
  <c r="B3551" i="8"/>
  <c r="A3551" i="8" s="1"/>
  <c r="C3551" i="8"/>
  <c r="D3551" i="8"/>
  <c r="E3551" i="8"/>
  <c r="F3551" i="8"/>
  <c r="B3552" i="8"/>
  <c r="A3552" i="8" s="1"/>
  <c r="C3552" i="8"/>
  <c r="D3552" i="8"/>
  <c r="E3552" i="8"/>
  <c r="F3552" i="8"/>
  <c r="B3553" i="8"/>
  <c r="A3553" i="8" s="1"/>
  <c r="C3553" i="8"/>
  <c r="D3553" i="8"/>
  <c r="E3553" i="8"/>
  <c r="F3553" i="8"/>
  <c r="B3554" i="8"/>
  <c r="A3554" i="8" s="1"/>
  <c r="C3554" i="8"/>
  <c r="D3554" i="8"/>
  <c r="E3554" i="8"/>
  <c r="F3554" i="8"/>
  <c r="B3555" i="8"/>
  <c r="A3555" i="8" s="1"/>
  <c r="C3555" i="8"/>
  <c r="D3555" i="8"/>
  <c r="E3555" i="8"/>
  <c r="F3555" i="8"/>
  <c r="B3556" i="8"/>
  <c r="A3556" i="8" s="1"/>
  <c r="C3556" i="8"/>
  <c r="D3556" i="8"/>
  <c r="E3556" i="8"/>
  <c r="F3556" i="8"/>
  <c r="B3557" i="8"/>
  <c r="A3557" i="8" s="1"/>
  <c r="C3557" i="8"/>
  <c r="D3557" i="8"/>
  <c r="E3557" i="8"/>
  <c r="F3557" i="8"/>
  <c r="B3558" i="8"/>
  <c r="A3558" i="8" s="1"/>
  <c r="C3558" i="8"/>
  <c r="D3558" i="8"/>
  <c r="E3558" i="8"/>
  <c r="F3558" i="8"/>
  <c r="B3559" i="8"/>
  <c r="A3559" i="8" s="1"/>
  <c r="C3559" i="8"/>
  <c r="D3559" i="8"/>
  <c r="E3559" i="8"/>
  <c r="F3559" i="8"/>
  <c r="B3560" i="8"/>
  <c r="A3560" i="8" s="1"/>
  <c r="C3560" i="8"/>
  <c r="D3560" i="8"/>
  <c r="E3560" i="8"/>
  <c r="F3560" i="8"/>
  <c r="B3561" i="8"/>
  <c r="A3561" i="8" s="1"/>
  <c r="C3561" i="8"/>
  <c r="D3561" i="8"/>
  <c r="E3561" i="8"/>
  <c r="F3561" i="8"/>
  <c r="B3562" i="8"/>
  <c r="A3562" i="8" s="1"/>
  <c r="C3562" i="8"/>
  <c r="D3562" i="8"/>
  <c r="E3562" i="8"/>
  <c r="F3562" i="8"/>
  <c r="B3563" i="8"/>
  <c r="A3563" i="8" s="1"/>
  <c r="C3563" i="8"/>
  <c r="D3563" i="8"/>
  <c r="E3563" i="8"/>
  <c r="F3563" i="8"/>
  <c r="B3564" i="8"/>
  <c r="A3564" i="8" s="1"/>
  <c r="C3564" i="8"/>
  <c r="D3564" i="8"/>
  <c r="E3564" i="8"/>
  <c r="F3564" i="8"/>
  <c r="B3565" i="8"/>
  <c r="A3565" i="8" s="1"/>
  <c r="C3565" i="8"/>
  <c r="D3565" i="8"/>
  <c r="E3565" i="8"/>
  <c r="F3565" i="8"/>
  <c r="B3566" i="8"/>
  <c r="A3566" i="8" s="1"/>
  <c r="C3566" i="8"/>
  <c r="D3566" i="8"/>
  <c r="E3566" i="8"/>
  <c r="F3566" i="8"/>
  <c r="B3567" i="8"/>
  <c r="A3567" i="8" s="1"/>
  <c r="C3567" i="8"/>
  <c r="D3567" i="8"/>
  <c r="E3567" i="8"/>
  <c r="F3567" i="8"/>
  <c r="B3568" i="8"/>
  <c r="A3568" i="8" s="1"/>
  <c r="C3568" i="8"/>
  <c r="D3568" i="8"/>
  <c r="E3568" i="8"/>
  <c r="F3568" i="8"/>
  <c r="B3569" i="8"/>
  <c r="A3569" i="8" s="1"/>
  <c r="C3569" i="8"/>
  <c r="D3569" i="8"/>
  <c r="E3569" i="8"/>
  <c r="F3569" i="8"/>
  <c r="B3570" i="8"/>
  <c r="A3570" i="8" s="1"/>
  <c r="C3570" i="8"/>
  <c r="D3570" i="8"/>
  <c r="E3570" i="8"/>
  <c r="F3570" i="8"/>
  <c r="B3571" i="8"/>
  <c r="A3571" i="8" s="1"/>
  <c r="C3571" i="8"/>
  <c r="D3571" i="8"/>
  <c r="E3571" i="8"/>
  <c r="F3571" i="8"/>
  <c r="B3572" i="8"/>
  <c r="A3572" i="8" s="1"/>
  <c r="C3572" i="8"/>
  <c r="D3572" i="8"/>
  <c r="E3572" i="8"/>
  <c r="F3572" i="8"/>
  <c r="B3573" i="8"/>
  <c r="A3573" i="8" s="1"/>
  <c r="C3573" i="8"/>
  <c r="D3573" i="8"/>
  <c r="E3573" i="8"/>
  <c r="F3573" i="8"/>
  <c r="B3574" i="8"/>
  <c r="A3574" i="8" s="1"/>
  <c r="C3574" i="8"/>
  <c r="D3574" i="8"/>
  <c r="E3574" i="8"/>
  <c r="F3574" i="8"/>
  <c r="B3575" i="8"/>
  <c r="A3575" i="8" s="1"/>
  <c r="C3575" i="8"/>
  <c r="D3575" i="8"/>
  <c r="E3575" i="8"/>
  <c r="F3575" i="8"/>
  <c r="B3576" i="8"/>
  <c r="A3576" i="8" s="1"/>
  <c r="C3576" i="8"/>
  <c r="D3576" i="8"/>
  <c r="E3576" i="8"/>
  <c r="F3576" i="8"/>
  <c r="B3577" i="8"/>
  <c r="A3577" i="8" s="1"/>
  <c r="C3577" i="8"/>
  <c r="D3577" i="8"/>
  <c r="E3577" i="8"/>
  <c r="F3577" i="8"/>
  <c r="B3578" i="8"/>
  <c r="A3578" i="8" s="1"/>
  <c r="C3578" i="8"/>
  <c r="D3578" i="8"/>
  <c r="E3578" i="8"/>
  <c r="F3578" i="8"/>
  <c r="B3579" i="8"/>
  <c r="A3579" i="8" s="1"/>
  <c r="C3579" i="8"/>
  <c r="D3579" i="8"/>
  <c r="E3579" i="8"/>
  <c r="F3579" i="8"/>
  <c r="B3580" i="8"/>
  <c r="A3580" i="8" s="1"/>
  <c r="C3580" i="8"/>
  <c r="D3580" i="8"/>
  <c r="E3580" i="8"/>
  <c r="F3580" i="8"/>
  <c r="B3581" i="8"/>
  <c r="A3581" i="8" s="1"/>
  <c r="C3581" i="8"/>
  <c r="D3581" i="8"/>
  <c r="E3581" i="8"/>
  <c r="F3581" i="8"/>
  <c r="B3582" i="8"/>
  <c r="A3582" i="8" s="1"/>
  <c r="C3582" i="8"/>
  <c r="D3582" i="8"/>
  <c r="E3582" i="8"/>
  <c r="F3582" i="8"/>
  <c r="B3583" i="8"/>
  <c r="A3583" i="8" s="1"/>
  <c r="C3583" i="8"/>
  <c r="D3583" i="8"/>
  <c r="E3583" i="8"/>
  <c r="F3583" i="8"/>
  <c r="B3584" i="8"/>
  <c r="A3584" i="8" s="1"/>
  <c r="C3584" i="8"/>
  <c r="D3584" i="8"/>
  <c r="E3584" i="8"/>
  <c r="F3584" i="8"/>
  <c r="B3585" i="8"/>
  <c r="A3585" i="8" s="1"/>
  <c r="C3585" i="8"/>
  <c r="D3585" i="8"/>
  <c r="E3585" i="8"/>
  <c r="F3585" i="8"/>
  <c r="B3586" i="8"/>
  <c r="A3586" i="8" s="1"/>
  <c r="C3586" i="8"/>
  <c r="D3586" i="8"/>
  <c r="E3586" i="8"/>
  <c r="F3586" i="8"/>
  <c r="B3587" i="8"/>
  <c r="A3587" i="8" s="1"/>
  <c r="C3587" i="8"/>
  <c r="D3587" i="8"/>
  <c r="E3587" i="8"/>
  <c r="F3587" i="8"/>
  <c r="B3588" i="8"/>
  <c r="A3588" i="8" s="1"/>
  <c r="C3588" i="8"/>
  <c r="D3588" i="8"/>
  <c r="E3588" i="8"/>
  <c r="F3588" i="8"/>
  <c r="B3589" i="8"/>
  <c r="A3589" i="8" s="1"/>
  <c r="C3589" i="8"/>
  <c r="D3589" i="8"/>
  <c r="E3589" i="8"/>
  <c r="F3589" i="8"/>
  <c r="B3590" i="8"/>
  <c r="A3590" i="8" s="1"/>
  <c r="C3590" i="8"/>
  <c r="D3590" i="8"/>
  <c r="E3590" i="8"/>
  <c r="F3590" i="8"/>
  <c r="B3591" i="8"/>
  <c r="A3591" i="8" s="1"/>
  <c r="C3591" i="8"/>
  <c r="D3591" i="8"/>
  <c r="E3591" i="8"/>
  <c r="F3591" i="8"/>
  <c r="B3592" i="8"/>
  <c r="A3592" i="8" s="1"/>
  <c r="C3592" i="8"/>
  <c r="D3592" i="8"/>
  <c r="E3592" i="8"/>
  <c r="F3592" i="8"/>
  <c r="B3593" i="8"/>
  <c r="A3593" i="8" s="1"/>
  <c r="C3593" i="8"/>
  <c r="D3593" i="8"/>
  <c r="E3593" i="8"/>
  <c r="F3593" i="8"/>
  <c r="B3594" i="8"/>
  <c r="A3594" i="8" s="1"/>
  <c r="C3594" i="8"/>
  <c r="D3594" i="8"/>
  <c r="E3594" i="8"/>
  <c r="F3594" i="8"/>
  <c r="B3595" i="8"/>
  <c r="A3595" i="8" s="1"/>
  <c r="C3595" i="8"/>
  <c r="D3595" i="8"/>
  <c r="E3595" i="8"/>
  <c r="F3595" i="8"/>
  <c r="B3596" i="8"/>
  <c r="A3596" i="8" s="1"/>
  <c r="C3596" i="8"/>
  <c r="D3596" i="8"/>
  <c r="E3596" i="8"/>
  <c r="F3596" i="8"/>
  <c r="B3597" i="8"/>
  <c r="A3597" i="8" s="1"/>
  <c r="C3597" i="8"/>
  <c r="D3597" i="8"/>
  <c r="E3597" i="8"/>
  <c r="F3597" i="8"/>
  <c r="B3598" i="8"/>
  <c r="A3598" i="8" s="1"/>
  <c r="C3598" i="8"/>
  <c r="D3598" i="8"/>
  <c r="E3598" i="8"/>
  <c r="F3598" i="8"/>
  <c r="B3599" i="8"/>
  <c r="A3599" i="8" s="1"/>
  <c r="C3599" i="8"/>
  <c r="D3599" i="8"/>
  <c r="E3599" i="8"/>
  <c r="F3599" i="8"/>
  <c r="B3600" i="8"/>
  <c r="A3600" i="8" s="1"/>
  <c r="C3600" i="8"/>
  <c r="D3600" i="8"/>
  <c r="E3600" i="8"/>
  <c r="F3600" i="8"/>
  <c r="B3601" i="8"/>
  <c r="A3601" i="8" s="1"/>
  <c r="C3601" i="8"/>
  <c r="D3601" i="8"/>
  <c r="E3601" i="8"/>
  <c r="F3601" i="8"/>
  <c r="B3602" i="8"/>
  <c r="A3602" i="8" s="1"/>
  <c r="C3602" i="8"/>
  <c r="D3602" i="8"/>
  <c r="E3602" i="8"/>
  <c r="F3602" i="8"/>
  <c r="B3603" i="8"/>
  <c r="A3603" i="8" s="1"/>
  <c r="C3603" i="8"/>
  <c r="D3603" i="8"/>
  <c r="E3603" i="8"/>
  <c r="F3603" i="8"/>
  <c r="B3604" i="8"/>
  <c r="A3604" i="8" s="1"/>
  <c r="C3604" i="8"/>
  <c r="D3604" i="8"/>
  <c r="E3604" i="8"/>
  <c r="F3604" i="8"/>
  <c r="B3605" i="8"/>
  <c r="A3605" i="8" s="1"/>
  <c r="C3605" i="8"/>
  <c r="D3605" i="8"/>
  <c r="E3605" i="8"/>
  <c r="F3605" i="8"/>
  <c r="B3606" i="8"/>
  <c r="A3606" i="8" s="1"/>
  <c r="C3606" i="8"/>
  <c r="D3606" i="8"/>
  <c r="E3606" i="8"/>
  <c r="F3606" i="8"/>
  <c r="B3607" i="8"/>
  <c r="A3607" i="8" s="1"/>
  <c r="C3607" i="8"/>
  <c r="D3607" i="8"/>
  <c r="E3607" i="8"/>
  <c r="F3607" i="8"/>
  <c r="B3608" i="8"/>
  <c r="A3608" i="8" s="1"/>
  <c r="C3608" i="8"/>
  <c r="D3608" i="8"/>
  <c r="E3608" i="8"/>
  <c r="F3608" i="8"/>
  <c r="B3609" i="8"/>
  <c r="A3609" i="8" s="1"/>
  <c r="C3609" i="8"/>
  <c r="D3609" i="8"/>
  <c r="E3609" i="8"/>
  <c r="F3609" i="8"/>
  <c r="B3610" i="8"/>
  <c r="A3610" i="8" s="1"/>
  <c r="C3610" i="8"/>
  <c r="D3610" i="8"/>
  <c r="E3610" i="8"/>
  <c r="F3610" i="8"/>
  <c r="B3611" i="8"/>
  <c r="A3611" i="8" s="1"/>
  <c r="C3611" i="8"/>
  <c r="D3611" i="8"/>
  <c r="E3611" i="8"/>
  <c r="F3611" i="8"/>
  <c r="B3612" i="8"/>
  <c r="A3612" i="8" s="1"/>
  <c r="C3612" i="8"/>
  <c r="D3612" i="8"/>
  <c r="E3612" i="8"/>
  <c r="F3612" i="8"/>
  <c r="B3613" i="8"/>
  <c r="A3613" i="8" s="1"/>
  <c r="C3613" i="8"/>
  <c r="D3613" i="8"/>
  <c r="E3613" i="8"/>
  <c r="F3613" i="8"/>
  <c r="B3614" i="8"/>
  <c r="A3614" i="8" s="1"/>
  <c r="C3614" i="8"/>
  <c r="D3614" i="8"/>
  <c r="E3614" i="8"/>
  <c r="F3614" i="8"/>
  <c r="B3615" i="8"/>
  <c r="A3615" i="8" s="1"/>
  <c r="C3615" i="8"/>
  <c r="D3615" i="8"/>
  <c r="E3615" i="8"/>
  <c r="F3615" i="8"/>
  <c r="B3616" i="8"/>
  <c r="A3616" i="8" s="1"/>
  <c r="C3616" i="8"/>
  <c r="D3616" i="8"/>
  <c r="E3616" i="8"/>
  <c r="F3616" i="8"/>
  <c r="B3617" i="8"/>
  <c r="A3617" i="8" s="1"/>
  <c r="C3617" i="8"/>
  <c r="D3617" i="8"/>
  <c r="E3617" i="8"/>
  <c r="F3617" i="8"/>
  <c r="B3618" i="8"/>
  <c r="A3618" i="8" s="1"/>
  <c r="C3618" i="8"/>
  <c r="D3618" i="8"/>
  <c r="E3618" i="8"/>
  <c r="F3618" i="8"/>
  <c r="B3619" i="8"/>
  <c r="A3619" i="8" s="1"/>
  <c r="C3619" i="8"/>
  <c r="D3619" i="8"/>
  <c r="E3619" i="8"/>
  <c r="F3619" i="8"/>
  <c r="B3620" i="8"/>
  <c r="A3620" i="8" s="1"/>
  <c r="C3620" i="8"/>
  <c r="D3620" i="8"/>
  <c r="E3620" i="8"/>
  <c r="F3620" i="8"/>
  <c r="B3621" i="8"/>
  <c r="A3621" i="8" s="1"/>
  <c r="C3621" i="8"/>
  <c r="D3621" i="8"/>
  <c r="E3621" i="8"/>
  <c r="F3621" i="8"/>
  <c r="B3622" i="8"/>
  <c r="A3622" i="8" s="1"/>
  <c r="C3622" i="8"/>
  <c r="D3622" i="8"/>
  <c r="E3622" i="8"/>
  <c r="F3622" i="8"/>
  <c r="B3623" i="8"/>
  <c r="A3623" i="8" s="1"/>
  <c r="C3623" i="8"/>
  <c r="D3623" i="8"/>
  <c r="E3623" i="8"/>
  <c r="F3623" i="8"/>
  <c r="B3624" i="8"/>
  <c r="A3624" i="8" s="1"/>
  <c r="C3624" i="8"/>
  <c r="D3624" i="8"/>
  <c r="E3624" i="8"/>
  <c r="F3624" i="8"/>
  <c r="B3625" i="8"/>
  <c r="A3625" i="8" s="1"/>
  <c r="C3625" i="8"/>
  <c r="D3625" i="8"/>
  <c r="E3625" i="8"/>
  <c r="F3625" i="8"/>
  <c r="B3626" i="8"/>
  <c r="A3626" i="8" s="1"/>
  <c r="C3626" i="8"/>
  <c r="D3626" i="8"/>
  <c r="E3626" i="8"/>
  <c r="F3626" i="8"/>
  <c r="B3627" i="8"/>
  <c r="A3627" i="8" s="1"/>
  <c r="C3627" i="8"/>
  <c r="D3627" i="8"/>
  <c r="E3627" i="8"/>
  <c r="F3627" i="8"/>
  <c r="B3628" i="8"/>
  <c r="A3628" i="8" s="1"/>
  <c r="C3628" i="8"/>
  <c r="D3628" i="8"/>
  <c r="E3628" i="8"/>
  <c r="F3628" i="8"/>
  <c r="B3629" i="8"/>
  <c r="A3629" i="8" s="1"/>
  <c r="C3629" i="8"/>
  <c r="D3629" i="8"/>
  <c r="E3629" i="8"/>
  <c r="F3629" i="8"/>
  <c r="B3630" i="8"/>
  <c r="A3630" i="8" s="1"/>
  <c r="C3630" i="8"/>
  <c r="D3630" i="8"/>
  <c r="E3630" i="8"/>
  <c r="F3630" i="8"/>
  <c r="B3631" i="8"/>
  <c r="A3631" i="8" s="1"/>
  <c r="C3631" i="8"/>
  <c r="D3631" i="8"/>
  <c r="E3631" i="8"/>
  <c r="F3631" i="8"/>
  <c r="B3632" i="8"/>
  <c r="A3632" i="8" s="1"/>
  <c r="C3632" i="8"/>
  <c r="D3632" i="8"/>
  <c r="E3632" i="8"/>
  <c r="F3632" i="8"/>
  <c r="B3633" i="8"/>
  <c r="A3633" i="8" s="1"/>
  <c r="C3633" i="8"/>
  <c r="D3633" i="8"/>
  <c r="E3633" i="8"/>
  <c r="F3633" i="8"/>
  <c r="B3634" i="8"/>
  <c r="A3634" i="8" s="1"/>
  <c r="C3634" i="8"/>
  <c r="D3634" i="8"/>
  <c r="E3634" i="8"/>
  <c r="F3634" i="8"/>
  <c r="B3635" i="8"/>
  <c r="A3635" i="8" s="1"/>
  <c r="C3635" i="8"/>
  <c r="D3635" i="8"/>
  <c r="E3635" i="8"/>
  <c r="F3635" i="8"/>
  <c r="B3636" i="8"/>
  <c r="A3636" i="8" s="1"/>
  <c r="C3636" i="8"/>
  <c r="D3636" i="8"/>
  <c r="E3636" i="8"/>
  <c r="F3636" i="8"/>
  <c r="B3637" i="8"/>
  <c r="A3637" i="8" s="1"/>
  <c r="C3637" i="8"/>
  <c r="D3637" i="8"/>
  <c r="E3637" i="8"/>
  <c r="F3637" i="8"/>
  <c r="B3638" i="8"/>
  <c r="A3638" i="8" s="1"/>
  <c r="C3638" i="8"/>
  <c r="D3638" i="8"/>
  <c r="E3638" i="8"/>
  <c r="F3638" i="8"/>
  <c r="B3639" i="8"/>
  <c r="A3639" i="8" s="1"/>
  <c r="C3639" i="8"/>
  <c r="D3639" i="8"/>
  <c r="E3639" i="8"/>
  <c r="F3639" i="8"/>
  <c r="B3640" i="8"/>
  <c r="A3640" i="8" s="1"/>
  <c r="C3640" i="8"/>
  <c r="D3640" i="8"/>
  <c r="E3640" i="8"/>
  <c r="F3640" i="8"/>
  <c r="B3641" i="8"/>
  <c r="A3641" i="8" s="1"/>
  <c r="C3641" i="8"/>
  <c r="D3641" i="8"/>
  <c r="E3641" i="8"/>
  <c r="F3641" i="8"/>
  <c r="B3642" i="8"/>
  <c r="A3642" i="8" s="1"/>
  <c r="C3642" i="8"/>
  <c r="D3642" i="8"/>
  <c r="E3642" i="8"/>
  <c r="F3642" i="8"/>
  <c r="B3643" i="8"/>
  <c r="A3643" i="8" s="1"/>
  <c r="C3643" i="8"/>
  <c r="D3643" i="8"/>
  <c r="E3643" i="8"/>
  <c r="F3643" i="8"/>
  <c r="B3644" i="8"/>
  <c r="A3644" i="8" s="1"/>
  <c r="C3644" i="8"/>
  <c r="D3644" i="8"/>
  <c r="E3644" i="8"/>
  <c r="F3644" i="8"/>
  <c r="B3645" i="8"/>
  <c r="A3645" i="8" s="1"/>
  <c r="C3645" i="8"/>
  <c r="D3645" i="8"/>
  <c r="E3645" i="8"/>
  <c r="F3645" i="8"/>
  <c r="B3646" i="8"/>
  <c r="A3646" i="8" s="1"/>
  <c r="C3646" i="8"/>
  <c r="D3646" i="8"/>
  <c r="E3646" i="8"/>
  <c r="F3646" i="8"/>
  <c r="B3647" i="8"/>
  <c r="A3647" i="8" s="1"/>
  <c r="C3647" i="8"/>
  <c r="D3647" i="8"/>
  <c r="E3647" i="8"/>
  <c r="F3647" i="8"/>
  <c r="B3648" i="8"/>
  <c r="A3648" i="8" s="1"/>
  <c r="C3648" i="8"/>
  <c r="D3648" i="8"/>
  <c r="E3648" i="8"/>
  <c r="F3648" i="8"/>
  <c r="B3649" i="8"/>
  <c r="A3649" i="8" s="1"/>
  <c r="C3649" i="8"/>
  <c r="D3649" i="8"/>
  <c r="E3649" i="8"/>
  <c r="F3649" i="8"/>
  <c r="B3650" i="8"/>
  <c r="A3650" i="8" s="1"/>
  <c r="C3650" i="8"/>
  <c r="D3650" i="8"/>
  <c r="E3650" i="8"/>
  <c r="F3650" i="8"/>
  <c r="B3651" i="8"/>
  <c r="A3651" i="8" s="1"/>
  <c r="C3651" i="8"/>
  <c r="D3651" i="8"/>
  <c r="E3651" i="8"/>
  <c r="F3651" i="8"/>
  <c r="B3652" i="8"/>
  <c r="A3652" i="8" s="1"/>
  <c r="C3652" i="8"/>
  <c r="D3652" i="8"/>
  <c r="E3652" i="8"/>
  <c r="F3652" i="8"/>
  <c r="B3653" i="8"/>
  <c r="A3653" i="8" s="1"/>
  <c r="C3653" i="8"/>
  <c r="D3653" i="8"/>
  <c r="E3653" i="8"/>
  <c r="F3653" i="8"/>
  <c r="B3654" i="8"/>
  <c r="A3654" i="8" s="1"/>
  <c r="C3654" i="8"/>
  <c r="D3654" i="8"/>
  <c r="E3654" i="8"/>
  <c r="F3654" i="8"/>
  <c r="B3655" i="8"/>
  <c r="A3655" i="8" s="1"/>
  <c r="C3655" i="8"/>
  <c r="D3655" i="8"/>
  <c r="E3655" i="8"/>
  <c r="F3655" i="8"/>
  <c r="B3656" i="8"/>
  <c r="A3656" i="8" s="1"/>
  <c r="C3656" i="8"/>
  <c r="D3656" i="8"/>
  <c r="E3656" i="8"/>
  <c r="F3656" i="8"/>
  <c r="B3657" i="8"/>
  <c r="A3657" i="8" s="1"/>
  <c r="C3657" i="8"/>
  <c r="D3657" i="8"/>
  <c r="E3657" i="8"/>
  <c r="F3657" i="8"/>
  <c r="B3658" i="8"/>
  <c r="A3658" i="8" s="1"/>
  <c r="C3658" i="8"/>
  <c r="D3658" i="8"/>
  <c r="E3658" i="8"/>
  <c r="F3658" i="8"/>
  <c r="B3659" i="8"/>
  <c r="A3659" i="8" s="1"/>
  <c r="C3659" i="8"/>
  <c r="D3659" i="8"/>
  <c r="E3659" i="8"/>
  <c r="F3659" i="8"/>
  <c r="B3660" i="8"/>
  <c r="A3660" i="8" s="1"/>
  <c r="C3660" i="8"/>
  <c r="D3660" i="8"/>
  <c r="E3660" i="8"/>
  <c r="F3660" i="8"/>
  <c r="B3661" i="8"/>
  <c r="A3661" i="8" s="1"/>
  <c r="C3661" i="8"/>
  <c r="D3661" i="8"/>
  <c r="E3661" i="8"/>
  <c r="F3661" i="8"/>
  <c r="B3662" i="8"/>
  <c r="A3662" i="8" s="1"/>
  <c r="C3662" i="8"/>
  <c r="D3662" i="8"/>
  <c r="E3662" i="8"/>
  <c r="F3662" i="8"/>
  <c r="B3663" i="8"/>
  <c r="A3663" i="8" s="1"/>
  <c r="C3663" i="8"/>
  <c r="D3663" i="8"/>
  <c r="E3663" i="8"/>
  <c r="F3663" i="8"/>
  <c r="B3664" i="8"/>
  <c r="A3664" i="8" s="1"/>
  <c r="C3664" i="8"/>
  <c r="D3664" i="8"/>
  <c r="E3664" i="8"/>
  <c r="F3664" i="8"/>
  <c r="B3665" i="8"/>
  <c r="A3665" i="8" s="1"/>
  <c r="C3665" i="8"/>
  <c r="D3665" i="8"/>
  <c r="E3665" i="8"/>
  <c r="F3665" i="8"/>
  <c r="B3666" i="8"/>
  <c r="A3666" i="8" s="1"/>
  <c r="C3666" i="8"/>
  <c r="D3666" i="8"/>
  <c r="E3666" i="8"/>
  <c r="F3666" i="8"/>
  <c r="B3667" i="8"/>
  <c r="A3667" i="8" s="1"/>
  <c r="C3667" i="8"/>
  <c r="D3667" i="8"/>
  <c r="E3667" i="8"/>
  <c r="F3667" i="8"/>
  <c r="B3668" i="8"/>
  <c r="A3668" i="8" s="1"/>
  <c r="C3668" i="8"/>
  <c r="D3668" i="8"/>
  <c r="E3668" i="8"/>
  <c r="F3668" i="8"/>
  <c r="B3669" i="8"/>
  <c r="A3669" i="8" s="1"/>
  <c r="C3669" i="8"/>
  <c r="D3669" i="8"/>
  <c r="E3669" i="8"/>
  <c r="F3669" i="8"/>
  <c r="B3670" i="8"/>
  <c r="A3670" i="8" s="1"/>
  <c r="C3670" i="8"/>
  <c r="D3670" i="8"/>
  <c r="E3670" i="8"/>
  <c r="F3670" i="8"/>
  <c r="B3671" i="8"/>
  <c r="A3671" i="8" s="1"/>
  <c r="C3671" i="8"/>
  <c r="D3671" i="8"/>
  <c r="E3671" i="8"/>
  <c r="F3671" i="8"/>
  <c r="B3672" i="8"/>
  <c r="A3672" i="8" s="1"/>
  <c r="C3672" i="8"/>
  <c r="D3672" i="8"/>
  <c r="E3672" i="8"/>
  <c r="F3672" i="8"/>
  <c r="B3673" i="8"/>
  <c r="A3673" i="8" s="1"/>
  <c r="C3673" i="8"/>
  <c r="D3673" i="8"/>
  <c r="E3673" i="8"/>
  <c r="F3673" i="8"/>
  <c r="B3674" i="8"/>
  <c r="A3674" i="8" s="1"/>
  <c r="C3674" i="8"/>
  <c r="D3674" i="8"/>
  <c r="E3674" i="8"/>
  <c r="F3674" i="8"/>
  <c r="B3675" i="8"/>
  <c r="A3675" i="8" s="1"/>
  <c r="C3675" i="8"/>
  <c r="D3675" i="8"/>
  <c r="E3675" i="8"/>
  <c r="F3675" i="8"/>
  <c r="B3676" i="8"/>
  <c r="A3676" i="8" s="1"/>
  <c r="C3676" i="8"/>
  <c r="D3676" i="8"/>
  <c r="E3676" i="8"/>
  <c r="F3676" i="8"/>
  <c r="B3677" i="8"/>
  <c r="A3677" i="8" s="1"/>
  <c r="C3677" i="8"/>
  <c r="D3677" i="8"/>
  <c r="E3677" i="8"/>
  <c r="F3677" i="8"/>
  <c r="B3678" i="8"/>
  <c r="A3678" i="8" s="1"/>
  <c r="C3678" i="8"/>
  <c r="D3678" i="8"/>
  <c r="E3678" i="8"/>
  <c r="F3678" i="8"/>
  <c r="B3679" i="8"/>
  <c r="A3679" i="8" s="1"/>
  <c r="C3679" i="8"/>
  <c r="D3679" i="8"/>
  <c r="E3679" i="8"/>
  <c r="F3679" i="8"/>
  <c r="B3680" i="8"/>
  <c r="A3680" i="8" s="1"/>
  <c r="C3680" i="8"/>
  <c r="D3680" i="8"/>
  <c r="E3680" i="8"/>
  <c r="F3680" i="8"/>
  <c r="B3681" i="8"/>
  <c r="A3681" i="8" s="1"/>
  <c r="C3681" i="8"/>
  <c r="D3681" i="8"/>
  <c r="E3681" i="8"/>
  <c r="F3681" i="8"/>
  <c r="B3682" i="8"/>
  <c r="A3682" i="8" s="1"/>
  <c r="C3682" i="8"/>
  <c r="D3682" i="8"/>
  <c r="E3682" i="8"/>
  <c r="F3682" i="8"/>
  <c r="B3683" i="8"/>
  <c r="A3683" i="8" s="1"/>
  <c r="C3683" i="8"/>
  <c r="D3683" i="8"/>
  <c r="E3683" i="8"/>
  <c r="F3683" i="8"/>
  <c r="B3684" i="8"/>
  <c r="A3684" i="8" s="1"/>
  <c r="C3684" i="8"/>
  <c r="D3684" i="8"/>
  <c r="E3684" i="8"/>
  <c r="F3684" i="8"/>
  <c r="B3685" i="8"/>
  <c r="A3685" i="8" s="1"/>
  <c r="C3685" i="8"/>
  <c r="D3685" i="8"/>
  <c r="E3685" i="8"/>
  <c r="F3685" i="8"/>
  <c r="B3686" i="8"/>
  <c r="A3686" i="8" s="1"/>
  <c r="C3686" i="8"/>
  <c r="D3686" i="8"/>
  <c r="E3686" i="8"/>
  <c r="F3686" i="8"/>
  <c r="B3687" i="8"/>
  <c r="A3687" i="8" s="1"/>
  <c r="C3687" i="8"/>
  <c r="D3687" i="8"/>
  <c r="E3687" i="8"/>
  <c r="F3687" i="8"/>
  <c r="B3688" i="8"/>
  <c r="A3688" i="8" s="1"/>
  <c r="C3688" i="8"/>
  <c r="D3688" i="8"/>
  <c r="E3688" i="8"/>
  <c r="F3688" i="8"/>
  <c r="B3689" i="8"/>
  <c r="A3689" i="8" s="1"/>
  <c r="C3689" i="8"/>
  <c r="D3689" i="8"/>
  <c r="E3689" i="8"/>
  <c r="F3689" i="8"/>
  <c r="B3690" i="8"/>
  <c r="A3690" i="8" s="1"/>
  <c r="C3690" i="8"/>
  <c r="D3690" i="8"/>
  <c r="E3690" i="8"/>
  <c r="F3690" i="8"/>
  <c r="B3691" i="8"/>
  <c r="A3691" i="8" s="1"/>
  <c r="C3691" i="8"/>
  <c r="D3691" i="8"/>
  <c r="E3691" i="8"/>
  <c r="F3691" i="8"/>
  <c r="B3692" i="8"/>
  <c r="A3692" i="8" s="1"/>
  <c r="C3692" i="8"/>
  <c r="D3692" i="8"/>
  <c r="E3692" i="8"/>
  <c r="F3692" i="8"/>
  <c r="B3693" i="8"/>
  <c r="A3693" i="8" s="1"/>
  <c r="C3693" i="8"/>
  <c r="D3693" i="8"/>
  <c r="E3693" i="8"/>
  <c r="F3693" i="8"/>
  <c r="B3694" i="8"/>
  <c r="A3694" i="8" s="1"/>
  <c r="C3694" i="8"/>
  <c r="D3694" i="8"/>
  <c r="E3694" i="8"/>
  <c r="F3694" i="8"/>
  <c r="B3695" i="8"/>
  <c r="A3695" i="8" s="1"/>
  <c r="C3695" i="8"/>
  <c r="D3695" i="8"/>
  <c r="E3695" i="8"/>
  <c r="F3695" i="8"/>
  <c r="B3696" i="8"/>
  <c r="A3696" i="8" s="1"/>
  <c r="C3696" i="8"/>
  <c r="D3696" i="8"/>
  <c r="E3696" i="8"/>
  <c r="F3696" i="8"/>
  <c r="B3697" i="8"/>
  <c r="A3697" i="8" s="1"/>
  <c r="C3697" i="8"/>
  <c r="D3697" i="8"/>
  <c r="E3697" i="8"/>
  <c r="F3697" i="8"/>
  <c r="B3698" i="8"/>
  <c r="A3698" i="8" s="1"/>
  <c r="C3698" i="8"/>
  <c r="D3698" i="8"/>
  <c r="E3698" i="8"/>
  <c r="F3698" i="8"/>
  <c r="B3699" i="8"/>
  <c r="A3699" i="8" s="1"/>
  <c r="C3699" i="8"/>
  <c r="D3699" i="8"/>
  <c r="E3699" i="8"/>
  <c r="F3699" i="8"/>
  <c r="B3700" i="8"/>
  <c r="A3700" i="8" s="1"/>
  <c r="C3700" i="8"/>
  <c r="D3700" i="8"/>
  <c r="E3700" i="8"/>
  <c r="F3700" i="8"/>
  <c r="B3701" i="8"/>
  <c r="A3701" i="8" s="1"/>
  <c r="C3701" i="8"/>
  <c r="D3701" i="8"/>
  <c r="E3701" i="8"/>
  <c r="F3701" i="8"/>
  <c r="B3702" i="8"/>
  <c r="A3702" i="8" s="1"/>
  <c r="C3702" i="8"/>
  <c r="D3702" i="8"/>
  <c r="E3702" i="8"/>
  <c r="F3702" i="8"/>
  <c r="B3703" i="8"/>
  <c r="A3703" i="8" s="1"/>
  <c r="C3703" i="8"/>
  <c r="D3703" i="8"/>
  <c r="E3703" i="8"/>
  <c r="F3703" i="8"/>
  <c r="B3704" i="8"/>
  <c r="A3704" i="8" s="1"/>
  <c r="C3704" i="8"/>
  <c r="D3704" i="8"/>
  <c r="E3704" i="8"/>
  <c r="F3704" i="8"/>
  <c r="B3705" i="8"/>
  <c r="A3705" i="8" s="1"/>
  <c r="C3705" i="8"/>
  <c r="D3705" i="8"/>
  <c r="E3705" i="8"/>
  <c r="F3705" i="8"/>
  <c r="B3706" i="8"/>
  <c r="A3706" i="8" s="1"/>
  <c r="C3706" i="8"/>
  <c r="D3706" i="8"/>
  <c r="E3706" i="8"/>
  <c r="F3706" i="8"/>
  <c r="B3707" i="8"/>
  <c r="A3707" i="8" s="1"/>
  <c r="C3707" i="8"/>
  <c r="D3707" i="8"/>
  <c r="E3707" i="8"/>
  <c r="F3707" i="8"/>
  <c r="B3708" i="8"/>
  <c r="A3708" i="8" s="1"/>
  <c r="C3708" i="8"/>
  <c r="D3708" i="8"/>
  <c r="E3708" i="8"/>
  <c r="F3708" i="8"/>
  <c r="B3709" i="8"/>
  <c r="A3709" i="8" s="1"/>
  <c r="C3709" i="8"/>
  <c r="D3709" i="8"/>
  <c r="E3709" i="8"/>
  <c r="F3709" i="8"/>
  <c r="B3710" i="8"/>
  <c r="A3710" i="8" s="1"/>
  <c r="C3710" i="8"/>
  <c r="D3710" i="8"/>
  <c r="E3710" i="8"/>
  <c r="F3710" i="8"/>
  <c r="B3711" i="8"/>
  <c r="A3711" i="8" s="1"/>
  <c r="C3711" i="8"/>
  <c r="D3711" i="8"/>
  <c r="E3711" i="8"/>
  <c r="F3711" i="8"/>
  <c r="B3712" i="8"/>
  <c r="A3712" i="8" s="1"/>
  <c r="C3712" i="8"/>
  <c r="D3712" i="8"/>
  <c r="E3712" i="8"/>
  <c r="F3712" i="8"/>
  <c r="B3713" i="8"/>
  <c r="A3713" i="8" s="1"/>
  <c r="C3713" i="8"/>
  <c r="D3713" i="8"/>
  <c r="E3713" i="8"/>
  <c r="F3713" i="8"/>
  <c r="B3714" i="8"/>
  <c r="A3714" i="8" s="1"/>
  <c r="C3714" i="8"/>
  <c r="D3714" i="8"/>
  <c r="E3714" i="8"/>
  <c r="F3714" i="8"/>
  <c r="B3715" i="8"/>
  <c r="A3715" i="8" s="1"/>
  <c r="C3715" i="8"/>
  <c r="D3715" i="8"/>
  <c r="E3715" i="8"/>
  <c r="F3715" i="8"/>
  <c r="B3716" i="8"/>
  <c r="A3716" i="8" s="1"/>
  <c r="C3716" i="8"/>
  <c r="D3716" i="8"/>
  <c r="E3716" i="8"/>
  <c r="F3716" i="8"/>
  <c r="B3717" i="8"/>
  <c r="A3717" i="8" s="1"/>
  <c r="C3717" i="8"/>
  <c r="D3717" i="8"/>
  <c r="E3717" i="8"/>
  <c r="F3717" i="8"/>
  <c r="B3718" i="8"/>
  <c r="A3718" i="8" s="1"/>
  <c r="C3718" i="8"/>
  <c r="D3718" i="8"/>
  <c r="E3718" i="8"/>
  <c r="F3718" i="8"/>
  <c r="B3719" i="8"/>
  <c r="A3719" i="8" s="1"/>
  <c r="C3719" i="8"/>
  <c r="D3719" i="8"/>
  <c r="E3719" i="8"/>
  <c r="F3719" i="8"/>
  <c r="B3720" i="8"/>
  <c r="A3720" i="8" s="1"/>
  <c r="C3720" i="8"/>
  <c r="D3720" i="8"/>
  <c r="E3720" i="8"/>
  <c r="F3720" i="8"/>
  <c r="B3721" i="8"/>
  <c r="A3721" i="8" s="1"/>
  <c r="C3721" i="8"/>
  <c r="D3721" i="8"/>
  <c r="E3721" i="8"/>
  <c r="F3721" i="8"/>
  <c r="B3722" i="8"/>
  <c r="A3722" i="8" s="1"/>
  <c r="C3722" i="8"/>
  <c r="D3722" i="8"/>
  <c r="E3722" i="8"/>
  <c r="F3722" i="8"/>
  <c r="B3723" i="8"/>
  <c r="A3723" i="8" s="1"/>
  <c r="C3723" i="8"/>
  <c r="D3723" i="8"/>
  <c r="E3723" i="8"/>
  <c r="F3723" i="8"/>
  <c r="B3724" i="8"/>
  <c r="A3724" i="8" s="1"/>
  <c r="C3724" i="8"/>
  <c r="D3724" i="8"/>
  <c r="E3724" i="8"/>
  <c r="F3724" i="8"/>
  <c r="B3725" i="8"/>
  <c r="A3725" i="8" s="1"/>
  <c r="C3725" i="8"/>
  <c r="D3725" i="8"/>
  <c r="E3725" i="8"/>
  <c r="F3725" i="8"/>
  <c r="B3726" i="8"/>
  <c r="A3726" i="8" s="1"/>
  <c r="C3726" i="8"/>
  <c r="D3726" i="8"/>
  <c r="E3726" i="8"/>
  <c r="F3726" i="8"/>
  <c r="B3727" i="8"/>
  <c r="A3727" i="8" s="1"/>
  <c r="C3727" i="8"/>
  <c r="D3727" i="8"/>
  <c r="E3727" i="8"/>
  <c r="F3727" i="8"/>
  <c r="B3728" i="8"/>
  <c r="A3728" i="8" s="1"/>
  <c r="C3728" i="8"/>
  <c r="D3728" i="8"/>
  <c r="E3728" i="8"/>
  <c r="F3728" i="8"/>
  <c r="B3729" i="8"/>
  <c r="A3729" i="8" s="1"/>
  <c r="C3729" i="8"/>
  <c r="D3729" i="8"/>
  <c r="E3729" i="8"/>
  <c r="F3729" i="8"/>
  <c r="B3730" i="8"/>
  <c r="A3730" i="8" s="1"/>
  <c r="C3730" i="8"/>
  <c r="D3730" i="8"/>
  <c r="E3730" i="8"/>
  <c r="F3730" i="8"/>
  <c r="B3731" i="8"/>
  <c r="A3731" i="8" s="1"/>
  <c r="C3731" i="8"/>
  <c r="D3731" i="8"/>
  <c r="E3731" i="8"/>
  <c r="F3731" i="8"/>
  <c r="B3732" i="8"/>
  <c r="A3732" i="8" s="1"/>
  <c r="C3732" i="8"/>
  <c r="D3732" i="8"/>
  <c r="E3732" i="8"/>
  <c r="F3732" i="8"/>
  <c r="B3733" i="8"/>
  <c r="A3733" i="8" s="1"/>
  <c r="C3733" i="8"/>
  <c r="D3733" i="8"/>
  <c r="E3733" i="8"/>
  <c r="F3733" i="8"/>
  <c r="B3734" i="8"/>
  <c r="A3734" i="8" s="1"/>
  <c r="C3734" i="8"/>
  <c r="D3734" i="8"/>
  <c r="E3734" i="8"/>
  <c r="F3734" i="8"/>
  <c r="B3735" i="8"/>
  <c r="A3735" i="8" s="1"/>
  <c r="C3735" i="8"/>
  <c r="D3735" i="8"/>
  <c r="E3735" i="8"/>
  <c r="F3735" i="8"/>
  <c r="B3736" i="8"/>
  <c r="A3736" i="8" s="1"/>
  <c r="C3736" i="8"/>
  <c r="D3736" i="8"/>
  <c r="E3736" i="8"/>
  <c r="F3736" i="8"/>
  <c r="B3737" i="8"/>
  <c r="A3737" i="8" s="1"/>
  <c r="C3737" i="8"/>
  <c r="D3737" i="8"/>
  <c r="E3737" i="8"/>
  <c r="F3737" i="8"/>
  <c r="B3738" i="8"/>
  <c r="A3738" i="8" s="1"/>
  <c r="C3738" i="8"/>
  <c r="D3738" i="8"/>
  <c r="E3738" i="8"/>
  <c r="F3738" i="8"/>
  <c r="B3739" i="8"/>
  <c r="A3739" i="8" s="1"/>
  <c r="C3739" i="8"/>
  <c r="D3739" i="8"/>
  <c r="E3739" i="8"/>
  <c r="F3739" i="8"/>
  <c r="B3740" i="8"/>
  <c r="A3740" i="8" s="1"/>
  <c r="C3740" i="8"/>
  <c r="D3740" i="8"/>
  <c r="E3740" i="8"/>
  <c r="F3740" i="8"/>
  <c r="B3741" i="8"/>
  <c r="A3741" i="8" s="1"/>
  <c r="C3741" i="8"/>
  <c r="D3741" i="8"/>
  <c r="E3741" i="8"/>
  <c r="F3741" i="8"/>
  <c r="B3742" i="8"/>
  <c r="A3742" i="8" s="1"/>
  <c r="C3742" i="8"/>
  <c r="D3742" i="8"/>
  <c r="E3742" i="8"/>
  <c r="F3742" i="8"/>
  <c r="B3743" i="8"/>
  <c r="A3743" i="8" s="1"/>
  <c r="C3743" i="8"/>
  <c r="D3743" i="8"/>
  <c r="E3743" i="8"/>
  <c r="F3743" i="8"/>
  <c r="B3744" i="8"/>
  <c r="A3744" i="8" s="1"/>
  <c r="C3744" i="8"/>
  <c r="D3744" i="8"/>
  <c r="E3744" i="8"/>
  <c r="F3744" i="8"/>
  <c r="B3745" i="8"/>
  <c r="A3745" i="8" s="1"/>
  <c r="C3745" i="8"/>
  <c r="D3745" i="8"/>
  <c r="E3745" i="8"/>
  <c r="F3745" i="8"/>
  <c r="B3746" i="8"/>
  <c r="A3746" i="8" s="1"/>
  <c r="C3746" i="8"/>
  <c r="D3746" i="8"/>
  <c r="E3746" i="8"/>
  <c r="F3746" i="8"/>
  <c r="B3747" i="8"/>
  <c r="A3747" i="8" s="1"/>
  <c r="C3747" i="8"/>
  <c r="D3747" i="8"/>
  <c r="E3747" i="8"/>
  <c r="F3747" i="8"/>
  <c r="B3748" i="8"/>
  <c r="A3748" i="8" s="1"/>
  <c r="C3748" i="8"/>
  <c r="D3748" i="8"/>
  <c r="E3748" i="8"/>
  <c r="F3748" i="8"/>
  <c r="B3749" i="8"/>
  <c r="A3749" i="8" s="1"/>
  <c r="C3749" i="8"/>
  <c r="D3749" i="8"/>
  <c r="E3749" i="8"/>
  <c r="F3749" i="8"/>
  <c r="B3750" i="8"/>
  <c r="A3750" i="8" s="1"/>
  <c r="C3750" i="8"/>
  <c r="D3750" i="8"/>
  <c r="E3750" i="8"/>
  <c r="F3750" i="8"/>
  <c r="B3751" i="8"/>
  <c r="A3751" i="8" s="1"/>
  <c r="C3751" i="8"/>
  <c r="D3751" i="8"/>
  <c r="E3751" i="8"/>
  <c r="F3751" i="8"/>
  <c r="B3752" i="8"/>
  <c r="A3752" i="8" s="1"/>
  <c r="C3752" i="8"/>
  <c r="D3752" i="8"/>
  <c r="E3752" i="8"/>
  <c r="F3752" i="8"/>
  <c r="B3753" i="8"/>
  <c r="A3753" i="8" s="1"/>
  <c r="C3753" i="8"/>
  <c r="D3753" i="8"/>
  <c r="E3753" i="8"/>
  <c r="F3753" i="8"/>
  <c r="B3754" i="8"/>
  <c r="A3754" i="8" s="1"/>
  <c r="C3754" i="8"/>
  <c r="D3754" i="8"/>
  <c r="E3754" i="8"/>
  <c r="F3754" i="8"/>
  <c r="B3755" i="8"/>
  <c r="A3755" i="8" s="1"/>
  <c r="C3755" i="8"/>
  <c r="D3755" i="8"/>
  <c r="E3755" i="8"/>
  <c r="F3755" i="8"/>
  <c r="B3756" i="8"/>
  <c r="A3756" i="8" s="1"/>
  <c r="C3756" i="8"/>
  <c r="D3756" i="8"/>
  <c r="E3756" i="8"/>
  <c r="F3756" i="8"/>
  <c r="B3757" i="8"/>
  <c r="A3757" i="8" s="1"/>
  <c r="C3757" i="8"/>
  <c r="D3757" i="8"/>
  <c r="E3757" i="8"/>
  <c r="F3757" i="8"/>
  <c r="B3758" i="8"/>
  <c r="A3758" i="8" s="1"/>
  <c r="C3758" i="8"/>
  <c r="D3758" i="8"/>
  <c r="E3758" i="8"/>
  <c r="F3758" i="8"/>
  <c r="B3759" i="8"/>
  <c r="A3759" i="8" s="1"/>
  <c r="C3759" i="8"/>
  <c r="D3759" i="8"/>
  <c r="E3759" i="8"/>
  <c r="F3759" i="8"/>
  <c r="B3760" i="8"/>
  <c r="A3760" i="8" s="1"/>
  <c r="C3760" i="8"/>
  <c r="D3760" i="8"/>
  <c r="E3760" i="8"/>
  <c r="F3760" i="8"/>
  <c r="B3761" i="8"/>
  <c r="A3761" i="8" s="1"/>
  <c r="C3761" i="8"/>
  <c r="D3761" i="8"/>
  <c r="E3761" i="8"/>
  <c r="F3761" i="8"/>
  <c r="B3762" i="8"/>
  <c r="A3762" i="8" s="1"/>
  <c r="C3762" i="8"/>
  <c r="D3762" i="8"/>
  <c r="E3762" i="8"/>
  <c r="F3762" i="8"/>
  <c r="B3763" i="8"/>
  <c r="A3763" i="8" s="1"/>
  <c r="C3763" i="8"/>
  <c r="D3763" i="8"/>
  <c r="E3763" i="8"/>
  <c r="F3763" i="8"/>
  <c r="B3764" i="8"/>
  <c r="A3764" i="8" s="1"/>
  <c r="C3764" i="8"/>
  <c r="D3764" i="8"/>
  <c r="E3764" i="8"/>
  <c r="F3764" i="8"/>
  <c r="B3765" i="8"/>
  <c r="A3765" i="8" s="1"/>
  <c r="C3765" i="8"/>
  <c r="D3765" i="8"/>
  <c r="E3765" i="8"/>
  <c r="F3765" i="8"/>
  <c r="B3766" i="8"/>
  <c r="A3766" i="8" s="1"/>
  <c r="C3766" i="8"/>
  <c r="D3766" i="8"/>
  <c r="E3766" i="8"/>
  <c r="F3766" i="8"/>
  <c r="B3767" i="8"/>
  <c r="A3767" i="8" s="1"/>
  <c r="C3767" i="8"/>
  <c r="D3767" i="8"/>
  <c r="E3767" i="8"/>
  <c r="F3767" i="8"/>
  <c r="B3768" i="8"/>
  <c r="A3768" i="8" s="1"/>
  <c r="C3768" i="8"/>
  <c r="D3768" i="8"/>
  <c r="E3768" i="8"/>
  <c r="F3768" i="8"/>
  <c r="B3769" i="8"/>
  <c r="A3769" i="8" s="1"/>
  <c r="C3769" i="8"/>
  <c r="D3769" i="8"/>
  <c r="E3769" i="8"/>
  <c r="F3769" i="8"/>
  <c r="B3770" i="8"/>
  <c r="A3770" i="8" s="1"/>
  <c r="C3770" i="8"/>
  <c r="D3770" i="8"/>
  <c r="E3770" i="8"/>
  <c r="F3770" i="8"/>
  <c r="B3771" i="8"/>
  <c r="A3771" i="8" s="1"/>
  <c r="C3771" i="8"/>
  <c r="D3771" i="8"/>
  <c r="E3771" i="8"/>
  <c r="F3771" i="8"/>
  <c r="B3772" i="8"/>
  <c r="A3772" i="8" s="1"/>
  <c r="C3772" i="8"/>
  <c r="D3772" i="8"/>
  <c r="E3772" i="8"/>
  <c r="F3772" i="8"/>
  <c r="B3773" i="8"/>
  <c r="A3773" i="8" s="1"/>
  <c r="C3773" i="8"/>
  <c r="D3773" i="8"/>
  <c r="E3773" i="8"/>
  <c r="F3773" i="8"/>
  <c r="B3774" i="8"/>
  <c r="A3774" i="8" s="1"/>
  <c r="C3774" i="8"/>
  <c r="D3774" i="8"/>
  <c r="E3774" i="8"/>
  <c r="F3774" i="8"/>
  <c r="B3775" i="8"/>
  <c r="A3775" i="8" s="1"/>
  <c r="C3775" i="8"/>
  <c r="D3775" i="8"/>
  <c r="E3775" i="8"/>
  <c r="F3775" i="8"/>
  <c r="B3776" i="8"/>
  <c r="A3776" i="8" s="1"/>
  <c r="C3776" i="8"/>
  <c r="D3776" i="8"/>
  <c r="E3776" i="8"/>
  <c r="F3776" i="8"/>
  <c r="B3777" i="8"/>
  <c r="A3777" i="8" s="1"/>
  <c r="C3777" i="8"/>
  <c r="D3777" i="8"/>
  <c r="E3777" i="8"/>
  <c r="F3777" i="8"/>
  <c r="B3778" i="8"/>
  <c r="A3778" i="8" s="1"/>
  <c r="C3778" i="8"/>
  <c r="D3778" i="8"/>
  <c r="E3778" i="8"/>
  <c r="F3778" i="8"/>
  <c r="B3779" i="8"/>
  <c r="A3779" i="8" s="1"/>
  <c r="C3779" i="8"/>
  <c r="D3779" i="8"/>
  <c r="E3779" i="8"/>
  <c r="F3779" i="8"/>
  <c r="B3780" i="8"/>
  <c r="A3780" i="8" s="1"/>
  <c r="C3780" i="8"/>
  <c r="D3780" i="8"/>
  <c r="E3780" i="8"/>
  <c r="F3780" i="8"/>
  <c r="B3781" i="8"/>
  <c r="A3781" i="8" s="1"/>
  <c r="C3781" i="8"/>
  <c r="D3781" i="8"/>
  <c r="E3781" i="8"/>
  <c r="F3781" i="8"/>
  <c r="B3782" i="8"/>
  <c r="A3782" i="8" s="1"/>
  <c r="C3782" i="8"/>
  <c r="D3782" i="8"/>
  <c r="E3782" i="8"/>
  <c r="F3782" i="8"/>
  <c r="B3783" i="8"/>
  <c r="A3783" i="8" s="1"/>
  <c r="C3783" i="8"/>
  <c r="D3783" i="8"/>
  <c r="E3783" i="8"/>
  <c r="F3783" i="8"/>
  <c r="B3784" i="8"/>
  <c r="A3784" i="8" s="1"/>
  <c r="C3784" i="8"/>
  <c r="D3784" i="8"/>
  <c r="E3784" i="8"/>
  <c r="F3784" i="8"/>
  <c r="B3785" i="8"/>
  <c r="A3785" i="8" s="1"/>
  <c r="C3785" i="8"/>
  <c r="D3785" i="8"/>
  <c r="E3785" i="8"/>
  <c r="F3785" i="8"/>
  <c r="B3786" i="8"/>
  <c r="A3786" i="8" s="1"/>
  <c r="C3786" i="8"/>
  <c r="D3786" i="8"/>
  <c r="E3786" i="8"/>
  <c r="F3786" i="8"/>
  <c r="B3787" i="8"/>
  <c r="A3787" i="8" s="1"/>
  <c r="C3787" i="8"/>
  <c r="D3787" i="8"/>
  <c r="E3787" i="8"/>
  <c r="F3787" i="8"/>
  <c r="B3788" i="8"/>
  <c r="A3788" i="8" s="1"/>
  <c r="C3788" i="8"/>
  <c r="D3788" i="8"/>
  <c r="E3788" i="8"/>
  <c r="F3788" i="8"/>
  <c r="B3789" i="8"/>
  <c r="A3789" i="8" s="1"/>
  <c r="C3789" i="8"/>
  <c r="D3789" i="8"/>
  <c r="E3789" i="8"/>
  <c r="F3789" i="8"/>
  <c r="B3790" i="8"/>
  <c r="A3790" i="8" s="1"/>
  <c r="C3790" i="8"/>
  <c r="D3790" i="8"/>
  <c r="E3790" i="8"/>
  <c r="F3790" i="8"/>
  <c r="B3791" i="8"/>
  <c r="A3791" i="8" s="1"/>
  <c r="C3791" i="8"/>
  <c r="D3791" i="8"/>
  <c r="E3791" i="8"/>
  <c r="F3791" i="8"/>
  <c r="B3792" i="8"/>
  <c r="A3792" i="8" s="1"/>
  <c r="C3792" i="8"/>
  <c r="D3792" i="8"/>
  <c r="E3792" i="8"/>
  <c r="F3792" i="8"/>
  <c r="B3793" i="8"/>
  <c r="A3793" i="8" s="1"/>
  <c r="C3793" i="8"/>
  <c r="D3793" i="8"/>
  <c r="E3793" i="8"/>
  <c r="F3793" i="8"/>
  <c r="B3794" i="8"/>
  <c r="A3794" i="8" s="1"/>
  <c r="C3794" i="8"/>
  <c r="D3794" i="8"/>
  <c r="E3794" i="8"/>
  <c r="F3794" i="8"/>
  <c r="B3795" i="8"/>
  <c r="A3795" i="8" s="1"/>
  <c r="C3795" i="8"/>
  <c r="D3795" i="8"/>
  <c r="E3795" i="8"/>
  <c r="F3795" i="8"/>
  <c r="B3796" i="8"/>
  <c r="A3796" i="8" s="1"/>
  <c r="C3796" i="8"/>
  <c r="D3796" i="8"/>
  <c r="E3796" i="8"/>
  <c r="F3796" i="8"/>
  <c r="B3797" i="8"/>
  <c r="A3797" i="8" s="1"/>
  <c r="C3797" i="8"/>
  <c r="D3797" i="8"/>
  <c r="E3797" i="8"/>
  <c r="F3797" i="8"/>
  <c r="B3798" i="8"/>
  <c r="A3798" i="8" s="1"/>
  <c r="C3798" i="8"/>
  <c r="D3798" i="8"/>
  <c r="E3798" i="8"/>
  <c r="F3798" i="8"/>
  <c r="B3799" i="8"/>
  <c r="A3799" i="8" s="1"/>
  <c r="C3799" i="8"/>
  <c r="D3799" i="8"/>
  <c r="E3799" i="8"/>
  <c r="F3799" i="8"/>
  <c r="B3800" i="8"/>
  <c r="A3800" i="8" s="1"/>
  <c r="C3800" i="8"/>
  <c r="D3800" i="8"/>
  <c r="E3800" i="8"/>
  <c r="F3800" i="8"/>
  <c r="B3801" i="8"/>
  <c r="A3801" i="8" s="1"/>
  <c r="C3801" i="8"/>
  <c r="D3801" i="8"/>
  <c r="E3801" i="8"/>
  <c r="F3801" i="8"/>
  <c r="B3802" i="8"/>
  <c r="A3802" i="8" s="1"/>
  <c r="C3802" i="8"/>
  <c r="D3802" i="8"/>
  <c r="E3802" i="8"/>
  <c r="F3802" i="8"/>
  <c r="B3803" i="8"/>
  <c r="A3803" i="8" s="1"/>
  <c r="C3803" i="8"/>
  <c r="D3803" i="8"/>
  <c r="E3803" i="8"/>
  <c r="F3803" i="8"/>
  <c r="B3804" i="8"/>
  <c r="A3804" i="8" s="1"/>
  <c r="C3804" i="8"/>
  <c r="D3804" i="8"/>
  <c r="E3804" i="8"/>
  <c r="F3804" i="8"/>
  <c r="B3805" i="8"/>
  <c r="A3805" i="8" s="1"/>
  <c r="C3805" i="8"/>
  <c r="D3805" i="8"/>
  <c r="E3805" i="8"/>
  <c r="F3805" i="8"/>
  <c r="B3806" i="8"/>
  <c r="A3806" i="8" s="1"/>
  <c r="C3806" i="8"/>
  <c r="D3806" i="8"/>
  <c r="E3806" i="8"/>
  <c r="F3806" i="8"/>
  <c r="B3807" i="8"/>
  <c r="A3807" i="8" s="1"/>
  <c r="C3807" i="8"/>
  <c r="D3807" i="8"/>
  <c r="E3807" i="8"/>
  <c r="F3807" i="8"/>
  <c r="B3808" i="8"/>
  <c r="A3808" i="8" s="1"/>
  <c r="C3808" i="8"/>
  <c r="D3808" i="8"/>
  <c r="E3808" i="8"/>
  <c r="F3808" i="8"/>
  <c r="B3809" i="8"/>
  <c r="A3809" i="8" s="1"/>
  <c r="C3809" i="8"/>
  <c r="D3809" i="8"/>
  <c r="E3809" i="8"/>
  <c r="F3809" i="8"/>
  <c r="B3810" i="8"/>
  <c r="A3810" i="8" s="1"/>
  <c r="C3810" i="8"/>
  <c r="D3810" i="8"/>
  <c r="E3810" i="8"/>
  <c r="F3810" i="8"/>
  <c r="B3811" i="8"/>
  <c r="A3811" i="8" s="1"/>
  <c r="C3811" i="8"/>
  <c r="D3811" i="8"/>
  <c r="E3811" i="8"/>
  <c r="F3811" i="8"/>
  <c r="B3812" i="8"/>
  <c r="A3812" i="8" s="1"/>
  <c r="C3812" i="8"/>
  <c r="D3812" i="8"/>
  <c r="E3812" i="8"/>
  <c r="F3812" i="8"/>
  <c r="B3813" i="8"/>
  <c r="A3813" i="8" s="1"/>
  <c r="C3813" i="8"/>
  <c r="D3813" i="8"/>
  <c r="E3813" i="8"/>
  <c r="F3813" i="8"/>
  <c r="B3814" i="8"/>
  <c r="A3814" i="8" s="1"/>
  <c r="C3814" i="8"/>
  <c r="D3814" i="8"/>
  <c r="E3814" i="8"/>
  <c r="F3814" i="8"/>
  <c r="B3815" i="8"/>
  <c r="A3815" i="8" s="1"/>
  <c r="C3815" i="8"/>
  <c r="D3815" i="8"/>
  <c r="E3815" i="8"/>
  <c r="F3815" i="8"/>
  <c r="B3816" i="8"/>
  <c r="A3816" i="8" s="1"/>
  <c r="C3816" i="8"/>
  <c r="D3816" i="8"/>
  <c r="E3816" i="8"/>
  <c r="F3816" i="8"/>
  <c r="B3817" i="8"/>
  <c r="A3817" i="8" s="1"/>
  <c r="C3817" i="8"/>
  <c r="D3817" i="8"/>
  <c r="E3817" i="8"/>
  <c r="F3817" i="8"/>
  <c r="B3818" i="8"/>
  <c r="A3818" i="8" s="1"/>
  <c r="C3818" i="8"/>
  <c r="D3818" i="8"/>
  <c r="E3818" i="8"/>
  <c r="F3818" i="8"/>
  <c r="B3819" i="8"/>
  <c r="A3819" i="8" s="1"/>
  <c r="C3819" i="8"/>
  <c r="D3819" i="8"/>
  <c r="E3819" i="8"/>
  <c r="F3819" i="8"/>
  <c r="B3820" i="8"/>
  <c r="A3820" i="8" s="1"/>
  <c r="C3820" i="8"/>
  <c r="D3820" i="8"/>
  <c r="E3820" i="8"/>
  <c r="F3820" i="8"/>
  <c r="B3821" i="8"/>
  <c r="A3821" i="8" s="1"/>
  <c r="C3821" i="8"/>
  <c r="D3821" i="8"/>
  <c r="E3821" i="8"/>
  <c r="F3821" i="8"/>
  <c r="B3822" i="8"/>
  <c r="A3822" i="8" s="1"/>
  <c r="C3822" i="8"/>
  <c r="D3822" i="8"/>
  <c r="E3822" i="8"/>
  <c r="F3822" i="8"/>
  <c r="B3823" i="8"/>
  <c r="A3823" i="8" s="1"/>
  <c r="C3823" i="8"/>
  <c r="D3823" i="8"/>
  <c r="E3823" i="8"/>
  <c r="F3823" i="8"/>
  <c r="B3824" i="8"/>
  <c r="A3824" i="8" s="1"/>
  <c r="C3824" i="8"/>
  <c r="D3824" i="8"/>
  <c r="E3824" i="8"/>
  <c r="F3824" i="8"/>
  <c r="B3825" i="8"/>
  <c r="A3825" i="8" s="1"/>
  <c r="C3825" i="8"/>
  <c r="D3825" i="8"/>
  <c r="E3825" i="8"/>
  <c r="F3825" i="8"/>
  <c r="B3826" i="8"/>
  <c r="A3826" i="8" s="1"/>
  <c r="C3826" i="8"/>
  <c r="D3826" i="8"/>
  <c r="E3826" i="8"/>
  <c r="F3826" i="8"/>
  <c r="B3827" i="8"/>
  <c r="A3827" i="8" s="1"/>
  <c r="C3827" i="8"/>
  <c r="D3827" i="8"/>
  <c r="E3827" i="8"/>
  <c r="F3827" i="8"/>
  <c r="B3828" i="8"/>
  <c r="A3828" i="8" s="1"/>
  <c r="C3828" i="8"/>
  <c r="D3828" i="8"/>
  <c r="E3828" i="8"/>
  <c r="F3828" i="8"/>
  <c r="B3829" i="8"/>
  <c r="A3829" i="8" s="1"/>
  <c r="C3829" i="8"/>
  <c r="D3829" i="8"/>
  <c r="E3829" i="8"/>
  <c r="F3829" i="8"/>
  <c r="B3830" i="8"/>
  <c r="A3830" i="8" s="1"/>
  <c r="C3830" i="8"/>
  <c r="D3830" i="8"/>
  <c r="E3830" i="8"/>
  <c r="F3830" i="8"/>
  <c r="B3831" i="8"/>
  <c r="A3831" i="8" s="1"/>
  <c r="C3831" i="8"/>
  <c r="D3831" i="8"/>
  <c r="E3831" i="8"/>
  <c r="F3831" i="8"/>
  <c r="B3832" i="8"/>
  <c r="A3832" i="8" s="1"/>
  <c r="C3832" i="8"/>
  <c r="D3832" i="8"/>
  <c r="E3832" i="8"/>
  <c r="F3832" i="8"/>
  <c r="B3833" i="8"/>
  <c r="A3833" i="8" s="1"/>
  <c r="C3833" i="8"/>
  <c r="D3833" i="8"/>
  <c r="E3833" i="8"/>
  <c r="F3833" i="8"/>
  <c r="B3834" i="8"/>
  <c r="A3834" i="8" s="1"/>
  <c r="C3834" i="8"/>
  <c r="D3834" i="8"/>
  <c r="E3834" i="8"/>
  <c r="F3834" i="8"/>
  <c r="B3835" i="8"/>
  <c r="A3835" i="8" s="1"/>
  <c r="C3835" i="8"/>
  <c r="D3835" i="8"/>
  <c r="E3835" i="8"/>
  <c r="F3835" i="8"/>
  <c r="B3836" i="8"/>
  <c r="A3836" i="8" s="1"/>
  <c r="C3836" i="8"/>
  <c r="D3836" i="8"/>
  <c r="E3836" i="8"/>
  <c r="F3836" i="8"/>
  <c r="B3837" i="8"/>
  <c r="A3837" i="8" s="1"/>
  <c r="C3837" i="8"/>
  <c r="D3837" i="8"/>
  <c r="E3837" i="8"/>
  <c r="F3837" i="8"/>
  <c r="B3838" i="8"/>
  <c r="A3838" i="8" s="1"/>
  <c r="C3838" i="8"/>
  <c r="D3838" i="8"/>
  <c r="E3838" i="8"/>
  <c r="F3838" i="8"/>
  <c r="B3839" i="8"/>
  <c r="A3839" i="8" s="1"/>
  <c r="C3839" i="8"/>
  <c r="D3839" i="8"/>
  <c r="E3839" i="8"/>
  <c r="F3839" i="8"/>
  <c r="B3840" i="8"/>
  <c r="A3840" i="8" s="1"/>
  <c r="C3840" i="8"/>
  <c r="D3840" i="8"/>
  <c r="E3840" i="8"/>
  <c r="F3840" i="8"/>
  <c r="B3841" i="8"/>
  <c r="A3841" i="8" s="1"/>
  <c r="C3841" i="8"/>
  <c r="D3841" i="8"/>
  <c r="E3841" i="8"/>
  <c r="F3841" i="8"/>
  <c r="B3842" i="8"/>
  <c r="A3842" i="8" s="1"/>
  <c r="C3842" i="8"/>
  <c r="D3842" i="8"/>
  <c r="E3842" i="8"/>
  <c r="F3842" i="8"/>
  <c r="B3843" i="8"/>
  <c r="A3843" i="8" s="1"/>
  <c r="C3843" i="8"/>
  <c r="D3843" i="8"/>
  <c r="E3843" i="8"/>
  <c r="F3843" i="8"/>
  <c r="B3844" i="8"/>
  <c r="A3844" i="8" s="1"/>
  <c r="C3844" i="8"/>
  <c r="D3844" i="8"/>
  <c r="E3844" i="8"/>
  <c r="F3844" i="8"/>
  <c r="B3845" i="8"/>
  <c r="A3845" i="8" s="1"/>
  <c r="C3845" i="8"/>
  <c r="D3845" i="8"/>
  <c r="E3845" i="8"/>
  <c r="F3845" i="8"/>
  <c r="B3846" i="8"/>
  <c r="A3846" i="8" s="1"/>
  <c r="C3846" i="8"/>
  <c r="D3846" i="8"/>
  <c r="E3846" i="8"/>
  <c r="F3846" i="8"/>
  <c r="B3847" i="8"/>
  <c r="A3847" i="8" s="1"/>
  <c r="C3847" i="8"/>
  <c r="D3847" i="8"/>
  <c r="E3847" i="8"/>
  <c r="F3847" i="8"/>
  <c r="B3848" i="8"/>
  <c r="A3848" i="8" s="1"/>
  <c r="C3848" i="8"/>
  <c r="D3848" i="8"/>
  <c r="E3848" i="8"/>
  <c r="F3848" i="8"/>
  <c r="B3849" i="8"/>
  <c r="A3849" i="8" s="1"/>
  <c r="C3849" i="8"/>
  <c r="D3849" i="8"/>
  <c r="E3849" i="8"/>
  <c r="F3849" i="8"/>
  <c r="B3850" i="8"/>
  <c r="A3850" i="8" s="1"/>
  <c r="C3850" i="8"/>
  <c r="D3850" i="8"/>
  <c r="E3850" i="8"/>
  <c r="F3850" i="8"/>
  <c r="B3851" i="8"/>
  <c r="A3851" i="8" s="1"/>
  <c r="C3851" i="8"/>
  <c r="D3851" i="8"/>
  <c r="E3851" i="8"/>
  <c r="F3851" i="8"/>
  <c r="B3852" i="8"/>
  <c r="A3852" i="8" s="1"/>
  <c r="C3852" i="8"/>
  <c r="D3852" i="8"/>
  <c r="E3852" i="8"/>
  <c r="F3852" i="8"/>
  <c r="B3853" i="8"/>
  <c r="A3853" i="8" s="1"/>
  <c r="C3853" i="8"/>
  <c r="D3853" i="8"/>
  <c r="E3853" i="8"/>
  <c r="F3853" i="8"/>
  <c r="B3854" i="8"/>
  <c r="A3854" i="8" s="1"/>
  <c r="C3854" i="8"/>
  <c r="D3854" i="8"/>
  <c r="E3854" i="8"/>
  <c r="F3854" i="8"/>
  <c r="B3855" i="8"/>
  <c r="A3855" i="8" s="1"/>
  <c r="C3855" i="8"/>
  <c r="D3855" i="8"/>
  <c r="E3855" i="8"/>
  <c r="F3855" i="8"/>
  <c r="B3856" i="8"/>
  <c r="A3856" i="8" s="1"/>
  <c r="C3856" i="8"/>
  <c r="D3856" i="8"/>
  <c r="E3856" i="8"/>
  <c r="F3856" i="8"/>
  <c r="B3857" i="8"/>
  <c r="A3857" i="8" s="1"/>
  <c r="C3857" i="8"/>
  <c r="D3857" i="8"/>
  <c r="E3857" i="8"/>
  <c r="F3857" i="8"/>
  <c r="B3858" i="8"/>
  <c r="A3858" i="8" s="1"/>
  <c r="C3858" i="8"/>
  <c r="D3858" i="8"/>
  <c r="E3858" i="8"/>
  <c r="F3858" i="8"/>
  <c r="B3859" i="8"/>
  <c r="A3859" i="8" s="1"/>
  <c r="C3859" i="8"/>
  <c r="D3859" i="8"/>
  <c r="E3859" i="8"/>
  <c r="F3859" i="8"/>
  <c r="B3860" i="8"/>
  <c r="A3860" i="8" s="1"/>
  <c r="C3860" i="8"/>
  <c r="D3860" i="8"/>
  <c r="E3860" i="8"/>
  <c r="F3860" i="8"/>
  <c r="B3861" i="8"/>
  <c r="A3861" i="8" s="1"/>
  <c r="C3861" i="8"/>
  <c r="D3861" i="8"/>
  <c r="E3861" i="8"/>
  <c r="F3861" i="8"/>
  <c r="B3862" i="8"/>
  <c r="A3862" i="8" s="1"/>
  <c r="C3862" i="8"/>
  <c r="D3862" i="8"/>
  <c r="E3862" i="8"/>
  <c r="F3862" i="8"/>
  <c r="B3863" i="8"/>
  <c r="A3863" i="8" s="1"/>
  <c r="C3863" i="8"/>
  <c r="D3863" i="8"/>
  <c r="E3863" i="8"/>
  <c r="F3863" i="8"/>
  <c r="B3864" i="8"/>
  <c r="A3864" i="8" s="1"/>
  <c r="C3864" i="8"/>
  <c r="D3864" i="8"/>
  <c r="E3864" i="8"/>
  <c r="F3864" i="8"/>
  <c r="B3865" i="8"/>
  <c r="A3865" i="8" s="1"/>
  <c r="C3865" i="8"/>
  <c r="D3865" i="8"/>
  <c r="E3865" i="8"/>
  <c r="F3865" i="8"/>
  <c r="B3866" i="8"/>
  <c r="A3866" i="8" s="1"/>
  <c r="C3866" i="8"/>
  <c r="D3866" i="8"/>
  <c r="E3866" i="8"/>
  <c r="F3866" i="8"/>
  <c r="B3867" i="8"/>
  <c r="A3867" i="8" s="1"/>
  <c r="C3867" i="8"/>
  <c r="D3867" i="8"/>
  <c r="E3867" i="8"/>
  <c r="F3867" i="8"/>
  <c r="B3868" i="8"/>
  <c r="A3868" i="8" s="1"/>
  <c r="C3868" i="8"/>
  <c r="D3868" i="8"/>
  <c r="E3868" i="8"/>
  <c r="F3868" i="8"/>
  <c r="B3869" i="8"/>
  <c r="A3869" i="8" s="1"/>
  <c r="C3869" i="8"/>
  <c r="D3869" i="8"/>
  <c r="E3869" i="8"/>
  <c r="F3869" i="8"/>
  <c r="B3870" i="8"/>
  <c r="A3870" i="8" s="1"/>
  <c r="C3870" i="8"/>
  <c r="D3870" i="8"/>
  <c r="E3870" i="8"/>
  <c r="F3870" i="8"/>
  <c r="B3871" i="8"/>
  <c r="A3871" i="8" s="1"/>
  <c r="C3871" i="8"/>
  <c r="D3871" i="8"/>
  <c r="E3871" i="8"/>
  <c r="F3871" i="8"/>
  <c r="B3872" i="8"/>
  <c r="A3872" i="8" s="1"/>
  <c r="C3872" i="8"/>
  <c r="D3872" i="8"/>
  <c r="E3872" i="8"/>
  <c r="F3872" i="8"/>
  <c r="B3873" i="8"/>
  <c r="A3873" i="8" s="1"/>
  <c r="C3873" i="8"/>
  <c r="D3873" i="8"/>
  <c r="E3873" i="8"/>
  <c r="F3873" i="8"/>
  <c r="B3874" i="8"/>
  <c r="A3874" i="8" s="1"/>
  <c r="C3874" i="8"/>
  <c r="D3874" i="8"/>
  <c r="E3874" i="8"/>
  <c r="F3874" i="8"/>
  <c r="B3875" i="8"/>
  <c r="A3875" i="8" s="1"/>
  <c r="C3875" i="8"/>
  <c r="D3875" i="8"/>
  <c r="E3875" i="8"/>
  <c r="F3875" i="8"/>
  <c r="B3876" i="8"/>
  <c r="A3876" i="8" s="1"/>
  <c r="C3876" i="8"/>
  <c r="D3876" i="8"/>
  <c r="E3876" i="8"/>
  <c r="F3876" i="8"/>
  <c r="B3877" i="8"/>
  <c r="A3877" i="8" s="1"/>
  <c r="C3877" i="8"/>
  <c r="D3877" i="8"/>
  <c r="E3877" i="8"/>
  <c r="F3877" i="8"/>
  <c r="B3878" i="8"/>
  <c r="A3878" i="8" s="1"/>
  <c r="C3878" i="8"/>
  <c r="D3878" i="8"/>
  <c r="E3878" i="8"/>
  <c r="F3878" i="8"/>
  <c r="B3879" i="8"/>
  <c r="A3879" i="8" s="1"/>
  <c r="C3879" i="8"/>
  <c r="D3879" i="8"/>
  <c r="E3879" i="8"/>
  <c r="F3879" i="8"/>
  <c r="B3880" i="8"/>
  <c r="A3880" i="8" s="1"/>
  <c r="C3880" i="8"/>
  <c r="D3880" i="8"/>
  <c r="E3880" i="8"/>
  <c r="F3880" i="8"/>
  <c r="B3881" i="8"/>
  <c r="A3881" i="8" s="1"/>
  <c r="C3881" i="8"/>
  <c r="D3881" i="8"/>
  <c r="E3881" i="8"/>
  <c r="F3881" i="8"/>
  <c r="B3882" i="8"/>
  <c r="A3882" i="8" s="1"/>
  <c r="C3882" i="8"/>
  <c r="D3882" i="8"/>
  <c r="E3882" i="8"/>
  <c r="F3882" i="8"/>
  <c r="B3883" i="8"/>
  <c r="A3883" i="8" s="1"/>
  <c r="C3883" i="8"/>
  <c r="D3883" i="8"/>
  <c r="E3883" i="8"/>
  <c r="F3883" i="8"/>
  <c r="B3884" i="8"/>
  <c r="A3884" i="8" s="1"/>
  <c r="C3884" i="8"/>
  <c r="D3884" i="8"/>
  <c r="E3884" i="8"/>
  <c r="F3884" i="8"/>
  <c r="B3885" i="8"/>
  <c r="A3885" i="8" s="1"/>
  <c r="C3885" i="8"/>
  <c r="D3885" i="8"/>
  <c r="E3885" i="8"/>
  <c r="F3885" i="8"/>
  <c r="B3886" i="8"/>
  <c r="A3886" i="8" s="1"/>
  <c r="C3886" i="8"/>
  <c r="D3886" i="8"/>
  <c r="E3886" i="8"/>
  <c r="F3886" i="8"/>
  <c r="B3887" i="8"/>
  <c r="A3887" i="8" s="1"/>
  <c r="C3887" i="8"/>
  <c r="D3887" i="8"/>
  <c r="E3887" i="8"/>
  <c r="F3887" i="8"/>
  <c r="B3888" i="8"/>
  <c r="A3888" i="8" s="1"/>
  <c r="C3888" i="8"/>
  <c r="D3888" i="8"/>
  <c r="E3888" i="8"/>
  <c r="F3888" i="8"/>
  <c r="B3889" i="8"/>
  <c r="A3889" i="8" s="1"/>
  <c r="C3889" i="8"/>
  <c r="D3889" i="8"/>
  <c r="E3889" i="8"/>
  <c r="F3889" i="8"/>
  <c r="B3890" i="8"/>
  <c r="A3890" i="8" s="1"/>
  <c r="C3890" i="8"/>
  <c r="D3890" i="8"/>
  <c r="E3890" i="8"/>
  <c r="F3890" i="8"/>
  <c r="B3891" i="8"/>
  <c r="A3891" i="8" s="1"/>
  <c r="C3891" i="8"/>
  <c r="D3891" i="8"/>
  <c r="E3891" i="8"/>
  <c r="F3891" i="8"/>
  <c r="B3892" i="8"/>
  <c r="A3892" i="8" s="1"/>
  <c r="C3892" i="8"/>
  <c r="D3892" i="8"/>
  <c r="E3892" i="8"/>
  <c r="F3892" i="8"/>
  <c r="B3893" i="8"/>
  <c r="A3893" i="8" s="1"/>
  <c r="C3893" i="8"/>
  <c r="D3893" i="8"/>
  <c r="E3893" i="8"/>
  <c r="F3893" i="8"/>
  <c r="B3894" i="8"/>
  <c r="A3894" i="8" s="1"/>
  <c r="C3894" i="8"/>
  <c r="D3894" i="8"/>
  <c r="E3894" i="8"/>
  <c r="F3894" i="8"/>
  <c r="B3895" i="8"/>
  <c r="A3895" i="8" s="1"/>
  <c r="C3895" i="8"/>
  <c r="D3895" i="8"/>
  <c r="E3895" i="8"/>
  <c r="F3895" i="8"/>
  <c r="B3896" i="8"/>
  <c r="A3896" i="8" s="1"/>
  <c r="C3896" i="8"/>
  <c r="D3896" i="8"/>
  <c r="E3896" i="8"/>
  <c r="F3896" i="8"/>
  <c r="B3897" i="8"/>
  <c r="A3897" i="8" s="1"/>
  <c r="C3897" i="8"/>
  <c r="D3897" i="8"/>
  <c r="E3897" i="8"/>
  <c r="F3897" i="8"/>
  <c r="B3898" i="8"/>
  <c r="A3898" i="8" s="1"/>
  <c r="C3898" i="8"/>
  <c r="D3898" i="8"/>
  <c r="E3898" i="8"/>
  <c r="F3898" i="8"/>
  <c r="B3899" i="8"/>
  <c r="A3899" i="8" s="1"/>
  <c r="C3899" i="8"/>
  <c r="D3899" i="8"/>
  <c r="E3899" i="8"/>
  <c r="F3899" i="8"/>
  <c r="B3900" i="8"/>
  <c r="A3900" i="8" s="1"/>
  <c r="C3900" i="8"/>
  <c r="D3900" i="8"/>
  <c r="E3900" i="8"/>
  <c r="F3900" i="8"/>
  <c r="B3901" i="8"/>
  <c r="A3901" i="8" s="1"/>
  <c r="C3901" i="8"/>
  <c r="D3901" i="8"/>
  <c r="E3901" i="8"/>
  <c r="F3901" i="8"/>
  <c r="B3902" i="8"/>
  <c r="A3902" i="8" s="1"/>
  <c r="C3902" i="8"/>
  <c r="D3902" i="8"/>
  <c r="E3902" i="8"/>
  <c r="F3902" i="8"/>
  <c r="B3903" i="8"/>
  <c r="A3903" i="8" s="1"/>
  <c r="C3903" i="8"/>
  <c r="D3903" i="8"/>
  <c r="E3903" i="8"/>
  <c r="F3903" i="8"/>
  <c r="B3904" i="8"/>
  <c r="A3904" i="8" s="1"/>
  <c r="C3904" i="8"/>
  <c r="D3904" i="8"/>
  <c r="E3904" i="8"/>
  <c r="F3904" i="8"/>
  <c r="B3905" i="8"/>
  <c r="A3905" i="8" s="1"/>
  <c r="C3905" i="8"/>
  <c r="D3905" i="8"/>
  <c r="E3905" i="8"/>
  <c r="F3905" i="8"/>
  <c r="B3906" i="8"/>
  <c r="A3906" i="8" s="1"/>
  <c r="C3906" i="8"/>
  <c r="D3906" i="8"/>
  <c r="E3906" i="8"/>
  <c r="F3906" i="8"/>
  <c r="B3907" i="8"/>
  <c r="A3907" i="8" s="1"/>
  <c r="C3907" i="8"/>
  <c r="D3907" i="8"/>
  <c r="E3907" i="8"/>
  <c r="F3907" i="8"/>
  <c r="B3908" i="8"/>
  <c r="A3908" i="8" s="1"/>
  <c r="C3908" i="8"/>
  <c r="D3908" i="8"/>
  <c r="E3908" i="8"/>
  <c r="F3908" i="8"/>
  <c r="B3909" i="8"/>
  <c r="A3909" i="8" s="1"/>
  <c r="C3909" i="8"/>
  <c r="D3909" i="8"/>
  <c r="E3909" i="8"/>
  <c r="F3909" i="8"/>
  <c r="B3910" i="8"/>
  <c r="A3910" i="8" s="1"/>
  <c r="C3910" i="8"/>
  <c r="D3910" i="8"/>
  <c r="E3910" i="8"/>
  <c r="F3910" i="8"/>
  <c r="B3911" i="8"/>
  <c r="A3911" i="8" s="1"/>
  <c r="C3911" i="8"/>
  <c r="D3911" i="8"/>
  <c r="E3911" i="8"/>
  <c r="F3911" i="8"/>
  <c r="B3912" i="8"/>
  <c r="A3912" i="8" s="1"/>
  <c r="C3912" i="8"/>
  <c r="D3912" i="8"/>
  <c r="E3912" i="8"/>
  <c r="F3912" i="8"/>
  <c r="B3913" i="8"/>
  <c r="A3913" i="8" s="1"/>
  <c r="C3913" i="8"/>
  <c r="D3913" i="8"/>
  <c r="E3913" i="8"/>
  <c r="F3913" i="8"/>
  <c r="B3914" i="8"/>
  <c r="A3914" i="8" s="1"/>
  <c r="C3914" i="8"/>
  <c r="D3914" i="8"/>
  <c r="E3914" i="8"/>
  <c r="F3914" i="8"/>
  <c r="B3915" i="8"/>
  <c r="A3915" i="8" s="1"/>
  <c r="C3915" i="8"/>
  <c r="D3915" i="8"/>
  <c r="E3915" i="8"/>
  <c r="F3915" i="8"/>
  <c r="B3916" i="8"/>
  <c r="A3916" i="8" s="1"/>
  <c r="C3916" i="8"/>
  <c r="D3916" i="8"/>
  <c r="E3916" i="8"/>
  <c r="F3916" i="8"/>
  <c r="B3917" i="8"/>
  <c r="A3917" i="8" s="1"/>
  <c r="C3917" i="8"/>
  <c r="D3917" i="8"/>
  <c r="E3917" i="8"/>
  <c r="F3917" i="8"/>
  <c r="B3918" i="8"/>
  <c r="A3918" i="8" s="1"/>
  <c r="C3918" i="8"/>
  <c r="D3918" i="8"/>
  <c r="E3918" i="8"/>
  <c r="F3918" i="8"/>
  <c r="B3919" i="8"/>
  <c r="A3919" i="8" s="1"/>
  <c r="C3919" i="8"/>
  <c r="D3919" i="8"/>
  <c r="E3919" i="8"/>
  <c r="F3919" i="8"/>
  <c r="B3920" i="8"/>
  <c r="A3920" i="8" s="1"/>
  <c r="C3920" i="8"/>
  <c r="D3920" i="8"/>
  <c r="E3920" i="8"/>
  <c r="F3920" i="8"/>
  <c r="B3921" i="8"/>
  <c r="A3921" i="8" s="1"/>
  <c r="C3921" i="8"/>
  <c r="D3921" i="8"/>
  <c r="E3921" i="8"/>
  <c r="F3921" i="8"/>
  <c r="B3922" i="8"/>
  <c r="A3922" i="8" s="1"/>
  <c r="C3922" i="8"/>
  <c r="D3922" i="8"/>
  <c r="E3922" i="8"/>
  <c r="F3922" i="8"/>
  <c r="B3923" i="8"/>
  <c r="A3923" i="8" s="1"/>
  <c r="C3923" i="8"/>
  <c r="D3923" i="8"/>
  <c r="E3923" i="8"/>
  <c r="F3923" i="8"/>
  <c r="B3924" i="8"/>
  <c r="A3924" i="8" s="1"/>
  <c r="C3924" i="8"/>
  <c r="D3924" i="8"/>
  <c r="E3924" i="8"/>
  <c r="F3924" i="8"/>
  <c r="B3925" i="8"/>
  <c r="A3925" i="8" s="1"/>
  <c r="C3925" i="8"/>
  <c r="D3925" i="8"/>
  <c r="E3925" i="8"/>
  <c r="F3925" i="8"/>
  <c r="B3926" i="8"/>
  <c r="A3926" i="8" s="1"/>
  <c r="C3926" i="8"/>
  <c r="D3926" i="8"/>
  <c r="E3926" i="8"/>
  <c r="F3926" i="8"/>
  <c r="B3927" i="8"/>
  <c r="A3927" i="8" s="1"/>
  <c r="C3927" i="8"/>
  <c r="D3927" i="8"/>
  <c r="E3927" i="8"/>
  <c r="F3927" i="8"/>
  <c r="B3928" i="8"/>
  <c r="A3928" i="8" s="1"/>
  <c r="C3928" i="8"/>
  <c r="D3928" i="8"/>
  <c r="E3928" i="8"/>
  <c r="F3928" i="8"/>
  <c r="B3929" i="8"/>
  <c r="A3929" i="8" s="1"/>
  <c r="C3929" i="8"/>
  <c r="D3929" i="8"/>
  <c r="E3929" i="8"/>
  <c r="F3929" i="8"/>
  <c r="B3930" i="8"/>
  <c r="A3930" i="8" s="1"/>
  <c r="C3930" i="8"/>
  <c r="D3930" i="8"/>
  <c r="E3930" i="8"/>
  <c r="F3930" i="8"/>
  <c r="B3931" i="8"/>
  <c r="A3931" i="8" s="1"/>
  <c r="C3931" i="8"/>
  <c r="D3931" i="8"/>
  <c r="E3931" i="8"/>
  <c r="F3931" i="8"/>
  <c r="B3932" i="8"/>
  <c r="A3932" i="8" s="1"/>
  <c r="C3932" i="8"/>
  <c r="D3932" i="8"/>
  <c r="E3932" i="8"/>
  <c r="F3932" i="8"/>
  <c r="B3933" i="8"/>
  <c r="A3933" i="8" s="1"/>
  <c r="C3933" i="8"/>
  <c r="D3933" i="8"/>
  <c r="E3933" i="8"/>
  <c r="F3933" i="8"/>
  <c r="B3934" i="8"/>
  <c r="A3934" i="8" s="1"/>
  <c r="C3934" i="8"/>
  <c r="D3934" i="8"/>
  <c r="E3934" i="8"/>
  <c r="F3934" i="8"/>
  <c r="B3935" i="8"/>
  <c r="A3935" i="8" s="1"/>
  <c r="C3935" i="8"/>
  <c r="D3935" i="8"/>
  <c r="E3935" i="8"/>
  <c r="F3935" i="8"/>
  <c r="B3936" i="8"/>
  <c r="A3936" i="8" s="1"/>
  <c r="C3936" i="8"/>
  <c r="D3936" i="8"/>
  <c r="E3936" i="8"/>
  <c r="F3936" i="8"/>
  <c r="B3937" i="8"/>
  <c r="A3937" i="8" s="1"/>
  <c r="C3937" i="8"/>
  <c r="D3937" i="8"/>
  <c r="E3937" i="8"/>
  <c r="F3937" i="8"/>
  <c r="B3938" i="8"/>
  <c r="A3938" i="8" s="1"/>
  <c r="C3938" i="8"/>
  <c r="D3938" i="8"/>
  <c r="E3938" i="8"/>
  <c r="F3938" i="8"/>
  <c r="B3939" i="8"/>
  <c r="A3939" i="8" s="1"/>
  <c r="C3939" i="8"/>
  <c r="D3939" i="8"/>
  <c r="E3939" i="8"/>
  <c r="F3939" i="8"/>
  <c r="B3940" i="8"/>
  <c r="A3940" i="8" s="1"/>
  <c r="C3940" i="8"/>
  <c r="D3940" i="8"/>
  <c r="E3940" i="8"/>
  <c r="F3940" i="8"/>
  <c r="B3941" i="8"/>
  <c r="A3941" i="8" s="1"/>
  <c r="C3941" i="8"/>
  <c r="D3941" i="8"/>
  <c r="E3941" i="8"/>
  <c r="F3941" i="8"/>
  <c r="B3942" i="8"/>
  <c r="A3942" i="8" s="1"/>
  <c r="C3942" i="8"/>
  <c r="D3942" i="8"/>
  <c r="E3942" i="8"/>
  <c r="F3942" i="8"/>
  <c r="B3943" i="8"/>
  <c r="A3943" i="8" s="1"/>
  <c r="C3943" i="8"/>
  <c r="D3943" i="8"/>
  <c r="E3943" i="8"/>
  <c r="F3943" i="8"/>
  <c r="B3944" i="8"/>
  <c r="A3944" i="8" s="1"/>
  <c r="C3944" i="8"/>
  <c r="D3944" i="8"/>
  <c r="E3944" i="8"/>
  <c r="F3944" i="8"/>
  <c r="B3945" i="8"/>
  <c r="A3945" i="8" s="1"/>
  <c r="C3945" i="8"/>
  <c r="D3945" i="8"/>
  <c r="E3945" i="8"/>
  <c r="F3945" i="8"/>
  <c r="B3946" i="8"/>
  <c r="A3946" i="8" s="1"/>
  <c r="C3946" i="8"/>
  <c r="D3946" i="8"/>
  <c r="E3946" i="8"/>
  <c r="F3946" i="8"/>
  <c r="B3947" i="8"/>
  <c r="A3947" i="8" s="1"/>
  <c r="C3947" i="8"/>
  <c r="D3947" i="8"/>
  <c r="E3947" i="8"/>
  <c r="F3947" i="8"/>
  <c r="B3948" i="8"/>
  <c r="A3948" i="8" s="1"/>
  <c r="C3948" i="8"/>
  <c r="D3948" i="8"/>
  <c r="E3948" i="8"/>
  <c r="F3948" i="8"/>
  <c r="B3949" i="8"/>
  <c r="A3949" i="8" s="1"/>
  <c r="C3949" i="8"/>
  <c r="D3949" i="8"/>
  <c r="E3949" i="8"/>
  <c r="F3949" i="8"/>
  <c r="B3950" i="8"/>
  <c r="A3950" i="8" s="1"/>
  <c r="C3950" i="8"/>
  <c r="D3950" i="8"/>
  <c r="E3950" i="8"/>
  <c r="F3950" i="8"/>
  <c r="B3951" i="8"/>
  <c r="A3951" i="8" s="1"/>
  <c r="C3951" i="8"/>
  <c r="D3951" i="8"/>
  <c r="E3951" i="8"/>
  <c r="F3951" i="8"/>
  <c r="B3952" i="8"/>
  <c r="A3952" i="8" s="1"/>
  <c r="C3952" i="8"/>
  <c r="D3952" i="8"/>
  <c r="E3952" i="8"/>
  <c r="F3952" i="8"/>
  <c r="B3953" i="8"/>
  <c r="A3953" i="8" s="1"/>
  <c r="C3953" i="8"/>
  <c r="D3953" i="8"/>
  <c r="E3953" i="8"/>
  <c r="F3953" i="8"/>
  <c r="B3954" i="8"/>
  <c r="A3954" i="8" s="1"/>
  <c r="C3954" i="8"/>
  <c r="D3954" i="8"/>
  <c r="E3954" i="8"/>
  <c r="F3954" i="8"/>
  <c r="B3955" i="8"/>
  <c r="A3955" i="8" s="1"/>
  <c r="C3955" i="8"/>
  <c r="D3955" i="8"/>
  <c r="E3955" i="8"/>
  <c r="F3955" i="8"/>
  <c r="B3956" i="8"/>
  <c r="A3956" i="8" s="1"/>
  <c r="C3956" i="8"/>
  <c r="D3956" i="8"/>
  <c r="E3956" i="8"/>
  <c r="F3956" i="8"/>
  <c r="B3957" i="8"/>
  <c r="A3957" i="8" s="1"/>
  <c r="C3957" i="8"/>
  <c r="D3957" i="8"/>
  <c r="E3957" i="8"/>
  <c r="F3957" i="8"/>
  <c r="B3958" i="8"/>
  <c r="A3958" i="8" s="1"/>
  <c r="C3958" i="8"/>
  <c r="D3958" i="8"/>
  <c r="E3958" i="8"/>
  <c r="F3958" i="8"/>
  <c r="B3959" i="8"/>
  <c r="A3959" i="8" s="1"/>
  <c r="C3959" i="8"/>
  <c r="D3959" i="8"/>
  <c r="E3959" i="8"/>
  <c r="F3959" i="8"/>
  <c r="B3960" i="8"/>
  <c r="A3960" i="8" s="1"/>
  <c r="C3960" i="8"/>
  <c r="D3960" i="8"/>
  <c r="E3960" i="8"/>
  <c r="F3960" i="8"/>
  <c r="B3961" i="8"/>
  <c r="A3961" i="8" s="1"/>
  <c r="C3961" i="8"/>
  <c r="D3961" i="8"/>
  <c r="E3961" i="8"/>
  <c r="F3961" i="8"/>
  <c r="B3962" i="8"/>
  <c r="A3962" i="8" s="1"/>
  <c r="C3962" i="8"/>
  <c r="D3962" i="8"/>
  <c r="E3962" i="8"/>
  <c r="F3962" i="8"/>
  <c r="B3963" i="8"/>
  <c r="A3963" i="8" s="1"/>
  <c r="C3963" i="8"/>
  <c r="D3963" i="8"/>
  <c r="E3963" i="8"/>
  <c r="F3963" i="8"/>
  <c r="B3964" i="8"/>
  <c r="A3964" i="8" s="1"/>
  <c r="C3964" i="8"/>
  <c r="D3964" i="8"/>
  <c r="E3964" i="8"/>
  <c r="F3964" i="8"/>
  <c r="B3965" i="8"/>
  <c r="A3965" i="8" s="1"/>
  <c r="C3965" i="8"/>
  <c r="D3965" i="8"/>
  <c r="E3965" i="8"/>
  <c r="F3965" i="8"/>
  <c r="B3966" i="8"/>
  <c r="A3966" i="8" s="1"/>
  <c r="C3966" i="8"/>
  <c r="D3966" i="8"/>
  <c r="E3966" i="8"/>
  <c r="F3966" i="8"/>
  <c r="B3967" i="8"/>
  <c r="A3967" i="8" s="1"/>
  <c r="C3967" i="8"/>
  <c r="D3967" i="8"/>
  <c r="E3967" i="8"/>
  <c r="F3967" i="8"/>
  <c r="B3968" i="8"/>
  <c r="A3968" i="8" s="1"/>
  <c r="C3968" i="8"/>
  <c r="D3968" i="8"/>
  <c r="E3968" i="8"/>
  <c r="F3968" i="8"/>
  <c r="B3969" i="8"/>
  <c r="A3969" i="8" s="1"/>
  <c r="C3969" i="8"/>
  <c r="D3969" i="8"/>
  <c r="E3969" i="8"/>
  <c r="F3969" i="8"/>
  <c r="B3970" i="8"/>
  <c r="A3970" i="8" s="1"/>
  <c r="C3970" i="8"/>
  <c r="D3970" i="8"/>
  <c r="E3970" i="8"/>
  <c r="F3970" i="8"/>
  <c r="B3971" i="8"/>
  <c r="A3971" i="8" s="1"/>
  <c r="C3971" i="8"/>
  <c r="D3971" i="8"/>
  <c r="E3971" i="8"/>
  <c r="F3971" i="8"/>
  <c r="B3972" i="8"/>
  <c r="A3972" i="8" s="1"/>
  <c r="C3972" i="8"/>
  <c r="D3972" i="8"/>
  <c r="E3972" i="8"/>
  <c r="F3972" i="8"/>
  <c r="B3973" i="8"/>
  <c r="A3973" i="8" s="1"/>
  <c r="C3973" i="8"/>
  <c r="D3973" i="8"/>
  <c r="E3973" i="8"/>
  <c r="F3973" i="8"/>
  <c r="B3974" i="8"/>
  <c r="A3974" i="8" s="1"/>
  <c r="C3974" i="8"/>
  <c r="D3974" i="8"/>
  <c r="E3974" i="8"/>
  <c r="F3974" i="8"/>
  <c r="B3975" i="8"/>
  <c r="A3975" i="8" s="1"/>
  <c r="C3975" i="8"/>
  <c r="D3975" i="8"/>
  <c r="E3975" i="8"/>
  <c r="F3975" i="8"/>
  <c r="B3976" i="8"/>
  <c r="A3976" i="8" s="1"/>
  <c r="C3976" i="8"/>
  <c r="D3976" i="8"/>
  <c r="E3976" i="8"/>
  <c r="F3976" i="8"/>
  <c r="B3977" i="8"/>
  <c r="A3977" i="8" s="1"/>
  <c r="C3977" i="8"/>
  <c r="D3977" i="8"/>
  <c r="E3977" i="8"/>
  <c r="F3977" i="8"/>
  <c r="B3978" i="8"/>
  <c r="A3978" i="8" s="1"/>
  <c r="C3978" i="8"/>
  <c r="D3978" i="8"/>
  <c r="E3978" i="8"/>
  <c r="F3978" i="8"/>
  <c r="B3979" i="8"/>
  <c r="A3979" i="8" s="1"/>
  <c r="C3979" i="8"/>
  <c r="D3979" i="8"/>
  <c r="E3979" i="8"/>
  <c r="F3979" i="8"/>
  <c r="B3980" i="8"/>
  <c r="A3980" i="8" s="1"/>
  <c r="C3980" i="8"/>
  <c r="D3980" i="8"/>
  <c r="E3980" i="8"/>
  <c r="F3980" i="8"/>
  <c r="B3981" i="8"/>
  <c r="A3981" i="8" s="1"/>
  <c r="C3981" i="8"/>
  <c r="D3981" i="8"/>
  <c r="E3981" i="8"/>
  <c r="F3981" i="8"/>
  <c r="B3982" i="8"/>
  <c r="A3982" i="8" s="1"/>
  <c r="C3982" i="8"/>
  <c r="D3982" i="8"/>
  <c r="E3982" i="8"/>
  <c r="F3982" i="8"/>
  <c r="B3983" i="8"/>
  <c r="A3983" i="8" s="1"/>
  <c r="C3983" i="8"/>
  <c r="D3983" i="8"/>
  <c r="E3983" i="8"/>
  <c r="F3983" i="8"/>
  <c r="B3984" i="8"/>
  <c r="A3984" i="8" s="1"/>
  <c r="C3984" i="8"/>
  <c r="D3984" i="8"/>
  <c r="E3984" i="8"/>
  <c r="F3984" i="8"/>
  <c r="B3985" i="8"/>
  <c r="A3985" i="8" s="1"/>
  <c r="C3985" i="8"/>
  <c r="D3985" i="8"/>
  <c r="E3985" i="8"/>
  <c r="F3985" i="8"/>
  <c r="B3986" i="8"/>
  <c r="A3986" i="8" s="1"/>
  <c r="C3986" i="8"/>
  <c r="D3986" i="8"/>
  <c r="E3986" i="8"/>
  <c r="F3986" i="8"/>
  <c r="B3987" i="8"/>
  <c r="A3987" i="8" s="1"/>
  <c r="C3987" i="8"/>
  <c r="D3987" i="8"/>
  <c r="E3987" i="8"/>
  <c r="F3987" i="8"/>
  <c r="B3988" i="8"/>
  <c r="A3988" i="8" s="1"/>
  <c r="C3988" i="8"/>
  <c r="D3988" i="8"/>
  <c r="E3988" i="8"/>
  <c r="F3988" i="8"/>
  <c r="B3989" i="8"/>
  <c r="A3989" i="8" s="1"/>
  <c r="C3989" i="8"/>
  <c r="D3989" i="8"/>
  <c r="E3989" i="8"/>
  <c r="F3989" i="8"/>
  <c r="B3990" i="8"/>
  <c r="A3990" i="8" s="1"/>
  <c r="C3990" i="8"/>
  <c r="D3990" i="8"/>
  <c r="E3990" i="8"/>
  <c r="F3990" i="8"/>
  <c r="B3991" i="8"/>
  <c r="A3991" i="8" s="1"/>
  <c r="C3991" i="8"/>
  <c r="D3991" i="8"/>
  <c r="E3991" i="8"/>
  <c r="F3991" i="8"/>
  <c r="B3992" i="8"/>
  <c r="A3992" i="8" s="1"/>
  <c r="C3992" i="8"/>
  <c r="D3992" i="8"/>
  <c r="E3992" i="8"/>
  <c r="F3992" i="8"/>
  <c r="B3993" i="8"/>
  <c r="A3993" i="8" s="1"/>
  <c r="C3993" i="8"/>
  <c r="D3993" i="8"/>
  <c r="E3993" i="8"/>
  <c r="F3993" i="8"/>
  <c r="B3994" i="8"/>
  <c r="A3994" i="8" s="1"/>
  <c r="C3994" i="8"/>
  <c r="D3994" i="8"/>
  <c r="E3994" i="8"/>
  <c r="F3994" i="8"/>
  <c r="B3995" i="8"/>
  <c r="A3995" i="8" s="1"/>
  <c r="C3995" i="8"/>
  <c r="D3995" i="8"/>
  <c r="E3995" i="8"/>
  <c r="F3995" i="8"/>
  <c r="B3996" i="8"/>
  <c r="A3996" i="8" s="1"/>
  <c r="C3996" i="8"/>
  <c r="D3996" i="8"/>
  <c r="E3996" i="8"/>
  <c r="F3996" i="8"/>
  <c r="B3997" i="8"/>
  <c r="A3997" i="8" s="1"/>
  <c r="C3997" i="8"/>
  <c r="D3997" i="8"/>
  <c r="E3997" i="8"/>
  <c r="F3997" i="8"/>
  <c r="B3998" i="8"/>
  <c r="A3998" i="8" s="1"/>
  <c r="C3998" i="8"/>
  <c r="D3998" i="8"/>
  <c r="E3998" i="8"/>
  <c r="F3998" i="8"/>
  <c r="B3999" i="8"/>
  <c r="A3999" i="8" s="1"/>
  <c r="C3999" i="8"/>
  <c r="D3999" i="8"/>
  <c r="E3999" i="8"/>
  <c r="F3999" i="8"/>
  <c r="B4000" i="8"/>
  <c r="A4000" i="8" s="1"/>
  <c r="C4000" i="8"/>
  <c r="D4000" i="8"/>
  <c r="E4000" i="8"/>
  <c r="F4000" i="8"/>
  <c r="B4001" i="8"/>
  <c r="A4001" i="8" s="1"/>
  <c r="C4001" i="8"/>
  <c r="D4001" i="8"/>
  <c r="E4001" i="8"/>
  <c r="F4001" i="8"/>
  <c r="B4002" i="8"/>
  <c r="A4002" i="8" s="1"/>
  <c r="C4002" i="8"/>
  <c r="D4002" i="8"/>
  <c r="E4002" i="8"/>
  <c r="F4002" i="8"/>
  <c r="B4003" i="8"/>
  <c r="A4003" i="8" s="1"/>
  <c r="C4003" i="8"/>
  <c r="D4003" i="8"/>
  <c r="E4003" i="8"/>
  <c r="F4003" i="8"/>
  <c r="B4004" i="8"/>
  <c r="A4004" i="8" s="1"/>
  <c r="C4004" i="8"/>
  <c r="D4004" i="8"/>
  <c r="E4004" i="8"/>
  <c r="F4004" i="8"/>
  <c r="B4005" i="8"/>
  <c r="A4005" i="8" s="1"/>
  <c r="C4005" i="8"/>
  <c r="D4005" i="8"/>
  <c r="E4005" i="8"/>
  <c r="F4005" i="8"/>
  <c r="B4006" i="8"/>
  <c r="A4006" i="8" s="1"/>
  <c r="C4006" i="8"/>
  <c r="D4006" i="8"/>
  <c r="E4006" i="8"/>
  <c r="F4006" i="8"/>
  <c r="B4007" i="8"/>
  <c r="A4007" i="8" s="1"/>
  <c r="C4007" i="8"/>
  <c r="D4007" i="8"/>
  <c r="E4007" i="8"/>
  <c r="F4007" i="8"/>
  <c r="B4008" i="8"/>
  <c r="A4008" i="8" s="1"/>
  <c r="C4008" i="8"/>
  <c r="D4008" i="8"/>
  <c r="E4008" i="8"/>
  <c r="F4008" i="8"/>
  <c r="B4009" i="8"/>
  <c r="A4009" i="8" s="1"/>
  <c r="C4009" i="8"/>
  <c r="D4009" i="8"/>
  <c r="E4009" i="8"/>
  <c r="F4009" i="8"/>
  <c r="B4010" i="8"/>
  <c r="A4010" i="8" s="1"/>
  <c r="C4010" i="8"/>
  <c r="D4010" i="8"/>
  <c r="E4010" i="8"/>
  <c r="F4010" i="8"/>
  <c r="B4011" i="8"/>
  <c r="A4011" i="8" s="1"/>
  <c r="C4011" i="8"/>
  <c r="D4011" i="8"/>
  <c r="E4011" i="8"/>
  <c r="F4011" i="8"/>
  <c r="B4012" i="8"/>
  <c r="A4012" i="8" s="1"/>
  <c r="C4012" i="8"/>
  <c r="D4012" i="8"/>
  <c r="E4012" i="8"/>
  <c r="F4012" i="8"/>
  <c r="B4013" i="8"/>
  <c r="A4013" i="8" s="1"/>
  <c r="C4013" i="8"/>
  <c r="D4013" i="8"/>
  <c r="E4013" i="8"/>
  <c r="F4013" i="8"/>
  <c r="B4014" i="8"/>
  <c r="A4014" i="8" s="1"/>
  <c r="C4014" i="8"/>
  <c r="D4014" i="8"/>
  <c r="E4014" i="8"/>
  <c r="F4014" i="8"/>
  <c r="B4015" i="8"/>
  <c r="A4015" i="8" s="1"/>
  <c r="C4015" i="8"/>
  <c r="D4015" i="8"/>
  <c r="E4015" i="8"/>
  <c r="F4015" i="8"/>
  <c r="B4016" i="8"/>
  <c r="A4016" i="8" s="1"/>
  <c r="C4016" i="8"/>
  <c r="D4016" i="8"/>
  <c r="E4016" i="8"/>
  <c r="F4016" i="8"/>
  <c r="B4017" i="8"/>
  <c r="A4017" i="8" s="1"/>
  <c r="C4017" i="8"/>
  <c r="D4017" i="8"/>
  <c r="E4017" i="8"/>
  <c r="F4017" i="8"/>
  <c r="B4018" i="8"/>
  <c r="A4018" i="8" s="1"/>
  <c r="C4018" i="8"/>
  <c r="D4018" i="8"/>
  <c r="E4018" i="8"/>
  <c r="F4018" i="8"/>
  <c r="B4019" i="8"/>
  <c r="A4019" i="8" s="1"/>
  <c r="C4019" i="8"/>
  <c r="D4019" i="8"/>
  <c r="E4019" i="8"/>
  <c r="F4019" i="8"/>
  <c r="B4020" i="8"/>
  <c r="A4020" i="8" s="1"/>
  <c r="C4020" i="8"/>
  <c r="D4020" i="8"/>
  <c r="E4020" i="8"/>
  <c r="F4020" i="8"/>
  <c r="B4021" i="8"/>
  <c r="A4021" i="8" s="1"/>
  <c r="C4021" i="8"/>
  <c r="D4021" i="8"/>
  <c r="E4021" i="8"/>
  <c r="F4021" i="8"/>
  <c r="B4022" i="8"/>
  <c r="A4022" i="8" s="1"/>
  <c r="C4022" i="8"/>
  <c r="D4022" i="8"/>
  <c r="E4022" i="8"/>
  <c r="F4022" i="8"/>
  <c r="B4023" i="8"/>
  <c r="A4023" i="8" s="1"/>
  <c r="C4023" i="8"/>
  <c r="D4023" i="8"/>
  <c r="E4023" i="8"/>
  <c r="F4023" i="8"/>
  <c r="B4024" i="8"/>
  <c r="A4024" i="8" s="1"/>
  <c r="C4024" i="8"/>
  <c r="D4024" i="8"/>
  <c r="E4024" i="8"/>
  <c r="F4024" i="8"/>
  <c r="B4025" i="8"/>
  <c r="A4025" i="8" s="1"/>
  <c r="C4025" i="8"/>
  <c r="D4025" i="8"/>
  <c r="E4025" i="8"/>
  <c r="F4025" i="8"/>
  <c r="B4026" i="8"/>
  <c r="A4026" i="8" s="1"/>
  <c r="C4026" i="8"/>
  <c r="D4026" i="8"/>
  <c r="E4026" i="8"/>
  <c r="F4026" i="8"/>
  <c r="B4027" i="8"/>
  <c r="A4027" i="8" s="1"/>
  <c r="C4027" i="8"/>
  <c r="D4027" i="8"/>
  <c r="E4027" i="8"/>
  <c r="F4027" i="8"/>
  <c r="B4028" i="8"/>
  <c r="A4028" i="8" s="1"/>
  <c r="C4028" i="8"/>
  <c r="D4028" i="8"/>
  <c r="E4028" i="8"/>
  <c r="F4028" i="8"/>
  <c r="B4029" i="8"/>
  <c r="A4029" i="8" s="1"/>
  <c r="C4029" i="8"/>
  <c r="D4029" i="8"/>
  <c r="E4029" i="8"/>
  <c r="F4029" i="8"/>
  <c r="B4030" i="8"/>
  <c r="A4030" i="8" s="1"/>
  <c r="C4030" i="8"/>
  <c r="D4030" i="8"/>
  <c r="E4030" i="8"/>
  <c r="F4030" i="8"/>
  <c r="B4031" i="8"/>
  <c r="A4031" i="8" s="1"/>
  <c r="C4031" i="8"/>
  <c r="D4031" i="8"/>
  <c r="E4031" i="8"/>
  <c r="F4031" i="8"/>
  <c r="B4032" i="8"/>
  <c r="A4032" i="8" s="1"/>
  <c r="C4032" i="8"/>
  <c r="D4032" i="8"/>
  <c r="E4032" i="8"/>
  <c r="F4032" i="8"/>
  <c r="B4033" i="8"/>
  <c r="A4033" i="8" s="1"/>
  <c r="C4033" i="8"/>
  <c r="D4033" i="8"/>
  <c r="E4033" i="8"/>
  <c r="F4033" i="8"/>
  <c r="B4034" i="8"/>
  <c r="A4034" i="8" s="1"/>
  <c r="C4034" i="8"/>
  <c r="D4034" i="8"/>
  <c r="E4034" i="8"/>
  <c r="F4034" i="8"/>
  <c r="B4035" i="8"/>
  <c r="A4035" i="8" s="1"/>
  <c r="C4035" i="8"/>
  <c r="D4035" i="8"/>
  <c r="E4035" i="8"/>
  <c r="F4035" i="8"/>
  <c r="B4036" i="8"/>
  <c r="A4036" i="8" s="1"/>
  <c r="C4036" i="8"/>
  <c r="D4036" i="8"/>
  <c r="E4036" i="8"/>
  <c r="F4036" i="8"/>
  <c r="B4037" i="8"/>
  <c r="A4037" i="8" s="1"/>
  <c r="C4037" i="8"/>
  <c r="D4037" i="8"/>
  <c r="E4037" i="8"/>
  <c r="F4037" i="8"/>
  <c r="B4038" i="8"/>
  <c r="A4038" i="8" s="1"/>
  <c r="C4038" i="8"/>
  <c r="D4038" i="8"/>
  <c r="E4038" i="8"/>
  <c r="F4038" i="8"/>
  <c r="B4039" i="8"/>
  <c r="A4039" i="8" s="1"/>
  <c r="C4039" i="8"/>
  <c r="D4039" i="8"/>
  <c r="E4039" i="8"/>
  <c r="F4039" i="8"/>
  <c r="B4040" i="8"/>
  <c r="A4040" i="8" s="1"/>
  <c r="C4040" i="8"/>
  <c r="D4040" i="8"/>
  <c r="E4040" i="8"/>
  <c r="F4040" i="8"/>
  <c r="B4041" i="8"/>
  <c r="A4041" i="8" s="1"/>
  <c r="C4041" i="8"/>
  <c r="D4041" i="8"/>
  <c r="E4041" i="8"/>
  <c r="F4041" i="8"/>
  <c r="B4042" i="8"/>
  <c r="A4042" i="8" s="1"/>
  <c r="C4042" i="8"/>
  <c r="D4042" i="8"/>
  <c r="E4042" i="8"/>
  <c r="F4042" i="8"/>
  <c r="B4043" i="8"/>
  <c r="A4043" i="8" s="1"/>
  <c r="C4043" i="8"/>
  <c r="D4043" i="8"/>
  <c r="E4043" i="8"/>
  <c r="F4043" i="8"/>
  <c r="B4044" i="8"/>
  <c r="A4044" i="8" s="1"/>
  <c r="C4044" i="8"/>
  <c r="D4044" i="8"/>
  <c r="E4044" i="8"/>
  <c r="F4044" i="8"/>
  <c r="B4045" i="8"/>
  <c r="A4045" i="8" s="1"/>
  <c r="C4045" i="8"/>
  <c r="D4045" i="8"/>
  <c r="E4045" i="8"/>
  <c r="F4045" i="8"/>
  <c r="B4046" i="8"/>
  <c r="A4046" i="8" s="1"/>
  <c r="C4046" i="8"/>
  <c r="D4046" i="8"/>
  <c r="E4046" i="8"/>
  <c r="F4046" i="8"/>
  <c r="B4047" i="8"/>
  <c r="A4047" i="8" s="1"/>
  <c r="C4047" i="8"/>
  <c r="D4047" i="8"/>
  <c r="E4047" i="8"/>
  <c r="F4047" i="8"/>
  <c r="B4048" i="8"/>
  <c r="A4048" i="8" s="1"/>
  <c r="C4048" i="8"/>
  <c r="D4048" i="8"/>
  <c r="E4048" i="8"/>
  <c r="F4048" i="8"/>
  <c r="B4049" i="8"/>
  <c r="A4049" i="8" s="1"/>
  <c r="C4049" i="8"/>
  <c r="D4049" i="8"/>
  <c r="E4049" i="8"/>
  <c r="F4049" i="8"/>
  <c r="B4050" i="8"/>
  <c r="A4050" i="8" s="1"/>
  <c r="C4050" i="8"/>
  <c r="D4050" i="8"/>
  <c r="E4050" i="8"/>
  <c r="F4050" i="8"/>
  <c r="B4051" i="8"/>
  <c r="A4051" i="8" s="1"/>
  <c r="C4051" i="8"/>
  <c r="D4051" i="8"/>
  <c r="E4051" i="8"/>
  <c r="F4051" i="8"/>
  <c r="B4052" i="8"/>
  <c r="A4052" i="8" s="1"/>
  <c r="C4052" i="8"/>
  <c r="D4052" i="8"/>
  <c r="E4052" i="8"/>
  <c r="F4052" i="8"/>
  <c r="B4053" i="8"/>
  <c r="A4053" i="8" s="1"/>
  <c r="C4053" i="8"/>
  <c r="D4053" i="8"/>
  <c r="E4053" i="8"/>
  <c r="F4053" i="8"/>
  <c r="B4054" i="8"/>
  <c r="A4054" i="8" s="1"/>
  <c r="C4054" i="8"/>
  <c r="D4054" i="8"/>
  <c r="E4054" i="8"/>
  <c r="F4054" i="8"/>
  <c r="B4055" i="8"/>
  <c r="A4055" i="8" s="1"/>
  <c r="C4055" i="8"/>
  <c r="D4055" i="8"/>
  <c r="E4055" i="8"/>
  <c r="F4055" i="8"/>
  <c r="B4056" i="8"/>
  <c r="A4056" i="8" s="1"/>
  <c r="C4056" i="8"/>
  <c r="D4056" i="8"/>
  <c r="E4056" i="8"/>
  <c r="F4056" i="8"/>
  <c r="B4057" i="8"/>
  <c r="A4057" i="8" s="1"/>
  <c r="C4057" i="8"/>
  <c r="D4057" i="8"/>
  <c r="E4057" i="8"/>
  <c r="F4057" i="8"/>
  <c r="B4058" i="8"/>
  <c r="A4058" i="8" s="1"/>
  <c r="C4058" i="8"/>
  <c r="D4058" i="8"/>
  <c r="E4058" i="8"/>
  <c r="F4058" i="8"/>
  <c r="B4059" i="8"/>
  <c r="A4059" i="8" s="1"/>
  <c r="C4059" i="8"/>
  <c r="D4059" i="8"/>
  <c r="E4059" i="8"/>
  <c r="F4059" i="8"/>
  <c r="B4060" i="8"/>
  <c r="A4060" i="8" s="1"/>
  <c r="C4060" i="8"/>
  <c r="D4060" i="8"/>
  <c r="E4060" i="8"/>
  <c r="F4060" i="8"/>
  <c r="B4061" i="8"/>
  <c r="A4061" i="8" s="1"/>
  <c r="C4061" i="8"/>
  <c r="D4061" i="8"/>
  <c r="E4061" i="8"/>
  <c r="F4061" i="8"/>
  <c r="B4062" i="8"/>
  <c r="A4062" i="8" s="1"/>
  <c r="C4062" i="8"/>
  <c r="D4062" i="8"/>
  <c r="E4062" i="8"/>
  <c r="F4062" i="8"/>
  <c r="B4063" i="8"/>
  <c r="A4063" i="8" s="1"/>
  <c r="C4063" i="8"/>
  <c r="D4063" i="8"/>
  <c r="E4063" i="8"/>
  <c r="F4063" i="8"/>
  <c r="B4064" i="8"/>
  <c r="A4064" i="8" s="1"/>
  <c r="C4064" i="8"/>
  <c r="D4064" i="8"/>
  <c r="E4064" i="8"/>
  <c r="F4064" i="8"/>
  <c r="B4065" i="8"/>
  <c r="A4065" i="8" s="1"/>
  <c r="C4065" i="8"/>
  <c r="D4065" i="8"/>
  <c r="E4065" i="8"/>
  <c r="F4065" i="8"/>
  <c r="B4066" i="8"/>
  <c r="A4066" i="8" s="1"/>
  <c r="C4066" i="8"/>
  <c r="D4066" i="8"/>
  <c r="E4066" i="8"/>
  <c r="F4066" i="8"/>
  <c r="B4067" i="8"/>
  <c r="A4067" i="8" s="1"/>
  <c r="C4067" i="8"/>
  <c r="D4067" i="8"/>
  <c r="E4067" i="8"/>
  <c r="F4067" i="8"/>
  <c r="B4068" i="8"/>
  <c r="A4068" i="8" s="1"/>
  <c r="C4068" i="8"/>
  <c r="D4068" i="8"/>
  <c r="E4068" i="8"/>
  <c r="F4068" i="8"/>
  <c r="B4069" i="8"/>
  <c r="A4069" i="8" s="1"/>
  <c r="C4069" i="8"/>
  <c r="D4069" i="8"/>
  <c r="E4069" i="8"/>
  <c r="F4069" i="8"/>
  <c r="B4070" i="8"/>
  <c r="A4070" i="8" s="1"/>
  <c r="C4070" i="8"/>
  <c r="D4070" i="8"/>
  <c r="E4070" i="8"/>
  <c r="F4070" i="8"/>
  <c r="B4071" i="8"/>
  <c r="A4071" i="8" s="1"/>
  <c r="C4071" i="8"/>
  <c r="D4071" i="8"/>
  <c r="E4071" i="8"/>
  <c r="F4071" i="8"/>
  <c r="B4072" i="8"/>
  <c r="A4072" i="8" s="1"/>
  <c r="C4072" i="8"/>
  <c r="D4072" i="8"/>
  <c r="E4072" i="8"/>
  <c r="F4072" i="8"/>
  <c r="B4073" i="8"/>
  <c r="A4073" i="8" s="1"/>
  <c r="C4073" i="8"/>
  <c r="D4073" i="8"/>
  <c r="E4073" i="8"/>
  <c r="F4073" i="8"/>
  <c r="B4074" i="8"/>
  <c r="A4074" i="8" s="1"/>
  <c r="C4074" i="8"/>
  <c r="D4074" i="8"/>
  <c r="E4074" i="8"/>
  <c r="F4074" i="8"/>
  <c r="B4075" i="8"/>
  <c r="A4075" i="8" s="1"/>
  <c r="C4075" i="8"/>
  <c r="D4075" i="8"/>
  <c r="E4075" i="8"/>
  <c r="F4075" i="8"/>
  <c r="B4076" i="8"/>
  <c r="A4076" i="8" s="1"/>
  <c r="C4076" i="8"/>
  <c r="D4076" i="8"/>
  <c r="E4076" i="8"/>
  <c r="F4076" i="8"/>
  <c r="B4077" i="8"/>
  <c r="A4077" i="8" s="1"/>
  <c r="C4077" i="8"/>
  <c r="D4077" i="8"/>
  <c r="E4077" i="8"/>
  <c r="F4077" i="8"/>
  <c r="B4078" i="8"/>
  <c r="A4078" i="8" s="1"/>
  <c r="C4078" i="8"/>
  <c r="D4078" i="8"/>
  <c r="E4078" i="8"/>
  <c r="F4078" i="8"/>
  <c r="B4079" i="8"/>
  <c r="A4079" i="8" s="1"/>
  <c r="C4079" i="8"/>
  <c r="D4079" i="8"/>
  <c r="E4079" i="8"/>
  <c r="F4079" i="8"/>
  <c r="B4080" i="8"/>
  <c r="A4080" i="8" s="1"/>
  <c r="C4080" i="8"/>
  <c r="D4080" i="8"/>
  <c r="E4080" i="8"/>
  <c r="F4080" i="8"/>
  <c r="B4081" i="8"/>
  <c r="A4081" i="8" s="1"/>
  <c r="C4081" i="8"/>
  <c r="D4081" i="8"/>
  <c r="E4081" i="8"/>
  <c r="F4081" i="8"/>
  <c r="B4082" i="8"/>
  <c r="A4082" i="8" s="1"/>
  <c r="C4082" i="8"/>
  <c r="D4082" i="8"/>
  <c r="E4082" i="8"/>
  <c r="F4082" i="8"/>
  <c r="B4083" i="8"/>
  <c r="A4083" i="8" s="1"/>
  <c r="C4083" i="8"/>
  <c r="D4083" i="8"/>
  <c r="E4083" i="8"/>
  <c r="F4083" i="8"/>
  <c r="B4084" i="8"/>
  <c r="A4084" i="8" s="1"/>
  <c r="C4084" i="8"/>
  <c r="D4084" i="8"/>
  <c r="E4084" i="8"/>
  <c r="F4084" i="8"/>
  <c r="B4085" i="8"/>
  <c r="A4085" i="8" s="1"/>
  <c r="C4085" i="8"/>
  <c r="D4085" i="8"/>
  <c r="E4085" i="8"/>
  <c r="F4085" i="8"/>
  <c r="B4086" i="8"/>
  <c r="A4086" i="8" s="1"/>
  <c r="C4086" i="8"/>
  <c r="D4086" i="8"/>
  <c r="E4086" i="8"/>
  <c r="F4086" i="8"/>
  <c r="B4087" i="8"/>
  <c r="A4087" i="8" s="1"/>
  <c r="C4087" i="8"/>
  <c r="D4087" i="8"/>
  <c r="E4087" i="8"/>
  <c r="F4087" i="8"/>
  <c r="B4088" i="8"/>
  <c r="A4088" i="8" s="1"/>
  <c r="C4088" i="8"/>
  <c r="D4088" i="8"/>
  <c r="E4088" i="8"/>
  <c r="F4088" i="8"/>
  <c r="B4089" i="8"/>
  <c r="A4089" i="8" s="1"/>
  <c r="C4089" i="8"/>
  <c r="D4089" i="8"/>
  <c r="E4089" i="8"/>
  <c r="F4089" i="8"/>
  <c r="B4090" i="8"/>
  <c r="A4090" i="8" s="1"/>
  <c r="C4090" i="8"/>
  <c r="D4090" i="8"/>
  <c r="E4090" i="8"/>
  <c r="F4090" i="8"/>
  <c r="B4091" i="8"/>
  <c r="A4091" i="8" s="1"/>
  <c r="C4091" i="8"/>
  <c r="D4091" i="8"/>
  <c r="E4091" i="8"/>
  <c r="F4091" i="8"/>
  <c r="B4092" i="8"/>
  <c r="A4092" i="8" s="1"/>
  <c r="C4092" i="8"/>
  <c r="D4092" i="8"/>
  <c r="E4092" i="8"/>
  <c r="F4092" i="8"/>
  <c r="B4093" i="8"/>
  <c r="A4093" i="8" s="1"/>
  <c r="C4093" i="8"/>
  <c r="D4093" i="8"/>
  <c r="E4093" i="8"/>
  <c r="F4093" i="8"/>
  <c r="B4094" i="8"/>
  <c r="A4094" i="8" s="1"/>
  <c r="C4094" i="8"/>
  <c r="D4094" i="8"/>
  <c r="E4094" i="8"/>
  <c r="F4094" i="8"/>
  <c r="B4095" i="8"/>
  <c r="A4095" i="8" s="1"/>
  <c r="C4095" i="8"/>
  <c r="D4095" i="8"/>
  <c r="E4095" i="8"/>
  <c r="F4095" i="8"/>
  <c r="B4096" i="8"/>
  <c r="A4096" i="8" s="1"/>
  <c r="C4096" i="8"/>
  <c r="D4096" i="8"/>
  <c r="E4096" i="8"/>
  <c r="F4096" i="8"/>
  <c r="B4097" i="8"/>
  <c r="A4097" i="8" s="1"/>
  <c r="C4097" i="8"/>
  <c r="D4097" i="8"/>
  <c r="E4097" i="8"/>
  <c r="F4097" i="8"/>
  <c r="B4098" i="8"/>
  <c r="A4098" i="8" s="1"/>
  <c r="C4098" i="8"/>
  <c r="D4098" i="8"/>
  <c r="E4098" i="8"/>
  <c r="F4098" i="8"/>
  <c r="B4099" i="8"/>
  <c r="A4099" i="8" s="1"/>
  <c r="C4099" i="8"/>
  <c r="D4099" i="8"/>
  <c r="E4099" i="8"/>
  <c r="F4099" i="8"/>
  <c r="B4100" i="8"/>
  <c r="A4100" i="8" s="1"/>
  <c r="C4100" i="8"/>
  <c r="D4100" i="8"/>
  <c r="E4100" i="8"/>
  <c r="F4100" i="8"/>
  <c r="B4101" i="8"/>
  <c r="A4101" i="8" s="1"/>
  <c r="C4101" i="8"/>
  <c r="D4101" i="8"/>
  <c r="E4101" i="8"/>
  <c r="F4101" i="8"/>
  <c r="B4102" i="8"/>
  <c r="A4102" i="8" s="1"/>
  <c r="C4102" i="8"/>
  <c r="D4102" i="8"/>
  <c r="E4102" i="8"/>
  <c r="F4102" i="8"/>
  <c r="B4103" i="8"/>
  <c r="A4103" i="8" s="1"/>
  <c r="C4103" i="8"/>
  <c r="D4103" i="8"/>
  <c r="E4103" i="8"/>
  <c r="F4103" i="8"/>
  <c r="B4104" i="8"/>
  <c r="A4104" i="8" s="1"/>
  <c r="C4104" i="8"/>
  <c r="D4104" i="8"/>
  <c r="E4104" i="8"/>
  <c r="F4104" i="8"/>
  <c r="B4105" i="8"/>
  <c r="A4105" i="8" s="1"/>
  <c r="C4105" i="8"/>
  <c r="D4105" i="8"/>
  <c r="E4105" i="8"/>
  <c r="F4105" i="8"/>
  <c r="B4106" i="8"/>
  <c r="A4106" i="8" s="1"/>
  <c r="C4106" i="8"/>
  <c r="D4106" i="8"/>
  <c r="E4106" i="8"/>
  <c r="F4106" i="8"/>
  <c r="B4107" i="8"/>
  <c r="A4107" i="8" s="1"/>
  <c r="C4107" i="8"/>
  <c r="D4107" i="8"/>
  <c r="E4107" i="8"/>
  <c r="F4107" i="8"/>
  <c r="B4108" i="8"/>
  <c r="A4108" i="8" s="1"/>
  <c r="C4108" i="8"/>
  <c r="D4108" i="8"/>
  <c r="E4108" i="8"/>
  <c r="F4108" i="8"/>
  <c r="B4109" i="8"/>
  <c r="A4109" i="8" s="1"/>
  <c r="C4109" i="8"/>
  <c r="D4109" i="8"/>
  <c r="E4109" i="8"/>
  <c r="F4109" i="8"/>
  <c r="B4110" i="8"/>
  <c r="A4110" i="8" s="1"/>
  <c r="C4110" i="8"/>
  <c r="D4110" i="8"/>
  <c r="E4110" i="8"/>
  <c r="F4110" i="8"/>
  <c r="B4111" i="8"/>
  <c r="A4111" i="8" s="1"/>
  <c r="C4111" i="8"/>
  <c r="D4111" i="8"/>
  <c r="E4111" i="8"/>
  <c r="F4111" i="8"/>
  <c r="B4112" i="8"/>
  <c r="A4112" i="8" s="1"/>
  <c r="C4112" i="8"/>
  <c r="D4112" i="8"/>
  <c r="E4112" i="8"/>
  <c r="F4112" i="8"/>
  <c r="B4113" i="8"/>
  <c r="A4113" i="8" s="1"/>
  <c r="C4113" i="8"/>
  <c r="D4113" i="8"/>
  <c r="E4113" i="8"/>
  <c r="F4113" i="8"/>
  <c r="B4114" i="8"/>
  <c r="A4114" i="8" s="1"/>
  <c r="C4114" i="8"/>
  <c r="D4114" i="8"/>
  <c r="E4114" i="8"/>
  <c r="F4114" i="8"/>
  <c r="B4115" i="8"/>
  <c r="A4115" i="8" s="1"/>
  <c r="C4115" i="8"/>
  <c r="D4115" i="8"/>
  <c r="E4115" i="8"/>
  <c r="F4115" i="8"/>
  <c r="B4116" i="8"/>
  <c r="A4116" i="8" s="1"/>
  <c r="C4116" i="8"/>
  <c r="D4116" i="8"/>
  <c r="E4116" i="8"/>
  <c r="F4116" i="8"/>
  <c r="B4117" i="8"/>
  <c r="A4117" i="8" s="1"/>
  <c r="C4117" i="8"/>
  <c r="D4117" i="8"/>
  <c r="E4117" i="8"/>
  <c r="F4117" i="8"/>
  <c r="B4118" i="8"/>
  <c r="A4118" i="8" s="1"/>
  <c r="C4118" i="8"/>
  <c r="D4118" i="8"/>
  <c r="E4118" i="8"/>
  <c r="F4118" i="8"/>
  <c r="B4119" i="8"/>
  <c r="A4119" i="8" s="1"/>
  <c r="C4119" i="8"/>
  <c r="D4119" i="8"/>
  <c r="E4119" i="8"/>
  <c r="F4119" i="8"/>
  <c r="B4120" i="8"/>
  <c r="A4120" i="8" s="1"/>
  <c r="C4120" i="8"/>
  <c r="D4120" i="8"/>
  <c r="E4120" i="8"/>
  <c r="F4120" i="8"/>
  <c r="B4121" i="8"/>
  <c r="A4121" i="8" s="1"/>
  <c r="C4121" i="8"/>
  <c r="D4121" i="8"/>
  <c r="E4121" i="8"/>
  <c r="F4121" i="8"/>
  <c r="B4122" i="8"/>
  <c r="A4122" i="8" s="1"/>
  <c r="C4122" i="8"/>
  <c r="D4122" i="8"/>
  <c r="E4122" i="8"/>
  <c r="F4122" i="8"/>
  <c r="B4123" i="8"/>
  <c r="A4123" i="8" s="1"/>
  <c r="C4123" i="8"/>
  <c r="D4123" i="8"/>
  <c r="E4123" i="8"/>
  <c r="F4123" i="8"/>
  <c r="B4124" i="8"/>
  <c r="A4124" i="8" s="1"/>
  <c r="C4124" i="8"/>
  <c r="D4124" i="8"/>
  <c r="E4124" i="8"/>
  <c r="F4124" i="8"/>
  <c r="B4125" i="8"/>
  <c r="A4125" i="8" s="1"/>
  <c r="C4125" i="8"/>
  <c r="D4125" i="8"/>
  <c r="E4125" i="8"/>
  <c r="F4125" i="8"/>
  <c r="B4126" i="8"/>
  <c r="A4126" i="8" s="1"/>
  <c r="C4126" i="8"/>
  <c r="D4126" i="8"/>
  <c r="E4126" i="8"/>
  <c r="F4126" i="8"/>
  <c r="B4127" i="8"/>
  <c r="A4127" i="8" s="1"/>
  <c r="C4127" i="8"/>
  <c r="D4127" i="8"/>
  <c r="E4127" i="8"/>
  <c r="F4127" i="8"/>
  <c r="B4128" i="8"/>
  <c r="A4128" i="8" s="1"/>
  <c r="C4128" i="8"/>
  <c r="D4128" i="8"/>
  <c r="E4128" i="8"/>
  <c r="F4128" i="8"/>
  <c r="B4129" i="8"/>
  <c r="A4129" i="8" s="1"/>
  <c r="C4129" i="8"/>
  <c r="D4129" i="8"/>
  <c r="E4129" i="8"/>
  <c r="F4129" i="8"/>
  <c r="B4130" i="8"/>
  <c r="A4130" i="8" s="1"/>
  <c r="C4130" i="8"/>
  <c r="D4130" i="8"/>
  <c r="E4130" i="8"/>
  <c r="F4130" i="8"/>
  <c r="B4131" i="8"/>
  <c r="A4131" i="8" s="1"/>
  <c r="C4131" i="8"/>
  <c r="D4131" i="8"/>
  <c r="E4131" i="8"/>
  <c r="F4131" i="8"/>
  <c r="B4132" i="8"/>
  <c r="A4132" i="8" s="1"/>
  <c r="C4132" i="8"/>
  <c r="D4132" i="8"/>
  <c r="E4132" i="8"/>
  <c r="F4132" i="8"/>
  <c r="B4133" i="8"/>
  <c r="A4133" i="8" s="1"/>
  <c r="C4133" i="8"/>
  <c r="D4133" i="8"/>
  <c r="E4133" i="8"/>
  <c r="F4133" i="8"/>
  <c r="B4134" i="8"/>
  <c r="A4134" i="8" s="1"/>
  <c r="C4134" i="8"/>
  <c r="D4134" i="8"/>
  <c r="E4134" i="8"/>
  <c r="F4134" i="8"/>
  <c r="B4135" i="8"/>
  <c r="A4135" i="8" s="1"/>
  <c r="C4135" i="8"/>
  <c r="D4135" i="8"/>
  <c r="E4135" i="8"/>
  <c r="F4135" i="8"/>
  <c r="B4136" i="8"/>
  <c r="A4136" i="8" s="1"/>
  <c r="C4136" i="8"/>
  <c r="D4136" i="8"/>
  <c r="E4136" i="8"/>
  <c r="F4136" i="8"/>
  <c r="B4137" i="8"/>
  <c r="A4137" i="8" s="1"/>
  <c r="C4137" i="8"/>
  <c r="D4137" i="8"/>
  <c r="E4137" i="8"/>
  <c r="F4137" i="8"/>
  <c r="B4138" i="8"/>
  <c r="A4138" i="8" s="1"/>
  <c r="C4138" i="8"/>
  <c r="D4138" i="8"/>
  <c r="E4138" i="8"/>
  <c r="F4138" i="8"/>
  <c r="B4139" i="8"/>
  <c r="A4139" i="8" s="1"/>
  <c r="C4139" i="8"/>
  <c r="D4139" i="8"/>
  <c r="E4139" i="8"/>
  <c r="F4139" i="8"/>
  <c r="B4140" i="8"/>
  <c r="A4140" i="8" s="1"/>
  <c r="C4140" i="8"/>
  <c r="D4140" i="8"/>
  <c r="E4140" i="8"/>
  <c r="F4140" i="8"/>
  <c r="B4141" i="8"/>
  <c r="A4141" i="8" s="1"/>
  <c r="C4141" i="8"/>
  <c r="D4141" i="8"/>
  <c r="E4141" i="8"/>
  <c r="F4141" i="8"/>
  <c r="B4142" i="8"/>
  <c r="A4142" i="8" s="1"/>
  <c r="C4142" i="8"/>
  <c r="D4142" i="8"/>
  <c r="E4142" i="8"/>
  <c r="F4142" i="8"/>
  <c r="B4143" i="8"/>
  <c r="A4143" i="8" s="1"/>
  <c r="C4143" i="8"/>
  <c r="D4143" i="8"/>
  <c r="E4143" i="8"/>
  <c r="F4143" i="8"/>
  <c r="B4144" i="8"/>
  <c r="A4144" i="8" s="1"/>
  <c r="C4144" i="8"/>
  <c r="D4144" i="8"/>
  <c r="E4144" i="8"/>
  <c r="F4144" i="8"/>
  <c r="B4145" i="8"/>
  <c r="A4145" i="8" s="1"/>
  <c r="C4145" i="8"/>
  <c r="D4145" i="8"/>
  <c r="E4145" i="8"/>
  <c r="F4145" i="8"/>
  <c r="B4146" i="8"/>
  <c r="A4146" i="8" s="1"/>
  <c r="C4146" i="8"/>
  <c r="D4146" i="8"/>
  <c r="E4146" i="8"/>
  <c r="F4146" i="8"/>
  <c r="B4147" i="8"/>
  <c r="A4147" i="8" s="1"/>
  <c r="C4147" i="8"/>
  <c r="D4147" i="8"/>
  <c r="E4147" i="8"/>
  <c r="F4147" i="8"/>
  <c r="B4148" i="8"/>
  <c r="A4148" i="8" s="1"/>
  <c r="C4148" i="8"/>
  <c r="D4148" i="8"/>
  <c r="E4148" i="8"/>
  <c r="F4148" i="8"/>
  <c r="B4149" i="8"/>
  <c r="A4149" i="8" s="1"/>
  <c r="C4149" i="8"/>
  <c r="D4149" i="8"/>
  <c r="E4149" i="8"/>
  <c r="F4149" i="8"/>
  <c r="B4150" i="8"/>
  <c r="A4150" i="8" s="1"/>
  <c r="C4150" i="8"/>
  <c r="D4150" i="8"/>
  <c r="E4150" i="8"/>
  <c r="F4150" i="8"/>
  <c r="B4151" i="8"/>
  <c r="A4151" i="8" s="1"/>
  <c r="C4151" i="8"/>
  <c r="D4151" i="8"/>
  <c r="E4151" i="8"/>
  <c r="F4151" i="8"/>
  <c r="B4152" i="8"/>
  <c r="A4152" i="8" s="1"/>
  <c r="C4152" i="8"/>
  <c r="D4152" i="8"/>
  <c r="E4152" i="8"/>
  <c r="F4152" i="8"/>
  <c r="B4153" i="8"/>
  <c r="A4153" i="8" s="1"/>
  <c r="C4153" i="8"/>
  <c r="D4153" i="8"/>
  <c r="E4153" i="8"/>
  <c r="F4153" i="8"/>
  <c r="B4154" i="8"/>
  <c r="A4154" i="8" s="1"/>
  <c r="C4154" i="8"/>
  <c r="D4154" i="8"/>
  <c r="E4154" i="8"/>
  <c r="F4154" i="8"/>
  <c r="B4155" i="8"/>
  <c r="A4155" i="8" s="1"/>
  <c r="C4155" i="8"/>
  <c r="D4155" i="8"/>
  <c r="E4155" i="8"/>
  <c r="F4155" i="8"/>
  <c r="B4156" i="8"/>
  <c r="A4156" i="8" s="1"/>
  <c r="C4156" i="8"/>
  <c r="D4156" i="8"/>
  <c r="E4156" i="8"/>
  <c r="F4156" i="8"/>
  <c r="B4157" i="8"/>
  <c r="A4157" i="8" s="1"/>
  <c r="C4157" i="8"/>
  <c r="D4157" i="8"/>
  <c r="E4157" i="8"/>
  <c r="F4157" i="8"/>
  <c r="B4158" i="8"/>
  <c r="A4158" i="8" s="1"/>
  <c r="C4158" i="8"/>
  <c r="D4158" i="8"/>
  <c r="E4158" i="8"/>
  <c r="F4158" i="8"/>
  <c r="B4159" i="8"/>
  <c r="A4159" i="8" s="1"/>
  <c r="C4159" i="8"/>
  <c r="D4159" i="8"/>
  <c r="E4159" i="8"/>
  <c r="F4159" i="8"/>
  <c r="B4160" i="8"/>
  <c r="A4160" i="8" s="1"/>
  <c r="C4160" i="8"/>
  <c r="D4160" i="8"/>
  <c r="E4160" i="8"/>
  <c r="F4160" i="8"/>
  <c r="B4161" i="8"/>
  <c r="A4161" i="8" s="1"/>
  <c r="C4161" i="8"/>
  <c r="D4161" i="8"/>
  <c r="E4161" i="8"/>
  <c r="F4161" i="8"/>
  <c r="B4162" i="8"/>
  <c r="A4162" i="8" s="1"/>
  <c r="C4162" i="8"/>
  <c r="D4162" i="8"/>
  <c r="E4162" i="8"/>
  <c r="F4162" i="8"/>
  <c r="B4163" i="8"/>
  <c r="A4163" i="8" s="1"/>
  <c r="C4163" i="8"/>
  <c r="D4163" i="8"/>
  <c r="E4163" i="8"/>
  <c r="F4163" i="8"/>
  <c r="B4164" i="8"/>
  <c r="A4164" i="8" s="1"/>
  <c r="C4164" i="8"/>
  <c r="D4164" i="8"/>
  <c r="E4164" i="8"/>
  <c r="F4164" i="8"/>
  <c r="B4165" i="8"/>
  <c r="A4165" i="8" s="1"/>
  <c r="C4165" i="8"/>
  <c r="D4165" i="8"/>
  <c r="E4165" i="8"/>
  <c r="F4165" i="8"/>
  <c r="B4166" i="8"/>
  <c r="A4166" i="8" s="1"/>
  <c r="C4166" i="8"/>
  <c r="D4166" i="8"/>
  <c r="E4166" i="8"/>
  <c r="F4166" i="8"/>
  <c r="B4167" i="8"/>
  <c r="A4167" i="8" s="1"/>
  <c r="C4167" i="8"/>
  <c r="D4167" i="8"/>
  <c r="E4167" i="8"/>
  <c r="F4167" i="8"/>
  <c r="B4168" i="8"/>
  <c r="A4168" i="8" s="1"/>
  <c r="C4168" i="8"/>
  <c r="D4168" i="8"/>
  <c r="E4168" i="8"/>
  <c r="F4168" i="8"/>
  <c r="B4169" i="8"/>
  <c r="A4169" i="8" s="1"/>
  <c r="C4169" i="8"/>
  <c r="D4169" i="8"/>
  <c r="E4169" i="8"/>
  <c r="F4169" i="8"/>
  <c r="B4170" i="8"/>
  <c r="A4170" i="8" s="1"/>
  <c r="C4170" i="8"/>
  <c r="D4170" i="8"/>
  <c r="E4170" i="8"/>
  <c r="F4170" i="8"/>
  <c r="B4171" i="8"/>
  <c r="A4171" i="8" s="1"/>
  <c r="C4171" i="8"/>
  <c r="D4171" i="8"/>
  <c r="E4171" i="8"/>
  <c r="F4171" i="8"/>
  <c r="B4172" i="8"/>
  <c r="A4172" i="8" s="1"/>
  <c r="C4172" i="8"/>
  <c r="D4172" i="8"/>
  <c r="E4172" i="8"/>
  <c r="F4172" i="8"/>
  <c r="B4173" i="8"/>
  <c r="A4173" i="8" s="1"/>
  <c r="C4173" i="8"/>
  <c r="D4173" i="8"/>
  <c r="E4173" i="8"/>
  <c r="F4173" i="8"/>
  <c r="B4174" i="8"/>
  <c r="A4174" i="8" s="1"/>
  <c r="C4174" i="8"/>
  <c r="D4174" i="8"/>
  <c r="E4174" i="8"/>
  <c r="F4174" i="8"/>
  <c r="B4175" i="8"/>
  <c r="A4175" i="8" s="1"/>
  <c r="C4175" i="8"/>
  <c r="D4175" i="8"/>
  <c r="E4175" i="8"/>
  <c r="F4175" i="8"/>
  <c r="B4176" i="8"/>
  <c r="A4176" i="8" s="1"/>
  <c r="C4176" i="8"/>
  <c r="D4176" i="8"/>
  <c r="E4176" i="8"/>
  <c r="F4176" i="8"/>
  <c r="B4177" i="8"/>
  <c r="A4177" i="8" s="1"/>
  <c r="C4177" i="8"/>
  <c r="D4177" i="8"/>
  <c r="E4177" i="8"/>
  <c r="F4177" i="8"/>
  <c r="B4178" i="8"/>
  <c r="A4178" i="8" s="1"/>
  <c r="C4178" i="8"/>
  <c r="D4178" i="8"/>
  <c r="E4178" i="8"/>
  <c r="F4178" i="8"/>
  <c r="B4179" i="8"/>
  <c r="A4179" i="8" s="1"/>
  <c r="C4179" i="8"/>
  <c r="D4179" i="8"/>
  <c r="E4179" i="8"/>
  <c r="F4179" i="8"/>
  <c r="B4180" i="8"/>
  <c r="A4180" i="8" s="1"/>
  <c r="C4180" i="8"/>
  <c r="D4180" i="8"/>
  <c r="E4180" i="8"/>
  <c r="F4180" i="8"/>
  <c r="B4181" i="8"/>
  <c r="A4181" i="8" s="1"/>
  <c r="C4181" i="8"/>
  <c r="D4181" i="8"/>
  <c r="E4181" i="8"/>
  <c r="F4181" i="8"/>
  <c r="B4182" i="8"/>
  <c r="A4182" i="8" s="1"/>
  <c r="C4182" i="8"/>
  <c r="D4182" i="8"/>
  <c r="E4182" i="8"/>
  <c r="F4182" i="8"/>
  <c r="B4183" i="8"/>
  <c r="A4183" i="8" s="1"/>
  <c r="C4183" i="8"/>
  <c r="D4183" i="8"/>
  <c r="E4183" i="8"/>
  <c r="F4183" i="8"/>
  <c r="B4184" i="8"/>
  <c r="A4184" i="8" s="1"/>
  <c r="C4184" i="8"/>
  <c r="D4184" i="8"/>
  <c r="E4184" i="8"/>
  <c r="F4184" i="8"/>
  <c r="B4185" i="8"/>
  <c r="A4185" i="8" s="1"/>
  <c r="C4185" i="8"/>
  <c r="D4185" i="8"/>
  <c r="E4185" i="8"/>
  <c r="F4185" i="8"/>
  <c r="B4186" i="8"/>
  <c r="A4186" i="8" s="1"/>
  <c r="C4186" i="8"/>
  <c r="D4186" i="8"/>
  <c r="E4186" i="8"/>
  <c r="F4186" i="8"/>
  <c r="B4187" i="8"/>
  <c r="A4187" i="8" s="1"/>
  <c r="C4187" i="8"/>
  <c r="D4187" i="8"/>
  <c r="E4187" i="8"/>
  <c r="F4187" i="8"/>
  <c r="B4188" i="8"/>
  <c r="A4188" i="8" s="1"/>
  <c r="C4188" i="8"/>
  <c r="D4188" i="8"/>
  <c r="E4188" i="8"/>
  <c r="F4188" i="8"/>
  <c r="B4189" i="8"/>
  <c r="A4189" i="8" s="1"/>
  <c r="C4189" i="8"/>
  <c r="D4189" i="8"/>
  <c r="E4189" i="8"/>
  <c r="F4189" i="8"/>
  <c r="B4190" i="8"/>
  <c r="A4190" i="8" s="1"/>
  <c r="C4190" i="8"/>
  <c r="D4190" i="8"/>
  <c r="E4190" i="8"/>
  <c r="F4190" i="8"/>
  <c r="B4191" i="8"/>
  <c r="A4191" i="8" s="1"/>
  <c r="C4191" i="8"/>
  <c r="D4191" i="8"/>
  <c r="E4191" i="8"/>
  <c r="F4191" i="8"/>
  <c r="B4192" i="8"/>
  <c r="A4192" i="8" s="1"/>
  <c r="C4192" i="8"/>
  <c r="D4192" i="8"/>
  <c r="E4192" i="8"/>
  <c r="F4192" i="8"/>
  <c r="B4193" i="8"/>
  <c r="A4193" i="8" s="1"/>
  <c r="C4193" i="8"/>
  <c r="D4193" i="8"/>
  <c r="E4193" i="8"/>
  <c r="F4193" i="8"/>
  <c r="B4194" i="8"/>
  <c r="A4194" i="8" s="1"/>
  <c r="C4194" i="8"/>
  <c r="D4194" i="8"/>
  <c r="E4194" i="8"/>
  <c r="F4194" i="8"/>
  <c r="B4195" i="8"/>
  <c r="A4195" i="8" s="1"/>
  <c r="C4195" i="8"/>
  <c r="D4195" i="8"/>
  <c r="E4195" i="8"/>
  <c r="F4195" i="8"/>
  <c r="B4196" i="8"/>
  <c r="A4196" i="8" s="1"/>
  <c r="C4196" i="8"/>
  <c r="D4196" i="8"/>
  <c r="E4196" i="8"/>
  <c r="F4196" i="8"/>
  <c r="B4197" i="8"/>
  <c r="A4197" i="8" s="1"/>
  <c r="C4197" i="8"/>
  <c r="D4197" i="8"/>
  <c r="E4197" i="8"/>
  <c r="F4197" i="8"/>
  <c r="B4198" i="8"/>
  <c r="A4198" i="8" s="1"/>
  <c r="C4198" i="8"/>
  <c r="D4198" i="8"/>
  <c r="E4198" i="8"/>
  <c r="F4198" i="8"/>
  <c r="B4199" i="8"/>
  <c r="A4199" i="8" s="1"/>
  <c r="C4199" i="8"/>
  <c r="D4199" i="8"/>
  <c r="E4199" i="8"/>
  <c r="F4199" i="8"/>
  <c r="B4200" i="8"/>
  <c r="A4200" i="8" s="1"/>
  <c r="C4200" i="8"/>
  <c r="D4200" i="8"/>
  <c r="E4200" i="8"/>
  <c r="F4200" i="8"/>
  <c r="B4201" i="8"/>
  <c r="A4201" i="8" s="1"/>
  <c r="C4201" i="8"/>
  <c r="D4201" i="8"/>
  <c r="E4201" i="8"/>
  <c r="F4201" i="8"/>
  <c r="B4202" i="8"/>
  <c r="A4202" i="8" s="1"/>
  <c r="C4202" i="8"/>
  <c r="D4202" i="8"/>
  <c r="E4202" i="8"/>
  <c r="F4202" i="8"/>
  <c r="B4203" i="8"/>
  <c r="A4203" i="8" s="1"/>
  <c r="C4203" i="8"/>
  <c r="D4203" i="8"/>
  <c r="E4203" i="8"/>
  <c r="F4203" i="8"/>
  <c r="B4204" i="8"/>
  <c r="A4204" i="8" s="1"/>
  <c r="C4204" i="8"/>
  <c r="D4204" i="8"/>
  <c r="E4204" i="8"/>
  <c r="F4204" i="8"/>
  <c r="B4205" i="8"/>
  <c r="A4205" i="8" s="1"/>
  <c r="C4205" i="8"/>
  <c r="D4205" i="8"/>
  <c r="E4205" i="8"/>
  <c r="F4205" i="8"/>
  <c r="B4206" i="8"/>
  <c r="A4206" i="8" s="1"/>
  <c r="C4206" i="8"/>
  <c r="D4206" i="8"/>
  <c r="E4206" i="8"/>
  <c r="F4206" i="8"/>
  <c r="B4207" i="8"/>
  <c r="A4207" i="8" s="1"/>
  <c r="C4207" i="8"/>
  <c r="D4207" i="8"/>
  <c r="E4207" i="8"/>
  <c r="F4207" i="8"/>
  <c r="B4208" i="8"/>
  <c r="A4208" i="8" s="1"/>
  <c r="C4208" i="8"/>
  <c r="D4208" i="8"/>
  <c r="E4208" i="8"/>
  <c r="F4208" i="8"/>
  <c r="B4209" i="8"/>
  <c r="A4209" i="8" s="1"/>
  <c r="C4209" i="8"/>
  <c r="D4209" i="8"/>
  <c r="E4209" i="8"/>
  <c r="F4209" i="8"/>
  <c r="B4210" i="8"/>
  <c r="A4210" i="8" s="1"/>
  <c r="C4210" i="8"/>
  <c r="D4210" i="8"/>
  <c r="E4210" i="8"/>
  <c r="F4210" i="8"/>
  <c r="B4211" i="8"/>
  <c r="A4211" i="8" s="1"/>
  <c r="C4211" i="8"/>
  <c r="D4211" i="8"/>
  <c r="E4211" i="8"/>
  <c r="F4211" i="8"/>
  <c r="B4212" i="8"/>
  <c r="A4212" i="8" s="1"/>
  <c r="C4212" i="8"/>
  <c r="D4212" i="8"/>
  <c r="E4212" i="8"/>
  <c r="F4212" i="8"/>
  <c r="B4213" i="8"/>
  <c r="A4213" i="8" s="1"/>
  <c r="C4213" i="8"/>
  <c r="D4213" i="8"/>
  <c r="E4213" i="8"/>
  <c r="F4213" i="8"/>
  <c r="B4214" i="8"/>
  <c r="A4214" i="8" s="1"/>
  <c r="C4214" i="8"/>
  <c r="D4214" i="8"/>
  <c r="E4214" i="8"/>
  <c r="F4214" i="8"/>
  <c r="B4215" i="8"/>
  <c r="A4215" i="8" s="1"/>
  <c r="C4215" i="8"/>
  <c r="D4215" i="8"/>
  <c r="E4215" i="8"/>
  <c r="F4215" i="8"/>
  <c r="B4216" i="8"/>
  <c r="A4216" i="8" s="1"/>
  <c r="C4216" i="8"/>
  <c r="D4216" i="8"/>
  <c r="E4216" i="8"/>
  <c r="F4216" i="8"/>
  <c r="B4217" i="8"/>
  <c r="A4217" i="8" s="1"/>
  <c r="C4217" i="8"/>
  <c r="D4217" i="8"/>
  <c r="E4217" i="8"/>
  <c r="F4217" i="8"/>
  <c r="B4218" i="8"/>
  <c r="A4218" i="8" s="1"/>
  <c r="C4218" i="8"/>
  <c r="D4218" i="8"/>
  <c r="E4218" i="8"/>
  <c r="F4218" i="8"/>
  <c r="B4219" i="8"/>
  <c r="A4219" i="8" s="1"/>
  <c r="C4219" i="8"/>
  <c r="D4219" i="8"/>
  <c r="E4219" i="8"/>
  <c r="F4219" i="8"/>
  <c r="B4220" i="8"/>
  <c r="A4220" i="8" s="1"/>
  <c r="C4220" i="8"/>
  <c r="D4220" i="8"/>
  <c r="E4220" i="8"/>
  <c r="F4220" i="8"/>
  <c r="B4221" i="8"/>
  <c r="A4221" i="8" s="1"/>
  <c r="C4221" i="8"/>
  <c r="D4221" i="8"/>
  <c r="E4221" i="8"/>
  <c r="F4221" i="8"/>
  <c r="B4222" i="8"/>
  <c r="A4222" i="8" s="1"/>
  <c r="C4222" i="8"/>
  <c r="D4222" i="8"/>
  <c r="E4222" i="8"/>
  <c r="F4222" i="8"/>
  <c r="B4223" i="8"/>
  <c r="A4223" i="8" s="1"/>
  <c r="C4223" i="8"/>
  <c r="D4223" i="8"/>
  <c r="E4223" i="8"/>
  <c r="F4223" i="8"/>
  <c r="B4224" i="8"/>
  <c r="A4224" i="8" s="1"/>
  <c r="C4224" i="8"/>
  <c r="D4224" i="8"/>
  <c r="E4224" i="8"/>
  <c r="F4224" i="8"/>
  <c r="B4225" i="8"/>
  <c r="A4225" i="8" s="1"/>
  <c r="C4225" i="8"/>
  <c r="D4225" i="8"/>
  <c r="E4225" i="8"/>
  <c r="F4225" i="8"/>
  <c r="B4226" i="8"/>
  <c r="A4226" i="8" s="1"/>
  <c r="C4226" i="8"/>
  <c r="D4226" i="8"/>
  <c r="E4226" i="8"/>
  <c r="F4226" i="8"/>
  <c r="B4227" i="8"/>
  <c r="A4227" i="8" s="1"/>
  <c r="C4227" i="8"/>
  <c r="D4227" i="8"/>
  <c r="E4227" i="8"/>
  <c r="F4227" i="8"/>
  <c r="B4228" i="8"/>
  <c r="A4228" i="8" s="1"/>
  <c r="C4228" i="8"/>
  <c r="D4228" i="8"/>
  <c r="E4228" i="8"/>
  <c r="F4228" i="8"/>
  <c r="B4229" i="8"/>
  <c r="A4229" i="8" s="1"/>
  <c r="C4229" i="8"/>
  <c r="D4229" i="8"/>
  <c r="E4229" i="8"/>
  <c r="F4229" i="8"/>
  <c r="B4230" i="8"/>
  <c r="A4230" i="8" s="1"/>
  <c r="C4230" i="8"/>
  <c r="D4230" i="8"/>
  <c r="E4230" i="8"/>
  <c r="F4230" i="8"/>
  <c r="B4231" i="8"/>
  <c r="A4231" i="8" s="1"/>
  <c r="C4231" i="8"/>
  <c r="D4231" i="8"/>
  <c r="E4231" i="8"/>
  <c r="F4231" i="8"/>
  <c r="B4232" i="8"/>
  <c r="A4232" i="8" s="1"/>
  <c r="C4232" i="8"/>
  <c r="D4232" i="8"/>
  <c r="E4232" i="8"/>
  <c r="F4232" i="8"/>
  <c r="B4233" i="8"/>
  <c r="A4233" i="8" s="1"/>
  <c r="C4233" i="8"/>
  <c r="D4233" i="8"/>
  <c r="E4233" i="8"/>
  <c r="F4233" i="8"/>
  <c r="B4234" i="8"/>
  <c r="A4234" i="8" s="1"/>
  <c r="C4234" i="8"/>
  <c r="D4234" i="8"/>
  <c r="E4234" i="8"/>
  <c r="F4234" i="8"/>
  <c r="B4235" i="8"/>
  <c r="A4235" i="8" s="1"/>
  <c r="C4235" i="8"/>
  <c r="D4235" i="8"/>
  <c r="E4235" i="8"/>
  <c r="F4235" i="8"/>
  <c r="B4236" i="8"/>
  <c r="A4236" i="8" s="1"/>
  <c r="C4236" i="8"/>
  <c r="D4236" i="8"/>
  <c r="E4236" i="8"/>
  <c r="F4236" i="8"/>
  <c r="B4237" i="8"/>
  <c r="A4237" i="8" s="1"/>
  <c r="C4237" i="8"/>
  <c r="D4237" i="8"/>
  <c r="E4237" i="8"/>
  <c r="F4237" i="8"/>
  <c r="B4238" i="8"/>
  <c r="A4238" i="8" s="1"/>
  <c r="C4238" i="8"/>
  <c r="D4238" i="8"/>
  <c r="E4238" i="8"/>
  <c r="F4238" i="8"/>
  <c r="B4239" i="8"/>
  <c r="A4239" i="8" s="1"/>
  <c r="C4239" i="8"/>
  <c r="D4239" i="8"/>
  <c r="E4239" i="8"/>
  <c r="F4239" i="8"/>
  <c r="B4240" i="8"/>
  <c r="A4240" i="8" s="1"/>
  <c r="C4240" i="8"/>
  <c r="D4240" i="8"/>
  <c r="E4240" i="8"/>
  <c r="F4240" i="8"/>
  <c r="B4241" i="8"/>
  <c r="A4241" i="8" s="1"/>
  <c r="C4241" i="8"/>
  <c r="D4241" i="8"/>
  <c r="E4241" i="8"/>
  <c r="F4241" i="8"/>
  <c r="B4242" i="8"/>
  <c r="A4242" i="8" s="1"/>
  <c r="C4242" i="8"/>
  <c r="D4242" i="8"/>
  <c r="E4242" i="8"/>
  <c r="F4242" i="8"/>
  <c r="B4243" i="8"/>
  <c r="A4243" i="8" s="1"/>
  <c r="C4243" i="8"/>
  <c r="D4243" i="8"/>
  <c r="E4243" i="8"/>
  <c r="F4243" i="8"/>
  <c r="B4244" i="8"/>
  <c r="A4244" i="8" s="1"/>
  <c r="C4244" i="8"/>
  <c r="D4244" i="8"/>
  <c r="E4244" i="8"/>
  <c r="F4244" i="8"/>
  <c r="B4245" i="8"/>
  <c r="A4245" i="8" s="1"/>
  <c r="C4245" i="8"/>
  <c r="D4245" i="8"/>
  <c r="E4245" i="8"/>
  <c r="F4245" i="8"/>
  <c r="B4246" i="8"/>
  <c r="A4246" i="8" s="1"/>
  <c r="C4246" i="8"/>
  <c r="D4246" i="8"/>
  <c r="E4246" i="8"/>
  <c r="F4246" i="8"/>
  <c r="B4247" i="8"/>
  <c r="A4247" i="8" s="1"/>
  <c r="C4247" i="8"/>
  <c r="D4247" i="8"/>
  <c r="E4247" i="8"/>
  <c r="F4247" i="8"/>
  <c r="B4248" i="8"/>
  <c r="A4248" i="8" s="1"/>
  <c r="C4248" i="8"/>
  <c r="D4248" i="8"/>
  <c r="E4248" i="8"/>
  <c r="F4248" i="8"/>
  <c r="B4249" i="8"/>
  <c r="A4249" i="8" s="1"/>
  <c r="C4249" i="8"/>
  <c r="D4249" i="8"/>
  <c r="E4249" i="8"/>
  <c r="F4249" i="8"/>
  <c r="B4250" i="8"/>
  <c r="A4250" i="8" s="1"/>
  <c r="C4250" i="8"/>
  <c r="D4250" i="8"/>
  <c r="E4250" i="8"/>
  <c r="F4250" i="8"/>
  <c r="B4251" i="8"/>
  <c r="A4251" i="8" s="1"/>
  <c r="C4251" i="8"/>
  <c r="D4251" i="8"/>
  <c r="E4251" i="8"/>
  <c r="F4251" i="8"/>
  <c r="B4252" i="8"/>
  <c r="A4252" i="8" s="1"/>
  <c r="C4252" i="8"/>
  <c r="D4252" i="8"/>
  <c r="E4252" i="8"/>
  <c r="F4252" i="8"/>
  <c r="B4253" i="8"/>
  <c r="A4253" i="8" s="1"/>
  <c r="C4253" i="8"/>
  <c r="D4253" i="8"/>
  <c r="E4253" i="8"/>
  <c r="F4253" i="8"/>
  <c r="B4254" i="8"/>
  <c r="A4254" i="8" s="1"/>
  <c r="C4254" i="8"/>
  <c r="D4254" i="8"/>
  <c r="E4254" i="8"/>
  <c r="F4254" i="8"/>
  <c r="B4255" i="8"/>
  <c r="A4255" i="8" s="1"/>
  <c r="C4255" i="8"/>
  <c r="D4255" i="8"/>
  <c r="E4255" i="8"/>
  <c r="F4255" i="8"/>
  <c r="B4256" i="8"/>
  <c r="A4256" i="8" s="1"/>
  <c r="C4256" i="8"/>
  <c r="D4256" i="8"/>
  <c r="E4256" i="8"/>
  <c r="F4256" i="8"/>
  <c r="B4257" i="8"/>
  <c r="A4257" i="8" s="1"/>
  <c r="C4257" i="8"/>
  <c r="D4257" i="8"/>
  <c r="E4257" i="8"/>
  <c r="F4257" i="8"/>
  <c r="B4258" i="8"/>
  <c r="A4258" i="8" s="1"/>
  <c r="C4258" i="8"/>
  <c r="D4258" i="8"/>
  <c r="E4258" i="8"/>
  <c r="F4258" i="8"/>
  <c r="B4259" i="8"/>
  <c r="A4259" i="8" s="1"/>
  <c r="C4259" i="8"/>
  <c r="D4259" i="8"/>
  <c r="E4259" i="8"/>
  <c r="F4259" i="8"/>
  <c r="B4260" i="8"/>
  <c r="A4260" i="8" s="1"/>
  <c r="C4260" i="8"/>
  <c r="D4260" i="8"/>
  <c r="E4260" i="8"/>
  <c r="F4260" i="8"/>
  <c r="B4261" i="8"/>
  <c r="A4261" i="8" s="1"/>
  <c r="C4261" i="8"/>
  <c r="D4261" i="8"/>
  <c r="E4261" i="8"/>
  <c r="F4261" i="8"/>
  <c r="B4262" i="8"/>
  <c r="A4262" i="8" s="1"/>
  <c r="C4262" i="8"/>
  <c r="D4262" i="8"/>
  <c r="E4262" i="8"/>
  <c r="F4262" i="8"/>
  <c r="B4263" i="8"/>
  <c r="A4263" i="8" s="1"/>
  <c r="C4263" i="8"/>
  <c r="D4263" i="8"/>
  <c r="E4263" i="8"/>
  <c r="F4263" i="8"/>
  <c r="B4264" i="8"/>
  <c r="A4264" i="8" s="1"/>
  <c r="C4264" i="8"/>
  <c r="D4264" i="8"/>
  <c r="E4264" i="8"/>
  <c r="F4264" i="8"/>
  <c r="B4265" i="8"/>
  <c r="A4265" i="8" s="1"/>
  <c r="C4265" i="8"/>
  <c r="D4265" i="8"/>
  <c r="E4265" i="8"/>
  <c r="F4265" i="8"/>
  <c r="B4266" i="8"/>
  <c r="A4266" i="8" s="1"/>
  <c r="C4266" i="8"/>
  <c r="D4266" i="8"/>
  <c r="E4266" i="8"/>
  <c r="F4266" i="8"/>
  <c r="B4267" i="8"/>
  <c r="A4267" i="8" s="1"/>
  <c r="C4267" i="8"/>
  <c r="D4267" i="8"/>
  <c r="E4267" i="8"/>
  <c r="F4267" i="8"/>
  <c r="B4268" i="8"/>
  <c r="A4268" i="8" s="1"/>
  <c r="C4268" i="8"/>
  <c r="D4268" i="8"/>
  <c r="E4268" i="8"/>
  <c r="F4268" i="8"/>
  <c r="B4269" i="8"/>
  <c r="A4269" i="8" s="1"/>
  <c r="C4269" i="8"/>
  <c r="D4269" i="8"/>
  <c r="E4269" i="8"/>
  <c r="F4269" i="8"/>
  <c r="B4270" i="8"/>
  <c r="A4270" i="8" s="1"/>
  <c r="C4270" i="8"/>
  <c r="D4270" i="8"/>
  <c r="E4270" i="8"/>
  <c r="F4270" i="8"/>
  <c r="B4271" i="8"/>
  <c r="A4271" i="8" s="1"/>
  <c r="C4271" i="8"/>
  <c r="D4271" i="8"/>
  <c r="E4271" i="8"/>
  <c r="F4271" i="8"/>
  <c r="B4272" i="8"/>
  <c r="A4272" i="8" s="1"/>
  <c r="C4272" i="8"/>
  <c r="D4272" i="8"/>
  <c r="E4272" i="8"/>
  <c r="F4272" i="8"/>
  <c r="B4273" i="8"/>
  <c r="A4273" i="8" s="1"/>
  <c r="C4273" i="8"/>
  <c r="D4273" i="8"/>
  <c r="E4273" i="8"/>
  <c r="F4273" i="8"/>
  <c r="B4274" i="8"/>
  <c r="A4274" i="8" s="1"/>
  <c r="C4274" i="8"/>
  <c r="D4274" i="8"/>
  <c r="E4274" i="8"/>
  <c r="F4274" i="8"/>
  <c r="B4275" i="8"/>
  <c r="A4275" i="8" s="1"/>
  <c r="C4275" i="8"/>
  <c r="D4275" i="8"/>
  <c r="E4275" i="8"/>
  <c r="F4275" i="8"/>
  <c r="B4276" i="8"/>
  <c r="A4276" i="8" s="1"/>
  <c r="C4276" i="8"/>
  <c r="D4276" i="8"/>
  <c r="E4276" i="8"/>
  <c r="F4276" i="8"/>
  <c r="B4277" i="8"/>
  <c r="A4277" i="8" s="1"/>
  <c r="C4277" i="8"/>
  <c r="D4277" i="8"/>
  <c r="E4277" i="8"/>
  <c r="F4277" i="8"/>
  <c r="B4278" i="8"/>
  <c r="A4278" i="8" s="1"/>
  <c r="C4278" i="8"/>
  <c r="D4278" i="8"/>
  <c r="E4278" i="8"/>
  <c r="F4278" i="8"/>
  <c r="B4279" i="8"/>
  <c r="A4279" i="8" s="1"/>
  <c r="C4279" i="8"/>
  <c r="D4279" i="8"/>
  <c r="E4279" i="8"/>
  <c r="F4279" i="8"/>
  <c r="B4280" i="8"/>
  <c r="A4280" i="8" s="1"/>
  <c r="C4280" i="8"/>
  <c r="D4280" i="8"/>
  <c r="E4280" i="8"/>
  <c r="F4280" i="8"/>
  <c r="B4281" i="8"/>
  <c r="A4281" i="8" s="1"/>
  <c r="C4281" i="8"/>
  <c r="D4281" i="8"/>
  <c r="E4281" i="8"/>
  <c r="F4281" i="8"/>
  <c r="B4282" i="8"/>
  <c r="A4282" i="8" s="1"/>
  <c r="C4282" i="8"/>
  <c r="D4282" i="8"/>
  <c r="E4282" i="8"/>
  <c r="F4282" i="8"/>
  <c r="B4283" i="8"/>
  <c r="A4283" i="8" s="1"/>
  <c r="C4283" i="8"/>
  <c r="D4283" i="8"/>
  <c r="E4283" i="8"/>
  <c r="F4283" i="8"/>
  <c r="B4284" i="8"/>
  <c r="A4284" i="8" s="1"/>
  <c r="C4284" i="8"/>
  <c r="D4284" i="8"/>
  <c r="E4284" i="8"/>
  <c r="F4284" i="8"/>
  <c r="B4285" i="8"/>
  <c r="A4285" i="8" s="1"/>
  <c r="C4285" i="8"/>
  <c r="D4285" i="8"/>
  <c r="E4285" i="8"/>
  <c r="F4285" i="8"/>
  <c r="B4286" i="8"/>
  <c r="A4286" i="8" s="1"/>
  <c r="C4286" i="8"/>
  <c r="D4286" i="8"/>
  <c r="E4286" i="8"/>
  <c r="F4286" i="8"/>
  <c r="B4287" i="8"/>
  <c r="A4287" i="8" s="1"/>
  <c r="C4287" i="8"/>
  <c r="D4287" i="8"/>
  <c r="E4287" i="8"/>
  <c r="F4287" i="8"/>
  <c r="B4288" i="8"/>
  <c r="A4288" i="8" s="1"/>
  <c r="C4288" i="8"/>
  <c r="D4288" i="8"/>
  <c r="E4288" i="8"/>
  <c r="F4288" i="8"/>
  <c r="B4289" i="8"/>
  <c r="A4289" i="8" s="1"/>
  <c r="C4289" i="8"/>
  <c r="D4289" i="8"/>
  <c r="E4289" i="8"/>
  <c r="F4289" i="8"/>
  <c r="B4290" i="8"/>
  <c r="A4290" i="8" s="1"/>
  <c r="C4290" i="8"/>
  <c r="D4290" i="8"/>
  <c r="E4290" i="8"/>
  <c r="F4290" i="8"/>
  <c r="B4291" i="8"/>
  <c r="A4291" i="8" s="1"/>
  <c r="C4291" i="8"/>
  <c r="D4291" i="8"/>
  <c r="E4291" i="8"/>
  <c r="F4291" i="8"/>
  <c r="B4292" i="8"/>
  <c r="A4292" i="8" s="1"/>
  <c r="C4292" i="8"/>
  <c r="D4292" i="8"/>
  <c r="E4292" i="8"/>
  <c r="F4292" i="8"/>
  <c r="B4293" i="8"/>
  <c r="A4293" i="8" s="1"/>
  <c r="C4293" i="8"/>
  <c r="D4293" i="8"/>
  <c r="E4293" i="8"/>
  <c r="F4293" i="8"/>
  <c r="B4294" i="8"/>
  <c r="A4294" i="8" s="1"/>
  <c r="C4294" i="8"/>
  <c r="D4294" i="8"/>
  <c r="E4294" i="8"/>
  <c r="F4294" i="8"/>
  <c r="B4295" i="8"/>
  <c r="A4295" i="8" s="1"/>
  <c r="C4295" i="8"/>
  <c r="D4295" i="8"/>
  <c r="E4295" i="8"/>
  <c r="F4295" i="8"/>
  <c r="B4296" i="8"/>
  <c r="A4296" i="8" s="1"/>
  <c r="C4296" i="8"/>
  <c r="D4296" i="8"/>
  <c r="E4296" i="8"/>
  <c r="F4296" i="8"/>
  <c r="B4297" i="8"/>
  <c r="A4297" i="8" s="1"/>
  <c r="C4297" i="8"/>
  <c r="D4297" i="8"/>
  <c r="E4297" i="8"/>
  <c r="F4297" i="8"/>
  <c r="B4298" i="8"/>
  <c r="A4298" i="8" s="1"/>
  <c r="C4298" i="8"/>
  <c r="D4298" i="8"/>
  <c r="E4298" i="8"/>
  <c r="F4298" i="8"/>
  <c r="B4299" i="8"/>
  <c r="A4299" i="8" s="1"/>
  <c r="C4299" i="8"/>
  <c r="D4299" i="8"/>
  <c r="E4299" i="8"/>
  <c r="F4299" i="8"/>
  <c r="B4300" i="8"/>
  <c r="A4300" i="8" s="1"/>
  <c r="C4300" i="8"/>
  <c r="D4300" i="8"/>
  <c r="E4300" i="8"/>
  <c r="F4300" i="8"/>
  <c r="B4301" i="8"/>
  <c r="A4301" i="8" s="1"/>
  <c r="C4301" i="8"/>
  <c r="D4301" i="8"/>
  <c r="E4301" i="8"/>
  <c r="F4301" i="8"/>
  <c r="B4302" i="8"/>
  <c r="A4302" i="8" s="1"/>
  <c r="C4302" i="8"/>
  <c r="D4302" i="8"/>
  <c r="E4302" i="8"/>
  <c r="F4302" i="8"/>
  <c r="B4303" i="8"/>
  <c r="A4303" i="8" s="1"/>
  <c r="C4303" i="8"/>
  <c r="D4303" i="8"/>
  <c r="E4303" i="8"/>
  <c r="F4303" i="8"/>
  <c r="B4304" i="8"/>
  <c r="A4304" i="8" s="1"/>
  <c r="C4304" i="8"/>
  <c r="D4304" i="8"/>
  <c r="E4304" i="8"/>
  <c r="F4304" i="8"/>
  <c r="B4305" i="8"/>
  <c r="A4305" i="8" s="1"/>
  <c r="C4305" i="8"/>
  <c r="D4305" i="8"/>
  <c r="E4305" i="8"/>
  <c r="F4305" i="8"/>
  <c r="B4306" i="8"/>
  <c r="A4306" i="8" s="1"/>
  <c r="C4306" i="8"/>
  <c r="D4306" i="8"/>
  <c r="E4306" i="8"/>
  <c r="F4306" i="8"/>
  <c r="B4307" i="8"/>
  <c r="A4307" i="8" s="1"/>
  <c r="C4307" i="8"/>
  <c r="D4307" i="8"/>
  <c r="E4307" i="8"/>
  <c r="F4307" i="8"/>
  <c r="B4308" i="8"/>
  <c r="A4308" i="8" s="1"/>
  <c r="C4308" i="8"/>
  <c r="D4308" i="8"/>
  <c r="E4308" i="8"/>
  <c r="F4308" i="8"/>
  <c r="B4309" i="8"/>
  <c r="A4309" i="8" s="1"/>
  <c r="C4309" i="8"/>
  <c r="D4309" i="8"/>
  <c r="E4309" i="8"/>
  <c r="F4309" i="8"/>
  <c r="B4310" i="8"/>
  <c r="A4310" i="8" s="1"/>
  <c r="C4310" i="8"/>
  <c r="D4310" i="8"/>
  <c r="E4310" i="8"/>
  <c r="F4310" i="8"/>
  <c r="B4311" i="8"/>
  <c r="A4311" i="8" s="1"/>
  <c r="C4311" i="8"/>
  <c r="D4311" i="8"/>
  <c r="E4311" i="8"/>
  <c r="F4311" i="8"/>
  <c r="B4312" i="8"/>
  <c r="A4312" i="8" s="1"/>
  <c r="C4312" i="8"/>
  <c r="D4312" i="8"/>
  <c r="E4312" i="8"/>
  <c r="F4312" i="8"/>
  <c r="B4313" i="8"/>
  <c r="A4313" i="8" s="1"/>
  <c r="C4313" i="8"/>
  <c r="D4313" i="8"/>
  <c r="E4313" i="8"/>
  <c r="F4313" i="8"/>
  <c r="B4314" i="8"/>
  <c r="A4314" i="8" s="1"/>
  <c r="C4314" i="8"/>
  <c r="D4314" i="8"/>
  <c r="E4314" i="8"/>
  <c r="F4314" i="8"/>
  <c r="B4315" i="8"/>
  <c r="A4315" i="8" s="1"/>
  <c r="C4315" i="8"/>
  <c r="D4315" i="8"/>
  <c r="E4315" i="8"/>
  <c r="F4315" i="8"/>
  <c r="B4316" i="8"/>
  <c r="A4316" i="8" s="1"/>
  <c r="C4316" i="8"/>
  <c r="D4316" i="8"/>
  <c r="E4316" i="8"/>
  <c r="F4316" i="8"/>
  <c r="B4317" i="8"/>
  <c r="A4317" i="8" s="1"/>
  <c r="C4317" i="8"/>
  <c r="D4317" i="8"/>
  <c r="E4317" i="8"/>
  <c r="F4317" i="8"/>
  <c r="B4318" i="8"/>
  <c r="A4318" i="8" s="1"/>
  <c r="C4318" i="8"/>
  <c r="D4318" i="8"/>
  <c r="E4318" i="8"/>
  <c r="F4318" i="8"/>
  <c r="B4319" i="8"/>
  <c r="A4319" i="8" s="1"/>
  <c r="C4319" i="8"/>
  <c r="D4319" i="8"/>
  <c r="E4319" i="8"/>
  <c r="F4319" i="8"/>
  <c r="B4320" i="8"/>
  <c r="A4320" i="8" s="1"/>
  <c r="C4320" i="8"/>
  <c r="D4320" i="8"/>
  <c r="E4320" i="8"/>
  <c r="F4320" i="8"/>
  <c r="B4321" i="8"/>
  <c r="A4321" i="8" s="1"/>
  <c r="C4321" i="8"/>
  <c r="D4321" i="8"/>
  <c r="E4321" i="8"/>
  <c r="F4321" i="8"/>
  <c r="B4322" i="8"/>
  <c r="A4322" i="8" s="1"/>
  <c r="C4322" i="8"/>
  <c r="D4322" i="8"/>
  <c r="E4322" i="8"/>
  <c r="F4322" i="8"/>
  <c r="B4323" i="8"/>
  <c r="A4323" i="8" s="1"/>
  <c r="C4323" i="8"/>
  <c r="D4323" i="8"/>
  <c r="E4323" i="8"/>
  <c r="F4323" i="8"/>
  <c r="B4324" i="8"/>
  <c r="A4324" i="8" s="1"/>
  <c r="C4324" i="8"/>
  <c r="D4324" i="8"/>
  <c r="E4324" i="8"/>
  <c r="F4324" i="8"/>
  <c r="B4325" i="8"/>
  <c r="A4325" i="8" s="1"/>
  <c r="C4325" i="8"/>
  <c r="D4325" i="8"/>
  <c r="E4325" i="8"/>
  <c r="F4325" i="8"/>
  <c r="B4326" i="8"/>
  <c r="A4326" i="8" s="1"/>
  <c r="C4326" i="8"/>
  <c r="D4326" i="8"/>
  <c r="E4326" i="8"/>
  <c r="F4326" i="8"/>
  <c r="B4327" i="8"/>
  <c r="A4327" i="8" s="1"/>
  <c r="C4327" i="8"/>
  <c r="D4327" i="8"/>
  <c r="E4327" i="8"/>
  <c r="F4327" i="8"/>
  <c r="B4328" i="8"/>
  <c r="A4328" i="8" s="1"/>
  <c r="C4328" i="8"/>
  <c r="D4328" i="8"/>
  <c r="E4328" i="8"/>
  <c r="F4328" i="8"/>
  <c r="B4329" i="8"/>
  <c r="A4329" i="8" s="1"/>
  <c r="C4329" i="8"/>
  <c r="D4329" i="8"/>
  <c r="E4329" i="8"/>
  <c r="F4329" i="8"/>
  <c r="B4330" i="8"/>
  <c r="A4330" i="8" s="1"/>
  <c r="C4330" i="8"/>
  <c r="D4330" i="8"/>
  <c r="E4330" i="8"/>
  <c r="F4330" i="8"/>
  <c r="B4331" i="8"/>
  <c r="A4331" i="8" s="1"/>
  <c r="C4331" i="8"/>
  <c r="D4331" i="8"/>
  <c r="E4331" i="8"/>
  <c r="F4331" i="8"/>
  <c r="B4332" i="8"/>
  <c r="A4332" i="8" s="1"/>
  <c r="C4332" i="8"/>
  <c r="D4332" i="8"/>
  <c r="E4332" i="8"/>
  <c r="F4332" i="8"/>
  <c r="B4333" i="8"/>
  <c r="A4333" i="8" s="1"/>
  <c r="C4333" i="8"/>
  <c r="D4333" i="8"/>
  <c r="E4333" i="8"/>
  <c r="F4333" i="8"/>
  <c r="B4334" i="8"/>
  <c r="A4334" i="8" s="1"/>
  <c r="C4334" i="8"/>
  <c r="D4334" i="8"/>
  <c r="E4334" i="8"/>
  <c r="F4334" i="8"/>
  <c r="B4335" i="8"/>
  <c r="A4335" i="8" s="1"/>
  <c r="C4335" i="8"/>
  <c r="D4335" i="8"/>
  <c r="E4335" i="8"/>
  <c r="F4335" i="8"/>
  <c r="B4336" i="8"/>
  <c r="A4336" i="8" s="1"/>
  <c r="C4336" i="8"/>
  <c r="D4336" i="8"/>
  <c r="E4336" i="8"/>
  <c r="F4336" i="8"/>
  <c r="B4337" i="8"/>
  <c r="A4337" i="8" s="1"/>
  <c r="C4337" i="8"/>
  <c r="D4337" i="8"/>
  <c r="E4337" i="8"/>
  <c r="F4337" i="8"/>
  <c r="B4338" i="8"/>
  <c r="A4338" i="8" s="1"/>
  <c r="C4338" i="8"/>
  <c r="D4338" i="8"/>
  <c r="E4338" i="8"/>
  <c r="F4338" i="8"/>
  <c r="B4339" i="8"/>
  <c r="A4339" i="8" s="1"/>
  <c r="C4339" i="8"/>
  <c r="D4339" i="8"/>
  <c r="E4339" i="8"/>
  <c r="F4339" i="8"/>
  <c r="B4340" i="8"/>
  <c r="A4340" i="8" s="1"/>
  <c r="C4340" i="8"/>
  <c r="D4340" i="8"/>
  <c r="E4340" i="8"/>
  <c r="F4340" i="8"/>
  <c r="B4341" i="8"/>
  <c r="A4341" i="8" s="1"/>
  <c r="C4341" i="8"/>
  <c r="D4341" i="8"/>
  <c r="E4341" i="8"/>
  <c r="F4341" i="8"/>
  <c r="B4342" i="8"/>
  <c r="A4342" i="8" s="1"/>
  <c r="C4342" i="8"/>
  <c r="D4342" i="8"/>
  <c r="E4342" i="8"/>
  <c r="F4342" i="8"/>
  <c r="B4343" i="8"/>
  <c r="A4343" i="8" s="1"/>
  <c r="C4343" i="8"/>
  <c r="D4343" i="8"/>
  <c r="E4343" i="8"/>
  <c r="F4343" i="8"/>
  <c r="B4344" i="8"/>
  <c r="A4344" i="8" s="1"/>
  <c r="C4344" i="8"/>
  <c r="D4344" i="8"/>
  <c r="E4344" i="8"/>
  <c r="F4344" i="8"/>
  <c r="B4345" i="8"/>
  <c r="A4345" i="8" s="1"/>
  <c r="C4345" i="8"/>
  <c r="D4345" i="8"/>
  <c r="E4345" i="8"/>
  <c r="F4345" i="8"/>
  <c r="B4346" i="8"/>
  <c r="A4346" i="8" s="1"/>
  <c r="C4346" i="8"/>
  <c r="D4346" i="8"/>
  <c r="E4346" i="8"/>
  <c r="F4346" i="8"/>
  <c r="B4347" i="8"/>
  <c r="A4347" i="8" s="1"/>
  <c r="C4347" i="8"/>
  <c r="D4347" i="8"/>
  <c r="E4347" i="8"/>
  <c r="F4347" i="8"/>
  <c r="B4348" i="8"/>
  <c r="A4348" i="8" s="1"/>
  <c r="C4348" i="8"/>
  <c r="D4348" i="8"/>
  <c r="E4348" i="8"/>
  <c r="F4348" i="8"/>
  <c r="B4349" i="8"/>
  <c r="A4349" i="8" s="1"/>
  <c r="C4349" i="8"/>
  <c r="D4349" i="8"/>
  <c r="E4349" i="8"/>
  <c r="F4349" i="8"/>
  <c r="B4350" i="8"/>
  <c r="A4350" i="8" s="1"/>
  <c r="C4350" i="8"/>
  <c r="D4350" i="8"/>
  <c r="E4350" i="8"/>
  <c r="F4350" i="8"/>
  <c r="B4351" i="8"/>
  <c r="A4351" i="8" s="1"/>
  <c r="C4351" i="8"/>
  <c r="D4351" i="8"/>
  <c r="E4351" i="8"/>
  <c r="F4351" i="8"/>
  <c r="B4352" i="8"/>
  <c r="A4352" i="8" s="1"/>
  <c r="C4352" i="8"/>
  <c r="D4352" i="8"/>
  <c r="E4352" i="8"/>
  <c r="F4352" i="8"/>
  <c r="B4353" i="8"/>
  <c r="A4353" i="8" s="1"/>
  <c r="C4353" i="8"/>
  <c r="D4353" i="8"/>
  <c r="E4353" i="8"/>
  <c r="F4353" i="8"/>
  <c r="B4354" i="8"/>
  <c r="A4354" i="8" s="1"/>
  <c r="C4354" i="8"/>
  <c r="D4354" i="8"/>
  <c r="E4354" i="8"/>
  <c r="F4354" i="8"/>
  <c r="B4355" i="8"/>
  <c r="A4355" i="8" s="1"/>
  <c r="C4355" i="8"/>
  <c r="D4355" i="8"/>
  <c r="E4355" i="8"/>
  <c r="F4355" i="8"/>
  <c r="B4356" i="8"/>
  <c r="A4356" i="8" s="1"/>
  <c r="C4356" i="8"/>
  <c r="D4356" i="8"/>
  <c r="E4356" i="8"/>
  <c r="F4356" i="8"/>
  <c r="B4357" i="8"/>
  <c r="A4357" i="8" s="1"/>
  <c r="C4357" i="8"/>
  <c r="D4357" i="8"/>
  <c r="E4357" i="8"/>
  <c r="F4357" i="8"/>
  <c r="B4358" i="8"/>
  <c r="A4358" i="8" s="1"/>
  <c r="C4358" i="8"/>
  <c r="D4358" i="8"/>
  <c r="E4358" i="8"/>
  <c r="F4358" i="8"/>
  <c r="B4359" i="8"/>
  <c r="A4359" i="8" s="1"/>
  <c r="C4359" i="8"/>
  <c r="D4359" i="8"/>
  <c r="E4359" i="8"/>
  <c r="F4359" i="8"/>
  <c r="B4360" i="8"/>
  <c r="A4360" i="8" s="1"/>
  <c r="C4360" i="8"/>
  <c r="D4360" i="8"/>
  <c r="E4360" i="8"/>
  <c r="F4360" i="8"/>
  <c r="B4361" i="8"/>
  <c r="A4361" i="8" s="1"/>
  <c r="C4361" i="8"/>
  <c r="D4361" i="8"/>
  <c r="E4361" i="8"/>
  <c r="F4361" i="8"/>
  <c r="B4362" i="8"/>
  <c r="A4362" i="8" s="1"/>
  <c r="C4362" i="8"/>
  <c r="D4362" i="8"/>
  <c r="E4362" i="8"/>
  <c r="F4362" i="8"/>
  <c r="B4363" i="8"/>
  <c r="A4363" i="8" s="1"/>
  <c r="C4363" i="8"/>
  <c r="D4363" i="8"/>
  <c r="E4363" i="8"/>
  <c r="F4363" i="8"/>
  <c r="B4364" i="8"/>
  <c r="A4364" i="8" s="1"/>
  <c r="C4364" i="8"/>
  <c r="D4364" i="8"/>
  <c r="E4364" i="8"/>
  <c r="F4364" i="8"/>
  <c r="B4365" i="8"/>
  <c r="A4365" i="8" s="1"/>
  <c r="C4365" i="8"/>
  <c r="D4365" i="8"/>
  <c r="E4365" i="8"/>
  <c r="F4365" i="8"/>
  <c r="B4366" i="8"/>
  <c r="A4366" i="8" s="1"/>
  <c r="C4366" i="8"/>
  <c r="D4366" i="8"/>
  <c r="E4366" i="8"/>
  <c r="F4366" i="8"/>
  <c r="B4367" i="8"/>
  <c r="A4367" i="8" s="1"/>
  <c r="C4367" i="8"/>
  <c r="D4367" i="8"/>
  <c r="E4367" i="8"/>
  <c r="F4367" i="8"/>
  <c r="B4368" i="8"/>
  <c r="A4368" i="8" s="1"/>
  <c r="C4368" i="8"/>
  <c r="D4368" i="8"/>
  <c r="E4368" i="8"/>
  <c r="F4368" i="8"/>
  <c r="B4369" i="8"/>
  <c r="A4369" i="8" s="1"/>
  <c r="C4369" i="8"/>
  <c r="D4369" i="8"/>
  <c r="E4369" i="8"/>
  <c r="F4369" i="8"/>
  <c r="B4370" i="8"/>
  <c r="A4370" i="8" s="1"/>
  <c r="C4370" i="8"/>
  <c r="D4370" i="8"/>
  <c r="E4370" i="8"/>
  <c r="F4370" i="8"/>
  <c r="B4371" i="8"/>
  <c r="A4371" i="8" s="1"/>
  <c r="C4371" i="8"/>
  <c r="D4371" i="8"/>
  <c r="E4371" i="8"/>
  <c r="F4371" i="8"/>
  <c r="B4372" i="8"/>
  <c r="A4372" i="8" s="1"/>
  <c r="C4372" i="8"/>
  <c r="D4372" i="8"/>
  <c r="E4372" i="8"/>
  <c r="F4372" i="8"/>
  <c r="B4373" i="8"/>
  <c r="A4373" i="8" s="1"/>
  <c r="C4373" i="8"/>
  <c r="D4373" i="8"/>
  <c r="E4373" i="8"/>
  <c r="F4373" i="8"/>
  <c r="B4374" i="8"/>
  <c r="A4374" i="8" s="1"/>
  <c r="C4374" i="8"/>
  <c r="D4374" i="8"/>
  <c r="E4374" i="8"/>
  <c r="F4374" i="8"/>
  <c r="B4375" i="8"/>
  <c r="A4375" i="8" s="1"/>
  <c r="C4375" i="8"/>
  <c r="D4375" i="8"/>
  <c r="E4375" i="8"/>
  <c r="F4375" i="8"/>
  <c r="B4376" i="8"/>
  <c r="A4376" i="8" s="1"/>
  <c r="C4376" i="8"/>
  <c r="D4376" i="8"/>
  <c r="E4376" i="8"/>
  <c r="F4376" i="8"/>
  <c r="B4377" i="8"/>
  <c r="A4377" i="8" s="1"/>
  <c r="C4377" i="8"/>
  <c r="D4377" i="8"/>
  <c r="E4377" i="8"/>
  <c r="F4377" i="8"/>
  <c r="B4378" i="8"/>
  <c r="A4378" i="8" s="1"/>
  <c r="C4378" i="8"/>
  <c r="D4378" i="8"/>
  <c r="E4378" i="8"/>
  <c r="F4378" i="8"/>
  <c r="B4379" i="8"/>
  <c r="A4379" i="8" s="1"/>
  <c r="C4379" i="8"/>
  <c r="D4379" i="8"/>
  <c r="E4379" i="8"/>
  <c r="F4379" i="8"/>
  <c r="B4380" i="8"/>
  <c r="A4380" i="8" s="1"/>
  <c r="C4380" i="8"/>
  <c r="D4380" i="8"/>
  <c r="E4380" i="8"/>
  <c r="F4380" i="8"/>
  <c r="B4381" i="8"/>
  <c r="A4381" i="8" s="1"/>
  <c r="C4381" i="8"/>
  <c r="D4381" i="8"/>
  <c r="E4381" i="8"/>
  <c r="F4381" i="8"/>
  <c r="B4382" i="8"/>
  <c r="A4382" i="8" s="1"/>
  <c r="C4382" i="8"/>
  <c r="D4382" i="8"/>
  <c r="E4382" i="8"/>
  <c r="F4382" i="8"/>
  <c r="B4383" i="8"/>
  <c r="A4383" i="8" s="1"/>
  <c r="C4383" i="8"/>
  <c r="D4383" i="8"/>
  <c r="E4383" i="8"/>
  <c r="F4383" i="8"/>
  <c r="B4384" i="8"/>
  <c r="A4384" i="8" s="1"/>
  <c r="C4384" i="8"/>
  <c r="D4384" i="8"/>
  <c r="E4384" i="8"/>
  <c r="F4384" i="8"/>
  <c r="B4385" i="8"/>
  <c r="A4385" i="8" s="1"/>
  <c r="C4385" i="8"/>
  <c r="D4385" i="8"/>
  <c r="E4385" i="8"/>
  <c r="F4385" i="8"/>
  <c r="B4386" i="8"/>
  <c r="A4386" i="8" s="1"/>
  <c r="C4386" i="8"/>
  <c r="D4386" i="8"/>
  <c r="E4386" i="8"/>
  <c r="F4386" i="8"/>
  <c r="B4387" i="8"/>
  <c r="A4387" i="8" s="1"/>
  <c r="C4387" i="8"/>
  <c r="D4387" i="8"/>
  <c r="E4387" i="8"/>
  <c r="F4387" i="8"/>
  <c r="B4388" i="8"/>
  <c r="A4388" i="8" s="1"/>
  <c r="C4388" i="8"/>
  <c r="D4388" i="8"/>
  <c r="E4388" i="8"/>
  <c r="F4388" i="8"/>
  <c r="B4389" i="8"/>
  <c r="A4389" i="8" s="1"/>
  <c r="C4389" i="8"/>
  <c r="D4389" i="8"/>
  <c r="E4389" i="8"/>
  <c r="F4389" i="8"/>
  <c r="B4390" i="8"/>
  <c r="A4390" i="8" s="1"/>
  <c r="C4390" i="8"/>
  <c r="D4390" i="8"/>
  <c r="E4390" i="8"/>
  <c r="F4390" i="8"/>
  <c r="B4391" i="8"/>
  <c r="A4391" i="8" s="1"/>
  <c r="C4391" i="8"/>
  <c r="D4391" i="8"/>
  <c r="E4391" i="8"/>
  <c r="F4391" i="8"/>
  <c r="B4392" i="8"/>
  <c r="A4392" i="8" s="1"/>
  <c r="C4392" i="8"/>
  <c r="D4392" i="8"/>
  <c r="E4392" i="8"/>
  <c r="F4392" i="8"/>
  <c r="B4393" i="8"/>
  <c r="A4393" i="8" s="1"/>
  <c r="C4393" i="8"/>
  <c r="D4393" i="8"/>
  <c r="E4393" i="8"/>
  <c r="F4393" i="8"/>
  <c r="B4394" i="8"/>
  <c r="A4394" i="8" s="1"/>
  <c r="C4394" i="8"/>
  <c r="D4394" i="8"/>
  <c r="E4394" i="8"/>
  <c r="F4394" i="8"/>
  <c r="B4395" i="8"/>
  <c r="A4395" i="8" s="1"/>
  <c r="C4395" i="8"/>
  <c r="D4395" i="8"/>
  <c r="E4395" i="8"/>
  <c r="F4395" i="8"/>
  <c r="B4396" i="8"/>
  <c r="A4396" i="8" s="1"/>
  <c r="C4396" i="8"/>
  <c r="D4396" i="8"/>
  <c r="E4396" i="8"/>
  <c r="F4396" i="8"/>
  <c r="B4397" i="8"/>
  <c r="A4397" i="8" s="1"/>
  <c r="C4397" i="8"/>
  <c r="D4397" i="8"/>
  <c r="E4397" i="8"/>
  <c r="F4397" i="8"/>
  <c r="B4398" i="8"/>
  <c r="A4398" i="8" s="1"/>
  <c r="C4398" i="8"/>
  <c r="D4398" i="8"/>
  <c r="E4398" i="8"/>
  <c r="F4398" i="8"/>
  <c r="B4399" i="8"/>
  <c r="A4399" i="8" s="1"/>
  <c r="C4399" i="8"/>
  <c r="D4399" i="8"/>
  <c r="E4399" i="8"/>
  <c r="F4399" i="8"/>
  <c r="B4400" i="8"/>
  <c r="A4400" i="8" s="1"/>
  <c r="C4400" i="8"/>
  <c r="D4400" i="8"/>
  <c r="E4400" i="8"/>
  <c r="F4400" i="8"/>
  <c r="B4401" i="8"/>
  <c r="A4401" i="8" s="1"/>
  <c r="C4401" i="8"/>
  <c r="D4401" i="8"/>
  <c r="E4401" i="8"/>
  <c r="F4401" i="8"/>
  <c r="B4402" i="8"/>
  <c r="A4402" i="8" s="1"/>
  <c r="C4402" i="8"/>
  <c r="D4402" i="8"/>
  <c r="E4402" i="8"/>
  <c r="F4402" i="8"/>
  <c r="B4403" i="8"/>
  <c r="A4403" i="8" s="1"/>
  <c r="C4403" i="8"/>
  <c r="D4403" i="8"/>
  <c r="E4403" i="8"/>
  <c r="F4403" i="8"/>
  <c r="B4404" i="8"/>
  <c r="A4404" i="8" s="1"/>
  <c r="C4404" i="8"/>
  <c r="D4404" i="8"/>
  <c r="E4404" i="8"/>
  <c r="F4404" i="8"/>
  <c r="B4405" i="8"/>
  <c r="A4405" i="8" s="1"/>
  <c r="C4405" i="8"/>
  <c r="D4405" i="8"/>
  <c r="E4405" i="8"/>
  <c r="F4405" i="8"/>
  <c r="B4406" i="8"/>
  <c r="A4406" i="8" s="1"/>
  <c r="C4406" i="8"/>
  <c r="D4406" i="8"/>
  <c r="E4406" i="8"/>
  <c r="F4406" i="8"/>
  <c r="B4407" i="8"/>
  <c r="A4407" i="8" s="1"/>
  <c r="C4407" i="8"/>
  <c r="D4407" i="8"/>
  <c r="E4407" i="8"/>
  <c r="F4407" i="8"/>
  <c r="B4408" i="8"/>
  <c r="A4408" i="8" s="1"/>
  <c r="C4408" i="8"/>
  <c r="D4408" i="8"/>
  <c r="E4408" i="8"/>
  <c r="F4408" i="8"/>
  <c r="B4409" i="8"/>
  <c r="A4409" i="8" s="1"/>
  <c r="C4409" i="8"/>
  <c r="D4409" i="8"/>
  <c r="E4409" i="8"/>
  <c r="F4409" i="8"/>
  <c r="B4410" i="8"/>
  <c r="A4410" i="8" s="1"/>
  <c r="C4410" i="8"/>
  <c r="D4410" i="8"/>
  <c r="E4410" i="8"/>
  <c r="F4410" i="8"/>
  <c r="B4411" i="8"/>
  <c r="A4411" i="8" s="1"/>
  <c r="C4411" i="8"/>
  <c r="D4411" i="8"/>
  <c r="E4411" i="8"/>
  <c r="F4411" i="8"/>
  <c r="B4412" i="8"/>
  <c r="A4412" i="8" s="1"/>
  <c r="C4412" i="8"/>
  <c r="D4412" i="8"/>
  <c r="E4412" i="8"/>
  <c r="F4412" i="8"/>
  <c r="B4413" i="8"/>
  <c r="A4413" i="8" s="1"/>
  <c r="C4413" i="8"/>
  <c r="D4413" i="8"/>
  <c r="E4413" i="8"/>
  <c r="F4413" i="8"/>
  <c r="B4414" i="8"/>
  <c r="A4414" i="8" s="1"/>
  <c r="C4414" i="8"/>
  <c r="D4414" i="8"/>
  <c r="E4414" i="8"/>
  <c r="F4414" i="8"/>
  <c r="B4415" i="8"/>
  <c r="A4415" i="8" s="1"/>
  <c r="C4415" i="8"/>
  <c r="D4415" i="8"/>
  <c r="E4415" i="8"/>
  <c r="F4415" i="8"/>
  <c r="B4416" i="8"/>
  <c r="A4416" i="8" s="1"/>
  <c r="C4416" i="8"/>
  <c r="D4416" i="8"/>
  <c r="E4416" i="8"/>
  <c r="F4416" i="8"/>
  <c r="B4417" i="8"/>
  <c r="A4417" i="8" s="1"/>
  <c r="C4417" i="8"/>
  <c r="D4417" i="8"/>
  <c r="E4417" i="8"/>
  <c r="F4417" i="8"/>
  <c r="B4418" i="8"/>
  <c r="A4418" i="8" s="1"/>
  <c r="C4418" i="8"/>
  <c r="D4418" i="8"/>
  <c r="E4418" i="8"/>
  <c r="F4418" i="8"/>
  <c r="B4419" i="8"/>
  <c r="A4419" i="8" s="1"/>
  <c r="C4419" i="8"/>
  <c r="D4419" i="8"/>
  <c r="E4419" i="8"/>
  <c r="F4419" i="8"/>
  <c r="B4420" i="8"/>
  <c r="A4420" i="8" s="1"/>
  <c r="C4420" i="8"/>
  <c r="D4420" i="8"/>
  <c r="E4420" i="8"/>
  <c r="F4420" i="8"/>
  <c r="B4421" i="8"/>
  <c r="A4421" i="8" s="1"/>
  <c r="C4421" i="8"/>
  <c r="D4421" i="8"/>
  <c r="E4421" i="8"/>
  <c r="F4421" i="8"/>
  <c r="B4422" i="8"/>
  <c r="A4422" i="8" s="1"/>
  <c r="C4422" i="8"/>
  <c r="D4422" i="8"/>
  <c r="E4422" i="8"/>
  <c r="F4422" i="8"/>
  <c r="B4423" i="8"/>
  <c r="A4423" i="8" s="1"/>
  <c r="C4423" i="8"/>
  <c r="D4423" i="8"/>
  <c r="E4423" i="8"/>
  <c r="F4423" i="8"/>
  <c r="B4424" i="8"/>
  <c r="A4424" i="8" s="1"/>
  <c r="C4424" i="8"/>
  <c r="D4424" i="8"/>
  <c r="E4424" i="8"/>
  <c r="F4424" i="8"/>
  <c r="B4425" i="8"/>
  <c r="A4425" i="8" s="1"/>
  <c r="C4425" i="8"/>
  <c r="D4425" i="8"/>
  <c r="E4425" i="8"/>
  <c r="F4425" i="8"/>
  <c r="B4426" i="8"/>
  <c r="A4426" i="8" s="1"/>
  <c r="C4426" i="8"/>
  <c r="D4426" i="8"/>
  <c r="E4426" i="8"/>
  <c r="F4426" i="8"/>
  <c r="B4427" i="8"/>
  <c r="A4427" i="8" s="1"/>
  <c r="C4427" i="8"/>
  <c r="D4427" i="8"/>
  <c r="E4427" i="8"/>
  <c r="F4427" i="8"/>
  <c r="B4428" i="8"/>
  <c r="A4428" i="8" s="1"/>
  <c r="C4428" i="8"/>
  <c r="D4428" i="8"/>
  <c r="E4428" i="8"/>
  <c r="F4428" i="8"/>
  <c r="B4429" i="8"/>
  <c r="A4429" i="8" s="1"/>
  <c r="C4429" i="8"/>
  <c r="D4429" i="8"/>
  <c r="E4429" i="8"/>
  <c r="F4429" i="8"/>
  <c r="B4430" i="8"/>
  <c r="A4430" i="8" s="1"/>
  <c r="C4430" i="8"/>
  <c r="D4430" i="8"/>
  <c r="E4430" i="8"/>
  <c r="F4430" i="8"/>
  <c r="B4431" i="8"/>
  <c r="A4431" i="8" s="1"/>
  <c r="C4431" i="8"/>
  <c r="D4431" i="8"/>
  <c r="E4431" i="8"/>
  <c r="F4431" i="8"/>
  <c r="B4432" i="8"/>
  <c r="A4432" i="8" s="1"/>
  <c r="C4432" i="8"/>
  <c r="D4432" i="8"/>
  <c r="E4432" i="8"/>
  <c r="F4432" i="8"/>
  <c r="B4433" i="8"/>
  <c r="A4433" i="8" s="1"/>
  <c r="C4433" i="8"/>
  <c r="D4433" i="8"/>
  <c r="E4433" i="8"/>
  <c r="F4433" i="8"/>
  <c r="B4434" i="8"/>
  <c r="A4434" i="8" s="1"/>
  <c r="C4434" i="8"/>
  <c r="D4434" i="8"/>
  <c r="E4434" i="8"/>
  <c r="F4434" i="8"/>
  <c r="B4435" i="8"/>
  <c r="A4435" i="8" s="1"/>
  <c r="C4435" i="8"/>
  <c r="D4435" i="8"/>
  <c r="E4435" i="8"/>
  <c r="F4435" i="8"/>
  <c r="B4436" i="8"/>
  <c r="A4436" i="8" s="1"/>
  <c r="C4436" i="8"/>
  <c r="D4436" i="8"/>
  <c r="E4436" i="8"/>
  <c r="F4436" i="8"/>
  <c r="B4437" i="8"/>
  <c r="A4437" i="8" s="1"/>
  <c r="C4437" i="8"/>
  <c r="D4437" i="8"/>
  <c r="E4437" i="8"/>
  <c r="F4437" i="8"/>
  <c r="B4438" i="8"/>
  <c r="A4438" i="8" s="1"/>
  <c r="C4438" i="8"/>
  <c r="D4438" i="8"/>
  <c r="E4438" i="8"/>
  <c r="F4438" i="8"/>
  <c r="B4439" i="8"/>
  <c r="A4439" i="8" s="1"/>
  <c r="C4439" i="8"/>
  <c r="D4439" i="8"/>
  <c r="E4439" i="8"/>
  <c r="F4439" i="8"/>
  <c r="B4440" i="8"/>
  <c r="A4440" i="8" s="1"/>
  <c r="C4440" i="8"/>
  <c r="D4440" i="8"/>
  <c r="E4440" i="8"/>
  <c r="F4440" i="8"/>
  <c r="B4441" i="8"/>
  <c r="A4441" i="8" s="1"/>
  <c r="C4441" i="8"/>
  <c r="D4441" i="8"/>
  <c r="E4441" i="8"/>
  <c r="F4441" i="8"/>
  <c r="B4442" i="8"/>
  <c r="A4442" i="8" s="1"/>
  <c r="C4442" i="8"/>
  <c r="D4442" i="8"/>
  <c r="E4442" i="8"/>
  <c r="F4442" i="8"/>
  <c r="B4443" i="8"/>
  <c r="A4443" i="8" s="1"/>
  <c r="C4443" i="8"/>
  <c r="D4443" i="8"/>
  <c r="E4443" i="8"/>
  <c r="F4443" i="8"/>
  <c r="B4444" i="8"/>
  <c r="A4444" i="8" s="1"/>
  <c r="C4444" i="8"/>
  <c r="D4444" i="8"/>
  <c r="E4444" i="8"/>
  <c r="F4444" i="8"/>
  <c r="B4445" i="8"/>
  <c r="A4445" i="8" s="1"/>
  <c r="C4445" i="8"/>
  <c r="D4445" i="8"/>
  <c r="E4445" i="8"/>
  <c r="F4445" i="8"/>
  <c r="B4446" i="8"/>
  <c r="A4446" i="8" s="1"/>
  <c r="C4446" i="8"/>
  <c r="D4446" i="8"/>
  <c r="E4446" i="8"/>
  <c r="F4446" i="8"/>
  <c r="B4447" i="8"/>
  <c r="A4447" i="8" s="1"/>
  <c r="C4447" i="8"/>
  <c r="D4447" i="8"/>
  <c r="E4447" i="8"/>
  <c r="F4447" i="8"/>
  <c r="B4448" i="8"/>
  <c r="A4448" i="8" s="1"/>
  <c r="C4448" i="8"/>
  <c r="D4448" i="8"/>
  <c r="E4448" i="8"/>
  <c r="F4448" i="8"/>
  <c r="B4449" i="8"/>
  <c r="A4449" i="8" s="1"/>
  <c r="C4449" i="8"/>
  <c r="D4449" i="8"/>
  <c r="E4449" i="8"/>
  <c r="F4449" i="8"/>
  <c r="B4450" i="8"/>
  <c r="A4450" i="8" s="1"/>
  <c r="C4450" i="8"/>
  <c r="D4450" i="8"/>
  <c r="E4450" i="8"/>
  <c r="F4450" i="8"/>
  <c r="B4451" i="8"/>
  <c r="A4451" i="8" s="1"/>
  <c r="C4451" i="8"/>
  <c r="D4451" i="8"/>
  <c r="E4451" i="8"/>
  <c r="F4451" i="8"/>
  <c r="B4452" i="8"/>
  <c r="A4452" i="8" s="1"/>
  <c r="C4452" i="8"/>
  <c r="D4452" i="8"/>
  <c r="E4452" i="8"/>
  <c r="F4452" i="8"/>
  <c r="B4453" i="8"/>
  <c r="A4453" i="8" s="1"/>
  <c r="C4453" i="8"/>
  <c r="D4453" i="8"/>
  <c r="E4453" i="8"/>
  <c r="F4453" i="8"/>
  <c r="B4454" i="8"/>
  <c r="A4454" i="8" s="1"/>
  <c r="C4454" i="8"/>
  <c r="D4454" i="8"/>
  <c r="E4454" i="8"/>
  <c r="F4454" i="8"/>
  <c r="B4455" i="8"/>
  <c r="A4455" i="8" s="1"/>
  <c r="C4455" i="8"/>
  <c r="D4455" i="8"/>
  <c r="E4455" i="8"/>
  <c r="F4455" i="8"/>
  <c r="B4456" i="8"/>
  <c r="A4456" i="8" s="1"/>
  <c r="C4456" i="8"/>
  <c r="D4456" i="8"/>
  <c r="E4456" i="8"/>
  <c r="F4456" i="8"/>
  <c r="B4457" i="8"/>
  <c r="A4457" i="8" s="1"/>
  <c r="C4457" i="8"/>
  <c r="D4457" i="8"/>
  <c r="E4457" i="8"/>
  <c r="F4457" i="8"/>
  <c r="B4458" i="8"/>
  <c r="A4458" i="8" s="1"/>
  <c r="C4458" i="8"/>
  <c r="D4458" i="8"/>
  <c r="E4458" i="8"/>
  <c r="F4458" i="8"/>
  <c r="B4459" i="8"/>
  <c r="A4459" i="8" s="1"/>
  <c r="C4459" i="8"/>
  <c r="D4459" i="8"/>
  <c r="E4459" i="8"/>
  <c r="F4459" i="8"/>
  <c r="B4460" i="8"/>
  <c r="A4460" i="8" s="1"/>
  <c r="C4460" i="8"/>
  <c r="D4460" i="8"/>
  <c r="E4460" i="8"/>
  <c r="F4460" i="8"/>
  <c r="B4461" i="8"/>
  <c r="A4461" i="8" s="1"/>
  <c r="C4461" i="8"/>
  <c r="D4461" i="8"/>
  <c r="E4461" i="8"/>
  <c r="F4461" i="8"/>
  <c r="B4462" i="8"/>
  <c r="A4462" i="8" s="1"/>
  <c r="C4462" i="8"/>
  <c r="D4462" i="8"/>
  <c r="E4462" i="8"/>
  <c r="F4462" i="8"/>
  <c r="B4463" i="8"/>
  <c r="A4463" i="8" s="1"/>
  <c r="C4463" i="8"/>
  <c r="D4463" i="8"/>
  <c r="E4463" i="8"/>
  <c r="F4463" i="8"/>
  <c r="B4464" i="8"/>
  <c r="A4464" i="8" s="1"/>
  <c r="C4464" i="8"/>
  <c r="D4464" i="8"/>
  <c r="E4464" i="8"/>
  <c r="F4464" i="8"/>
  <c r="B4465" i="8"/>
  <c r="A4465" i="8" s="1"/>
  <c r="C4465" i="8"/>
  <c r="D4465" i="8"/>
  <c r="E4465" i="8"/>
  <c r="F4465" i="8"/>
  <c r="B4466" i="8"/>
  <c r="A4466" i="8" s="1"/>
  <c r="C4466" i="8"/>
  <c r="D4466" i="8"/>
  <c r="E4466" i="8"/>
  <c r="F4466" i="8"/>
  <c r="B4467" i="8"/>
  <c r="A4467" i="8" s="1"/>
  <c r="C4467" i="8"/>
  <c r="D4467" i="8"/>
  <c r="E4467" i="8"/>
  <c r="F4467" i="8"/>
  <c r="B4468" i="8"/>
  <c r="A4468" i="8" s="1"/>
  <c r="C4468" i="8"/>
  <c r="D4468" i="8"/>
  <c r="E4468" i="8"/>
  <c r="F4468" i="8"/>
  <c r="B4469" i="8"/>
  <c r="A4469" i="8" s="1"/>
  <c r="C4469" i="8"/>
  <c r="D4469" i="8"/>
  <c r="E4469" i="8"/>
  <c r="F4469" i="8"/>
  <c r="B4470" i="8"/>
  <c r="A4470" i="8" s="1"/>
  <c r="C4470" i="8"/>
  <c r="D4470" i="8"/>
  <c r="E4470" i="8"/>
  <c r="F4470" i="8"/>
  <c r="B4471" i="8"/>
  <c r="A4471" i="8" s="1"/>
  <c r="C4471" i="8"/>
  <c r="D4471" i="8"/>
  <c r="E4471" i="8"/>
  <c r="F4471" i="8"/>
  <c r="B4472" i="8"/>
  <c r="A4472" i="8" s="1"/>
  <c r="C4472" i="8"/>
  <c r="D4472" i="8"/>
  <c r="E4472" i="8"/>
  <c r="F4472" i="8"/>
  <c r="B4473" i="8"/>
  <c r="A4473" i="8" s="1"/>
  <c r="C4473" i="8"/>
  <c r="D4473" i="8"/>
  <c r="E4473" i="8"/>
  <c r="F4473" i="8"/>
  <c r="B4474" i="8"/>
  <c r="A4474" i="8" s="1"/>
  <c r="C4474" i="8"/>
  <c r="D4474" i="8"/>
  <c r="E4474" i="8"/>
  <c r="F4474" i="8"/>
  <c r="B4475" i="8"/>
  <c r="A4475" i="8" s="1"/>
  <c r="C4475" i="8"/>
  <c r="D4475" i="8"/>
  <c r="E4475" i="8"/>
  <c r="F4475" i="8"/>
  <c r="B4476" i="8"/>
  <c r="A4476" i="8" s="1"/>
  <c r="C4476" i="8"/>
  <c r="D4476" i="8"/>
  <c r="E4476" i="8"/>
  <c r="F4476" i="8"/>
  <c r="B4477" i="8"/>
  <c r="A4477" i="8" s="1"/>
  <c r="C4477" i="8"/>
  <c r="D4477" i="8"/>
  <c r="E4477" i="8"/>
  <c r="F4477" i="8"/>
  <c r="B4478" i="8"/>
  <c r="A4478" i="8" s="1"/>
  <c r="C4478" i="8"/>
  <c r="D4478" i="8"/>
  <c r="E4478" i="8"/>
  <c r="F4478" i="8"/>
  <c r="B4479" i="8"/>
  <c r="A4479" i="8" s="1"/>
  <c r="C4479" i="8"/>
  <c r="D4479" i="8"/>
  <c r="E4479" i="8"/>
  <c r="F4479" i="8"/>
  <c r="B4480" i="8"/>
  <c r="A4480" i="8" s="1"/>
  <c r="C4480" i="8"/>
  <c r="D4480" i="8"/>
  <c r="E4480" i="8"/>
  <c r="F4480" i="8"/>
  <c r="B4481" i="8"/>
  <c r="A4481" i="8" s="1"/>
  <c r="C4481" i="8"/>
  <c r="D4481" i="8"/>
  <c r="E4481" i="8"/>
  <c r="F4481" i="8"/>
  <c r="B4482" i="8"/>
  <c r="A4482" i="8" s="1"/>
  <c r="C4482" i="8"/>
  <c r="D4482" i="8"/>
  <c r="E4482" i="8"/>
  <c r="F4482" i="8"/>
  <c r="B4483" i="8"/>
  <c r="A4483" i="8" s="1"/>
  <c r="C4483" i="8"/>
  <c r="D4483" i="8"/>
  <c r="E4483" i="8"/>
  <c r="F4483" i="8"/>
  <c r="B4484" i="8"/>
  <c r="A4484" i="8" s="1"/>
  <c r="C4484" i="8"/>
  <c r="D4484" i="8"/>
  <c r="E4484" i="8"/>
  <c r="F4484" i="8"/>
  <c r="B4485" i="8"/>
  <c r="A4485" i="8" s="1"/>
  <c r="C4485" i="8"/>
  <c r="D4485" i="8"/>
  <c r="E4485" i="8"/>
  <c r="F4485" i="8"/>
  <c r="B4486" i="8"/>
  <c r="A4486" i="8" s="1"/>
  <c r="C4486" i="8"/>
  <c r="D4486" i="8"/>
  <c r="E4486" i="8"/>
  <c r="F4486" i="8"/>
  <c r="B4487" i="8"/>
  <c r="A4487" i="8" s="1"/>
  <c r="C4487" i="8"/>
  <c r="D4487" i="8"/>
  <c r="E4487" i="8"/>
  <c r="F4487" i="8"/>
  <c r="B4488" i="8"/>
  <c r="A4488" i="8" s="1"/>
  <c r="C4488" i="8"/>
  <c r="D4488" i="8"/>
  <c r="E4488" i="8"/>
  <c r="F4488" i="8"/>
  <c r="B4489" i="8"/>
  <c r="A4489" i="8" s="1"/>
  <c r="C4489" i="8"/>
  <c r="D4489" i="8"/>
  <c r="E4489" i="8"/>
  <c r="F4489" i="8"/>
  <c r="B4490" i="8"/>
  <c r="A4490" i="8" s="1"/>
  <c r="C4490" i="8"/>
  <c r="D4490" i="8"/>
  <c r="E4490" i="8"/>
  <c r="F4490" i="8"/>
  <c r="B4491" i="8"/>
  <c r="A4491" i="8" s="1"/>
  <c r="C4491" i="8"/>
  <c r="D4491" i="8"/>
  <c r="E4491" i="8"/>
  <c r="F4491" i="8"/>
  <c r="B4492" i="8"/>
  <c r="A4492" i="8" s="1"/>
  <c r="C4492" i="8"/>
  <c r="D4492" i="8"/>
  <c r="E4492" i="8"/>
  <c r="F4492" i="8"/>
  <c r="B4493" i="8"/>
  <c r="A4493" i="8" s="1"/>
  <c r="C4493" i="8"/>
  <c r="D4493" i="8"/>
  <c r="E4493" i="8"/>
  <c r="F4493" i="8"/>
  <c r="B4494" i="8"/>
  <c r="A4494" i="8" s="1"/>
  <c r="C4494" i="8"/>
  <c r="D4494" i="8"/>
  <c r="E4494" i="8"/>
  <c r="F4494" i="8"/>
  <c r="B4495" i="8"/>
  <c r="A4495" i="8" s="1"/>
  <c r="C4495" i="8"/>
  <c r="D4495" i="8"/>
  <c r="E4495" i="8"/>
  <c r="F4495" i="8"/>
  <c r="B4496" i="8"/>
  <c r="A4496" i="8" s="1"/>
  <c r="C4496" i="8"/>
  <c r="D4496" i="8"/>
  <c r="E4496" i="8"/>
  <c r="F4496" i="8"/>
  <c r="B4497" i="8"/>
  <c r="A4497" i="8" s="1"/>
  <c r="C4497" i="8"/>
  <c r="D4497" i="8"/>
  <c r="E4497" i="8"/>
  <c r="F4497" i="8"/>
  <c r="B4498" i="8"/>
  <c r="A4498" i="8" s="1"/>
  <c r="C4498" i="8"/>
  <c r="D4498" i="8"/>
  <c r="E4498" i="8"/>
  <c r="F4498" i="8"/>
  <c r="B4499" i="8"/>
  <c r="A4499" i="8" s="1"/>
  <c r="C4499" i="8"/>
  <c r="D4499" i="8"/>
  <c r="E4499" i="8"/>
  <c r="F4499" i="8"/>
  <c r="B4500" i="8"/>
  <c r="A4500" i="8" s="1"/>
  <c r="C4500" i="8"/>
  <c r="D4500" i="8"/>
  <c r="E4500" i="8"/>
  <c r="F4500" i="8"/>
  <c r="B4501" i="8"/>
  <c r="A4501" i="8" s="1"/>
  <c r="C4501" i="8"/>
  <c r="D4501" i="8"/>
  <c r="E4501" i="8"/>
  <c r="F4501" i="8"/>
  <c r="B4502" i="8"/>
  <c r="A4502" i="8" s="1"/>
  <c r="C4502" i="8"/>
  <c r="D4502" i="8"/>
  <c r="E4502" i="8"/>
  <c r="F4502" i="8"/>
  <c r="B4503" i="8"/>
  <c r="A4503" i="8" s="1"/>
  <c r="C4503" i="8"/>
  <c r="D4503" i="8"/>
  <c r="E4503" i="8"/>
  <c r="F4503" i="8"/>
  <c r="B4504" i="8"/>
  <c r="A4504" i="8" s="1"/>
  <c r="C4504" i="8"/>
  <c r="D4504" i="8"/>
  <c r="E4504" i="8"/>
  <c r="F4504" i="8"/>
  <c r="B4505" i="8"/>
  <c r="A4505" i="8" s="1"/>
  <c r="C4505" i="8"/>
  <c r="D4505" i="8"/>
  <c r="E4505" i="8"/>
  <c r="F4505" i="8"/>
  <c r="B4506" i="8"/>
  <c r="A4506" i="8" s="1"/>
  <c r="C4506" i="8"/>
  <c r="D4506" i="8"/>
  <c r="E4506" i="8"/>
  <c r="F4506" i="8"/>
  <c r="B4507" i="8"/>
  <c r="A4507" i="8" s="1"/>
  <c r="C4507" i="8"/>
  <c r="D4507" i="8"/>
  <c r="E4507" i="8"/>
  <c r="F4507" i="8"/>
  <c r="B4508" i="8"/>
  <c r="A4508" i="8" s="1"/>
  <c r="C4508" i="8"/>
  <c r="D4508" i="8"/>
  <c r="E4508" i="8"/>
  <c r="F4508" i="8"/>
  <c r="B4509" i="8"/>
  <c r="A4509" i="8" s="1"/>
  <c r="C4509" i="8"/>
  <c r="D4509" i="8"/>
  <c r="E4509" i="8"/>
  <c r="F4509" i="8"/>
  <c r="B4510" i="8"/>
  <c r="A4510" i="8" s="1"/>
  <c r="C4510" i="8"/>
  <c r="D4510" i="8"/>
  <c r="E4510" i="8"/>
  <c r="F4510" i="8"/>
  <c r="B4511" i="8"/>
  <c r="A4511" i="8" s="1"/>
  <c r="C4511" i="8"/>
  <c r="D4511" i="8"/>
  <c r="E4511" i="8"/>
  <c r="F4511" i="8"/>
  <c r="B4512" i="8"/>
  <c r="A4512" i="8" s="1"/>
  <c r="C4512" i="8"/>
  <c r="D4512" i="8"/>
  <c r="E4512" i="8"/>
  <c r="F4512" i="8"/>
  <c r="B4513" i="8"/>
  <c r="A4513" i="8" s="1"/>
  <c r="C4513" i="8"/>
  <c r="D4513" i="8"/>
  <c r="E4513" i="8"/>
  <c r="F4513" i="8"/>
  <c r="B4514" i="8"/>
  <c r="A4514" i="8" s="1"/>
  <c r="C4514" i="8"/>
  <c r="D4514" i="8"/>
  <c r="E4514" i="8"/>
  <c r="F4514" i="8"/>
  <c r="B4515" i="8"/>
  <c r="A4515" i="8" s="1"/>
  <c r="C4515" i="8"/>
  <c r="D4515" i="8"/>
  <c r="E4515" i="8"/>
  <c r="F4515" i="8"/>
  <c r="B4516" i="8"/>
  <c r="A4516" i="8" s="1"/>
  <c r="C4516" i="8"/>
  <c r="D4516" i="8"/>
  <c r="E4516" i="8"/>
  <c r="F4516" i="8"/>
  <c r="B4517" i="8"/>
  <c r="A4517" i="8" s="1"/>
  <c r="C4517" i="8"/>
  <c r="D4517" i="8"/>
  <c r="E4517" i="8"/>
  <c r="F4517" i="8"/>
  <c r="B4518" i="8"/>
  <c r="A4518" i="8" s="1"/>
  <c r="C4518" i="8"/>
  <c r="D4518" i="8"/>
  <c r="E4518" i="8"/>
  <c r="F4518" i="8"/>
  <c r="B4519" i="8"/>
  <c r="A4519" i="8" s="1"/>
  <c r="C4519" i="8"/>
  <c r="D4519" i="8"/>
  <c r="E4519" i="8"/>
  <c r="F4519" i="8"/>
  <c r="B4520" i="8"/>
  <c r="A4520" i="8" s="1"/>
  <c r="C4520" i="8"/>
  <c r="D4520" i="8"/>
  <c r="E4520" i="8"/>
  <c r="F4520" i="8"/>
  <c r="B4521" i="8"/>
  <c r="A4521" i="8" s="1"/>
  <c r="C4521" i="8"/>
  <c r="D4521" i="8"/>
  <c r="E4521" i="8"/>
  <c r="F4521" i="8"/>
  <c r="B4522" i="8"/>
  <c r="A4522" i="8" s="1"/>
  <c r="C4522" i="8"/>
  <c r="D4522" i="8"/>
  <c r="E4522" i="8"/>
  <c r="F4522" i="8"/>
  <c r="B4523" i="8"/>
  <c r="A4523" i="8" s="1"/>
  <c r="C4523" i="8"/>
  <c r="D4523" i="8"/>
  <c r="E4523" i="8"/>
  <c r="F4523" i="8"/>
  <c r="B4524" i="8"/>
  <c r="A4524" i="8" s="1"/>
  <c r="C4524" i="8"/>
  <c r="D4524" i="8"/>
  <c r="E4524" i="8"/>
  <c r="F4524" i="8"/>
  <c r="B4525" i="8"/>
  <c r="A4525" i="8" s="1"/>
  <c r="C4525" i="8"/>
  <c r="D4525" i="8"/>
  <c r="E4525" i="8"/>
  <c r="F4525" i="8"/>
  <c r="B4526" i="8"/>
  <c r="A4526" i="8" s="1"/>
  <c r="C4526" i="8"/>
  <c r="D4526" i="8"/>
  <c r="E4526" i="8"/>
  <c r="F4526" i="8"/>
  <c r="B4527" i="8"/>
  <c r="A4527" i="8" s="1"/>
  <c r="C4527" i="8"/>
  <c r="D4527" i="8"/>
  <c r="E4527" i="8"/>
  <c r="F4527" i="8"/>
  <c r="B4528" i="8"/>
  <c r="A4528" i="8" s="1"/>
  <c r="C4528" i="8"/>
  <c r="D4528" i="8"/>
  <c r="E4528" i="8"/>
  <c r="F4528" i="8"/>
  <c r="B4529" i="8"/>
  <c r="A4529" i="8" s="1"/>
  <c r="C4529" i="8"/>
  <c r="D4529" i="8"/>
  <c r="E4529" i="8"/>
  <c r="F4529" i="8"/>
  <c r="B4530" i="8"/>
  <c r="A4530" i="8" s="1"/>
  <c r="C4530" i="8"/>
  <c r="D4530" i="8"/>
  <c r="E4530" i="8"/>
  <c r="F4530" i="8"/>
  <c r="B4531" i="8"/>
  <c r="A4531" i="8" s="1"/>
  <c r="C4531" i="8"/>
  <c r="D4531" i="8"/>
  <c r="E4531" i="8"/>
  <c r="F4531" i="8"/>
  <c r="B4532" i="8"/>
  <c r="A4532" i="8" s="1"/>
  <c r="C4532" i="8"/>
  <c r="D4532" i="8"/>
  <c r="E4532" i="8"/>
  <c r="F4532" i="8"/>
  <c r="B4533" i="8"/>
  <c r="A4533" i="8" s="1"/>
  <c r="C4533" i="8"/>
  <c r="D4533" i="8"/>
  <c r="E4533" i="8"/>
  <c r="F4533" i="8"/>
  <c r="B4534" i="8"/>
  <c r="A4534" i="8" s="1"/>
  <c r="C4534" i="8"/>
  <c r="D4534" i="8"/>
  <c r="E4534" i="8"/>
  <c r="F4534" i="8"/>
  <c r="B4535" i="8"/>
  <c r="A4535" i="8" s="1"/>
  <c r="C4535" i="8"/>
  <c r="D4535" i="8"/>
  <c r="E4535" i="8"/>
  <c r="F4535" i="8"/>
  <c r="B4536" i="8"/>
  <c r="A4536" i="8" s="1"/>
  <c r="C4536" i="8"/>
  <c r="D4536" i="8"/>
  <c r="E4536" i="8"/>
  <c r="F4536" i="8"/>
  <c r="B4537" i="8"/>
  <c r="A4537" i="8" s="1"/>
  <c r="C4537" i="8"/>
  <c r="D4537" i="8"/>
  <c r="E4537" i="8"/>
  <c r="F4537" i="8"/>
  <c r="B4538" i="8"/>
  <c r="A4538" i="8" s="1"/>
  <c r="C4538" i="8"/>
  <c r="D4538" i="8"/>
  <c r="E4538" i="8"/>
  <c r="F4538" i="8"/>
  <c r="B4539" i="8"/>
  <c r="A4539" i="8" s="1"/>
  <c r="C4539" i="8"/>
  <c r="D4539" i="8"/>
  <c r="E4539" i="8"/>
  <c r="F4539" i="8"/>
  <c r="B4540" i="8"/>
  <c r="A4540" i="8" s="1"/>
  <c r="C4540" i="8"/>
  <c r="D4540" i="8"/>
  <c r="E4540" i="8"/>
  <c r="F4540" i="8"/>
  <c r="B4541" i="8"/>
  <c r="A4541" i="8" s="1"/>
  <c r="C4541" i="8"/>
  <c r="D4541" i="8"/>
  <c r="E4541" i="8"/>
  <c r="F4541" i="8"/>
  <c r="B4542" i="8"/>
  <c r="A4542" i="8" s="1"/>
  <c r="C4542" i="8"/>
  <c r="D4542" i="8"/>
  <c r="E4542" i="8"/>
  <c r="F4542" i="8"/>
  <c r="B4543" i="8"/>
  <c r="A4543" i="8" s="1"/>
  <c r="C4543" i="8"/>
  <c r="D4543" i="8"/>
  <c r="E4543" i="8"/>
  <c r="F4543" i="8"/>
  <c r="B4544" i="8"/>
  <c r="A4544" i="8" s="1"/>
  <c r="C4544" i="8"/>
  <c r="D4544" i="8"/>
  <c r="E4544" i="8"/>
  <c r="F4544" i="8"/>
  <c r="B4545" i="8"/>
  <c r="A4545" i="8" s="1"/>
  <c r="C4545" i="8"/>
  <c r="D4545" i="8"/>
  <c r="E4545" i="8"/>
  <c r="F4545" i="8"/>
  <c r="B4546" i="8"/>
  <c r="A4546" i="8" s="1"/>
  <c r="C4546" i="8"/>
  <c r="D4546" i="8"/>
  <c r="E4546" i="8"/>
  <c r="F4546" i="8"/>
  <c r="B4547" i="8"/>
  <c r="A4547" i="8" s="1"/>
  <c r="C4547" i="8"/>
  <c r="D4547" i="8"/>
  <c r="E4547" i="8"/>
  <c r="F4547" i="8"/>
  <c r="B4548" i="8"/>
  <c r="A4548" i="8" s="1"/>
  <c r="C4548" i="8"/>
  <c r="D4548" i="8"/>
  <c r="E4548" i="8"/>
  <c r="F4548" i="8"/>
  <c r="B4549" i="8"/>
  <c r="A4549" i="8" s="1"/>
  <c r="C4549" i="8"/>
  <c r="D4549" i="8"/>
  <c r="E4549" i="8"/>
  <c r="F4549" i="8"/>
  <c r="B4550" i="8"/>
  <c r="A4550" i="8" s="1"/>
  <c r="C4550" i="8"/>
  <c r="D4550" i="8"/>
  <c r="E4550" i="8"/>
  <c r="F4550" i="8"/>
  <c r="B4551" i="8"/>
  <c r="A4551" i="8" s="1"/>
  <c r="C4551" i="8"/>
  <c r="D4551" i="8"/>
  <c r="E4551" i="8"/>
  <c r="F4551" i="8"/>
  <c r="B4552" i="8"/>
  <c r="A4552" i="8" s="1"/>
  <c r="C4552" i="8"/>
  <c r="D4552" i="8"/>
  <c r="E4552" i="8"/>
  <c r="F4552" i="8"/>
  <c r="B4553" i="8"/>
  <c r="A4553" i="8" s="1"/>
  <c r="C4553" i="8"/>
  <c r="D4553" i="8"/>
  <c r="E4553" i="8"/>
  <c r="F4553" i="8"/>
  <c r="B4554" i="8"/>
  <c r="A4554" i="8" s="1"/>
  <c r="C4554" i="8"/>
  <c r="D4554" i="8"/>
  <c r="E4554" i="8"/>
  <c r="F4554" i="8"/>
  <c r="B4555" i="8"/>
  <c r="A4555" i="8" s="1"/>
  <c r="C4555" i="8"/>
  <c r="D4555" i="8"/>
  <c r="E4555" i="8"/>
  <c r="F4555" i="8"/>
  <c r="B4556" i="8"/>
  <c r="A4556" i="8" s="1"/>
  <c r="C4556" i="8"/>
  <c r="D4556" i="8"/>
  <c r="E4556" i="8"/>
  <c r="F4556" i="8"/>
  <c r="B4557" i="8"/>
  <c r="A4557" i="8" s="1"/>
  <c r="C4557" i="8"/>
  <c r="D4557" i="8"/>
  <c r="E4557" i="8"/>
  <c r="F4557" i="8"/>
  <c r="B4558" i="8"/>
  <c r="A4558" i="8" s="1"/>
  <c r="C4558" i="8"/>
  <c r="D4558" i="8"/>
  <c r="E4558" i="8"/>
  <c r="F4558" i="8"/>
  <c r="B4559" i="8"/>
  <c r="A4559" i="8" s="1"/>
  <c r="C4559" i="8"/>
  <c r="D4559" i="8"/>
  <c r="E4559" i="8"/>
  <c r="F4559" i="8"/>
  <c r="B4560" i="8"/>
  <c r="A4560" i="8" s="1"/>
  <c r="C4560" i="8"/>
  <c r="D4560" i="8"/>
  <c r="E4560" i="8"/>
  <c r="F4560" i="8"/>
  <c r="B4561" i="8"/>
  <c r="A4561" i="8" s="1"/>
  <c r="C4561" i="8"/>
  <c r="D4561" i="8"/>
  <c r="E4561" i="8"/>
  <c r="F4561" i="8"/>
  <c r="B4562" i="8"/>
  <c r="A4562" i="8" s="1"/>
  <c r="C4562" i="8"/>
  <c r="D4562" i="8"/>
  <c r="E4562" i="8"/>
  <c r="F4562" i="8"/>
  <c r="B4563" i="8"/>
  <c r="A4563" i="8" s="1"/>
  <c r="C4563" i="8"/>
  <c r="D4563" i="8"/>
  <c r="E4563" i="8"/>
  <c r="F4563" i="8"/>
  <c r="B4564" i="8"/>
  <c r="A4564" i="8" s="1"/>
  <c r="C4564" i="8"/>
  <c r="D4564" i="8"/>
  <c r="E4564" i="8"/>
  <c r="F4564" i="8"/>
  <c r="B4565" i="8"/>
  <c r="A4565" i="8" s="1"/>
  <c r="C4565" i="8"/>
  <c r="D4565" i="8"/>
  <c r="E4565" i="8"/>
  <c r="F4565" i="8"/>
  <c r="B4566" i="8"/>
  <c r="A4566" i="8" s="1"/>
  <c r="C4566" i="8"/>
  <c r="D4566" i="8"/>
  <c r="E4566" i="8"/>
  <c r="F4566" i="8"/>
  <c r="B4567" i="8"/>
  <c r="A4567" i="8" s="1"/>
  <c r="C4567" i="8"/>
  <c r="D4567" i="8"/>
  <c r="E4567" i="8"/>
  <c r="F4567" i="8"/>
  <c r="B4568" i="8"/>
  <c r="A4568" i="8" s="1"/>
  <c r="C4568" i="8"/>
  <c r="D4568" i="8"/>
  <c r="E4568" i="8"/>
  <c r="F4568" i="8"/>
  <c r="B4569" i="8"/>
  <c r="A4569" i="8" s="1"/>
  <c r="C4569" i="8"/>
  <c r="D4569" i="8"/>
  <c r="E4569" i="8"/>
  <c r="F4569" i="8"/>
  <c r="B4570" i="8"/>
  <c r="A4570" i="8" s="1"/>
  <c r="C4570" i="8"/>
  <c r="D4570" i="8"/>
  <c r="E4570" i="8"/>
  <c r="F4570" i="8"/>
  <c r="B4571" i="8"/>
  <c r="A4571" i="8" s="1"/>
  <c r="C4571" i="8"/>
  <c r="D4571" i="8"/>
  <c r="E4571" i="8"/>
  <c r="F4571" i="8"/>
  <c r="B4572" i="8"/>
  <c r="A4572" i="8" s="1"/>
  <c r="C4572" i="8"/>
  <c r="D4572" i="8"/>
  <c r="E4572" i="8"/>
  <c r="F4572" i="8"/>
  <c r="B4573" i="8"/>
  <c r="A4573" i="8" s="1"/>
  <c r="C4573" i="8"/>
  <c r="D4573" i="8"/>
  <c r="E4573" i="8"/>
  <c r="F4573" i="8"/>
  <c r="B4574" i="8"/>
  <c r="A4574" i="8" s="1"/>
  <c r="C4574" i="8"/>
  <c r="D4574" i="8"/>
  <c r="E4574" i="8"/>
  <c r="F4574" i="8"/>
  <c r="B4575" i="8"/>
  <c r="A4575" i="8" s="1"/>
  <c r="C4575" i="8"/>
  <c r="D4575" i="8"/>
  <c r="E4575" i="8"/>
  <c r="F4575" i="8"/>
  <c r="B4576" i="8"/>
  <c r="A4576" i="8" s="1"/>
  <c r="C4576" i="8"/>
  <c r="D4576" i="8"/>
  <c r="E4576" i="8"/>
  <c r="F4576" i="8"/>
  <c r="B4577" i="8"/>
  <c r="A4577" i="8" s="1"/>
  <c r="C4577" i="8"/>
  <c r="D4577" i="8"/>
  <c r="E4577" i="8"/>
  <c r="F4577" i="8"/>
  <c r="B4578" i="8"/>
  <c r="A4578" i="8" s="1"/>
  <c r="C4578" i="8"/>
  <c r="D4578" i="8"/>
  <c r="E4578" i="8"/>
  <c r="F4578" i="8"/>
  <c r="B4579" i="8"/>
  <c r="A4579" i="8" s="1"/>
  <c r="C4579" i="8"/>
  <c r="D4579" i="8"/>
  <c r="E4579" i="8"/>
  <c r="F4579" i="8"/>
  <c r="B4580" i="8"/>
  <c r="A4580" i="8" s="1"/>
  <c r="C4580" i="8"/>
  <c r="D4580" i="8"/>
  <c r="E4580" i="8"/>
  <c r="F4580" i="8"/>
  <c r="B4581" i="8"/>
  <c r="A4581" i="8" s="1"/>
  <c r="C4581" i="8"/>
  <c r="D4581" i="8"/>
  <c r="E4581" i="8"/>
  <c r="F4581" i="8"/>
  <c r="B4582" i="8"/>
  <c r="A4582" i="8" s="1"/>
  <c r="C4582" i="8"/>
  <c r="D4582" i="8"/>
  <c r="E4582" i="8"/>
  <c r="F4582" i="8"/>
  <c r="B4583" i="8"/>
  <c r="A4583" i="8" s="1"/>
  <c r="C4583" i="8"/>
  <c r="D4583" i="8"/>
  <c r="E4583" i="8"/>
  <c r="F4583" i="8"/>
  <c r="B4584" i="8"/>
  <c r="A4584" i="8" s="1"/>
  <c r="C4584" i="8"/>
  <c r="D4584" i="8"/>
  <c r="E4584" i="8"/>
  <c r="F4584" i="8"/>
  <c r="B4585" i="8"/>
  <c r="A4585" i="8" s="1"/>
  <c r="C4585" i="8"/>
  <c r="D4585" i="8"/>
  <c r="E4585" i="8"/>
  <c r="F4585" i="8"/>
  <c r="B4586" i="8"/>
  <c r="A4586" i="8" s="1"/>
  <c r="C4586" i="8"/>
  <c r="D4586" i="8"/>
  <c r="E4586" i="8"/>
  <c r="F4586" i="8"/>
  <c r="B4587" i="8"/>
  <c r="A4587" i="8" s="1"/>
  <c r="C4587" i="8"/>
  <c r="D4587" i="8"/>
  <c r="E4587" i="8"/>
  <c r="F4587" i="8"/>
  <c r="B4588" i="8"/>
  <c r="A4588" i="8" s="1"/>
  <c r="C4588" i="8"/>
  <c r="D4588" i="8"/>
  <c r="E4588" i="8"/>
  <c r="F4588" i="8"/>
  <c r="B4589" i="8"/>
  <c r="A4589" i="8" s="1"/>
  <c r="C4589" i="8"/>
  <c r="D4589" i="8"/>
  <c r="E4589" i="8"/>
  <c r="F4589" i="8"/>
  <c r="B4590" i="8"/>
  <c r="A4590" i="8" s="1"/>
  <c r="C4590" i="8"/>
  <c r="D4590" i="8"/>
  <c r="E4590" i="8"/>
  <c r="F4590" i="8"/>
  <c r="B4591" i="8"/>
  <c r="A4591" i="8" s="1"/>
  <c r="C4591" i="8"/>
  <c r="D4591" i="8"/>
  <c r="E4591" i="8"/>
  <c r="F4591" i="8"/>
  <c r="B4592" i="8"/>
  <c r="A4592" i="8" s="1"/>
  <c r="C4592" i="8"/>
  <c r="D4592" i="8"/>
  <c r="E4592" i="8"/>
  <c r="F4592" i="8"/>
  <c r="B4593" i="8"/>
  <c r="A4593" i="8" s="1"/>
  <c r="C4593" i="8"/>
  <c r="D4593" i="8"/>
  <c r="E4593" i="8"/>
  <c r="F4593" i="8"/>
  <c r="B4594" i="8"/>
  <c r="A4594" i="8" s="1"/>
  <c r="C4594" i="8"/>
  <c r="D4594" i="8"/>
  <c r="E4594" i="8"/>
  <c r="F4594" i="8"/>
  <c r="B4595" i="8"/>
  <c r="A4595" i="8" s="1"/>
  <c r="C4595" i="8"/>
  <c r="D4595" i="8"/>
  <c r="E4595" i="8"/>
  <c r="F4595" i="8"/>
  <c r="B4596" i="8"/>
  <c r="A4596" i="8" s="1"/>
  <c r="C4596" i="8"/>
  <c r="D4596" i="8"/>
  <c r="E4596" i="8"/>
  <c r="F4596" i="8"/>
  <c r="B4597" i="8"/>
  <c r="A4597" i="8" s="1"/>
  <c r="C4597" i="8"/>
  <c r="D4597" i="8"/>
  <c r="E4597" i="8"/>
  <c r="F4597" i="8"/>
  <c r="B4598" i="8"/>
  <c r="A4598" i="8" s="1"/>
  <c r="C4598" i="8"/>
  <c r="D4598" i="8"/>
  <c r="E4598" i="8"/>
  <c r="F4598" i="8"/>
  <c r="B4599" i="8"/>
  <c r="A4599" i="8" s="1"/>
  <c r="C4599" i="8"/>
  <c r="D4599" i="8"/>
  <c r="E4599" i="8"/>
  <c r="F4599" i="8"/>
  <c r="B4600" i="8"/>
  <c r="A4600" i="8" s="1"/>
  <c r="C4600" i="8"/>
  <c r="D4600" i="8"/>
  <c r="E4600" i="8"/>
  <c r="F4600" i="8"/>
  <c r="B4601" i="8"/>
  <c r="A4601" i="8" s="1"/>
  <c r="C4601" i="8"/>
  <c r="D4601" i="8"/>
  <c r="E4601" i="8"/>
  <c r="F4601" i="8"/>
  <c r="B4602" i="8"/>
  <c r="A4602" i="8" s="1"/>
  <c r="C4602" i="8"/>
  <c r="D4602" i="8"/>
  <c r="E4602" i="8"/>
  <c r="F4602" i="8"/>
  <c r="B4603" i="8"/>
  <c r="A4603" i="8" s="1"/>
  <c r="C4603" i="8"/>
  <c r="D4603" i="8"/>
  <c r="E4603" i="8"/>
  <c r="F4603" i="8"/>
  <c r="B4604" i="8"/>
  <c r="A4604" i="8" s="1"/>
  <c r="C4604" i="8"/>
  <c r="D4604" i="8"/>
  <c r="E4604" i="8"/>
  <c r="F4604" i="8"/>
  <c r="B4605" i="8"/>
  <c r="A4605" i="8" s="1"/>
  <c r="C4605" i="8"/>
  <c r="D4605" i="8"/>
  <c r="E4605" i="8"/>
  <c r="F4605" i="8"/>
  <c r="B4606" i="8"/>
  <c r="A4606" i="8" s="1"/>
  <c r="C4606" i="8"/>
  <c r="D4606" i="8"/>
  <c r="E4606" i="8"/>
  <c r="F4606" i="8"/>
  <c r="B4607" i="8"/>
  <c r="A4607" i="8" s="1"/>
  <c r="C4607" i="8"/>
  <c r="D4607" i="8"/>
  <c r="E4607" i="8"/>
  <c r="F4607" i="8"/>
  <c r="B4608" i="8"/>
  <c r="A4608" i="8" s="1"/>
  <c r="C4608" i="8"/>
  <c r="D4608" i="8"/>
  <c r="E4608" i="8"/>
  <c r="F4608" i="8"/>
  <c r="B4609" i="8"/>
  <c r="A4609" i="8" s="1"/>
  <c r="C4609" i="8"/>
  <c r="D4609" i="8"/>
  <c r="E4609" i="8"/>
  <c r="F4609" i="8"/>
  <c r="B4610" i="8"/>
  <c r="A4610" i="8" s="1"/>
  <c r="C4610" i="8"/>
  <c r="D4610" i="8"/>
  <c r="E4610" i="8"/>
  <c r="F4610" i="8"/>
  <c r="B4611" i="8"/>
  <c r="A4611" i="8" s="1"/>
  <c r="C4611" i="8"/>
  <c r="D4611" i="8"/>
  <c r="E4611" i="8"/>
  <c r="F4611" i="8"/>
  <c r="B4612" i="8"/>
  <c r="A4612" i="8" s="1"/>
  <c r="C4612" i="8"/>
  <c r="D4612" i="8"/>
  <c r="E4612" i="8"/>
  <c r="F4612" i="8"/>
  <c r="B4613" i="8"/>
  <c r="A4613" i="8" s="1"/>
  <c r="C4613" i="8"/>
  <c r="D4613" i="8"/>
  <c r="E4613" i="8"/>
  <c r="F4613" i="8"/>
  <c r="B4614" i="8"/>
  <c r="A4614" i="8" s="1"/>
  <c r="C4614" i="8"/>
  <c r="D4614" i="8"/>
  <c r="E4614" i="8"/>
  <c r="F4614" i="8"/>
  <c r="B4615" i="8"/>
  <c r="A4615" i="8" s="1"/>
  <c r="C4615" i="8"/>
  <c r="D4615" i="8"/>
  <c r="E4615" i="8"/>
  <c r="F4615" i="8"/>
  <c r="B4616" i="8"/>
  <c r="A4616" i="8" s="1"/>
  <c r="C4616" i="8"/>
  <c r="D4616" i="8"/>
  <c r="E4616" i="8"/>
  <c r="F4616" i="8"/>
  <c r="B4617" i="8"/>
  <c r="A4617" i="8" s="1"/>
  <c r="C4617" i="8"/>
  <c r="D4617" i="8"/>
  <c r="E4617" i="8"/>
  <c r="F4617" i="8"/>
  <c r="B4618" i="8"/>
  <c r="A4618" i="8" s="1"/>
  <c r="C4618" i="8"/>
  <c r="D4618" i="8"/>
  <c r="E4618" i="8"/>
  <c r="F4618" i="8"/>
  <c r="B4619" i="8"/>
  <c r="A4619" i="8" s="1"/>
  <c r="C4619" i="8"/>
  <c r="D4619" i="8"/>
  <c r="E4619" i="8"/>
  <c r="F4619" i="8"/>
  <c r="B4620" i="8"/>
  <c r="A4620" i="8" s="1"/>
  <c r="C4620" i="8"/>
  <c r="D4620" i="8"/>
  <c r="E4620" i="8"/>
  <c r="F4620" i="8"/>
  <c r="B4621" i="8"/>
  <c r="A4621" i="8" s="1"/>
  <c r="C4621" i="8"/>
  <c r="D4621" i="8"/>
  <c r="E4621" i="8"/>
  <c r="F4621" i="8"/>
  <c r="B4622" i="8"/>
  <c r="A4622" i="8" s="1"/>
  <c r="C4622" i="8"/>
  <c r="D4622" i="8"/>
  <c r="E4622" i="8"/>
  <c r="F4622" i="8"/>
  <c r="B4623" i="8"/>
  <c r="A4623" i="8" s="1"/>
  <c r="C4623" i="8"/>
  <c r="D4623" i="8"/>
  <c r="E4623" i="8"/>
  <c r="F4623" i="8"/>
  <c r="B4624" i="8"/>
  <c r="A4624" i="8" s="1"/>
  <c r="C4624" i="8"/>
  <c r="D4624" i="8"/>
  <c r="E4624" i="8"/>
  <c r="F4624" i="8"/>
  <c r="B4625" i="8"/>
  <c r="A4625" i="8" s="1"/>
  <c r="C4625" i="8"/>
  <c r="D4625" i="8"/>
  <c r="E4625" i="8"/>
  <c r="F4625" i="8"/>
  <c r="B4626" i="8"/>
  <c r="A4626" i="8" s="1"/>
  <c r="C4626" i="8"/>
  <c r="D4626" i="8"/>
  <c r="E4626" i="8"/>
  <c r="F4626" i="8"/>
  <c r="B4627" i="8"/>
  <c r="A4627" i="8" s="1"/>
  <c r="C4627" i="8"/>
  <c r="D4627" i="8"/>
  <c r="E4627" i="8"/>
  <c r="F4627" i="8"/>
  <c r="B4628" i="8"/>
  <c r="A4628" i="8" s="1"/>
  <c r="C4628" i="8"/>
  <c r="D4628" i="8"/>
  <c r="E4628" i="8"/>
  <c r="F4628" i="8"/>
  <c r="B4629" i="8"/>
  <c r="A4629" i="8" s="1"/>
  <c r="C4629" i="8"/>
  <c r="D4629" i="8"/>
  <c r="E4629" i="8"/>
  <c r="F4629" i="8"/>
  <c r="B4630" i="8"/>
  <c r="A4630" i="8" s="1"/>
  <c r="C4630" i="8"/>
  <c r="D4630" i="8"/>
  <c r="E4630" i="8"/>
  <c r="F4630" i="8"/>
  <c r="B4631" i="8"/>
  <c r="A4631" i="8" s="1"/>
  <c r="C4631" i="8"/>
  <c r="D4631" i="8"/>
  <c r="E4631" i="8"/>
  <c r="F4631" i="8"/>
  <c r="B4632" i="8"/>
  <c r="A4632" i="8" s="1"/>
  <c r="C4632" i="8"/>
  <c r="D4632" i="8"/>
  <c r="E4632" i="8"/>
  <c r="F4632" i="8"/>
  <c r="B4633" i="8"/>
  <c r="A4633" i="8" s="1"/>
  <c r="C4633" i="8"/>
  <c r="D4633" i="8"/>
  <c r="E4633" i="8"/>
  <c r="F4633" i="8"/>
  <c r="B4634" i="8"/>
  <c r="A4634" i="8" s="1"/>
  <c r="C4634" i="8"/>
  <c r="D4634" i="8"/>
  <c r="E4634" i="8"/>
  <c r="F4634" i="8"/>
  <c r="B4635" i="8"/>
  <c r="A4635" i="8" s="1"/>
  <c r="C4635" i="8"/>
  <c r="D4635" i="8"/>
  <c r="E4635" i="8"/>
  <c r="F4635" i="8"/>
  <c r="B4636" i="8"/>
  <c r="A4636" i="8" s="1"/>
  <c r="C4636" i="8"/>
  <c r="D4636" i="8"/>
  <c r="E4636" i="8"/>
  <c r="F4636" i="8"/>
  <c r="B4637" i="8"/>
  <c r="A4637" i="8" s="1"/>
  <c r="C4637" i="8"/>
  <c r="D4637" i="8"/>
  <c r="E4637" i="8"/>
  <c r="F4637" i="8"/>
  <c r="B4638" i="8"/>
  <c r="A4638" i="8" s="1"/>
  <c r="C4638" i="8"/>
  <c r="D4638" i="8"/>
  <c r="E4638" i="8"/>
  <c r="F4638" i="8"/>
  <c r="B4639" i="8"/>
  <c r="A4639" i="8" s="1"/>
  <c r="C4639" i="8"/>
  <c r="D4639" i="8"/>
  <c r="E4639" i="8"/>
  <c r="F4639" i="8"/>
  <c r="B4640" i="8"/>
  <c r="A4640" i="8" s="1"/>
  <c r="C4640" i="8"/>
  <c r="D4640" i="8"/>
  <c r="E4640" i="8"/>
  <c r="F4640" i="8"/>
  <c r="B4641" i="8"/>
  <c r="A4641" i="8" s="1"/>
  <c r="C4641" i="8"/>
  <c r="D4641" i="8"/>
  <c r="E4641" i="8"/>
  <c r="F4641" i="8"/>
  <c r="B4642" i="8"/>
  <c r="A4642" i="8" s="1"/>
  <c r="C4642" i="8"/>
  <c r="D4642" i="8"/>
  <c r="E4642" i="8"/>
  <c r="F4642" i="8"/>
  <c r="B4643" i="8"/>
  <c r="A4643" i="8" s="1"/>
  <c r="C4643" i="8"/>
  <c r="D4643" i="8"/>
  <c r="E4643" i="8"/>
  <c r="F4643" i="8"/>
  <c r="B4644" i="8"/>
  <c r="A4644" i="8" s="1"/>
  <c r="C4644" i="8"/>
  <c r="D4644" i="8"/>
  <c r="E4644" i="8"/>
  <c r="F4644" i="8"/>
  <c r="B4645" i="8"/>
  <c r="A4645" i="8" s="1"/>
  <c r="C4645" i="8"/>
  <c r="D4645" i="8"/>
  <c r="E4645" i="8"/>
  <c r="F4645" i="8"/>
  <c r="B4646" i="8"/>
  <c r="A4646" i="8" s="1"/>
  <c r="C4646" i="8"/>
  <c r="D4646" i="8"/>
  <c r="E4646" i="8"/>
  <c r="F4646" i="8"/>
  <c r="B4647" i="8"/>
  <c r="A4647" i="8" s="1"/>
  <c r="C4647" i="8"/>
  <c r="D4647" i="8"/>
  <c r="E4647" i="8"/>
  <c r="F4647" i="8"/>
  <c r="B4648" i="8"/>
  <c r="A4648" i="8" s="1"/>
  <c r="C4648" i="8"/>
  <c r="D4648" i="8"/>
  <c r="E4648" i="8"/>
  <c r="F4648" i="8"/>
  <c r="B4649" i="8"/>
  <c r="A4649" i="8" s="1"/>
  <c r="C4649" i="8"/>
  <c r="D4649" i="8"/>
  <c r="E4649" i="8"/>
  <c r="F4649" i="8"/>
  <c r="B4650" i="8"/>
  <c r="A4650" i="8" s="1"/>
  <c r="C4650" i="8"/>
  <c r="D4650" i="8"/>
  <c r="E4650" i="8"/>
  <c r="F4650" i="8"/>
  <c r="B4651" i="8"/>
  <c r="A4651" i="8" s="1"/>
  <c r="C4651" i="8"/>
  <c r="D4651" i="8"/>
  <c r="E4651" i="8"/>
  <c r="F4651" i="8"/>
  <c r="B4652" i="8"/>
  <c r="A4652" i="8" s="1"/>
  <c r="C4652" i="8"/>
  <c r="D4652" i="8"/>
  <c r="E4652" i="8"/>
  <c r="F4652" i="8"/>
  <c r="B4653" i="8"/>
  <c r="A4653" i="8" s="1"/>
  <c r="C4653" i="8"/>
  <c r="D4653" i="8"/>
  <c r="E4653" i="8"/>
  <c r="F4653" i="8"/>
  <c r="B4654" i="8"/>
  <c r="A4654" i="8" s="1"/>
  <c r="C4654" i="8"/>
  <c r="D4654" i="8"/>
  <c r="E4654" i="8"/>
  <c r="F4654" i="8"/>
  <c r="B4655" i="8"/>
  <c r="A4655" i="8" s="1"/>
  <c r="C4655" i="8"/>
  <c r="D4655" i="8"/>
  <c r="E4655" i="8"/>
  <c r="F4655" i="8"/>
  <c r="B4656" i="8"/>
  <c r="A4656" i="8" s="1"/>
  <c r="C4656" i="8"/>
  <c r="D4656" i="8"/>
  <c r="E4656" i="8"/>
  <c r="F4656" i="8"/>
  <c r="B4657" i="8"/>
  <c r="A4657" i="8" s="1"/>
  <c r="C4657" i="8"/>
  <c r="D4657" i="8"/>
  <c r="E4657" i="8"/>
  <c r="F4657" i="8"/>
  <c r="B4658" i="8"/>
  <c r="A4658" i="8" s="1"/>
  <c r="C4658" i="8"/>
  <c r="D4658" i="8"/>
  <c r="E4658" i="8"/>
  <c r="F4658" i="8"/>
  <c r="B4659" i="8"/>
  <c r="A4659" i="8" s="1"/>
  <c r="C4659" i="8"/>
  <c r="D4659" i="8"/>
  <c r="E4659" i="8"/>
  <c r="F4659" i="8"/>
  <c r="B4660" i="8"/>
  <c r="A4660" i="8" s="1"/>
  <c r="C4660" i="8"/>
  <c r="D4660" i="8"/>
  <c r="E4660" i="8"/>
  <c r="F4660" i="8"/>
  <c r="B4661" i="8"/>
  <c r="A4661" i="8" s="1"/>
  <c r="C4661" i="8"/>
  <c r="D4661" i="8"/>
  <c r="E4661" i="8"/>
  <c r="F4661" i="8"/>
  <c r="B4662" i="8"/>
  <c r="A4662" i="8" s="1"/>
  <c r="C4662" i="8"/>
  <c r="D4662" i="8"/>
  <c r="E4662" i="8"/>
  <c r="F4662" i="8"/>
  <c r="B4663" i="8"/>
  <c r="A4663" i="8" s="1"/>
  <c r="C4663" i="8"/>
  <c r="D4663" i="8"/>
  <c r="E4663" i="8"/>
  <c r="F4663" i="8"/>
  <c r="B4664" i="8"/>
  <c r="A4664" i="8" s="1"/>
  <c r="C4664" i="8"/>
  <c r="D4664" i="8"/>
  <c r="E4664" i="8"/>
  <c r="F4664" i="8"/>
  <c r="B4665" i="8"/>
  <c r="A4665" i="8" s="1"/>
  <c r="C4665" i="8"/>
  <c r="D4665" i="8"/>
  <c r="E4665" i="8"/>
  <c r="F4665" i="8"/>
  <c r="B4666" i="8"/>
  <c r="A4666" i="8" s="1"/>
  <c r="C4666" i="8"/>
  <c r="D4666" i="8"/>
  <c r="E4666" i="8"/>
  <c r="F4666" i="8"/>
  <c r="B4667" i="8"/>
  <c r="A4667" i="8" s="1"/>
  <c r="C4667" i="8"/>
  <c r="D4667" i="8"/>
  <c r="E4667" i="8"/>
  <c r="F4667" i="8"/>
  <c r="B4668" i="8"/>
  <c r="A4668" i="8" s="1"/>
  <c r="C4668" i="8"/>
  <c r="D4668" i="8"/>
  <c r="E4668" i="8"/>
  <c r="F4668" i="8"/>
  <c r="B4669" i="8"/>
  <c r="A4669" i="8" s="1"/>
  <c r="C4669" i="8"/>
  <c r="D4669" i="8"/>
  <c r="E4669" i="8"/>
  <c r="F4669" i="8"/>
  <c r="B4670" i="8"/>
  <c r="A4670" i="8" s="1"/>
  <c r="C4670" i="8"/>
  <c r="D4670" i="8"/>
  <c r="E4670" i="8"/>
  <c r="F4670" i="8"/>
  <c r="B4671" i="8"/>
  <c r="A4671" i="8" s="1"/>
  <c r="C4671" i="8"/>
  <c r="D4671" i="8"/>
  <c r="E4671" i="8"/>
  <c r="F4671" i="8"/>
  <c r="B4672" i="8"/>
  <c r="A4672" i="8" s="1"/>
  <c r="C4672" i="8"/>
  <c r="D4672" i="8"/>
  <c r="E4672" i="8"/>
  <c r="F4672" i="8"/>
  <c r="B4673" i="8"/>
  <c r="A4673" i="8" s="1"/>
  <c r="C4673" i="8"/>
  <c r="D4673" i="8"/>
  <c r="E4673" i="8"/>
  <c r="F4673" i="8"/>
  <c r="B4674" i="8"/>
  <c r="A4674" i="8" s="1"/>
  <c r="C4674" i="8"/>
  <c r="D4674" i="8"/>
  <c r="E4674" i="8"/>
  <c r="F4674" i="8"/>
  <c r="B4675" i="8"/>
  <c r="A4675" i="8" s="1"/>
  <c r="C4675" i="8"/>
  <c r="D4675" i="8"/>
  <c r="E4675" i="8"/>
  <c r="F4675" i="8"/>
  <c r="B4676" i="8"/>
  <c r="A4676" i="8" s="1"/>
  <c r="C4676" i="8"/>
  <c r="D4676" i="8"/>
  <c r="E4676" i="8"/>
  <c r="F4676" i="8"/>
  <c r="B4677" i="8"/>
  <c r="A4677" i="8" s="1"/>
  <c r="C4677" i="8"/>
  <c r="D4677" i="8"/>
  <c r="E4677" i="8"/>
  <c r="F4677" i="8"/>
  <c r="B4678" i="8"/>
  <c r="A4678" i="8" s="1"/>
  <c r="C4678" i="8"/>
  <c r="D4678" i="8"/>
  <c r="E4678" i="8"/>
  <c r="F4678" i="8"/>
  <c r="B4679" i="8"/>
  <c r="A4679" i="8" s="1"/>
  <c r="C4679" i="8"/>
  <c r="D4679" i="8"/>
  <c r="E4679" i="8"/>
  <c r="F4679" i="8"/>
  <c r="B4680" i="8"/>
  <c r="A4680" i="8" s="1"/>
  <c r="C4680" i="8"/>
  <c r="D4680" i="8"/>
  <c r="E4680" i="8"/>
  <c r="F4680" i="8"/>
  <c r="B4681" i="8"/>
  <c r="A4681" i="8" s="1"/>
  <c r="C4681" i="8"/>
  <c r="D4681" i="8"/>
  <c r="E4681" i="8"/>
  <c r="F4681" i="8"/>
  <c r="B4682" i="8"/>
  <c r="A4682" i="8" s="1"/>
  <c r="C4682" i="8"/>
  <c r="D4682" i="8"/>
  <c r="E4682" i="8"/>
  <c r="F4682" i="8"/>
  <c r="B4683" i="8"/>
  <c r="A4683" i="8" s="1"/>
  <c r="C4683" i="8"/>
  <c r="D4683" i="8"/>
  <c r="E4683" i="8"/>
  <c r="F4683" i="8"/>
  <c r="B4684" i="8"/>
  <c r="A4684" i="8" s="1"/>
  <c r="C4684" i="8"/>
  <c r="D4684" i="8"/>
  <c r="E4684" i="8"/>
  <c r="F4684" i="8"/>
  <c r="B4685" i="8"/>
  <c r="A4685" i="8" s="1"/>
  <c r="C4685" i="8"/>
  <c r="D4685" i="8"/>
  <c r="E4685" i="8"/>
  <c r="F4685" i="8"/>
  <c r="B4686" i="8"/>
  <c r="A4686" i="8" s="1"/>
  <c r="C4686" i="8"/>
  <c r="D4686" i="8"/>
  <c r="E4686" i="8"/>
  <c r="F4686" i="8"/>
  <c r="B4687" i="8"/>
  <c r="A4687" i="8" s="1"/>
  <c r="C4687" i="8"/>
  <c r="D4687" i="8"/>
  <c r="E4687" i="8"/>
  <c r="F4687" i="8"/>
  <c r="B4688" i="8"/>
  <c r="A4688" i="8" s="1"/>
  <c r="C4688" i="8"/>
  <c r="D4688" i="8"/>
  <c r="E4688" i="8"/>
  <c r="F4688" i="8"/>
  <c r="B4689" i="8"/>
  <c r="A4689" i="8" s="1"/>
  <c r="C4689" i="8"/>
  <c r="D4689" i="8"/>
  <c r="E4689" i="8"/>
  <c r="F4689" i="8"/>
  <c r="B4690" i="8"/>
  <c r="A4690" i="8" s="1"/>
  <c r="C4690" i="8"/>
  <c r="D4690" i="8"/>
  <c r="E4690" i="8"/>
  <c r="F4690" i="8"/>
  <c r="B4691" i="8"/>
  <c r="A4691" i="8" s="1"/>
  <c r="C4691" i="8"/>
  <c r="D4691" i="8"/>
  <c r="E4691" i="8"/>
  <c r="F4691" i="8"/>
  <c r="B4692" i="8"/>
  <c r="A4692" i="8" s="1"/>
  <c r="C4692" i="8"/>
  <c r="D4692" i="8"/>
  <c r="E4692" i="8"/>
  <c r="F4692" i="8"/>
  <c r="B4693" i="8"/>
  <c r="A4693" i="8" s="1"/>
  <c r="C4693" i="8"/>
  <c r="D4693" i="8"/>
  <c r="E4693" i="8"/>
  <c r="F4693" i="8"/>
  <c r="B4694" i="8"/>
  <c r="A4694" i="8" s="1"/>
  <c r="C4694" i="8"/>
  <c r="D4694" i="8"/>
  <c r="E4694" i="8"/>
  <c r="F4694" i="8"/>
  <c r="B4695" i="8"/>
  <c r="A4695" i="8" s="1"/>
  <c r="C4695" i="8"/>
  <c r="D4695" i="8"/>
  <c r="E4695" i="8"/>
  <c r="F4695" i="8"/>
  <c r="B4696" i="8"/>
  <c r="A4696" i="8" s="1"/>
  <c r="C4696" i="8"/>
  <c r="D4696" i="8"/>
  <c r="E4696" i="8"/>
  <c r="F4696" i="8"/>
  <c r="B4697" i="8"/>
  <c r="A4697" i="8" s="1"/>
  <c r="C4697" i="8"/>
  <c r="D4697" i="8"/>
  <c r="E4697" i="8"/>
  <c r="F4697" i="8"/>
  <c r="B4698" i="8"/>
  <c r="A4698" i="8" s="1"/>
  <c r="C4698" i="8"/>
  <c r="D4698" i="8"/>
  <c r="E4698" i="8"/>
  <c r="F4698" i="8"/>
  <c r="B4699" i="8"/>
  <c r="A4699" i="8" s="1"/>
  <c r="C4699" i="8"/>
  <c r="D4699" i="8"/>
  <c r="E4699" i="8"/>
  <c r="F4699" i="8"/>
  <c r="B4700" i="8"/>
  <c r="A4700" i="8" s="1"/>
  <c r="C4700" i="8"/>
  <c r="D4700" i="8"/>
  <c r="E4700" i="8"/>
  <c r="F4700" i="8"/>
  <c r="B4701" i="8"/>
  <c r="A4701" i="8" s="1"/>
  <c r="C4701" i="8"/>
  <c r="D4701" i="8"/>
  <c r="E4701" i="8"/>
  <c r="F4701" i="8"/>
  <c r="B4702" i="8"/>
  <c r="A4702" i="8" s="1"/>
  <c r="C4702" i="8"/>
  <c r="D4702" i="8"/>
  <c r="E4702" i="8"/>
  <c r="F4702" i="8"/>
  <c r="B4703" i="8"/>
  <c r="A4703" i="8" s="1"/>
  <c r="C4703" i="8"/>
  <c r="D4703" i="8"/>
  <c r="E4703" i="8"/>
  <c r="F4703" i="8"/>
  <c r="B4704" i="8"/>
  <c r="A4704" i="8" s="1"/>
  <c r="C4704" i="8"/>
  <c r="D4704" i="8"/>
  <c r="E4704" i="8"/>
  <c r="F4704" i="8"/>
  <c r="B4705" i="8"/>
  <c r="A4705" i="8" s="1"/>
  <c r="C4705" i="8"/>
  <c r="D4705" i="8"/>
  <c r="E4705" i="8"/>
  <c r="F4705" i="8"/>
  <c r="B4706" i="8"/>
  <c r="A4706" i="8" s="1"/>
  <c r="C4706" i="8"/>
  <c r="D4706" i="8"/>
  <c r="E4706" i="8"/>
  <c r="F4706" i="8"/>
  <c r="B4707" i="8"/>
  <c r="A4707" i="8" s="1"/>
  <c r="C4707" i="8"/>
  <c r="D4707" i="8"/>
  <c r="E4707" i="8"/>
  <c r="F4707" i="8"/>
  <c r="B4708" i="8"/>
  <c r="A4708" i="8" s="1"/>
  <c r="C4708" i="8"/>
  <c r="D4708" i="8"/>
  <c r="E4708" i="8"/>
  <c r="F4708" i="8"/>
  <c r="B4709" i="8"/>
  <c r="A4709" i="8" s="1"/>
  <c r="C4709" i="8"/>
  <c r="D4709" i="8"/>
  <c r="E4709" i="8"/>
  <c r="F4709" i="8"/>
  <c r="B4710" i="8"/>
  <c r="A4710" i="8" s="1"/>
  <c r="C4710" i="8"/>
  <c r="D4710" i="8"/>
  <c r="E4710" i="8"/>
  <c r="F4710" i="8"/>
  <c r="B4711" i="8"/>
  <c r="A4711" i="8" s="1"/>
  <c r="C4711" i="8"/>
  <c r="D4711" i="8"/>
  <c r="E4711" i="8"/>
  <c r="F4711" i="8"/>
  <c r="B4712" i="8"/>
  <c r="A4712" i="8" s="1"/>
  <c r="C4712" i="8"/>
  <c r="D4712" i="8"/>
  <c r="E4712" i="8"/>
  <c r="F4712" i="8"/>
  <c r="B4713" i="8"/>
  <c r="A4713" i="8" s="1"/>
  <c r="C4713" i="8"/>
  <c r="D4713" i="8"/>
  <c r="E4713" i="8"/>
  <c r="F4713" i="8"/>
  <c r="B4714" i="8"/>
  <c r="A4714" i="8" s="1"/>
  <c r="C4714" i="8"/>
  <c r="D4714" i="8"/>
  <c r="E4714" i="8"/>
  <c r="F4714" i="8"/>
  <c r="B4715" i="8"/>
  <c r="A4715" i="8" s="1"/>
  <c r="C4715" i="8"/>
  <c r="D4715" i="8"/>
  <c r="E4715" i="8"/>
  <c r="F4715" i="8"/>
  <c r="B4716" i="8"/>
  <c r="A4716" i="8" s="1"/>
  <c r="C4716" i="8"/>
  <c r="D4716" i="8"/>
  <c r="E4716" i="8"/>
  <c r="F4716" i="8"/>
  <c r="B4717" i="8"/>
  <c r="A4717" i="8" s="1"/>
  <c r="C4717" i="8"/>
  <c r="D4717" i="8"/>
  <c r="E4717" i="8"/>
  <c r="F4717" i="8"/>
  <c r="B4718" i="8"/>
  <c r="A4718" i="8" s="1"/>
  <c r="C4718" i="8"/>
  <c r="D4718" i="8"/>
  <c r="E4718" i="8"/>
  <c r="F4718" i="8"/>
  <c r="B4719" i="8"/>
  <c r="A4719" i="8" s="1"/>
  <c r="C4719" i="8"/>
  <c r="D4719" i="8"/>
  <c r="E4719" i="8"/>
  <c r="F4719" i="8"/>
  <c r="B4720" i="8"/>
  <c r="A4720" i="8" s="1"/>
  <c r="C4720" i="8"/>
  <c r="D4720" i="8"/>
  <c r="E4720" i="8"/>
  <c r="F4720" i="8"/>
  <c r="B4721" i="8"/>
  <c r="A4721" i="8" s="1"/>
  <c r="C4721" i="8"/>
  <c r="D4721" i="8"/>
  <c r="E4721" i="8"/>
  <c r="F4721" i="8"/>
  <c r="B4722" i="8"/>
  <c r="A4722" i="8" s="1"/>
  <c r="C4722" i="8"/>
  <c r="D4722" i="8"/>
  <c r="E4722" i="8"/>
  <c r="F4722" i="8"/>
  <c r="B4723" i="8"/>
  <c r="A4723" i="8" s="1"/>
  <c r="C4723" i="8"/>
  <c r="D4723" i="8"/>
  <c r="E4723" i="8"/>
  <c r="F4723" i="8"/>
  <c r="B4724" i="8"/>
  <c r="A4724" i="8" s="1"/>
  <c r="C4724" i="8"/>
  <c r="D4724" i="8"/>
  <c r="E4724" i="8"/>
  <c r="F4724" i="8"/>
  <c r="B4725" i="8"/>
  <c r="A4725" i="8" s="1"/>
  <c r="C4725" i="8"/>
  <c r="D4725" i="8"/>
  <c r="E4725" i="8"/>
  <c r="F4725" i="8"/>
  <c r="B4726" i="8"/>
  <c r="A4726" i="8" s="1"/>
  <c r="C4726" i="8"/>
  <c r="D4726" i="8"/>
  <c r="E4726" i="8"/>
  <c r="F4726" i="8"/>
  <c r="B4727" i="8"/>
  <c r="A4727" i="8" s="1"/>
  <c r="C4727" i="8"/>
  <c r="D4727" i="8"/>
  <c r="E4727" i="8"/>
  <c r="F4727" i="8"/>
  <c r="B4728" i="8"/>
  <c r="A4728" i="8" s="1"/>
  <c r="C4728" i="8"/>
  <c r="D4728" i="8"/>
  <c r="E4728" i="8"/>
  <c r="F4728" i="8"/>
  <c r="B4729" i="8"/>
  <c r="A4729" i="8" s="1"/>
  <c r="C4729" i="8"/>
  <c r="D4729" i="8"/>
  <c r="E4729" i="8"/>
  <c r="F4729" i="8"/>
  <c r="B4730" i="8"/>
  <c r="A4730" i="8" s="1"/>
  <c r="C4730" i="8"/>
  <c r="D4730" i="8"/>
  <c r="E4730" i="8"/>
  <c r="F4730" i="8"/>
  <c r="B4731" i="8"/>
  <c r="A4731" i="8" s="1"/>
  <c r="C4731" i="8"/>
  <c r="D4731" i="8"/>
  <c r="E4731" i="8"/>
  <c r="F4731" i="8"/>
  <c r="B4732" i="8"/>
  <c r="A4732" i="8" s="1"/>
  <c r="C4732" i="8"/>
  <c r="D4732" i="8"/>
  <c r="E4732" i="8"/>
  <c r="F4732" i="8"/>
  <c r="B4733" i="8"/>
  <c r="A4733" i="8" s="1"/>
  <c r="C4733" i="8"/>
  <c r="D4733" i="8"/>
  <c r="E4733" i="8"/>
  <c r="F4733" i="8"/>
  <c r="B4734" i="8"/>
  <c r="A4734" i="8" s="1"/>
  <c r="C4734" i="8"/>
  <c r="D4734" i="8"/>
  <c r="E4734" i="8"/>
  <c r="F4734" i="8"/>
  <c r="B4735" i="8"/>
  <c r="A4735" i="8" s="1"/>
  <c r="C4735" i="8"/>
  <c r="D4735" i="8"/>
  <c r="E4735" i="8"/>
  <c r="F4735" i="8"/>
  <c r="B4736" i="8"/>
  <c r="A4736" i="8" s="1"/>
  <c r="C4736" i="8"/>
  <c r="D4736" i="8"/>
  <c r="E4736" i="8"/>
  <c r="F4736" i="8"/>
  <c r="B4737" i="8"/>
  <c r="A4737" i="8" s="1"/>
  <c r="C4737" i="8"/>
  <c r="D4737" i="8"/>
  <c r="E4737" i="8"/>
  <c r="F4737" i="8"/>
  <c r="B4738" i="8"/>
  <c r="A4738" i="8" s="1"/>
  <c r="C4738" i="8"/>
  <c r="D4738" i="8"/>
  <c r="E4738" i="8"/>
  <c r="F4738" i="8"/>
  <c r="B4739" i="8"/>
  <c r="A4739" i="8" s="1"/>
  <c r="C4739" i="8"/>
  <c r="D4739" i="8"/>
  <c r="E4739" i="8"/>
  <c r="F4739" i="8"/>
  <c r="B4740" i="8"/>
  <c r="A4740" i="8" s="1"/>
  <c r="C4740" i="8"/>
  <c r="D4740" i="8"/>
  <c r="E4740" i="8"/>
  <c r="F4740" i="8"/>
  <c r="B4741" i="8"/>
  <c r="A4741" i="8" s="1"/>
  <c r="C4741" i="8"/>
  <c r="D4741" i="8"/>
  <c r="E4741" i="8"/>
  <c r="F4741" i="8"/>
  <c r="B4742" i="8"/>
  <c r="A4742" i="8" s="1"/>
  <c r="C4742" i="8"/>
  <c r="D4742" i="8"/>
  <c r="E4742" i="8"/>
  <c r="F4742" i="8"/>
  <c r="B4743" i="8"/>
  <c r="A4743" i="8" s="1"/>
  <c r="C4743" i="8"/>
  <c r="D4743" i="8"/>
  <c r="E4743" i="8"/>
  <c r="F4743" i="8"/>
  <c r="B4744" i="8"/>
  <c r="A4744" i="8" s="1"/>
  <c r="C4744" i="8"/>
  <c r="D4744" i="8"/>
  <c r="E4744" i="8"/>
  <c r="F4744" i="8"/>
  <c r="B4745" i="8"/>
  <c r="A4745" i="8" s="1"/>
  <c r="C4745" i="8"/>
  <c r="D4745" i="8"/>
  <c r="E4745" i="8"/>
  <c r="F4745" i="8"/>
  <c r="B4746" i="8"/>
  <c r="A4746" i="8" s="1"/>
  <c r="C4746" i="8"/>
  <c r="D4746" i="8"/>
  <c r="E4746" i="8"/>
  <c r="F4746" i="8"/>
  <c r="B4747" i="8"/>
  <c r="A4747" i="8" s="1"/>
  <c r="C4747" i="8"/>
  <c r="D4747" i="8"/>
  <c r="E4747" i="8"/>
  <c r="F4747" i="8"/>
  <c r="B4748" i="8"/>
  <c r="A4748" i="8" s="1"/>
  <c r="C4748" i="8"/>
  <c r="D4748" i="8"/>
  <c r="E4748" i="8"/>
  <c r="F4748" i="8"/>
  <c r="B4749" i="8"/>
  <c r="A4749" i="8" s="1"/>
  <c r="C4749" i="8"/>
  <c r="D4749" i="8"/>
  <c r="E4749" i="8"/>
  <c r="F4749" i="8"/>
  <c r="B4750" i="8"/>
  <c r="A4750" i="8" s="1"/>
  <c r="C4750" i="8"/>
  <c r="D4750" i="8"/>
  <c r="E4750" i="8"/>
  <c r="F4750" i="8"/>
  <c r="B4751" i="8"/>
  <c r="A4751" i="8" s="1"/>
  <c r="C4751" i="8"/>
  <c r="D4751" i="8"/>
  <c r="E4751" i="8"/>
  <c r="F4751" i="8"/>
  <c r="B4752" i="8"/>
  <c r="A4752" i="8" s="1"/>
  <c r="C4752" i="8"/>
  <c r="D4752" i="8"/>
  <c r="E4752" i="8"/>
  <c r="F4752" i="8"/>
  <c r="B4753" i="8"/>
  <c r="A4753" i="8" s="1"/>
  <c r="C4753" i="8"/>
  <c r="D4753" i="8"/>
  <c r="E4753" i="8"/>
  <c r="F4753" i="8"/>
  <c r="B4754" i="8"/>
  <c r="A4754" i="8" s="1"/>
  <c r="C4754" i="8"/>
  <c r="D4754" i="8"/>
  <c r="E4754" i="8"/>
  <c r="F4754" i="8"/>
  <c r="B4755" i="8"/>
  <c r="A4755" i="8" s="1"/>
  <c r="C4755" i="8"/>
  <c r="D4755" i="8"/>
  <c r="E4755" i="8"/>
  <c r="F4755" i="8"/>
  <c r="B4756" i="8"/>
  <c r="A4756" i="8" s="1"/>
  <c r="C4756" i="8"/>
  <c r="D4756" i="8"/>
  <c r="E4756" i="8"/>
  <c r="F4756" i="8"/>
  <c r="B4757" i="8"/>
  <c r="A4757" i="8" s="1"/>
  <c r="C4757" i="8"/>
  <c r="D4757" i="8"/>
  <c r="E4757" i="8"/>
  <c r="F4757" i="8"/>
  <c r="B4758" i="8"/>
  <c r="A4758" i="8" s="1"/>
  <c r="C4758" i="8"/>
  <c r="D4758" i="8"/>
  <c r="E4758" i="8"/>
  <c r="F4758" i="8"/>
  <c r="B4759" i="8"/>
  <c r="A4759" i="8" s="1"/>
  <c r="C4759" i="8"/>
  <c r="D4759" i="8"/>
  <c r="E4759" i="8"/>
  <c r="F4759" i="8"/>
  <c r="B4760" i="8"/>
  <c r="A4760" i="8" s="1"/>
  <c r="C4760" i="8"/>
  <c r="D4760" i="8"/>
  <c r="E4760" i="8"/>
  <c r="F4760" i="8"/>
  <c r="B4761" i="8"/>
  <c r="A4761" i="8" s="1"/>
  <c r="C4761" i="8"/>
  <c r="D4761" i="8"/>
  <c r="E4761" i="8"/>
  <c r="F4761" i="8"/>
  <c r="B4762" i="8"/>
  <c r="A4762" i="8" s="1"/>
  <c r="C4762" i="8"/>
  <c r="D4762" i="8"/>
  <c r="E4762" i="8"/>
  <c r="F4762" i="8"/>
  <c r="B4763" i="8"/>
  <c r="A4763" i="8" s="1"/>
  <c r="C4763" i="8"/>
  <c r="D4763" i="8"/>
  <c r="E4763" i="8"/>
  <c r="F4763" i="8"/>
  <c r="B4764" i="8"/>
  <c r="A4764" i="8" s="1"/>
  <c r="C4764" i="8"/>
  <c r="D4764" i="8"/>
  <c r="E4764" i="8"/>
  <c r="F4764" i="8"/>
  <c r="B4765" i="8"/>
  <c r="A4765" i="8" s="1"/>
  <c r="C4765" i="8"/>
  <c r="D4765" i="8"/>
  <c r="E4765" i="8"/>
  <c r="F4765" i="8"/>
  <c r="B4766" i="8"/>
  <c r="A4766" i="8" s="1"/>
  <c r="C4766" i="8"/>
  <c r="D4766" i="8"/>
  <c r="E4766" i="8"/>
  <c r="F4766" i="8"/>
  <c r="B4767" i="8"/>
  <c r="A4767" i="8" s="1"/>
  <c r="C4767" i="8"/>
  <c r="D4767" i="8"/>
  <c r="E4767" i="8"/>
  <c r="F4767" i="8"/>
  <c r="B4768" i="8"/>
  <c r="A4768" i="8" s="1"/>
  <c r="C4768" i="8"/>
  <c r="D4768" i="8"/>
  <c r="E4768" i="8"/>
  <c r="F4768" i="8"/>
  <c r="B4769" i="8"/>
  <c r="A4769" i="8" s="1"/>
  <c r="C4769" i="8"/>
  <c r="D4769" i="8"/>
  <c r="E4769" i="8"/>
  <c r="F4769" i="8"/>
  <c r="B4770" i="8"/>
  <c r="A4770" i="8" s="1"/>
  <c r="C4770" i="8"/>
  <c r="D4770" i="8"/>
  <c r="E4770" i="8"/>
  <c r="F4770" i="8"/>
  <c r="B4771" i="8"/>
  <c r="A4771" i="8" s="1"/>
  <c r="C4771" i="8"/>
  <c r="D4771" i="8"/>
  <c r="E4771" i="8"/>
  <c r="F4771" i="8"/>
  <c r="B4772" i="8"/>
  <c r="A4772" i="8" s="1"/>
  <c r="C4772" i="8"/>
  <c r="D4772" i="8"/>
  <c r="E4772" i="8"/>
  <c r="F4772" i="8"/>
  <c r="B4773" i="8"/>
  <c r="A4773" i="8" s="1"/>
  <c r="C4773" i="8"/>
  <c r="D4773" i="8"/>
  <c r="E4773" i="8"/>
  <c r="F4773" i="8"/>
  <c r="B4774" i="8"/>
  <c r="A4774" i="8" s="1"/>
  <c r="C4774" i="8"/>
  <c r="D4774" i="8"/>
  <c r="E4774" i="8"/>
  <c r="F4774" i="8"/>
  <c r="B4775" i="8"/>
  <c r="A4775" i="8" s="1"/>
  <c r="C4775" i="8"/>
  <c r="D4775" i="8"/>
  <c r="E4775" i="8"/>
  <c r="F4775" i="8"/>
  <c r="B4776" i="8"/>
  <c r="A4776" i="8" s="1"/>
  <c r="C4776" i="8"/>
  <c r="D4776" i="8"/>
  <c r="E4776" i="8"/>
  <c r="F4776" i="8"/>
  <c r="B4777" i="8"/>
  <c r="A4777" i="8" s="1"/>
  <c r="C4777" i="8"/>
  <c r="D4777" i="8"/>
  <c r="E4777" i="8"/>
  <c r="F4777" i="8"/>
  <c r="B4778" i="8"/>
  <c r="A4778" i="8" s="1"/>
  <c r="C4778" i="8"/>
  <c r="D4778" i="8"/>
  <c r="E4778" i="8"/>
  <c r="F4778" i="8"/>
  <c r="B4779" i="8"/>
  <c r="A4779" i="8" s="1"/>
  <c r="C4779" i="8"/>
  <c r="D4779" i="8"/>
  <c r="E4779" i="8"/>
  <c r="F4779" i="8"/>
  <c r="B4780" i="8"/>
  <c r="A4780" i="8" s="1"/>
  <c r="C4780" i="8"/>
  <c r="D4780" i="8"/>
  <c r="E4780" i="8"/>
  <c r="F4780" i="8"/>
  <c r="B4781" i="8"/>
  <c r="A4781" i="8" s="1"/>
  <c r="C4781" i="8"/>
  <c r="D4781" i="8"/>
  <c r="E4781" i="8"/>
  <c r="F4781" i="8"/>
  <c r="B4782" i="8"/>
  <c r="A4782" i="8" s="1"/>
  <c r="C4782" i="8"/>
  <c r="D4782" i="8"/>
  <c r="E4782" i="8"/>
  <c r="F4782" i="8"/>
  <c r="B4783" i="8"/>
  <c r="A4783" i="8" s="1"/>
  <c r="C4783" i="8"/>
  <c r="D4783" i="8"/>
  <c r="E4783" i="8"/>
  <c r="F4783" i="8"/>
  <c r="B4784" i="8"/>
  <c r="A4784" i="8" s="1"/>
  <c r="C4784" i="8"/>
  <c r="D4784" i="8"/>
  <c r="E4784" i="8"/>
  <c r="F4784" i="8"/>
  <c r="B4785" i="8"/>
  <c r="A4785" i="8" s="1"/>
  <c r="C4785" i="8"/>
  <c r="D4785" i="8"/>
  <c r="E4785" i="8"/>
  <c r="F4785" i="8"/>
  <c r="B4786" i="8"/>
  <c r="A4786" i="8" s="1"/>
  <c r="C4786" i="8"/>
  <c r="D4786" i="8"/>
  <c r="E4786" i="8"/>
  <c r="F4786" i="8"/>
  <c r="B4787" i="8"/>
  <c r="A4787" i="8" s="1"/>
  <c r="C4787" i="8"/>
  <c r="D4787" i="8"/>
  <c r="E4787" i="8"/>
  <c r="F4787" i="8"/>
  <c r="B4788" i="8"/>
  <c r="A4788" i="8" s="1"/>
  <c r="C4788" i="8"/>
  <c r="D4788" i="8"/>
  <c r="E4788" i="8"/>
  <c r="F4788" i="8"/>
  <c r="B4789" i="8"/>
  <c r="A4789" i="8" s="1"/>
  <c r="C4789" i="8"/>
  <c r="D4789" i="8"/>
  <c r="E4789" i="8"/>
  <c r="F4789" i="8"/>
  <c r="B4790" i="8"/>
  <c r="A4790" i="8" s="1"/>
  <c r="C4790" i="8"/>
  <c r="D4790" i="8"/>
  <c r="E4790" i="8"/>
  <c r="F4790" i="8"/>
  <c r="B4791" i="8"/>
  <c r="A4791" i="8" s="1"/>
  <c r="C4791" i="8"/>
  <c r="D4791" i="8"/>
  <c r="E4791" i="8"/>
  <c r="F4791" i="8"/>
  <c r="B4792" i="8"/>
  <c r="A4792" i="8" s="1"/>
  <c r="C4792" i="8"/>
  <c r="D4792" i="8"/>
  <c r="E4792" i="8"/>
  <c r="F4792" i="8"/>
  <c r="B4793" i="8"/>
  <c r="A4793" i="8" s="1"/>
  <c r="C4793" i="8"/>
  <c r="D4793" i="8"/>
  <c r="E4793" i="8"/>
  <c r="F4793" i="8"/>
  <c r="B4794" i="8"/>
  <c r="A4794" i="8" s="1"/>
  <c r="C4794" i="8"/>
  <c r="D4794" i="8"/>
  <c r="E4794" i="8"/>
  <c r="F4794" i="8"/>
  <c r="B4795" i="8"/>
  <c r="A4795" i="8" s="1"/>
  <c r="C4795" i="8"/>
  <c r="D4795" i="8"/>
  <c r="E4795" i="8"/>
  <c r="F4795" i="8"/>
  <c r="B4796" i="8"/>
  <c r="A4796" i="8" s="1"/>
  <c r="C4796" i="8"/>
  <c r="D4796" i="8"/>
  <c r="E4796" i="8"/>
  <c r="F4796" i="8"/>
  <c r="B4797" i="8"/>
  <c r="A4797" i="8" s="1"/>
  <c r="C4797" i="8"/>
  <c r="D4797" i="8"/>
  <c r="E4797" i="8"/>
  <c r="F4797" i="8"/>
  <c r="B4798" i="8"/>
  <c r="A4798" i="8" s="1"/>
  <c r="C4798" i="8"/>
  <c r="D4798" i="8"/>
  <c r="E4798" i="8"/>
  <c r="F4798" i="8"/>
  <c r="B4799" i="8"/>
  <c r="A4799" i="8" s="1"/>
  <c r="C4799" i="8"/>
  <c r="D4799" i="8"/>
  <c r="E4799" i="8"/>
  <c r="F4799" i="8"/>
  <c r="B4800" i="8"/>
  <c r="A4800" i="8" s="1"/>
  <c r="C4800" i="8"/>
  <c r="D4800" i="8"/>
  <c r="E4800" i="8"/>
  <c r="F4800" i="8"/>
  <c r="B4801" i="8"/>
  <c r="A4801" i="8" s="1"/>
  <c r="C4801" i="8"/>
  <c r="D4801" i="8"/>
  <c r="E4801" i="8"/>
  <c r="F4801" i="8"/>
  <c r="B4802" i="8"/>
  <c r="A4802" i="8" s="1"/>
  <c r="C4802" i="8"/>
  <c r="D4802" i="8"/>
  <c r="E4802" i="8"/>
  <c r="F4802" i="8"/>
  <c r="B4803" i="8"/>
  <c r="A4803" i="8" s="1"/>
  <c r="C4803" i="8"/>
  <c r="D4803" i="8"/>
  <c r="E4803" i="8"/>
  <c r="F4803" i="8"/>
  <c r="B4804" i="8"/>
  <c r="A4804" i="8" s="1"/>
  <c r="C4804" i="8"/>
  <c r="D4804" i="8"/>
  <c r="E4804" i="8"/>
  <c r="F4804" i="8"/>
  <c r="B4805" i="8"/>
  <c r="A4805" i="8" s="1"/>
  <c r="C4805" i="8"/>
  <c r="D4805" i="8"/>
  <c r="E4805" i="8"/>
  <c r="F4805" i="8"/>
  <c r="B4806" i="8"/>
  <c r="A4806" i="8" s="1"/>
  <c r="C4806" i="8"/>
  <c r="D4806" i="8"/>
  <c r="E4806" i="8"/>
  <c r="F4806" i="8"/>
  <c r="B4807" i="8"/>
  <c r="A4807" i="8" s="1"/>
  <c r="C4807" i="8"/>
  <c r="D4807" i="8"/>
  <c r="E4807" i="8"/>
  <c r="F4807" i="8"/>
  <c r="B4808" i="8"/>
  <c r="A4808" i="8" s="1"/>
  <c r="C4808" i="8"/>
  <c r="D4808" i="8"/>
  <c r="E4808" i="8"/>
  <c r="F4808" i="8"/>
  <c r="B4809" i="8"/>
  <c r="A4809" i="8" s="1"/>
  <c r="C4809" i="8"/>
  <c r="D4809" i="8"/>
  <c r="E4809" i="8"/>
  <c r="F4809" i="8"/>
  <c r="B4810" i="8"/>
  <c r="A4810" i="8" s="1"/>
  <c r="C4810" i="8"/>
  <c r="D4810" i="8"/>
  <c r="E4810" i="8"/>
  <c r="F4810" i="8"/>
  <c r="B4811" i="8"/>
  <c r="A4811" i="8" s="1"/>
  <c r="C4811" i="8"/>
  <c r="D4811" i="8"/>
  <c r="E4811" i="8"/>
  <c r="F4811" i="8"/>
  <c r="B4812" i="8"/>
  <c r="A4812" i="8" s="1"/>
  <c r="C4812" i="8"/>
  <c r="D4812" i="8"/>
  <c r="E4812" i="8"/>
  <c r="F4812" i="8"/>
  <c r="B4813" i="8"/>
  <c r="A4813" i="8" s="1"/>
  <c r="C4813" i="8"/>
  <c r="D4813" i="8"/>
  <c r="E4813" i="8"/>
  <c r="F4813" i="8"/>
  <c r="B4814" i="8"/>
  <c r="A4814" i="8" s="1"/>
  <c r="C4814" i="8"/>
  <c r="D4814" i="8"/>
  <c r="E4814" i="8"/>
  <c r="F4814" i="8"/>
  <c r="B4815" i="8"/>
  <c r="A4815" i="8" s="1"/>
  <c r="C4815" i="8"/>
  <c r="D4815" i="8"/>
  <c r="E4815" i="8"/>
  <c r="F4815" i="8"/>
  <c r="B4816" i="8"/>
  <c r="A4816" i="8" s="1"/>
  <c r="C4816" i="8"/>
  <c r="D4816" i="8"/>
  <c r="E4816" i="8"/>
  <c r="F4816" i="8"/>
  <c r="B4817" i="8"/>
  <c r="A4817" i="8" s="1"/>
  <c r="C4817" i="8"/>
  <c r="D4817" i="8"/>
  <c r="E4817" i="8"/>
  <c r="F4817" i="8"/>
  <c r="B4818" i="8"/>
  <c r="A4818" i="8" s="1"/>
  <c r="C4818" i="8"/>
  <c r="D4818" i="8"/>
  <c r="E4818" i="8"/>
  <c r="F4818" i="8"/>
  <c r="B4819" i="8"/>
  <c r="A4819" i="8" s="1"/>
  <c r="C4819" i="8"/>
  <c r="D4819" i="8"/>
  <c r="E4819" i="8"/>
  <c r="F4819" i="8"/>
  <c r="B4820" i="8"/>
  <c r="A4820" i="8" s="1"/>
  <c r="C4820" i="8"/>
  <c r="D4820" i="8"/>
  <c r="E4820" i="8"/>
  <c r="F4820" i="8"/>
  <c r="B4821" i="8"/>
  <c r="A4821" i="8" s="1"/>
  <c r="C4821" i="8"/>
  <c r="D4821" i="8"/>
  <c r="E4821" i="8"/>
  <c r="F4821" i="8"/>
  <c r="B4822" i="8"/>
  <c r="A4822" i="8" s="1"/>
  <c r="C4822" i="8"/>
  <c r="D4822" i="8"/>
  <c r="E4822" i="8"/>
  <c r="F4822" i="8"/>
  <c r="B4823" i="8"/>
  <c r="A4823" i="8" s="1"/>
  <c r="C4823" i="8"/>
  <c r="D4823" i="8"/>
  <c r="E4823" i="8"/>
  <c r="F4823" i="8"/>
  <c r="B4824" i="8"/>
  <c r="A4824" i="8" s="1"/>
  <c r="C4824" i="8"/>
  <c r="D4824" i="8"/>
  <c r="E4824" i="8"/>
  <c r="F4824" i="8"/>
  <c r="B4825" i="8"/>
  <c r="A4825" i="8" s="1"/>
  <c r="C4825" i="8"/>
  <c r="D4825" i="8"/>
  <c r="E4825" i="8"/>
  <c r="F4825" i="8"/>
  <c r="B4826" i="8"/>
  <c r="A4826" i="8" s="1"/>
  <c r="C4826" i="8"/>
  <c r="D4826" i="8"/>
  <c r="E4826" i="8"/>
  <c r="F4826" i="8"/>
  <c r="B4827" i="8"/>
  <c r="A4827" i="8" s="1"/>
  <c r="C4827" i="8"/>
  <c r="D4827" i="8"/>
  <c r="E4827" i="8"/>
  <c r="F4827" i="8"/>
  <c r="B4828" i="8"/>
  <c r="A4828" i="8" s="1"/>
  <c r="C4828" i="8"/>
  <c r="D4828" i="8"/>
  <c r="E4828" i="8"/>
  <c r="F4828" i="8"/>
  <c r="B4829" i="8"/>
  <c r="A4829" i="8" s="1"/>
  <c r="C4829" i="8"/>
  <c r="D4829" i="8"/>
  <c r="E4829" i="8"/>
  <c r="F4829" i="8"/>
  <c r="B4830" i="8"/>
  <c r="A4830" i="8" s="1"/>
  <c r="C4830" i="8"/>
  <c r="D4830" i="8"/>
  <c r="E4830" i="8"/>
  <c r="F4830" i="8"/>
  <c r="B4831" i="8"/>
  <c r="A4831" i="8" s="1"/>
  <c r="C4831" i="8"/>
  <c r="D4831" i="8"/>
  <c r="E4831" i="8"/>
  <c r="F4831" i="8"/>
  <c r="B4832" i="8"/>
  <c r="A4832" i="8" s="1"/>
  <c r="C4832" i="8"/>
  <c r="D4832" i="8"/>
  <c r="E4832" i="8"/>
  <c r="F4832" i="8"/>
  <c r="B4833" i="8"/>
  <c r="A4833" i="8" s="1"/>
  <c r="C4833" i="8"/>
  <c r="D4833" i="8"/>
  <c r="E4833" i="8"/>
  <c r="F4833" i="8"/>
  <c r="B4834" i="8"/>
  <c r="A4834" i="8" s="1"/>
  <c r="C4834" i="8"/>
  <c r="D4834" i="8"/>
  <c r="E4834" i="8"/>
  <c r="F4834" i="8"/>
  <c r="B4835" i="8"/>
  <c r="A4835" i="8" s="1"/>
  <c r="C4835" i="8"/>
  <c r="D4835" i="8"/>
  <c r="E4835" i="8"/>
  <c r="F4835" i="8"/>
  <c r="B4836" i="8"/>
  <c r="A4836" i="8" s="1"/>
  <c r="C4836" i="8"/>
  <c r="D4836" i="8"/>
  <c r="E4836" i="8"/>
  <c r="F4836" i="8"/>
  <c r="B4837" i="8"/>
  <c r="A4837" i="8" s="1"/>
  <c r="C4837" i="8"/>
  <c r="D4837" i="8"/>
  <c r="E4837" i="8"/>
  <c r="F4837" i="8"/>
  <c r="B4838" i="8"/>
  <c r="A4838" i="8" s="1"/>
  <c r="C4838" i="8"/>
  <c r="D4838" i="8"/>
  <c r="E4838" i="8"/>
  <c r="F4838" i="8"/>
  <c r="B4839" i="8"/>
  <c r="A4839" i="8" s="1"/>
  <c r="C4839" i="8"/>
  <c r="D4839" i="8"/>
  <c r="E4839" i="8"/>
  <c r="F4839" i="8"/>
  <c r="B4840" i="8"/>
  <c r="A4840" i="8" s="1"/>
  <c r="C4840" i="8"/>
  <c r="D4840" i="8"/>
  <c r="E4840" i="8"/>
  <c r="F4840" i="8"/>
  <c r="B4841" i="8"/>
  <c r="A4841" i="8" s="1"/>
  <c r="C4841" i="8"/>
  <c r="D4841" i="8"/>
  <c r="E4841" i="8"/>
  <c r="F4841" i="8"/>
  <c r="B4842" i="8"/>
  <c r="A4842" i="8" s="1"/>
  <c r="C4842" i="8"/>
  <c r="D4842" i="8"/>
  <c r="E4842" i="8"/>
  <c r="F4842" i="8"/>
  <c r="B4843" i="8"/>
  <c r="A4843" i="8" s="1"/>
  <c r="C4843" i="8"/>
  <c r="D4843" i="8"/>
  <c r="E4843" i="8"/>
  <c r="F4843" i="8"/>
  <c r="B4844" i="8"/>
  <c r="A4844" i="8" s="1"/>
  <c r="C4844" i="8"/>
  <c r="D4844" i="8"/>
  <c r="E4844" i="8"/>
  <c r="F4844" i="8"/>
  <c r="B4845" i="8"/>
  <c r="A4845" i="8" s="1"/>
  <c r="C4845" i="8"/>
  <c r="D4845" i="8"/>
  <c r="E4845" i="8"/>
  <c r="F4845" i="8"/>
  <c r="B4846" i="8"/>
  <c r="A4846" i="8" s="1"/>
  <c r="C4846" i="8"/>
  <c r="D4846" i="8"/>
  <c r="E4846" i="8"/>
  <c r="F4846" i="8"/>
  <c r="B4847" i="8"/>
  <c r="A4847" i="8" s="1"/>
  <c r="C4847" i="8"/>
  <c r="D4847" i="8"/>
  <c r="E4847" i="8"/>
  <c r="F4847" i="8"/>
  <c r="B4848" i="8"/>
  <c r="A4848" i="8" s="1"/>
  <c r="C4848" i="8"/>
  <c r="D4848" i="8"/>
  <c r="E4848" i="8"/>
  <c r="F4848" i="8"/>
  <c r="B4849" i="8"/>
  <c r="A4849" i="8" s="1"/>
  <c r="C4849" i="8"/>
  <c r="D4849" i="8"/>
  <c r="E4849" i="8"/>
  <c r="F4849" i="8"/>
  <c r="B4850" i="8"/>
  <c r="A4850" i="8" s="1"/>
  <c r="C4850" i="8"/>
  <c r="D4850" i="8"/>
  <c r="E4850" i="8"/>
  <c r="F4850" i="8"/>
  <c r="B4851" i="8"/>
  <c r="A4851" i="8" s="1"/>
  <c r="C4851" i="8"/>
  <c r="D4851" i="8"/>
  <c r="E4851" i="8"/>
  <c r="F4851" i="8"/>
  <c r="B4852" i="8"/>
  <c r="A4852" i="8" s="1"/>
  <c r="C4852" i="8"/>
  <c r="D4852" i="8"/>
  <c r="E4852" i="8"/>
  <c r="F4852" i="8"/>
  <c r="B4853" i="8"/>
  <c r="A4853" i="8" s="1"/>
  <c r="C4853" i="8"/>
  <c r="D4853" i="8"/>
  <c r="E4853" i="8"/>
  <c r="F4853" i="8"/>
  <c r="B4854" i="8"/>
  <c r="A4854" i="8" s="1"/>
  <c r="C4854" i="8"/>
  <c r="D4854" i="8"/>
  <c r="E4854" i="8"/>
  <c r="F4854" i="8"/>
  <c r="B4855" i="8"/>
  <c r="A4855" i="8" s="1"/>
  <c r="C4855" i="8"/>
  <c r="D4855" i="8"/>
  <c r="E4855" i="8"/>
  <c r="F4855" i="8"/>
  <c r="B4856" i="8"/>
  <c r="A4856" i="8" s="1"/>
  <c r="C4856" i="8"/>
  <c r="D4856" i="8"/>
  <c r="E4856" i="8"/>
  <c r="F4856" i="8"/>
  <c r="B4857" i="8"/>
  <c r="A4857" i="8" s="1"/>
  <c r="C4857" i="8"/>
  <c r="D4857" i="8"/>
  <c r="E4857" i="8"/>
  <c r="F4857" i="8"/>
  <c r="B4858" i="8"/>
  <c r="A4858" i="8" s="1"/>
  <c r="C4858" i="8"/>
  <c r="D4858" i="8"/>
  <c r="E4858" i="8"/>
  <c r="F4858" i="8"/>
  <c r="B4859" i="8"/>
  <c r="A4859" i="8" s="1"/>
  <c r="C4859" i="8"/>
  <c r="D4859" i="8"/>
  <c r="E4859" i="8"/>
  <c r="F4859" i="8"/>
  <c r="B4860" i="8"/>
  <c r="A4860" i="8" s="1"/>
  <c r="C4860" i="8"/>
  <c r="D4860" i="8"/>
  <c r="E4860" i="8"/>
  <c r="F4860" i="8"/>
  <c r="B4861" i="8"/>
  <c r="A4861" i="8" s="1"/>
  <c r="C4861" i="8"/>
  <c r="D4861" i="8"/>
  <c r="E4861" i="8"/>
  <c r="F4861" i="8"/>
  <c r="B4862" i="8"/>
  <c r="A4862" i="8" s="1"/>
  <c r="C4862" i="8"/>
  <c r="D4862" i="8"/>
  <c r="E4862" i="8"/>
  <c r="F4862" i="8"/>
  <c r="B4863" i="8"/>
  <c r="A4863" i="8" s="1"/>
  <c r="C4863" i="8"/>
  <c r="D4863" i="8"/>
  <c r="E4863" i="8"/>
  <c r="F4863" i="8"/>
  <c r="B4864" i="8"/>
  <c r="A4864" i="8" s="1"/>
  <c r="C4864" i="8"/>
  <c r="D4864" i="8"/>
  <c r="E4864" i="8"/>
  <c r="F4864" i="8"/>
  <c r="B4865" i="8"/>
  <c r="A4865" i="8" s="1"/>
  <c r="C4865" i="8"/>
  <c r="D4865" i="8"/>
  <c r="E4865" i="8"/>
  <c r="F4865" i="8"/>
  <c r="B4866" i="8"/>
  <c r="A4866" i="8" s="1"/>
  <c r="C4866" i="8"/>
  <c r="D4866" i="8"/>
  <c r="E4866" i="8"/>
  <c r="F4866" i="8"/>
  <c r="B4867" i="8"/>
  <c r="A4867" i="8" s="1"/>
  <c r="C4867" i="8"/>
  <c r="D4867" i="8"/>
  <c r="E4867" i="8"/>
  <c r="F4867" i="8"/>
  <c r="B4868" i="8"/>
  <c r="A4868" i="8" s="1"/>
  <c r="C4868" i="8"/>
  <c r="D4868" i="8"/>
  <c r="E4868" i="8"/>
  <c r="F4868" i="8"/>
  <c r="B4869" i="8"/>
  <c r="A4869" i="8" s="1"/>
  <c r="C4869" i="8"/>
  <c r="D4869" i="8"/>
  <c r="E4869" i="8"/>
  <c r="F4869" i="8"/>
  <c r="B4870" i="8"/>
  <c r="A4870" i="8" s="1"/>
  <c r="C4870" i="8"/>
  <c r="D4870" i="8"/>
  <c r="E4870" i="8"/>
  <c r="F4870" i="8"/>
  <c r="B4871" i="8"/>
  <c r="A4871" i="8" s="1"/>
  <c r="C4871" i="8"/>
  <c r="D4871" i="8"/>
  <c r="E4871" i="8"/>
  <c r="F4871" i="8"/>
  <c r="B4872" i="8"/>
  <c r="A4872" i="8" s="1"/>
  <c r="C4872" i="8"/>
  <c r="D4872" i="8"/>
  <c r="E4872" i="8"/>
  <c r="F4872" i="8"/>
  <c r="B4873" i="8"/>
  <c r="A4873" i="8" s="1"/>
  <c r="C4873" i="8"/>
  <c r="D4873" i="8"/>
  <c r="E4873" i="8"/>
  <c r="F4873" i="8"/>
  <c r="B4874" i="8"/>
  <c r="A4874" i="8" s="1"/>
  <c r="C4874" i="8"/>
  <c r="D4874" i="8"/>
  <c r="E4874" i="8"/>
  <c r="F4874" i="8"/>
  <c r="B4875" i="8"/>
  <c r="A4875" i="8" s="1"/>
  <c r="C4875" i="8"/>
  <c r="D4875" i="8"/>
  <c r="E4875" i="8"/>
  <c r="F4875" i="8"/>
  <c r="B4876" i="8"/>
  <c r="A4876" i="8" s="1"/>
  <c r="C4876" i="8"/>
  <c r="D4876" i="8"/>
  <c r="E4876" i="8"/>
  <c r="F4876" i="8"/>
  <c r="B4877" i="8"/>
  <c r="A4877" i="8" s="1"/>
  <c r="C4877" i="8"/>
  <c r="D4877" i="8"/>
  <c r="E4877" i="8"/>
  <c r="F4877" i="8"/>
  <c r="B4878" i="8"/>
  <c r="A4878" i="8" s="1"/>
  <c r="C4878" i="8"/>
  <c r="D4878" i="8"/>
  <c r="E4878" i="8"/>
  <c r="F4878" i="8"/>
  <c r="B4879" i="8"/>
  <c r="A4879" i="8" s="1"/>
  <c r="C4879" i="8"/>
  <c r="D4879" i="8"/>
  <c r="E4879" i="8"/>
  <c r="F4879" i="8"/>
  <c r="B4880" i="8"/>
  <c r="A4880" i="8" s="1"/>
  <c r="C4880" i="8"/>
  <c r="D4880" i="8"/>
  <c r="E4880" i="8"/>
  <c r="F4880" i="8"/>
  <c r="B4881" i="8"/>
  <c r="A4881" i="8" s="1"/>
  <c r="C4881" i="8"/>
  <c r="D4881" i="8"/>
  <c r="E4881" i="8"/>
  <c r="F4881" i="8"/>
  <c r="B4882" i="8"/>
  <c r="A4882" i="8" s="1"/>
  <c r="C4882" i="8"/>
  <c r="D4882" i="8"/>
  <c r="E4882" i="8"/>
  <c r="F4882" i="8"/>
  <c r="B4883" i="8"/>
  <c r="A4883" i="8" s="1"/>
  <c r="C4883" i="8"/>
  <c r="D4883" i="8"/>
  <c r="E4883" i="8"/>
  <c r="F4883" i="8"/>
  <c r="B4884" i="8"/>
  <c r="A4884" i="8" s="1"/>
  <c r="C4884" i="8"/>
  <c r="D4884" i="8"/>
  <c r="E4884" i="8"/>
  <c r="F4884" i="8"/>
  <c r="B4885" i="8"/>
  <c r="A4885" i="8" s="1"/>
  <c r="C4885" i="8"/>
  <c r="D4885" i="8"/>
  <c r="E4885" i="8"/>
  <c r="F4885" i="8"/>
  <c r="B4886" i="8"/>
  <c r="A4886" i="8" s="1"/>
  <c r="C4886" i="8"/>
  <c r="D4886" i="8"/>
  <c r="E4886" i="8"/>
  <c r="F4886" i="8"/>
  <c r="B4887" i="8"/>
  <c r="A4887" i="8" s="1"/>
  <c r="C4887" i="8"/>
  <c r="D4887" i="8"/>
  <c r="E4887" i="8"/>
  <c r="F4887" i="8"/>
  <c r="B4888" i="8"/>
  <c r="A4888" i="8" s="1"/>
  <c r="C4888" i="8"/>
  <c r="D4888" i="8"/>
  <c r="E4888" i="8"/>
  <c r="F4888" i="8"/>
  <c r="B4889" i="8"/>
  <c r="A4889" i="8" s="1"/>
  <c r="C4889" i="8"/>
  <c r="D4889" i="8"/>
  <c r="E4889" i="8"/>
  <c r="F4889" i="8"/>
  <c r="B4890" i="8"/>
  <c r="A4890" i="8" s="1"/>
  <c r="C4890" i="8"/>
  <c r="D4890" i="8"/>
  <c r="E4890" i="8"/>
  <c r="F4890" i="8"/>
  <c r="B4891" i="8"/>
  <c r="A4891" i="8" s="1"/>
  <c r="C4891" i="8"/>
  <c r="D4891" i="8"/>
  <c r="E4891" i="8"/>
  <c r="F4891" i="8"/>
  <c r="B4892" i="8"/>
  <c r="A4892" i="8" s="1"/>
  <c r="C4892" i="8"/>
  <c r="D4892" i="8"/>
  <c r="E4892" i="8"/>
  <c r="F4892" i="8"/>
  <c r="B4893" i="8"/>
  <c r="A4893" i="8" s="1"/>
  <c r="C4893" i="8"/>
  <c r="D4893" i="8"/>
  <c r="E4893" i="8"/>
  <c r="F4893" i="8"/>
  <c r="B4894" i="8"/>
  <c r="A4894" i="8" s="1"/>
  <c r="C4894" i="8"/>
  <c r="D4894" i="8"/>
  <c r="E4894" i="8"/>
  <c r="F4894" i="8"/>
  <c r="B4895" i="8"/>
  <c r="A4895" i="8" s="1"/>
  <c r="C4895" i="8"/>
  <c r="D4895" i="8"/>
  <c r="E4895" i="8"/>
  <c r="F4895" i="8"/>
  <c r="B4896" i="8"/>
  <c r="A4896" i="8" s="1"/>
  <c r="C4896" i="8"/>
  <c r="D4896" i="8"/>
  <c r="E4896" i="8"/>
  <c r="F4896" i="8"/>
  <c r="B4897" i="8"/>
  <c r="A4897" i="8" s="1"/>
  <c r="C4897" i="8"/>
  <c r="D4897" i="8"/>
  <c r="E4897" i="8"/>
  <c r="F4897" i="8"/>
  <c r="B4898" i="8"/>
  <c r="A4898" i="8" s="1"/>
  <c r="C4898" i="8"/>
  <c r="D4898" i="8"/>
  <c r="E4898" i="8"/>
  <c r="F4898" i="8"/>
  <c r="B4899" i="8"/>
  <c r="A4899" i="8" s="1"/>
  <c r="C4899" i="8"/>
  <c r="D4899" i="8"/>
  <c r="E4899" i="8"/>
  <c r="F4899" i="8"/>
  <c r="B4900" i="8"/>
  <c r="A4900" i="8" s="1"/>
  <c r="C4900" i="8"/>
  <c r="D4900" i="8"/>
  <c r="E4900" i="8"/>
  <c r="F4900" i="8"/>
  <c r="B4901" i="8"/>
  <c r="A4901" i="8" s="1"/>
  <c r="C4901" i="8"/>
  <c r="D4901" i="8"/>
  <c r="E4901" i="8"/>
  <c r="F4901" i="8"/>
  <c r="B4902" i="8"/>
  <c r="A4902" i="8" s="1"/>
  <c r="C4902" i="8"/>
  <c r="D4902" i="8"/>
  <c r="E4902" i="8"/>
  <c r="F4902" i="8"/>
  <c r="B4903" i="8"/>
  <c r="A4903" i="8" s="1"/>
  <c r="C4903" i="8"/>
  <c r="D4903" i="8"/>
  <c r="E4903" i="8"/>
  <c r="F4903" i="8"/>
  <c r="B4904" i="8"/>
  <c r="A4904" i="8" s="1"/>
  <c r="C4904" i="8"/>
  <c r="D4904" i="8"/>
  <c r="E4904" i="8"/>
  <c r="F4904" i="8"/>
  <c r="B4905" i="8"/>
  <c r="A4905" i="8" s="1"/>
  <c r="C4905" i="8"/>
  <c r="D4905" i="8"/>
  <c r="E4905" i="8"/>
  <c r="F4905" i="8"/>
  <c r="B44" i="12" l="1"/>
  <c r="C44" i="12" s="1"/>
  <c r="G45" i="12"/>
  <c r="B45" i="12"/>
  <c r="C45" i="12" s="1"/>
  <c r="G44" i="12"/>
  <c r="H44" i="12"/>
  <c r="H45" i="12"/>
  <c r="F173" i="3"/>
  <c r="G173" i="3"/>
  <c r="K173" i="3"/>
  <c r="F174" i="3"/>
  <c r="G174" i="3"/>
  <c r="K174" i="3"/>
  <c r="F175" i="3"/>
  <c r="G175" i="3"/>
  <c r="K175" i="3"/>
  <c r="F176" i="3"/>
  <c r="G176" i="3"/>
  <c r="K176" i="3"/>
  <c r="F177" i="3"/>
  <c r="G177" i="3"/>
  <c r="K177" i="3"/>
  <c r="F178" i="3"/>
  <c r="G178" i="3"/>
  <c r="K178" i="3"/>
  <c r="F179" i="3"/>
  <c r="G179" i="3"/>
  <c r="K179" i="3"/>
  <c r="F180" i="3"/>
  <c r="G180" i="3"/>
  <c r="K180" i="3"/>
  <c r="C244" i="5"/>
  <c r="B244" i="5"/>
  <c r="C243" i="5"/>
  <c r="B243" i="5"/>
  <c r="C242" i="5"/>
  <c r="B242" i="5"/>
  <c r="C241" i="5"/>
  <c r="B241" i="5"/>
  <c r="C240" i="5"/>
  <c r="B240" i="5"/>
  <c r="C239" i="5"/>
  <c r="B239" i="5"/>
  <c r="C238" i="5"/>
  <c r="B238" i="5"/>
  <c r="C237" i="5"/>
  <c r="B237" i="5"/>
  <c r="H175" i="3" l="1"/>
  <c r="H176" i="3"/>
  <c r="H173" i="3"/>
  <c r="H178" i="3"/>
  <c r="H180" i="3"/>
  <c r="H177" i="3"/>
  <c r="H174" i="3"/>
  <c r="H179" i="3"/>
  <c r="A7" i="23"/>
  <c r="A8" i="23" s="1"/>
  <c r="A9" i="23" s="1"/>
  <c r="A10" i="23" s="1"/>
  <c r="A11" i="23"/>
  <c r="A12" i="23" s="1"/>
  <c r="A13" i="23"/>
  <c r="A14" i="23" s="1"/>
  <c r="A15" i="23"/>
  <c r="A16" i="23" s="1"/>
  <c r="A17" i="23" s="1"/>
  <c r="A18" i="23" s="1"/>
  <c r="A19" i="23"/>
  <c r="A20" i="23" s="1"/>
  <c r="A21" i="23" s="1"/>
  <c r="A22" i="23"/>
  <c r="A23" i="23" s="1"/>
  <c r="A24" i="23"/>
  <c r="A25" i="23" s="1"/>
  <c r="A26" i="23"/>
  <c r="Z75" i="10" l="1"/>
  <c r="X75" i="10"/>
  <c r="Z74" i="10"/>
  <c r="X74" i="10"/>
  <c r="Z73" i="10"/>
  <c r="X73" i="10"/>
  <c r="Z72" i="10"/>
  <c r="X72" i="10"/>
  <c r="Z71" i="10"/>
  <c r="X71" i="10"/>
  <c r="Z70" i="10"/>
  <c r="X70" i="10"/>
  <c r="Z69" i="10"/>
  <c r="X69" i="10"/>
  <c r="Z68" i="10"/>
  <c r="X68" i="10"/>
  <c r="Z67" i="10"/>
  <c r="X67" i="10"/>
  <c r="Z66" i="10"/>
  <c r="X66" i="10"/>
  <c r="Z65" i="10"/>
  <c r="X65" i="10"/>
  <c r="Z64" i="10"/>
  <c r="X64" i="10"/>
  <c r="Z63" i="10"/>
  <c r="X63" i="10"/>
  <c r="Z62" i="10"/>
  <c r="X62" i="10"/>
  <c r="Z61" i="10"/>
  <c r="X61" i="10"/>
  <c r="Z60" i="10"/>
  <c r="X60" i="10"/>
  <c r="Z59" i="10"/>
  <c r="X59" i="10"/>
  <c r="Z58" i="10"/>
  <c r="X58" i="10"/>
  <c r="Z57" i="10"/>
  <c r="X57" i="10"/>
  <c r="Z56" i="10"/>
  <c r="X56" i="10"/>
  <c r="Z55" i="10"/>
  <c r="X55" i="10"/>
  <c r="Z54" i="10"/>
  <c r="X54" i="10"/>
  <c r="Z53" i="10"/>
  <c r="X53" i="10"/>
  <c r="Z52" i="10"/>
  <c r="X52" i="10"/>
  <c r="Z51" i="10"/>
  <c r="X51" i="10"/>
  <c r="Z50" i="10"/>
  <c r="X50" i="10"/>
  <c r="Z49" i="10"/>
  <c r="X49" i="10"/>
  <c r="Z48" i="10"/>
  <c r="X48" i="10"/>
  <c r="Z47" i="10"/>
  <c r="X47" i="10"/>
  <c r="Z46" i="10"/>
  <c r="X46" i="10"/>
  <c r="Z45" i="10"/>
  <c r="X45" i="10"/>
  <c r="Z44" i="10"/>
  <c r="X44" i="10"/>
  <c r="Z43" i="10"/>
  <c r="X43" i="10"/>
  <c r="Z42" i="10"/>
  <c r="X42" i="10"/>
  <c r="Z41" i="10"/>
  <c r="X41" i="10"/>
  <c r="Z40" i="10"/>
  <c r="X40" i="10"/>
  <c r="Z39" i="10"/>
  <c r="X39" i="10"/>
  <c r="Z38" i="10"/>
  <c r="X38" i="10"/>
  <c r="Z37" i="10"/>
  <c r="X37" i="10"/>
  <c r="Z36" i="10"/>
  <c r="X36" i="10"/>
  <c r="Z35" i="10"/>
  <c r="X35" i="10"/>
  <c r="Z34" i="10"/>
  <c r="X34" i="10"/>
  <c r="Z33" i="10"/>
  <c r="X33" i="10"/>
  <c r="Z32" i="10"/>
  <c r="X32" i="10"/>
  <c r="Z31" i="10"/>
  <c r="X31" i="10"/>
  <c r="Z30" i="10"/>
  <c r="X30" i="10"/>
  <c r="Z29" i="10"/>
  <c r="X29" i="10"/>
  <c r="Z28" i="10"/>
  <c r="X28" i="10"/>
  <c r="Z27" i="10"/>
  <c r="X27" i="10"/>
  <c r="Z26" i="10"/>
  <c r="X26" i="10"/>
  <c r="Z25" i="10"/>
  <c r="X25" i="10"/>
  <c r="Z24" i="10"/>
  <c r="X24" i="10"/>
  <c r="Z23" i="10"/>
  <c r="X23" i="10"/>
  <c r="Z22" i="10"/>
  <c r="X22" i="10"/>
  <c r="Z21" i="10"/>
  <c r="X21" i="10"/>
  <c r="Z20" i="10"/>
  <c r="X20" i="10"/>
  <c r="Z19" i="10"/>
  <c r="X19" i="10"/>
  <c r="Z18" i="10"/>
  <c r="X18" i="10"/>
  <c r="Z17" i="10"/>
  <c r="X17" i="10"/>
  <c r="Z16" i="10"/>
  <c r="X16" i="10"/>
  <c r="Z15" i="10"/>
  <c r="X15" i="10"/>
  <c r="Z14" i="10"/>
  <c r="X14" i="10"/>
  <c r="Z13" i="10"/>
  <c r="X13" i="10"/>
  <c r="Z12" i="10"/>
  <c r="X12" i="10"/>
  <c r="Z11" i="10"/>
  <c r="X11" i="10"/>
  <c r="Z10" i="10"/>
  <c r="X10" i="10"/>
  <c r="Z9" i="10"/>
  <c r="X9" i="10"/>
  <c r="Z8" i="10"/>
  <c r="X8" i="10"/>
  <c r="Z7" i="10"/>
  <c r="X7" i="10"/>
  <c r="Z6" i="10"/>
  <c r="X6" i="10"/>
  <c r="Z5" i="10"/>
  <c r="X5" i="10"/>
  <c r="Z4" i="10"/>
  <c r="X4" i="10"/>
  <c r="U75" i="10"/>
  <c r="U74" i="10"/>
  <c r="U73" i="10"/>
  <c r="U72" i="10"/>
  <c r="U71" i="10"/>
  <c r="U70" i="10"/>
  <c r="U69" i="10"/>
  <c r="U68" i="10"/>
  <c r="U67" i="10"/>
  <c r="U66" i="10"/>
  <c r="U65" i="10"/>
  <c r="U64" i="10"/>
  <c r="U63" i="10"/>
  <c r="U62" i="10"/>
  <c r="U61" i="10"/>
  <c r="U60" i="10"/>
  <c r="U59" i="10"/>
  <c r="U58" i="10"/>
  <c r="U57" i="10"/>
  <c r="U56" i="10"/>
  <c r="U55" i="10"/>
  <c r="U54" i="10"/>
  <c r="U53" i="10"/>
  <c r="U52" i="10"/>
  <c r="U51" i="10"/>
  <c r="U50" i="10"/>
  <c r="U49" i="10"/>
  <c r="U48" i="10"/>
  <c r="U47" i="10"/>
  <c r="U46" i="10"/>
  <c r="U45" i="10"/>
  <c r="U44" i="10"/>
  <c r="U43" i="10"/>
  <c r="U42" i="10"/>
  <c r="U41" i="10"/>
  <c r="U40" i="10"/>
  <c r="U39" i="10"/>
  <c r="U38" i="10"/>
  <c r="U37" i="10"/>
  <c r="U36" i="10"/>
  <c r="U35" i="10"/>
  <c r="U34" i="10"/>
  <c r="U33" i="10"/>
  <c r="U32" i="10"/>
  <c r="U31" i="10"/>
  <c r="U30" i="10"/>
  <c r="U29" i="10"/>
  <c r="U28" i="10"/>
  <c r="U27" i="10"/>
  <c r="U26" i="10"/>
  <c r="U25" i="10"/>
  <c r="U24" i="10"/>
  <c r="U23" i="10"/>
  <c r="U22" i="10"/>
  <c r="U21" i="10"/>
  <c r="U20" i="10"/>
  <c r="U19" i="10"/>
  <c r="U18" i="10"/>
  <c r="U17" i="10"/>
  <c r="U16" i="10"/>
  <c r="U15" i="10"/>
  <c r="U14" i="10"/>
  <c r="U13" i="10"/>
  <c r="U12" i="10"/>
  <c r="U11" i="10"/>
  <c r="U10" i="10"/>
  <c r="U9" i="10"/>
  <c r="U7" i="10"/>
  <c r="U6" i="10"/>
  <c r="U5" i="10"/>
  <c r="U4" i="10"/>
  <c r="I75" i="10"/>
  <c r="T75" i="10" s="1"/>
  <c r="A253" i="9" l="1"/>
  <c r="A252" i="9"/>
  <c r="F169" i="3"/>
  <c r="G169" i="3"/>
  <c r="K169" i="3"/>
  <c r="F170" i="3"/>
  <c r="G170" i="3"/>
  <c r="K170" i="3"/>
  <c r="F171" i="3"/>
  <c r="G171" i="3"/>
  <c r="K171" i="3"/>
  <c r="F172" i="3"/>
  <c r="G172" i="3"/>
  <c r="K172" i="3"/>
  <c r="F172" i="4"/>
  <c r="G172" i="4"/>
  <c r="I172" i="4"/>
  <c r="E287" i="15" l="1"/>
  <c r="E288" i="15"/>
  <c r="F288" i="15"/>
  <c r="F289" i="15" s="1"/>
  <c r="E289" i="15"/>
  <c r="E290" i="15"/>
  <c r="F290" i="15" l="1"/>
  <c r="D289" i="15"/>
  <c r="D288" i="15"/>
  <c r="D290" i="15" l="1"/>
  <c r="F291" i="15"/>
  <c r="D291" i="15" s="1"/>
  <c r="E78" i="11"/>
  <c r="C41" i="10" l="1"/>
  <c r="B41" i="10"/>
  <c r="E286" i="15"/>
  <c r="E285" i="15"/>
  <c r="E284" i="15"/>
  <c r="E283" i="15"/>
  <c r="E282" i="15"/>
  <c r="E281" i="15"/>
  <c r="E280" i="15"/>
  <c r="E279" i="15"/>
  <c r="E278" i="15"/>
  <c r="E277" i="15"/>
  <c r="E276" i="15"/>
  <c r="E275" i="15"/>
  <c r="E274" i="15"/>
  <c r="E273" i="15"/>
  <c r="E272" i="15"/>
  <c r="E271" i="15"/>
  <c r="E270" i="15"/>
  <c r="E269" i="15"/>
  <c r="E268" i="15"/>
  <c r="E267" i="15"/>
  <c r="E266" i="15"/>
  <c r="E265" i="15"/>
  <c r="E264" i="15"/>
  <c r="E263" i="15"/>
  <c r="E262" i="15"/>
  <c r="E261" i="15"/>
  <c r="E260" i="15"/>
  <c r="E259" i="15"/>
  <c r="E258" i="15"/>
  <c r="E257" i="15"/>
  <c r="E256" i="15"/>
  <c r="E255" i="15"/>
  <c r="E254" i="15"/>
  <c r="E253" i="15"/>
  <c r="E252" i="15"/>
  <c r="E251" i="15"/>
  <c r="E250" i="15"/>
  <c r="E249" i="15"/>
  <c r="E248" i="15"/>
  <c r="E247" i="15"/>
  <c r="E246" i="15"/>
  <c r="E245" i="15"/>
  <c r="E244" i="15"/>
  <c r="E243" i="15"/>
  <c r="E242" i="15"/>
  <c r="E241" i="15"/>
  <c r="E240" i="15"/>
  <c r="E239" i="15"/>
  <c r="E238" i="15"/>
  <c r="E237" i="15"/>
  <c r="E236" i="15"/>
  <c r="E235" i="15"/>
  <c r="E234" i="15"/>
  <c r="E233" i="15"/>
  <c r="E232" i="15"/>
  <c r="E231" i="15"/>
  <c r="E230" i="15"/>
  <c r="E229" i="15"/>
  <c r="E228" i="15"/>
  <c r="E227" i="15"/>
  <c r="E226" i="15"/>
  <c r="E225" i="15"/>
  <c r="E224" i="15"/>
  <c r="E223" i="15"/>
  <c r="E222" i="15"/>
  <c r="E221" i="15"/>
  <c r="E220" i="15"/>
  <c r="E219" i="15"/>
  <c r="E218" i="15"/>
  <c r="E217" i="15"/>
  <c r="E216" i="15"/>
  <c r="E215" i="15"/>
  <c r="E214" i="15"/>
  <c r="E213" i="15"/>
  <c r="E212" i="15"/>
  <c r="E211" i="15"/>
  <c r="E210" i="15"/>
  <c r="E209" i="15"/>
  <c r="E208" i="15"/>
  <c r="E207" i="15"/>
  <c r="E206" i="15"/>
  <c r="E205" i="15"/>
  <c r="E204" i="15"/>
  <c r="E203" i="15"/>
  <c r="E202" i="15"/>
  <c r="E201" i="15"/>
  <c r="E200" i="15"/>
  <c r="E199" i="15"/>
  <c r="E198" i="15"/>
  <c r="E197" i="15"/>
  <c r="E196" i="15"/>
  <c r="E195" i="15"/>
  <c r="E194" i="15"/>
  <c r="E193" i="15"/>
  <c r="E192" i="15"/>
  <c r="E191" i="15"/>
  <c r="E190" i="15"/>
  <c r="E189" i="15"/>
  <c r="E188" i="15"/>
  <c r="E187" i="15"/>
  <c r="E186" i="15"/>
  <c r="E185" i="15"/>
  <c r="E184" i="15"/>
  <c r="E183" i="15"/>
  <c r="E182" i="15"/>
  <c r="E181" i="15"/>
  <c r="E180" i="15"/>
  <c r="E179" i="15"/>
  <c r="E178" i="15"/>
  <c r="E177" i="15"/>
  <c r="E176" i="15"/>
  <c r="E175" i="15"/>
  <c r="E174" i="15"/>
  <c r="E173" i="15"/>
  <c r="E172" i="15"/>
  <c r="E171" i="15"/>
  <c r="E170" i="15"/>
  <c r="E169" i="15"/>
  <c r="E168" i="15"/>
  <c r="E167" i="15"/>
  <c r="E166" i="15"/>
  <c r="E165" i="15"/>
  <c r="E164" i="15"/>
  <c r="E163" i="15"/>
  <c r="E162" i="15"/>
  <c r="E161" i="15"/>
  <c r="E160" i="15"/>
  <c r="E159" i="15"/>
  <c r="E158" i="15"/>
  <c r="E157" i="15"/>
  <c r="E156" i="15"/>
  <c r="E155" i="15"/>
  <c r="E154" i="15"/>
  <c r="E153" i="15"/>
  <c r="E152" i="15"/>
  <c r="E151" i="15"/>
  <c r="E150" i="15"/>
  <c r="E149" i="15"/>
  <c r="E148" i="15"/>
  <c r="E147" i="15"/>
  <c r="E146" i="15"/>
  <c r="E145" i="15"/>
  <c r="E144" i="15"/>
  <c r="E143" i="15"/>
  <c r="E142" i="15"/>
  <c r="E141" i="15"/>
  <c r="E140" i="15"/>
  <c r="E139" i="15"/>
  <c r="E138" i="15"/>
  <c r="E137" i="15"/>
  <c r="E136" i="15"/>
  <c r="E135" i="15"/>
  <c r="E134" i="15"/>
  <c r="E133" i="15"/>
  <c r="E132" i="15"/>
  <c r="E131" i="15"/>
  <c r="E130" i="15"/>
  <c r="E129" i="15"/>
  <c r="E128" i="15"/>
  <c r="E127" i="15"/>
  <c r="E126" i="15"/>
  <c r="E125" i="15"/>
  <c r="E124" i="15"/>
  <c r="E123" i="15"/>
  <c r="E122" i="15"/>
  <c r="E121" i="15"/>
  <c r="E120" i="15"/>
  <c r="E119" i="15"/>
  <c r="E118" i="15"/>
  <c r="E117" i="15"/>
  <c r="E116" i="15"/>
  <c r="E115" i="15"/>
  <c r="E114" i="15"/>
  <c r="E113" i="15"/>
  <c r="E112" i="15"/>
  <c r="E111" i="15"/>
  <c r="E110" i="15"/>
  <c r="E109" i="15"/>
  <c r="E108" i="15"/>
  <c r="E107" i="15"/>
  <c r="E106" i="15"/>
  <c r="E105" i="15"/>
  <c r="E104" i="15"/>
  <c r="E103" i="15"/>
  <c r="E102" i="15"/>
  <c r="E101" i="15"/>
  <c r="E100" i="15"/>
  <c r="E99" i="15"/>
  <c r="E98" i="15"/>
  <c r="E97" i="15"/>
  <c r="E96" i="15"/>
  <c r="E95" i="15"/>
  <c r="E94" i="15"/>
  <c r="E93" i="15"/>
  <c r="E92" i="15"/>
  <c r="E91" i="15"/>
  <c r="E90" i="15"/>
  <c r="E89" i="15"/>
  <c r="E88" i="15"/>
  <c r="E87" i="15"/>
  <c r="E86" i="15"/>
  <c r="E85" i="15"/>
  <c r="E84" i="15"/>
  <c r="E83" i="15"/>
  <c r="E82" i="15"/>
  <c r="E81" i="15"/>
  <c r="E80" i="15"/>
  <c r="E79" i="15"/>
  <c r="E78" i="15"/>
  <c r="E77" i="15"/>
  <c r="E76" i="15"/>
  <c r="E75" i="15"/>
  <c r="E74" i="15"/>
  <c r="E73" i="15"/>
  <c r="E72" i="15"/>
  <c r="E71" i="15"/>
  <c r="E70" i="15"/>
  <c r="E69" i="15"/>
  <c r="E68" i="15"/>
  <c r="E67" i="15"/>
  <c r="E66" i="15"/>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E33"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F7" i="15"/>
  <c r="F8" i="15" s="1"/>
  <c r="F9" i="15" s="1"/>
  <c r="F284" i="15"/>
  <c r="F285" i="15" s="1"/>
  <c r="F286" i="15" s="1"/>
  <c r="F280" i="15"/>
  <c r="F281" i="15" s="1"/>
  <c r="F282" i="15" s="1"/>
  <c r="F283" i="15" s="1"/>
  <c r="F276" i="15"/>
  <c r="F277" i="15" s="1"/>
  <c r="F278" i="15" s="1"/>
  <c r="F279" i="15" s="1"/>
  <c r="F272" i="15"/>
  <c r="F273" i="15" s="1"/>
  <c r="F274" i="15" s="1"/>
  <c r="F275" i="15" s="1"/>
  <c r="F268" i="15"/>
  <c r="F269" i="15" s="1"/>
  <c r="F270" i="15" s="1"/>
  <c r="F271" i="15" s="1"/>
  <c r="F264" i="15"/>
  <c r="F265" i="15" s="1"/>
  <c r="F266" i="15" s="1"/>
  <c r="F267" i="15" s="1"/>
  <c r="F260" i="15"/>
  <c r="F261" i="15" s="1"/>
  <c r="F262" i="15" s="1"/>
  <c r="F263" i="15" s="1"/>
  <c r="D263" i="15" s="1"/>
  <c r="F256" i="15"/>
  <c r="F257" i="15" s="1"/>
  <c r="F258" i="15" s="1"/>
  <c r="F259" i="15" s="1"/>
  <c r="F252" i="15"/>
  <c r="F253" i="15" s="1"/>
  <c r="F254" i="15" s="1"/>
  <c r="F255" i="15" s="1"/>
  <c r="F248" i="15"/>
  <c r="F249" i="15" s="1"/>
  <c r="F250" i="15" s="1"/>
  <c r="F251" i="15" s="1"/>
  <c r="F244" i="15"/>
  <c r="F245" i="15" s="1"/>
  <c r="F246" i="15" s="1"/>
  <c r="F247" i="15" s="1"/>
  <c r="F240" i="15"/>
  <c r="F241" i="15" s="1"/>
  <c r="F242" i="15" s="1"/>
  <c r="F243" i="15" s="1"/>
  <c r="F236" i="15"/>
  <c r="F237" i="15" s="1"/>
  <c r="F238" i="15" s="1"/>
  <c r="F239" i="15" s="1"/>
  <c r="F232" i="15"/>
  <c r="F233" i="15" s="1"/>
  <c r="F234" i="15" s="1"/>
  <c r="F235" i="15" s="1"/>
  <c r="F228" i="15"/>
  <c r="F229" i="15" s="1"/>
  <c r="F230" i="15" s="1"/>
  <c r="F231" i="15" s="1"/>
  <c r="D231" i="15" s="1"/>
  <c r="F224" i="15"/>
  <c r="F225" i="15" s="1"/>
  <c r="F226" i="15" s="1"/>
  <c r="F227" i="15" s="1"/>
  <c r="F220" i="15"/>
  <c r="F221" i="15" s="1"/>
  <c r="F222" i="15" s="1"/>
  <c r="F223" i="15" s="1"/>
  <c r="F216" i="15"/>
  <c r="F217" i="15" s="1"/>
  <c r="F218" i="15" s="1"/>
  <c r="F219" i="15" s="1"/>
  <c r="F212" i="15"/>
  <c r="F213" i="15" s="1"/>
  <c r="F214" i="15" s="1"/>
  <c r="F215" i="15" s="1"/>
  <c r="F208" i="15"/>
  <c r="F209" i="15" s="1"/>
  <c r="F210" i="15" s="1"/>
  <c r="F211" i="15" s="1"/>
  <c r="F204" i="15"/>
  <c r="F205" i="15" s="1"/>
  <c r="F206" i="15" s="1"/>
  <c r="F207" i="15" s="1"/>
  <c r="F200" i="15"/>
  <c r="F201" i="15" s="1"/>
  <c r="F202" i="15" s="1"/>
  <c r="F203" i="15" s="1"/>
  <c r="F196" i="15"/>
  <c r="F197" i="15" s="1"/>
  <c r="F198" i="15" s="1"/>
  <c r="F199" i="15" s="1"/>
  <c r="D199" i="15" s="1"/>
  <c r="F192" i="15"/>
  <c r="F193" i="15" s="1"/>
  <c r="F194" i="15" s="1"/>
  <c r="F195" i="15" s="1"/>
  <c r="F188" i="15"/>
  <c r="F189" i="15" s="1"/>
  <c r="F190" i="15" s="1"/>
  <c r="F191" i="15" s="1"/>
  <c r="F184" i="15"/>
  <c r="F185" i="15" s="1"/>
  <c r="F186" i="15" s="1"/>
  <c r="F187" i="15" s="1"/>
  <c r="F180" i="15"/>
  <c r="F181" i="15" s="1"/>
  <c r="F182" i="15" s="1"/>
  <c r="F183" i="15" s="1"/>
  <c r="F176" i="15"/>
  <c r="F177" i="15" s="1"/>
  <c r="F178" i="15" s="1"/>
  <c r="F179" i="15" s="1"/>
  <c r="F172" i="15"/>
  <c r="F173" i="15" s="1"/>
  <c r="F174" i="15" s="1"/>
  <c r="F175" i="15" s="1"/>
  <c r="F168" i="15"/>
  <c r="F169" i="15" s="1"/>
  <c r="F170" i="15" s="1"/>
  <c r="F171" i="15" s="1"/>
  <c r="F164" i="15"/>
  <c r="F165" i="15" s="1"/>
  <c r="F166" i="15" s="1"/>
  <c r="F167" i="15" s="1"/>
  <c r="D167" i="15" s="1"/>
  <c r="F160" i="15"/>
  <c r="F161" i="15" s="1"/>
  <c r="F162" i="15" s="1"/>
  <c r="F163" i="15" s="1"/>
  <c r="F156" i="15"/>
  <c r="F157" i="15" s="1"/>
  <c r="F158" i="15" s="1"/>
  <c r="F159" i="15" s="1"/>
  <c r="F152" i="15"/>
  <c r="F153" i="15" s="1"/>
  <c r="F154" i="15" s="1"/>
  <c r="F155" i="15" s="1"/>
  <c r="F148" i="15"/>
  <c r="F149" i="15" s="1"/>
  <c r="F150" i="15" s="1"/>
  <c r="F151" i="15" s="1"/>
  <c r="F144" i="15"/>
  <c r="F145" i="15" s="1"/>
  <c r="F146" i="15" s="1"/>
  <c r="F147" i="15" s="1"/>
  <c r="F140" i="15"/>
  <c r="F141" i="15" s="1"/>
  <c r="F142" i="15" s="1"/>
  <c r="F143" i="15" s="1"/>
  <c r="F136" i="15"/>
  <c r="F137" i="15" s="1"/>
  <c r="F138" i="15" s="1"/>
  <c r="F139" i="15" s="1"/>
  <c r="F132" i="15"/>
  <c r="F133" i="15" s="1"/>
  <c r="F134" i="15" s="1"/>
  <c r="F135" i="15" s="1"/>
  <c r="D135" i="15" s="1"/>
  <c r="F111" i="15"/>
  <c r="F112" i="15" s="1"/>
  <c r="F113" i="15" s="1"/>
  <c r="F114" i="15" s="1"/>
  <c r="F115" i="15" s="1"/>
  <c r="F116" i="15" s="1"/>
  <c r="F117" i="15" s="1"/>
  <c r="F118" i="15" s="1"/>
  <c r="F119" i="15" s="1"/>
  <c r="F120" i="15" s="1"/>
  <c r="F121" i="15" s="1"/>
  <c r="F122" i="15" s="1"/>
  <c r="F123" i="15" s="1"/>
  <c r="F107" i="15"/>
  <c r="F108" i="15" s="1"/>
  <c r="F109" i="15" s="1"/>
  <c r="F110" i="15" s="1"/>
  <c r="D110" i="15" s="1"/>
  <c r="F103" i="15"/>
  <c r="F104" i="15" s="1"/>
  <c r="F105" i="15" s="1"/>
  <c r="F106" i="15" s="1"/>
  <c r="F99" i="15"/>
  <c r="F100" i="15" s="1"/>
  <c r="F101" i="15" s="1"/>
  <c r="F102" i="15" s="1"/>
  <c r="D102" i="15" s="1"/>
  <c r="F95" i="15"/>
  <c r="F96" i="15" s="1"/>
  <c r="F97" i="15" s="1"/>
  <c r="F98" i="15" s="1"/>
  <c r="F91" i="15"/>
  <c r="F92" i="15" s="1"/>
  <c r="F93" i="15" s="1"/>
  <c r="F94" i="15" s="1"/>
  <c r="D94" i="15" s="1"/>
  <c r="F87" i="15"/>
  <c r="F88" i="15" s="1"/>
  <c r="F89" i="15" s="1"/>
  <c r="F90" i="15" s="1"/>
  <c r="F83" i="15"/>
  <c r="F84" i="15" s="1"/>
  <c r="F85" i="15" s="1"/>
  <c r="F86" i="15" s="1"/>
  <c r="F79" i="15"/>
  <c r="F80" i="15" s="1"/>
  <c r="F81" i="15" s="1"/>
  <c r="F82" i="15" s="1"/>
  <c r="F75" i="15"/>
  <c r="F76" i="15" s="1"/>
  <c r="F77" i="15" s="1"/>
  <c r="F78" i="15" s="1"/>
  <c r="D78" i="15" s="1"/>
  <c r="F71" i="15"/>
  <c r="F72" i="15" s="1"/>
  <c r="F73" i="15" s="1"/>
  <c r="F74" i="15" s="1"/>
  <c r="F67" i="15"/>
  <c r="F68" i="15" s="1"/>
  <c r="F69" i="15" s="1"/>
  <c r="F70" i="15" s="1"/>
  <c r="D70" i="15" s="1"/>
  <c r="F63" i="15"/>
  <c r="F64" i="15" s="1"/>
  <c r="F65" i="15" s="1"/>
  <c r="F66" i="15" s="1"/>
  <c r="F59" i="15"/>
  <c r="F60" i="15" s="1"/>
  <c r="F61" i="15" s="1"/>
  <c r="F62" i="15" s="1"/>
  <c r="D62" i="15" s="1"/>
  <c r="F55" i="15"/>
  <c r="F56" i="15" s="1"/>
  <c r="F57" i="15" s="1"/>
  <c r="F58" i="15" s="1"/>
  <c r="F51" i="15"/>
  <c r="F52" i="15" s="1"/>
  <c r="F53" i="15" s="1"/>
  <c r="F54" i="15" s="1"/>
  <c r="F47" i="15"/>
  <c r="F48" i="15" s="1"/>
  <c r="F49" i="15" s="1"/>
  <c r="F50" i="15" s="1"/>
  <c r="F43" i="15"/>
  <c r="F44" i="15" s="1"/>
  <c r="F45" i="15" s="1"/>
  <c r="F46" i="15" s="1"/>
  <c r="D46" i="15" s="1"/>
  <c r="F39" i="15"/>
  <c r="F40" i="15" s="1"/>
  <c r="F41" i="15" s="1"/>
  <c r="F42" i="15" s="1"/>
  <c r="F35" i="15"/>
  <c r="F36" i="15" s="1"/>
  <c r="F37" i="15" s="1"/>
  <c r="F38" i="15" s="1"/>
  <c r="D38" i="15" s="1"/>
  <c r="F31" i="15"/>
  <c r="F32" i="15" s="1"/>
  <c r="F33" i="15" s="1"/>
  <c r="F34" i="15" s="1"/>
  <c r="F27" i="15"/>
  <c r="F28" i="15" s="1"/>
  <c r="F29" i="15" s="1"/>
  <c r="F30" i="15" s="1"/>
  <c r="D30" i="15" s="1"/>
  <c r="F23" i="15"/>
  <c r="F24" i="15" s="1"/>
  <c r="F25" i="15" s="1"/>
  <c r="F26" i="15" s="1"/>
  <c r="F19" i="15"/>
  <c r="F20" i="15" s="1"/>
  <c r="F21" i="15" s="1"/>
  <c r="F22" i="15" s="1"/>
  <c r="F15" i="15"/>
  <c r="F16" i="15" s="1"/>
  <c r="F17" i="15" s="1"/>
  <c r="F18" i="15" s="1"/>
  <c r="F11" i="15"/>
  <c r="F12" i="15" s="1"/>
  <c r="F13" i="15" s="1"/>
  <c r="F14" i="15" s="1"/>
  <c r="D14" i="15" s="1"/>
  <c r="D54" i="15" l="1"/>
  <c r="D86" i="15"/>
  <c r="D22" i="15"/>
  <c r="D139" i="15"/>
  <c r="D171" i="15"/>
  <c r="D203" i="15"/>
  <c r="D235" i="15"/>
  <c r="D123" i="15"/>
  <c r="F124" i="15"/>
  <c r="F125" i="15" s="1"/>
  <c r="F126" i="15" s="1"/>
  <c r="F127" i="15" s="1"/>
  <c r="F128" i="15" s="1"/>
  <c r="F129" i="15" s="1"/>
  <c r="F130" i="15" s="1"/>
  <c r="F131" i="15" s="1"/>
  <c r="D131" i="15" s="1"/>
  <c r="D147" i="15"/>
  <c r="D179" i="15"/>
  <c r="D211" i="15"/>
  <c r="D243" i="15"/>
  <c r="D275" i="15"/>
  <c r="D187" i="15"/>
  <c r="D283" i="15"/>
  <c r="D155" i="15"/>
  <c r="D219" i="15"/>
  <c r="D251" i="15"/>
  <c r="D163" i="15"/>
  <c r="D195" i="15"/>
  <c r="D227" i="15"/>
  <c r="D259" i="15"/>
  <c r="D286" i="15"/>
  <c r="F287" i="15"/>
  <c r="D287" i="15" s="1"/>
  <c r="D116" i="15"/>
  <c r="D267" i="15"/>
  <c r="D18" i="15"/>
  <c r="D50" i="15"/>
  <c r="D82" i="15"/>
  <c r="D143" i="15"/>
  <c r="D175" i="15"/>
  <c r="D207" i="15"/>
  <c r="D239" i="15"/>
  <c r="D271" i="15"/>
  <c r="D119" i="15"/>
  <c r="D151" i="15"/>
  <c r="D183" i="15"/>
  <c r="D215" i="15"/>
  <c r="D247" i="15"/>
  <c r="D279" i="15"/>
  <c r="D159" i="15"/>
  <c r="D191" i="15"/>
  <c r="D223" i="15"/>
  <c r="D255" i="15"/>
  <c r="D26" i="15"/>
  <c r="D58" i="15"/>
  <c r="D90" i="15"/>
  <c r="D34" i="15"/>
  <c r="D66" i="15"/>
  <c r="D98" i="15"/>
  <c r="D42" i="15"/>
  <c r="D74" i="15"/>
  <c r="D106" i="15"/>
  <c r="D238" i="15"/>
  <c r="D113" i="15"/>
  <c r="D230" i="15"/>
  <c r="D182" i="15"/>
  <c r="D174" i="15"/>
  <c r="D166" i="15"/>
  <c r="D118" i="15"/>
  <c r="D9" i="15"/>
  <c r="D246" i="15"/>
  <c r="D222" i="15"/>
  <c r="D158" i="15"/>
  <c r="D278" i="15"/>
  <c r="D214" i="15"/>
  <c r="D150" i="15"/>
  <c r="D270" i="15"/>
  <c r="D206" i="15"/>
  <c r="D142" i="15"/>
  <c r="D262" i="15"/>
  <c r="D198" i="15"/>
  <c r="D134" i="15"/>
  <c r="D254" i="15"/>
  <c r="D190" i="15"/>
  <c r="D285" i="15"/>
  <c r="D277" i="15"/>
  <c r="D269" i="15"/>
  <c r="D261" i="15"/>
  <c r="D253" i="15"/>
  <c r="D245" i="15"/>
  <c r="D237" i="15"/>
  <c r="D229" i="15"/>
  <c r="D221" i="15"/>
  <c r="D213" i="15"/>
  <c r="D205" i="15"/>
  <c r="D197" i="15"/>
  <c r="D189" i="15"/>
  <c r="D181" i="15"/>
  <c r="D173" i="15"/>
  <c r="D165" i="15"/>
  <c r="D157" i="15"/>
  <c r="D149" i="15"/>
  <c r="D141" i="15"/>
  <c r="D133" i="15"/>
  <c r="D117" i="15"/>
  <c r="D109" i="15"/>
  <c r="D101" i="15"/>
  <c r="D93" i="15"/>
  <c r="D85" i="15"/>
  <c r="D77" i="15"/>
  <c r="D69" i="15"/>
  <c r="D61" i="15"/>
  <c r="D53" i="15"/>
  <c r="D45" i="15"/>
  <c r="D37" i="15"/>
  <c r="D29" i="15"/>
  <c r="D21" i="15"/>
  <c r="D13" i="15"/>
  <c r="D284" i="15"/>
  <c r="D276" i="15"/>
  <c r="D268" i="15"/>
  <c r="D260" i="15"/>
  <c r="D252" i="15"/>
  <c r="D244" i="15"/>
  <c r="D236" i="15"/>
  <c r="D228" i="15"/>
  <c r="D220" i="15"/>
  <c r="D212" i="15"/>
  <c r="D204" i="15"/>
  <c r="D196" i="15"/>
  <c r="D188" i="15"/>
  <c r="D180" i="15"/>
  <c r="D172" i="15"/>
  <c r="D164" i="15"/>
  <c r="D156" i="15"/>
  <c r="D148" i="15"/>
  <c r="D140" i="15"/>
  <c r="D132" i="15"/>
  <c r="D108" i="15"/>
  <c r="D100" i="15"/>
  <c r="D92" i="15"/>
  <c r="D84" i="15"/>
  <c r="D76" i="15"/>
  <c r="D68" i="15"/>
  <c r="D60" i="15"/>
  <c r="D52" i="15"/>
  <c r="D44" i="15"/>
  <c r="D36" i="15"/>
  <c r="D28" i="15"/>
  <c r="D20" i="15"/>
  <c r="D12" i="15"/>
  <c r="D115" i="15"/>
  <c r="D107" i="15"/>
  <c r="D99" i="15"/>
  <c r="D91" i="15"/>
  <c r="D83" i="15"/>
  <c r="D75" i="15"/>
  <c r="D67" i="15"/>
  <c r="D59" i="15"/>
  <c r="D51" i="15"/>
  <c r="D43" i="15"/>
  <c r="D35" i="15"/>
  <c r="D27" i="15"/>
  <c r="D19" i="15"/>
  <c r="D11" i="15"/>
  <c r="D282" i="15"/>
  <c r="D274" i="15"/>
  <c r="D266" i="15"/>
  <c r="D258" i="15"/>
  <c r="D250" i="15"/>
  <c r="D242" i="15"/>
  <c r="D234" i="15"/>
  <c r="D226" i="15"/>
  <c r="D218" i="15"/>
  <c r="D210" i="15"/>
  <c r="D202" i="15"/>
  <c r="D194" i="15"/>
  <c r="D186" i="15"/>
  <c r="D178" i="15"/>
  <c r="D170" i="15"/>
  <c r="D162" i="15"/>
  <c r="D154" i="15"/>
  <c r="D146" i="15"/>
  <c r="D138" i="15"/>
  <c r="D122" i="15"/>
  <c r="D114" i="15"/>
  <c r="D281" i="15"/>
  <c r="D273" i="15"/>
  <c r="D265" i="15"/>
  <c r="D257" i="15"/>
  <c r="D249" i="15"/>
  <c r="D241" i="15"/>
  <c r="D233" i="15"/>
  <c r="D225" i="15"/>
  <c r="D217" i="15"/>
  <c r="D209" i="15"/>
  <c r="D201" i="15"/>
  <c r="D193" i="15"/>
  <c r="D185" i="15"/>
  <c r="D177" i="15"/>
  <c r="D169" i="15"/>
  <c r="D161" i="15"/>
  <c r="D153" i="15"/>
  <c r="D145" i="15"/>
  <c r="D137" i="15"/>
  <c r="D121" i="15"/>
  <c r="D105" i="15"/>
  <c r="D97" i="15"/>
  <c r="D89" i="15"/>
  <c r="D81" i="15"/>
  <c r="D73" i="15"/>
  <c r="D65" i="15"/>
  <c r="D57" i="15"/>
  <c r="D49" i="15"/>
  <c r="D41" i="15"/>
  <c r="D33" i="15"/>
  <c r="D25" i="15"/>
  <c r="D17" i="15"/>
  <c r="D280" i="15"/>
  <c r="D272" i="15"/>
  <c r="D264" i="15"/>
  <c r="D256" i="15"/>
  <c r="D248" i="15"/>
  <c r="D240" i="15"/>
  <c r="D232" i="15"/>
  <c r="D224" i="15"/>
  <c r="D216" i="15"/>
  <c r="D208" i="15"/>
  <c r="D200" i="15"/>
  <c r="D192" i="15"/>
  <c r="D184" i="15"/>
  <c r="D176" i="15"/>
  <c r="D168" i="15"/>
  <c r="D160" i="15"/>
  <c r="D152" i="15"/>
  <c r="D144" i="15"/>
  <c r="D136" i="15"/>
  <c r="D120" i="15"/>
  <c r="D112" i="15"/>
  <c r="D104" i="15"/>
  <c r="D96" i="15"/>
  <c r="D88" i="15"/>
  <c r="D80" i="15"/>
  <c r="D72" i="15"/>
  <c r="D64" i="15"/>
  <c r="D56" i="15"/>
  <c r="D48" i="15"/>
  <c r="D40" i="15"/>
  <c r="D32" i="15"/>
  <c r="D24" i="15"/>
  <c r="D16" i="15"/>
  <c r="D8" i="15"/>
  <c r="D7" i="15"/>
  <c r="D111" i="15"/>
  <c r="D103" i="15"/>
  <c r="D95" i="15"/>
  <c r="D87" i="15"/>
  <c r="D79" i="15"/>
  <c r="D71" i="15"/>
  <c r="D63" i="15"/>
  <c r="D55" i="15"/>
  <c r="D47" i="15"/>
  <c r="D39" i="15"/>
  <c r="D31" i="15"/>
  <c r="D23" i="15"/>
  <c r="D15" i="15"/>
  <c r="F10" i="15"/>
  <c r="D10" i="15" s="1"/>
  <c r="D124" i="15" l="1"/>
  <c r="D128" i="15"/>
  <c r="D126" i="15"/>
  <c r="D125" i="15"/>
  <c r="D130" i="15"/>
  <c r="D129" i="15"/>
  <c r="D127" i="15"/>
  <c r="E77" i="11" l="1"/>
  <c r="B40" i="10"/>
  <c r="C40" i="10"/>
  <c r="F168" i="3" l="1"/>
  <c r="G168" i="3"/>
  <c r="K168" i="3"/>
  <c r="A14" i="9" l="1"/>
  <c r="A95" i="9"/>
  <c r="A275" i="9"/>
  <c r="A249" i="9"/>
  <c r="A132" i="9"/>
  <c r="A255" i="9"/>
  <c r="A330" i="9"/>
  <c r="A355" i="9"/>
  <c r="A121" i="9"/>
  <c r="A30" i="9"/>
  <c r="A291" i="9"/>
  <c r="F167" i="3"/>
  <c r="G167" i="3"/>
  <c r="K167" i="3"/>
  <c r="F4" i="4"/>
  <c r="G4" i="4"/>
  <c r="I4" i="4"/>
  <c r="F5" i="4"/>
  <c r="G5" i="4"/>
  <c r="I5" i="4"/>
  <c r="F6" i="4"/>
  <c r="G6" i="4"/>
  <c r="I6" i="4"/>
  <c r="F7" i="4"/>
  <c r="G7" i="4"/>
  <c r="I7" i="4"/>
  <c r="F8" i="4"/>
  <c r="G8" i="4"/>
  <c r="I8" i="4"/>
  <c r="F9" i="4"/>
  <c r="G9" i="4"/>
  <c r="I9" i="4"/>
  <c r="F10" i="4"/>
  <c r="G10" i="4"/>
  <c r="I10" i="4"/>
  <c r="F11" i="4"/>
  <c r="G11" i="4"/>
  <c r="I11" i="4"/>
  <c r="F12" i="4"/>
  <c r="G12" i="4"/>
  <c r="I12" i="4"/>
  <c r="F13" i="4"/>
  <c r="G13" i="4"/>
  <c r="I13" i="4"/>
  <c r="F14" i="4"/>
  <c r="G14" i="4"/>
  <c r="I14" i="4"/>
  <c r="F15" i="4"/>
  <c r="G15" i="4"/>
  <c r="I15" i="4"/>
  <c r="F16" i="4"/>
  <c r="G16" i="4"/>
  <c r="I16" i="4"/>
  <c r="F17" i="4"/>
  <c r="G17" i="4"/>
  <c r="I17" i="4"/>
  <c r="F18" i="4"/>
  <c r="G18" i="4"/>
  <c r="I18" i="4"/>
  <c r="F19" i="4"/>
  <c r="G19" i="4"/>
  <c r="I19" i="4"/>
  <c r="F20" i="4"/>
  <c r="G20" i="4"/>
  <c r="I20" i="4"/>
  <c r="F21" i="4"/>
  <c r="G21" i="4"/>
  <c r="I21" i="4"/>
  <c r="F22" i="4"/>
  <c r="G22" i="4"/>
  <c r="I22" i="4"/>
  <c r="F23" i="4"/>
  <c r="G23" i="4"/>
  <c r="I23" i="4"/>
  <c r="F24" i="4"/>
  <c r="G24" i="4"/>
  <c r="I24" i="4"/>
  <c r="F25" i="4"/>
  <c r="G25" i="4"/>
  <c r="I25" i="4"/>
  <c r="F26" i="4"/>
  <c r="G26" i="4"/>
  <c r="I26" i="4"/>
  <c r="F27" i="4"/>
  <c r="G27" i="4"/>
  <c r="I27" i="4"/>
  <c r="F28" i="4"/>
  <c r="G28" i="4"/>
  <c r="I28" i="4"/>
  <c r="F29" i="4"/>
  <c r="G29" i="4"/>
  <c r="I29" i="4"/>
  <c r="F30" i="4"/>
  <c r="G30" i="4"/>
  <c r="I30" i="4"/>
  <c r="F31" i="4"/>
  <c r="G31" i="4"/>
  <c r="I31" i="4"/>
  <c r="F32" i="4"/>
  <c r="G32" i="4"/>
  <c r="I32" i="4"/>
  <c r="F33" i="4"/>
  <c r="G33" i="4"/>
  <c r="I33" i="4"/>
  <c r="F34" i="4"/>
  <c r="G34" i="4"/>
  <c r="I34" i="4"/>
  <c r="F35" i="4"/>
  <c r="G35" i="4"/>
  <c r="I35" i="4"/>
  <c r="F36" i="4"/>
  <c r="G36" i="4"/>
  <c r="I36" i="4"/>
  <c r="F37" i="4"/>
  <c r="G37" i="4"/>
  <c r="I37" i="4"/>
  <c r="F38" i="4"/>
  <c r="G38" i="4"/>
  <c r="I38" i="4"/>
  <c r="F39" i="4"/>
  <c r="G39" i="4"/>
  <c r="I39" i="4"/>
  <c r="F40" i="4"/>
  <c r="G40" i="4"/>
  <c r="I40" i="4"/>
  <c r="F41" i="4"/>
  <c r="G41" i="4"/>
  <c r="I41" i="4"/>
  <c r="F42" i="4"/>
  <c r="G42" i="4"/>
  <c r="I42" i="4"/>
  <c r="F43" i="4"/>
  <c r="G43" i="4"/>
  <c r="I43" i="4"/>
  <c r="F44" i="4"/>
  <c r="G44" i="4"/>
  <c r="I44" i="4"/>
  <c r="F45" i="4"/>
  <c r="G45" i="4"/>
  <c r="I45" i="4"/>
  <c r="F46" i="4"/>
  <c r="G46" i="4"/>
  <c r="I46" i="4"/>
  <c r="F47" i="4"/>
  <c r="G47" i="4"/>
  <c r="I47" i="4"/>
  <c r="F48" i="4"/>
  <c r="G48" i="4"/>
  <c r="I48" i="4"/>
  <c r="F49" i="4"/>
  <c r="G49" i="4"/>
  <c r="I49" i="4"/>
  <c r="F50" i="4"/>
  <c r="G50" i="4"/>
  <c r="I50" i="4"/>
  <c r="F51" i="4"/>
  <c r="G51" i="4"/>
  <c r="I51" i="4"/>
  <c r="F52" i="4"/>
  <c r="G52" i="4"/>
  <c r="I52" i="4"/>
  <c r="F53" i="4"/>
  <c r="G53" i="4"/>
  <c r="I53" i="4"/>
  <c r="F54" i="4"/>
  <c r="G54" i="4"/>
  <c r="I54" i="4"/>
  <c r="F55" i="4"/>
  <c r="G55" i="4"/>
  <c r="I55" i="4"/>
  <c r="F56" i="4"/>
  <c r="G56" i="4"/>
  <c r="I56" i="4"/>
  <c r="F57" i="4"/>
  <c r="G57" i="4"/>
  <c r="I57" i="4"/>
  <c r="F58" i="4"/>
  <c r="G58" i="4"/>
  <c r="I58" i="4"/>
  <c r="F59" i="4"/>
  <c r="G59" i="4"/>
  <c r="I59" i="4"/>
  <c r="F60" i="4"/>
  <c r="G60" i="4"/>
  <c r="I60" i="4"/>
  <c r="F61" i="4"/>
  <c r="G61" i="4"/>
  <c r="I61" i="4"/>
  <c r="F62" i="4"/>
  <c r="G62" i="4"/>
  <c r="I62" i="4"/>
  <c r="F63" i="4"/>
  <c r="G63" i="4"/>
  <c r="I63" i="4"/>
  <c r="F64" i="4"/>
  <c r="G64" i="4"/>
  <c r="I64" i="4"/>
  <c r="F65" i="4"/>
  <c r="G65" i="4"/>
  <c r="I65" i="4"/>
  <c r="F66" i="4"/>
  <c r="G66" i="4"/>
  <c r="I66" i="4"/>
  <c r="F67" i="4"/>
  <c r="G67" i="4"/>
  <c r="I67" i="4"/>
  <c r="F68" i="4"/>
  <c r="G68" i="4"/>
  <c r="I68" i="4"/>
  <c r="F69" i="4"/>
  <c r="G69" i="4"/>
  <c r="I69" i="4"/>
  <c r="F70" i="4"/>
  <c r="G70" i="4"/>
  <c r="I70" i="4"/>
  <c r="F71" i="4"/>
  <c r="G71" i="4"/>
  <c r="I71" i="4"/>
  <c r="F72" i="4"/>
  <c r="G72" i="4"/>
  <c r="I72" i="4"/>
  <c r="F73" i="4"/>
  <c r="G73" i="4"/>
  <c r="I73" i="4"/>
  <c r="F74" i="4"/>
  <c r="G74" i="4"/>
  <c r="I74" i="4"/>
  <c r="F75" i="4"/>
  <c r="G75" i="4"/>
  <c r="I75" i="4"/>
  <c r="F76" i="4"/>
  <c r="G76" i="4"/>
  <c r="I76" i="4"/>
  <c r="F77" i="4"/>
  <c r="G77" i="4"/>
  <c r="I77" i="4"/>
  <c r="F78" i="4"/>
  <c r="G78" i="4"/>
  <c r="I78" i="4"/>
  <c r="F79" i="4"/>
  <c r="G79" i="4"/>
  <c r="I79" i="4"/>
  <c r="F80" i="4"/>
  <c r="G80" i="4"/>
  <c r="I80" i="4"/>
  <c r="F81" i="4"/>
  <c r="G81" i="4"/>
  <c r="I81" i="4"/>
  <c r="F82" i="4"/>
  <c r="G82" i="4"/>
  <c r="I82" i="4"/>
  <c r="F83" i="4"/>
  <c r="G83" i="4"/>
  <c r="I83" i="4"/>
  <c r="F84" i="4"/>
  <c r="G84" i="4"/>
  <c r="I84" i="4"/>
  <c r="F85" i="4"/>
  <c r="G85" i="4"/>
  <c r="I85" i="4"/>
  <c r="F86" i="4"/>
  <c r="G86" i="4"/>
  <c r="I86" i="4"/>
  <c r="F87" i="4"/>
  <c r="G87" i="4"/>
  <c r="I87" i="4"/>
  <c r="F88" i="4"/>
  <c r="G88" i="4"/>
  <c r="I88" i="4"/>
  <c r="F89" i="4"/>
  <c r="G89" i="4"/>
  <c r="I89" i="4"/>
  <c r="F90" i="4"/>
  <c r="G90" i="4"/>
  <c r="I90" i="4"/>
  <c r="F91" i="4"/>
  <c r="G91" i="4"/>
  <c r="I91" i="4"/>
  <c r="F92" i="4"/>
  <c r="G92" i="4"/>
  <c r="I92" i="4"/>
  <c r="F93" i="4"/>
  <c r="G93" i="4"/>
  <c r="I93" i="4"/>
  <c r="F94" i="4"/>
  <c r="G94" i="4"/>
  <c r="I94" i="4"/>
  <c r="F95" i="4"/>
  <c r="G95" i="4"/>
  <c r="I95" i="4"/>
  <c r="F96" i="4"/>
  <c r="G96" i="4"/>
  <c r="I96" i="4"/>
  <c r="F97" i="4"/>
  <c r="G97" i="4"/>
  <c r="I97" i="4"/>
  <c r="F98" i="4"/>
  <c r="G98" i="4"/>
  <c r="I98" i="4"/>
  <c r="F99" i="4"/>
  <c r="G99" i="4"/>
  <c r="I99" i="4"/>
  <c r="F100" i="4"/>
  <c r="G100" i="4"/>
  <c r="I100" i="4"/>
  <c r="F101" i="4"/>
  <c r="G101" i="4"/>
  <c r="I101" i="4"/>
  <c r="F102" i="4"/>
  <c r="G102" i="4"/>
  <c r="I102" i="4"/>
  <c r="F103" i="4"/>
  <c r="G103" i="4"/>
  <c r="I103" i="4"/>
  <c r="F104" i="4"/>
  <c r="G104" i="4"/>
  <c r="I104" i="4"/>
  <c r="F105" i="4"/>
  <c r="G105" i="4"/>
  <c r="I105" i="4"/>
  <c r="F106" i="4"/>
  <c r="G106" i="4"/>
  <c r="I106" i="4"/>
  <c r="F107" i="4"/>
  <c r="G107" i="4"/>
  <c r="I107" i="4"/>
  <c r="F108" i="4"/>
  <c r="G108" i="4"/>
  <c r="I108" i="4"/>
  <c r="F109" i="4"/>
  <c r="G109" i="4"/>
  <c r="I109" i="4"/>
  <c r="F110" i="4"/>
  <c r="G110" i="4"/>
  <c r="I110" i="4"/>
  <c r="F111" i="4"/>
  <c r="G111" i="4"/>
  <c r="I111" i="4"/>
  <c r="F112" i="4"/>
  <c r="G112" i="4"/>
  <c r="I112" i="4"/>
  <c r="F113" i="4"/>
  <c r="G113" i="4"/>
  <c r="I113" i="4"/>
  <c r="F114" i="4"/>
  <c r="G114" i="4"/>
  <c r="I114" i="4"/>
  <c r="F115" i="4"/>
  <c r="G115" i="4"/>
  <c r="I115" i="4"/>
  <c r="F116" i="4"/>
  <c r="G116" i="4"/>
  <c r="I116" i="4"/>
  <c r="F117" i="4"/>
  <c r="G117" i="4"/>
  <c r="I117" i="4"/>
  <c r="F118" i="4"/>
  <c r="G118" i="4"/>
  <c r="I118" i="4"/>
  <c r="F119" i="4"/>
  <c r="G119" i="4"/>
  <c r="I119" i="4"/>
  <c r="F120" i="4"/>
  <c r="G120" i="4"/>
  <c r="I120" i="4"/>
  <c r="F121" i="4"/>
  <c r="G121" i="4"/>
  <c r="I121" i="4"/>
  <c r="F122" i="4"/>
  <c r="G122" i="4"/>
  <c r="I122" i="4"/>
  <c r="F123" i="4"/>
  <c r="G123" i="4"/>
  <c r="I123" i="4"/>
  <c r="F124" i="4"/>
  <c r="G124" i="4"/>
  <c r="I124" i="4"/>
  <c r="F125" i="4"/>
  <c r="G125" i="4"/>
  <c r="I125" i="4"/>
  <c r="F126" i="4"/>
  <c r="G126" i="4"/>
  <c r="I126" i="4"/>
  <c r="F127" i="4"/>
  <c r="G127" i="4"/>
  <c r="I127" i="4"/>
  <c r="F128" i="4"/>
  <c r="G128" i="4"/>
  <c r="I128" i="4"/>
  <c r="F129" i="4"/>
  <c r="G129" i="4"/>
  <c r="I129" i="4"/>
  <c r="F130" i="4"/>
  <c r="G130" i="4"/>
  <c r="I130" i="4"/>
  <c r="F131" i="4"/>
  <c r="G131" i="4"/>
  <c r="I131" i="4"/>
  <c r="F132" i="4"/>
  <c r="G132" i="4"/>
  <c r="I132" i="4"/>
  <c r="F133" i="4"/>
  <c r="G133" i="4"/>
  <c r="I133" i="4"/>
  <c r="F134" i="4"/>
  <c r="G134" i="4"/>
  <c r="I134" i="4"/>
  <c r="F135" i="4"/>
  <c r="G135" i="4"/>
  <c r="I135" i="4"/>
  <c r="F136" i="4"/>
  <c r="G136" i="4"/>
  <c r="I136" i="4"/>
  <c r="F137" i="4"/>
  <c r="G137" i="4"/>
  <c r="I137" i="4"/>
  <c r="F138" i="4"/>
  <c r="G138" i="4"/>
  <c r="I138" i="4"/>
  <c r="F139" i="4"/>
  <c r="G139" i="4"/>
  <c r="I139" i="4"/>
  <c r="F140" i="4"/>
  <c r="G140" i="4"/>
  <c r="I140" i="4"/>
  <c r="F141" i="4"/>
  <c r="G141" i="4"/>
  <c r="I141" i="4"/>
  <c r="F142" i="4"/>
  <c r="G142" i="4"/>
  <c r="I142" i="4"/>
  <c r="F143" i="4"/>
  <c r="G143" i="4"/>
  <c r="I143" i="4"/>
  <c r="F144" i="4"/>
  <c r="G144" i="4"/>
  <c r="I144" i="4"/>
  <c r="F145" i="4"/>
  <c r="G145" i="4"/>
  <c r="I145" i="4"/>
  <c r="F146" i="4"/>
  <c r="G146" i="4"/>
  <c r="I146" i="4"/>
  <c r="F147" i="4"/>
  <c r="G147" i="4"/>
  <c r="I147" i="4"/>
  <c r="F148" i="4"/>
  <c r="G148" i="4"/>
  <c r="I148" i="4"/>
  <c r="F149" i="4"/>
  <c r="G149" i="4"/>
  <c r="I149" i="4"/>
  <c r="F150" i="4"/>
  <c r="G150" i="4"/>
  <c r="I150" i="4"/>
  <c r="F151" i="4"/>
  <c r="G151" i="4"/>
  <c r="I151" i="4"/>
  <c r="F152" i="4"/>
  <c r="G152" i="4"/>
  <c r="I152" i="4"/>
  <c r="F153" i="4"/>
  <c r="G153" i="4"/>
  <c r="I153" i="4"/>
  <c r="F154" i="4"/>
  <c r="G154" i="4"/>
  <c r="I154" i="4"/>
  <c r="F155" i="4"/>
  <c r="G155" i="4"/>
  <c r="I155" i="4"/>
  <c r="F156" i="4"/>
  <c r="G156" i="4"/>
  <c r="I156" i="4"/>
  <c r="F157" i="4"/>
  <c r="G157" i="4"/>
  <c r="I157" i="4"/>
  <c r="F158" i="4"/>
  <c r="G158" i="4"/>
  <c r="I158" i="4"/>
  <c r="F159" i="4"/>
  <c r="G159" i="4"/>
  <c r="I159" i="4"/>
  <c r="F160" i="4"/>
  <c r="G160" i="4"/>
  <c r="I160" i="4"/>
  <c r="F161" i="4"/>
  <c r="G161" i="4"/>
  <c r="I161" i="4"/>
  <c r="F162" i="4"/>
  <c r="G162" i="4"/>
  <c r="I162" i="4"/>
  <c r="F163" i="4"/>
  <c r="G163" i="4"/>
  <c r="I163" i="4"/>
  <c r="F164" i="4"/>
  <c r="G164" i="4"/>
  <c r="I164" i="4"/>
  <c r="F165" i="4"/>
  <c r="G165" i="4"/>
  <c r="I165" i="4"/>
  <c r="F166" i="4"/>
  <c r="G166" i="4"/>
  <c r="I166" i="4"/>
  <c r="F167" i="4"/>
  <c r="G167" i="4"/>
  <c r="I167" i="4"/>
  <c r="F168" i="4"/>
  <c r="G168" i="4"/>
  <c r="I168" i="4"/>
  <c r="F169" i="4"/>
  <c r="G169" i="4"/>
  <c r="I169" i="4"/>
  <c r="F170" i="4"/>
  <c r="G170" i="4"/>
  <c r="I170" i="4"/>
  <c r="F171" i="4"/>
  <c r="G171" i="4"/>
  <c r="I171" i="4"/>
  <c r="B236" i="5"/>
  <c r="C236" i="5"/>
  <c r="I178" i="3" l="1"/>
  <c r="J178" i="3" s="1"/>
  <c r="I179" i="3"/>
  <c r="J179" i="3" s="1"/>
  <c r="I180" i="3"/>
  <c r="J180" i="3" s="1"/>
  <c r="I177" i="3"/>
  <c r="J177" i="3" s="1"/>
  <c r="I176" i="3"/>
  <c r="J176" i="3" s="1"/>
  <c r="I174" i="3"/>
  <c r="J174" i="3" s="1"/>
  <c r="I175" i="3"/>
  <c r="J175" i="3" s="1"/>
  <c r="I173" i="3"/>
  <c r="J173" i="3" s="1"/>
  <c r="H155" i="4"/>
  <c r="H172" i="4"/>
  <c r="H154" i="4"/>
  <c r="H11" i="4"/>
  <c r="I171" i="3"/>
  <c r="I169" i="3"/>
  <c r="I170" i="3"/>
  <c r="I172" i="3"/>
  <c r="I168" i="3"/>
  <c r="H166" i="4"/>
  <c r="H171" i="4"/>
  <c r="H156" i="4"/>
  <c r="H149" i="4"/>
  <c r="B43" i="12"/>
  <c r="C43" i="12" s="1"/>
  <c r="G43" i="12"/>
  <c r="H127" i="4"/>
  <c r="H110" i="4"/>
  <c r="H100" i="4"/>
  <c r="H93" i="4"/>
  <c r="H143" i="4"/>
  <c r="H128" i="4"/>
  <c r="H52" i="4"/>
  <c r="H170" i="4"/>
  <c r="H119" i="4"/>
  <c r="H37" i="4"/>
  <c r="H135" i="4"/>
  <c r="H129" i="4"/>
  <c r="H60" i="4"/>
  <c r="H120" i="4"/>
  <c r="H90" i="4"/>
  <c r="H80" i="4"/>
  <c r="H44" i="4"/>
  <c r="H92" i="4"/>
  <c r="H69" i="4"/>
  <c r="H106" i="4"/>
  <c r="H85" i="4"/>
  <c r="H36" i="4"/>
  <c r="H150" i="4"/>
  <c r="H121" i="4"/>
  <c r="H99" i="4"/>
  <c r="H16" i="4"/>
  <c r="H137" i="4"/>
  <c r="H101" i="4"/>
  <c r="H88" i="4"/>
  <c r="H157" i="4"/>
  <c r="H136" i="4"/>
  <c r="H115" i="4"/>
  <c r="H77" i="4"/>
  <c r="H68" i="4"/>
  <c r="H45" i="4"/>
  <c r="H134" i="4"/>
  <c r="H133" i="4"/>
  <c r="H29" i="4"/>
  <c r="H162" i="4"/>
  <c r="H142" i="4"/>
  <c r="H141" i="4"/>
  <c r="H125" i="4"/>
  <c r="H53" i="4"/>
  <c r="H21" i="4"/>
  <c r="H114" i="4"/>
  <c r="H70" i="4"/>
  <c r="H168" i="4"/>
  <c r="H160" i="4"/>
  <c r="H152" i="4"/>
  <c r="H117" i="4"/>
  <c r="H104" i="4"/>
  <c r="H102" i="4"/>
  <c r="H98" i="4"/>
  <c r="H112" i="4"/>
  <c r="H61" i="4"/>
  <c r="H32" i="4"/>
  <c r="H107" i="4"/>
  <c r="H94" i="4"/>
  <c r="H35" i="4"/>
  <c r="H34" i="4"/>
  <c r="H18" i="4"/>
  <c r="H13" i="4"/>
  <c r="H167" i="4"/>
  <c r="H159" i="4"/>
  <c r="H151" i="4"/>
  <c r="H111" i="4"/>
  <c r="H103" i="4"/>
  <c r="H84" i="4"/>
  <c r="H76" i="4"/>
  <c r="H28" i="4"/>
  <c r="H20" i="4"/>
  <c r="H12" i="4"/>
  <c r="H158" i="4"/>
  <c r="H126" i="4"/>
  <c r="H118" i="4"/>
  <c r="H91" i="4"/>
  <c r="H83" i="4"/>
  <c r="H75" i="4"/>
  <c r="H67" i="4"/>
  <c r="H59" i="4"/>
  <c r="H51" i="4"/>
  <c r="H43" i="4"/>
  <c r="H27" i="4"/>
  <c r="H19" i="4"/>
  <c r="H165" i="4"/>
  <c r="H109" i="4"/>
  <c r="H82" i="4"/>
  <c r="H74" i="4"/>
  <c r="H66" i="4"/>
  <c r="H58" i="4"/>
  <c r="H50" i="4"/>
  <c r="H42" i="4"/>
  <c r="H26" i="4"/>
  <c r="H164" i="4"/>
  <c r="H148" i="4"/>
  <c r="H140" i="4"/>
  <c r="H132" i="4"/>
  <c r="H124" i="4"/>
  <c r="H116" i="4"/>
  <c r="H108" i="4"/>
  <c r="H97" i="4"/>
  <c r="H89" i="4"/>
  <c r="H81" i="4"/>
  <c r="H73" i="4"/>
  <c r="H65" i="4"/>
  <c r="H57" i="4"/>
  <c r="H49" i="4"/>
  <c r="H41" i="4"/>
  <c r="H33" i="4"/>
  <c r="H25" i="4"/>
  <c r="H17" i="4"/>
  <c r="H163" i="4"/>
  <c r="H147" i="4"/>
  <c r="H139" i="4"/>
  <c r="H131" i="4"/>
  <c r="H123" i="4"/>
  <c r="H96" i="4"/>
  <c r="H72" i="4"/>
  <c r="H64" i="4"/>
  <c r="H56" i="4"/>
  <c r="H48" i="4"/>
  <c r="H40" i="4"/>
  <c r="H24" i="4"/>
  <c r="H138" i="4"/>
  <c r="H130" i="4"/>
  <c r="H122" i="4"/>
  <c r="H95" i="4"/>
  <c r="H87" i="4"/>
  <c r="H79" i="4"/>
  <c r="H71" i="4"/>
  <c r="H63" i="4"/>
  <c r="H55" i="4"/>
  <c r="H47" i="4"/>
  <c r="H39" i="4"/>
  <c r="H31" i="4"/>
  <c r="H23" i="4"/>
  <c r="H15" i="4"/>
  <c r="H169" i="4"/>
  <c r="H161" i="4"/>
  <c r="H153" i="4"/>
  <c r="H113" i="4"/>
  <c r="H105" i="4"/>
  <c r="H86" i="4"/>
  <c r="H78" i="4"/>
  <c r="H62" i="4"/>
  <c r="H54" i="4"/>
  <c r="H46" i="4"/>
  <c r="H38" i="4"/>
  <c r="H30" i="4"/>
  <c r="H22" i="4"/>
  <c r="H14" i="4"/>
  <c r="B42" i="12"/>
  <c r="C42" i="12" s="1"/>
  <c r="G42" i="12"/>
  <c r="I67" i="10" l="1"/>
  <c r="T67" i="10" s="1"/>
  <c r="I71" i="10"/>
  <c r="I72" i="10" l="1"/>
  <c r="T72" i="10" s="1"/>
  <c r="T71" i="10"/>
  <c r="I68" i="10"/>
  <c r="T68" i="10" s="1"/>
  <c r="I64" i="10"/>
  <c r="T64" i="10" s="1"/>
  <c r="I73" i="10"/>
  <c r="T73" i="10" s="1"/>
  <c r="I69" i="10"/>
  <c r="T69" i="10" s="1"/>
  <c r="I65" i="10" l="1"/>
  <c r="T65" i="10" s="1"/>
  <c r="I70" i="10"/>
  <c r="T70" i="10" s="1"/>
  <c r="I74" i="10"/>
  <c r="T74" i="10" s="1"/>
  <c r="E59" i="11"/>
  <c r="E60" i="11"/>
  <c r="E61" i="11"/>
  <c r="E62" i="11"/>
  <c r="E63" i="11"/>
  <c r="E64" i="11"/>
  <c r="E65" i="11"/>
  <c r="E66" i="11"/>
  <c r="E67" i="11"/>
  <c r="E68" i="11"/>
  <c r="E69" i="11"/>
  <c r="E70" i="11"/>
  <c r="E71" i="11"/>
  <c r="E72" i="11"/>
  <c r="E73" i="11"/>
  <c r="E74" i="11"/>
  <c r="E75" i="11"/>
  <c r="E76" i="11"/>
  <c r="I66" i="10" l="1"/>
  <c r="T66" i="10" s="1"/>
  <c r="A135" i="9" l="1"/>
  <c r="A154" i="9"/>
  <c r="A157" i="9"/>
  <c r="A166" i="9"/>
  <c r="A182" i="9"/>
  <c r="A183" i="9"/>
  <c r="A292" i="9"/>
  <c r="A358" i="9"/>
  <c r="A394" i="9"/>
  <c r="A361" i="9"/>
  <c r="A165" i="9"/>
  <c r="A167" i="9"/>
  <c r="A168" i="9"/>
  <c r="A163" i="9"/>
  <c r="A41" i="9"/>
  <c r="A160" i="9"/>
  <c r="A161" i="9"/>
  <c r="A185" i="9"/>
  <c r="A188" i="9"/>
  <c r="A204" i="9"/>
  <c r="A208" i="9"/>
  <c r="A339" i="9"/>
  <c r="A340" i="9"/>
  <c r="A342" i="9"/>
  <c r="A345" i="9"/>
  <c r="A346" i="9"/>
  <c r="A357" i="9"/>
  <c r="A364" i="9"/>
  <c r="A368" i="9"/>
  <c r="A390" i="9"/>
  <c r="A96" i="9"/>
  <c r="A341" i="9"/>
  <c r="A207" i="9"/>
  <c r="A210" i="9"/>
  <c r="A211" i="9"/>
  <c r="A241" i="9"/>
  <c r="A343" i="9"/>
  <c r="A344" i="9"/>
  <c r="A13" i="9"/>
  <c r="A85" i="9"/>
  <c r="A243" i="9"/>
  <c r="A265" i="9"/>
  <c r="A162" i="9"/>
  <c r="A164" i="9"/>
  <c r="B31" i="10" l="1"/>
  <c r="C31" i="10"/>
  <c r="B32" i="10"/>
  <c r="C32" i="10"/>
  <c r="B33" i="10"/>
  <c r="C33" i="10"/>
  <c r="B34" i="10"/>
  <c r="C34" i="10"/>
  <c r="B35" i="10"/>
  <c r="C35" i="10"/>
  <c r="B36" i="10"/>
  <c r="C36" i="10"/>
  <c r="B37" i="10"/>
  <c r="C37" i="10"/>
  <c r="B38" i="10"/>
  <c r="C38" i="10"/>
  <c r="B39" i="10"/>
  <c r="C39" i="10"/>
  <c r="I167" i="3" l="1"/>
  <c r="G39" i="12"/>
  <c r="G33" i="12"/>
  <c r="B33" i="12"/>
  <c r="C33" i="12" s="1"/>
  <c r="B39" i="12"/>
  <c r="C39" i="12" s="1"/>
  <c r="F4" i="3"/>
  <c r="G4" i="3"/>
  <c r="K4" i="3"/>
  <c r="F5" i="3"/>
  <c r="G5" i="3"/>
  <c r="K5" i="3"/>
  <c r="F6" i="3"/>
  <c r="G6" i="3"/>
  <c r="K6" i="3"/>
  <c r="F7" i="3"/>
  <c r="G7" i="3"/>
  <c r="K7" i="3"/>
  <c r="F8" i="3"/>
  <c r="G8" i="3"/>
  <c r="K8" i="3"/>
  <c r="F9" i="3"/>
  <c r="G9" i="3"/>
  <c r="K9" i="3"/>
  <c r="F10" i="3"/>
  <c r="G10" i="3"/>
  <c r="K10" i="3"/>
  <c r="F11" i="3"/>
  <c r="G11" i="3"/>
  <c r="K11" i="3"/>
  <c r="F12" i="3"/>
  <c r="G12" i="3"/>
  <c r="K12" i="3"/>
  <c r="F13" i="3"/>
  <c r="G13" i="3"/>
  <c r="K13" i="3"/>
  <c r="F14" i="3"/>
  <c r="G14" i="3"/>
  <c r="K14" i="3"/>
  <c r="F15" i="3"/>
  <c r="G15" i="3"/>
  <c r="K15" i="3"/>
  <c r="F16" i="3"/>
  <c r="G16" i="3"/>
  <c r="K16" i="3"/>
  <c r="F17" i="3"/>
  <c r="G17" i="3"/>
  <c r="K17" i="3"/>
  <c r="F18" i="3"/>
  <c r="G18" i="3"/>
  <c r="K18" i="3"/>
  <c r="F19" i="3"/>
  <c r="G19" i="3"/>
  <c r="K19" i="3"/>
  <c r="F20" i="3"/>
  <c r="G20" i="3"/>
  <c r="K20" i="3"/>
  <c r="F21" i="3"/>
  <c r="G21" i="3"/>
  <c r="K21" i="3"/>
  <c r="F22" i="3"/>
  <c r="G22" i="3"/>
  <c r="K22" i="3"/>
  <c r="F23" i="3"/>
  <c r="G23" i="3"/>
  <c r="K23" i="3"/>
  <c r="F24" i="3"/>
  <c r="G24" i="3"/>
  <c r="K24" i="3"/>
  <c r="F25" i="3"/>
  <c r="G25" i="3"/>
  <c r="K25" i="3"/>
  <c r="F26" i="3"/>
  <c r="G26" i="3"/>
  <c r="K26" i="3"/>
  <c r="F27" i="3"/>
  <c r="G27" i="3"/>
  <c r="K27" i="3"/>
  <c r="F28" i="3"/>
  <c r="G28" i="3"/>
  <c r="K28" i="3"/>
  <c r="F29" i="3"/>
  <c r="G29" i="3"/>
  <c r="K29" i="3"/>
  <c r="F30" i="3"/>
  <c r="G30" i="3"/>
  <c r="K30" i="3"/>
  <c r="F31" i="3"/>
  <c r="G31" i="3"/>
  <c r="K31" i="3"/>
  <c r="F32" i="3"/>
  <c r="G32" i="3"/>
  <c r="K32" i="3"/>
  <c r="F33" i="3"/>
  <c r="G33" i="3"/>
  <c r="K33" i="3"/>
  <c r="F34" i="3"/>
  <c r="G34" i="3"/>
  <c r="K34" i="3"/>
  <c r="F35" i="3"/>
  <c r="G35" i="3"/>
  <c r="K35" i="3"/>
  <c r="F36" i="3"/>
  <c r="G36" i="3"/>
  <c r="K36" i="3"/>
  <c r="F37" i="3"/>
  <c r="G37" i="3"/>
  <c r="K37" i="3"/>
  <c r="F38" i="3"/>
  <c r="G38" i="3"/>
  <c r="K38" i="3"/>
  <c r="F39" i="3"/>
  <c r="G39" i="3"/>
  <c r="K39" i="3"/>
  <c r="F40" i="3"/>
  <c r="G40" i="3"/>
  <c r="K40" i="3"/>
  <c r="F41" i="3"/>
  <c r="G41" i="3"/>
  <c r="K41" i="3"/>
  <c r="F42" i="3"/>
  <c r="G42" i="3"/>
  <c r="K42" i="3"/>
  <c r="F43" i="3"/>
  <c r="G43" i="3"/>
  <c r="K43" i="3"/>
  <c r="F44" i="3"/>
  <c r="G44" i="3"/>
  <c r="K44" i="3"/>
  <c r="F45" i="3"/>
  <c r="G45" i="3"/>
  <c r="K45" i="3"/>
  <c r="F46" i="3"/>
  <c r="G46" i="3"/>
  <c r="K46" i="3"/>
  <c r="F47" i="3"/>
  <c r="G47" i="3"/>
  <c r="K47" i="3"/>
  <c r="F48" i="3"/>
  <c r="G48" i="3"/>
  <c r="K48" i="3"/>
  <c r="F49" i="3"/>
  <c r="G49" i="3"/>
  <c r="K49" i="3"/>
  <c r="F50" i="3"/>
  <c r="G50" i="3"/>
  <c r="K50" i="3"/>
  <c r="F51" i="3"/>
  <c r="G51" i="3"/>
  <c r="K51" i="3"/>
  <c r="F52" i="3"/>
  <c r="G52" i="3"/>
  <c r="K52" i="3"/>
  <c r="F53" i="3"/>
  <c r="G53" i="3"/>
  <c r="K53" i="3"/>
  <c r="F54" i="3"/>
  <c r="G54" i="3"/>
  <c r="K54" i="3"/>
  <c r="F55" i="3"/>
  <c r="G55" i="3"/>
  <c r="K55" i="3"/>
  <c r="F56" i="3"/>
  <c r="G56" i="3"/>
  <c r="K56" i="3"/>
  <c r="F57" i="3"/>
  <c r="G57" i="3"/>
  <c r="K57" i="3"/>
  <c r="F58" i="3"/>
  <c r="G58" i="3"/>
  <c r="K58" i="3"/>
  <c r="F59" i="3"/>
  <c r="G59" i="3"/>
  <c r="K59" i="3"/>
  <c r="F60" i="3"/>
  <c r="G60" i="3"/>
  <c r="K60" i="3"/>
  <c r="F61" i="3"/>
  <c r="G61" i="3"/>
  <c r="K61" i="3"/>
  <c r="F62" i="3"/>
  <c r="G62" i="3"/>
  <c r="K62" i="3"/>
  <c r="F63" i="3"/>
  <c r="G63" i="3"/>
  <c r="K63" i="3"/>
  <c r="F64" i="3"/>
  <c r="G64" i="3"/>
  <c r="K64" i="3"/>
  <c r="F65" i="3"/>
  <c r="G65" i="3"/>
  <c r="K65" i="3"/>
  <c r="F66" i="3"/>
  <c r="G66" i="3"/>
  <c r="K66" i="3"/>
  <c r="F67" i="3"/>
  <c r="G67" i="3"/>
  <c r="K67" i="3"/>
  <c r="F68" i="3"/>
  <c r="G68" i="3"/>
  <c r="K68" i="3"/>
  <c r="F69" i="3"/>
  <c r="G69" i="3"/>
  <c r="K69" i="3"/>
  <c r="F70" i="3"/>
  <c r="G70" i="3"/>
  <c r="K70" i="3"/>
  <c r="F71" i="3"/>
  <c r="G71" i="3"/>
  <c r="K71" i="3"/>
  <c r="F72" i="3"/>
  <c r="G72" i="3"/>
  <c r="K72" i="3"/>
  <c r="F73" i="3"/>
  <c r="G73" i="3"/>
  <c r="K73" i="3"/>
  <c r="F74" i="3"/>
  <c r="G74" i="3"/>
  <c r="K74" i="3"/>
  <c r="F75" i="3"/>
  <c r="G75" i="3"/>
  <c r="K75" i="3"/>
  <c r="F76" i="3"/>
  <c r="G76" i="3"/>
  <c r="K76" i="3"/>
  <c r="F77" i="3"/>
  <c r="G77" i="3"/>
  <c r="K77" i="3"/>
  <c r="F78" i="3"/>
  <c r="G78" i="3"/>
  <c r="K78" i="3"/>
  <c r="F79" i="3"/>
  <c r="G79" i="3"/>
  <c r="K79" i="3"/>
  <c r="F80" i="3"/>
  <c r="G80" i="3"/>
  <c r="K80" i="3"/>
  <c r="F81" i="3"/>
  <c r="G81" i="3"/>
  <c r="K81" i="3"/>
  <c r="F82" i="3"/>
  <c r="G82" i="3"/>
  <c r="K82" i="3"/>
  <c r="F83" i="3"/>
  <c r="G83" i="3"/>
  <c r="K83" i="3"/>
  <c r="F84" i="3"/>
  <c r="G84" i="3"/>
  <c r="K84" i="3"/>
  <c r="F85" i="3"/>
  <c r="G85" i="3"/>
  <c r="K85" i="3"/>
  <c r="F86" i="3"/>
  <c r="G86" i="3"/>
  <c r="K86" i="3"/>
  <c r="F87" i="3"/>
  <c r="G87" i="3"/>
  <c r="K87" i="3"/>
  <c r="F88" i="3"/>
  <c r="G88" i="3"/>
  <c r="K88" i="3"/>
  <c r="F89" i="3"/>
  <c r="G89" i="3"/>
  <c r="K89" i="3"/>
  <c r="F90" i="3"/>
  <c r="G90" i="3"/>
  <c r="K90" i="3"/>
  <c r="F91" i="3"/>
  <c r="G91" i="3"/>
  <c r="K91" i="3"/>
  <c r="F92" i="3"/>
  <c r="G92" i="3"/>
  <c r="K92" i="3"/>
  <c r="F93" i="3"/>
  <c r="G93" i="3"/>
  <c r="K93" i="3"/>
  <c r="F94" i="3"/>
  <c r="G94" i="3"/>
  <c r="K94" i="3"/>
  <c r="F95" i="3"/>
  <c r="G95" i="3"/>
  <c r="K95" i="3"/>
  <c r="F96" i="3"/>
  <c r="G96" i="3"/>
  <c r="K96" i="3"/>
  <c r="F97" i="3"/>
  <c r="G97" i="3"/>
  <c r="K97" i="3"/>
  <c r="F98" i="3"/>
  <c r="G98" i="3"/>
  <c r="K98" i="3"/>
  <c r="F99" i="3"/>
  <c r="G99" i="3"/>
  <c r="K99" i="3"/>
  <c r="F100" i="3"/>
  <c r="G100" i="3"/>
  <c r="K100" i="3"/>
  <c r="F101" i="3"/>
  <c r="G101" i="3"/>
  <c r="K101" i="3"/>
  <c r="F102" i="3"/>
  <c r="G102" i="3"/>
  <c r="K102" i="3"/>
  <c r="F103" i="3"/>
  <c r="G103" i="3"/>
  <c r="K103" i="3"/>
  <c r="F104" i="3"/>
  <c r="G104" i="3"/>
  <c r="K104" i="3"/>
  <c r="F105" i="3"/>
  <c r="G105" i="3"/>
  <c r="K105" i="3"/>
  <c r="F106" i="3"/>
  <c r="G106" i="3"/>
  <c r="K106" i="3"/>
  <c r="F107" i="3"/>
  <c r="G107" i="3"/>
  <c r="K107" i="3"/>
  <c r="F108" i="3"/>
  <c r="G108" i="3"/>
  <c r="K108" i="3"/>
  <c r="F109" i="3"/>
  <c r="G109" i="3"/>
  <c r="K109" i="3"/>
  <c r="F110" i="3"/>
  <c r="G110" i="3"/>
  <c r="K110" i="3"/>
  <c r="F111" i="3"/>
  <c r="G111" i="3"/>
  <c r="K111" i="3"/>
  <c r="F112" i="3"/>
  <c r="G112" i="3"/>
  <c r="K112" i="3"/>
  <c r="F113" i="3"/>
  <c r="G113" i="3"/>
  <c r="K113" i="3"/>
  <c r="F114" i="3"/>
  <c r="G114" i="3"/>
  <c r="K114" i="3"/>
  <c r="F115" i="3"/>
  <c r="G115" i="3"/>
  <c r="K115" i="3"/>
  <c r="F116" i="3"/>
  <c r="G116" i="3"/>
  <c r="K116" i="3"/>
  <c r="F117" i="3"/>
  <c r="G117" i="3"/>
  <c r="K117" i="3"/>
  <c r="F118" i="3"/>
  <c r="G118" i="3"/>
  <c r="K118" i="3"/>
  <c r="F119" i="3"/>
  <c r="G119" i="3"/>
  <c r="K119" i="3"/>
  <c r="F120" i="3"/>
  <c r="G120" i="3"/>
  <c r="K120" i="3"/>
  <c r="F121" i="3"/>
  <c r="G121" i="3"/>
  <c r="K121" i="3"/>
  <c r="F122" i="3"/>
  <c r="G122" i="3"/>
  <c r="K122" i="3"/>
  <c r="F123" i="3"/>
  <c r="G123" i="3"/>
  <c r="K123" i="3"/>
  <c r="F124" i="3"/>
  <c r="G124" i="3"/>
  <c r="K124" i="3"/>
  <c r="F125" i="3"/>
  <c r="G125" i="3"/>
  <c r="K125" i="3"/>
  <c r="F126" i="3"/>
  <c r="G126" i="3"/>
  <c r="K126" i="3"/>
  <c r="F127" i="3"/>
  <c r="G127" i="3"/>
  <c r="K127" i="3"/>
  <c r="F128" i="3"/>
  <c r="G128" i="3"/>
  <c r="K128" i="3"/>
  <c r="F129" i="3"/>
  <c r="G129" i="3"/>
  <c r="I129" i="3"/>
  <c r="K129" i="3"/>
  <c r="F130" i="3"/>
  <c r="G130" i="3"/>
  <c r="I130" i="3"/>
  <c r="K130" i="3"/>
  <c r="F131" i="3"/>
  <c r="G131" i="3"/>
  <c r="I131" i="3"/>
  <c r="K131" i="3"/>
  <c r="F132" i="3"/>
  <c r="G132" i="3"/>
  <c r="I132" i="3"/>
  <c r="K132" i="3"/>
  <c r="F133" i="3"/>
  <c r="G133" i="3"/>
  <c r="I133" i="3"/>
  <c r="K133" i="3"/>
  <c r="F134" i="3"/>
  <c r="G134" i="3"/>
  <c r="I134" i="3"/>
  <c r="K134" i="3"/>
  <c r="F135" i="3"/>
  <c r="G135" i="3"/>
  <c r="I135" i="3"/>
  <c r="K135" i="3"/>
  <c r="F136" i="3"/>
  <c r="G136" i="3"/>
  <c r="I136" i="3"/>
  <c r="K136" i="3"/>
  <c r="F137" i="3"/>
  <c r="G137" i="3"/>
  <c r="I137" i="3"/>
  <c r="K137" i="3"/>
  <c r="F138" i="3"/>
  <c r="G138" i="3"/>
  <c r="I138" i="3"/>
  <c r="K138" i="3"/>
  <c r="F139" i="3"/>
  <c r="G139" i="3"/>
  <c r="I139" i="3"/>
  <c r="K139" i="3"/>
  <c r="F140" i="3"/>
  <c r="G140" i="3"/>
  <c r="I140" i="3"/>
  <c r="K140" i="3"/>
  <c r="F141" i="3"/>
  <c r="G141" i="3"/>
  <c r="I141" i="3"/>
  <c r="K141" i="3"/>
  <c r="F142" i="3"/>
  <c r="G142" i="3"/>
  <c r="I142" i="3"/>
  <c r="K142" i="3"/>
  <c r="F143" i="3"/>
  <c r="G143" i="3"/>
  <c r="K143" i="3"/>
  <c r="F144" i="3"/>
  <c r="G144" i="3"/>
  <c r="K144" i="3"/>
  <c r="F145" i="3"/>
  <c r="G145" i="3"/>
  <c r="K145" i="3"/>
  <c r="F146" i="3"/>
  <c r="G146" i="3"/>
  <c r="K146" i="3"/>
  <c r="F147" i="3"/>
  <c r="G147" i="3"/>
  <c r="K147" i="3"/>
  <c r="F148" i="3"/>
  <c r="G148" i="3"/>
  <c r="K148" i="3"/>
  <c r="F149" i="3"/>
  <c r="G149" i="3"/>
  <c r="K149" i="3"/>
  <c r="F150" i="3"/>
  <c r="G150" i="3"/>
  <c r="K150" i="3"/>
  <c r="F151" i="3"/>
  <c r="G151" i="3"/>
  <c r="I151" i="3"/>
  <c r="K151" i="3"/>
  <c r="F152" i="3"/>
  <c r="G152" i="3"/>
  <c r="I152" i="3"/>
  <c r="K152" i="3"/>
  <c r="F153" i="3"/>
  <c r="G153" i="3"/>
  <c r="I153" i="3"/>
  <c r="K153" i="3"/>
  <c r="F154" i="3"/>
  <c r="G154" i="3"/>
  <c r="I154" i="3"/>
  <c r="K154" i="3"/>
  <c r="F155" i="3"/>
  <c r="G155" i="3"/>
  <c r="I155" i="3"/>
  <c r="K155" i="3"/>
  <c r="F156" i="3"/>
  <c r="G156" i="3"/>
  <c r="I156" i="3"/>
  <c r="K156" i="3"/>
  <c r="F157" i="3"/>
  <c r="G157" i="3"/>
  <c r="I157" i="3"/>
  <c r="K157" i="3"/>
  <c r="F158" i="3"/>
  <c r="G158" i="3"/>
  <c r="I158" i="3"/>
  <c r="K158" i="3"/>
  <c r="F159" i="3"/>
  <c r="G159" i="3"/>
  <c r="I159" i="3"/>
  <c r="K159" i="3"/>
  <c r="F160" i="3"/>
  <c r="G160" i="3"/>
  <c r="I160" i="3"/>
  <c r="K160" i="3"/>
  <c r="F161" i="3"/>
  <c r="G161" i="3"/>
  <c r="I161" i="3"/>
  <c r="K161" i="3"/>
  <c r="F162" i="3"/>
  <c r="G162" i="3"/>
  <c r="I162" i="3"/>
  <c r="K162" i="3"/>
  <c r="F163" i="3"/>
  <c r="G163" i="3"/>
  <c r="I163" i="3"/>
  <c r="K163" i="3"/>
  <c r="F164" i="3"/>
  <c r="G164" i="3"/>
  <c r="I164" i="3"/>
  <c r="K164" i="3"/>
  <c r="F165" i="3"/>
  <c r="G165" i="3"/>
  <c r="I165" i="3"/>
  <c r="K165" i="3"/>
  <c r="F166" i="3"/>
  <c r="G166" i="3"/>
  <c r="I166" i="3"/>
  <c r="K166" i="3"/>
  <c r="B3" i="5"/>
  <c r="C3" i="5"/>
  <c r="B4" i="5"/>
  <c r="C4" i="5"/>
  <c r="B5" i="5"/>
  <c r="C5" i="5"/>
  <c r="B6" i="5"/>
  <c r="C6" i="5"/>
  <c r="B7" i="5"/>
  <c r="C7" i="5"/>
  <c r="B8" i="5"/>
  <c r="C8" i="5"/>
  <c r="B9" i="5"/>
  <c r="C9" i="5"/>
  <c r="B10" i="5"/>
  <c r="C10" i="5"/>
  <c r="B11" i="5"/>
  <c r="C11" i="5"/>
  <c r="B12" i="5"/>
  <c r="C12" i="5"/>
  <c r="B13" i="5"/>
  <c r="C13" i="5"/>
  <c r="B14" i="5"/>
  <c r="C14" i="5"/>
  <c r="B15" i="5"/>
  <c r="C15" i="5"/>
  <c r="B16" i="5"/>
  <c r="C16" i="5"/>
  <c r="B17" i="5"/>
  <c r="C17" i="5"/>
  <c r="B18" i="5"/>
  <c r="C18" i="5"/>
  <c r="B19" i="5"/>
  <c r="C19" i="5"/>
  <c r="B20" i="5"/>
  <c r="C20" i="5"/>
  <c r="B21" i="5"/>
  <c r="C21" i="5"/>
  <c r="B22" i="5"/>
  <c r="C22" i="5"/>
  <c r="B23" i="5"/>
  <c r="C23" i="5"/>
  <c r="B24" i="5"/>
  <c r="C24" i="5"/>
  <c r="B25" i="5"/>
  <c r="C25" i="5"/>
  <c r="B26" i="5"/>
  <c r="C26" i="5"/>
  <c r="B27" i="5"/>
  <c r="C27" i="5"/>
  <c r="B28" i="5"/>
  <c r="C28" i="5"/>
  <c r="B29" i="5"/>
  <c r="C29" i="5"/>
  <c r="B30" i="5"/>
  <c r="C30" i="5"/>
  <c r="B31" i="5"/>
  <c r="C31" i="5"/>
  <c r="B32" i="5"/>
  <c r="C32" i="5"/>
  <c r="B33" i="5"/>
  <c r="C33" i="5"/>
  <c r="B34" i="5"/>
  <c r="C34" i="5"/>
  <c r="B35" i="5"/>
  <c r="C35" i="5"/>
  <c r="B36" i="5"/>
  <c r="C36" i="5"/>
  <c r="B37" i="5"/>
  <c r="C37" i="5"/>
  <c r="B38" i="5"/>
  <c r="C38" i="5"/>
  <c r="B39" i="5"/>
  <c r="C39" i="5"/>
  <c r="B40" i="5"/>
  <c r="C40" i="5"/>
  <c r="B41" i="5"/>
  <c r="C41" i="5"/>
  <c r="B42" i="5"/>
  <c r="C42" i="5"/>
  <c r="B43" i="5"/>
  <c r="C43" i="5"/>
  <c r="B44" i="5"/>
  <c r="C44" i="5"/>
  <c r="B45" i="5"/>
  <c r="C45" i="5"/>
  <c r="B46" i="5"/>
  <c r="C46" i="5"/>
  <c r="B47" i="5"/>
  <c r="C47" i="5"/>
  <c r="B48" i="5"/>
  <c r="C48" i="5"/>
  <c r="B49" i="5"/>
  <c r="C49" i="5"/>
  <c r="B50" i="5"/>
  <c r="C50" i="5"/>
  <c r="B51" i="5"/>
  <c r="C51" i="5"/>
  <c r="B52" i="5"/>
  <c r="C52" i="5"/>
  <c r="B53" i="5"/>
  <c r="C53" i="5"/>
  <c r="B54" i="5"/>
  <c r="C54" i="5"/>
  <c r="B55" i="5"/>
  <c r="C55" i="5"/>
  <c r="B56" i="5"/>
  <c r="C56" i="5"/>
  <c r="B57" i="5"/>
  <c r="C57" i="5"/>
  <c r="B58" i="5"/>
  <c r="C58" i="5"/>
  <c r="B59" i="5"/>
  <c r="C59" i="5"/>
  <c r="B60" i="5"/>
  <c r="C60" i="5"/>
  <c r="B61" i="5"/>
  <c r="C61" i="5"/>
  <c r="B62" i="5"/>
  <c r="C62" i="5"/>
  <c r="B63" i="5"/>
  <c r="C63" i="5"/>
  <c r="B64" i="5"/>
  <c r="C64" i="5"/>
  <c r="B65" i="5"/>
  <c r="C65" i="5"/>
  <c r="B66" i="5"/>
  <c r="C66" i="5"/>
  <c r="B67" i="5"/>
  <c r="C67" i="5"/>
  <c r="B68" i="5"/>
  <c r="C68" i="5"/>
  <c r="B69" i="5"/>
  <c r="C69" i="5"/>
  <c r="B70" i="5"/>
  <c r="C70" i="5"/>
  <c r="B71" i="5"/>
  <c r="C71" i="5"/>
  <c r="B72" i="5"/>
  <c r="C72" i="5"/>
  <c r="B73" i="5"/>
  <c r="C73" i="5"/>
  <c r="B74" i="5"/>
  <c r="C74" i="5"/>
  <c r="B75" i="5"/>
  <c r="C75" i="5"/>
  <c r="B76" i="5"/>
  <c r="C76" i="5"/>
  <c r="B77" i="5"/>
  <c r="C77" i="5"/>
  <c r="B78" i="5"/>
  <c r="C78" i="5"/>
  <c r="B79" i="5"/>
  <c r="C79" i="5"/>
  <c r="B80" i="5"/>
  <c r="C80" i="5"/>
  <c r="B81" i="5"/>
  <c r="C81" i="5"/>
  <c r="B82" i="5"/>
  <c r="C82" i="5"/>
  <c r="B83" i="5"/>
  <c r="C83" i="5"/>
  <c r="B84" i="5"/>
  <c r="C84" i="5"/>
  <c r="B85" i="5"/>
  <c r="C85" i="5"/>
  <c r="B86" i="5"/>
  <c r="C86" i="5"/>
  <c r="B87" i="5"/>
  <c r="C87" i="5"/>
  <c r="B88" i="5"/>
  <c r="C88" i="5"/>
  <c r="B89" i="5"/>
  <c r="C89" i="5"/>
  <c r="B90" i="5"/>
  <c r="C90" i="5"/>
  <c r="B91" i="5"/>
  <c r="C91" i="5"/>
  <c r="B92" i="5"/>
  <c r="C92" i="5"/>
  <c r="B93" i="5"/>
  <c r="C93" i="5"/>
  <c r="B94" i="5"/>
  <c r="C94" i="5"/>
  <c r="B95" i="5"/>
  <c r="C95" i="5"/>
  <c r="B96" i="5"/>
  <c r="C96" i="5"/>
  <c r="B97" i="5"/>
  <c r="C97" i="5"/>
  <c r="B98" i="5"/>
  <c r="C98" i="5"/>
  <c r="B99" i="5"/>
  <c r="C99" i="5"/>
  <c r="B100" i="5"/>
  <c r="C100" i="5"/>
  <c r="B101" i="5"/>
  <c r="C101" i="5"/>
  <c r="B102" i="5"/>
  <c r="C102" i="5"/>
  <c r="B103" i="5"/>
  <c r="C103" i="5"/>
  <c r="B104" i="5"/>
  <c r="C104" i="5"/>
  <c r="B105" i="5"/>
  <c r="C105" i="5"/>
  <c r="B106" i="5"/>
  <c r="C106" i="5"/>
  <c r="B107" i="5"/>
  <c r="C107" i="5"/>
  <c r="B108" i="5"/>
  <c r="C108" i="5"/>
  <c r="B109" i="5"/>
  <c r="C109" i="5"/>
  <c r="B110" i="5"/>
  <c r="C110" i="5"/>
  <c r="B111" i="5"/>
  <c r="C111" i="5"/>
  <c r="B112" i="5"/>
  <c r="C112" i="5"/>
  <c r="B113" i="5"/>
  <c r="C113" i="5"/>
  <c r="B114" i="5"/>
  <c r="C114" i="5"/>
  <c r="B115" i="5"/>
  <c r="C115" i="5"/>
  <c r="B116" i="5"/>
  <c r="C116" i="5"/>
  <c r="B117" i="5"/>
  <c r="C117" i="5"/>
  <c r="B118" i="5"/>
  <c r="C118" i="5"/>
  <c r="B119" i="5"/>
  <c r="C119" i="5"/>
  <c r="B120" i="5"/>
  <c r="C120" i="5"/>
  <c r="B121" i="5"/>
  <c r="C121" i="5"/>
  <c r="B122" i="5"/>
  <c r="C122" i="5"/>
  <c r="B123" i="5"/>
  <c r="C123" i="5"/>
  <c r="B124" i="5"/>
  <c r="C124" i="5"/>
  <c r="B125" i="5"/>
  <c r="C125" i="5"/>
  <c r="B126" i="5"/>
  <c r="C126" i="5"/>
  <c r="B127" i="5"/>
  <c r="C127" i="5"/>
  <c r="B128" i="5"/>
  <c r="C128" i="5"/>
  <c r="B129" i="5"/>
  <c r="C129" i="5"/>
  <c r="B130" i="5"/>
  <c r="C130" i="5"/>
  <c r="B131" i="5"/>
  <c r="C131" i="5"/>
  <c r="B132" i="5"/>
  <c r="C132" i="5"/>
  <c r="B133" i="5"/>
  <c r="C133" i="5"/>
  <c r="B134" i="5"/>
  <c r="C134" i="5"/>
  <c r="B135" i="5"/>
  <c r="C135" i="5"/>
  <c r="B136" i="5"/>
  <c r="C136" i="5"/>
  <c r="B137" i="5"/>
  <c r="C137" i="5"/>
  <c r="B138" i="5"/>
  <c r="C138" i="5"/>
  <c r="B139" i="5"/>
  <c r="C139" i="5"/>
  <c r="B140" i="5"/>
  <c r="C140" i="5"/>
  <c r="B141" i="5"/>
  <c r="C141" i="5"/>
  <c r="B142" i="5"/>
  <c r="C142" i="5"/>
  <c r="B143" i="5"/>
  <c r="C143" i="5"/>
  <c r="B144" i="5"/>
  <c r="C144" i="5"/>
  <c r="B145" i="5"/>
  <c r="C145" i="5"/>
  <c r="B146" i="5"/>
  <c r="C146" i="5"/>
  <c r="B147" i="5"/>
  <c r="C147" i="5"/>
  <c r="B148" i="5"/>
  <c r="C148" i="5"/>
  <c r="B149" i="5"/>
  <c r="C149" i="5"/>
  <c r="B150" i="5"/>
  <c r="C150" i="5"/>
  <c r="B151" i="5"/>
  <c r="C151" i="5"/>
  <c r="B152" i="5"/>
  <c r="C152" i="5"/>
  <c r="B153" i="5"/>
  <c r="C153" i="5"/>
  <c r="B154" i="5"/>
  <c r="C154" i="5"/>
  <c r="B155" i="5"/>
  <c r="C155" i="5"/>
  <c r="B156" i="5"/>
  <c r="C156" i="5"/>
  <c r="B157" i="5"/>
  <c r="C157" i="5"/>
  <c r="B158" i="5"/>
  <c r="C158" i="5"/>
  <c r="B159" i="5"/>
  <c r="C159" i="5"/>
  <c r="B160" i="5"/>
  <c r="C160" i="5"/>
  <c r="B161" i="5"/>
  <c r="C161" i="5"/>
  <c r="B162" i="5"/>
  <c r="C162" i="5"/>
  <c r="B163" i="5"/>
  <c r="C163" i="5"/>
  <c r="B164" i="5"/>
  <c r="C164" i="5"/>
  <c r="B165" i="5"/>
  <c r="C165" i="5"/>
  <c r="B166" i="5"/>
  <c r="C166" i="5"/>
  <c r="B167" i="5"/>
  <c r="C167" i="5"/>
  <c r="B168" i="5"/>
  <c r="C168" i="5"/>
  <c r="B169" i="5"/>
  <c r="C169" i="5"/>
  <c r="B170" i="5"/>
  <c r="C170" i="5"/>
  <c r="B171" i="5"/>
  <c r="C171" i="5"/>
  <c r="B172" i="5"/>
  <c r="C172" i="5"/>
  <c r="B173" i="5"/>
  <c r="C173" i="5"/>
  <c r="B174" i="5"/>
  <c r="C174" i="5"/>
  <c r="B175" i="5"/>
  <c r="C175" i="5"/>
  <c r="B176" i="5"/>
  <c r="C176" i="5"/>
  <c r="B177" i="5"/>
  <c r="C177" i="5"/>
  <c r="B178" i="5"/>
  <c r="C178" i="5"/>
  <c r="B179" i="5"/>
  <c r="C179" i="5"/>
  <c r="B180" i="5"/>
  <c r="C180" i="5"/>
  <c r="B181" i="5"/>
  <c r="C181" i="5"/>
  <c r="B182" i="5"/>
  <c r="C182" i="5"/>
  <c r="B183" i="5"/>
  <c r="C183" i="5"/>
  <c r="B184" i="5"/>
  <c r="C184" i="5"/>
  <c r="B185" i="5"/>
  <c r="C185" i="5"/>
  <c r="B186" i="5"/>
  <c r="C186" i="5"/>
  <c r="B187" i="5"/>
  <c r="C187" i="5"/>
  <c r="B188" i="5"/>
  <c r="C188" i="5"/>
  <c r="B189" i="5"/>
  <c r="C189" i="5"/>
  <c r="B190" i="5"/>
  <c r="C190" i="5"/>
  <c r="B191" i="5"/>
  <c r="C191" i="5"/>
  <c r="B192" i="5"/>
  <c r="C192" i="5"/>
  <c r="B193" i="5"/>
  <c r="C193" i="5"/>
  <c r="B194" i="5"/>
  <c r="C194" i="5"/>
  <c r="B195" i="5"/>
  <c r="C195" i="5"/>
  <c r="B196" i="5"/>
  <c r="C196" i="5"/>
  <c r="B197" i="5"/>
  <c r="C197" i="5"/>
  <c r="B198" i="5"/>
  <c r="C198" i="5"/>
  <c r="B199" i="5"/>
  <c r="C199" i="5"/>
  <c r="B200" i="5"/>
  <c r="C200" i="5"/>
  <c r="B201" i="5"/>
  <c r="C201" i="5"/>
  <c r="B202" i="5"/>
  <c r="C202" i="5"/>
  <c r="B203" i="5"/>
  <c r="C203" i="5"/>
  <c r="B204" i="5"/>
  <c r="C204" i="5"/>
  <c r="B205" i="5"/>
  <c r="C205" i="5"/>
  <c r="B206" i="5"/>
  <c r="C206" i="5"/>
  <c r="B207" i="5"/>
  <c r="C207" i="5"/>
  <c r="B208" i="5"/>
  <c r="C208" i="5"/>
  <c r="B209" i="5"/>
  <c r="C209" i="5"/>
  <c r="B210" i="5"/>
  <c r="C210" i="5"/>
  <c r="B211" i="5"/>
  <c r="C211" i="5"/>
  <c r="B212" i="5"/>
  <c r="C212" i="5"/>
  <c r="B213" i="5"/>
  <c r="C213" i="5"/>
  <c r="B214" i="5"/>
  <c r="C214" i="5"/>
  <c r="B215" i="5"/>
  <c r="C215" i="5"/>
  <c r="B216" i="5"/>
  <c r="C216" i="5"/>
  <c r="B217" i="5"/>
  <c r="C217" i="5"/>
  <c r="B218" i="5"/>
  <c r="C218" i="5"/>
  <c r="B219" i="5"/>
  <c r="C219" i="5"/>
  <c r="B220" i="5"/>
  <c r="C220" i="5"/>
  <c r="B221" i="5"/>
  <c r="C221" i="5"/>
  <c r="B222" i="5"/>
  <c r="C222" i="5"/>
  <c r="B223" i="5"/>
  <c r="C223" i="5"/>
  <c r="B224" i="5"/>
  <c r="C224" i="5"/>
  <c r="B225" i="5"/>
  <c r="C225" i="5"/>
  <c r="B226" i="5"/>
  <c r="C226" i="5"/>
  <c r="B227" i="5"/>
  <c r="C227" i="5"/>
  <c r="B228" i="5"/>
  <c r="C228" i="5"/>
  <c r="B229" i="5"/>
  <c r="C229" i="5"/>
  <c r="B230" i="5"/>
  <c r="C230" i="5"/>
  <c r="B231" i="5"/>
  <c r="C231" i="5"/>
  <c r="B232" i="5"/>
  <c r="C232" i="5"/>
  <c r="B233" i="5"/>
  <c r="C233" i="5"/>
  <c r="B234" i="5"/>
  <c r="C234" i="5"/>
  <c r="B235" i="5"/>
  <c r="C235" i="5"/>
  <c r="H33" i="12" l="1"/>
  <c r="H39" i="12"/>
  <c r="H172" i="3"/>
  <c r="H170" i="3"/>
  <c r="H169" i="3"/>
  <c r="H171" i="3"/>
  <c r="J171" i="3"/>
  <c r="J172" i="3"/>
  <c r="J169" i="3"/>
  <c r="J170" i="3"/>
  <c r="H43" i="12"/>
  <c r="H168" i="3"/>
  <c r="J168" i="3"/>
  <c r="J157" i="3"/>
  <c r="H167" i="3"/>
  <c r="J167" i="3"/>
  <c r="H162" i="3"/>
  <c r="H145" i="3"/>
  <c r="H11" i="3"/>
  <c r="H147" i="3"/>
  <c r="J135" i="3"/>
  <c r="H79" i="3"/>
  <c r="H132" i="3"/>
  <c r="H39" i="3"/>
  <c r="H130" i="3"/>
  <c r="H148" i="3"/>
  <c r="J166" i="3"/>
  <c r="H95" i="3"/>
  <c r="H87" i="3"/>
  <c r="H82" i="3"/>
  <c r="H80" i="3"/>
  <c r="H47" i="3"/>
  <c r="J156" i="3"/>
  <c r="H144" i="3"/>
  <c r="H135" i="3"/>
  <c r="H20" i="3"/>
  <c r="J137" i="3"/>
  <c r="J152" i="3"/>
  <c r="J129" i="3"/>
  <c r="J151" i="3"/>
  <c r="H163" i="3"/>
  <c r="J158" i="3"/>
  <c r="J132" i="3"/>
  <c r="J130" i="3"/>
  <c r="H98" i="3"/>
  <c r="H63" i="3"/>
  <c r="H28" i="3"/>
  <c r="H127" i="3"/>
  <c r="J136" i="3"/>
  <c r="H111" i="3"/>
  <c r="H90" i="3"/>
  <c r="H143" i="3"/>
  <c r="H151" i="3"/>
  <c r="H150" i="3"/>
  <c r="J139" i="3"/>
  <c r="H124" i="3"/>
  <c r="H83" i="3"/>
  <c r="J162" i="3"/>
  <c r="H164" i="3"/>
  <c r="H139" i="3"/>
  <c r="H138" i="3"/>
  <c r="H116" i="3"/>
  <c r="H71" i="3"/>
  <c r="H12" i="3"/>
  <c r="H156" i="3"/>
  <c r="J153" i="3"/>
  <c r="H121" i="3"/>
  <c r="H115" i="3"/>
  <c r="H114" i="3"/>
  <c r="H74" i="3"/>
  <c r="J161" i="3"/>
  <c r="H158" i="3"/>
  <c r="J155" i="3"/>
  <c r="J133" i="3"/>
  <c r="H92" i="3"/>
  <c r="H155" i="3"/>
  <c r="H91" i="3"/>
  <c r="H72" i="3"/>
  <c r="H57" i="3"/>
  <c r="H65" i="3"/>
  <c r="H17" i="3"/>
  <c r="H137" i="3"/>
  <c r="H16" i="3"/>
  <c r="H110" i="3"/>
  <c r="J140" i="3"/>
  <c r="H131" i="3"/>
  <c r="H129" i="3"/>
  <c r="H123" i="3"/>
  <c r="H89" i="3"/>
  <c r="H84" i="3"/>
  <c r="J160" i="3"/>
  <c r="J163" i="3"/>
  <c r="H140" i="3"/>
  <c r="J138" i="3"/>
  <c r="H122" i="3"/>
  <c r="H55" i="3"/>
  <c r="H41" i="3"/>
  <c r="H15" i="3"/>
  <c r="H13" i="3"/>
  <c r="H104" i="3"/>
  <c r="H105" i="3"/>
  <c r="H141" i="3"/>
  <c r="H117" i="3"/>
  <c r="H120" i="3"/>
  <c r="H118" i="3"/>
  <c r="H101" i="3"/>
  <c r="H99" i="3"/>
  <c r="H102" i="3"/>
  <c r="H100" i="3"/>
  <c r="H125" i="3"/>
  <c r="H128" i="3"/>
  <c r="H126" i="3"/>
  <c r="H165" i="3"/>
  <c r="H97" i="3"/>
  <c r="H93" i="3"/>
  <c r="H96" i="3"/>
  <c r="H94" i="3"/>
  <c r="H34" i="3"/>
  <c r="H37" i="3"/>
  <c r="H40" i="3"/>
  <c r="H35" i="3"/>
  <c r="H38" i="3"/>
  <c r="H36" i="3"/>
  <c r="H31" i="3"/>
  <c r="H26" i="3"/>
  <c r="H29" i="3"/>
  <c r="H32" i="3"/>
  <c r="H27" i="3"/>
  <c r="H30" i="3"/>
  <c r="H23" i="3"/>
  <c r="H18" i="3"/>
  <c r="H21" i="3"/>
  <c r="H24" i="3"/>
  <c r="H19" i="3"/>
  <c r="H22" i="3"/>
  <c r="H25" i="3"/>
  <c r="H161" i="3"/>
  <c r="H159" i="3"/>
  <c r="H154" i="3"/>
  <c r="J159" i="3"/>
  <c r="H157" i="3"/>
  <c r="J154" i="3"/>
  <c r="H153" i="3"/>
  <c r="H152" i="3"/>
  <c r="H112" i="3"/>
  <c r="H113" i="3"/>
  <c r="H42" i="3"/>
  <c r="H45" i="3"/>
  <c r="H48" i="3"/>
  <c r="H43" i="3"/>
  <c r="H46" i="3"/>
  <c r="H44" i="3"/>
  <c r="H85" i="3"/>
  <c r="H88" i="3"/>
  <c r="H86" i="3"/>
  <c r="H146" i="3"/>
  <c r="H149" i="3"/>
  <c r="J165" i="3"/>
  <c r="H133" i="3"/>
  <c r="H136" i="3"/>
  <c r="H134" i="3"/>
  <c r="J134" i="3"/>
  <c r="H109" i="3"/>
  <c r="H107" i="3"/>
  <c r="H108" i="3"/>
  <c r="H77" i="3"/>
  <c r="H75" i="3"/>
  <c r="H78" i="3"/>
  <c r="H76" i="3"/>
  <c r="H50" i="3"/>
  <c r="H53" i="3"/>
  <c r="H56" i="3"/>
  <c r="H51" i="3"/>
  <c r="H54" i="3"/>
  <c r="H52" i="3"/>
  <c r="H33" i="3"/>
  <c r="H166" i="3"/>
  <c r="J164" i="3"/>
  <c r="H160" i="3"/>
  <c r="J141" i="3"/>
  <c r="H119" i="3"/>
  <c r="H106" i="3"/>
  <c r="H103" i="3"/>
  <c r="H66" i="3"/>
  <c r="H69" i="3"/>
  <c r="H67" i="3"/>
  <c r="H70" i="3"/>
  <c r="H68" i="3"/>
  <c r="H58" i="3"/>
  <c r="H61" i="3"/>
  <c r="H64" i="3"/>
  <c r="H59" i="3"/>
  <c r="H62" i="3"/>
  <c r="H60" i="3"/>
  <c r="H49" i="3"/>
  <c r="J131" i="3"/>
  <c r="H81" i="3"/>
  <c r="H73" i="3"/>
  <c r="H14" i="3"/>
  <c r="B30" i="10" l="1"/>
  <c r="C30" i="10"/>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5" i="11"/>
  <c r="E4" i="11"/>
  <c r="I51" i="10"/>
  <c r="T51" i="10" s="1"/>
  <c r="Z3" i="10"/>
  <c r="X3" i="10"/>
  <c r="U3" i="10"/>
  <c r="I3" i="10"/>
  <c r="V76" i="10" l="1"/>
  <c r="W77" i="10"/>
  <c r="W76" i="10"/>
  <c r="V78" i="10"/>
  <c r="V77" i="10"/>
  <c r="V79" i="10"/>
  <c r="W79" i="10"/>
  <c r="W78" i="10"/>
  <c r="W75" i="10"/>
  <c r="W74" i="10"/>
  <c r="W72" i="10"/>
  <c r="W70" i="10"/>
  <c r="W68" i="10"/>
  <c r="W66" i="10"/>
  <c r="W64" i="10"/>
  <c r="V75" i="10"/>
  <c r="V74" i="10"/>
  <c r="V72" i="10"/>
  <c r="V70" i="10"/>
  <c r="V68" i="10"/>
  <c r="V66" i="10"/>
  <c r="V64" i="10"/>
  <c r="W73" i="10"/>
  <c r="W71" i="10"/>
  <c r="W69" i="10"/>
  <c r="W67" i="10"/>
  <c r="W65" i="10"/>
  <c r="W51" i="10"/>
  <c r="V73" i="10"/>
  <c r="V71" i="10"/>
  <c r="V69" i="10"/>
  <c r="V67" i="10"/>
  <c r="V65" i="10"/>
  <c r="V51" i="10"/>
  <c r="I52" i="10"/>
  <c r="T52" i="10" s="1"/>
  <c r="I57" i="10"/>
  <c r="T57" i="10" s="1"/>
  <c r="I25" i="10"/>
  <c r="T25" i="10" s="1"/>
  <c r="I55" i="10"/>
  <c r="T55" i="10" s="1"/>
  <c r="I53" i="10"/>
  <c r="T53" i="10" s="1"/>
  <c r="W3" i="10"/>
  <c r="V3" i="10"/>
  <c r="Y3" i="10" s="1"/>
  <c r="T3" i="10"/>
  <c r="I4" i="10"/>
  <c r="T4" i="10" s="1"/>
  <c r="I6" i="10"/>
  <c r="T6" i="10" s="1"/>
  <c r="Y79" i="10" l="1"/>
  <c r="AA76" i="10"/>
  <c r="AA78" i="10"/>
  <c r="AA77" i="10"/>
  <c r="AA79" i="10"/>
  <c r="Y78" i="10"/>
  <c r="Y77" i="10"/>
  <c r="Y76" i="10"/>
  <c r="V53" i="10"/>
  <c r="Y69" i="10"/>
  <c r="AA69" i="10"/>
  <c r="W4" i="10"/>
  <c r="W52" i="10"/>
  <c r="AA64" i="10"/>
  <c r="Y64" i="10"/>
  <c r="W6" i="10"/>
  <c r="AA67" i="10"/>
  <c r="Y67" i="10"/>
  <c r="V25" i="10"/>
  <c r="V57" i="10"/>
  <c r="Y73" i="10"/>
  <c r="AA73" i="10"/>
  <c r="W53" i="10"/>
  <c r="Y66" i="10"/>
  <c r="AA66" i="10"/>
  <c r="V55" i="10"/>
  <c r="V4" i="10"/>
  <c r="V52" i="10"/>
  <c r="Y68" i="10"/>
  <c r="AA68" i="10"/>
  <c r="W57" i="10"/>
  <c r="V6" i="10"/>
  <c r="Y70" i="10"/>
  <c r="AA70" i="10"/>
  <c r="AA75" i="10"/>
  <c r="Y75" i="10"/>
  <c r="AA71" i="10"/>
  <c r="Y71" i="10"/>
  <c r="W55" i="10"/>
  <c r="W25" i="10"/>
  <c r="AA72" i="10"/>
  <c r="Y72" i="10"/>
  <c r="AA3" i="10"/>
  <c r="Y51" i="10"/>
  <c r="AA51" i="10"/>
  <c r="Y65" i="10"/>
  <c r="AA65" i="10"/>
  <c r="Y74" i="10"/>
  <c r="AA74" i="10"/>
  <c r="I54" i="10"/>
  <c r="I56" i="10"/>
  <c r="I26" i="10"/>
  <c r="I5" i="10"/>
  <c r="I23" i="10"/>
  <c r="I45" i="10"/>
  <c r="I27" i="10"/>
  <c r="I21" i="10"/>
  <c r="I17" i="10"/>
  <c r="I15" i="10"/>
  <c r="I31" i="10"/>
  <c r="I58" i="10"/>
  <c r="I47" i="10"/>
  <c r="I49" i="10"/>
  <c r="I7" i="10"/>
  <c r="T23" i="10" l="1"/>
  <c r="W23" i="10"/>
  <c r="V23" i="10"/>
  <c r="Y6" i="10"/>
  <c r="AA6" i="10"/>
  <c r="T31" i="10"/>
  <c r="W31" i="10"/>
  <c r="V31" i="10"/>
  <c r="T26" i="10"/>
  <c r="V26" i="10"/>
  <c r="W26" i="10"/>
  <c r="AA57" i="10"/>
  <c r="Y57" i="10"/>
  <c r="AA52" i="10"/>
  <c r="Y52" i="10"/>
  <c r="AA25" i="10"/>
  <c r="Y25" i="10"/>
  <c r="T47" i="10"/>
  <c r="V47" i="10"/>
  <c r="W47" i="10"/>
  <c r="T5" i="10"/>
  <c r="V5" i="10"/>
  <c r="W5" i="10"/>
  <c r="T17" i="10"/>
  <c r="V17" i="10"/>
  <c r="W17" i="10"/>
  <c r="T54" i="10"/>
  <c r="V54" i="10"/>
  <c r="W54" i="10"/>
  <c r="T7" i="10"/>
  <c r="V7" i="10"/>
  <c r="W7" i="10"/>
  <c r="T21" i="10"/>
  <c r="W21" i="10"/>
  <c r="V21" i="10"/>
  <c r="Y4" i="10"/>
  <c r="AA4" i="10"/>
  <c r="Y55" i="10"/>
  <c r="AA55" i="10"/>
  <c r="T45" i="10"/>
  <c r="V45" i="10"/>
  <c r="W45" i="10"/>
  <c r="T58" i="10"/>
  <c r="V58" i="10"/>
  <c r="W58" i="10"/>
  <c r="T15" i="10"/>
  <c r="V15" i="10"/>
  <c r="W15" i="10"/>
  <c r="T56" i="10"/>
  <c r="V56" i="10"/>
  <c r="W56" i="10"/>
  <c r="T49" i="10"/>
  <c r="V49" i="10"/>
  <c r="W49" i="10"/>
  <c r="T27" i="10"/>
  <c r="W27" i="10"/>
  <c r="V27" i="10"/>
  <c r="AA53" i="10"/>
  <c r="Y53" i="10"/>
  <c r="I28" i="10"/>
  <c r="I48" i="10"/>
  <c r="I16" i="10"/>
  <c r="I18" i="10"/>
  <c r="I24" i="10"/>
  <c r="I46" i="10"/>
  <c r="I32" i="10"/>
  <c r="I50" i="10"/>
  <c r="I22" i="10"/>
  <c r="I59" i="10"/>
  <c r="I8" i="10"/>
  <c r="T18" i="10" l="1"/>
  <c r="W18" i="10"/>
  <c r="V18" i="10"/>
  <c r="Y15" i="10"/>
  <c r="AA15" i="10"/>
  <c r="AA7" i="10"/>
  <c r="Y7" i="10"/>
  <c r="T24" i="10"/>
  <c r="V24" i="10"/>
  <c r="W24" i="10"/>
  <c r="AA31" i="10"/>
  <c r="Y31" i="10"/>
  <c r="T8" i="10"/>
  <c r="V8" i="10"/>
  <c r="W8" i="10"/>
  <c r="T59" i="10"/>
  <c r="V59" i="10"/>
  <c r="W59" i="10"/>
  <c r="T16" i="10"/>
  <c r="W16" i="10"/>
  <c r="V16" i="10"/>
  <c r="AA5" i="10"/>
  <c r="Y5" i="10"/>
  <c r="T32" i="10"/>
  <c r="W32" i="10"/>
  <c r="V32" i="10"/>
  <c r="T22" i="10"/>
  <c r="V22" i="10"/>
  <c r="W22" i="10"/>
  <c r="T48" i="10"/>
  <c r="W48" i="10"/>
  <c r="V48" i="10"/>
  <c r="AA49" i="10"/>
  <c r="Y49" i="10"/>
  <c r="T50" i="10"/>
  <c r="W50" i="10"/>
  <c r="V50" i="10"/>
  <c r="T28" i="10"/>
  <c r="W28" i="10"/>
  <c r="V28" i="10"/>
  <c r="Y58" i="10"/>
  <c r="AA58" i="10"/>
  <c r="AA54" i="10"/>
  <c r="Y54" i="10"/>
  <c r="AA21" i="10"/>
  <c r="Y21" i="10"/>
  <c r="Y47" i="10"/>
  <c r="AA47" i="10"/>
  <c r="Y23" i="10"/>
  <c r="AA23" i="10"/>
  <c r="T46" i="10"/>
  <c r="W46" i="10"/>
  <c r="V46" i="10"/>
  <c r="Y26" i="10"/>
  <c r="AA26" i="10"/>
  <c r="Y56" i="10"/>
  <c r="AA56" i="10"/>
  <c r="AA27" i="10"/>
  <c r="Y27" i="10"/>
  <c r="Y45" i="10"/>
  <c r="AA45" i="10"/>
  <c r="AA17" i="10"/>
  <c r="Y17" i="10"/>
  <c r="I19" i="10"/>
  <c r="I29" i="10"/>
  <c r="I9" i="10"/>
  <c r="I33" i="10"/>
  <c r="I11" i="10"/>
  <c r="I35" i="10"/>
  <c r="I60" i="10"/>
  <c r="T60" i="10" l="1"/>
  <c r="W60" i="10"/>
  <c r="V60" i="10"/>
  <c r="AA28" i="10"/>
  <c r="Y28" i="10"/>
  <c r="T35" i="10"/>
  <c r="W35" i="10"/>
  <c r="V35" i="10"/>
  <c r="AA8" i="10"/>
  <c r="Y8" i="10"/>
  <c r="T11" i="10"/>
  <c r="V11" i="10"/>
  <c r="W11" i="10"/>
  <c r="AA16" i="10"/>
  <c r="Y16" i="10"/>
  <c r="T19" i="10"/>
  <c r="V19" i="10"/>
  <c r="W19" i="10"/>
  <c r="Y46" i="10"/>
  <c r="AA46" i="10"/>
  <c r="Y50" i="10"/>
  <c r="AA50" i="10"/>
  <c r="Y22" i="10"/>
  <c r="AA22" i="10"/>
  <c r="T33" i="10"/>
  <c r="V33" i="10"/>
  <c r="W33" i="10"/>
  <c r="Y18" i="10"/>
  <c r="AA18" i="10"/>
  <c r="AA32" i="10"/>
  <c r="Y32" i="10"/>
  <c r="AA48" i="10"/>
  <c r="Y48" i="10"/>
  <c r="T9" i="10"/>
  <c r="V9" i="10"/>
  <c r="W9" i="10"/>
  <c r="T29" i="10"/>
  <c r="W29" i="10"/>
  <c r="V29" i="10"/>
  <c r="AA59" i="10"/>
  <c r="Y59" i="10"/>
  <c r="Y24" i="10"/>
  <c r="AA24" i="10"/>
  <c r="I30" i="10"/>
  <c r="I61" i="10"/>
  <c r="I20" i="10"/>
  <c r="I10" i="10"/>
  <c r="I34" i="10"/>
  <c r="I62" i="10"/>
  <c r="I12" i="10"/>
  <c r="I36" i="10"/>
  <c r="T20" i="10" l="1"/>
  <c r="V20" i="10"/>
  <c r="W20" i="10"/>
  <c r="AA29" i="10"/>
  <c r="Y29" i="10"/>
  <c r="T61" i="10"/>
  <c r="V61" i="10"/>
  <c r="W61" i="10"/>
  <c r="T36" i="10"/>
  <c r="V36" i="10"/>
  <c r="W36" i="10"/>
  <c r="T30" i="10"/>
  <c r="W30" i="10"/>
  <c r="V30" i="10"/>
  <c r="Y11" i="10"/>
  <c r="AA11" i="10"/>
  <c r="T10" i="10"/>
  <c r="V10" i="10"/>
  <c r="W10" i="10"/>
  <c r="Y60" i="10"/>
  <c r="AA60" i="10"/>
  <c r="AA9" i="10"/>
  <c r="Y9" i="10"/>
  <c r="Y33" i="10"/>
  <c r="AA33" i="10"/>
  <c r="AA35" i="10"/>
  <c r="Y35" i="10"/>
  <c r="T12" i="10"/>
  <c r="V12" i="10"/>
  <c r="W12" i="10"/>
  <c r="T62" i="10"/>
  <c r="W62" i="10"/>
  <c r="V62" i="10"/>
  <c r="T34" i="10"/>
  <c r="W34" i="10"/>
  <c r="V34" i="10"/>
  <c r="Y19" i="10"/>
  <c r="AA19" i="10"/>
  <c r="I13" i="10"/>
  <c r="I37" i="10"/>
  <c r="I63" i="10"/>
  <c r="Y62" i="10" l="1"/>
  <c r="AA62" i="10"/>
  <c r="T13" i="10"/>
  <c r="V13" i="10"/>
  <c r="W13" i="10"/>
  <c r="Y30" i="10"/>
  <c r="AA30" i="10"/>
  <c r="AA12" i="10"/>
  <c r="Y12" i="10"/>
  <c r="T37" i="10"/>
  <c r="W37" i="10"/>
  <c r="V37" i="10"/>
  <c r="AA61" i="10"/>
  <c r="Y61" i="10"/>
  <c r="Y34" i="10"/>
  <c r="AA34" i="10"/>
  <c r="Y10" i="10"/>
  <c r="AA10" i="10"/>
  <c r="Y36" i="10"/>
  <c r="AA36" i="10"/>
  <c r="AA20" i="10"/>
  <c r="Y20" i="10"/>
  <c r="T63" i="10"/>
  <c r="W63" i="10"/>
  <c r="V63" i="10"/>
  <c r="I38" i="10"/>
  <c r="I14" i="10"/>
  <c r="A6" i="7" a="1"/>
  <c r="A6" i="7" s="1"/>
  <c r="AA37" i="10" l="1"/>
  <c r="Y37" i="10"/>
  <c r="AA13" i="10"/>
  <c r="Y13" i="10"/>
  <c r="AA63" i="10"/>
  <c r="Y63" i="10"/>
  <c r="T38" i="10"/>
  <c r="V38" i="10"/>
  <c r="W38" i="10"/>
  <c r="T14" i="10"/>
  <c r="W14" i="10"/>
  <c r="V14" i="10"/>
  <c r="B6" i="7"/>
  <c r="I39" i="10"/>
  <c r="K3" i="3"/>
  <c r="I3" i="4"/>
  <c r="C2" i="5"/>
  <c r="B2" i="5"/>
  <c r="Y14" i="10" l="1"/>
  <c r="AA14" i="10"/>
  <c r="Y38" i="10"/>
  <c r="AA38" i="10"/>
  <c r="T39" i="10"/>
  <c r="V39" i="10"/>
  <c r="W39" i="10"/>
  <c r="B173" i="3"/>
  <c r="A173" i="3" s="1"/>
  <c r="B177" i="3"/>
  <c r="A177" i="3" s="1"/>
  <c r="C177" i="3"/>
  <c r="C179" i="3"/>
  <c r="C173" i="3"/>
  <c r="B176" i="3"/>
  <c r="A176" i="3" s="1"/>
  <c r="B180" i="3"/>
  <c r="A180" i="3" s="1"/>
  <c r="C176" i="3"/>
  <c r="C180" i="3"/>
  <c r="B175" i="3"/>
  <c r="A175" i="3" s="1"/>
  <c r="B179" i="3"/>
  <c r="A179" i="3" s="1"/>
  <c r="C175" i="3"/>
  <c r="B174" i="3"/>
  <c r="A174" i="3" s="1"/>
  <c r="B178" i="3"/>
  <c r="A178" i="3" s="1"/>
  <c r="C174" i="3"/>
  <c r="C178" i="3"/>
  <c r="B170" i="3"/>
  <c r="A170" i="3" s="1"/>
  <c r="C172" i="3"/>
  <c r="C171" i="3"/>
  <c r="C170" i="3"/>
  <c r="B169" i="3"/>
  <c r="A169" i="3" s="1"/>
  <c r="C169" i="3"/>
  <c r="B172" i="3"/>
  <c r="A172" i="3" s="1"/>
  <c r="B171" i="3"/>
  <c r="A171" i="3" s="1"/>
  <c r="B172" i="4"/>
  <c r="A172" i="4" s="1"/>
  <c r="C172" i="4"/>
  <c r="C168" i="3"/>
  <c r="B168" i="3"/>
  <c r="A168" i="3" s="1"/>
  <c r="B5" i="4"/>
  <c r="A5" i="4" s="1"/>
  <c r="B9" i="4"/>
  <c r="A9" i="4" s="1"/>
  <c r="B13" i="4"/>
  <c r="A13" i="4" s="1"/>
  <c r="B17" i="4"/>
  <c r="A17" i="4" s="1"/>
  <c r="B21" i="4"/>
  <c r="A21" i="4" s="1"/>
  <c r="B25" i="4"/>
  <c r="A25" i="4" s="1"/>
  <c r="B29" i="4"/>
  <c r="A29" i="4" s="1"/>
  <c r="B33" i="4"/>
  <c r="A33" i="4" s="1"/>
  <c r="B37" i="4"/>
  <c r="A37" i="4" s="1"/>
  <c r="B41" i="4"/>
  <c r="A41" i="4" s="1"/>
  <c r="B45" i="4"/>
  <c r="A45" i="4" s="1"/>
  <c r="B49" i="4"/>
  <c r="A49" i="4" s="1"/>
  <c r="B53" i="4"/>
  <c r="A53" i="4" s="1"/>
  <c r="B57" i="4"/>
  <c r="A57" i="4" s="1"/>
  <c r="B61" i="4"/>
  <c r="A61" i="4" s="1"/>
  <c r="B65" i="4"/>
  <c r="A65" i="4" s="1"/>
  <c r="B69" i="4"/>
  <c r="A69" i="4" s="1"/>
  <c r="B73" i="4"/>
  <c r="A73" i="4" s="1"/>
  <c r="B77" i="4"/>
  <c r="A77" i="4" s="1"/>
  <c r="B81" i="4"/>
  <c r="A81" i="4" s="1"/>
  <c r="C86" i="4"/>
  <c r="C90" i="4"/>
  <c r="C94" i="4"/>
  <c r="C98" i="4"/>
  <c r="C102" i="4"/>
  <c r="C105" i="4"/>
  <c r="C109" i="4"/>
  <c r="C113" i="4"/>
  <c r="C117" i="4"/>
  <c r="C121" i="4"/>
  <c r="C125" i="4"/>
  <c r="C129" i="4"/>
  <c r="C137" i="4"/>
  <c r="B51" i="4"/>
  <c r="A51" i="4" s="1"/>
  <c r="B75" i="4"/>
  <c r="A75" i="4" s="1"/>
  <c r="C5" i="4"/>
  <c r="C9" i="4"/>
  <c r="C13" i="4"/>
  <c r="C17" i="4"/>
  <c r="C21" i="4"/>
  <c r="C25" i="4"/>
  <c r="C29" i="4"/>
  <c r="C33" i="4"/>
  <c r="C37" i="4"/>
  <c r="C41" i="4"/>
  <c r="C45" i="4"/>
  <c r="C49" i="4"/>
  <c r="C53" i="4"/>
  <c r="C57" i="4"/>
  <c r="C61" i="4"/>
  <c r="C65" i="4"/>
  <c r="C69" i="4"/>
  <c r="C73" i="4"/>
  <c r="C77" i="4"/>
  <c r="C81" i="4"/>
  <c r="B85" i="4"/>
  <c r="A85" i="4" s="1"/>
  <c r="B89" i="4"/>
  <c r="A89" i="4" s="1"/>
  <c r="B93" i="4"/>
  <c r="A93" i="4" s="1"/>
  <c r="B97" i="4"/>
  <c r="A97" i="4" s="1"/>
  <c r="B101" i="4"/>
  <c r="A101" i="4" s="1"/>
  <c r="B104" i="4"/>
  <c r="A104" i="4" s="1"/>
  <c r="B108" i="4"/>
  <c r="A108" i="4" s="1"/>
  <c r="B112" i="4"/>
  <c r="A112" i="4" s="1"/>
  <c r="B116" i="4"/>
  <c r="A116" i="4" s="1"/>
  <c r="B120" i="4"/>
  <c r="A120" i="4" s="1"/>
  <c r="B124" i="4"/>
  <c r="A124" i="4" s="1"/>
  <c r="B128" i="4"/>
  <c r="A128" i="4" s="1"/>
  <c r="B132" i="4"/>
  <c r="A132" i="4" s="1"/>
  <c r="B136" i="4"/>
  <c r="A136" i="4" s="1"/>
  <c r="B140" i="4"/>
  <c r="A140" i="4" s="1"/>
  <c r="B144" i="4"/>
  <c r="A144" i="4" s="1"/>
  <c r="B148" i="4"/>
  <c r="A148" i="4" s="1"/>
  <c r="B152" i="4"/>
  <c r="A152" i="4" s="1"/>
  <c r="B156" i="4"/>
  <c r="A156" i="4" s="1"/>
  <c r="B160" i="4"/>
  <c r="A160" i="4" s="1"/>
  <c r="B164" i="4"/>
  <c r="A164" i="4" s="1"/>
  <c r="B168" i="4"/>
  <c r="A168" i="4" s="1"/>
  <c r="B119" i="4"/>
  <c r="A119" i="4" s="1"/>
  <c r="B143" i="4"/>
  <c r="A143" i="4" s="1"/>
  <c r="B155" i="4"/>
  <c r="A155" i="4" s="1"/>
  <c r="B167" i="4"/>
  <c r="A167" i="4" s="1"/>
  <c r="B167" i="3"/>
  <c r="A167" i="3" s="1"/>
  <c r="B19" i="4"/>
  <c r="A19" i="4" s="1"/>
  <c r="B23" i="4"/>
  <c r="A23" i="4" s="1"/>
  <c r="B47" i="4"/>
  <c r="A47" i="4" s="1"/>
  <c r="C92" i="4"/>
  <c r="B4" i="4"/>
  <c r="A4" i="4" s="1"/>
  <c r="B8" i="4"/>
  <c r="A8" i="4" s="1"/>
  <c r="B12" i="4"/>
  <c r="A12" i="4" s="1"/>
  <c r="B16" i="4"/>
  <c r="A16" i="4" s="1"/>
  <c r="B20" i="4"/>
  <c r="A20" i="4" s="1"/>
  <c r="B24" i="4"/>
  <c r="A24" i="4" s="1"/>
  <c r="B28" i="4"/>
  <c r="A28" i="4" s="1"/>
  <c r="B32" i="4"/>
  <c r="A32" i="4" s="1"/>
  <c r="B36" i="4"/>
  <c r="A36" i="4" s="1"/>
  <c r="B40" i="4"/>
  <c r="A40" i="4" s="1"/>
  <c r="B44" i="4"/>
  <c r="A44" i="4" s="1"/>
  <c r="B48" i="4"/>
  <c r="A48" i="4" s="1"/>
  <c r="B52" i="4"/>
  <c r="A52" i="4" s="1"/>
  <c r="B56" i="4"/>
  <c r="A56" i="4" s="1"/>
  <c r="B60" i="4"/>
  <c r="A60" i="4" s="1"/>
  <c r="B64" i="4"/>
  <c r="A64" i="4" s="1"/>
  <c r="B68" i="4"/>
  <c r="A68" i="4" s="1"/>
  <c r="B72" i="4"/>
  <c r="A72" i="4" s="1"/>
  <c r="B76" i="4"/>
  <c r="A76" i="4" s="1"/>
  <c r="B80" i="4"/>
  <c r="A80" i="4" s="1"/>
  <c r="C85" i="4"/>
  <c r="C89" i="4"/>
  <c r="C93" i="4"/>
  <c r="C97" i="4"/>
  <c r="C101" i="4"/>
  <c r="C104" i="4"/>
  <c r="C108" i="4"/>
  <c r="C112" i="4"/>
  <c r="C116" i="4"/>
  <c r="C120" i="4"/>
  <c r="C124" i="4"/>
  <c r="C128" i="4"/>
  <c r="C132" i="4"/>
  <c r="C136" i="4"/>
  <c r="C140" i="4"/>
  <c r="C144" i="4"/>
  <c r="C148" i="4"/>
  <c r="C152" i="4"/>
  <c r="C156" i="4"/>
  <c r="C160" i="4"/>
  <c r="C164" i="4"/>
  <c r="C168" i="4"/>
  <c r="B107" i="4"/>
  <c r="A107" i="4" s="1"/>
  <c r="B111" i="4"/>
  <c r="A111" i="4" s="1"/>
  <c r="B131" i="4"/>
  <c r="A131" i="4" s="1"/>
  <c r="B135" i="4"/>
  <c r="A135" i="4" s="1"/>
  <c r="B139" i="4"/>
  <c r="A139" i="4" s="1"/>
  <c r="B151" i="4"/>
  <c r="A151" i="4" s="1"/>
  <c r="B163" i="4"/>
  <c r="A163" i="4" s="1"/>
  <c r="B7" i="4"/>
  <c r="A7" i="4" s="1"/>
  <c r="B27" i="4"/>
  <c r="A27" i="4" s="1"/>
  <c r="B55" i="4"/>
  <c r="A55" i="4" s="1"/>
  <c r="B67" i="4"/>
  <c r="A67" i="4" s="1"/>
  <c r="C84" i="4"/>
  <c r="C4" i="4"/>
  <c r="C8" i="4"/>
  <c r="C12" i="4"/>
  <c r="C16" i="4"/>
  <c r="C20" i="4"/>
  <c r="C24" i="4"/>
  <c r="C28" i="4"/>
  <c r="C32" i="4"/>
  <c r="C36" i="4"/>
  <c r="C40" i="4"/>
  <c r="C44" i="4"/>
  <c r="C48" i="4"/>
  <c r="C52" i="4"/>
  <c r="C56" i="4"/>
  <c r="C60" i="4"/>
  <c r="C64" i="4"/>
  <c r="C68" i="4"/>
  <c r="C72" i="4"/>
  <c r="C76" i="4"/>
  <c r="C80" i="4"/>
  <c r="B84" i="4"/>
  <c r="A84" i="4" s="1"/>
  <c r="B88" i="4"/>
  <c r="A88" i="4" s="1"/>
  <c r="B92" i="4"/>
  <c r="A92" i="4" s="1"/>
  <c r="B96" i="4"/>
  <c r="A96" i="4" s="1"/>
  <c r="B100" i="4"/>
  <c r="A100" i="4" s="1"/>
  <c r="B103" i="4"/>
  <c r="A103" i="4" s="1"/>
  <c r="B115" i="4"/>
  <c r="A115" i="4" s="1"/>
  <c r="B123" i="4"/>
  <c r="A123" i="4" s="1"/>
  <c r="B127" i="4"/>
  <c r="A127" i="4" s="1"/>
  <c r="B147" i="4"/>
  <c r="A147" i="4" s="1"/>
  <c r="B159" i="4"/>
  <c r="A159" i="4" s="1"/>
  <c r="C167" i="3"/>
  <c r="C7" i="4"/>
  <c r="C11" i="4"/>
  <c r="C15" i="4"/>
  <c r="C19" i="4"/>
  <c r="C23" i="4"/>
  <c r="C27" i="4"/>
  <c r="C31" i="4"/>
  <c r="C35" i="4"/>
  <c r="C39" i="4"/>
  <c r="C43" i="4"/>
  <c r="C47" i="4"/>
  <c r="C51" i="4"/>
  <c r="C55" i="4"/>
  <c r="C59" i="4"/>
  <c r="C63" i="4"/>
  <c r="C67" i="4"/>
  <c r="C71" i="4"/>
  <c r="C75" i="4"/>
  <c r="C79" i="4"/>
  <c r="B83" i="4"/>
  <c r="A83" i="4" s="1"/>
  <c r="B87" i="4"/>
  <c r="A87" i="4" s="1"/>
  <c r="B91" i="4"/>
  <c r="A91" i="4" s="1"/>
  <c r="B95" i="4"/>
  <c r="A95" i="4" s="1"/>
  <c r="B99" i="4"/>
  <c r="A99" i="4" s="1"/>
  <c r="B106" i="4"/>
  <c r="A106" i="4" s="1"/>
  <c r="B110" i="4"/>
  <c r="A110" i="4" s="1"/>
  <c r="B114" i="4"/>
  <c r="A114" i="4" s="1"/>
  <c r="B118" i="4"/>
  <c r="A118" i="4" s="1"/>
  <c r="B122" i="4"/>
  <c r="A122" i="4" s="1"/>
  <c r="B126" i="4"/>
  <c r="A126" i="4" s="1"/>
  <c r="B130" i="4"/>
  <c r="A130" i="4" s="1"/>
  <c r="B134" i="4"/>
  <c r="A134" i="4" s="1"/>
  <c r="B138" i="4"/>
  <c r="A138" i="4" s="1"/>
  <c r="B142" i="4"/>
  <c r="A142" i="4" s="1"/>
  <c r="B146" i="4"/>
  <c r="A146" i="4" s="1"/>
  <c r="B150" i="4"/>
  <c r="A150" i="4" s="1"/>
  <c r="B154" i="4"/>
  <c r="A154" i="4" s="1"/>
  <c r="B158" i="4"/>
  <c r="A158" i="4" s="1"/>
  <c r="B162" i="4"/>
  <c r="A162" i="4" s="1"/>
  <c r="B166" i="4"/>
  <c r="A166" i="4" s="1"/>
  <c r="B170" i="4"/>
  <c r="A170" i="4" s="1"/>
  <c r="C150" i="4"/>
  <c r="C158" i="4"/>
  <c r="C162" i="4"/>
  <c r="C170" i="4"/>
  <c r="C161" i="4"/>
  <c r="C165" i="4"/>
  <c r="B63" i="4"/>
  <c r="A63" i="4" s="1"/>
  <c r="B71" i="4"/>
  <c r="A71" i="4" s="1"/>
  <c r="B79" i="4"/>
  <c r="A79" i="4" s="1"/>
  <c r="B6" i="4"/>
  <c r="A6" i="4" s="1"/>
  <c r="B10" i="4"/>
  <c r="A10" i="4" s="1"/>
  <c r="B14" i="4"/>
  <c r="A14" i="4" s="1"/>
  <c r="B18" i="4"/>
  <c r="A18" i="4" s="1"/>
  <c r="B22" i="4"/>
  <c r="A22" i="4" s="1"/>
  <c r="B26" i="4"/>
  <c r="A26" i="4" s="1"/>
  <c r="B30" i="4"/>
  <c r="A30" i="4" s="1"/>
  <c r="B34" i="4"/>
  <c r="A34" i="4" s="1"/>
  <c r="B38" i="4"/>
  <c r="A38" i="4" s="1"/>
  <c r="B42" i="4"/>
  <c r="A42" i="4" s="1"/>
  <c r="B46" i="4"/>
  <c r="A46" i="4" s="1"/>
  <c r="B50" i="4"/>
  <c r="A50" i="4" s="1"/>
  <c r="B54" i="4"/>
  <c r="A54" i="4" s="1"/>
  <c r="B58" i="4"/>
  <c r="A58" i="4" s="1"/>
  <c r="B62" i="4"/>
  <c r="A62" i="4" s="1"/>
  <c r="B66" i="4"/>
  <c r="A66" i="4" s="1"/>
  <c r="B70" i="4"/>
  <c r="A70" i="4" s="1"/>
  <c r="B74" i="4"/>
  <c r="A74" i="4" s="1"/>
  <c r="B78" i="4"/>
  <c r="A78" i="4" s="1"/>
  <c r="B82" i="4"/>
  <c r="A82" i="4" s="1"/>
  <c r="C83" i="4"/>
  <c r="C87" i="4"/>
  <c r="C91" i="4"/>
  <c r="C95" i="4"/>
  <c r="C99" i="4"/>
  <c r="C106" i="4"/>
  <c r="C110" i="4"/>
  <c r="C114" i="4"/>
  <c r="C118" i="4"/>
  <c r="C122" i="4"/>
  <c r="C126" i="4"/>
  <c r="C130" i="4"/>
  <c r="C134" i="4"/>
  <c r="C138" i="4"/>
  <c r="C142" i="4"/>
  <c r="C146" i="4"/>
  <c r="C154" i="4"/>
  <c r="C166" i="4"/>
  <c r="C141" i="4"/>
  <c r="C145" i="4"/>
  <c r="C157" i="4"/>
  <c r="B11" i="4"/>
  <c r="A11" i="4" s="1"/>
  <c r="B15" i="4"/>
  <c r="A15" i="4" s="1"/>
  <c r="B35" i="4"/>
  <c r="A35" i="4" s="1"/>
  <c r="B39" i="4"/>
  <c r="A39" i="4" s="1"/>
  <c r="C88" i="4"/>
  <c r="C96" i="4"/>
  <c r="C6" i="4"/>
  <c r="C10" i="4"/>
  <c r="C14" i="4"/>
  <c r="C18" i="4"/>
  <c r="C22" i="4"/>
  <c r="C26" i="4"/>
  <c r="C30" i="4"/>
  <c r="C34" i="4"/>
  <c r="C38" i="4"/>
  <c r="C42" i="4"/>
  <c r="C46" i="4"/>
  <c r="C50" i="4"/>
  <c r="C54" i="4"/>
  <c r="C58" i="4"/>
  <c r="C62" i="4"/>
  <c r="C66" i="4"/>
  <c r="C70" i="4"/>
  <c r="C74" i="4"/>
  <c r="C78" i="4"/>
  <c r="C82" i="4"/>
  <c r="B86" i="4"/>
  <c r="A86" i="4" s="1"/>
  <c r="B90" i="4"/>
  <c r="A90" i="4" s="1"/>
  <c r="B94" i="4"/>
  <c r="A94" i="4" s="1"/>
  <c r="B98" i="4"/>
  <c r="A98" i="4" s="1"/>
  <c r="B102" i="4"/>
  <c r="A102" i="4" s="1"/>
  <c r="B105" i="4"/>
  <c r="A105" i="4" s="1"/>
  <c r="B109" i="4"/>
  <c r="A109" i="4" s="1"/>
  <c r="B113" i="4"/>
  <c r="A113" i="4" s="1"/>
  <c r="B117" i="4"/>
  <c r="A117" i="4" s="1"/>
  <c r="B121" i="4"/>
  <c r="A121" i="4" s="1"/>
  <c r="B125" i="4"/>
  <c r="A125" i="4" s="1"/>
  <c r="B129" i="4"/>
  <c r="A129" i="4" s="1"/>
  <c r="B133" i="4"/>
  <c r="A133" i="4" s="1"/>
  <c r="B137" i="4"/>
  <c r="A137" i="4" s="1"/>
  <c r="B141" i="4"/>
  <c r="A141" i="4" s="1"/>
  <c r="B145" i="4"/>
  <c r="A145" i="4" s="1"/>
  <c r="B149" i="4"/>
  <c r="A149" i="4" s="1"/>
  <c r="B153" i="4"/>
  <c r="A153" i="4" s="1"/>
  <c r="B157" i="4"/>
  <c r="A157" i="4" s="1"/>
  <c r="B161" i="4"/>
  <c r="A161" i="4" s="1"/>
  <c r="B165" i="4"/>
  <c r="A165" i="4" s="1"/>
  <c r="B169" i="4"/>
  <c r="A169" i="4" s="1"/>
  <c r="C133" i="4"/>
  <c r="C149" i="4"/>
  <c r="C153" i="4"/>
  <c r="C169" i="4"/>
  <c r="B31" i="4"/>
  <c r="A31" i="4" s="1"/>
  <c r="B43" i="4"/>
  <c r="A43" i="4" s="1"/>
  <c r="B59" i="4"/>
  <c r="A59" i="4" s="1"/>
  <c r="C115" i="4"/>
  <c r="C147" i="4"/>
  <c r="C103" i="4"/>
  <c r="C135" i="4"/>
  <c r="C167" i="4"/>
  <c r="C159" i="4"/>
  <c r="C123" i="4"/>
  <c r="C155" i="4"/>
  <c r="C143" i="4"/>
  <c r="C163" i="4"/>
  <c r="C111" i="4"/>
  <c r="C131" i="4"/>
  <c r="C119" i="4"/>
  <c r="C151" i="4"/>
  <c r="C127" i="4"/>
  <c r="C107" i="4"/>
  <c r="C139" i="4"/>
  <c r="C100" i="4"/>
  <c r="B171" i="4"/>
  <c r="A171" i="4" s="1"/>
  <c r="C171" i="4"/>
  <c r="I40" i="10"/>
  <c r="B166" i="3"/>
  <c r="A166" i="3" s="1"/>
  <c r="B158" i="3"/>
  <c r="A158" i="3" s="1"/>
  <c r="B150" i="3"/>
  <c r="A150" i="3" s="1"/>
  <c r="B142" i="3"/>
  <c r="A142" i="3" s="1"/>
  <c r="B138" i="3"/>
  <c r="A138" i="3" s="1"/>
  <c r="B130" i="3"/>
  <c r="A130" i="3" s="1"/>
  <c r="B122" i="3"/>
  <c r="A122" i="3" s="1"/>
  <c r="B114" i="3"/>
  <c r="A114" i="3" s="1"/>
  <c r="B106" i="3"/>
  <c r="A106" i="3" s="1"/>
  <c r="B98" i="3"/>
  <c r="A98" i="3" s="1"/>
  <c r="B90" i="3"/>
  <c r="A90" i="3" s="1"/>
  <c r="B82" i="3"/>
  <c r="A82" i="3" s="1"/>
  <c r="B74" i="3"/>
  <c r="A74" i="3" s="1"/>
  <c r="B66" i="3"/>
  <c r="A66" i="3" s="1"/>
  <c r="B58" i="3"/>
  <c r="A58" i="3" s="1"/>
  <c r="B50" i="3"/>
  <c r="A50" i="3" s="1"/>
  <c r="B42" i="3"/>
  <c r="A42" i="3" s="1"/>
  <c r="B34" i="3"/>
  <c r="A34" i="3" s="1"/>
  <c r="B31" i="3"/>
  <c r="A31" i="3" s="1"/>
  <c r="B23" i="3"/>
  <c r="A23" i="3" s="1"/>
  <c r="B15" i="3"/>
  <c r="A15" i="3" s="1"/>
  <c r="B7" i="3"/>
  <c r="A7" i="3" s="1"/>
  <c r="C6" i="3"/>
  <c r="C11" i="3"/>
  <c r="C12" i="3"/>
  <c r="C20" i="3"/>
  <c r="C27" i="3"/>
  <c r="C32" i="3"/>
  <c r="C34" i="3"/>
  <c r="C41" i="3"/>
  <c r="C48" i="3"/>
  <c r="C54" i="3"/>
  <c r="C60" i="3"/>
  <c r="C67" i="3"/>
  <c r="C83" i="3"/>
  <c r="C90" i="3"/>
  <c r="C95" i="3"/>
  <c r="C107" i="3"/>
  <c r="C113" i="3"/>
  <c r="C114" i="3"/>
  <c r="C119" i="3"/>
  <c r="B163" i="3"/>
  <c r="A163" i="3" s="1"/>
  <c r="B155" i="3"/>
  <c r="A155" i="3" s="1"/>
  <c r="B147" i="3"/>
  <c r="A147" i="3" s="1"/>
  <c r="B135" i="3"/>
  <c r="A135" i="3" s="1"/>
  <c r="B127" i="3"/>
  <c r="A127" i="3" s="1"/>
  <c r="B119" i="3"/>
  <c r="A119" i="3" s="1"/>
  <c r="B111" i="3"/>
  <c r="A111" i="3" s="1"/>
  <c r="B103" i="3"/>
  <c r="A103" i="3" s="1"/>
  <c r="B95" i="3"/>
  <c r="A95" i="3" s="1"/>
  <c r="B87" i="3"/>
  <c r="A87" i="3" s="1"/>
  <c r="B79" i="3"/>
  <c r="A79" i="3" s="1"/>
  <c r="B71" i="3"/>
  <c r="A71" i="3" s="1"/>
  <c r="B63" i="3"/>
  <c r="A63" i="3" s="1"/>
  <c r="B55" i="3"/>
  <c r="A55" i="3" s="1"/>
  <c r="B47" i="3"/>
  <c r="A47" i="3" s="1"/>
  <c r="B39" i="3"/>
  <c r="A39" i="3" s="1"/>
  <c r="B28" i="3"/>
  <c r="A28" i="3" s="1"/>
  <c r="B20" i="3"/>
  <c r="A20" i="3" s="1"/>
  <c r="B12" i="3"/>
  <c r="A12" i="3" s="1"/>
  <c r="B4" i="3"/>
  <c r="A4" i="3" s="1"/>
  <c r="C4" i="3"/>
  <c r="C9" i="3"/>
  <c r="C17" i="3"/>
  <c r="C24" i="3"/>
  <c r="C38" i="3"/>
  <c r="C45" i="3"/>
  <c r="C51" i="3"/>
  <c r="C58" i="3"/>
  <c r="C65" i="3"/>
  <c r="C72" i="3"/>
  <c r="C79" i="3"/>
  <c r="C80" i="3"/>
  <c r="C87" i="3"/>
  <c r="C99" i="3"/>
  <c r="C105" i="3"/>
  <c r="B162" i="3"/>
  <c r="A162" i="3" s="1"/>
  <c r="B154" i="3"/>
  <c r="A154" i="3" s="1"/>
  <c r="B146" i="3"/>
  <c r="A146" i="3" s="1"/>
  <c r="B134" i="3"/>
  <c r="A134" i="3" s="1"/>
  <c r="B126" i="3"/>
  <c r="A126" i="3" s="1"/>
  <c r="B118" i="3"/>
  <c r="A118" i="3" s="1"/>
  <c r="B110" i="3"/>
  <c r="A110" i="3" s="1"/>
  <c r="B102" i="3"/>
  <c r="A102" i="3" s="1"/>
  <c r="B94" i="3"/>
  <c r="A94" i="3" s="1"/>
  <c r="B86" i="3"/>
  <c r="A86" i="3" s="1"/>
  <c r="B78" i="3"/>
  <c r="A78" i="3" s="1"/>
  <c r="B70" i="3"/>
  <c r="A70" i="3" s="1"/>
  <c r="B62" i="3"/>
  <c r="A62" i="3" s="1"/>
  <c r="B54" i="3"/>
  <c r="A54" i="3" s="1"/>
  <c r="B46" i="3"/>
  <c r="A46" i="3" s="1"/>
  <c r="B38" i="3"/>
  <c r="A38" i="3" s="1"/>
  <c r="B27" i="3"/>
  <c r="A27" i="3" s="1"/>
  <c r="B19" i="3"/>
  <c r="A19" i="3" s="1"/>
  <c r="B11" i="3"/>
  <c r="A11" i="3" s="1"/>
  <c r="B3" i="3"/>
  <c r="C16" i="3"/>
  <c r="C30" i="3"/>
  <c r="C37" i="3"/>
  <c r="C43" i="3"/>
  <c r="C44" i="3"/>
  <c r="C64" i="3"/>
  <c r="C71" i="3"/>
  <c r="C78" i="3"/>
  <c r="C86" i="3"/>
  <c r="C92" i="3"/>
  <c r="C104" i="3"/>
  <c r="C109" i="3"/>
  <c r="C116" i="3"/>
  <c r="C128" i="3"/>
  <c r="C136" i="3"/>
  <c r="B156" i="3"/>
  <c r="A156" i="3" s="1"/>
  <c r="B143" i="3"/>
  <c r="A143" i="3" s="1"/>
  <c r="B133" i="3"/>
  <c r="A133" i="3" s="1"/>
  <c r="B121" i="3"/>
  <c r="A121" i="3" s="1"/>
  <c r="B108" i="3"/>
  <c r="A108" i="3" s="1"/>
  <c r="B96" i="3"/>
  <c r="A96" i="3" s="1"/>
  <c r="B83" i="3"/>
  <c r="A83" i="3" s="1"/>
  <c r="B69" i="3"/>
  <c r="A69" i="3" s="1"/>
  <c r="B57" i="3"/>
  <c r="A57" i="3" s="1"/>
  <c r="B44" i="3"/>
  <c r="A44" i="3" s="1"/>
  <c r="B24" i="3"/>
  <c r="A24" i="3" s="1"/>
  <c r="B10" i="3"/>
  <c r="A10" i="3" s="1"/>
  <c r="C21" i="3"/>
  <c r="C25" i="3"/>
  <c r="C40" i="3"/>
  <c r="C47" i="3"/>
  <c r="C62" i="3"/>
  <c r="C69" i="3"/>
  <c r="C76" i="3"/>
  <c r="C111" i="3"/>
  <c r="C134" i="3"/>
  <c r="C140" i="3"/>
  <c r="C144" i="3"/>
  <c r="B153" i="3"/>
  <c r="A153" i="3" s="1"/>
  <c r="B132" i="3"/>
  <c r="A132" i="3" s="1"/>
  <c r="B120" i="3"/>
  <c r="A120" i="3" s="1"/>
  <c r="B107" i="3"/>
  <c r="A107" i="3" s="1"/>
  <c r="B93" i="3"/>
  <c r="A93" i="3" s="1"/>
  <c r="B81" i="3"/>
  <c r="A81" i="3" s="1"/>
  <c r="B68" i="3"/>
  <c r="A68" i="3" s="1"/>
  <c r="B56" i="3"/>
  <c r="A56" i="3" s="1"/>
  <c r="B43" i="3"/>
  <c r="A43" i="3" s="1"/>
  <c r="B22" i="3"/>
  <c r="A22" i="3" s="1"/>
  <c r="B9" i="3"/>
  <c r="A9" i="3" s="1"/>
  <c r="C5" i="3"/>
  <c r="C13" i="3"/>
  <c r="C28" i="3"/>
  <c r="C93" i="3"/>
  <c r="C97" i="3"/>
  <c r="C100" i="3"/>
  <c r="C115" i="3"/>
  <c r="C123" i="3"/>
  <c r="C127" i="3"/>
  <c r="C132" i="3"/>
  <c r="C133" i="3"/>
  <c r="C139" i="3"/>
  <c r="C143" i="3"/>
  <c r="C152" i="3"/>
  <c r="C166" i="3"/>
  <c r="B165" i="3"/>
  <c r="A165" i="3" s="1"/>
  <c r="B152" i="3"/>
  <c r="A152" i="3" s="1"/>
  <c r="B131" i="3"/>
  <c r="A131" i="3" s="1"/>
  <c r="B117" i="3"/>
  <c r="A117" i="3" s="1"/>
  <c r="B105" i="3"/>
  <c r="A105" i="3" s="1"/>
  <c r="B92" i="3"/>
  <c r="A92" i="3" s="1"/>
  <c r="B80" i="3"/>
  <c r="A80" i="3" s="1"/>
  <c r="B67" i="3"/>
  <c r="A67" i="3" s="1"/>
  <c r="B53" i="3"/>
  <c r="A53" i="3" s="1"/>
  <c r="B41" i="3"/>
  <c r="A41" i="3" s="1"/>
  <c r="B21" i="3"/>
  <c r="A21" i="3" s="1"/>
  <c r="B8" i="3"/>
  <c r="A8" i="3" s="1"/>
  <c r="C31" i="3"/>
  <c r="C33" i="3"/>
  <c r="C36" i="3"/>
  <c r="C50" i="3"/>
  <c r="C53" i="3"/>
  <c r="C61" i="3"/>
  <c r="C68" i="3"/>
  <c r="C75" i="3"/>
  <c r="C82" i="3"/>
  <c r="C89" i="3"/>
  <c r="C110" i="3"/>
  <c r="C118" i="3"/>
  <c r="C138" i="3"/>
  <c r="C142" i="3"/>
  <c r="C159" i="3"/>
  <c r="C165" i="3"/>
  <c r="C137" i="3"/>
  <c r="C151" i="3"/>
  <c r="B164" i="3"/>
  <c r="A164" i="3" s="1"/>
  <c r="B151" i="3"/>
  <c r="A151" i="3" s="1"/>
  <c r="B141" i="3"/>
  <c r="A141" i="3" s="1"/>
  <c r="B129" i="3"/>
  <c r="A129" i="3" s="1"/>
  <c r="B116" i="3"/>
  <c r="A116" i="3" s="1"/>
  <c r="B104" i="3"/>
  <c r="A104" i="3" s="1"/>
  <c r="B91" i="3"/>
  <c r="A91" i="3" s="1"/>
  <c r="B77" i="3"/>
  <c r="A77" i="3" s="1"/>
  <c r="B65" i="3"/>
  <c r="A65" i="3" s="1"/>
  <c r="B52" i="3"/>
  <c r="A52" i="3" s="1"/>
  <c r="B40" i="3"/>
  <c r="A40" i="3" s="1"/>
  <c r="B32" i="3"/>
  <c r="A32" i="3" s="1"/>
  <c r="B18" i="3"/>
  <c r="A18" i="3" s="1"/>
  <c r="B6" i="3"/>
  <c r="A6" i="3" s="1"/>
  <c r="B3" i="4"/>
  <c r="C8" i="3"/>
  <c r="C19" i="3"/>
  <c r="C39" i="3"/>
  <c r="C46" i="3"/>
  <c r="C57" i="3"/>
  <c r="C96" i="3"/>
  <c r="C103" i="3"/>
  <c r="C122" i="3"/>
  <c r="C126" i="3"/>
  <c r="C131" i="3"/>
  <c r="C164" i="3"/>
  <c r="B161" i="3"/>
  <c r="A161" i="3" s="1"/>
  <c r="B149" i="3"/>
  <c r="A149" i="3" s="1"/>
  <c r="B140" i="3"/>
  <c r="A140" i="3" s="1"/>
  <c r="B128" i="3"/>
  <c r="A128" i="3" s="1"/>
  <c r="B115" i="3"/>
  <c r="A115" i="3" s="1"/>
  <c r="B101" i="3"/>
  <c r="A101" i="3" s="1"/>
  <c r="B89" i="3"/>
  <c r="A89" i="3" s="1"/>
  <c r="B76" i="3"/>
  <c r="A76" i="3" s="1"/>
  <c r="B64" i="3"/>
  <c r="A64" i="3" s="1"/>
  <c r="B51" i="3"/>
  <c r="A51" i="3" s="1"/>
  <c r="B37" i="3"/>
  <c r="A37" i="3" s="1"/>
  <c r="B30" i="3"/>
  <c r="A30" i="3" s="1"/>
  <c r="B17" i="3"/>
  <c r="A17" i="3" s="1"/>
  <c r="B5" i="3"/>
  <c r="A5" i="3" s="1"/>
  <c r="C35" i="3"/>
  <c r="C42" i="3"/>
  <c r="C74" i="3"/>
  <c r="C85" i="3"/>
  <c r="C106" i="3"/>
  <c r="C117" i="3"/>
  <c r="C125" i="3"/>
  <c r="C130" i="3"/>
  <c r="C157" i="3"/>
  <c r="C158" i="3"/>
  <c r="C163" i="3"/>
  <c r="B160" i="3"/>
  <c r="A160" i="3" s="1"/>
  <c r="B148" i="3"/>
  <c r="A148" i="3" s="1"/>
  <c r="B139" i="3"/>
  <c r="A139" i="3" s="1"/>
  <c r="B125" i="3"/>
  <c r="A125" i="3" s="1"/>
  <c r="B113" i="3"/>
  <c r="A113" i="3" s="1"/>
  <c r="B100" i="3"/>
  <c r="A100" i="3" s="1"/>
  <c r="B88" i="3"/>
  <c r="A88" i="3" s="1"/>
  <c r="B75" i="3"/>
  <c r="A75" i="3" s="1"/>
  <c r="B61" i="3"/>
  <c r="A61" i="3" s="1"/>
  <c r="B49" i="3"/>
  <c r="A49" i="3" s="1"/>
  <c r="B36" i="3"/>
  <c r="A36" i="3" s="1"/>
  <c r="B29" i="3"/>
  <c r="A29" i="3" s="1"/>
  <c r="B16" i="3"/>
  <c r="A16" i="3" s="1"/>
  <c r="C10" i="3"/>
  <c r="C15" i="3"/>
  <c r="C23" i="3"/>
  <c r="C26" i="3"/>
  <c r="C49" i="3"/>
  <c r="C52" i="3"/>
  <c r="C56" i="3"/>
  <c r="C59" i="3"/>
  <c r="C81" i="3"/>
  <c r="C88" i="3"/>
  <c r="C102" i="3"/>
  <c r="C121" i="3"/>
  <c r="C150" i="3"/>
  <c r="C156" i="3"/>
  <c r="C162" i="3"/>
  <c r="B136" i="3"/>
  <c r="A136" i="3" s="1"/>
  <c r="B97" i="3"/>
  <c r="A97" i="3" s="1"/>
  <c r="B72" i="3"/>
  <c r="A72" i="3" s="1"/>
  <c r="B45" i="3"/>
  <c r="A45" i="3" s="1"/>
  <c r="B25" i="3"/>
  <c r="A25" i="3" s="1"/>
  <c r="C29" i="3"/>
  <c r="B159" i="3"/>
  <c r="A159" i="3" s="1"/>
  <c r="B145" i="3"/>
  <c r="A145" i="3" s="1"/>
  <c r="B137" i="3"/>
  <c r="A137" i="3" s="1"/>
  <c r="B124" i="3"/>
  <c r="A124" i="3" s="1"/>
  <c r="B112" i="3"/>
  <c r="A112" i="3" s="1"/>
  <c r="B99" i="3"/>
  <c r="A99" i="3" s="1"/>
  <c r="B85" i="3"/>
  <c r="A85" i="3" s="1"/>
  <c r="B73" i="3"/>
  <c r="A73" i="3" s="1"/>
  <c r="B60" i="3"/>
  <c r="A60" i="3" s="1"/>
  <c r="B48" i="3"/>
  <c r="A48" i="3" s="1"/>
  <c r="B35" i="3"/>
  <c r="A35" i="3" s="1"/>
  <c r="B26" i="3"/>
  <c r="A26" i="3" s="1"/>
  <c r="B14" i="3"/>
  <c r="A14" i="3" s="1"/>
  <c r="C7" i="3"/>
  <c r="C18" i="3"/>
  <c r="C22" i="3"/>
  <c r="C63" i="3"/>
  <c r="C70" i="3"/>
  <c r="C77" i="3"/>
  <c r="C91" i="3"/>
  <c r="C94" i="3"/>
  <c r="C108" i="3"/>
  <c r="C112" i="3"/>
  <c r="C124" i="3"/>
  <c r="C129" i="3"/>
  <c r="C135" i="3"/>
  <c r="C146" i="3"/>
  <c r="C147" i="3"/>
  <c r="C148" i="3"/>
  <c r="C149" i="3"/>
  <c r="C155" i="3"/>
  <c r="C161" i="3"/>
  <c r="B157" i="3"/>
  <c r="A157" i="3" s="1"/>
  <c r="B144" i="3"/>
  <c r="A144" i="3" s="1"/>
  <c r="B123" i="3"/>
  <c r="A123" i="3" s="1"/>
  <c r="B109" i="3"/>
  <c r="A109" i="3" s="1"/>
  <c r="B84" i="3"/>
  <c r="A84" i="3" s="1"/>
  <c r="B59" i="3"/>
  <c r="A59" i="3" s="1"/>
  <c r="B33" i="3"/>
  <c r="A33" i="3" s="1"/>
  <c r="B13" i="3"/>
  <c r="A13" i="3" s="1"/>
  <c r="C14" i="3"/>
  <c r="C145" i="3"/>
  <c r="C153" i="3"/>
  <c r="C120" i="3"/>
  <c r="C160" i="3"/>
  <c r="C98" i="3"/>
  <c r="C73" i="3"/>
  <c r="C66" i="3"/>
  <c r="C141" i="3"/>
  <c r="C154" i="3"/>
  <c r="C55" i="3"/>
  <c r="C84" i="3"/>
  <c r="C101" i="3"/>
  <c r="C3" i="4"/>
  <c r="C3" i="3"/>
  <c r="T40" i="10" l="1"/>
  <c r="V40" i="10"/>
  <c r="W40" i="10"/>
  <c r="Y39" i="10"/>
  <c r="AA39" i="10"/>
  <c r="I41" i="10"/>
  <c r="AA40" i="10" l="1"/>
  <c r="Y40" i="10"/>
  <c r="T41" i="10"/>
  <c r="W41" i="10"/>
  <c r="V41" i="10"/>
  <c r="I42" i="10"/>
  <c r="B29" i="10"/>
  <c r="C29" i="10"/>
  <c r="Y41" i="10" l="1"/>
  <c r="AA41" i="10"/>
  <c r="T42" i="10"/>
  <c r="V42" i="10"/>
  <c r="W42" i="10"/>
  <c r="I43" i="10"/>
  <c r="F3" i="8"/>
  <c r="T43" i="10" l="1"/>
  <c r="V43" i="10"/>
  <c r="W43" i="10"/>
  <c r="Y42" i="10"/>
  <c r="AA42" i="10"/>
  <c r="I44" i="10"/>
  <c r="A100" i="9"/>
  <c r="A400" i="9"/>
  <c r="A398" i="9"/>
  <c r="A316" i="9"/>
  <c r="Y43" i="10" l="1"/>
  <c r="AA43" i="10"/>
  <c r="T44" i="10"/>
  <c r="W44" i="10"/>
  <c r="V44" i="10"/>
  <c r="AA44" i="10" l="1"/>
  <c r="Y44" i="10"/>
  <c r="A397" i="9"/>
  <c r="A101" i="9"/>
  <c r="A393" i="9"/>
  <c r="A130" i="9"/>
  <c r="I125" i="3" l="1"/>
  <c r="J125" i="3" s="1"/>
  <c r="I127" i="3"/>
  <c r="J127" i="3" s="1"/>
  <c r="I126" i="3"/>
  <c r="J126" i="3" s="1"/>
  <c r="I128" i="3"/>
  <c r="J128" i="3" s="1"/>
  <c r="B28" i="10"/>
  <c r="C28" i="10"/>
  <c r="A23" i="9" l="1"/>
  <c r="A24" i="9"/>
  <c r="A117" i="9"/>
  <c r="A181" i="9"/>
  <c r="A156" i="9"/>
  <c r="A155" i="9"/>
  <c r="A51" i="9"/>
  <c r="A66" i="9"/>
  <c r="B4" i="14" l="1"/>
  <c r="B5" i="14" l="1"/>
  <c r="B6" i="14" s="1"/>
  <c r="B7" i="14" s="1"/>
  <c r="B8" i="14" s="1"/>
  <c r="B9" i="14" s="1"/>
  <c r="B10" i="14" s="1"/>
  <c r="B11" i="14" s="1"/>
  <c r="B12" i="14" s="1"/>
  <c r="B13" i="14" s="1"/>
  <c r="B14" i="14" s="1"/>
  <c r="B15" i="14" s="1"/>
  <c r="B16" i="14" s="1"/>
  <c r="B17" i="14" s="1"/>
  <c r="B18" i="14" s="1"/>
  <c r="B19" i="14" s="1"/>
  <c r="B20" i="14" s="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59" i="14" s="1"/>
  <c r="B60" i="14" s="1"/>
  <c r="B61" i="14" s="1"/>
  <c r="B62" i="14" s="1"/>
  <c r="B63" i="14" s="1"/>
  <c r="B64" i="14" s="1"/>
  <c r="B65" i="14" s="1"/>
  <c r="B66" i="14" s="1"/>
  <c r="B67" i="14" s="1"/>
  <c r="B68" i="14" s="1"/>
  <c r="B69" i="14" s="1"/>
  <c r="B70" i="14" s="1"/>
  <c r="B71" i="14" s="1"/>
  <c r="B72" i="14" s="1"/>
  <c r="B73" i="14" s="1"/>
  <c r="B74" i="14" s="1"/>
  <c r="B75" i="14" s="1"/>
  <c r="B76" i="14" s="1"/>
  <c r="B77" i="14" s="1"/>
  <c r="B78" i="14" s="1"/>
  <c r="B79" i="14" s="1"/>
  <c r="B80" i="14" s="1"/>
  <c r="B81" i="14" s="1"/>
  <c r="B82" i="14" s="1"/>
  <c r="B83" i="14" s="1"/>
  <c r="B84" i="14" s="1"/>
  <c r="B85" i="14" s="1"/>
  <c r="B86" i="14" s="1"/>
  <c r="B87" i="14" s="1"/>
  <c r="B88" i="14" s="1"/>
  <c r="B89" i="14" s="1"/>
  <c r="B90" i="14" s="1"/>
  <c r="B91" i="14" s="1"/>
  <c r="B92" i="14" s="1"/>
  <c r="B93" i="14" s="1"/>
  <c r="B94" i="14" s="1"/>
  <c r="B95" i="14" s="1"/>
  <c r="B96" i="14" s="1"/>
  <c r="B97" i="14" s="1"/>
  <c r="B98" i="14" s="1"/>
  <c r="B99" i="14" s="1"/>
  <c r="B100" i="14" s="1"/>
  <c r="B101" i="14" s="1"/>
  <c r="B102" i="14" s="1"/>
  <c r="B103" i="14" s="1"/>
  <c r="B104" i="14" s="1"/>
  <c r="B105" i="14" s="1"/>
  <c r="B106" i="14" s="1"/>
  <c r="B107" i="14" s="1"/>
  <c r="B108" i="14" s="1"/>
  <c r="B109" i="14" s="1"/>
  <c r="B110" i="14" s="1"/>
  <c r="B111" i="14" s="1"/>
  <c r="B112" i="14" s="1"/>
  <c r="B113" i="14" s="1"/>
  <c r="B114" i="14" s="1"/>
  <c r="B115" i="14" s="1"/>
  <c r="B116" i="14" s="1"/>
  <c r="B117" i="14" s="1"/>
  <c r="B118" i="14" s="1"/>
  <c r="B119" i="14" s="1"/>
  <c r="B120" i="14" s="1"/>
  <c r="B121" i="14" s="1"/>
  <c r="B122" i="14" s="1"/>
  <c r="B123" i="14" s="1"/>
  <c r="B124" i="14" s="1"/>
  <c r="B125" i="14" s="1"/>
  <c r="B126" i="14" s="1"/>
  <c r="B127" i="14" s="1"/>
  <c r="B128" i="14" s="1"/>
  <c r="B129" i="14" s="1"/>
  <c r="B130" i="14" s="1"/>
  <c r="B131" i="14" s="1"/>
  <c r="B132" i="14" s="1"/>
  <c r="B133" i="14" s="1"/>
  <c r="B134" i="14" s="1"/>
  <c r="B135" i="14" s="1"/>
  <c r="B136" i="14" s="1"/>
  <c r="B137" i="14" s="1"/>
  <c r="B138" i="14" s="1"/>
  <c r="B139" i="14" s="1"/>
  <c r="B140" i="14" s="1"/>
  <c r="B141" i="14" s="1"/>
  <c r="B142" i="14" s="1"/>
  <c r="B143" i="14" s="1"/>
  <c r="B144" i="14" s="1"/>
  <c r="B145" i="14" s="1"/>
  <c r="B146" i="14" s="1"/>
  <c r="B147" i="14" s="1"/>
  <c r="B148" i="14" s="1"/>
  <c r="B149" i="14" s="1"/>
  <c r="B150" i="14" s="1"/>
  <c r="B151" i="14" s="1"/>
  <c r="B152" i="14" s="1"/>
  <c r="B153" i="14" s="1"/>
  <c r="B154" i="14" s="1"/>
  <c r="B155" i="14" s="1"/>
  <c r="B156" i="14" s="1"/>
  <c r="B157" i="14" s="1"/>
  <c r="B158" i="14" s="1"/>
  <c r="B159" i="14" s="1"/>
  <c r="B160" i="14" s="1"/>
  <c r="B161" i="14" s="1"/>
  <c r="B162" i="14" s="1"/>
  <c r="B163" i="14" s="1"/>
  <c r="B164" i="14" s="1"/>
  <c r="B165" i="14" s="1"/>
  <c r="B166" i="14" s="1"/>
  <c r="B167" i="14" s="1"/>
  <c r="B168" i="14" s="1"/>
  <c r="B169" i="14" s="1"/>
  <c r="B170" i="14" s="1"/>
  <c r="B171" i="14" s="1"/>
  <c r="E3" i="8"/>
  <c r="I11" i="3"/>
  <c r="J11" i="3" s="1"/>
  <c r="A451" i="9"/>
  <c r="B38" i="12"/>
  <c r="C38" i="12" s="1"/>
  <c r="B35" i="12"/>
  <c r="C35" i="12" s="1"/>
  <c r="I144" i="3" l="1"/>
  <c r="J144" i="3" s="1"/>
  <c r="I146" i="3"/>
  <c r="J146" i="3" s="1"/>
  <c r="I150" i="3"/>
  <c r="J150" i="3" s="1"/>
  <c r="I143" i="3"/>
  <c r="J143" i="3" s="1"/>
  <c r="I145" i="3"/>
  <c r="J145" i="3" s="1"/>
  <c r="I147" i="3"/>
  <c r="J147" i="3" s="1"/>
  <c r="I149" i="3"/>
  <c r="J149" i="3" s="1"/>
  <c r="I148" i="3"/>
  <c r="J148" i="3" s="1"/>
  <c r="B37" i="12"/>
  <c r="C37" i="12" s="1"/>
  <c r="I31" i="3"/>
  <c r="J31" i="3" s="1"/>
  <c r="I26" i="3"/>
  <c r="J26" i="3" s="1"/>
  <c r="I28" i="3"/>
  <c r="J28" i="3" s="1"/>
  <c r="I30" i="3"/>
  <c r="J30" i="3" s="1"/>
  <c r="I32" i="3"/>
  <c r="J32" i="3" s="1"/>
  <c r="I27" i="3"/>
  <c r="J27" i="3" s="1"/>
  <c r="I29" i="3"/>
  <c r="J29" i="3" s="1"/>
  <c r="I38" i="3"/>
  <c r="J38" i="3" s="1"/>
  <c r="I40" i="3"/>
  <c r="J40" i="3" s="1"/>
  <c r="I34" i="3"/>
  <c r="J34" i="3" s="1"/>
  <c r="I33" i="3"/>
  <c r="J33" i="3" s="1"/>
  <c r="I35" i="3"/>
  <c r="J35" i="3" s="1"/>
  <c r="I37" i="3"/>
  <c r="J37" i="3" s="1"/>
  <c r="I39" i="3"/>
  <c r="J39" i="3" s="1"/>
  <c r="I36" i="3"/>
  <c r="J36" i="3" s="1"/>
  <c r="I60" i="3"/>
  <c r="J60" i="3" s="1"/>
  <c r="I64" i="3"/>
  <c r="J64" i="3" s="1"/>
  <c r="I57" i="3"/>
  <c r="J57" i="3" s="1"/>
  <c r="I59" i="3"/>
  <c r="J59" i="3" s="1"/>
  <c r="I61" i="3"/>
  <c r="J61" i="3" s="1"/>
  <c r="I63" i="3"/>
  <c r="J63" i="3" s="1"/>
  <c r="I62" i="3"/>
  <c r="J62" i="3" s="1"/>
  <c r="I58" i="3"/>
  <c r="J58" i="3" s="1"/>
  <c r="I98" i="3"/>
  <c r="J98" i="3" s="1"/>
  <c r="I100" i="3"/>
  <c r="J100" i="3" s="1"/>
  <c r="I102" i="3"/>
  <c r="J102" i="3" s="1"/>
  <c r="I99" i="3"/>
  <c r="J99" i="3" s="1"/>
  <c r="I97" i="3"/>
  <c r="J97" i="3" s="1"/>
  <c r="H34" i="12"/>
  <c r="I101" i="3"/>
  <c r="J101" i="3" s="1"/>
  <c r="I117" i="3"/>
  <c r="J117" i="3" s="1"/>
  <c r="I119" i="3"/>
  <c r="J119" i="3" s="1"/>
  <c r="I118" i="3"/>
  <c r="J118" i="3" s="1"/>
  <c r="I120" i="3"/>
  <c r="J120" i="3" s="1"/>
  <c r="I84" i="3"/>
  <c r="J84" i="3" s="1"/>
  <c r="I83" i="3"/>
  <c r="J83" i="3" s="1"/>
  <c r="I4" i="3"/>
  <c r="I6" i="3"/>
  <c r="I8" i="3"/>
  <c r="I10" i="3"/>
  <c r="I9" i="3"/>
  <c r="I5" i="3"/>
  <c r="I7" i="3"/>
  <c r="I80" i="3"/>
  <c r="J80" i="3" s="1"/>
  <c r="I82" i="3"/>
  <c r="J82" i="3" s="1"/>
  <c r="I79" i="3"/>
  <c r="J79" i="3" s="1"/>
  <c r="I81" i="3"/>
  <c r="J81" i="3" s="1"/>
  <c r="I104" i="3"/>
  <c r="J104" i="3" s="1"/>
  <c r="I106" i="3"/>
  <c r="J106" i="3" s="1"/>
  <c r="I105" i="3"/>
  <c r="J105" i="3" s="1"/>
  <c r="I103" i="3"/>
  <c r="J103" i="3" s="1"/>
  <c r="I121" i="3"/>
  <c r="J121" i="3" s="1"/>
  <c r="I123" i="3"/>
  <c r="J123" i="3" s="1"/>
  <c r="I122" i="3"/>
  <c r="J122" i="3" s="1"/>
  <c r="I124" i="3"/>
  <c r="J124" i="3" s="1"/>
  <c r="I44" i="3"/>
  <c r="J44" i="3" s="1"/>
  <c r="I41" i="3"/>
  <c r="J41" i="3" s="1"/>
  <c r="I43" i="3"/>
  <c r="J43" i="3" s="1"/>
  <c r="I45" i="3"/>
  <c r="J45" i="3" s="1"/>
  <c r="I47" i="3"/>
  <c r="J47" i="3" s="1"/>
  <c r="I42" i="3"/>
  <c r="J42" i="3" s="1"/>
  <c r="I48" i="3"/>
  <c r="J48" i="3" s="1"/>
  <c r="I46" i="3"/>
  <c r="J46" i="3" s="1"/>
  <c r="I68" i="3"/>
  <c r="J68" i="3" s="1"/>
  <c r="I66" i="3"/>
  <c r="J66" i="3" s="1"/>
  <c r="I65" i="3"/>
  <c r="J65" i="3" s="1"/>
  <c r="I67" i="3"/>
  <c r="J67" i="3" s="1"/>
  <c r="I69" i="3"/>
  <c r="J69" i="3" s="1"/>
  <c r="I70" i="3"/>
  <c r="J70" i="3" s="1"/>
  <c r="I86" i="3"/>
  <c r="J86" i="3" s="1"/>
  <c r="I88" i="3"/>
  <c r="J88" i="3" s="1"/>
  <c r="I87" i="3"/>
  <c r="J87" i="3" s="1"/>
  <c r="I85" i="3"/>
  <c r="J85" i="3" s="1"/>
  <c r="H40" i="12"/>
  <c r="H41" i="12"/>
  <c r="I90" i="3"/>
  <c r="J90" i="3" s="1"/>
  <c r="I92" i="3"/>
  <c r="J92" i="3" s="1"/>
  <c r="I91" i="3"/>
  <c r="J91" i="3" s="1"/>
  <c r="I89" i="3"/>
  <c r="J89" i="3" s="1"/>
  <c r="I94" i="3"/>
  <c r="J94" i="3" s="1"/>
  <c r="I96" i="3"/>
  <c r="J96" i="3" s="1"/>
  <c r="I93" i="3"/>
  <c r="J93" i="3" s="1"/>
  <c r="I95" i="3"/>
  <c r="J95" i="3" s="1"/>
  <c r="H38" i="12"/>
  <c r="I111" i="3"/>
  <c r="J111" i="3" s="1"/>
  <c r="I112" i="3"/>
  <c r="J112" i="3" s="1"/>
  <c r="I114" i="3"/>
  <c r="J114" i="3" s="1"/>
  <c r="I113" i="3"/>
  <c r="J113" i="3" s="1"/>
  <c r="G38" i="12"/>
  <c r="I115" i="3"/>
  <c r="J115" i="3" s="1"/>
  <c r="I116" i="3"/>
  <c r="J116" i="3" s="1"/>
  <c r="B36" i="12"/>
  <c r="C36" i="12" s="1"/>
  <c r="B41" i="12"/>
  <c r="C41" i="12" s="1"/>
  <c r="B40" i="12"/>
  <c r="C40" i="12" s="1"/>
  <c r="B34" i="12"/>
  <c r="C34" i="12" s="1"/>
  <c r="I13" i="3"/>
  <c r="J13" i="3" s="1"/>
  <c r="I15" i="3"/>
  <c r="J15" i="3" s="1"/>
  <c r="I17" i="3"/>
  <c r="J17" i="3" s="1"/>
  <c r="I12" i="3"/>
  <c r="J12" i="3" s="1"/>
  <c r="I14" i="3"/>
  <c r="J14" i="3" s="1"/>
  <c r="I16" i="3"/>
  <c r="J16" i="3" s="1"/>
  <c r="I72" i="3"/>
  <c r="J72" i="3" s="1"/>
  <c r="I71" i="3"/>
  <c r="J71" i="3" s="1"/>
  <c r="I73" i="3"/>
  <c r="J73" i="3" s="1"/>
  <c r="I74" i="3"/>
  <c r="J74" i="3" s="1"/>
  <c r="I19" i="3"/>
  <c r="J19" i="3" s="1"/>
  <c r="I21" i="3"/>
  <c r="J21" i="3" s="1"/>
  <c r="I23" i="3"/>
  <c r="J23" i="3" s="1"/>
  <c r="I18" i="3"/>
  <c r="J18" i="3" s="1"/>
  <c r="I20" i="3"/>
  <c r="J20" i="3" s="1"/>
  <c r="I22" i="3"/>
  <c r="J22" i="3" s="1"/>
  <c r="I25" i="3"/>
  <c r="J25" i="3" s="1"/>
  <c r="I24" i="3"/>
  <c r="J24" i="3" s="1"/>
  <c r="I50" i="3"/>
  <c r="J50" i="3" s="1"/>
  <c r="I52" i="3"/>
  <c r="J52" i="3" s="1"/>
  <c r="I54" i="3"/>
  <c r="J54" i="3" s="1"/>
  <c r="I49" i="3"/>
  <c r="J49" i="3" s="1"/>
  <c r="I51" i="3"/>
  <c r="J51" i="3" s="1"/>
  <c r="I53" i="3"/>
  <c r="J53" i="3" s="1"/>
  <c r="I55" i="3"/>
  <c r="J55" i="3" s="1"/>
  <c r="I56" i="3"/>
  <c r="J56" i="3" s="1"/>
  <c r="I76" i="3"/>
  <c r="J76" i="3" s="1"/>
  <c r="I75" i="3"/>
  <c r="J75" i="3" s="1"/>
  <c r="I77" i="3"/>
  <c r="J77" i="3" s="1"/>
  <c r="I78" i="3"/>
  <c r="J78" i="3" s="1"/>
  <c r="I108" i="3"/>
  <c r="J108" i="3" s="1"/>
  <c r="I110" i="3"/>
  <c r="J110" i="3" s="1"/>
  <c r="H37" i="12"/>
  <c r="I109" i="3"/>
  <c r="J109" i="3" s="1"/>
  <c r="I107" i="3"/>
  <c r="J107" i="3" s="1"/>
  <c r="H32" i="12"/>
  <c r="B32" i="12"/>
  <c r="C32" i="12" s="1"/>
  <c r="B31" i="12"/>
  <c r="C31" i="12" s="1"/>
  <c r="B30" i="12"/>
  <c r="C30" i="12" s="1"/>
  <c r="I3" i="3"/>
  <c r="A97" i="9" l="1"/>
  <c r="A172" i="9"/>
  <c r="A348" i="9"/>
  <c r="A353" i="9"/>
  <c r="A380" i="9"/>
  <c r="A245" i="9"/>
  <c r="A279" i="9"/>
  <c r="A338" i="9"/>
  <c r="A4" i="23" l="1"/>
  <c r="A5" i="23" l="1"/>
  <c r="A6" i="23" s="1"/>
  <c r="A420" i="9" l="1"/>
  <c r="A421" i="9"/>
  <c r="A422" i="9"/>
  <c r="A423" i="9"/>
  <c r="A424" i="9"/>
  <c r="A425" i="9"/>
  <c r="A426" i="9"/>
  <c r="A427" i="9"/>
  <c r="A428" i="9"/>
  <c r="A429" i="9"/>
  <c r="A430" i="9"/>
  <c r="A431" i="9"/>
  <c r="A432" i="9"/>
  <c r="A433" i="9"/>
  <c r="A434" i="9"/>
  <c r="A435" i="9"/>
  <c r="A436" i="9"/>
  <c r="A437" i="9"/>
  <c r="A438" i="9"/>
  <c r="A439" i="9"/>
  <c r="A440" i="9"/>
  <c r="A441" i="9"/>
  <c r="A442" i="9"/>
  <c r="A443" i="9"/>
  <c r="A444" i="9"/>
  <c r="A445" i="9"/>
  <c r="A446" i="9"/>
  <c r="A447" i="9"/>
  <c r="A448" i="9"/>
  <c r="A449" i="9"/>
  <c r="A450" i="9"/>
  <c r="H24" i="12" l="1"/>
  <c r="H23" i="12"/>
  <c r="H25" i="12"/>
  <c r="H20" i="12"/>
  <c r="G32" i="12" l="1"/>
  <c r="G37" i="12"/>
  <c r="G34" i="12"/>
  <c r="G40" i="12"/>
  <c r="G41" i="12"/>
  <c r="H12" i="12"/>
  <c r="H27" i="12"/>
  <c r="H10" i="12"/>
  <c r="H26" i="12"/>
  <c r="G31" i="12"/>
  <c r="H6" i="12"/>
  <c r="H22" i="12"/>
  <c r="G24" i="12"/>
  <c r="X684" i="7"/>
  <c r="X666" i="7"/>
  <c r="X691" i="7"/>
  <c r="X692" i="7"/>
  <c r="X667" i="7"/>
  <c r="X682" i="7"/>
  <c r="X673" i="7"/>
  <c r="X658" i="7"/>
  <c r="X664" i="7"/>
  <c r="X674" i="7"/>
  <c r="X689" i="7"/>
  <c r="X659" i="7"/>
  <c r="X690" i="7"/>
  <c r="X669" i="7"/>
  <c r="X39" i="7"/>
  <c r="X231" i="7"/>
  <c r="X359" i="7"/>
  <c r="X487" i="7"/>
  <c r="X226" i="7"/>
  <c r="X85" i="7"/>
  <c r="X149" i="7"/>
  <c r="X191" i="7"/>
  <c r="X511" i="7"/>
  <c r="X314" i="7"/>
  <c r="X442" i="7"/>
  <c r="X45" i="7"/>
  <c r="X237" i="7"/>
  <c r="X301" i="7"/>
  <c r="X365" i="7"/>
  <c r="X87" i="7"/>
  <c r="X343" i="7"/>
  <c r="X18" i="7"/>
  <c r="X210" i="7"/>
  <c r="X530" i="7"/>
  <c r="X594" i="7"/>
  <c r="X69" i="7"/>
  <c r="X261" i="7"/>
  <c r="X47" i="7"/>
  <c r="X175" i="7"/>
  <c r="X367" i="7"/>
  <c r="X623" i="7"/>
  <c r="X234" i="7"/>
  <c r="X554" i="7"/>
  <c r="X541" i="7"/>
  <c r="X605" i="7"/>
  <c r="X192" i="7"/>
  <c r="X384" i="7"/>
  <c r="X576" i="7"/>
  <c r="X135" i="7"/>
  <c r="X327" i="7"/>
  <c r="X194" i="7"/>
  <c r="X322" i="7"/>
  <c r="X514" i="7"/>
  <c r="X578" i="7"/>
  <c r="X53" i="7"/>
  <c r="X181" i="7"/>
  <c r="X373" i="7"/>
  <c r="X437" i="7"/>
  <c r="X152" i="7"/>
  <c r="X408" i="7"/>
  <c r="X472" i="7"/>
  <c r="X183" i="7"/>
  <c r="X311" i="7"/>
  <c r="X631" i="7"/>
  <c r="X498" i="7"/>
  <c r="X626" i="7"/>
  <c r="X37" i="7"/>
  <c r="X421" i="7"/>
  <c r="X200" i="7"/>
  <c r="X608" i="7"/>
  <c r="X79" i="7"/>
  <c r="X463" i="7"/>
  <c r="X615" i="7"/>
  <c r="X202" i="7"/>
  <c r="X266" i="7"/>
  <c r="X458" i="7"/>
  <c r="X586" i="7"/>
  <c r="X61" i="7"/>
  <c r="X637" i="7"/>
  <c r="X32" i="7"/>
  <c r="X96" i="7"/>
  <c r="X288" i="7"/>
  <c r="X480" i="7"/>
  <c r="X632" i="7"/>
  <c r="X223" i="7"/>
  <c r="X479" i="7"/>
  <c r="X602" i="7"/>
  <c r="X493" i="7"/>
  <c r="X16" i="7"/>
  <c r="X400" i="7"/>
  <c r="X464" i="7"/>
  <c r="X123" i="7"/>
  <c r="X147" i="7"/>
  <c r="X219" i="7"/>
  <c r="X158" i="7"/>
  <c r="X145" i="7"/>
  <c r="X273" i="7"/>
  <c r="X120" i="7"/>
  <c r="X243" i="7"/>
  <c r="X571" i="7"/>
  <c r="X182" i="7"/>
  <c r="X31" i="7"/>
  <c r="X410" i="7"/>
  <c r="X315" i="7"/>
  <c r="X78" i="7"/>
  <c r="X334" i="7"/>
  <c r="X397" i="7"/>
  <c r="X448" i="7"/>
  <c r="X363" i="7"/>
  <c r="X619" i="7"/>
  <c r="X351" i="7"/>
  <c r="X607" i="7"/>
  <c r="X77" i="7"/>
  <c r="X299" i="7"/>
  <c r="X574" i="7"/>
  <c r="X113" i="7"/>
  <c r="X645" i="7"/>
  <c r="X139" i="7"/>
  <c r="X347" i="7"/>
  <c r="X26" i="7"/>
  <c r="X59" i="7"/>
  <c r="X211" i="7"/>
  <c r="X435" i="7"/>
  <c r="X366" i="7"/>
  <c r="X622" i="7"/>
  <c r="X161" i="7"/>
  <c r="X92" i="7"/>
  <c r="X220" i="7"/>
  <c r="X589" i="7"/>
  <c r="X112" i="7"/>
  <c r="X240" i="7"/>
  <c r="X459" i="7"/>
  <c r="X587" i="7"/>
  <c r="X390" i="7"/>
  <c r="X57" i="7"/>
  <c r="X441" i="7"/>
  <c r="X505" i="7"/>
  <c r="X89" i="7"/>
  <c r="X633" i="7"/>
  <c r="X172" i="7"/>
  <c r="X561" i="7"/>
  <c r="X11" i="7"/>
  <c r="X548" i="7"/>
  <c r="X617" i="7"/>
  <c r="X340" i="7"/>
  <c r="X404" i="7"/>
  <c r="X452" i="7"/>
  <c r="X590" i="7"/>
  <c r="X465" i="7"/>
  <c r="X132" i="7"/>
  <c r="X444" i="7"/>
  <c r="X572" i="7"/>
  <c r="X636" i="7"/>
  <c r="X228" i="7"/>
  <c r="X329" i="7"/>
  <c r="X230" i="7"/>
  <c r="X9" i="7"/>
  <c r="X105" i="7"/>
  <c r="X193" i="7"/>
  <c r="X305" i="7"/>
  <c r="X116" i="7"/>
  <c r="X577" i="7"/>
  <c r="X140" i="7"/>
  <c r="X497" i="7"/>
  <c r="X425" i="7"/>
  <c r="X529" i="7"/>
  <c r="X476" i="7"/>
  <c r="X233" i="7"/>
  <c r="X196" i="7"/>
  <c r="G13" i="12"/>
  <c r="G25" i="12"/>
  <c r="H28" i="12"/>
  <c r="H31" i="12"/>
  <c r="G23" i="12"/>
  <c r="G20" i="12"/>
  <c r="H13" i="12"/>
  <c r="H8" i="12"/>
  <c r="H16" i="12"/>
  <c r="H15" i="12"/>
  <c r="H21" i="12"/>
  <c r="H7" i="12"/>
  <c r="H19" i="12"/>
  <c r="G18" i="12"/>
  <c r="G14" i="12"/>
  <c r="G22" i="12"/>
  <c r="H17" i="12"/>
  <c r="H30" i="12"/>
  <c r="H29" i="12"/>
  <c r="H9" i="12"/>
  <c r="H14" i="12"/>
  <c r="G9" i="12"/>
  <c r="G12" i="12"/>
  <c r="G28" i="12"/>
  <c r="G21" i="12"/>
  <c r="G27" i="12"/>
  <c r="G10" i="12"/>
  <c r="G7" i="12"/>
  <c r="G19" i="12"/>
  <c r="G6" i="12"/>
  <c r="G17" i="12"/>
  <c r="G26" i="12"/>
  <c r="G15" i="12"/>
  <c r="G8" i="12"/>
  <c r="G16" i="12"/>
  <c r="G3" i="4" l="1"/>
  <c r="F3" i="4"/>
  <c r="G35" i="12" s="1"/>
  <c r="H144" i="4" l="1"/>
  <c r="H145" i="4"/>
  <c r="H146" i="4"/>
  <c r="G36" i="12"/>
  <c r="H7" i="4"/>
  <c r="H9" i="4"/>
  <c r="H10" i="4"/>
  <c r="H5" i="4"/>
  <c r="H4" i="4"/>
  <c r="H8" i="4"/>
  <c r="H6" i="4"/>
  <c r="G29" i="12"/>
  <c r="G11" i="12"/>
  <c r="G30" i="12"/>
  <c r="H3" i="4"/>
  <c r="A5" i="22" l="1"/>
  <c r="A4" i="22"/>
  <c r="A3" i="22"/>
  <c r="A2" i="22"/>
  <c r="E174" i="3" l="1"/>
  <c r="D174" i="3" s="1"/>
  <c r="E178" i="3"/>
  <c r="D178" i="3" s="1"/>
  <c r="E173" i="3"/>
  <c r="D173" i="3" s="1"/>
  <c r="E177" i="3"/>
  <c r="D177" i="3" s="1"/>
  <c r="E176" i="3"/>
  <c r="D176" i="3" s="1"/>
  <c r="E180" i="3"/>
  <c r="D180" i="3" s="1"/>
  <c r="E175" i="3"/>
  <c r="D175" i="3" s="1"/>
  <c r="E179" i="3"/>
  <c r="D179" i="3" s="1"/>
  <c r="E171" i="3"/>
  <c r="D171" i="3" s="1"/>
  <c r="E170" i="3"/>
  <c r="D170" i="3" s="1"/>
  <c r="E169" i="3"/>
  <c r="D169" i="3" s="1"/>
  <c r="E172" i="3"/>
  <c r="D172" i="3" s="1"/>
  <c r="E168" i="3"/>
  <c r="D168" i="3" s="1"/>
  <c r="E167" i="3"/>
  <c r="D167" i="3" s="1"/>
  <c r="E7" i="3"/>
  <c r="D7" i="3" s="1"/>
  <c r="E13" i="3"/>
  <c r="D13" i="3" s="1"/>
  <c r="E21" i="3"/>
  <c r="D21" i="3" s="1"/>
  <c r="E49" i="3"/>
  <c r="D49" i="3" s="1"/>
  <c r="E55" i="3"/>
  <c r="D55" i="3" s="1"/>
  <c r="E61" i="3"/>
  <c r="D61" i="3" s="1"/>
  <c r="E68" i="3"/>
  <c r="D68" i="3" s="1"/>
  <c r="E75" i="3"/>
  <c r="D75" i="3" s="1"/>
  <c r="E84" i="3"/>
  <c r="D84" i="3" s="1"/>
  <c r="E96" i="3"/>
  <c r="D96" i="3" s="1"/>
  <c r="E101" i="3"/>
  <c r="D101" i="3" s="1"/>
  <c r="E120" i="3"/>
  <c r="D120" i="3" s="1"/>
  <c r="E18" i="3"/>
  <c r="D18" i="3" s="1"/>
  <c r="E25" i="3"/>
  <c r="D25" i="3" s="1"/>
  <c r="E31" i="3"/>
  <c r="D31" i="3" s="1"/>
  <c r="E33" i="3"/>
  <c r="D33" i="3" s="1"/>
  <c r="E39" i="3"/>
  <c r="D39" i="3" s="1"/>
  <c r="E46" i="3"/>
  <c r="D46" i="3" s="1"/>
  <c r="E52" i="3"/>
  <c r="D52" i="3" s="1"/>
  <c r="E66" i="3"/>
  <c r="D66" i="3" s="1"/>
  <c r="E73" i="3"/>
  <c r="D73" i="3" s="1"/>
  <c r="E81" i="3"/>
  <c r="D81" i="3" s="1"/>
  <c r="E88" i="3"/>
  <c r="D88" i="3" s="1"/>
  <c r="E93" i="3"/>
  <c r="D93" i="3" s="1"/>
  <c r="E106" i="3"/>
  <c r="D106" i="3" s="1"/>
  <c r="E4" i="3"/>
  <c r="D4" i="3" s="1"/>
  <c r="E9" i="3"/>
  <c r="D9" i="3" s="1"/>
  <c r="E17" i="3"/>
  <c r="D17" i="3" s="1"/>
  <c r="E24" i="3"/>
  <c r="D24" i="3" s="1"/>
  <c r="E38" i="3"/>
  <c r="D38" i="3" s="1"/>
  <c r="E45" i="3"/>
  <c r="D45" i="3" s="1"/>
  <c r="E51" i="3"/>
  <c r="D51" i="3" s="1"/>
  <c r="E58" i="3"/>
  <c r="D58" i="3" s="1"/>
  <c r="E65" i="3"/>
  <c r="D65" i="3" s="1"/>
  <c r="E72" i="3"/>
  <c r="D72" i="3" s="1"/>
  <c r="E79" i="3"/>
  <c r="D79" i="3" s="1"/>
  <c r="E80" i="3"/>
  <c r="D80" i="3" s="1"/>
  <c r="E87" i="3"/>
  <c r="D87" i="3" s="1"/>
  <c r="E99" i="3"/>
  <c r="D99" i="3" s="1"/>
  <c r="E105" i="3"/>
  <c r="D105" i="3" s="1"/>
  <c r="E110" i="3"/>
  <c r="D110" i="3" s="1"/>
  <c r="E123" i="3"/>
  <c r="D123" i="3" s="1"/>
  <c r="E129" i="3"/>
  <c r="D129" i="3" s="1"/>
  <c r="E6" i="3"/>
  <c r="D6" i="3" s="1"/>
  <c r="E14" i="3"/>
  <c r="D14" i="3" s="1"/>
  <c r="E29" i="3"/>
  <c r="D29" i="3" s="1"/>
  <c r="E37" i="3"/>
  <c r="D37" i="3" s="1"/>
  <c r="E44" i="3"/>
  <c r="D44" i="3" s="1"/>
  <c r="E98" i="3"/>
  <c r="D98" i="3" s="1"/>
  <c r="E128" i="3"/>
  <c r="D128" i="3" s="1"/>
  <c r="E141" i="3"/>
  <c r="D141" i="3" s="1"/>
  <c r="E145" i="3"/>
  <c r="D145" i="3" s="1"/>
  <c r="E146" i="3"/>
  <c r="D146" i="3" s="1"/>
  <c r="E40" i="3"/>
  <c r="D40" i="3" s="1"/>
  <c r="E47" i="3"/>
  <c r="D47" i="3" s="1"/>
  <c r="E54" i="3"/>
  <c r="D54" i="3" s="1"/>
  <c r="E62" i="3"/>
  <c r="D62" i="3" s="1"/>
  <c r="E69" i="3"/>
  <c r="D69" i="3" s="1"/>
  <c r="E76" i="3"/>
  <c r="D76" i="3" s="1"/>
  <c r="E90" i="3"/>
  <c r="D90" i="3" s="1"/>
  <c r="E104" i="3"/>
  <c r="D104" i="3" s="1"/>
  <c r="E107" i="3"/>
  <c r="D107" i="3" s="1"/>
  <c r="E111" i="3"/>
  <c r="D111" i="3" s="1"/>
  <c r="E119" i="3"/>
  <c r="D119" i="3" s="1"/>
  <c r="E134" i="3"/>
  <c r="D134" i="3" s="1"/>
  <c r="E140" i="3"/>
  <c r="D140" i="3" s="1"/>
  <c r="E144" i="3"/>
  <c r="D144" i="3" s="1"/>
  <c r="E153" i="3"/>
  <c r="D153" i="3" s="1"/>
  <c r="E160" i="3"/>
  <c r="D160" i="3" s="1"/>
  <c r="E5" i="3"/>
  <c r="D5" i="3" s="1"/>
  <c r="E20" i="3"/>
  <c r="D20" i="3" s="1"/>
  <c r="E28" i="3"/>
  <c r="D28" i="3" s="1"/>
  <c r="E83" i="3"/>
  <c r="D83" i="3" s="1"/>
  <c r="E86" i="3"/>
  <c r="D86" i="3" s="1"/>
  <c r="E97" i="3"/>
  <c r="D97" i="3" s="1"/>
  <c r="E100" i="3"/>
  <c r="D100" i="3" s="1"/>
  <c r="E115" i="3"/>
  <c r="D115" i="3" s="1"/>
  <c r="E127" i="3"/>
  <c r="D127" i="3" s="1"/>
  <c r="E132" i="3"/>
  <c r="D132" i="3" s="1"/>
  <c r="E133" i="3"/>
  <c r="D133" i="3" s="1"/>
  <c r="E139" i="3"/>
  <c r="D139" i="3" s="1"/>
  <c r="E143" i="3"/>
  <c r="D143" i="3" s="1"/>
  <c r="E152" i="3"/>
  <c r="D152" i="3" s="1"/>
  <c r="E166" i="3"/>
  <c r="D166" i="3" s="1"/>
  <c r="E138" i="3"/>
  <c r="D138" i="3" s="1"/>
  <c r="E159" i="3"/>
  <c r="D159" i="3" s="1"/>
  <c r="E12" i="3"/>
  <c r="D12" i="3" s="1"/>
  <c r="E16" i="3"/>
  <c r="D16" i="3" s="1"/>
  <c r="E36" i="3"/>
  <c r="D36" i="3" s="1"/>
  <c r="E43" i="3"/>
  <c r="D43" i="3" s="1"/>
  <c r="E50" i="3"/>
  <c r="D50" i="3" s="1"/>
  <c r="E53" i="3"/>
  <c r="D53" i="3" s="1"/>
  <c r="E82" i="3"/>
  <c r="D82" i="3" s="1"/>
  <c r="E89" i="3"/>
  <c r="D89" i="3" s="1"/>
  <c r="E118" i="3"/>
  <c r="D118" i="3" s="1"/>
  <c r="E142" i="3"/>
  <c r="D142" i="3" s="1"/>
  <c r="E165" i="3"/>
  <c r="D165" i="3" s="1"/>
  <c r="E8" i="3"/>
  <c r="D8" i="3" s="1"/>
  <c r="E11" i="3"/>
  <c r="D11" i="3" s="1"/>
  <c r="E19" i="3"/>
  <c r="D19" i="3" s="1"/>
  <c r="E27" i="3"/>
  <c r="D27" i="3" s="1"/>
  <c r="E57" i="3"/>
  <c r="D57" i="3" s="1"/>
  <c r="E60" i="3"/>
  <c r="D60" i="3" s="1"/>
  <c r="E64" i="3"/>
  <c r="D64" i="3" s="1"/>
  <c r="E67" i="3"/>
  <c r="D67" i="3" s="1"/>
  <c r="E71" i="3"/>
  <c r="D71" i="3" s="1"/>
  <c r="E78" i="3"/>
  <c r="D78" i="3" s="1"/>
  <c r="E92" i="3"/>
  <c r="D92" i="3" s="1"/>
  <c r="E103" i="3"/>
  <c r="D103" i="3" s="1"/>
  <c r="E109" i="3"/>
  <c r="D109" i="3" s="1"/>
  <c r="E114" i="3"/>
  <c r="D114" i="3" s="1"/>
  <c r="E122" i="3"/>
  <c r="D122" i="3" s="1"/>
  <c r="E126" i="3"/>
  <c r="D126" i="3" s="1"/>
  <c r="E131" i="3"/>
  <c r="D131" i="3" s="1"/>
  <c r="E137" i="3"/>
  <c r="D137" i="3" s="1"/>
  <c r="E151" i="3"/>
  <c r="D151" i="3" s="1"/>
  <c r="E164" i="3"/>
  <c r="D164" i="3" s="1"/>
  <c r="E30" i="3"/>
  <c r="D30" i="3" s="1"/>
  <c r="E35" i="3"/>
  <c r="D35" i="3" s="1"/>
  <c r="E42" i="3"/>
  <c r="D42" i="3" s="1"/>
  <c r="E74" i="3"/>
  <c r="D74" i="3" s="1"/>
  <c r="E85" i="3"/>
  <c r="D85" i="3" s="1"/>
  <c r="E95" i="3"/>
  <c r="D95" i="3" s="1"/>
  <c r="E113" i="3"/>
  <c r="D113" i="3" s="1"/>
  <c r="E117" i="3"/>
  <c r="D117" i="3" s="1"/>
  <c r="E125" i="3"/>
  <c r="D125" i="3" s="1"/>
  <c r="E130" i="3"/>
  <c r="D130" i="3" s="1"/>
  <c r="E136" i="3"/>
  <c r="D136" i="3" s="1"/>
  <c r="E157" i="3"/>
  <c r="D157" i="3" s="1"/>
  <c r="E158" i="3"/>
  <c r="D158" i="3" s="1"/>
  <c r="E163" i="3"/>
  <c r="D163" i="3" s="1"/>
  <c r="E32" i="3"/>
  <c r="D32" i="3" s="1"/>
  <c r="E34" i="3"/>
  <c r="D34" i="3" s="1"/>
  <c r="E10" i="3"/>
  <c r="D10" i="3" s="1"/>
  <c r="E15" i="3"/>
  <c r="D15" i="3" s="1"/>
  <c r="E23" i="3"/>
  <c r="D23" i="3" s="1"/>
  <c r="E26" i="3"/>
  <c r="D26" i="3" s="1"/>
  <c r="E56" i="3"/>
  <c r="D56" i="3" s="1"/>
  <c r="E59" i="3"/>
  <c r="D59" i="3" s="1"/>
  <c r="E102" i="3"/>
  <c r="D102" i="3" s="1"/>
  <c r="E121" i="3"/>
  <c r="D121" i="3" s="1"/>
  <c r="E150" i="3"/>
  <c r="D150" i="3" s="1"/>
  <c r="E156" i="3"/>
  <c r="D156" i="3" s="1"/>
  <c r="E162" i="3"/>
  <c r="D162" i="3" s="1"/>
  <c r="E22" i="3"/>
  <c r="D22" i="3" s="1"/>
  <c r="E63" i="3"/>
  <c r="D63" i="3" s="1"/>
  <c r="E116" i="3"/>
  <c r="D116" i="3" s="1"/>
  <c r="E148" i="3"/>
  <c r="D148" i="3" s="1"/>
  <c r="E48" i="3"/>
  <c r="D48" i="3" s="1"/>
  <c r="E94" i="3"/>
  <c r="D94" i="3" s="1"/>
  <c r="E124" i="3"/>
  <c r="D124" i="3" s="1"/>
  <c r="E147" i="3"/>
  <c r="D147" i="3" s="1"/>
  <c r="E135" i="3"/>
  <c r="D135" i="3" s="1"/>
  <c r="E155" i="3"/>
  <c r="D155" i="3" s="1"/>
  <c r="E41" i="3"/>
  <c r="D41" i="3" s="1"/>
  <c r="E91" i="3"/>
  <c r="D91" i="3" s="1"/>
  <c r="E108" i="3"/>
  <c r="D108" i="3" s="1"/>
  <c r="E77" i="3"/>
  <c r="D77" i="3" s="1"/>
  <c r="E112" i="3"/>
  <c r="D112" i="3" s="1"/>
  <c r="E149" i="3"/>
  <c r="D149" i="3" s="1"/>
  <c r="E154" i="3"/>
  <c r="D154" i="3" s="1"/>
  <c r="E161" i="3"/>
  <c r="D161" i="3" s="1"/>
  <c r="E70" i="3"/>
  <c r="D70" i="3" s="1"/>
  <c r="E3" i="3"/>
  <c r="D3" i="3" s="1"/>
  <c r="A19" i="9"/>
  <c r="A79" i="9"/>
  <c r="C27" i="10" l="1"/>
  <c r="B27" i="10"/>
  <c r="C26" i="10"/>
  <c r="B26" i="10"/>
  <c r="C25" i="10"/>
  <c r="B25" i="10"/>
  <c r="C24" i="10"/>
  <c r="B24" i="10"/>
  <c r="C23" i="10"/>
  <c r="B23" i="10"/>
  <c r="C22" i="10"/>
  <c r="B22" i="10"/>
  <c r="C21" i="10"/>
  <c r="B21" i="10"/>
  <c r="C20" i="10"/>
  <c r="B20" i="10"/>
  <c r="C19" i="10"/>
  <c r="B19" i="10"/>
  <c r="C18" i="10"/>
  <c r="B18" i="10"/>
  <c r="C17" i="10"/>
  <c r="B17" i="10"/>
  <c r="C16" i="10"/>
  <c r="B16" i="10"/>
  <c r="C15" i="10"/>
  <c r="B15" i="10"/>
  <c r="C14" i="10"/>
  <c r="B14" i="10"/>
  <c r="C13" i="10"/>
  <c r="B13" i="10"/>
  <c r="C12" i="10"/>
  <c r="B12" i="10"/>
  <c r="C11" i="10"/>
  <c r="B11" i="10"/>
  <c r="C10" i="10"/>
  <c r="B10" i="10"/>
  <c r="C9" i="10"/>
  <c r="B9" i="10"/>
  <c r="C8" i="10"/>
  <c r="B8" i="10"/>
  <c r="C7" i="10"/>
  <c r="B7" i="10"/>
  <c r="C6" i="10"/>
  <c r="B6" i="10"/>
  <c r="C5" i="10"/>
  <c r="B5" i="10"/>
  <c r="C4" i="10"/>
  <c r="B4" i="10"/>
  <c r="C3" i="10"/>
  <c r="B3" i="10"/>
  <c r="G3" i="3" l="1"/>
  <c r="A379" i="9" l="1"/>
  <c r="A381" i="9"/>
  <c r="A382" i="9"/>
  <c r="A383" i="9"/>
  <c r="A384" i="9"/>
  <c r="A385" i="9"/>
  <c r="A386" i="9"/>
  <c r="A387" i="9"/>
  <c r="A388" i="9"/>
  <c r="A389" i="9"/>
  <c r="A391" i="9"/>
  <c r="A392" i="9"/>
  <c r="A395" i="9"/>
  <c r="A396" i="9"/>
  <c r="A399" i="9"/>
  <c r="A401" i="9"/>
  <c r="A402" i="9"/>
  <c r="A403" i="9"/>
  <c r="A404" i="9"/>
  <c r="A405" i="9"/>
  <c r="A406" i="9"/>
  <c r="A407" i="9"/>
  <c r="A408" i="9"/>
  <c r="A409" i="9"/>
  <c r="A410" i="9"/>
  <c r="A411" i="9"/>
  <c r="A412" i="9"/>
  <c r="A413" i="9"/>
  <c r="A414" i="9"/>
  <c r="A415" i="9"/>
  <c r="A416" i="9"/>
  <c r="A417" i="9"/>
  <c r="A418" i="9"/>
  <c r="A419" i="9"/>
  <c r="C3" i="8" l="1"/>
  <c r="D3" i="8"/>
  <c r="B5" i="12" l="1"/>
  <c r="C5" i="12" s="1"/>
  <c r="B3" i="8"/>
  <c r="A378" i="9"/>
  <c r="A377" i="9"/>
  <c r="A376" i="9"/>
  <c r="A375" i="9"/>
  <c r="A374" i="9"/>
  <c r="A373" i="9"/>
  <c r="A372" i="9"/>
  <c r="A371" i="9"/>
  <c r="A370" i="9"/>
  <c r="A369" i="9"/>
  <c r="A367" i="9"/>
  <c r="A366" i="9"/>
  <c r="A365" i="9"/>
  <c r="A363" i="9"/>
  <c r="A362" i="9"/>
  <c r="A360" i="9"/>
  <c r="A359" i="9"/>
  <c r="A356" i="9"/>
  <c r="A354" i="9"/>
  <c r="A352" i="9"/>
  <c r="A351" i="9"/>
  <c r="A350" i="9"/>
  <c r="A349" i="9"/>
  <c r="A347" i="9"/>
  <c r="A337" i="9"/>
  <c r="A336" i="9"/>
  <c r="A335" i="9"/>
  <c r="A334" i="9"/>
  <c r="A333" i="9"/>
  <c r="A332" i="9"/>
  <c r="A331" i="9"/>
  <c r="A329" i="9"/>
  <c r="A328" i="9"/>
  <c r="A327" i="9"/>
  <c r="A326" i="9"/>
  <c r="A325" i="9"/>
  <c r="A324" i="9"/>
  <c r="A322" i="9"/>
  <c r="A321" i="9"/>
  <c r="A320" i="9"/>
  <c r="A319" i="9"/>
  <c r="A318" i="9"/>
  <c r="A317" i="9"/>
  <c r="A315" i="9"/>
  <c r="A314" i="9"/>
  <c r="A313" i="9"/>
  <c r="A312" i="9"/>
  <c r="A311" i="9"/>
  <c r="A310" i="9"/>
  <c r="A309" i="9"/>
  <c r="A308" i="9"/>
  <c r="A307" i="9"/>
  <c r="A306" i="9"/>
  <c r="A305" i="9"/>
  <c r="A304" i="9"/>
  <c r="A303" i="9"/>
  <c r="A302" i="9"/>
  <c r="A301" i="9"/>
  <c r="A300" i="9"/>
  <c r="A299" i="9"/>
  <c r="A298" i="9"/>
  <c r="A297" i="9"/>
  <c r="A296" i="9"/>
  <c r="A295" i="9"/>
  <c r="A294" i="9"/>
  <c r="A293" i="9"/>
  <c r="A290" i="9"/>
  <c r="A289" i="9"/>
  <c r="A288" i="9"/>
  <c r="A287" i="9"/>
  <c r="A286" i="9"/>
  <c r="A285" i="9"/>
  <c r="A284" i="9"/>
  <c r="A283" i="9"/>
  <c r="A282" i="9"/>
  <c r="A281" i="9"/>
  <c r="A280" i="9"/>
  <c r="A278" i="9"/>
  <c r="A277" i="9"/>
  <c r="A276" i="9"/>
  <c r="A274" i="9"/>
  <c r="A273" i="9"/>
  <c r="A272" i="9"/>
  <c r="A271" i="9"/>
  <c r="A270" i="9"/>
  <c r="A269" i="9"/>
  <c r="A268" i="9"/>
  <c r="A267" i="9"/>
  <c r="A266" i="9"/>
  <c r="A264" i="9"/>
  <c r="A263" i="9"/>
  <c r="A262" i="9"/>
  <c r="A261" i="9"/>
  <c r="A260" i="9"/>
  <c r="A259" i="9"/>
  <c r="A258" i="9"/>
  <c r="A257" i="9"/>
  <c r="A256" i="9"/>
  <c r="A254" i="9"/>
  <c r="A251" i="9"/>
  <c r="A250" i="9"/>
  <c r="A248" i="9"/>
  <c r="A247" i="9"/>
  <c r="A246" i="9"/>
  <c r="A244" i="9"/>
  <c r="A242"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09" i="9"/>
  <c r="A206" i="9"/>
  <c r="A205" i="9"/>
  <c r="A203" i="9"/>
  <c r="A202" i="9"/>
  <c r="A201" i="9"/>
  <c r="A200" i="9"/>
  <c r="A199" i="9"/>
  <c r="A198" i="9"/>
  <c r="A197" i="9"/>
  <c r="A196" i="9"/>
  <c r="A195" i="9"/>
  <c r="A194" i="9"/>
  <c r="A193" i="9"/>
  <c r="A192" i="9"/>
  <c r="A191" i="9"/>
  <c r="A190" i="9"/>
  <c r="A189" i="9"/>
  <c r="A187" i="9"/>
  <c r="A186" i="9"/>
  <c r="A184" i="9"/>
  <c r="A180" i="9"/>
  <c r="A179" i="9"/>
  <c r="A178" i="9"/>
  <c r="A177" i="9"/>
  <c r="A176" i="9"/>
  <c r="A175" i="9"/>
  <c r="A174" i="9"/>
  <c r="A173" i="9"/>
  <c r="A171" i="9"/>
  <c r="A170" i="9"/>
  <c r="A169" i="9"/>
  <c r="A159" i="9"/>
  <c r="A158" i="9"/>
  <c r="A153" i="9"/>
  <c r="A152" i="9"/>
  <c r="A151" i="9"/>
  <c r="A150" i="9"/>
  <c r="A149" i="9"/>
  <c r="A148" i="9"/>
  <c r="A147" i="9"/>
  <c r="A146" i="9"/>
  <c r="A145" i="9"/>
  <c r="A144" i="9"/>
  <c r="A143" i="9"/>
  <c r="A142" i="9"/>
  <c r="A141" i="9"/>
  <c r="A140" i="9"/>
  <c r="A139" i="9"/>
  <c r="A138" i="9"/>
  <c r="A137" i="9"/>
  <c r="A136" i="9"/>
  <c r="A134" i="9"/>
  <c r="A133" i="9"/>
  <c r="A131" i="9"/>
  <c r="A129" i="9"/>
  <c r="A128" i="9"/>
  <c r="A127" i="9"/>
  <c r="A126" i="9"/>
  <c r="A125" i="9"/>
  <c r="A124" i="9"/>
  <c r="A123" i="9"/>
  <c r="A122" i="9"/>
  <c r="A120" i="9"/>
  <c r="A119" i="9"/>
  <c r="A118" i="9"/>
  <c r="A116" i="9"/>
  <c r="A115" i="9"/>
  <c r="A114" i="9"/>
  <c r="A113" i="9"/>
  <c r="A112" i="9"/>
  <c r="A111" i="9"/>
  <c r="A110" i="9"/>
  <c r="A109" i="9"/>
  <c r="A108" i="9"/>
  <c r="A107" i="9"/>
  <c r="A106" i="9"/>
  <c r="A105" i="9"/>
  <c r="A104" i="9"/>
  <c r="A103" i="9"/>
  <c r="A102" i="9"/>
  <c r="A99" i="9"/>
  <c r="A98" i="9"/>
  <c r="A94" i="9"/>
  <c r="A93" i="9"/>
  <c r="A92" i="9"/>
  <c r="A91" i="9"/>
  <c r="A90" i="9"/>
  <c r="A89" i="9"/>
  <c r="A88" i="9"/>
  <c r="A87" i="9"/>
  <c r="A86" i="9"/>
  <c r="A84" i="9"/>
  <c r="A83" i="9"/>
  <c r="A82" i="9"/>
  <c r="A81" i="9"/>
  <c r="A80" i="9"/>
  <c r="A78" i="9"/>
  <c r="A77" i="9"/>
  <c r="A76" i="9"/>
  <c r="A75" i="9"/>
  <c r="A74" i="9"/>
  <c r="A73" i="9"/>
  <c r="A72" i="9"/>
  <c r="A71" i="9"/>
  <c r="A70" i="9"/>
  <c r="A69" i="9"/>
  <c r="A68" i="9"/>
  <c r="A67" i="9"/>
  <c r="A65" i="9"/>
  <c r="A64" i="9"/>
  <c r="A63" i="9"/>
  <c r="A62" i="9"/>
  <c r="A61" i="9"/>
  <c r="A60" i="9"/>
  <c r="A59" i="9"/>
  <c r="A58" i="9"/>
  <c r="A57" i="9"/>
  <c r="A56" i="9"/>
  <c r="A55" i="9"/>
  <c r="A54" i="9"/>
  <c r="A53" i="9"/>
  <c r="A52" i="9"/>
  <c r="A50" i="9"/>
  <c r="A49" i="9"/>
  <c r="A48" i="9"/>
  <c r="A47" i="9"/>
  <c r="A46" i="9"/>
  <c r="A45" i="9"/>
  <c r="A44" i="9"/>
  <c r="A43" i="9"/>
  <c r="A42" i="9"/>
  <c r="A40" i="9"/>
  <c r="A39" i="9"/>
  <c r="A38" i="9"/>
  <c r="A37" i="9"/>
  <c r="A36" i="9"/>
  <c r="A35" i="9"/>
  <c r="A34" i="9"/>
  <c r="A33" i="9"/>
  <c r="A32" i="9"/>
  <c r="A31" i="9"/>
  <c r="A29" i="9"/>
  <c r="A28" i="9"/>
  <c r="A27" i="9"/>
  <c r="A26" i="9"/>
  <c r="A25" i="9"/>
  <c r="A22" i="9"/>
  <c r="A21" i="9"/>
  <c r="A20" i="9"/>
  <c r="A18" i="9"/>
  <c r="A17" i="9"/>
  <c r="A16" i="9"/>
  <c r="A15" i="9"/>
  <c r="A12" i="9"/>
  <c r="A11" i="9"/>
  <c r="A10" i="9"/>
  <c r="A9" i="9"/>
  <c r="A8" i="9"/>
  <c r="A7" i="9"/>
  <c r="A6" i="9"/>
  <c r="A5" i="9"/>
  <c r="A4" i="9"/>
  <c r="A2" i="9"/>
  <c r="B12" i="12"/>
  <c r="C12" i="12" s="1"/>
  <c r="B11" i="12"/>
  <c r="C11" i="12" s="1"/>
  <c r="B16" i="12"/>
  <c r="C16" i="12" s="1"/>
  <c r="B15" i="12"/>
  <c r="C15" i="12" s="1"/>
  <c r="B24" i="12"/>
  <c r="C24" i="12" s="1"/>
  <c r="B23" i="12"/>
  <c r="C23" i="12" s="1"/>
  <c r="B26" i="12"/>
  <c r="C26" i="12" s="1"/>
  <c r="B27" i="12"/>
  <c r="C27" i="12" s="1"/>
  <c r="B19" i="12"/>
  <c r="C19" i="12" s="1"/>
  <c r="B18" i="12"/>
  <c r="C18" i="12" s="1"/>
  <c r="B22" i="12"/>
  <c r="C22" i="12" s="1"/>
  <c r="B21" i="12"/>
  <c r="C21" i="12" s="1"/>
  <c r="B20" i="12"/>
  <c r="C20" i="12" s="1"/>
  <c r="B25" i="12"/>
  <c r="C25" i="12" s="1"/>
  <c r="B28" i="12"/>
  <c r="C28" i="12" s="1"/>
  <c r="B29" i="12"/>
  <c r="C29" i="12" s="1"/>
  <c r="B14" i="12"/>
  <c r="C14" i="12" s="1"/>
  <c r="B13" i="12"/>
  <c r="C13" i="12" s="1"/>
  <c r="B17" i="12"/>
  <c r="C17" i="12" s="1"/>
  <c r="B6" i="12"/>
  <c r="C6" i="12" s="1"/>
  <c r="B7" i="12"/>
  <c r="C7" i="12" s="1"/>
  <c r="B9" i="12"/>
  <c r="C9" i="12" s="1"/>
  <c r="B8" i="12"/>
  <c r="C8" i="12" s="1"/>
  <c r="B10" i="12"/>
  <c r="C10" i="12" s="1"/>
  <c r="D6" i="7"/>
  <c r="C6" i="7"/>
  <c r="X238" i="7" l="1"/>
  <c r="X164" i="7"/>
  <c r="X469" i="7"/>
  <c r="X648" i="7"/>
  <c r="X13" i="7"/>
  <c r="X304" i="7"/>
  <c r="X395" i="7"/>
  <c r="X676" i="7"/>
  <c r="X528" i="7"/>
  <c r="X354" i="7"/>
  <c r="X583" i="7"/>
  <c r="X509" i="7"/>
  <c r="X159" i="7"/>
  <c r="X52" i="7"/>
  <c r="X647" i="7"/>
  <c r="X449" i="7"/>
  <c r="X262" i="7"/>
  <c r="X241" i="7"/>
  <c r="X696" i="7"/>
  <c r="X319" i="7"/>
  <c r="X394" i="7"/>
  <c r="X208" i="7"/>
  <c r="X542" i="7"/>
  <c r="X107" i="7"/>
  <c r="X84" i="7"/>
  <c r="X683" i="7"/>
  <c r="X610" i="7"/>
  <c r="X570" i="7"/>
  <c r="X170" i="7"/>
  <c r="X256" i="7"/>
  <c r="X344" i="7"/>
  <c r="X138" i="7"/>
  <c r="X504" i="7"/>
  <c r="X81" i="7"/>
  <c r="X443" i="7"/>
  <c r="X451" i="7"/>
  <c r="X581" i="7"/>
  <c r="X358" i="7"/>
  <c r="X634" i="7"/>
  <c r="X117" i="7"/>
  <c r="X264" i="7"/>
  <c r="X483" i="7"/>
  <c r="X643" i="7"/>
  <c r="X225" i="7"/>
  <c r="X176" i="7"/>
  <c r="X484" i="7"/>
  <c r="X68" i="7"/>
  <c r="X212" i="7"/>
  <c r="X625" i="7"/>
  <c r="X535" i="7"/>
  <c r="X325" i="7"/>
  <c r="X66" i="7"/>
  <c r="X611" i="7"/>
  <c r="X206" i="7"/>
  <c r="X491" i="7"/>
  <c r="X150" i="7"/>
  <c r="X360" i="7"/>
  <c r="X289" i="7"/>
  <c r="X585" i="7"/>
  <c r="X593" i="7"/>
  <c r="X190" i="7"/>
  <c r="X109" i="7"/>
  <c r="X29" i="7"/>
  <c r="X131" i="7"/>
  <c r="X245" i="7"/>
  <c r="X165" i="7"/>
  <c r="X330" i="7"/>
  <c r="X30" i="7"/>
  <c r="X401" i="7"/>
  <c r="X246" i="7"/>
  <c r="X278" i="7"/>
  <c r="X361" i="7"/>
  <c r="X462" i="7"/>
  <c r="X257" i="7"/>
  <c r="X93" i="7"/>
  <c r="X357" i="7"/>
  <c r="X224" i="7"/>
  <c r="X90" i="7"/>
  <c r="X560" i="7"/>
  <c r="X398" i="7"/>
  <c r="X382" i="7"/>
  <c r="X432" i="7"/>
  <c r="X121" i="7"/>
  <c r="X534" i="7"/>
  <c r="X124" i="7"/>
  <c r="X402" i="7"/>
  <c r="X167" i="7"/>
  <c r="X592" i="7"/>
  <c r="X286" i="7"/>
  <c r="X154" i="7"/>
  <c r="X539" i="7"/>
  <c r="X525" i="7"/>
  <c r="X331" i="7"/>
  <c r="X377" i="7"/>
  <c r="X516" i="7"/>
  <c r="X316" i="7"/>
  <c r="X685" i="7"/>
  <c r="X688" i="7"/>
  <c r="X680" i="7"/>
  <c r="X378" i="7"/>
  <c r="X391" i="7"/>
  <c r="X88" i="7"/>
  <c r="X178" i="7"/>
  <c r="X613" i="7"/>
  <c r="X352" i="7"/>
  <c r="X312" i="7"/>
  <c r="X46" i="7"/>
  <c r="X153" i="7"/>
  <c r="X553" i="7"/>
  <c r="X460" i="7"/>
  <c r="X429" i="7"/>
  <c r="X42" i="7"/>
  <c r="X455" i="7"/>
  <c r="X642" i="7"/>
  <c r="X434" i="7"/>
  <c r="X8" i="7"/>
  <c r="X17" i="7"/>
  <c r="X19" i="7"/>
  <c r="X277" i="7"/>
  <c r="X33" i="7"/>
  <c r="X653" i="7"/>
  <c r="X295" i="7"/>
  <c r="X640" i="7"/>
  <c r="X293" i="7"/>
  <c r="X456" i="7"/>
  <c r="X595" i="7"/>
  <c r="X218" i="7"/>
  <c r="X468" i="7"/>
  <c r="X500" i="7"/>
  <c r="X80" i="7"/>
  <c r="X184" i="7"/>
  <c r="X552" i="7"/>
  <c r="X538" i="7"/>
  <c r="X284" i="7"/>
  <c r="X368" i="7"/>
  <c r="X25" i="7"/>
  <c r="X265" i="7"/>
  <c r="X521" i="7"/>
  <c r="X564" i="7"/>
  <c r="X558" i="7"/>
  <c r="X651" i="7"/>
  <c r="X106" i="7"/>
  <c r="X323" i="7"/>
  <c r="X171" i="7"/>
  <c r="X646" i="7"/>
  <c r="X621" i="7"/>
  <c r="X668" i="7"/>
  <c r="X387" i="7"/>
  <c r="X177" i="7"/>
  <c r="X654" i="7"/>
  <c r="X396" i="7"/>
  <c r="X7" i="7"/>
  <c r="X575" i="7"/>
  <c r="X453" i="7"/>
  <c r="X291" i="7"/>
  <c r="X129" i="7"/>
  <c r="X508" i="7"/>
  <c r="X630" i="7"/>
  <c r="X567" i="7"/>
  <c r="X118" i="7"/>
  <c r="X600" i="7"/>
  <c r="X296" i="7"/>
  <c r="X695" i="7"/>
  <c r="X639" i="7"/>
  <c r="X250" i="7"/>
  <c r="X298" i="7"/>
  <c r="X501" i="7"/>
  <c r="X72" i="7"/>
  <c r="X62" i="7"/>
  <c r="X515" i="7"/>
  <c r="X545" i="7"/>
  <c r="X201" i="7"/>
  <c r="X531" i="7"/>
  <c r="X670" i="7"/>
  <c r="X671" i="7"/>
  <c r="X362" i="7"/>
  <c r="X24" i="7"/>
  <c r="X503" i="7"/>
  <c r="X101" i="7"/>
  <c r="X342" i="7"/>
  <c r="X609" i="7"/>
  <c r="X137" i="7"/>
  <c r="X199" i="7"/>
  <c r="X271" i="7"/>
  <c r="X155" i="7"/>
  <c r="X430" i="7"/>
  <c r="X180" i="7"/>
  <c r="X217" i="7"/>
  <c r="X369" i="7"/>
  <c r="X263" i="7"/>
  <c r="X399" i="7"/>
  <c r="X99" i="7"/>
  <c r="X350" i="7"/>
  <c r="X213" i="7"/>
  <c r="X612" i="7"/>
  <c r="X44" i="7"/>
  <c r="X693" i="7"/>
  <c r="X386" i="7"/>
  <c r="X306" i="7"/>
  <c r="X520" i="7"/>
  <c r="X522" i="7"/>
  <c r="X502" i="7"/>
  <c r="X411" i="7"/>
  <c r="X372" i="7"/>
  <c r="X255" i="7"/>
  <c r="X215" i="7"/>
  <c r="X14" i="7"/>
  <c r="X40" i="7"/>
  <c r="X333" i="7"/>
  <c r="X662" i="7"/>
  <c r="X519" i="7"/>
  <c r="X650" i="7"/>
  <c r="X232" i="7"/>
  <c r="X563" i="7"/>
  <c r="X537" i="7"/>
  <c r="X276" i="7"/>
  <c r="X389" i="7"/>
  <c r="X173" i="7"/>
  <c r="X565" i="7"/>
  <c r="X446" i="7"/>
  <c r="X324" i="7"/>
  <c r="X672" i="7"/>
  <c r="X663" i="7"/>
  <c r="X694" i="7"/>
  <c r="X423" i="7"/>
  <c r="X122" i="7"/>
  <c r="X216" i="7"/>
  <c r="X114" i="7"/>
  <c r="X584" i="7"/>
  <c r="X335" i="7"/>
  <c r="X310" i="7"/>
  <c r="X405" i="7"/>
  <c r="X475" i="7"/>
  <c r="X283" i="7"/>
  <c r="X302" i="7"/>
  <c r="X28" i="7"/>
  <c r="X454" i="7"/>
  <c r="X457" i="7"/>
  <c r="X406" i="7"/>
  <c r="X556" i="7"/>
  <c r="X681" i="7"/>
  <c r="X661" i="7"/>
  <c r="X678" i="7"/>
  <c r="X675" i="7"/>
  <c r="X290" i="7"/>
  <c r="X186" i="7"/>
  <c r="X151" i="7"/>
  <c r="X82" i="7"/>
  <c r="X10" i="7"/>
  <c r="X280" i="7"/>
  <c r="X375" i="7"/>
  <c r="X229" i="7"/>
  <c r="X136" i="7"/>
  <c r="X189" i="7"/>
  <c r="X346" i="7"/>
  <c r="X144" i="7"/>
  <c r="X54" i="7"/>
  <c r="X606" i="7"/>
  <c r="X341" i="7"/>
  <c r="X248" i="7"/>
  <c r="X507" i="7"/>
  <c r="X374" i="7"/>
  <c r="X38" i="7"/>
  <c r="X512" i="7"/>
  <c r="X427" i="7"/>
  <c r="X424" i="7"/>
  <c r="X282" i="7"/>
  <c r="X496" i="7"/>
  <c r="X518" i="7"/>
  <c r="X550" i="7"/>
  <c r="X644" i="7"/>
  <c r="X489" i="7"/>
  <c r="X526" i="7"/>
  <c r="X620" i="7"/>
  <c r="X422" i="7"/>
  <c r="X236" i="7"/>
  <c r="X356" i="7"/>
  <c r="X364" i="7"/>
  <c r="X188" i="7"/>
  <c r="X687" i="7"/>
  <c r="X551" i="7"/>
  <c r="X146" i="7"/>
  <c r="X15" i="7"/>
  <c r="X111" i="7"/>
  <c r="X64" i="7"/>
  <c r="X67" i="7"/>
  <c r="X130" i="7"/>
  <c r="X439" i="7"/>
  <c r="X253" i="7"/>
  <c r="X160" i="7"/>
  <c r="X544" i="7"/>
  <c r="X94" i="7"/>
  <c r="X438" i="7"/>
  <c r="X474" i="7"/>
  <c r="X579" i="7"/>
  <c r="X510" i="7"/>
  <c r="X603" i="7"/>
  <c r="X499" i="7"/>
  <c r="X156" i="7"/>
  <c r="X48" i="7"/>
  <c r="X91" i="7"/>
  <c r="X70" i="7"/>
  <c r="X582" i="7"/>
  <c r="X569" i="7"/>
  <c r="X36" i="7"/>
  <c r="X41" i="7"/>
  <c r="X393" i="7"/>
  <c r="X260" i="7"/>
  <c r="X345" i="7"/>
  <c r="X348" i="7"/>
  <c r="X76" i="7"/>
  <c r="X628" i="7"/>
  <c r="X588" i="7"/>
  <c r="X409" i="7"/>
  <c r="X126" i="7"/>
  <c r="X380" i="7"/>
  <c r="X655" i="7"/>
  <c r="X127" i="7"/>
  <c r="X418" i="7"/>
  <c r="X63" i="7"/>
  <c r="X157" i="7"/>
  <c r="X128" i="7"/>
  <c r="X75" i="7"/>
  <c r="X527" i="7"/>
  <c r="X317" i="7"/>
  <c r="X568" i="7"/>
  <c r="X205" i="7"/>
  <c r="X336" i="7"/>
  <c r="X533" i="7"/>
  <c r="X376" i="7"/>
  <c r="X635" i="7"/>
  <c r="X339" i="7"/>
  <c r="X555" i="7"/>
  <c r="X27" i="7"/>
  <c r="X141" i="7"/>
  <c r="X494" i="7"/>
  <c r="X353" i="7"/>
  <c r="X307" i="7"/>
  <c r="X134" i="7"/>
  <c r="X60" i="7"/>
  <c r="X204" i="7"/>
  <c r="X436" i="7"/>
  <c r="X524" i="7"/>
  <c r="X686" i="7"/>
  <c r="X677" i="7"/>
  <c r="X482" i="7"/>
  <c r="X407" i="7"/>
  <c r="X274" i="7"/>
  <c r="X197" i="7"/>
  <c r="X239" i="7"/>
  <c r="X221" i="7"/>
  <c r="X195" i="7"/>
  <c r="X258" i="7"/>
  <c r="X629" i="7"/>
  <c r="X328" i="7"/>
  <c r="X381" i="7"/>
  <c r="X597" i="7"/>
  <c r="X403" i="7"/>
  <c r="X51" i="7"/>
  <c r="X638" i="7"/>
  <c r="X104" i="7"/>
  <c r="X86" i="7"/>
  <c r="X616" i="7"/>
  <c r="X627" i="7"/>
  <c r="X417" i="7"/>
  <c r="X198" i="7"/>
  <c r="X332" i="7"/>
  <c r="X297" i="7"/>
  <c r="X292" i="7"/>
  <c r="X65" i="7"/>
  <c r="X108" i="7"/>
  <c r="X300" i="7"/>
  <c r="X412" i="7"/>
  <c r="X100" i="7"/>
  <c r="X148" i="7"/>
  <c r="X445" i="7"/>
  <c r="X355" i="7"/>
  <c r="X209" i="7"/>
  <c r="X12" i="7"/>
  <c r="X142" i="7"/>
  <c r="X287" i="7"/>
  <c r="X251" i="7"/>
  <c r="X49" i="7"/>
  <c r="X163" i="7"/>
  <c r="X486" i="7"/>
  <c r="X34" i="7"/>
  <c r="X546" i="7"/>
  <c r="X471" i="7"/>
  <c r="X338" i="7"/>
  <c r="X303" i="7"/>
  <c r="X285" i="7"/>
  <c r="X259" i="7"/>
  <c r="X119" i="7"/>
  <c r="X591" i="7"/>
  <c r="X549" i="7"/>
  <c r="X392" i="7"/>
  <c r="X103" i="7"/>
  <c r="X557" i="7"/>
  <c r="X267" i="7"/>
  <c r="X467" i="7"/>
  <c r="X179" i="7"/>
  <c r="X254" i="7"/>
  <c r="X168" i="7"/>
  <c r="X110" i="7"/>
  <c r="X481" i="7"/>
  <c r="X657" i="7"/>
  <c r="X679" i="7"/>
  <c r="X656" i="7"/>
  <c r="X98" i="7"/>
  <c r="X383" i="7"/>
  <c r="X506" i="7"/>
  <c r="X349" i="7"/>
  <c r="X320" i="7"/>
  <c r="X143" i="7"/>
  <c r="X74" i="7"/>
  <c r="X416" i="7"/>
  <c r="X414" i="7"/>
  <c r="X56" i="7"/>
  <c r="X269" i="7"/>
  <c r="X203" i="7"/>
  <c r="X95" i="7"/>
  <c r="X174" i="7"/>
  <c r="X461" i="7"/>
  <c r="X326" i="7"/>
  <c r="X313" i="7"/>
  <c r="X652" i="7"/>
  <c r="X513" i="7"/>
  <c r="X420" i="7"/>
  <c r="X596" i="7"/>
  <c r="X428" i="7"/>
  <c r="X473" i="7"/>
  <c r="X649" i="7"/>
  <c r="X540" i="7"/>
  <c r="X308" i="7"/>
  <c r="X523" i="7"/>
  <c r="X385" i="7"/>
  <c r="X532" i="7"/>
  <c r="X598" i="7"/>
  <c r="X20" i="7"/>
  <c r="X470" i="7"/>
  <c r="X660" i="7"/>
  <c r="X162" i="7"/>
  <c r="X21" i="7"/>
  <c r="X599" i="7"/>
  <c r="X466" i="7"/>
  <c r="X495" i="7"/>
  <c r="X426" i="7"/>
  <c r="X71" i="7"/>
  <c r="X450" i="7"/>
  <c r="X309" i="7"/>
  <c r="X50" i="7"/>
  <c r="X440" i="7"/>
  <c r="X478" i="7"/>
  <c r="X337" i="7"/>
  <c r="X379" i="7"/>
  <c r="X227" i="7"/>
  <c r="X318" i="7"/>
  <c r="X415" i="7"/>
  <c r="X235" i="7"/>
  <c r="X97" i="7"/>
  <c r="X321" i="7"/>
  <c r="X492" i="7"/>
  <c r="X294" i="7"/>
  <c r="A3" i="8"/>
  <c r="X279" i="7"/>
  <c r="X559" i="7"/>
  <c r="X485" i="7"/>
  <c r="X43" i="7"/>
  <c r="X624" i="7"/>
  <c r="X187" i="7"/>
  <c r="X641" i="7"/>
  <c r="X73" i="7"/>
  <c r="X6" i="7"/>
  <c r="X447" i="7"/>
  <c r="X490" i="7"/>
  <c r="X547" i="7"/>
  <c r="X566" i="7"/>
  <c r="X275" i="7"/>
  <c r="X133" i="7"/>
  <c r="X413" i="7"/>
  <c r="X536" i="7"/>
  <c r="X242" i="7"/>
  <c r="X83" i="7"/>
  <c r="X22" i="7"/>
  <c r="X185" i="7"/>
  <c r="X614" i="7"/>
  <c r="X58" i="7"/>
  <c r="X618" i="7"/>
  <c r="X477" i="7"/>
  <c r="X55" i="7"/>
  <c r="X207" i="7"/>
  <c r="X272" i="7"/>
  <c r="X102" i="7"/>
  <c r="X249" i="7"/>
  <c r="X23" i="7"/>
  <c r="X370" i="7"/>
  <c r="X35" i="7"/>
  <c r="X543" i="7"/>
  <c r="X166" i="7"/>
  <c r="X371" i="7"/>
  <c r="X268" i="7"/>
  <c r="X388" i="7"/>
  <c r="X573" i="7"/>
  <c r="X665" i="7"/>
  <c r="X431" i="7"/>
  <c r="X125" i="7"/>
  <c r="X270" i="7"/>
  <c r="X244" i="7"/>
  <c r="X247" i="7"/>
  <c r="X562" i="7"/>
  <c r="X419" i="7"/>
  <c r="X222" i="7"/>
  <c r="X488" i="7"/>
  <c r="X115" i="7"/>
  <c r="X517" i="7"/>
  <c r="X604" i="7"/>
  <c r="X169" i="7"/>
  <c r="X601" i="7"/>
  <c r="X580" i="7"/>
  <c r="X214" i="7"/>
  <c r="X252" i="7"/>
  <c r="X433" i="7"/>
  <c r="X281" i="7"/>
  <c r="O45" i="12" l="1"/>
  <c r="P44" i="12"/>
  <c r="N45" i="12"/>
  <c r="O44" i="12"/>
  <c r="M45" i="12"/>
  <c r="N44" i="12"/>
  <c r="M44" i="12"/>
  <c r="P45" i="12"/>
  <c r="F45" i="12"/>
  <c r="F44" i="12"/>
  <c r="D30" i="10"/>
  <c r="P40" i="12"/>
  <c r="P8" i="12"/>
  <c r="O31" i="12"/>
  <c r="O23" i="12"/>
  <c r="O15" i="12"/>
  <c r="N22" i="12"/>
  <c r="N6" i="12"/>
  <c r="M37" i="12"/>
  <c r="M29" i="12"/>
  <c r="L36" i="12"/>
  <c r="L20" i="12"/>
  <c r="L12" i="12"/>
  <c r="N39" i="12"/>
  <c r="L21" i="12"/>
  <c r="D21" i="10"/>
  <c r="D13" i="10"/>
  <c r="S7" i="12"/>
  <c r="P39" i="12"/>
  <c r="P31" i="12"/>
  <c r="P23" i="12"/>
  <c r="O38" i="12"/>
  <c r="O14" i="12"/>
  <c r="O6" i="12"/>
  <c r="N37" i="12"/>
  <c r="N13" i="12"/>
  <c r="N5" i="12"/>
  <c r="M28" i="12"/>
  <c r="M20" i="12"/>
  <c r="M12" i="12"/>
  <c r="L27" i="12"/>
  <c r="L19" i="12"/>
  <c r="L11" i="12"/>
  <c r="M35" i="12"/>
  <c r="M19" i="12"/>
  <c r="M11" i="12"/>
  <c r="L26" i="12"/>
  <c r="P17" i="12"/>
  <c r="O8" i="12"/>
  <c r="N7" i="12"/>
  <c r="M6" i="12"/>
  <c r="D28" i="10"/>
  <c r="S14" i="12"/>
  <c r="P14" i="12"/>
  <c r="P6" i="12"/>
  <c r="O37" i="12"/>
  <c r="O29" i="12"/>
  <c r="O21" i="12"/>
  <c r="O5" i="12"/>
  <c r="N28" i="12"/>
  <c r="N20" i="12"/>
  <c r="N12" i="12"/>
  <c r="M27" i="12"/>
  <c r="L10" i="12"/>
  <c r="P33" i="12"/>
  <c r="O32" i="12"/>
  <c r="N31" i="12"/>
  <c r="L13" i="12"/>
  <c r="R31" i="12"/>
  <c r="D19" i="10"/>
  <c r="S13" i="12"/>
  <c r="P29" i="12"/>
  <c r="P13" i="12"/>
  <c r="O36" i="12"/>
  <c r="O28" i="12"/>
  <c r="O20" i="12"/>
  <c r="N43" i="12"/>
  <c r="N27" i="12"/>
  <c r="N11" i="12"/>
  <c r="M42" i="12"/>
  <c r="M34" i="12"/>
  <c r="M18" i="12"/>
  <c r="M10" i="12"/>
  <c r="L25" i="12"/>
  <c r="L17" i="12"/>
  <c r="L9" i="12"/>
  <c r="L24" i="12"/>
  <c r="L8" i="12"/>
  <c r="P19" i="12"/>
  <c r="O26" i="12"/>
  <c r="N41" i="12"/>
  <c r="N9" i="12"/>
  <c r="L23" i="12"/>
  <c r="L7" i="12"/>
  <c r="D26" i="10"/>
  <c r="D18" i="10"/>
  <c r="S12" i="12"/>
  <c r="P36" i="12"/>
  <c r="P28" i="12"/>
  <c r="P20" i="12"/>
  <c r="P12" i="12"/>
  <c r="O35" i="12"/>
  <c r="O27" i="12"/>
  <c r="O19" i="12"/>
  <c r="O11" i="12"/>
  <c r="N42" i="12"/>
  <c r="N26" i="12"/>
  <c r="N18" i="12"/>
  <c r="N10" i="12"/>
  <c r="M33" i="12"/>
  <c r="M25" i="12"/>
  <c r="M17" i="12"/>
  <c r="P11" i="12"/>
  <c r="O10" i="12"/>
  <c r="N17" i="12"/>
  <c r="L31" i="12"/>
  <c r="O24" i="12"/>
  <c r="N15" i="12"/>
  <c r="D41" i="10"/>
  <c r="E41" i="10" s="1"/>
  <c r="D25" i="10"/>
  <c r="D17" i="10"/>
  <c r="D9" i="10"/>
  <c r="P35" i="12"/>
  <c r="P27" i="12"/>
  <c r="O42" i="12"/>
  <c r="O34" i="12"/>
  <c r="O18" i="12"/>
  <c r="N25" i="12"/>
  <c r="M40" i="12"/>
  <c r="M8" i="12"/>
  <c r="L15" i="12"/>
  <c r="P41" i="12"/>
  <c r="O40" i="12"/>
  <c r="N23" i="12"/>
  <c r="M14" i="12"/>
  <c r="D24" i="10"/>
  <c r="D16" i="10"/>
  <c r="S10" i="12"/>
  <c r="P42" i="12"/>
  <c r="P34" i="12"/>
  <c r="P26" i="12"/>
  <c r="P18" i="12"/>
  <c r="P10" i="12"/>
  <c r="O41" i="12"/>
  <c r="O33" i="12"/>
  <c r="O25" i="12"/>
  <c r="O17" i="12"/>
  <c r="O9" i="12"/>
  <c r="N40" i="12"/>
  <c r="N32" i="12"/>
  <c r="N24" i="12"/>
  <c r="N16" i="12"/>
  <c r="M39" i="12"/>
  <c r="M31" i="12"/>
  <c r="M23" i="12"/>
  <c r="M15" i="12"/>
  <c r="M7" i="12"/>
  <c r="L14" i="12"/>
  <c r="L6" i="12"/>
  <c r="S17" i="12"/>
  <c r="D7" i="10"/>
  <c r="P25" i="12"/>
  <c r="O16" i="12"/>
  <c r="M38" i="12"/>
  <c r="L29" i="12"/>
  <c r="P43" i="12"/>
  <c r="O43" i="12"/>
  <c r="M43" i="12"/>
  <c r="F43" i="12"/>
  <c r="F42" i="12"/>
  <c r="L42" i="12"/>
  <c r="P5" i="12"/>
  <c r="N21" i="12"/>
  <c r="M5" i="12"/>
  <c r="S5" i="12"/>
  <c r="O13" i="12"/>
  <c r="P9" i="12"/>
  <c r="P30" i="12"/>
  <c r="M22" i="12"/>
  <c r="P21" i="12"/>
  <c r="M9" i="12"/>
  <c r="M21" i="12"/>
  <c r="M13" i="12"/>
  <c r="N30" i="12"/>
  <c r="M30" i="12"/>
  <c r="L5" i="12"/>
  <c r="R5" i="12"/>
  <c r="P22" i="12"/>
  <c r="N14" i="12"/>
  <c r="O22" i="12"/>
  <c r="D4" i="10"/>
  <c r="L18" i="12"/>
  <c r="M26" i="12"/>
  <c r="P38" i="12"/>
  <c r="N36" i="12"/>
  <c r="N33" i="12"/>
  <c r="M41" i="12"/>
  <c r="N38" i="12"/>
  <c r="P37" i="12"/>
  <c r="L35" i="12"/>
  <c r="O39" i="12"/>
  <c r="N34" i="12"/>
  <c r="F37" i="12"/>
  <c r="F35" i="12"/>
  <c r="F33" i="12"/>
  <c r="F39" i="12"/>
  <c r="F38" i="12"/>
  <c r="F34" i="12"/>
  <c r="F41" i="12"/>
  <c r="F36" i="12"/>
  <c r="F40" i="12"/>
  <c r="D20" i="10"/>
  <c r="P32" i="12"/>
  <c r="M32" i="12"/>
  <c r="L32" i="12"/>
  <c r="F32" i="12"/>
  <c r="F24" i="12"/>
  <c r="F16" i="12"/>
  <c r="F8" i="12"/>
  <c r="F31" i="12"/>
  <c r="F23" i="12"/>
  <c r="F15" i="12"/>
  <c r="F7" i="12"/>
  <c r="F11" i="12"/>
  <c r="F30" i="12"/>
  <c r="F22" i="12"/>
  <c r="F14" i="12"/>
  <c r="F6" i="12"/>
  <c r="F29" i="12"/>
  <c r="F21" i="12"/>
  <c r="F13" i="12"/>
  <c r="F27" i="12"/>
  <c r="F18" i="12"/>
  <c r="F17" i="12"/>
  <c r="F9" i="12"/>
  <c r="F28" i="12"/>
  <c r="F20" i="12"/>
  <c r="F12" i="12"/>
  <c r="F19" i="12"/>
  <c r="F26" i="12"/>
  <c r="F10" i="12"/>
  <c r="F25" i="12"/>
  <c r="D23" i="10"/>
  <c r="P15" i="12"/>
  <c r="O7" i="12"/>
  <c r="N19" i="12"/>
  <c r="M16" i="12"/>
  <c r="P7" i="12"/>
  <c r="L28" i="12"/>
  <c r="M24" i="12"/>
  <c r="N8" i="12"/>
  <c r="D22" i="10"/>
  <c r="D14" i="10"/>
  <c r="D6" i="10"/>
  <c r="S29" i="12"/>
  <c r="P16" i="12"/>
  <c r="P24" i="12"/>
  <c r="N29" i="12"/>
  <c r="O12" i="12"/>
  <c r="D3" i="10"/>
  <c r="E3" i="10" s="1"/>
  <c r="O30" i="12"/>
  <c r="A2" i="21"/>
  <c r="A3" i="21"/>
  <c r="F3" i="3"/>
  <c r="D11" i="10" l="1"/>
  <c r="E11" i="10" s="1"/>
  <c r="S44" i="12"/>
  <c r="D42" i="10"/>
  <c r="E42" i="10" s="1"/>
  <c r="S45" i="12"/>
  <c r="D43" i="10"/>
  <c r="E43" i="10" s="1"/>
  <c r="Q44" i="12"/>
  <c r="L45" i="12"/>
  <c r="Q45" i="12"/>
  <c r="R44" i="12"/>
  <c r="T44" i="12"/>
  <c r="L44" i="12"/>
  <c r="R45" i="12"/>
  <c r="T45" i="12"/>
  <c r="H42" i="12"/>
  <c r="E23" i="10"/>
  <c r="E28" i="10"/>
  <c r="E30" i="10"/>
  <c r="E26" i="10"/>
  <c r="E17" i="10"/>
  <c r="E22" i="10"/>
  <c r="E18" i="10"/>
  <c r="E25" i="10"/>
  <c r="E13" i="10"/>
  <c r="E6" i="10"/>
  <c r="E14" i="10"/>
  <c r="E21" i="10"/>
  <c r="E7" i="10"/>
  <c r="E16" i="10"/>
  <c r="E20" i="10"/>
  <c r="E9" i="10"/>
  <c r="E24" i="10"/>
  <c r="E19" i="10"/>
  <c r="E4" i="10"/>
  <c r="L22" i="12"/>
  <c r="D15" i="10"/>
  <c r="U5" i="12"/>
  <c r="L30" i="12"/>
  <c r="U31" i="12"/>
  <c r="H35" i="12"/>
  <c r="S30" i="12"/>
  <c r="Q43" i="12"/>
  <c r="D40" i="10"/>
  <c r="E40" i="10" s="1"/>
  <c r="S43" i="12"/>
  <c r="R43" i="12"/>
  <c r="T43" i="12"/>
  <c r="L43" i="12"/>
  <c r="D12" i="10"/>
  <c r="T5" i="12"/>
  <c r="S9" i="12"/>
  <c r="S21" i="12"/>
  <c r="Q15" i="12"/>
  <c r="Q29" i="12"/>
  <c r="Q16" i="12"/>
  <c r="Q21" i="12"/>
  <c r="Q13" i="12"/>
  <c r="Q6" i="12"/>
  <c r="Q20" i="12"/>
  <c r="Q8" i="12"/>
  <c r="T15" i="12"/>
  <c r="R15" i="12"/>
  <c r="Q30" i="12"/>
  <c r="Q38" i="12"/>
  <c r="Q34" i="12"/>
  <c r="T13" i="12"/>
  <c r="R13" i="12"/>
  <c r="T18" i="12"/>
  <c r="R18" i="12"/>
  <c r="T6" i="12"/>
  <c r="R6" i="12"/>
  <c r="Q11" i="12"/>
  <c r="T28" i="12"/>
  <c r="R28" i="12"/>
  <c r="Q18" i="12"/>
  <c r="T12" i="12"/>
  <c r="R12" i="12"/>
  <c r="T38" i="12"/>
  <c r="R38" i="12"/>
  <c r="Q27" i="12"/>
  <c r="Q12" i="12"/>
  <c r="T11" i="12"/>
  <c r="R11" i="12"/>
  <c r="T20" i="12"/>
  <c r="R20" i="12"/>
  <c r="Q17" i="12"/>
  <c r="Q31" i="12"/>
  <c r="T32" i="12"/>
  <c r="R32" i="12"/>
  <c r="T40" i="12"/>
  <c r="R40" i="12"/>
  <c r="T36" i="12"/>
  <c r="R36" i="12"/>
  <c r="Q19" i="12"/>
  <c r="T30" i="12"/>
  <c r="R30" i="12"/>
  <c r="Q41" i="12"/>
  <c r="Q37" i="12"/>
  <c r="T34" i="12"/>
  <c r="R34" i="12"/>
  <c r="T22" i="12"/>
  <c r="R22" i="12"/>
  <c r="Q25" i="12"/>
  <c r="T19" i="12"/>
  <c r="R19" i="12"/>
  <c r="Q10" i="12"/>
  <c r="Q28" i="12"/>
  <c r="T29" i="12"/>
  <c r="R29" i="12"/>
  <c r="T24" i="12"/>
  <c r="R24" i="12"/>
  <c r="T23" i="12"/>
  <c r="R23" i="12"/>
  <c r="T7" i="12"/>
  <c r="R7" i="12"/>
  <c r="Q35" i="12"/>
  <c r="T26" i="12"/>
  <c r="R26" i="12"/>
  <c r="T17" i="12"/>
  <c r="R17" i="12"/>
  <c r="Q22" i="12"/>
  <c r="Q9" i="12"/>
  <c r="Q26" i="12"/>
  <c r="T16" i="12"/>
  <c r="R16" i="12"/>
  <c r="T8" i="12"/>
  <c r="R8" i="12"/>
  <c r="Q24" i="12"/>
  <c r="T27" i="12"/>
  <c r="R27" i="12"/>
  <c r="T25" i="12"/>
  <c r="R25" i="12"/>
  <c r="T10" i="12"/>
  <c r="R10" i="12"/>
  <c r="T21" i="12"/>
  <c r="R21" i="12"/>
  <c r="T9" i="12"/>
  <c r="R9" i="12"/>
  <c r="T42" i="12"/>
  <c r="R42" i="12"/>
  <c r="Q7" i="12"/>
  <c r="T37" i="12"/>
  <c r="R37" i="12"/>
  <c r="T35" i="12"/>
  <c r="R35" i="12"/>
  <c r="T33" i="12"/>
  <c r="R33" i="12"/>
  <c r="T41" i="12"/>
  <c r="R41" i="12"/>
  <c r="T39" i="12"/>
  <c r="R39" i="12"/>
  <c r="T14" i="12"/>
  <c r="R14" i="12"/>
  <c r="H142" i="3"/>
  <c r="J142" i="3"/>
  <c r="S42" i="12"/>
  <c r="Q42" i="12"/>
  <c r="S22" i="12"/>
  <c r="S24" i="12"/>
  <c r="S19" i="12"/>
  <c r="S18" i="12"/>
  <c r="S26" i="12"/>
  <c r="S32" i="12"/>
  <c r="S6" i="12"/>
  <c r="S15" i="12"/>
  <c r="S23" i="12"/>
  <c r="Q33" i="12"/>
  <c r="D36" i="10"/>
  <c r="E36" i="10" s="1"/>
  <c r="S38" i="12"/>
  <c r="D37" i="10"/>
  <c r="E37" i="10" s="1"/>
  <c r="S39" i="12"/>
  <c r="L38" i="12"/>
  <c r="N35" i="12"/>
  <c r="L39" i="12"/>
  <c r="L37" i="12"/>
  <c r="D33" i="10"/>
  <c r="E33" i="10" s="1"/>
  <c r="S35" i="12"/>
  <c r="D34" i="10"/>
  <c r="E34" i="10" s="1"/>
  <c r="S36" i="12"/>
  <c r="D35" i="10"/>
  <c r="E35" i="10" s="1"/>
  <c r="S37" i="12"/>
  <c r="Q39" i="12"/>
  <c r="Q40" i="12"/>
  <c r="S33" i="12"/>
  <c r="D31" i="10"/>
  <c r="E31" i="10" s="1"/>
  <c r="S34" i="12"/>
  <c r="D32" i="10"/>
  <c r="E32" i="10" s="1"/>
  <c r="D39" i="10"/>
  <c r="E39" i="10" s="1"/>
  <c r="S41" i="12"/>
  <c r="D38" i="10"/>
  <c r="E38" i="10" s="1"/>
  <c r="S40" i="12"/>
  <c r="Q36" i="12"/>
  <c r="L33" i="12"/>
  <c r="M36" i="12"/>
  <c r="L34" i="12"/>
  <c r="L40" i="12"/>
  <c r="L41" i="12"/>
  <c r="H18" i="12"/>
  <c r="H4" i="3"/>
  <c r="J6" i="3"/>
  <c r="H9" i="3"/>
  <c r="H7" i="3"/>
  <c r="J5" i="3"/>
  <c r="H5" i="3"/>
  <c r="J4" i="3"/>
  <c r="J9" i="3"/>
  <c r="J8" i="3"/>
  <c r="J7" i="3"/>
  <c r="H10" i="3"/>
  <c r="H8" i="3"/>
  <c r="H6" i="3"/>
  <c r="J10" i="3"/>
  <c r="Q5" i="12"/>
  <c r="S25" i="12"/>
  <c r="S11" i="12"/>
  <c r="S20" i="12"/>
  <c r="D5" i="10"/>
  <c r="E5" i="10" s="1"/>
  <c r="D8" i="10"/>
  <c r="E8" i="10" s="1"/>
  <c r="S27" i="12"/>
  <c r="S16" i="12"/>
  <c r="L16" i="12"/>
  <c r="Q32" i="12"/>
  <c r="D10" i="10"/>
  <c r="E10" i="10" s="1"/>
  <c r="D27" i="10"/>
  <c r="E27" i="10" s="1"/>
  <c r="S8" i="12"/>
  <c r="S28" i="12"/>
  <c r="Q23" i="12"/>
  <c r="Q14" i="12"/>
  <c r="T31" i="12"/>
  <c r="S31" i="12"/>
  <c r="D29" i="10"/>
  <c r="E29" i="10" s="1"/>
  <c r="J3" i="3"/>
  <c r="A4" i="21"/>
  <c r="A5" i="21"/>
  <c r="H5" i="12"/>
  <c r="H3" i="3"/>
  <c r="G5" i="12"/>
  <c r="E15" i="10" l="1"/>
  <c r="E12" i="10"/>
  <c r="E172" i="4"/>
  <c r="D172" i="4" s="1"/>
  <c r="E34" i="4"/>
  <c r="D34" i="4" s="1"/>
  <c r="E6" i="4"/>
  <c r="D6" i="4" s="1"/>
  <c r="E130" i="4"/>
  <c r="D130" i="4" s="1"/>
  <c r="E55" i="4"/>
  <c r="D55" i="4" s="1"/>
  <c r="E147" i="4"/>
  <c r="D147" i="4" s="1"/>
  <c r="E88" i="4"/>
  <c r="D88" i="4" s="1"/>
  <c r="E44" i="4"/>
  <c r="D44" i="4" s="1"/>
  <c r="E49" i="4"/>
  <c r="D49" i="4" s="1"/>
  <c r="E160" i="4"/>
  <c r="D160" i="4" s="1"/>
  <c r="E125" i="4"/>
  <c r="D125" i="4" s="1"/>
  <c r="E66" i="4"/>
  <c r="D66" i="4" s="1"/>
  <c r="E158" i="4"/>
  <c r="D158" i="4" s="1"/>
  <c r="E126" i="4"/>
  <c r="D126" i="4" s="1"/>
  <c r="E99" i="4"/>
  <c r="D99" i="4" s="1"/>
  <c r="E20" i="4"/>
  <c r="D20" i="4" s="1"/>
  <c r="E51" i="4"/>
  <c r="D51" i="4" s="1"/>
  <c r="E19" i="4"/>
  <c r="D19" i="4" s="1"/>
  <c r="E16" i="4"/>
  <c r="D16" i="4" s="1"/>
  <c r="E143" i="4"/>
  <c r="D143" i="4" s="1"/>
  <c r="E111" i="4"/>
  <c r="D111" i="4" s="1"/>
  <c r="E84" i="4"/>
  <c r="D84" i="4" s="1"/>
  <c r="E36" i="4"/>
  <c r="D36" i="4" s="1"/>
  <c r="E77" i="4"/>
  <c r="D77" i="4" s="1"/>
  <c r="E45" i="4"/>
  <c r="D45" i="4" s="1"/>
  <c r="E13" i="4"/>
  <c r="D13" i="4" s="1"/>
  <c r="E148" i="4"/>
  <c r="D148" i="4" s="1"/>
  <c r="E153" i="4"/>
  <c r="D153" i="4" s="1"/>
  <c r="E121" i="4"/>
  <c r="D121" i="4" s="1"/>
  <c r="E94" i="4"/>
  <c r="D94" i="4" s="1"/>
  <c r="E62" i="4"/>
  <c r="D62" i="4" s="1"/>
  <c r="E30" i="4"/>
  <c r="D30" i="4" s="1"/>
  <c r="E162" i="4"/>
  <c r="D162" i="4" s="1"/>
  <c r="E48" i="4"/>
  <c r="D48" i="4" s="1"/>
  <c r="E23" i="4"/>
  <c r="D23" i="4" s="1"/>
  <c r="E24" i="4"/>
  <c r="D24" i="4" s="1"/>
  <c r="E115" i="4"/>
  <c r="D115" i="4" s="1"/>
  <c r="E104" i="4"/>
  <c r="D104" i="4" s="1"/>
  <c r="E81" i="4"/>
  <c r="D81" i="4" s="1"/>
  <c r="E17" i="4"/>
  <c r="D17" i="4" s="1"/>
  <c r="E157" i="4"/>
  <c r="D157" i="4" s="1"/>
  <c r="E98" i="4"/>
  <c r="D98" i="4" s="1"/>
  <c r="E154" i="4"/>
  <c r="D154" i="4" s="1"/>
  <c r="E122" i="4"/>
  <c r="D122" i="4" s="1"/>
  <c r="E95" i="4"/>
  <c r="D95" i="4" s="1"/>
  <c r="E79" i="4"/>
  <c r="D79" i="4" s="1"/>
  <c r="E47" i="4"/>
  <c r="D47" i="4" s="1"/>
  <c r="E15" i="4"/>
  <c r="D15" i="4" s="1"/>
  <c r="E4" i="4"/>
  <c r="D4" i="4" s="1"/>
  <c r="E139" i="4"/>
  <c r="D139" i="4" s="1"/>
  <c r="E107" i="4"/>
  <c r="D107" i="4" s="1"/>
  <c r="E164" i="4"/>
  <c r="D164" i="4" s="1"/>
  <c r="E101" i="4"/>
  <c r="D101" i="4" s="1"/>
  <c r="E12" i="4"/>
  <c r="D12" i="4" s="1"/>
  <c r="E73" i="4"/>
  <c r="D73" i="4" s="1"/>
  <c r="E41" i="4"/>
  <c r="D41" i="4" s="1"/>
  <c r="E9" i="4"/>
  <c r="D9" i="4" s="1"/>
  <c r="E136" i="4"/>
  <c r="D136" i="4" s="1"/>
  <c r="E149" i="4"/>
  <c r="D149" i="4" s="1"/>
  <c r="E117" i="4"/>
  <c r="D117" i="4" s="1"/>
  <c r="E90" i="4"/>
  <c r="D90" i="4" s="1"/>
  <c r="E58" i="4"/>
  <c r="D58" i="4" s="1"/>
  <c r="E26" i="4"/>
  <c r="D26" i="4" s="1"/>
  <c r="E171" i="4"/>
  <c r="D171" i="4" s="1"/>
  <c r="E150" i="4"/>
  <c r="D150" i="4" s="1"/>
  <c r="E118" i="4"/>
  <c r="D118" i="4" s="1"/>
  <c r="E91" i="4"/>
  <c r="D91" i="4" s="1"/>
  <c r="E75" i="4"/>
  <c r="D75" i="4" s="1"/>
  <c r="E43" i="4"/>
  <c r="D43" i="4" s="1"/>
  <c r="E11" i="4"/>
  <c r="D11" i="4" s="1"/>
  <c r="E167" i="4"/>
  <c r="D167" i="4" s="1"/>
  <c r="E135" i="4"/>
  <c r="D135" i="4" s="1"/>
  <c r="E103" i="4"/>
  <c r="D103" i="4" s="1"/>
  <c r="E152" i="4"/>
  <c r="D152" i="4" s="1"/>
  <c r="E97" i="4"/>
  <c r="D97" i="4" s="1"/>
  <c r="E168" i="4"/>
  <c r="D168" i="4" s="1"/>
  <c r="E69" i="4"/>
  <c r="D69" i="4" s="1"/>
  <c r="E37" i="4"/>
  <c r="D37" i="4" s="1"/>
  <c r="E5" i="4"/>
  <c r="D5" i="4" s="1"/>
  <c r="E128" i="4"/>
  <c r="D128" i="4" s="1"/>
  <c r="E145" i="4"/>
  <c r="D145" i="4" s="1"/>
  <c r="E113" i="4"/>
  <c r="D113" i="4" s="1"/>
  <c r="E86" i="4"/>
  <c r="D86" i="4" s="1"/>
  <c r="E54" i="4"/>
  <c r="D54" i="4" s="1"/>
  <c r="E22" i="4"/>
  <c r="D22" i="4" s="1"/>
  <c r="E64" i="4"/>
  <c r="D64" i="4" s="1"/>
  <c r="E146" i="4"/>
  <c r="D146" i="4" s="1"/>
  <c r="E114" i="4"/>
  <c r="D114" i="4" s="1"/>
  <c r="E87" i="4"/>
  <c r="D87" i="4" s="1"/>
  <c r="E71" i="4"/>
  <c r="D71" i="4" s="1"/>
  <c r="E39" i="4"/>
  <c r="D39" i="4" s="1"/>
  <c r="E7" i="4"/>
  <c r="D7" i="4" s="1"/>
  <c r="E163" i="4"/>
  <c r="D163" i="4" s="1"/>
  <c r="E131" i="4"/>
  <c r="D131" i="4" s="1"/>
  <c r="E140" i="4"/>
  <c r="D140" i="4" s="1"/>
  <c r="E93" i="4"/>
  <c r="D93" i="4" s="1"/>
  <c r="E156" i="4"/>
  <c r="D156" i="4" s="1"/>
  <c r="E65" i="4"/>
  <c r="D65" i="4" s="1"/>
  <c r="E33" i="4"/>
  <c r="D33" i="4" s="1"/>
  <c r="E80" i="4"/>
  <c r="D80" i="4" s="1"/>
  <c r="E120" i="4"/>
  <c r="D120" i="4" s="1"/>
  <c r="E141" i="4"/>
  <c r="D141" i="4" s="1"/>
  <c r="E109" i="4"/>
  <c r="D109" i="4" s="1"/>
  <c r="E82" i="4"/>
  <c r="D82" i="4" s="1"/>
  <c r="E50" i="4"/>
  <c r="D50" i="4" s="1"/>
  <c r="E18" i="4"/>
  <c r="D18" i="4" s="1"/>
  <c r="E8" i="4"/>
  <c r="D8" i="4" s="1"/>
  <c r="E142" i="4"/>
  <c r="D142" i="4" s="1"/>
  <c r="E110" i="4"/>
  <c r="D110" i="4" s="1"/>
  <c r="E83" i="4"/>
  <c r="D83" i="4" s="1"/>
  <c r="E67" i="4"/>
  <c r="D67" i="4" s="1"/>
  <c r="E35" i="4"/>
  <c r="D35" i="4" s="1"/>
  <c r="E52" i="4"/>
  <c r="D52" i="4" s="1"/>
  <c r="E159" i="4"/>
  <c r="D159" i="4" s="1"/>
  <c r="E127" i="4"/>
  <c r="D127" i="4" s="1"/>
  <c r="E100" i="4"/>
  <c r="D100" i="4" s="1"/>
  <c r="E132" i="4"/>
  <c r="D132" i="4" s="1"/>
  <c r="E89" i="4"/>
  <c r="D89" i="4" s="1"/>
  <c r="E144" i="4"/>
  <c r="D144" i="4" s="1"/>
  <c r="E61" i="4"/>
  <c r="D61" i="4" s="1"/>
  <c r="E29" i="4"/>
  <c r="D29" i="4" s="1"/>
  <c r="E68" i="4"/>
  <c r="D68" i="4" s="1"/>
  <c r="E169" i="4"/>
  <c r="D169" i="4" s="1"/>
  <c r="E137" i="4"/>
  <c r="D137" i="4" s="1"/>
  <c r="E105" i="4"/>
  <c r="D105" i="4" s="1"/>
  <c r="E78" i="4"/>
  <c r="D78" i="4" s="1"/>
  <c r="E46" i="4"/>
  <c r="D46" i="4" s="1"/>
  <c r="E14" i="4"/>
  <c r="D14" i="4" s="1"/>
  <c r="E170" i="4"/>
  <c r="D170" i="4" s="1"/>
  <c r="E138" i="4"/>
  <c r="D138" i="4" s="1"/>
  <c r="E106" i="4"/>
  <c r="D106" i="4" s="1"/>
  <c r="E72" i="4"/>
  <c r="D72" i="4" s="1"/>
  <c r="E63" i="4"/>
  <c r="D63" i="4" s="1"/>
  <c r="E31" i="4"/>
  <c r="D31" i="4" s="1"/>
  <c r="E40" i="4"/>
  <c r="D40" i="4" s="1"/>
  <c r="E155" i="4"/>
  <c r="D155" i="4" s="1"/>
  <c r="E123" i="4"/>
  <c r="D123" i="4" s="1"/>
  <c r="E96" i="4"/>
  <c r="D96" i="4" s="1"/>
  <c r="E116" i="4"/>
  <c r="D116" i="4" s="1"/>
  <c r="E85" i="4"/>
  <c r="D85" i="4" s="1"/>
  <c r="E124" i="4"/>
  <c r="D124" i="4" s="1"/>
  <c r="E57" i="4"/>
  <c r="D57" i="4" s="1"/>
  <c r="E25" i="4"/>
  <c r="D25" i="4" s="1"/>
  <c r="E56" i="4"/>
  <c r="D56" i="4" s="1"/>
  <c r="E165" i="4"/>
  <c r="D165" i="4" s="1"/>
  <c r="E133" i="4"/>
  <c r="D133" i="4" s="1"/>
  <c r="E74" i="4"/>
  <c r="D74" i="4" s="1"/>
  <c r="E42" i="4"/>
  <c r="D42" i="4" s="1"/>
  <c r="E10" i="4"/>
  <c r="D10" i="4" s="1"/>
  <c r="E166" i="4"/>
  <c r="D166" i="4" s="1"/>
  <c r="E134" i="4"/>
  <c r="D134" i="4" s="1"/>
  <c r="E60" i="4"/>
  <c r="D60" i="4" s="1"/>
  <c r="E59" i="4"/>
  <c r="D59" i="4" s="1"/>
  <c r="E27" i="4"/>
  <c r="D27" i="4" s="1"/>
  <c r="E32" i="4"/>
  <c r="D32" i="4" s="1"/>
  <c r="E151" i="4"/>
  <c r="D151" i="4" s="1"/>
  <c r="E119" i="4"/>
  <c r="D119" i="4" s="1"/>
  <c r="E92" i="4"/>
  <c r="D92" i="4" s="1"/>
  <c r="E108" i="4"/>
  <c r="D108" i="4" s="1"/>
  <c r="E76" i="4"/>
  <c r="D76" i="4" s="1"/>
  <c r="E112" i="4"/>
  <c r="D112" i="4" s="1"/>
  <c r="E53" i="4"/>
  <c r="D53" i="4" s="1"/>
  <c r="E21" i="4"/>
  <c r="D21" i="4" s="1"/>
  <c r="E28" i="4"/>
  <c r="D28" i="4" s="1"/>
  <c r="E161" i="4"/>
  <c r="D161" i="4" s="1"/>
  <c r="E129" i="4"/>
  <c r="D129" i="4" s="1"/>
  <c r="E102" i="4"/>
  <c r="D102" i="4" s="1"/>
  <c r="E70" i="4"/>
  <c r="D70" i="4" s="1"/>
  <c r="E38" i="4"/>
  <c r="D38" i="4" s="1"/>
  <c r="U28" i="12"/>
  <c r="F41" i="10"/>
  <c r="G41" i="10" s="1"/>
  <c r="U22" i="12"/>
  <c r="U7" i="12"/>
  <c r="U18" i="12"/>
  <c r="U19" i="12"/>
  <c r="U23" i="12"/>
  <c r="U26" i="12"/>
  <c r="U37" i="12"/>
  <c r="U8" i="12"/>
  <c r="U21" i="12"/>
  <c r="U24" i="12"/>
  <c r="U9" i="12"/>
  <c r="U35" i="12"/>
  <c r="U14" i="12"/>
  <c r="U12" i="12"/>
  <c r="U36" i="12"/>
  <c r="U25" i="12"/>
  <c r="U41" i="12"/>
  <c r="U38" i="12"/>
  <c r="U20" i="12"/>
  <c r="U16" i="12"/>
  <c r="U17" i="12"/>
  <c r="U27" i="12"/>
  <c r="U33" i="12"/>
  <c r="U39" i="12"/>
  <c r="U30" i="12"/>
  <c r="U6" i="12"/>
  <c r="U29" i="12"/>
  <c r="U10" i="12"/>
  <c r="U42" i="12"/>
  <c r="U11" i="12"/>
  <c r="U40" i="12"/>
  <c r="U13" i="12"/>
  <c r="U15" i="12"/>
  <c r="U32" i="12"/>
  <c r="U34" i="12"/>
  <c r="H36" i="12"/>
  <c r="F35" i="10"/>
  <c r="G35" i="10" s="1"/>
  <c r="F3" i="10"/>
  <c r="G3" i="10" s="1"/>
  <c r="F39" i="10"/>
  <c r="G39" i="10" s="1"/>
  <c r="H11" i="12"/>
  <c r="F29" i="10"/>
  <c r="G29" i="10" s="1"/>
  <c r="A3" i="4"/>
  <c r="A3" i="3"/>
  <c r="E3" i="4"/>
  <c r="D3" i="4" s="1"/>
  <c r="U44" i="12" l="1"/>
  <c r="F42" i="10"/>
  <c r="G42" i="10" s="1"/>
  <c r="U45" i="12"/>
  <c r="F43" i="10"/>
  <c r="G43" i="10" s="1"/>
  <c r="E42" i="12"/>
  <c r="E11" i="12"/>
  <c r="E30" i="12"/>
  <c r="E21" i="12"/>
  <c r="E26" i="12"/>
  <c r="E9" i="12"/>
  <c r="E34" i="12"/>
  <c r="E35" i="12"/>
  <c r="E22" i="12"/>
  <c r="E18" i="12"/>
  <c r="E41" i="12"/>
  <c r="E6" i="12"/>
  <c r="E43" i="12"/>
  <c r="E38" i="12"/>
  <c r="F36" i="10"/>
  <c r="G36" i="10" s="1"/>
  <c r="F37" i="10"/>
  <c r="G37" i="10" s="1"/>
  <c r="U43" i="12"/>
  <c r="F40" i="10"/>
  <c r="G40" i="10" s="1"/>
  <c r="F30" i="10"/>
  <c r="G30" i="10" s="1"/>
  <c r="F31" i="10"/>
  <c r="G31" i="10" s="1"/>
  <c r="F34" i="10"/>
  <c r="G34" i="10" s="1"/>
  <c r="F38" i="10"/>
  <c r="G38" i="10" s="1"/>
  <c r="F32" i="10"/>
  <c r="G32" i="10" s="1"/>
  <c r="F33" i="10"/>
  <c r="G33" i="10" s="1"/>
  <c r="E33" i="12"/>
  <c r="E40" i="12"/>
  <c r="E37" i="12"/>
  <c r="E39" i="12"/>
  <c r="E36" i="12"/>
  <c r="E32" i="12"/>
  <c r="E31" i="12"/>
  <c r="E25" i="12"/>
  <c r="E24" i="12"/>
  <c r="E20" i="12"/>
  <c r="E23" i="12"/>
  <c r="E29" i="12"/>
  <c r="E12" i="12"/>
  <c r="E19" i="12"/>
  <c r="E7" i="12"/>
  <c r="E13" i="12"/>
  <c r="E16" i="12"/>
  <c r="E17" i="12"/>
  <c r="E28" i="12"/>
  <c r="E15" i="12"/>
  <c r="E10" i="12"/>
  <c r="E27" i="12"/>
  <c r="E8" i="12"/>
  <c r="E14" i="12"/>
  <c r="E5" i="12"/>
  <c r="F5" i="12"/>
  <c r="Y215" i="7" l="1"/>
  <c r="Z215" i="7" s="1"/>
  <c r="Y175" i="7"/>
  <c r="Z175" i="7" s="1"/>
  <c r="Y255" i="7"/>
  <c r="Z255" i="7" s="1"/>
  <c r="Y188" i="7"/>
  <c r="Z188" i="7" s="1"/>
  <c r="Y638" i="7"/>
  <c r="Z638" i="7" s="1"/>
  <c r="Y694" i="7"/>
  <c r="Z694" i="7" s="1"/>
  <c r="Y97" i="7"/>
  <c r="Z97" i="7" s="1"/>
  <c r="Y104" i="7"/>
  <c r="Z104" i="7" s="1"/>
  <c r="Y151" i="7"/>
  <c r="Z151" i="7" s="1"/>
  <c r="Y467" i="7"/>
  <c r="Z467" i="7" s="1"/>
  <c r="Y70" i="7"/>
  <c r="Z70" i="7" s="1"/>
  <c r="Y280" i="7"/>
  <c r="Z280" i="7" s="1"/>
  <c r="Y598" i="7"/>
  <c r="Z598" i="7" s="1"/>
  <c r="Y482" i="7"/>
  <c r="Z482" i="7" s="1"/>
  <c r="Y677" i="7"/>
  <c r="Z677" i="7" s="1"/>
  <c r="Y379" i="7"/>
  <c r="Z379" i="7" s="1"/>
  <c r="Y641" i="7"/>
  <c r="Z641" i="7" s="1"/>
  <c r="Y64" i="7"/>
  <c r="Z64" i="7" s="1"/>
  <c r="Y186" i="7"/>
  <c r="Z186" i="7" s="1"/>
  <c r="Y321" i="7"/>
  <c r="Z321" i="7" s="1"/>
  <c r="Y162" i="7"/>
  <c r="Z162" i="7" s="1"/>
  <c r="Y392" i="7"/>
  <c r="Z392" i="7" s="1"/>
  <c r="Y27" i="7"/>
  <c r="Z27" i="7" s="1"/>
  <c r="Y328" i="7"/>
  <c r="Z328" i="7" s="1"/>
  <c r="Y100" i="7"/>
  <c r="Z100" i="7" s="1"/>
  <c r="Y420" i="7"/>
  <c r="Z420" i="7" s="1"/>
  <c r="Y474" i="7"/>
  <c r="Z474" i="7" s="1"/>
  <c r="Y290" i="7"/>
  <c r="Z290" i="7" s="1"/>
  <c r="Y540" i="7"/>
  <c r="Z540" i="7" s="1"/>
  <c r="Y227" i="7"/>
  <c r="Z227" i="7" s="1"/>
  <c r="Y579" i="7"/>
  <c r="Z579" i="7" s="1"/>
  <c r="Y364" i="7"/>
  <c r="Z364" i="7" s="1"/>
  <c r="Y568" i="7"/>
  <c r="Z568" i="7" s="1"/>
  <c r="Y287" i="7"/>
  <c r="Z287" i="7" s="1"/>
  <c r="Y657" i="7"/>
  <c r="Z657" i="7" s="1"/>
  <c r="Y655" i="7"/>
  <c r="Z655" i="7" s="1"/>
  <c r="Y19" i="7"/>
  <c r="Z19" i="7" s="1"/>
  <c r="Y504" i="7"/>
  <c r="Z504" i="7" s="1"/>
  <c r="Y305" i="7"/>
  <c r="Z305" i="7" s="1"/>
  <c r="Y673" i="7"/>
  <c r="Z673" i="7" s="1"/>
  <c r="Y35" i="7"/>
  <c r="Z35" i="7" s="1"/>
  <c r="Y625" i="7"/>
  <c r="Z625" i="7" s="1"/>
  <c r="Y636" i="7"/>
  <c r="Z636" i="7" s="1"/>
  <c r="Y316" i="7"/>
  <c r="Z316" i="7" s="1"/>
  <c r="Y45" i="7"/>
  <c r="Z45" i="7" s="1"/>
  <c r="Y192" i="7"/>
  <c r="Z192" i="7" s="1"/>
  <c r="Y210" i="7"/>
  <c r="Z210" i="7" s="1"/>
  <c r="Y462" i="7"/>
  <c r="Z462" i="7" s="1"/>
  <c r="Y561" i="7"/>
  <c r="Z561" i="7" s="1"/>
  <c r="Y121" i="7"/>
  <c r="Z121" i="7" s="1"/>
  <c r="Y351" i="7"/>
  <c r="Z351" i="7" s="1"/>
  <c r="Y347" i="7"/>
  <c r="Z347" i="7" s="1"/>
  <c r="Y531" i="7"/>
  <c r="Z531" i="7" s="1"/>
  <c r="Y572" i="7"/>
  <c r="Z572" i="7" s="1"/>
  <c r="Y453" i="7"/>
  <c r="Z453" i="7" s="1"/>
  <c r="Y87" i="7"/>
  <c r="Z87" i="7" s="1"/>
  <c r="Y637" i="7"/>
  <c r="Z637" i="7" s="1"/>
  <c r="Y225" i="7"/>
  <c r="Z225" i="7" s="1"/>
  <c r="Y695" i="7"/>
  <c r="Z695" i="7" s="1"/>
  <c r="Y79" i="7"/>
  <c r="Z79" i="7" s="1"/>
  <c r="Y275" i="7"/>
  <c r="Z275" i="7" s="1"/>
  <c r="Y123" i="7"/>
  <c r="Z123" i="7" s="1"/>
  <c r="Y223" i="7"/>
  <c r="Z223" i="7" s="1"/>
  <c r="Y158" i="7"/>
  <c r="Z158" i="7" s="1"/>
  <c r="Y237" i="7"/>
  <c r="Z237" i="7" s="1"/>
  <c r="Y334" i="7"/>
  <c r="Z334" i="7" s="1"/>
  <c r="Y452" i="7"/>
  <c r="Z452" i="7" s="1"/>
  <c r="Y503" i="7"/>
  <c r="Z503" i="7" s="1"/>
  <c r="Y240" i="7"/>
  <c r="Z240" i="7" s="1"/>
  <c r="Y564" i="7"/>
  <c r="Z564" i="7" s="1"/>
  <c r="Y115" i="7"/>
  <c r="Z115" i="7" s="1"/>
  <c r="Y209" i="7"/>
  <c r="Z209" i="7" s="1"/>
  <c r="Y300" i="7"/>
  <c r="Z300" i="7" s="1"/>
  <c r="Y303" i="7"/>
  <c r="Z303" i="7" s="1"/>
  <c r="Y406" i="7"/>
  <c r="Z406" i="7" s="1"/>
  <c r="Y320" i="7"/>
  <c r="Z320" i="7" s="1"/>
  <c r="Y63" i="7"/>
  <c r="Z63" i="7" s="1"/>
  <c r="Y51" i="7"/>
  <c r="Z51" i="7" s="1"/>
  <c r="Y526" i="7"/>
  <c r="Z526" i="7" s="1"/>
  <c r="Y426" i="7"/>
  <c r="Z426" i="7" s="1"/>
  <c r="Y163" i="7"/>
  <c r="Z163" i="7" s="1"/>
  <c r="Y160" i="7"/>
  <c r="Z160" i="7" s="1"/>
  <c r="Y672" i="7"/>
  <c r="Z672" i="7" s="1"/>
  <c r="Y518" i="7"/>
  <c r="Z518" i="7" s="1"/>
  <c r="Y566" i="7"/>
  <c r="Z566" i="7" s="1"/>
  <c r="Y339" i="7"/>
  <c r="Z339" i="7" s="1"/>
  <c r="Y477" i="7"/>
  <c r="Z477" i="7" s="1"/>
  <c r="Y569" i="7"/>
  <c r="Z569" i="7" s="1"/>
  <c r="Y279" i="7"/>
  <c r="Z279" i="7" s="1"/>
  <c r="Y10" i="7"/>
  <c r="Z10" i="7" s="1"/>
  <c r="Y157" i="7"/>
  <c r="Z157" i="7" s="1"/>
  <c r="Y473" i="7"/>
  <c r="Z473" i="7" s="1"/>
  <c r="Y122" i="7"/>
  <c r="Z122" i="7" s="1"/>
  <c r="Y126" i="7"/>
  <c r="Z126" i="7" s="1"/>
  <c r="Y415" i="7"/>
  <c r="Z415" i="7" s="1"/>
  <c r="Y259" i="7"/>
  <c r="Z259" i="7" s="1"/>
  <c r="Y239" i="7"/>
  <c r="Z239" i="7" s="1"/>
  <c r="Y60" i="7"/>
  <c r="Z60" i="7" s="1"/>
  <c r="Y253" i="7"/>
  <c r="Z253" i="7" s="1"/>
  <c r="Y489" i="7"/>
  <c r="Z489" i="7" s="1"/>
  <c r="Y54" i="7"/>
  <c r="Z54" i="7" s="1"/>
  <c r="Y506" i="7"/>
  <c r="Z506" i="7" s="1"/>
  <c r="Y461" i="7"/>
  <c r="Z461" i="7" s="1"/>
  <c r="Y661" i="7"/>
  <c r="Z661" i="7" s="1"/>
  <c r="Y491" i="7"/>
  <c r="Z491" i="7" s="1"/>
  <c r="Y78" i="7"/>
  <c r="Z78" i="7" s="1"/>
  <c r="Y241" i="7"/>
  <c r="Z241" i="7" s="1"/>
  <c r="Y632" i="7"/>
  <c r="Z632" i="7" s="1"/>
  <c r="Y395" i="7"/>
  <c r="Z395" i="7" s="1"/>
  <c r="Y622" i="7"/>
  <c r="Z622" i="7" s="1"/>
  <c r="Y367" i="7"/>
  <c r="Z367" i="7" s="1"/>
  <c r="Y273" i="7"/>
  <c r="Z273" i="7" s="1"/>
  <c r="Y244" i="7"/>
  <c r="Z244" i="7" s="1"/>
  <c r="Y149" i="7"/>
  <c r="Z149" i="7" s="1"/>
  <c r="Y29" i="7"/>
  <c r="Z29" i="7" s="1"/>
  <c r="Y73" i="7"/>
  <c r="Z73" i="7" s="1"/>
  <c r="Y537" i="7"/>
  <c r="Z537" i="7" s="1"/>
  <c r="Y455" i="7"/>
  <c r="Z455" i="7" s="1"/>
  <c r="Y89" i="7"/>
  <c r="Z89" i="7" s="1"/>
  <c r="Y430" i="7"/>
  <c r="Z430" i="7" s="1"/>
  <c r="Y7" i="7"/>
  <c r="Z7" i="7" s="1"/>
  <c r="Y30" i="7"/>
  <c r="Z30" i="7" s="1"/>
  <c r="Y612" i="7"/>
  <c r="Z612" i="7" s="1"/>
  <c r="Y666" i="7"/>
  <c r="Z666" i="7" s="1"/>
  <c r="Y176" i="7"/>
  <c r="Z176" i="7" s="1"/>
  <c r="Y633" i="7"/>
  <c r="Z633" i="7" s="1"/>
  <c r="Y185" i="7"/>
  <c r="Z185" i="7" s="1"/>
  <c r="Y397" i="7"/>
  <c r="Z397" i="7" s="1"/>
  <c r="Y536" i="7"/>
  <c r="Z536" i="7" s="1"/>
  <c r="Y135" i="7"/>
  <c r="Z135" i="7" s="1"/>
  <c r="Y541" i="7"/>
  <c r="Z541" i="7" s="1"/>
  <c r="Y529" i="7"/>
  <c r="Z529" i="7" s="1"/>
  <c r="Y329" i="7"/>
  <c r="Z329" i="7" s="1"/>
  <c r="Y498" i="7"/>
  <c r="Z498" i="7" s="1"/>
  <c r="Y535" i="7"/>
  <c r="Z535" i="7" s="1"/>
  <c r="Y611" i="7"/>
  <c r="Z611" i="7" s="1"/>
  <c r="Y401" i="7"/>
  <c r="Z401" i="7" s="1"/>
  <c r="Y350" i="7"/>
  <c r="Z350" i="7" s="1"/>
  <c r="Y402" i="7"/>
  <c r="Z402" i="7" s="1"/>
  <c r="Y136" i="7"/>
  <c r="Z136" i="7" s="1"/>
  <c r="Y144" i="7"/>
  <c r="Z144" i="7" s="1"/>
  <c r="Y349" i="7"/>
  <c r="Z349" i="7" s="1"/>
  <c r="Y156" i="7"/>
  <c r="Z156" i="7" s="1"/>
  <c r="Y374" i="7"/>
  <c r="Z374" i="7" s="1"/>
  <c r="Y687" i="7"/>
  <c r="Z687" i="7" s="1"/>
  <c r="Y274" i="7"/>
  <c r="Z274" i="7" s="1"/>
  <c r="Y65" i="7"/>
  <c r="Z65" i="7" s="1"/>
  <c r="Y103" i="7"/>
  <c r="Z103" i="7" s="1"/>
  <c r="Y427" i="7"/>
  <c r="Z427" i="7" s="1"/>
  <c r="Y527" i="7"/>
  <c r="Z527" i="7" s="1"/>
  <c r="Y486" i="7"/>
  <c r="Z486" i="7" s="1"/>
  <c r="Y428" i="7"/>
  <c r="Z428" i="7" s="1"/>
  <c r="Y675" i="7"/>
  <c r="Z675" i="7" s="1"/>
  <c r="Y405" i="7"/>
  <c r="Z405" i="7" s="1"/>
  <c r="Y517" i="7"/>
  <c r="Z517" i="7" s="1"/>
  <c r="Y294" i="7"/>
  <c r="Z294" i="7" s="1"/>
  <c r="Y573" i="7"/>
  <c r="Z573" i="7" s="1"/>
  <c r="Y203" i="7"/>
  <c r="Z203" i="7" s="1"/>
  <c r="Y466" i="7"/>
  <c r="Z466" i="7" s="1"/>
  <c r="Y95" i="7"/>
  <c r="Z95" i="7" s="1"/>
  <c r="Y83" i="7"/>
  <c r="Z83" i="7" s="1"/>
  <c r="Y38" i="7"/>
  <c r="Z38" i="7" s="1"/>
  <c r="Y309" i="7"/>
  <c r="Z309" i="7" s="1"/>
  <c r="Y229" i="7"/>
  <c r="Z229" i="7" s="1"/>
  <c r="Y318" i="7"/>
  <c r="Z318" i="7" s="1"/>
  <c r="Y512" i="7"/>
  <c r="Z512" i="7" s="1"/>
  <c r="Y15" i="7"/>
  <c r="Z15" i="7" s="1"/>
  <c r="Y409" i="7"/>
  <c r="Z409" i="7" s="1"/>
  <c r="Y41" i="7"/>
  <c r="Z41" i="7" s="1"/>
  <c r="Y686" i="7"/>
  <c r="Z686" i="7" s="1"/>
  <c r="Y189" i="7"/>
  <c r="Z189" i="7" s="1"/>
  <c r="Y281" i="7"/>
  <c r="Z281" i="7" s="1"/>
  <c r="Y645" i="7"/>
  <c r="Z645" i="7" s="1"/>
  <c r="Y468" i="7"/>
  <c r="Z468" i="7" s="1"/>
  <c r="Y164" i="7"/>
  <c r="Z164" i="7" s="1"/>
  <c r="Y107" i="7"/>
  <c r="Z107" i="7" s="1"/>
  <c r="Y472" i="7"/>
  <c r="Z472" i="7" s="1"/>
  <c r="Y246" i="7"/>
  <c r="Z246" i="7" s="1"/>
  <c r="Y190" i="7"/>
  <c r="Z190" i="7" s="1"/>
  <c r="Y464" i="7"/>
  <c r="Z464" i="7" s="1"/>
  <c r="Y601" i="7"/>
  <c r="Z601" i="7" s="1"/>
  <c r="Y344" i="7"/>
  <c r="Z344" i="7" s="1"/>
  <c r="Y515" i="7"/>
  <c r="Z515" i="7" s="1"/>
  <c r="Y46" i="7"/>
  <c r="Z46" i="7" s="1"/>
  <c r="Y493" i="7"/>
  <c r="Z493" i="7" s="1"/>
  <c r="Y667" i="7"/>
  <c r="Z667" i="7" s="1"/>
  <c r="Y184" i="7"/>
  <c r="Z184" i="7" s="1"/>
  <c r="Y129" i="7"/>
  <c r="Z129" i="7" s="1"/>
  <c r="Y658" i="7"/>
  <c r="Z658" i="7" s="1"/>
  <c r="Y646" i="7"/>
  <c r="Z646" i="7" s="1"/>
  <c r="Y497" i="7"/>
  <c r="Z497" i="7" s="1"/>
  <c r="Y371" i="7"/>
  <c r="Z371" i="7" s="1"/>
  <c r="Y66" i="7"/>
  <c r="Z66" i="7" s="1"/>
  <c r="Y200" i="7"/>
  <c r="Z200" i="7" s="1"/>
  <c r="Y11" i="7"/>
  <c r="Z11" i="7" s="1"/>
  <c r="Y391" i="7"/>
  <c r="Z391" i="7" s="1"/>
  <c r="Y388" i="7"/>
  <c r="Z388" i="7" s="1"/>
  <c r="Y14" i="7"/>
  <c r="Z14" i="7" s="1"/>
  <c r="Y449" i="7"/>
  <c r="Z449" i="7" s="1"/>
  <c r="Y295" i="7"/>
  <c r="Z295" i="7" s="1"/>
  <c r="Y361" i="7"/>
  <c r="Z361" i="7" s="1"/>
  <c r="Y191" i="7"/>
  <c r="Z191" i="7" s="1"/>
  <c r="Y368" i="7"/>
  <c r="Z368" i="7" s="1"/>
  <c r="Y182" i="7"/>
  <c r="Z182" i="7" s="1"/>
  <c r="Y132" i="7"/>
  <c r="Z132" i="7" s="1"/>
  <c r="Y615" i="7"/>
  <c r="Z615" i="7" s="1"/>
  <c r="Y208" i="7"/>
  <c r="Z208" i="7" s="1"/>
  <c r="Y353" i="7"/>
  <c r="Z353" i="7" s="1"/>
  <c r="Y507" i="7"/>
  <c r="Z507" i="7" s="1"/>
  <c r="Y98" i="7"/>
  <c r="Z98" i="7" s="1"/>
  <c r="Y356" i="7"/>
  <c r="Z356" i="7" s="1"/>
  <c r="Y433" i="7"/>
  <c r="Z433" i="7" s="1"/>
  <c r="Y597" i="7"/>
  <c r="Z597" i="7" s="1"/>
  <c r="Y413" i="7"/>
  <c r="Z413" i="7" s="1"/>
  <c r="Y338" i="7"/>
  <c r="Z338" i="7" s="1"/>
  <c r="Y247" i="7"/>
  <c r="Z247" i="7" s="1"/>
  <c r="Y660" i="7"/>
  <c r="Z660" i="7" s="1"/>
  <c r="Y50" i="7"/>
  <c r="Z50" i="7" s="1"/>
  <c r="Y258" i="7"/>
  <c r="Z258" i="7" s="1"/>
  <c r="Y111" i="7"/>
  <c r="Z111" i="7" s="1"/>
  <c r="Y114" i="7"/>
  <c r="Z114" i="7" s="1"/>
  <c r="Y76" i="7"/>
  <c r="Z76" i="7" s="1"/>
  <c r="Y418" i="7"/>
  <c r="Z418" i="7" s="1"/>
  <c r="Y260" i="7"/>
  <c r="Z260" i="7" s="1"/>
  <c r="Y74" i="7"/>
  <c r="Z74" i="7" s="1"/>
  <c r="Y332" i="7"/>
  <c r="Z332" i="7" s="1"/>
  <c r="Y440" i="7"/>
  <c r="Z440" i="7" s="1"/>
  <c r="Y681" i="7"/>
  <c r="Z681" i="7" s="1"/>
  <c r="Y141" i="7"/>
  <c r="Z141" i="7" s="1"/>
  <c r="Y292" i="7"/>
  <c r="Z292" i="7" s="1"/>
  <c r="Y75" i="7"/>
  <c r="Z75" i="7" s="1"/>
  <c r="Y82" i="7"/>
  <c r="Z82" i="7" s="1"/>
  <c r="Y556" i="7"/>
  <c r="Z556" i="7" s="1"/>
  <c r="Y198" i="7"/>
  <c r="Z198" i="7" s="1"/>
  <c r="Y267" i="7"/>
  <c r="Z267" i="7" s="1"/>
  <c r="Y407" i="7"/>
  <c r="Z407" i="7" s="1"/>
  <c r="Y336" i="7"/>
  <c r="Z336" i="7" s="1"/>
  <c r="Y67" i="7"/>
  <c r="Z67" i="7" s="1"/>
  <c r="Y6" i="7"/>
  <c r="Z6" i="7" s="1"/>
  <c r="Y204" i="7"/>
  <c r="Z204" i="7" s="1"/>
  <c r="Y614" i="7"/>
  <c r="Z614" i="7" s="1"/>
  <c r="Y234" i="7"/>
  <c r="Z234" i="7" s="1"/>
  <c r="Y340" i="7"/>
  <c r="Z340" i="7" s="1"/>
  <c r="Y276" i="7"/>
  <c r="Z276" i="7" s="1"/>
  <c r="Y138" i="7"/>
  <c r="Z138" i="7" s="1"/>
  <c r="Y519" i="7"/>
  <c r="Z519" i="7" s="1"/>
  <c r="Y522" i="7"/>
  <c r="Z522" i="7" s="1"/>
  <c r="Y479" i="7"/>
  <c r="Z479" i="7" s="1"/>
  <c r="Y150" i="7"/>
  <c r="Z150" i="7" s="1"/>
  <c r="Y674" i="7"/>
  <c r="Z674" i="7" s="1"/>
  <c r="Y642" i="7"/>
  <c r="Z642" i="7" s="1"/>
  <c r="Y44" i="7"/>
  <c r="Z44" i="7" s="1"/>
  <c r="Y394" i="7"/>
  <c r="Z394" i="7" s="1"/>
  <c r="Y587" i="7"/>
  <c r="Z587" i="7" s="1"/>
  <c r="Y193" i="7"/>
  <c r="Z193" i="7" s="1"/>
  <c r="Y410" i="7"/>
  <c r="Z410" i="7" s="1"/>
  <c r="Y153" i="7"/>
  <c r="Z153" i="7" s="1"/>
  <c r="Y207" i="7"/>
  <c r="Z207" i="7" s="1"/>
  <c r="Y231" i="7"/>
  <c r="Z231" i="7" s="1"/>
  <c r="Y593" i="7"/>
  <c r="Z593" i="7" s="1"/>
  <c r="Y369" i="7"/>
  <c r="Z369" i="7" s="1"/>
  <c r="Y670" i="7"/>
  <c r="Z670" i="7" s="1"/>
  <c r="Y552" i="7"/>
  <c r="Z552" i="7" s="1"/>
  <c r="Y161" i="7"/>
  <c r="Z161" i="7" s="1"/>
  <c r="Y554" i="7"/>
  <c r="Z554" i="7" s="1"/>
  <c r="Y272" i="7"/>
  <c r="Z272" i="7" s="1"/>
  <c r="Y9" i="7"/>
  <c r="Z9" i="7" s="1"/>
  <c r="Y429" i="7"/>
  <c r="Z429" i="7" s="1"/>
  <c r="Y542" i="7"/>
  <c r="Z542" i="7" s="1"/>
  <c r="Y137" i="7"/>
  <c r="Z137" i="7" s="1"/>
  <c r="Y553" i="7"/>
  <c r="Z553" i="7" s="1"/>
  <c r="Y521" i="7"/>
  <c r="Z521" i="7" s="1"/>
  <c r="Y359" i="7"/>
  <c r="Z359" i="7" s="1"/>
  <c r="Y224" i="7"/>
  <c r="Z224" i="7" s="1"/>
  <c r="Y289" i="7"/>
  <c r="Z289" i="7" s="1"/>
  <c r="Y384" i="7"/>
  <c r="Z384" i="7" s="1"/>
  <c r="Y381" i="7"/>
  <c r="Z381" i="7" s="1"/>
  <c r="Y599" i="7"/>
  <c r="Z599" i="7" s="1"/>
  <c r="Y644" i="7"/>
  <c r="Z644" i="7" s="1"/>
  <c r="Y550" i="7"/>
  <c r="Z550" i="7" s="1"/>
  <c r="Y604" i="7"/>
  <c r="Z604" i="7" s="1"/>
  <c r="Y546" i="7"/>
  <c r="Z546" i="7" s="1"/>
  <c r="Y270" i="7"/>
  <c r="Z270" i="7" s="1"/>
  <c r="Y94" i="7"/>
  <c r="Z94" i="7" s="1"/>
  <c r="Y242" i="7"/>
  <c r="Z242" i="7" s="1"/>
  <c r="Y649" i="7"/>
  <c r="Z649" i="7" s="1"/>
  <c r="Y403" i="7"/>
  <c r="Z403" i="7" s="1"/>
  <c r="Y71" i="7"/>
  <c r="Z71" i="7" s="1"/>
  <c r="Y557" i="7"/>
  <c r="Z557" i="7" s="1"/>
  <c r="Y471" i="7"/>
  <c r="Z471" i="7" s="1"/>
  <c r="Y254" i="7"/>
  <c r="Z254" i="7" s="1"/>
  <c r="Y143" i="7"/>
  <c r="Z143" i="7" s="1"/>
  <c r="Y337" i="7"/>
  <c r="Z337" i="7" s="1"/>
  <c r="Y142" i="7"/>
  <c r="Z142" i="7" s="1"/>
  <c r="Y28" i="7"/>
  <c r="Z28" i="7" s="1"/>
  <c r="Y635" i="7"/>
  <c r="Z635" i="7" s="1"/>
  <c r="Y478" i="7"/>
  <c r="Z478" i="7" s="1"/>
  <c r="Y652" i="7"/>
  <c r="Z652" i="7" s="1"/>
  <c r="Y345" i="7"/>
  <c r="Z345" i="7" s="1"/>
  <c r="Y297" i="7"/>
  <c r="Z297" i="7" s="1"/>
  <c r="Y547" i="7"/>
  <c r="Z547" i="7" s="1"/>
  <c r="Y108" i="7"/>
  <c r="Z108" i="7" s="1"/>
  <c r="Y618" i="7"/>
  <c r="Z618" i="7" s="1"/>
  <c r="Y195" i="7"/>
  <c r="Z195" i="7" s="1"/>
  <c r="Y355" i="7"/>
  <c r="Z355" i="7" s="1"/>
  <c r="Y313" i="7"/>
  <c r="Z313" i="7" s="1"/>
  <c r="Y56" i="7"/>
  <c r="Z56" i="7" s="1"/>
  <c r="Y499" i="7"/>
  <c r="Z499" i="7" s="1"/>
  <c r="Y146" i="7"/>
  <c r="Z146" i="7" s="1"/>
  <c r="Y511" i="7"/>
  <c r="Z511" i="7" s="1"/>
  <c r="Y399" i="7"/>
  <c r="Z399" i="7" s="1"/>
  <c r="Y62" i="7"/>
  <c r="Z62" i="7" s="1"/>
  <c r="Y617" i="7"/>
  <c r="Z617" i="7" s="1"/>
  <c r="Y284" i="7"/>
  <c r="Z284" i="7" s="1"/>
  <c r="Y315" i="7"/>
  <c r="Z315" i="7" s="1"/>
  <c r="Y530" i="7"/>
  <c r="Z530" i="7" s="1"/>
  <c r="Y170" i="7"/>
  <c r="Z170" i="7" s="1"/>
  <c r="Y605" i="7"/>
  <c r="Z605" i="7" s="1"/>
  <c r="Y201" i="7"/>
  <c r="Z201" i="7" s="1"/>
  <c r="Y683" i="7"/>
  <c r="Z683" i="7" s="1"/>
  <c r="Y432" i="7"/>
  <c r="Z432" i="7" s="1"/>
  <c r="Y352" i="7"/>
  <c r="Z352" i="7" s="1"/>
  <c r="Y330" i="7"/>
  <c r="Z330" i="7" s="1"/>
  <c r="Y172" i="7"/>
  <c r="Z172" i="7" s="1"/>
  <c r="Y690" i="7"/>
  <c r="Z690" i="7" s="1"/>
  <c r="Y80" i="7"/>
  <c r="Z80" i="7" s="1"/>
  <c r="Y619" i="7"/>
  <c r="Z619" i="7" s="1"/>
  <c r="Y586" i="7"/>
  <c r="Z586" i="7" s="1"/>
  <c r="Y37" i="7"/>
  <c r="Z37" i="7" s="1"/>
  <c r="Y366" i="7"/>
  <c r="Z366" i="7" s="1"/>
  <c r="Y682" i="7"/>
  <c r="Z682" i="7" s="1"/>
  <c r="Y571" i="7"/>
  <c r="Z571" i="7" s="1"/>
  <c r="Y404" i="7"/>
  <c r="Z404" i="7" s="1"/>
  <c r="Y319" i="7"/>
  <c r="Z319" i="7" s="1"/>
  <c r="Y55" i="7"/>
  <c r="Z55" i="7" s="1"/>
  <c r="Y505" i="7"/>
  <c r="Z505" i="7" s="1"/>
  <c r="Y84" i="7"/>
  <c r="Z84" i="7" s="1"/>
  <c r="Y360" i="7"/>
  <c r="Z360" i="7" s="1"/>
  <c r="Y459" i="7"/>
  <c r="Z459" i="7" s="1"/>
  <c r="Y528" i="7"/>
  <c r="Z528" i="7" s="1"/>
  <c r="Y610" i="7"/>
  <c r="Z610" i="7" s="1"/>
  <c r="Y159" i="7"/>
  <c r="Z159" i="7" s="1"/>
  <c r="Y669" i="7"/>
  <c r="Z669" i="7" s="1"/>
  <c r="Y469" i="7"/>
  <c r="Z469" i="7" s="1"/>
  <c r="Y212" i="7"/>
  <c r="Z212" i="7" s="1"/>
  <c r="Y36" i="7"/>
  <c r="Z36" i="7" s="1"/>
  <c r="Y236" i="7"/>
  <c r="Z236" i="7" s="1"/>
  <c r="Y48" i="7"/>
  <c r="Z48" i="7" s="1"/>
  <c r="Y492" i="7"/>
  <c r="Z492" i="7" s="1"/>
  <c r="Y524" i="7"/>
  <c r="Z524" i="7" s="1"/>
  <c r="Y423" i="7"/>
  <c r="Z423" i="7" s="1"/>
  <c r="Y582" i="7"/>
  <c r="Z582" i="7" s="1"/>
  <c r="Y591" i="7"/>
  <c r="Z591" i="7" s="1"/>
  <c r="Y168" i="7"/>
  <c r="Z168" i="7" s="1"/>
  <c r="Y20" i="7"/>
  <c r="Z20" i="7" s="1"/>
  <c r="Y310" i="7"/>
  <c r="Z310" i="7" s="1"/>
  <c r="Y127" i="7"/>
  <c r="Z127" i="7" s="1"/>
  <c r="Y457" i="7"/>
  <c r="Z457" i="7" s="1"/>
  <c r="Y302" i="7"/>
  <c r="Z302" i="7" s="1"/>
  <c r="Y616" i="7"/>
  <c r="Z616" i="7" s="1"/>
  <c r="Y91" i="7"/>
  <c r="Z91" i="7" s="1"/>
  <c r="Y235" i="7"/>
  <c r="Z235" i="7" s="1"/>
  <c r="Y385" i="7"/>
  <c r="Z385" i="7" s="1"/>
  <c r="Y422" i="7"/>
  <c r="Z422" i="7" s="1"/>
  <c r="Y376" i="7"/>
  <c r="Z376" i="7" s="1"/>
  <c r="Y21" i="7"/>
  <c r="Z21" i="7" s="1"/>
  <c r="Y438" i="7"/>
  <c r="Z438" i="7" s="1"/>
  <c r="Y417" i="7"/>
  <c r="Z417" i="7" s="1"/>
  <c r="Y248" i="7"/>
  <c r="Z248" i="7" s="1"/>
  <c r="Y23" i="7"/>
  <c r="Z23" i="7" s="1"/>
  <c r="Y216" i="7"/>
  <c r="Z216" i="7" s="1"/>
  <c r="Y166" i="7"/>
  <c r="Z166" i="7" s="1"/>
  <c r="Y555" i="7"/>
  <c r="Z555" i="7" s="1"/>
  <c r="Y214" i="7"/>
  <c r="Z214" i="7" s="1"/>
  <c r="Y523" i="7"/>
  <c r="Z523" i="7" s="1"/>
  <c r="Y551" i="7"/>
  <c r="Z551" i="7" s="1"/>
  <c r="Y481" i="7"/>
  <c r="Z481" i="7" s="1"/>
  <c r="Y283" i="7"/>
  <c r="Z283" i="7" s="1"/>
  <c r="Y312" i="7"/>
  <c r="Z312" i="7" s="1"/>
  <c r="Y145" i="7"/>
  <c r="Z145" i="7" s="1"/>
  <c r="Y358" i="7"/>
  <c r="Z358" i="7" s="1"/>
  <c r="Y421" i="7"/>
  <c r="Z421" i="7" s="1"/>
  <c r="Y654" i="7"/>
  <c r="Z654" i="7" s="1"/>
  <c r="Y301" i="7"/>
  <c r="Z301" i="7" s="1"/>
  <c r="Y691" i="7"/>
  <c r="Z691" i="7" s="1"/>
  <c r="Y245" i="7"/>
  <c r="Z245" i="7" s="1"/>
  <c r="Y277" i="7"/>
  <c r="Z277" i="7" s="1"/>
  <c r="Y585" i="7"/>
  <c r="Z585" i="7" s="1"/>
  <c r="Y264" i="7"/>
  <c r="Z264" i="7" s="1"/>
  <c r="Y40" i="7"/>
  <c r="Z40" i="7" s="1"/>
  <c r="Y447" i="7"/>
  <c r="Z447" i="7" s="1"/>
  <c r="Y609" i="7"/>
  <c r="Z609" i="7" s="1"/>
  <c r="Y653" i="7"/>
  <c r="Z653" i="7" s="1"/>
  <c r="Y665" i="7"/>
  <c r="Z665" i="7" s="1"/>
  <c r="Y211" i="7"/>
  <c r="Z211" i="7" s="1"/>
  <c r="Y595" i="7"/>
  <c r="Z595" i="7" s="1"/>
  <c r="Y250" i="7"/>
  <c r="Z250" i="7" s="1"/>
  <c r="Y456" i="7"/>
  <c r="Z456" i="7" s="1"/>
  <c r="Y52" i="7"/>
  <c r="Z52" i="7" s="1"/>
  <c r="Y222" i="7"/>
  <c r="Z222" i="7" s="1"/>
  <c r="Y226" i="7"/>
  <c r="Z226" i="7" s="1"/>
  <c r="Y72" i="7"/>
  <c r="Z72" i="7" s="1"/>
  <c r="Y680" i="7"/>
  <c r="Z680" i="7" s="1"/>
  <c r="Y178" i="7"/>
  <c r="Z178" i="7" s="1"/>
  <c r="Y39" i="7"/>
  <c r="Z39" i="7" s="1"/>
  <c r="Y177" i="7"/>
  <c r="Z177" i="7" s="1"/>
  <c r="Y382" i="7"/>
  <c r="Z382" i="7" s="1"/>
  <c r="Y378" i="7"/>
  <c r="Z378" i="7" s="1"/>
  <c r="Y639" i="7"/>
  <c r="Z639" i="7" s="1"/>
  <c r="Y92" i="7"/>
  <c r="Z92" i="7" s="1"/>
  <c r="Y88" i="7"/>
  <c r="Z88" i="7" s="1"/>
  <c r="Y180" i="7"/>
  <c r="Z180" i="7" s="1"/>
  <c r="Y131" i="7"/>
  <c r="Z131" i="7" s="1"/>
  <c r="Y692" i="7"/>
  <c r="Z692" i="7" s="1"/>
  <c r="Y110" i="7"/>
  <c r="Z110" i="7" s="1"/>
  <c r="Y383" i="7"/>
  <c r="Z383" i="7" s="1"/>
  <c r="Y513" i="7"/>
  <c r="Z513" i="7" s="1"/>
  <c r="Y34" i="7"/>
  <c r="Z34" i="7" s="1"/>
  <c r="Y307" i="7"/>
  <c r="Z307" i="7" s="1"/>
  <c r="Y269" i="7"/>
  <c r="Z269" i="7" s="1"/>
  <c r="Y454" i="7"/>
  <c r="Z454" i="7" s="1"/>
  <c r="Y134" i="7"/>
  <c r="Z134" i="7" s="1"/>
  <c r="Y12" i="7"/>
  <c r="Z12" i="7" s="1"/>
  <c r="Y510" i="7"/>
  <c r="Z510" i="7" s="1"/>
  <c r="Y375" i="7"/>
  <c r="Z375" i="7" s="1"/>
  <c r="Y663" i="7"/>
  <c r="Z663" i="7" s="1"/>
  <c r="Y148" i="7"/>
  <c r="Z148" i="7" s="1"/>
  <c r="Y282" i="7"/>
  <c r="Z282" i="7" s="1"/>
  <c r="Y326" i="7"/>
  <c r="Z326" i="7" s="1"/>
  <c r="Y130" i="7"/>
  <c r="Z130" i="7" s="1"/>
  <c r="Y620" i="7"/>
  <c r="Z620" i="7" s="1"/>
  <c r="Y179" i="7"/>
  <c r="Z179" i="7" s="1"/>
  <c r="Y596" i="7"/>
  <c r="Z596" i="7" s="1"/>
  <c r="Y341" i="7"/>
  <c r="Z341" i="7" s="1"/>
  <c r="Y128" i="7"/>
  <c r="Z128" i="7" s="1"/>
  <c r="Y174" i="7"/>
  <c r="Z174" i="7" s="1"/>
  <c r="Y532" i="7"/>
  <c r="Z532" i="7" s="1"/>
  <c r="Y445" i="7"/>
  <c r="Z445" i="7" s="1"/>
  <c r="Y424" i="7"/>
  <c r="Z424" i="7" s="1"/>
  <c r="Y251" i="7"/>
  <c r="Z251" i="7" s="1"/>
  <c r="Y252" i="7"/>
  <c r="Z252" i="7" s="1"/>
  <c r="Y494" i="7"/>
  <c r="Z494" i="7" s="1"/>
  <c r="Y485" i="7"/>
  <c r="Z485" i="7" s="1"/>
  <c r="Y627" i="7"/>
  <c r="Z627" i="7" s="1"/>
  <c r="Y317" i="7"/>
  <c r="Z317" i="7" s="1"/>
  <c r="Y348" i="7"/>
  <c r="Z348" i="7" s="1"/>
  <c r="Y436" i="7"/>
  <c r="Z436" i="7" s="1"/>
  <c r="Y206" i="7"/>
  <c r="Z206" i="7" s="1"/>
  <c r="Y446" i="7"/>
  <c r="Z446" i="7" s="1"/>
  <c r="Y133" i="7"/>
  <c r="Z133" i="7" s="1"/>
  <c r="Y219" i="7"/>
  <c r="Z219" i="7" s="1"/>
  <c r="Y256" i="7"/>
  <c r="Z256" i="7" s="1"/>
  <c r="Y333" i="7"/>
  <c r="Z333" i="7" s="1"/>
  <c r="Y600" i="7"/>
  <c r="Z600" i="7" s="1"/>
  <c r="Y322" i="7"/>
  <c r="Z322" i="7" s="1"/>
  <c r="Y647" i="7"/>
  <c r="Z647" i="7" s="1"/>
  <c r="Y640" i="7"/>
  <c r="Z640" i="7" s="1"/>
  <c r="Y228" i="7"/>
  <c r="Z228" i="7" s="1"/>
  <c r="Y396" i="7"/>
  <c r="Z396" i="7" s="1"/>
  <c r="Y24" i="7"/>
  <c r="Z24" i="7" s="1"/>
  <c r="Y265" i="7"/>
  <c r="Z265" i="7" s="1"/>
  <c r="Y113" i="7"/>
  <c r="Z113" i="7" s="1"/>
  <c r="Y58" i="7"/>
  <c r="Z58" i="7" s="1"/>
  <c r="Y323" i="7"/>
  <c r="Z323" i="7" s="1"/>
  <c r="Y487" i="7"/>
  <c r="Z487" i="7" s="1"/>
  <c r="Y488" i="7"/>
  <c r="Z488" i="7" s="1"/>
  <c r="Y183" i="7"/>
  <c r="Z183" i="7" s="1"/>
  <c r="Y262" i="7"/>
  <c r="Z262" i="7" s="1"/>
  <c r="Y559" i="7"/>
  <c r="Z559" i="7" s="1"/>
  <c r="Y112" i="7"/>
  <c r="Z112" i="7" s="1"/>
  <c r="Y232" i="7"/>
  <c r="Z232" i="7" s="1"/>
  <c r="Y664" i="7"/>
  <c r="Z664" i="7" s="1"/>
  <c r="Y16" i="7"/>
  <c r="Z16" i="7" s="1"/>
  <c r="Y567" i="7"/>
  <c r="Z567" i="7" s="1"/>
  <c r="Y411" i="7"/>
  <c r="Z411" i="7" s="1"/>
  <c r="Y299" i="7"/>
  <c r="Z299" i="7" s="1"/>
  <c r="Y500" i="7"/>
  <c r="Z500" i="7" s="1"/>
  <c r="Y685" i="7"/>
  <c r="Z685" i="7" s="1"/>
  <c r="Y53" i="7"/>
  <c r="Z53" i="7" s="1"/>
  <c r="Y577" i="7"/>
  <c r="Z577" i="7" s="1"/>
  <c r="Y624" i="7"/>
  <c r="Z624" i="7" s="1"/>
  <c r="Y372" i="7"/>
  <c r="Z372" i="7" s="1"/>
  <c r="Y22" i="7"/>
  <c r="Z22" i="7" s="1"/>
  <c r="Y495" i="7"/>
  <c r="Z495" i="7" s="1"/>
  <c r="Y606" i="7"/>
  <c r="Z606" i="7" s="1"/>
  <c r="Y588" i="7"/>
  <c r="Z588" i="7" s="1"/>
  <c r="Y439" i="7"/>
  <c r="Z439" i="7" s="1"/>
  <c r="Y549" i="7"/>
  <c r="Z549" i="7" s="1"/>
  <c r="Y629" i="7"/>
  <c r="Z629" i="7" s="1"/>
  <c r="Y628" i="7"/>
  <c r="Z628" i="7" s="1"/>
  <c r="Y205" i="7"/>
  <c r="Z205" i="7" s="1"/>
  <c r="Y496" i="7"/>
  <c r="Z496" i="7" s="1"/>
  <c r="Y584" i="7"/>
  <c r="Z584" i="7" s="1"/>
  <c r="Y533" i="7"/>
  <c r="Z533" i="7" s="1"/>
  <c r="Y679" i="7"/>
  <c r="Z679" i="7" s="1"/>
  <c r="Y393" i="7"/>
  <c r="Z393" i="7" s="1"/>
  <c r="Y86" i="7"/>
  <c r="Z86" i="7" s="1"/>
  <c r="Y470" i="7"/>
  <c r="Z470" i="7" s="1"/>
  <c r="Y285" i="7"/>
  <c r="Z285" i="7" s="1"/>
  <c r="Y475" i="7"/>
  <c r="Z475" i="7" s="1"/>
  <c r="Y656" i="7"/>
  <c r="Z656" i="7" s="1"/>
  <c r="Y380" i="7"/>
  <c r="Z380" i="7" s="1"/>
  <c r="Y544" i="7"/>
  <c r="Z544" i="7" s="1"/>
  <c r="Y414" i="7"/>
  <c r="Z414" i="7" s="1"/>
  <c r="Y119" i="7"/>
  <c r="Z119" i="7" s="1"/>
  <c r="Y412" i="7"/>
  <c r="Z412" i="7" s="1"/>
  <c r="Y335" i="7"/>
  <c r="Z335" i="7" s="1"/>
  <c r="Y678" i="7"/>
  <c r="Z678" i="7" s="1"/>
  <c r="Y197" i="7"/>
  <c r="Z197" i="7" s="1"/>
  <c r="Y562" i="7"/>
  <c r="Z562" i="7" s="1"/>
  <c r="Y221" i="7"/>
  <c r="Z221" i="7" s="1"/>
  <c r="Y49" i="7"/>
  <c r="Z49" i="7" s="1"/>
  <c r="Y603" i="7"/>
  <c r="Z603" i="7" s="1"/>
  <c r="Y346" i="7"/>
  <c r="Z346" i="7" s="1"/>
  <c r="Y450" i="7"/>
  <c r="Z450" i="7" s="1"/>
  <c r="Y308" i="7"/>
  <c r="Z308" i="7" s="1"/>
  <c r="Y271" i="7"/>
  <c r="Z271" i="7" s="1"/>
  <c r="Y539" i="7"/>
  <c r="Z539" i="7" s="1"/>
  <c r="Y581" i="7"/>
  <c r="Z581" i="7" s="1"/>
  <c r="Y490" i="7"/>
  <c r="Z490" i="7" s="1"/>
  <c r="Y155" i="7"/>
  <c r="Z155" i="7" s="1"/>
  <c r="Y31" i="7"/>
  <c r="Z31" i="7" s="1"/>
  <c r="Y434" i="7"/>
  <c r="Z434" i="7" s="1"/>
  <c r="Y342" i="7"/>
  <c r="Z342" i="7" s="1"/>
  <c r="Y93" i="7"/>
  <c r="Z93" i="7" s="1"/>
  <c r="Y147" i="7"/>
  <c r="Z147" i="7" s="1"/>
  <c r="Y169" i="7"/>
  <c r="Z169" i="7" s="1"/>
  <c r="Y59" i="7"/>
  <c r="Z59" i="7" s="1"/>
  <c r="Y437" i="7"/>
  <c r="Z437" i="7" s="1"/>
  <c r="Y233" i="7"/>
  <c r="Z233" i="7" s="1"/>
  <c r="Y296" i="7"/>
  <c r="Z296" i="7" s="1"/>
  <c r="Y125" i="7"/>
  <c r="Z125" i="7" s="1"/>
  <c r="Y306" i="7"/>
  <c r="Z306" i="7" s="1"/>
  <c r="Y442" i="7"/>
  <c r="Z442" i="7" s="1"/>
  <c r="Y288" i="7"/>
  <c r="Z288" i="7" s="1"/>
  <c r="Y607" i="7"/>
  <c r="Z607" i="7" s="1"/>
  <c r="Y238" i="7"/>
  <c r="Z238" i="7" s="1"/>
  <c r="Y196" i="7"/>
  <c r="Z196" i="7" s="1"/>
  <c r="Y106" i="7"/>
  <c r="Z106" i="7" s="1"/>
  <c r="Y451" i="7"/>
  <c r="Z451" i="7" s="1"/>
  <c r="Y431" i="7"/>
  <c r="Z431" i="7" s="1"/>
  <c r="Y257" i="7"/>
  <c r="Z257" i="7" s="1"/>
  <c r="Y574" i="7"/>
  <c r="Z574" i="7" s="1"/>
  <c r="Y390" i="7"/>
  <c r="Z390" i="7" s="1"/>
  <c r="Y389" i="7"/>
  <c r="Z389" i="7" s="1"/>
  <c r="Y626" i="7"/>
  <c r="Z626" i="7" s="1"/>
  <c r="Y124" i="7"/>
  <c r="Z124" i="7" s="1"/>
  <c r="Y343" i="7"/>
  <c r="Z343" i="7" s="1"/>
  <c r="Y311" i="7"/>
  <c r="Z311" i="7" s="1"/>
  <c r="Y416" i="7"/>
  <c r="Z416" i="7" s="1"/>
  <c r="Y99" i="7"/>
  <c r="Z99" i="7" s="1"/>
  <c r="Y324" i="7"/>
  <c r="Z324" i="7" s="1"/>
  <c r="Y304" i="7"/>
  <c r="Z304" i="7" s="1"/>
  <c r="Y580" i="7"/>
  <c r="Z580" i="7" s="1"/>
  <c r="Y648" i="7"/>
  <c r="Z648" i="7" s="1"/>
  <c r="Y105" i="7"/>
  <c r="Z105" i="7" s="1"/>
  <c r="Y373" i="7"/>
  <c r="Z373" i="7" s="1"/>
  <c r="Y563" i="7"/>
  <c r="Z563" i="7" s="1"/>
  <c r="Y69" i="7"/>
  <c r="Z69" i="7" s="1"/>
  <c r="Y634" i="7"/>
  <c r="Z634" i="7" s="1"/>
  <c r="Y220" i="7"/>
  <c r="Z220" i="7" s="1"/>
  <c r="Y117" i="7"/>
  <c r="Z117" i="7" s="1"/>
  <c r="Y90" i="7"/>
  <c r="Z90" i="7" s="1"/>
  <c r="Y61" i="7"/>
  <c r="Z61" i="7" s="1"/>
  <c r="Y77" i="7"/>
  <c r="Z77" i="7" s="1"/>
  <c r="Y613" i="7"/>
  <c r="Z613" i="7" s="1"/>
  <c r="Y590" i="7"/>
  <c r="Z590" i="7" s="1"/>
  <c r="Y501" i="7"/>
  <c r="Z501" i="7" s="1"/>
  <c r="Y576" i="7"/>
  <c r="Z576" i="7" s="1"/>
  <c r="Y398" i="7"/>
  <c r="Z398" i="7" s="1"/>
  <c r="Y230" i="7"/>
  <c r="Z230" i="7" s="1"/>
  <c r="Y444" i="7"/>
  <c r="Z444" i="7" s="1"/>
  <c r="Y575" i="7"/>
  <c r="Z575" i="7" s="1"/>
  <c r="Y659" i="7"/>
  <c r="Z659" i="7" s="1"/>
  <c r="Y643" i="7"/>
  <c r="Z643" i="7" s="1"/>
  <c r="Y435" i="7"/>
  <c r="Z435" i="7" s="1"/>
  <c r="Y525" i="7"/>
  <c r="Z525" i="7" s="1"/>
  <c r="Y13" i="7"/>
  <c r="Z13" i="7" s="1"/>
  <c r="Y684" i="7"/>
  <c r="Z684" i="7" s="1"/>
  <c r="Y331" i="7"/>
  <c r="Z331" i="7" s="1"/>
  <c r="Y81" i="7"/>
  <c r="Z81" i="7" s="1"/>
  <c r="Y623" i="7"/>
  <c r="Z623" i="7" s="1"/>
  <c r="Y558" i="7"/>
  <c r="Z558" i="7" s="1"/>
  <c r="Y696" i="7"/>
  <c r="Z696" i="7" s="1"/>
  <c r="Y386" i="7"/>
  <c r="Z386" i="7" s="1"/>
  <c r="Y218" i="7"/>
  <c r="Z218" i="7" s="1"/>
  <c r="Y26" i="7"/>
  <c r="Z26" i="7" s="1"/>
  <c r="Y387" i="7"/>
  <c r="Z387" i="7" s="1"/>
  <c r="Y116" i="7"/>
  <c r="Z116" i="7" s="1"/>
  <c r="Y693" i="7"/>
  <c r="Z693" i="7" s="1"/>
  <c r="Y357" i="7"/>
  <c r="Z357" i="7" s="1"/>
  <c r="Y480" i="7"/>
  <c r="Z480" i="7" s="1"/>
  <c r="Y266" i="7"/>
  <c r="Z266" i="7" s="1"/>
  <c r="Y443" i="7"/>
  <c r="Z443" i="7" s="1"/>
  <c r="Y689" i="7"/>
  <c r="Z689" i="7" s="1"/>
  <c r="Y17" i="7"/>
  <c r="Z17" i="7" s="1"/>
  <c r="Y25" i="7"/>
  <c r="Z25" i="7" s="1"/>
  <c r="Y152" i="7"/>
  <c r="Z152" i="7" s="1"/>
  <c r="Y514" i="7"/>
  <c r="Z514" i="7" s="1"/>
  <c r="Y621" i="7"/>
  <c r="Z621" i="7" s="1"/>
  <c r="Y631" i="7"/>
  <c r="Z631" i="7" s="1"/>
  <c r="Y508" i="7"/>
  <c r="Z508" i="7" s="1"/>
  <c r="Y365" i="7"/>
  <c r="Z365" i="7" s="1"/>
  <c r="Y400" i="7"/>
  <c r="Z400" i="7" s="1"/>
  <c r="Y199" i="7"/>
  <c r="Z199" i="7" s="1"/>
  <c r="Y565" i="7"/>
  <c r="Z565" i="7" s="1"/>
  <c r="Y139" i="7"/>
  <c r="Z139" i="7" s="1"/>
  <c r="Y354" i="7"/>
  <c r="Z354" i="7" s="1"/>
  <c r="Y448" i="7"/>
  <c r="Z448" i="7" s="1"/>
  <c r="Y47" i="7"/>
  <c r="Z47" i="7" s="1"/>
  <c r="Y68" i="7"/>
  <c r="Z68" i="7" s="1"/>
  <c r="Y534" i="7"/>
  <c r="Z534" i="7" s="1"/>
  <c r="Y651" i="7"/>
  <c r="Z651" i="7" s="1"/>
  <c r="Y101" i="7"/>
  <c r="Z101" i="7" s="1"/>
  <c r="Y165" i="7"/>
  <c r="Z165" i="7" s="1"/>
  <c r="Y18" i="7"/>
  <c r="Z18" i="7" s="1"/>
  <c r="Y630" i="7"/>
  <c r="Z630" i="7" s="1"/>
  <c r="Y194" i="7"/>
  <c r="Z194" i="7" s="1"/>
  <c r="Y377" i="7"/>
  <c r="Z377" i="7" s="1"/>
  <c r="Y560" i="7"/>
  <c r="Z560" i="7" s="1"/>
  <c r="Y291" i="7"/>
  <c r="Z291" i="7" s="1"/>
  <c r="Y594" i="7"/>
  <c r="Z594" i="7" s="1"/>
  <c r="Y213" i="7"/>
  <c r="Z213" i="7" s="1"/>
  <c r="Y476" i="7"/>
  <c r="Z476" i="7" s="1"/>
  <c r="Y362" i="7"/>
  <c r="Z362" i="7" s="1"/>
  <c r="Y460" i="7"/>
  <c r="Z460" i="7" s="1"/>
  <c r="Y298" i="7"/>
  <c r="Z298" i="7" s="1"/>
  <c r="Y85" i="7"/>
  <c r="Z85" i="7" s="1"/>
  <c r="Y363" i="7"/>
  <c r="Z363" i="7" s="1"/>
  <c r="Y102" i="7"/>
  <c r="Z102" i="7" s="1"/>
  <c r="Y458" i="7"/>
  <c r="Z458" i="7" s="1"/>
  <c r="Y671" i="7"/>
  <c r="Z671" i="7" s="1"/>
  <c r="Y268" i="7"/>
  <c r="Z268" i="7" s="1"/>
  <c r="Y516" i="7"/>
  <c r="Z516" i="7" s="1"/>
  <c r="Y608" i="7"/>
  <c r="Z608" i="7" s="1"/>
  <c r="Y243" i="7"/>
  <c r="Z243" i="7" s="1"/>
  <c r="Y181" i="7"/>
  <c r="Z181" i="7" s="1"/>
  <c r="Y589" i="7"/>
  <c r="Z589" i="7" s="1"/>
  <c r="Y509" i="7"/>
  <c r="Z509" i="7" s="1"/>
  <c r="Y118" i="7"/>
  <c r="Z118" i="7" s="1"/>
  <c r="Y167" i="7"/>
  <c r="Z167" i="7" s="1"/>
  <c r="Y520" i="7"/>
  <c r="Z520" i="7" s="1"/>
  <c r="Y187" i="7"/>
  <c r="Z187" i="7" s="1"/>
  <c r="Y425" i="7"/>
  <c r="Z425" i="7" s="1"/>
  <c r="Y419" i="7"/>
  <c r="Z419" i="7" s="1"/>
  <c r="Y263" i="7"/>
  <c r="Z263" i="7" s="1"/>
  <c r="Y502" i="7"/>
  <c r="Z502" i="7" s="1"/>
  <c r="Y688" i="7"/>
  <c r="Z688" i="7" s="1"/>
  <c r="Y570" i="7"/>
  <c r="Z570" i="7" s="1"/>
  <c r="Y286" i="7"/>
  <c r="Z286" i="7" s="1"/>
  <c r="Y325" i="7"/>
  <c r="Z325" i="7" s="1"/>
  <c r="Y140" i="7"/>
  <c r="Z140" i="7" s="1"/>
  <c r="Y261" i="7"/>
  <c r="Z261" i="7" s="1"/>
  <c r="Y202" i="7"/>
  <c r="Z202" i="7" s="1"/>
  <c r="Y32" i="7"/>
  <c r="Z32" i="7" s="1"/>
  <c r="Y484" i="7"/>
  <c r="Z484" i="7" s="1"/>
  <c r="Y538" i="7"/>
  <c r="Z538" i="7" s="1"/>
  <c r="Y676" i="7"/>
  <c r="Z676" i="7" s="1"/>
  <c r="Y370" i="7"/>
  <c r="Z370" i="7" s="1"/>
  <c r="Y465" i="7"/>
  <c r="Z465" i="7" s="1"/>
  <c r="Y42" i="7"/>
  <c r="Z42" i="7" s="1"/>
  <c r="Y109" i="7"/>
  <c r="Z109" i="7" s="1"/>
  <c r="Y96" i="7"/>
  <c r="Z96" i="7" s="1"/>
  <c r="Y171" i="7"/>
  <c r="Z171" i="7" s="1"/>
  <c r="Y583" i="7"/>
  <c r="Z583" i="7" s="1"/>
  <c r="Y668" i="7"/>
  <c r="Z668" i="7" s="1"/>
  <c r="Y33" i="7"/>
  <c r="Z33" i="7" s="1"/>
  <c r="Y650" i="7"/>
  <c r="Z650" i="7" s="1"/>
  <c r="Y602" i="7"/>
  <c r="Z602" i="7" s="1"/>
  <c r="Y483" i="7"/>
  <c r="Z483" i="7" s="1"/>
  <c r="Y408" i="7"/>
  <c r="Z408" i="7" s="1"/>
  <c r="Y57" i="7"/>
  <c r="Z57" i="7" s="1"/>
  <c r="Y314" i="7"/>
  <c r="Z314" i="7" s="1"/>
  <c r="Y217" i="7"/>
  <c r="Z217" i="7" s="1"/>
  <c r="Y43" i="7"/>
  <c r="Z43" i="7" s="1"/>
  <c r="Y578" i="7"/>
  <c r="Z578" i="7" s="1"/>
  <c r="Y463" i="7"/>
  <c r="Z463" i="7" s="1"/>
  <c r="Y548" i="7"/>
  <c r="Z548" i="7" s="1"/>
  <c r="Y173" i="7"/>
  <c r="Z173" i="7" s="1"/>
  <c r="Y543" i="7"/>
  <c r="Z543" i="7" s="1"/>
  <c r="Y249" i="7"/>
  <c r="Z249" i="7" s="1"/>
  <c r="Y8" i="7"/>
  <c r="Z8" i="7" s="1"/>
  <c r="Y293" i="7"/>
  <c r="Z293" i="7" s="1"/>
  <c r="Y120" i="7"/>
  <c r="Z120" i="7" s="1"/>
  <c r="Y327" i="7"/>
  <c r="Z327" i="7" s="1"/>
  <c r="Y545" i="7"/>
  <c r="Z545" i="7" s="1"/>
  <c r="Y592" i="7"/>
  <c r="Z592" i="7" s="1"/>
  <c r="Y278" i="7"/>
  <c r="Z278" i="7" s="1"/>
  <c r="Y154" i="7"/>
  <c r="Z154" i="7" s="1"/>
  <c r="Y662" i="7"/>
  <c r="Z662" i="7" s="1"/>
  <c r="Y441" i="7"/>
  <c r="Z441" i="7" s="1"/>
  <c r="F6" i="10"/>
  <c r="G6" i="10" s="1"/>
  <c r="F26" i="10"/>
  <c r="G26" i="10" s="1"/>
  <c r="F18" i="10"/>
  <c r="G18" i="10" s="1"/>
  <c r="F14" i="10"/>
  <c r="G14" i="10" s="1"/>
  <c r="F19" i="10"/>
  <c r="G19" i="10" s="1"/>
  <c r="F28" i="10"/>
  <c r="G28" i="10" s="1"/>
  <c r="F13" i="10"/>
  <c r="G13" i="10" s="1"/>
  <c r="F9" i="10"/>
  <c r="G9" i="10" s="1"/>
  <c r="F7" i="10"/>
  <c r="G7" i="10" s="1"/>
  <c r="F4" i="10"/>
  <c r="G4" i="10" s="1"/>
  <c r="F5" i="10"/>
  <c r="G5" i="10" s="1"/>
  <c r="F23" i="10"/>
  <c r="G23" i="10" s="1"/>
  <c r="F16" i="10"/>
  <c r="G16" i="10" s="1"/>
  <c r="F12" i="10"/>
  <c r="G12" i="10" s="1"/>
  <c r="F21" i="10"/>
  <c r="G21" i="10" s="1"/>
  <c r="F17" i="10"/>
  <c r="G17" i="10" s="1"/>
  <c r="F22" i="10"/>
  <c r="G22" i="10" s="1"/>
  <c r="F25" i="10"/>
  <c r="G25" i="10" s="1"/>
  <c r="F20" i="10"/>
  <c r="G20" i="10" s="1"/>
  <c r="F11" i="10"/>
  <c r="G11" i="10" s="1"/>
  <c r="F15" i="10"/>
  <c r="G15" i="10" s="1"/>
  <c r="F24" i="10"/>
  <c r="G24" i="10" s="1"/>
  <c r="F8" i="10"/>
  <c r="G8" i="10" s="1"/>
  <c r="F27" i="10"/>
  <c r="G27" i="10" s="1"/>
  <c r="F10" i="10"/>
  <c r="G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<sst xmlns="http://schemas.openxmlformats.org/spreadsheetml/2006/main" count="49461" uniqueCount="2972">
  <si>
    <t>Particulars</t>
  </si>
  <si>
    <t>Regular Plan - Growth Option</t>
  </si>
  <si>
    <t>Income</t>
  </si>
  <si>
    <t>Interest</t>
  </si>
  <si>
    <t>Expenses</t>
  </si>
  <si>
    <t>Dividend Option</t>
  </si>
  <si>
    <t>Growth Option</t>
  </si>
  <si>
    <t>Direct Plan - Growth Option</t>
  </si>
  <si>
    <t>DD</t>
  </si>
  <si>
    <t>G</t>
  </si>
  <si>
    <t>DDA</t>
  </si>
  <si>
    <t>DDD</t>
  </si>
  <si>
    <t>DG</t>
  </si>
  <si>
    <t>DDM</t>
  </si>
  <si>
    <t>DDQ</t>
  </si>
  <si>
    <t>DDW</t>
  </si>
  <si>
    <t>RDA</t>
  </si>
  <si>
    <t>RDD</t>
  </si>
  <si>
    <t>RD</t>
  </si>
  <si>
    <t>RG</t>
  </si>
  <si>
    <t>RDM</t>
  </si>
  <si>
    <t>RDQ</t>
  </si>
  <si>
    <t>RDW</t>
  </si>
  <si>
    <t>WD</t>
  </si>
  <si>
    <t>Direct</t>
  </si>
  <si>
    <t>Regular</t>
  </si>
  <si>
    <t>PG</t>
  </si>
  <si>
    <t>PD</t>
  </si>
  <si>
    <t>Sr no</t>
  </si>
  <si>
    <t>Management fees</t>
  </si>
  <si>
    <t>Scheme name</t>
  </si>
  <si>
    <t>Scheme code</t>
  </si>
  <si>
    <t>LDBONDDDP</t>
  </si>
  <si>
    <t>LDBOND</t>
  </si>
  <si>
    <t>DDP</t>
  </si>
  <si>
    <t>33D1</t>
  </si>
  <si>
    <t>LI172</t>
  </si>
  <si>
    <t>DEBT</t>
  </si>
  <si>
    <t>LIC33</t>
  </si>
  <si>
    <t>INF767K01EV2/INF767K01EX8</t>
  </si>
  <si>
    <t>LDBONDGDP</t>
  </si>
  <si>
    <t>GDP</t>
  </si>
  <si>
    <t>33G1</t>
  </si>
  <si>
    <t>LI173</t>
  </si>
  <si>
    <t>Direct Plan  Growth Option</t>
  </si>
  <si>
    <t>INF767K01EW0</t>
  </si>
  <si>
    <t>LDBONDRD</t>
  </si>
  <si>
    <t>33DP</t>
  </si>
  <si>
    <t>LI001</t>
  </si>
  <si>
    <t>INF767K01907/INF767K01915</t>
  </si>
  <si>
    <t>LDBONDRG</t>
  </si>
  <si>
    <t>33GP</t>
  </si>
  <si>
    <t>LI002</t>
  </si>
  <si>
    <t>Regular Plan  Growth Option</t>
  </si>
  <si>
    <t>INF767K01923</t>
  </si>
  <si>
    <t>LDDAF2</t>
  </si>
  <si>
    <t>173D1</t>
  </si>
  <si>
    <t>173G1</t>
  </si>
  <si>
    <t>173DP</t>
  </si>
  <si>
    <t>173GP</t>
  </si>
  <si>
    <t>LDDAF3</t>
  </si>
  <si>
    <t>174D1</t>
  </si>
  <si>
    <t>174G1</t>
  </si>
  <si>
    <t>174DP</t>
  </si>
  <si>
    <t>174GP</t>
  </si>
  <si>
    <t>LDGETFG</t>
  </si>
  <si>
    <t>LDGETF</t>
  </si>
  <si>
    <t>168GP</t>
  </si>
  <si>
    <t>LI411</t>
  </si>
  <si>
    <t>LIC168</t>
  </si>
  <si>
    <t>Growth</t>
  </si>
  <si>
    <t>INF767K01MV5</t>
  </si>
  <si>
    <t>LICNETFGSC</t>
  </si>
  <si>
    <t>LDGSECDDP</t>
  </si>
  <si>
    <t>LDGSEC</t>
  </si>
  <si>
    <t>34D1</t>
  </si>
  <si>
    <t>LI178</t>
  </si>
  <si>
    <t>LIC34</t>
  </si>
  <si>
    <t>INF767K01EY6/INF767K01FA3</t>
  </si>
  <si>
    <t>LDGSECGDP</t>
  </si>
  <si>
    <t>34G1</t>
  </si>
  <si>
    <t>LI179</t>
  </si>
  <si>
    <t>INF767K01EZ3</t>
  </si>
  <si>
    <t>LDGSECPFD</t>
  </si>
  <si>
    <t>PFD</t>
  </si>
  <si>
    <t>34PD</t>
  </si>
  <si>
    <t>LI024</t>
  </si>
  <si>
    <t>PF</t>
  </si>
  <si>
    <t>INF767K01717/INF767K01725</t>
  </si>
  <si>
    <t>LDGSECPFG</t>
  </si>
  <si>
    <t>PFG</t>
  </si>
  <si>
    <t>34PG</t>
  </si>
  <si>
    <t>LI025</t>
  </si>
  <si>
    <t>PF Plan-Growth</t>
  </si>
  <si>
    <t>INF767K01733</t>
  </si>
  <si>
    <t>LDGSECRD</t>
  </si>
  <si>
    <t>34DP</t>
  </si>
  <si>
    <t>LI005</t>
  </si>
  <si>
    <t>INF767K01683/INF767K01691</t>
  </si>
  <si>
    <t>LDGSECRG</t>
  </si>
  <si>
    <t>34GP</t>
  </si>
  <si>
    <t>LI006</t>
  </si>
  <si>
    <t>INF767K01709</t>
  </si>
  <si>
    <t>LDINPFDPD</t>
  </si>
  <si>
    <t>LDINPF</t>
  </si>
  <si>
    <t>DPD</t>
  </si>
  <si>
    <t>72D1</t>
  </si>
  <si>
    <t>LI213</t>
  </si>
  <si>
    <t>LIC MF Banking &amp; PSU Debt Fund</t>
  </si>
  <si>
    <t>LIC72</t>
  </si>
  <si>
    <t>INF767K01GJ2/INF767K01GM6</t>
  </si>
  <si>
    <t>LDINPFGDP</t>
  </si>
  <si>
    <t>72G1</t>
  </si>
  <si>
    <t>LI214</t>
  </si>
  <si>
    <t>INF767K01GI4</t>
  </si>
  <si>
    <t>LDINPFMDP</t>
  </si>
  <si>
    <t>MDP</t>
  </si>
  <si>
    <t>72M1</t>
  </si>
  <si>
    <t>LI215</t>
  </si>
  <si>
    <t>INF767K01GK0/INF767K01GN4</t>
  </si>
  <si>
    <t>LDINPFRDD</t>
  </si>
  <si>
    <t>72DD</t>
  </si>
  <si>
    <t>LI095</t>
  </si>
  <si>
    <t>INF767K01519/INF767K01527</t>
  </si>
  <si>
    <t>LDINPFRG</t>
  </si>
  <si>
    <t>72GP</t>
  </si>
  <si>
    <t>LI096</t>
  </si>
  <si>
    <t>INF767K01535</t>
  </si>
  <si>
    <t>LDINPFRMD</t>
  </si>
  <si>
    <t>RMD</t>
  </si>
  <si>
    <t>72MD</t>
  </si>
  <si>
    <t>LI097</t>
  </si>
  <si>
    <t>INF767K01543/INF767K01550</t>
  </si>
  <si>
    <t>LDINPFRWD</t>
  </si>
  <si>
    <t>RWD</t>
  </si>
  <si>
    <t>72WD</t>
  </si>
  <si>
    <t>LI098</t>
  </si>
  <si>
    <t>INF767K01568/INF767K01576</t>
  </si>
  <si>
    <t>LDINPFWDP</t>
  </si>
  <si>
    <t>WDP</t>
  </si>
  <si>
    <t>72W1</t>
  </si>
  <si>
    <t>LI216</t>
  </si>
  <si>
    <t>INF767K01GL8/INF767K01GO2</t>
  </si>
  <si>
    <t>LDMIPFGDP</t>
  </si>
  <si>
    <t>LDMIPF</t>
  </si>
  <si>
    <t>31G1</t>
  </si>
  <si>
    <t>LI196</t>
  </si>
  <si>
    <t>LIC31</t>
  </si>
  <si>
    <t>INF767K01EO7</t>
  </si>
  <si>
    <t>LDMIPFMDP</t>
  </si>
  <si>
    <t>31M1</t>
  </si>
  <si>
    <t>LI194</t>
  </si>
  <si>
    <t>INF767K01EP4/INF767K01ES8</t>
  </si>
  <si>
    <t>LDMIPFQDP</t>
  </si>
  <si>
    <t>QDP</t>
  </si>
  <si>
    <t>31Q1</t>
  </si>
  <si>
    <t>LI197</t>
  </si>
  <si>
    <t>INF767K01EQ2/INF767K01ET6</t>
  </si>
  <si>
    <t>LDMIPFRAD</t>
  </si>
  <si>
    <t>RAD</t>
  </si>
  <si>
    <t>31YD</t>
  </si>
  <si>
    <t>LI019</t>
  </si>
  <si>
    <t>INF767K01857/INF767K01865</t>
  </si>
  <si>
    <t>LDMIPFRG</t>
  </si>
  <si>
    <t>31GP</t>
  </si>
  <si>
    <t>LI020</t>
  </si>
  <si>
    <t>INF767K01808</t>
  </si>
  <si>
    <t>LDMIPFRMD</t>
  </si>
  <si>
    <t>31MD</t>
  </si>
  <si>
    <t>LI018</t>
  </si>
  <si>
    <t>INF767K01816/INF767K01824</t>
  </si>
  <si>
    <t>LDMIPFRQD</t>
  </si>
  <si>
    <t>RQD</t>
  </si>
  <si>
    <t>31QD</t>
  </si>
  <si>
    <t>LI029</t>
  </si>
  <si>
    <t>INF767K01832/INF767K01840</t>
  </si>
  <si>
    <t>LDMIPFYDP</t>
  </si>
  <si>
    <t>YDP</t>
  </si>
  <si>
    <t>31Y1</t>
  </si>
  <si>
    <t>LI195</t>
  </si>
  <si>
    <t>INF767K01ER0/INF767K01EU4</t>
  </si>
  <si>
    <t>LDSAPFDPD</t>
  </si>
  <si>
    <t>LDSAPF</t>
  </si>
  <si>
    <t>40D1</t>
  </si>
  <si>
    <t>LI200</t>
  </si>
  <si>
    <t>LIC40</t>
  </si>
  <si>
    <t>INF767K01FL0/INF767K01FN6</t>
  </si>
  <si>
    <t>LDSAPFGDP</t>
  </si>
  <si>
    <t>40G1</t>
  </si>
  <si>
    <t>LI199</t>
  </si>
  <si>
    <t>INF767K01FM8</t>
  </si>
  <si>
    <t>LDSAPFMDP</t>
  </si>
  <si>
    <t>40M1</t>
  </si>
  <si>
    <t>LI198</t>
  </si>
  <si>
    <t>INF767K01FP1/INF767K01FO4</t>
  </si>
  <si>
    <t>LDSAPFRDD</t>
  </si>
  <si>
    <t>40DD</t>
  </si>
  <si>
    <t>LI152</t>
  </si>
  <si>
    <t>INF767K01AK3/INF767K01AL1</t>
  </si>
  <si>
    <t>LDSAPFRG</t>
  </si>
  <si>
    <t>40GP</t>
  </si>
  <si>
    <t>LI022</t>
  </si>
  <si>
    <t>INF767K01AO5</t>
  </si>
  <si>
    <t>LDSAPFRMD</t>
  </si>
  <si>
    <t>40DP</t>
  </si>
  <si>
    <t>LI021</t>
  </si>
  <si>
    <t>INF767K01AM9/INF767K01AN7</t>
  </si>
  <si>
    <t>LDSAPFRWD</t>
  </si>
  <si>
    <t>40WD</t>
  </si>
  <si>
    <t>LI153</t>
  </si>
  <si>
    <t>INF767K01AP2/INF767K01AQ0</t>
  </si>
  <si>
    <t>LDSAPFWDP</t>
  </si>
  <si>
    <t>40W1</t>
  </si>
  <si>
    <t>LI201</t>
  </si>
  <si>
    <t>INF767K01JJ6/INF767K01JK4</t>
  </si>
  <si>
    <t>LDSTDFDDP</t>
  </si>
  <si>
    <t>LDSTDF</t>
  </si>
  <si>
    <t>179D1</t>
  </si>
  <si>
    <t>LIC179</t>
  </si>
  <si>
    <t>LDSTDFGDP</t>
  </si>
  <si>
    <t>179G1</t>
  </si>
  <si>
    <t>LDSTDFRD</t>
  </si>
  <si>
    <t>179DP</t>
  </si>
  <si>
    <t>LDSTDFRG</t>
  </si>
  <si>
    <t>179GP</t>
  </si>
  <si>
    <t>LEARBFGDP</t>
  </si>
  <si>
    <t>LEARBF</t>
  </si>
  <si>
    <t>178G1</t>
  </si>
  <si>
    <t>EQTY</t>
  </si>
  <si>
    <t>LIC MF Arbitrage Fund</t>
  </si>
  <si>
    <t>LIC178</t>
  </si>
  <si>
    <t>LEARBFMDP</t>
  </si>
  <si>
    <t>178M1</t>
  </si>
  <si>
    <t>LEARBFRG</t>
  </si>
  <si>
    <t>178GP</t>
  </si>
  <si>
    <t>LEARBFRMD</t>
  </si>
  <si>
    <t>178MD</t>
  </si>
  <si>
    <t>LEARBFRWD</t>
  </si>
  <si>
    <t>178WD</t>
  </si>
  <si>
    <t>LEARBFWDP</t>
  </si>
  <si>
    <t>178W1</t>
  </si>
  <si>
    <t>LEBALFDDP</t>
  </si>
  <si>
    <t>LEBALF</t>
  </si>
  <si>
    <t>08D1</t>
  </si>
  <si>
    <t>LI183</t>
  </si>
  <si>
    <t>LIC08</t>
  </si>
  <si>
    <t>INF767K01EC2/INF767K01EE8</t>
  </si>
  <si>
    <t>LEBALFGDP</t>
  </si>
  <si>
    <t>08G1</t>
  </si>
  <si>
    <t>LI184</t>
  </si>
  <si>
    <t>INF767K01ED0</t>
  </si>
  <si>
    <t>LEBALFRD</t>
  </si>
  <si>
    <t>08DP</t>
  </si>
  <si>
    <t>LI023</t>
  </si>
  <si>
    <t>INF767K01022/INF767K01014</t>
  </si>
  <si>
    <t>LEBALFRG</t>
  </si>
  <si>
    <t>08GP</t>
  </si>
  <si>
    <t>LI011</t>
  </si>
  <si>
    <t>INF767K01030</t>
  </si>
  <si>
    <t>LEBFSFDDP</t>
  </si>
  <si>
    <t>LEBFSF</t>
  </si>
  <si>
    <t>171D1</t>
  </si>
  <si>
    <t>LI422</t>
  </si>
  <si>
    <t>LIC MF Banking and Financial Ser Fund</t>
  </si>
  <si>
    <t>LIC MF Banking and Financial Services Fund</t>
  </si>
  <si>
    <t>LIC171</t>
  </si>
  <si>
    <t>INF767K01NJ8/INF767K01NL4</t>
  </si>
  <si>
    <t>LEBFSFGDP</t>
  </si>
  <si>
    <t>171G1</t>
  </si>
  <si>
    <t>LI423</t>
  </si>
  <si>
    <t>INF767K01NK6</t>
  </si>
  <si>
    <t>LEBFSFRD</t>
  </si>
  <si>
    <t>171DP</t>
  </si>
  <si>
    <t>LI420</t>
  </si>
  <si>
    <t>INF767K01NG4/INF767K01NI0</t>
  </si>
  <si>
    <t>LEBFSFRG</t>
  </si>
  <si>
    <t>171GP</t>
  </si>
  <si>
    <t>LI421</t>
  </si>
  <si>
    <t>INF767K01NH2</t>
  </si>
  <si>
    <t>LECHIDGDP</t>
  </si>
  <si>
    <t>LECHID</t>
  </si>
  <si>
    <t>35G1</t>
  </si>
  <si>
    <t>LI185</t>
  </si>
  <si>
    <t>LIC MF Children’s Gift Fund</t>
  </si>
  <si>
    <t>LIC35</t>
  </si>
  <si>
    <t>INF767K01FB1</t>
  </si>
  <si>
    <t>LECHIDRG</t>
  </si>
  <si>
    <t>35GP</t>
  </si>
  <si>
    <t>LI012</t>
  </si>
  <si>
    <t>INF767K01048</t>
  </si>
  <si>
    <t>LEEQTFDDP</t>
  </si>
  <si>
    <t>LEEQTF</t>
  </si>
  <si>
    <t>17D1</t>
  </si>
  <si>
    <t>LI176</t>
  </si>
  <si>
    <t>INF767K01EF5/INF767K01EH1</t>
  </si>
  <si>
    <t>LEEQTFGDP</t>
  </si>
  <si>
    <t>17G1</t>
  </si>
  <si>
    <t>LI177</t>
  </si>
  <si>
    <t>INF767K01EG3</t>
  </si>
  <si>
    <t>LEEQTFRD</t>
  </si>
  <si>
    <t>17DP</t>
  </si>
  <si>
    <t>LI030</t>
  </si>
  <si>
    <t>INF767K01063/INF767K01055</t>
  </si>
  <si>
    <t>LEEQTFRG</t>
  </si>
  <si>
    <t>17GP</t>
  </si>
  <si>
    <t>LI004</t>
  </si>
  <si>
    <t>INF767K01071</t>
  </si>
  <si>
    <t>LEGROWDDP</t>
  </si>
  <si>
    <t>LEGROW</t>
  </si>
  <si>
    <t>19D1</t>
  </si>
  <si>
    <t>LI174</t>
  </si>
  <si>
    <t>LIC MF Large Cap Fund</t>
  </si>
  <si>
    <t>LIC19</t>
  </si>
  <si>
    <t>INF767K01EI9/INF767K01EK5</t>
  </si>
  <si>
    <t>LEGROWGDP</t>
  </si>
  <si>
    <t>19G1</t>
  </si>
  <si>
    <t>LI175</t>
  </si>
  <si>
    <t>INF767K01EJ7</t>
  </si>
  <si>
    <t>LEGROWRD</t>
  </si>
  <si>
    <t>19DP</t>
  </si>
  <si>
    <t>LI003</t>
  </si>
  <si>
    <t>INF767K01097/INF767K01089</t>
  </si>
  <si>
    <t>LEGROWRG</t>
  </si>
  <si>
    <t>19GP</t>
  </si>
  <si>
    <t>LI115</t>
  </si>
  <si>
    <t>INF767K01105</t>
  </si>
  <si>
    <t>LEINFADDP</t>
  </si>
  <si>
    <t>LEINFA</t>
  </si>
  <si>
    <t>86D1</t>
  </si>
  <si>
    <t>LI221</t>
  </si>
  <si>
    <t>LIC MF Infrastructure Fund</t>
  </si>
  <si>
    <t>LIC86</t>
  </si>
  <si>
    <t>INF767K01GV7/INF767K01GX3</t>
  </si>
  <si>
    <t>LEINFAGDP</t>
  </si>
  <si>
    <t>86G1</t>
  </si>
  <si>
    <t>LI222</t>
  </si>
  <si>
    <t>INF767K01GW5</t>
  </si>
  <si>
    <t>LEINFARD</t>
  </si>
  <si>
    <t>86DP</t>
  </si>
  <si>
    <t>LI124</t>
  </si>
  <si>
    <t>INF767K01485/INF767K01493</t>
  </si>
  <si>
    <t>LEINFARG</t>
  </si>
  <si>
    <t>86GP</t>
  </si>
  <si>
    <t>LI125</t>
  </si>
  <si>
    <t>INF767K01501</t>
  </si>
  <si>
    <t>LEINNFDDP</t>
  </si>
  <si>
    <t>LEINNF</t>
  </si>
  <si>
    <t>38D1</t>
  </si>
  <si>
    <t>LI190</t>
  </si>
  <si>
    <t>LIC38</t>
  </si>
  <si>
    <t>INF767K01FG0/INF767K01FH8</t>
  </si>
  <si>
    <t>LEINNFGDP</t>
  </si>
  <si>
    <t>38G1</t>
  </si>
  <si>
    <t>LI191</t>
  </si>
  <si>
    <t>INF767K01FF2</t>
  </si>
  <si>
    <t>LEINNFRD</t>
  </si>
  <si>
    <t>38ND</t>
  </si>
  <si>
    <t>LI027</t>
  </si>
  <si>
    <t>INF767K01154/INF767K01147</t>
  </si>
  <si>
    <t>LEINNFRG</t>
  </si>
  <si>
    <t>38NG</t>
  </si>
  <si>
    <t>LI016</t>
  </si>
  <si>
    <t>INF767K01162</t>
  </si>
  <si>
    <t>LEINSXDDP</t>
  </si>
  <si>
    <t>LEINSX</t>
  </si>
  <si>
    <t>37D1</t>
  </si>
  <si>
    <t>LI188</t>
  </si>
  <si>
    <t>LIC37</t>
  </si>
  <si>
    <t>INF767K01FI6/INF767K01FK2</t>
  </si>
  <si>
    <t>LEINSXGDP</t>
  </si>
  <si>
    <t>37G1</t>
  </si>
  <si>
    <t>LI189</t>
  </si>
  <si>
    <t>INF767K01FJ4</t>
  </si>
  <si>
    <t>LEINSXRD</t>
  </si>
  <si>
    <t>37DP</t>
  </si>
  <si>
    <t>LI026</t>
  </si>
  <si>
    <t>INF767K01121/INF767K01113</t>
  </si>
  <si>
    <t>LEINSXRG</t>
  </si>
  <si>
    <t>37GP</t>
  </si>
  <si>
    <t>LI015</t>
  </si>
  <si>
    <t>INF767K01139</t>
  </si>
  <si>
    <t>LEMIDFDDP</t>
  </si>
  <si>
    <t>LEMIDF</t>
  </si>
  <si>
    <t>170D1</t>
  </si>
  <si>
    <t>LI418</t>
  </si>
  <si>
    <t>LIC MF Large &amp; Mid Cap Fund</t>
  </si>
  <si>
    <t>LIC170</t>
  </si>
  <si>
    <t>INF767K01ND1/INF767K01NF6</t>
  </si>
  <si>
    <t>LEMIDFGDP</t>
  </si>
  <si>
    <t>170G1</t>
  </si>
  <si>
    <t>LI419</t>
  </si>
  <si>
    <t>INF767K01NE9</t>
  </si>
  <si>
    <t>LEMIDFRD</t>
  </si>
  <si>
    <t>170DP</t>
  </si>
  <si>
    <t>LI416</t>
  </si>
  <si>
    <t>INF767K01NA7/INF767K01NC3</t>
  </si>
  <si>
    <t>LEMIDFRG</t>
  </si>
  <si>
    <t>170GP</t>
  </si>
  <si>
    <t>LI417</t>
  </si>
  <si>
    <t>INF767K01NB5</t>
  </si>
  <si>
    <t>LET100G</t>
  </si>
  <si>
    <t>LET100</t>
  </si>
  <si>
    <t>177GP</t>
  </si>
  <si>
    <t>LI438</t>
  </si>
  <si>
    <t>LIC177</t>
  </si>
  <si>
    <t>INF767K01PC8</t>
  </si>
  <si>
    <t>LICNFNHGP</t>
  </si>
  <si>
    <t>LETAXPDDP</t>
  </si>
  <si>
    <t>LETAXP</t>
  </si>
  <si>
    <t>28D1</t>
  </si>
  <si>
    <t>LI180</t>
  </si>
  <si>
    <t>LIC28</t>
  </si>
  <si>
    <t>INF767K01EL3/INF767K01EN9</t>
  </si>
  <si>
    <t>LETAXPGDP</t>
  </si>
  <si>
    <t>28G1</t>
  </si>
  <si>
    <t>LI181</t>
  </si>
  <si>
    <t>INF767K01EM1</t>
  </si>
  <si>
    <t>LETAXPRD</t>
  </si>
  <si>
    <t>28DP</t>
  </si>
  <si>
    <t>LI031</t>
  </si>
  <si>
    <t>INF767K01931/INF767K01949</t>
  </si>
  <si>
    <t>LETAXPRG</t>
  </si>
  <si>
    <t>28GP</t>
  </si>
  <si>
    <t>LI007</t>
  </si>
  <si>
    <t>INF767K01956</t>
  </si>
  <si>
    <t>LETF50G</t>
  </si>
  <si>
    <t>LETF50</t>
  </si>
  <si>
    <t>175GP</t>
  </si>
  <si>
    <t>LI436</t>
  </si>
  <si>
    <t>LIC175</t>
  </si>
  <si>
    <t>INF767K01OS7</t>
  </si>
  <si>
    <t>LICNETFN50</t>
  </si>
  <si>
    <t>LETFSXG</t>
  </si>
  <si>
    <t>LETFSX</t>
  </si>
  <si>
    <t>176GP</t>
  </si>
  <si>
    <t>LI437</t>
  </si>
  <si>
    <t>LIC176</t>
  </si>
  <si>
    <t>INF767K01OT5</t>
  </si>
  <si>
    <t>LICNETFSEN</t>
  </si>
  <si>
    <t>LEULISDDP</t>
  </si>
  <si>
    <t>LEULIS</t>
  </si>
  <si>
    <t>02V4</t>
  </si>
  <si>
    <t>LI182</t>
  </si>
  <si>
    <t>LIC MF Unit Linked Insurance Sch(ULIS)</t>
  </si>
  <si>
    <t>LIC MF Unit Linked Insurance Scheme</t>
  </si>
  <si>
    <t>LIC02</t>
  </si>
  <si>
    <t>INF767K01DO9</t>
  </si>
  <si>
    <t>LEULISRD</t>
  </si>
  <si>
    <t>02VS</t>
  </si>
  <si>
    <t>LI008</t>
  </si>
  <si>
    <t>INF767K01964</t>
  </si>
  <si>
    <t>LLIQDFDDP</t>
  </si>
  <si>
    <t>LLIQDF</t>
  </si>
  <si>
    <t>36D1</t>
  </si>
  <si>
    <t>LI186</t>
  </si>
  <si>
    <t>LIQD</t>
  </si>
  <si>
    <t>LIC MF Liquid Fund</t>
  </si>
  <si>
    <t>LIC36</t>
  </si>
  <si>
    <t>INF767K01DL5/INF767K01DM3</t>
  </si>
  <si>
    <t>LLIQDFGDP</t>
  </si>
  <si>
    <t>36G1</t>
  </si>
  <si>
    <t>LI187</t>
  </si>
  <si>
    <t>INF767K01DN1</t>
  </si>
  <si>
    <t>LLIQDFRDD</t>
  </si>
  <si>
    <t>36DP</t>
  </si>
  <si>
    <t>LI013</t>
  </si>
  <si>
    <t>INF767K01IQ3/INF767K01IR1</t>
  </si>
  <si>
    <t>LLIQDFRG</t>
  </si>
  <si>
    <t>36GP</t>
  </si>
  <si>
    <t>LI014</t>
  </si>
  <si>
    <t>INF767K01IS9</t>
  </si>
  <si>
    <t>LSPLUS</t>
  </si>
  <si>
    <t>LIC MF Special Unit Scheme</t>
  </si>
  <si>
    <t>LIC89</t>
  </si>
  <si>
    <t>LUNCLF</t>
  </si>
  <si>
    <t>UDL</t>
  </si>
  <si>
    <t>139LD</t>
  </si>
  <si>
    <t>LIC MF Unclaimed Redemption &amp; Div Fund</t>
  </si>
  <si>
    <t>LIC139</t>
  </si>
  <si>
    <t>Unclaimed</t>
  </si>
  <si>
    <t>UDM</t>
  </si>
  <si>
    <t>139GD</t>
  </si>
  <si>
    <t>URL</t>
  </si>
  <si>
    <t>139LR</t>
  </si>
  <si>
    <t>Unclaimed Redemption less than 3 yrs</t>
  </si>
  <si>
    <t>URM</t>
  </si>
  <si>
    <t>139GR</t>
  </si>
  <si>
    <t>Unclaimed Redemption more than 3 yrs</t>
  </si>
  <si>
    <t>Unit capital</t>
  </si>
  <si>
    <t>Check</t>
  </si>
  <si>
    <t>LDCPO2</t>
  </si>
  <si>
    <t>LDDAF1</t>
  </si>
  <si>
    <t>LIC MF Unit Linked Insurance Scheme (ULIS)</t>
  </si>
  <si>
    <t>Net asset</t>
  </si>
  <si>
    <t>AMFI code</t>
  </si>
  <si>
    <t>Plan name</t>
  </si>
  <si>
    <t>Plan type</t>
  </si>
  <si>
    <t>Face value</t>
  </si>
  <si>
    <t>Status</t>
  </si>
  <si>
    <t>Live</t>
  </si>
  <si>
    <t>Matured</t>
  </si>
  <si>
    <t>HY plan code</t>
  </si>
  <si>
    <t>System concatenate</t>
  </si>
  <si>
    <t>Concatenate</t>
  </si>
  <si>
    <t>PF Plan - Growth Option</t>
  </si>
  <si>
    <t>Dividend (I)</t>
  </si>
  <si>
    <t>Dividend (O)</t>
  </si>
  <si>
    <t>LIC MUTUAL FUND</t>
  </si>
  <si>
    <t>scheme_code</t>
  </si>
  <si>
    <t>Plan Code</t>
  </si>
  <si>
    <t>scheme_name</t>
  </si>
  <si>
    <t>Plan Name</t>
  </si>
  <si>
    <t>Record Date</t>
  </si>
  <si>
    <t>Dividend_Date</t>
  </si>
  <si>
    <t>Retail_Div_Rate</t>
  </si>
  <si>
    <t>Corporate_Div_Rate</t>
  </si>
  <si>
    <t>Retail_Divpayout_Units</t>
  </si>
  <si>
    <t>Corp_Divpayout_Units</t>
  </si>
  <si>
    <t>Retail_Divreinv_Units</t>
  </si>
  <si>
    <t>Corp_Divreinv_Units</t>
  </si>
  <si>
    <t>Retail_Divpayout_Amount</t>
  </si>
  <si>
    <t>Corp_Divpayout_Amount</t>
  </si>
  <si>
    <t>Retail_Divreinv_Amount</t>
  </si>
  <si>
    <t>Corp_Divreinv_Amount</t>
  </si>
  <si>
    <t>Total Amount</t>
  </si>
  <si>
    <t>D1</t>
  </si>
  <si>
    <t>DP</t>
  </si>
  <si>
    <t>W1</t>
  </si>
  <si>
    <t>BL</t>
  </si>
  <si>
    <t>GF</t>
  </si>
  <si>
    <t>LF</t>
  </si>
  <si>
    <t>LP</t>
  </si>
  <si>
    <t>MI</t>
  </si>
  <si>
    <t>ST</t>
  </si>
  <si>
    <t>TP</t>
  </si>
  <si>
    <t>EF</t>
  </si>
  <si>
    <t>MC</t>
  </si>
  <si>
    <t>RTA concatenate</t>
  </si>
  <si>
    <t>NAV per unit</t>
  </si>
  <si>
    <t>Opening Date in</t>
  </si>
  <si>
    <t>Closing Date in</t>
  </si>
  <si>
    <t>NAV_GRP</t>
  </si>
  <si>
    <t>FUND_ID</t>
  </si>
  <si>
    <t>FUND_DESC</t>
  </si>
  <si>
    <t>ACC_GRP</t>
  </si>
  <si>
    <t>ACC_GRP_DESC</t>
  </si>
  <si>
    <t>ACC_NO</t>
  </si>
  <si>
    <t>ACC_SUFFIX</t>
  </si>
  <si>
    <t>ACC_DESC</t>
  </si>
  <si>
    <t>ACC_CURRENCY</t>
  </si>
  <si>
    <t>OP_BAL_DB</t>
  </si>
  <si>
    <t>OP_BAL_CR</t>
  </si>
  <si>
    <t>MOVEMENT_DB</t>
  </si>
  <si>
    <t>MOVEMENT_CR</t>
  </si>
  <si>
    <t>CLO_BAL_DB</t>
  </si>
  <si>
    <t>CLO_BAL_CR</t>
  </si>
  <si>
    <t>OP_BAL_DB_FUND_CURR</t>
  </si>
  <si>
    <t>OP_BAL_CR_FUND_CURR</t>
  </si>
  <si>
    <t>MOVEMENT_DB_FUND_CURR</t>
  </si>
  <si>
    <t>MOVEMENT_CR_FUND_CURR</t>
  </si>
  <si>
    <t>CLO_BAL_DB_FUND_CURR</t>
  </si>
  <si>
    <t>CLO_BAL_CR_FUND_CURR</t>
  </si>
  <si>
    <t>LIC</t>
  </si>
  <si>
    <t>COST BONDS</t>
  </si>
  <si>
    <t>Investment - Corp Bond/Debent.</t>
  </si>
  <si>
    <t>INR</t>
  </si>
  <si>
    <t>Investment - Government Bonds</t>
  </si>
  <si>
    <t>Investment - SDLs</t>
  </si>
  <si>
    <t>COST FUNDS</t>
  </si>
  <si>
    <t>Investment Mutual Fund</t>
  </si>
  <si>
    <t>DEPOSIT</t>
  </si>
  <si>
    <t>Investment - CBLO</t>
  </si>
  <si>
    <t>Margin Money Deposits</t>
  </si>
  <si>
    <t>Margin Deposit For CCIL</t>
  </si>
  <si>
    <t>Investment- TREPS</t>
  </si>
  <si>
    <t>RECEIVABLES</t>
  </si>
  <si>
    <t>Sub. Rec. Control Account</t>
  </si>
  <si>
    <t>Switch in Receivable Ct</t>
  </si>
  <si>
    <t>Due From Broker - Bonds</t>
  </si>
  <si>
    <t>BANK &amp; OTHER DEPOSITS</t>
  </si>
  <si>
    <t>CCIL Settlement A/C</t>
  </si>
  <si>
    <t>Cash in Bank</t>
  </si>
  <si>
    <t>HDFC Current Account</t>
  </si>
  <si>
    <t>HDFC Bank Ltd</t>
  </si>
  <si>
    <t>Standard Chartered Bank- India</t>
  </si>
  <si>
    <t>ACCRUED INCOME</t>
  </si>
  <si>
    <t>Int Accrual - Corporate Bonds</t>
  </si>
  <si>
    <t>Int Accrual - Government Bonds</t>
  </si>
  <si>
    <t>Int. Accrual - State Dev Loans</t>
  </si>
  <si>
    <t>Amort Receivable - CBLO</t>
  </si>
  <si>
    <t>Amort Receivable - TREPS</t>
  </si>
  <si>
    <t>UNREALISED GAIN/LOSS</t>
  </si>
  <si>
    <t>Prov Unr P/L - CorpBond/Debent</t>
  </si>
  <si>
    <t>Prov Unr P/L - Government Bond</t>
  </si>
  <si>
    <t>Prov Unr P/L - SDLs</t>
  </si>
  <si>
    <t>OTHER PAYABLES</t>
  </si>
  <si>
    <t>Payable - Withhold Brokerage</t>
  </si>
  <si>
    <t>Dividend Payable</t>
  </si>
  <si>
    <t>TDS Payable - Expenses</t>
  </si>
  <si>
    <t>CGST Payable</t>
  </si>
  <si>
    <t>SGST Payable</t>
  </si>
  <si>
    <t>IGST Payable</t>
  </si>
  <si>
    <t>Redemption Payable Ct</t>
  </si>
  <si>
    <t>Switch Out Payable Ct</t>
  </si>
  <si>
    <t>Due to Broker - Bonds</t>
  </si>
  <si>
    <t>Audit Fee-Payable</t>
  </si>
  <si>
    <t>Other Exp- Payable</t>
  </si>
  <si>
    <t>Expense Allocation-Liab'ity Ac</t>
  </si>
  <si>
    <t>NRI TDS Payable</t>
  </si>
  <si>
    <t>Investor Education Payable</t>
  </si>
  <si>
    <t>Transaction Charges Payable</t>
  </si>
  <si>
    <t>CCIL Charges Payable</t>
  </si>
  <si>
    <t>Brokerage &amp; Dist Exp Payable</t>
  </si>
  <si>
    <t>Upfront Brk &amp; Trail Paid-Liab</t>
  </si>
  <si>
    <t>Payable CGST on Mfees</t>
  </si>
  <si>
    <t>Payable SGST on Mfees</t>
  </si>
  <si>
    <t>Payable -Inv Educ Fund-AMFI</t>
  </si>
  <si>
    <t>EXPENSE ACCRUALS</t>
  </si>
  <si>
    <t>Management Fee Payable</t>
  </si>
  <si>
    <t>PROVISIONS</t>
  </si>
  <si>
    <t>Other Adjustment A/c.</t>
  </si>
  <si>
    <t>Prov  Withholding Brok 2017-18</t>
  </si>
  <si>
    <t>Prov For Withholding Brokerage</t>
  </si>
  <si>
    <t>Prov  Withholding Brok 2016-17</t>
  </si>
  <si>
    <t>ISSUE CAPITAL</t>
  </si>
  <si>
    <t>Unit Capital</t>
  </si>
  <si>
    <t>RESERVE CAPITAL</t>
  </si>
  <si>
    <t>Unit Premium Reserve- RG</t>
  </si>
  <si>
    <t>Unit Premium Reserve- RD</t>
  </si>
  <si>
    <t>Unit Premium Reserve-GDP</t>
  </si>
  <si>
    <t>Unit Premium Reserve-DDP</t>
  </si>
  <si>
    <t>Net Earnings</t>
  </si>
  <si>
    <t>Profit &amp; Loss Reserve-Regular</t>
  </si>
  <si>
    <t>Profit &amp; Loss Reserve-RD</t>
  </si>
  <si>
    <t>Profit &amp; Loss Reserve-Indirec</t>
  </si>
  <si>
    <t>Profit &amp; Loss Reserve-GDP</t>
  </si>
  <si>
    <t>Profit &amp; Loss Reserve-DDP</t>
  </si>
  <si>
    <t>REALIZED GAIN DUE TO PRICE</t>
  </si>
  <si>
    <t>R/L G/P - Corp Bonds/Debenture</t>
  </si>
  <si>
    <t>R/L G/P - Government Bonds</t>
  </si>
  <si>
    <t>Profit on Sale-Mutual Fd Units</t>
  </si>
  <si>
    <t>R/L Gain - Inter Sch Bond/Deb</t>
  </si>
  <si>
    <t>R/L Gain - Inter Sch Govt Bond</t>
  </si>
  <si>
    <t>UNREALIZED GL DUE TO PRICE</t>
  </si>
  <si>
    <t>UR/L G/P - Corp Bond/Debenture</t>
  </si>
  <si>
    <t>UR/L G/P - Government Bonds</t>
  </si>
  <si>
    <t>UR/L G/P-SDLs</t>
  </si>
  <si>
    <t>DIVIDEND AND INTEREST INCOME</t>
  </si>
  <si>
    <t>Amort Income -Treasury Bills</t>
  </si>
  <si>
    <t>Interest Income - CCIL Margin</t>
  </si>
  <si>
    <t>Int Income - Corporate Bonds</t>
  </si>
  <si>
    <t>Int Income - Government Bonds</t>
  </si>
  <si>
    <t>Int Income - State Dev Loans</t>
  </si>
  <si>
    <t>Amort. Income - CBLO</t>
  </si>
  <si>
    <t>Int Income - Repo Deposits</t>
  </si>
  <si>
    <t>Amort. Income - TREPS</t>
  </si>
  <si>
    <t>OTHER INCOME</t>
  </si>
  <si>
    <t>Misc Income</t>
  </si>
  <si>
    <t>Load Income</t>
  </si>
  <si>
    <t>REALIZED LOSS DUE TO PRICE</t>
  </si>
  <si>
    <t>R/L L/P - Corp Bond/Debenture</t>
  </si>
  <si>
    <t>R/L L/P - Government Bonds</t>
  </si>
  <si>
    <t>R/L L/P - Repo Deposit</t>
  </si>
  <si>
    <t>R/L Loss - Inter Sch Bond/Deb</t>
  </si>
  <si>
    <t>R/L Loss - Inter Sch Govt Bond</t>
  </si>
  <si>
    <t>R/L Loss - Inter SchemeT Bills</t>
  </si>
  <si>
    <t>FEES</t>
  </si>
  <si>
    <t>SEBI Fees</t>
  </si>
  <si>
    <t>Audit Fee</t>
  </si>
  <si>
    <t>Custody Fee</t>
  </si>
  <si>
    <t>Expense Allocation Account</t>
  </si>
  <si>
    <t>Trustee Fee</t>
  </si>
  <si>
    <t>Bank Charges</t>
  </si>
  <si>
    <t>Investor Education Fund Exps</t>
  </si>
  <si>
    <t>CCIL Expenses</t>
  </si>
  <si>
    <t>Out of Pocket Expenses - R&amp;T</t>
  </si>
  <si>
    <t>Other Expenses</t>
  </si>
  <si>
    <t>Misc Expenses</t>
  </si>
  <si>
    <t>Other Exp - Brok - Indirect</t>
  </si>
  <si>
    <t>Brokerage/Dist Exps</t>
  </si>
  <si>
    <t>Internal Audit Fee</t>
  </si>
  <si>
    <t>Inv Educ Fund Expense - Amfi</t>
  </si>
  <si>
    <t>Transaction Processing Charges</t>
  </si>
  <si>
    <t>Corporate Action Exp</t>
  </si>
  <si>
    <t>Client Servicing Expenes</t>
  </si>
  <si>
    <t>Printing &amp; Stationary Exp</t>
  </si>
  <si>
    <t>CGST on Mfees</t>
  </si>
  <si>
    <t>SGST on Mfees</t>
  </si>
  <si>
    <t>CGST on Mfees -GDP</t>
  </si>
  <si>
    <t>SGST on Mfees -GDP</t>
  </si>
  <si>
    <t>Operating Expenses</t>
  </si>
  <si>
    <t>MANAGEMENT FEE</t>
  </si>
  <si>
    <t>Management Fee</t>
  </si>
  <si>
    <t>Management Fees-GDP</t>
  </si>
  <si>
    <t>R/L G/P - Equities</t>
  </si>
  <si>
    <t>Dividend Income - Equities</t>
  </si>
  <si>
    <t>R/L L/P - Equities</t>
  </si>
  <si>
    <t>DIVIDEND DISTRIBUTION</t>
  </si>
  <si>
    <t>Dividend Distribution - RD</t>
  </si>
  <si>
    <t>DDT Expense-RD</t>
  </si>
  <si>
    <t>Receivable from AMC</t>
  </si>
  <si>
    <t>Client Servicing Fees Payable</t>
  </si>
  <si>
    <t>TRADE PAYABLES</t>
  </si>
  <si>
    <t>Operating Expenses Payable</t>
  </si>
  <si>
    <t>Gain on Redemption - Debenture</t>
  </si>
  <si>
    <t>Amort. Income - ZCB</t>
  </si>
  <si>
    <t>Other Income</t>
  </si>
  <si>
    <t>Reimbursement From AMC (INC)</t>
  </si>
  <si>
    <t>Service Tax on Management Fees</t>
  </si>
  <si>
    <t>Other Expenses-RG</t>
  </si>
  <si>
    <t>Other Expenses-RD</t>
  </si>
  <si>
    <t>Brokerage- Withholding Tax</t>
  </si>
  <si>
    <t>Other Expenses-GDP</t>
  </si>
  <si>
    <t>Management Fee-Reclassfication</t>
  </si>
  <si>
    <t>Management Fees-RG</t>
  </si>
  <si>
    <t>Management Fees-RD</t>
  </si>
  <si>
    <t>Other Expenses-DDP</t>
  </si>
  <si>
    <t>Management Fees-DDP</t>
  </si>
  <si>
    <t>Dividend Distribution-DDP</t>
  </si>
  <si>
    <t>DDT Expense-DDP</t>
  </si>
  <si>
    <t>COST EQUITIES</t>
  </si>
  <si>
    <t>Investment - Equities</t>
  </si>
  <si>
    <t>Investment - Zero Coupon Bond</t>
  </si>
  <si>
    <t>Dividend Receivable</t>
  </si>
  <si>
    <t>Amort Receivable-ZCB</t>
  </si>
  <si>
    <t>Prov Unr P/L - Equities</t>
  </si>
  <si>
    <t>Prov Unr P/L -ZCB</t>
  </si>
  <si>
    <t>UR/L G/P - Equities</t>
  </si>
  <si>
    <t>UR/L G/P-ZCB</t>
  </si>
  <si>
    <t>Interplan Adjustment</t>
  </si>
  <si>
    <t>Interplan Adjustment- GDP</t>
  </si>
  <si>
    <t>Other Expenses- Regular</t>
  </si>
  <si>
    <t>Interplan Adjustment- RG</t>
  </si>
  <si>
    <t>Interplan Adjustment- RD</t>
  </si>
  <si>
    <t>Interplan Adjustment- DDP</t>
  </si>
  <si>
    <t>Unit Premium Reserve- G</t>
  </si>
  <si>
    <t xml:space="preserve"> Profit &amp; Loss Reserve-G</t>
  </si>
  <si>
    <t>Unit Premium Reserve-PFD</t>
  </si>
  <si>
    <t>Unit Premium Reserve-PFG</t>
  </si>
  <si>
    <t>Profit &amp; Loss Reserve-PFD</t>
  </si>
  <si>
    <t>Profit &amp; Loss Reserve-PFG</t>
  </si>
  <si>
    <t>R/L L/P - Treasury Bills</t>
  </si>
  <si>
    <t>Other Exp - Direct</t>
  </si>
  <si>
    <t>Investment - Commercial Paper</t>
  </si>
  <si>
    <t>Investment - Cert of Deposits</t>
  </si>
  <si>
    <t>Due from Counterparty</t>
  </si>
  <si>
    <t>Amort Receivable-CP</t>
  </si>
  <si>
    <t>Amort Receivable-CD</t>
  </si>
  <si>
    <t>Prov Unr P/L -Commercial Paper</t>
  </si>
  <si>
    <t>Prov Unr P/L - Cert of Deposit</t>
  </si>
  <si>
    <t>Exp- Additional TER Payable</t>
  </si>
  <si>
    <t>Payable - Dividend Dist Tax</t>
  </si>
  <si>
    <t>Unit Premium Reserve-RDD</t>
  </si>
  <si>
    <t>Unit Premium Reserve-RWD</t>
  </si>
  <si>
    <t>Unit Premium Reserve-RMD</t>
  </si>
  <si>
    <t>Unit Premium Reserve-MDP</t>
  </si>
  <si>
    <t>Unit Premium Reserve-DPD</t>
  </si>
  <si>
    <t>Unit Premium Reserve-WDP</t>
  </si>
  <si>
    <t xml:space="preserve"> Profit &amp; Loss Reserve-RDD</t>
  </si>
  <si>
    <t xml:space="preserve"> Profit &amp; Loss Reserve-RWD</t>
  </si>
  <si>
    <t xml:space="preserve"> Profit &amp; Loss Reserve-RMD</t>
  </si>
  <si>
    <t>Profit &amp; Loss Reserve-MDP</t>
  </si>
  <si>
    <t>Profit &amp; Loss Reserve-DPD</t>
  </si>
  <si>
    <t>Profit &amp; Loss Reserve-WDP</t>
  </si>
  <si>
    <t>R/L G/P - Cert. of Deposits</t>
  </si>
  <si>
    <t>R/L Gain - Inter Scheme CD</t>
  </si>
  <si>
    <t>R/L Gain - Inter Scheme CP</t>
  </si>
  <si>
    <t>R/L Gain - Inter SchemeT Bills</t>
  </si>
  <si>
    <t>UR/L G/P - Commercial Paper</t>
  </si>
  <si>
    <t>UR/L G/P - Cert. of Deposits</t>
  </si>
  <si>
    <t>Amort. Income - CP</t>
  </si>
  <si>
    <t>Amort. Income - CD</t>
  </si>
  <si>
    <t>Misc Income-Direct Growth</t>
  </si>
  <si>
    <t>R/L L/P - Cert. of Deposits</t>
  </si>
  <si>
    <t>R/L Loss - Inter Scheme CD</t>
  </si>
  <si>
    <t>R/L Loss - Inter Scheme CP</t>
  </si>
  <si>
    <t>Dividend Dist - RWD</t>
  </si>
  <si>
    <t>Dividend Dist - RDD</t>
  </si>
  <si>
    <t>Dividend Dist - RMD</t>
  </si>
  <si>
    <t>Dividend Distribution-MDP</t>
  </si>
  <si>
    <t>Dividend Distribution-DPD</t>
  </si>
  <si>
    <t>Dividend Distribution-WDP</t>
  </si>
  <si>
    <t>DDT Expense-RWD</t>
  </si>
  <si>
    <t>DDT Expense-RDD</t>
  </si>
  <si>
    <t>DDT Expense-RMD</t>
  </si>
  <si>
    <t>DDT Expense-MDP</t>
  </si>
  <si>
    <t>DDT Expense-DPD</t>
  </si>
  <si>
    <t>DDT Expense-WDP</t>
  </si>
  <si>
    <t>Investment - Treasury Bills</t>
  </si>
  <si>
    <t>Due From Broker - Equities</t>
  </si>
  <si>
    <t>Amortisation/Accretion-Bills</t>
  </si>
  <si>
    <t>Prov Unr P/L - Treasury Bills</t>
  </si>
  <si>
    <t>Unit Premium Reserve-RQD</t>
  </si>
  <si>
    <t>Unit Premium Reserve-QDP</t>
  </si>
  <si>
    <t>Unit Premium Reserve-YDP</t>
  </si>
  <si>
    <t>Unit Premium Reserve-RAD</t>
  </si>
  <si>
    <t xml:space="preserve"> Profit &amp; Loss Reserve-RQD</t>
  </si>
  <si>
    <t>Profit &amp; Loss Reserve-QDP</t>
  </si>
  <si>
    <t>Profit &amp; Loss Reserve-YDP</t>
  </si>
  <si>
    <t>Profit &amp; Loss Reserve-RAD</t>
  </si>
  <si>
    <t>UR/L G/P - Treasury Bills</t>
  </si>
  <si>
    <t>Int Income - Fixed Deposit</t>
  </si>
  <si>
    <t>Exp-Additional TER</t>
  </si>
  <si>
    <t>Management Fees-Direct</t>
  </si>
  <si>
    <t>Dividend Dist - RQD</t>
  </si>
  <si>
    <t>Dividend Distribution-QDP</t>
  </si>
  <si>
    <t>Dividend Distribution-YDP</t>
  </si>
  <si>
    <t>Dividend Distribution-RAD</t>
  </si>
  <si>
    <t>DDT Expense-RQD</t>
  </si>
  <si>
    <t>DDT Expense-QDP</t>
  </si>
  <si>
    <t>DDT Expense-YDP</t>
  </si>
  <si>
    <t>DDT Expense-RAD</t>
  </si>
  <si>
    <t>Borrowing A/c</t>
  </si>
  <si>
    <t>Interest Expense Payable</t>
  </si>
  <si>
    <t>R/L G/P - Commercial Paper</t>
  </si>
  <si>
    <t>R/L L/P - Commercial Paper</t>
  </si>
  <si>
    <t>R/L L/P - TREPS</t>
  </si>
  <si>
    <t>MTM Margin</t>
  </si>
  <si>
    <t>Margin Deposit F&amp;O</t>
  </si>
  <si>
    <t>Int. Accrual -Margin Deposit</t>
  </si>
  <si>
    <t>Prov Unrealised P/L - Futures</t>
  </si>
  <si>
    <t>Due to Broker - Equity</t>
  </si>
  <si>
    <t>MTM Receivable/Payable</t>
  </si>
  <si>
    <t>Due to Broker - Futures</t>
  </si>
  <si>
    <t>STT Payable</t>
  </si>
  <si>
    <t>R/L G/P - Stock Futures</t>
  </si>
  <si>
    <t>UR/L G/P - Futures</t>
  </si>
  <si>
    <t>Int Income - Margin Deposits</t>
  </si>
  <si>
    <t>Interplan Adjustment- RWD</t>
  </si>
  <si>
    <t>R/L L/P - Stock Futures</t>
  </si>
  <si>
    <t>PCM Charges</t>
  </si>
  <si>
    <t>Securties Transaction Tax</t>
  </si>
  <si>
    <t>Brokerage Expenses-Derivatives</t>
  </si>
  <si>
    <t>FUTURES</t>
  </si>
  <si>
    <t>Short Futures</t>
  </si>
  <si>
    <t>Short Futures Counterparty</t>
  </si>
  <si>
    <t>Load Payable</t>
  </si>
  <si>
    <t>Prov Unr P/L - Fund of Funds</t>
  </si>
  <si>
    <t>UR/L G/P - Fund of Funds</t>
  </si>
  <si>
    <t>Due to Broker</t>
  </si>
  <si>
    <t>Payable-Tds on Works Contract</t>
  </si>
  <si>
    <t>Prov Unr P/L - Rights</t>
  </si>
  <si>
    <t>UR/L G/P - Rights</t>
  </si>
  <si>
    <t>Listing Expenses</t>
  </si>
  <si>
    <t>Other Expenses - G</t>
  </si>
  <si>
    <t>CGST on Mfees -G</t>
  </si>
  <si>
    <t>SGST on Mfees -G</t>
  </si>
  <si>
    <t>Management Fees-G</t>
  </si>
  <si>
    <t>Coupon Receivable</t>
  </si>
  <si>
    <t>Claims Pd Recoverable From LIC</t>
  </si>
  <si>
    <t>Dhanaraksha89 -Maturity Bonus</t>
  </si>
  <si>
    <t>LIC - Due to Insurance Premium</t>
  </si>
  <si>
    <t>Outstanding Death Claims</t>
  </si>
  <si>
    <t>R/L G/P - Treasury Bills</t>
  </si>
  <si>
    <t>CGST on Mfees -DDP</t>
  </si>
  <si>
    <t>SGST on Mfees -DDP</t>
  </si>
  <si>
    <t>Internal Audit Fee-Payable</t>
  </si>
  <si>
    <t>Payable Trustee Fee</t>
  </si>
  <si>
    <t>Custody Fees Payable</t>
  </si>
  <si>
    <t>Investment - Repo Deposit</t>
  </si>
  <si>
    <t>Other Receivable</t>
  </si>
  <si>
    <t>Ratnakar Bank (RBL) Redemption</t>
  </si>
  <si>
    <t>Int. Accrual - Repo Deposits</t>
  </si>
  <si>
    <t>Interest Expense</t>
  </si>
  <si>
    <t>R/L L/P - CBLO</t>
  </si>
  <si>
    <t>Maintenance Charges</t>
  </si>
  <si>
    <t>CGST on Reclassify of Exp</t>
  </si>
  <si>
    <t>SGST on Reclassify of Exp</t>
  </si>
  <si>
    <t>Other Expense-Reclassfication</t>
  </si>
  <si>
    <t>Investment - Fixed Deposit</t>
  </si>
  <si>
    <t>Red Rec - Floating Rate Notes</t>
  </si>
  <si>
    <t>Red Receivable - Debentures</t>
  </si>
  <si>
    <t> Receivable from Issuer</t>
  </si>
  <si>
    <t>Int. Accrual -Fixed Deposit</t>
  </si>
  <si>
    <t>Provision For Doubtful Invest</t>
  </si>
  <si>
    <t>Provision For Doubtful Income</t>
  </si>
  <si>
    <t>R/L L/P - Fund of Funds</t>
  </si>
  <si>
    <t>Provision For Doubtful Debt</t>
  </si>
  <si>
    <t>Unit Premium Reserve-UDL</t>
  </si>
  <si>
    <t>Unit Premium Reserve-URL</t>
  </si>
  <si>
    <t>Profit &amp; Loss Reserve-UDL</t>
  </si>
  <si>
    <t>Profit &amp; Loss Reserve-UDM</t>
  </si>
  <si>
    <t>Profit &amp; Loss Reserve-URL</t>
  </si>
  <si>
    <t>Profit &amp; Loss Reserve-URM</t>
  </si>
  <si>
    <t>Invst Edu Exp-Un Div mr thn 3y</t>
  </si>
  <si>
    <t>Invst Edu Exp-Un Red mr thn 3y</t>
  </si>
  <si>
    <t>Net amount</t>
  </si>
  <si>
    <t>HY financials mapping</t>
  </si>
  <si>
    <t>Ignore</t>
  </si>
  <si>
    <t>Mapping</t>
  </si>
  <si>
    <t>Recurring expenses</t>
  </si>
  <si>
    <t>Average AUM</t>
  </si>
  <si>
    <t>No of days</t>
  </si>
  <si>
    <t>%</t>
  </si>
  <si>
    <t>AAUM</t>
  </si>
  <si>
    <t>Accrual</t>
  </si>
  <si>
    <t>Mirror</t>
  </si>
  <si>
    <t>Expense mapping</t>
  </si>
  <si>
    <t>Expenses mapping</t>
  </si>
  <si>
    <t>Should be zero</t>
  </si>
  <si>
    <t>Amount</t>
  </si>
  <si>
    <t>LIC Mutual Fund</t>
  </si>
  <si>
    <t>CRISIL Hybrid 35+65 - Aggressive Index</t>
  </si>
  <si>
    <t>CRISIL Hybrid 85+15 - Conservative Index</t>
  </si>
  <si>
    <t>LDONTF</t>
  </si>
  <si>
    <t>LDUSTF</t>
  </si>
  <si>
    <t>LIC MF Overnight Fund</t>
  </si>
  <si>
    <t>LDONTFDDP</t>
  </si>
  <si>
    <t>180A1</t>
  </si>
  <si>
    <t>LIC180</t>
  </si>
  <si>
    <t>LDONTFDPD</t>
  </si>
  <si>
    <t>180D1</t>
  </si>
  <si>
    <t>LDONTFGDP</t>
  </si>
  <si>
    <t>180G1</t>
  </si>
  <si>
    <t>LDONTFRD</t>
  </si>
  <si>
    <t>180AD</t>
  </si>
  <si>
    <t>LDONTFRDD</t>
  </si>
  <si>
    <t>180DD</t>
  </si>
  <si>
    <t>LDONTFRG</t>
  </si>
  <si>
    <t>180GP</t>
  </si>
  <si>
    <t>LDONTFRWD</t>
  </si>
  <si>
    <t>180WD</t>
  </si>
  <si>
    <t>LDONTFWDP</t>
  </si>
  <si>
    <t>180W1</t>
  </si>
  <si>
    <t>ON</t>
  </si>
  <si>
    <t>Margin Deposit For Sec Segment</t>
  </si>
  <si>
    <t>IDBI Bk A/C KYC Withheld Brok</t>
  </si>
  <si>
    <t>KYC Withheld Brokerage Payable</t>
  </si>
  <si>
    <t>Printing Exp Payable</t>
  </si>
  <si>
    <t>Prov  Withholding Brok 2018-19</t>
  </si>
  <si>
    <t>R/L G/P - SDLs</t>
  </si>
  <si>
    <t>Misc In Withholding Brok-Reg</t>
  </si>
  <si>
    <t>R/L L/P - SDLs</t>
  </si>
  <si>
    <t>Licence fee</t>
  </si>
  <si>
    <t>R/L G/P - Rights</t>
  </si>
  <si>
    <t>Profit &amp; Loss Reserve-Direct</t>
  </si>
  <si>
    <t>Mgt Fee-Reclassify Regluar</t>
  </si>
  <si>
    <t>CGST on Mgt-Reclassify Regular</t>
  </si>
  <si>
    <t>SGST on Mgt-Reclassify Regular</t>
  </si>
  <si>
    <t>Brokerage Exp Reclassify Reg</t>
  </si>
  <si>
    <t>Equalisation Reserve-RMD</t>
  </si>
  <si>
    <t>Interplan Adjustment- RDD</t>
  </si>
  <si>
    <t>Interplan Adjustment- RMD</t>
  </si>
  <si>
    <t>Interplan Adjustment- MDP</t>
  </si>
  <si>
    <t>Interplan Adjustment- DPD</t>
  </si>
  <si>
    <t>Interplan Adjustment- WDP</t>
  </si>
  <si>
    <t>Interplan Adjustment-QDF</t>
  </si>
  <si>
    <t>Interplan Adjustment- QDP</t>
  </si>
  <si>
    <t>Receivable From Karvy</t>
  </si>
  <si>
    <t>R/L Loss - Inter Scheme SDL</t>
  </si>
  <si>
    <t>Equalisation Reserve-RD</t>
  </si>
  <si>
    <t>Marketing Fees</t>
  </si>
  <si>
    <t>Equalisation Reserve-DDP</t>
  </si>
  <si>
    <t>Unit Premium Res-DDP</t>
  </si>
  <si>
    <t>Unit Premium Res-RDD</t>
  </si>
  <si>
    <t>R/L Loss - Inter Scheme ZCB</t>
  </si>
  <si>
    <t>Interplan Adjustment- UDL</t>
  </si>
  <si>
    <t>Interplan Adjustment- URL</t>
  </si>
  <si>
    <t>Mirror checking</t>
  </si>
  <si>
    <t>Financials checking</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</si>
  <si>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</si>
  <si>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</si>
  <si>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</si>
  <si>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</si>
  <si>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</si>
  <si>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</si>
  <si>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</si>
  <si>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</si>
  <si>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</si>
  <si>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[Rs. in Crores]</t>
  </si>
  <si>
    <t>Interest income [Rs. in Crores]</t>
  </si>
  <si>
    <t>Total income (5.1 to 5.5) [Rs. in Crores]</t>
  </si>
  <si>
    <t>(i) Last 1 year [%]</t>
  </si>
  <si>
    <t>(iii) Last 5 years [%]</t>
  </si>
  <si>
    <t>(iv) Since launch of the scheme [%]</t>
  </si>
  <si>
    <t>Benchmark indices</t>
  </si>
  <si>
    <t>Scheme benchmark</t>
  </si>
  <si>
    <t>Additional benchmark</t>
  </si>
  <si>
    <t>(ii) Last 1 year [%]</t>
  </si>
  <si>
    <t>(iii) Last 3 years [%]</t>
  </si>
  <si>
    <t>(iv) Last 5 years [%]</t>
  </si>
  <si>
    <t>(v) Since launch of the scheme [%]</t>
  </si>
  <si>
    <t>@</t>
  </si>
  <si>
    <t>Provision for doubtful debts</t>
  </si>
  <si>
    <t>Interest provision</t>
  </si>
  <si>
    <t>FUND ID</t>
  </si>
  <si>
    <t>ISIN</t>
  </si>
  <si>
    <t>Security Desc</t>
  </si>
  <si>
    <t>Face Value
 Receivable</t>
  </si>
  <si>
    <t>Interest Receivable</t>
  </si>
  <si>
    <t>Total Receivable</t>
  </si>
  <si>
    <t>% of NAV as 
on 30.09.2019</t>
  </si>
  <si>
    <t>In crores</t>
  </si>
  <si>
    <t>Security name</t>
  </si>
  <si>
    <t>Mat dt</t>
  </si>
  <si>
    <t>Principal</t>
  </si>
  <si>
    <t>Interest accrued</t>
  </si>
  <si>
    <t>Scheme Name</t>
  </si>
  <si>
    <t>Commission</t>
  </si>
  <si>
    <t>Inception Date</t>
  </si>
  <si>
    <t>Liquid</t>
  </si>
  <si>
    <t>CRISIL 1 Year T-Bill Index</t>
  </si>
  <si>
    <t>NA</t>
  </si>
  <si>
    <t>Equity</t>
  </si>
  <si>
    <t>Debt</t>
  </si>
  <si>
    <t>CRISIL 10 Year Gilt Index</t>
  </si>
  <si>
    <t>Scheme</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</si>
  <si>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</si>
  <si>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</si>
  <si>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</si>
  <si>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</si>
  <si>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</si>
  <si>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</si>
  <si>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</si>
  <si>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</si>
  <si>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</si>
  <si>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</si>
  <si>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</si>
  <si>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</si>
  <si>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</si>
  <si>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</si>
  <si>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</si>
  <si>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Annexure 1</t>
  </si>
  <si>
    <t>Out Of Pocket Exp- R&amp;T Payable</t>
  </si>
  <si>
    <t>Early Pay-In/Margin A/c</t>
  </si>
  <si>
    <t>LDUSTFDPD</t>
  </si>
  <si>
    <t>181D1</t>
  </si>
  <si>
    <t>LIC181</t>
  </si>
  <si>
    <t>LDUSTFGDP</t>
  </si>
  <si>
    <t>181G1</t>
  </si>
  <si>
    <t>LDUSTFMDP</t>
  </si>
  <si>
    <t>181M1</t>
  </si>
  <si>
    <t>LDUSTFRDD</t>
  </si>
  <si>
    <t>181DD</t>
  </si>
  <si>
    <t>LDUSTFRG</t>
  </si>
  <si>
    <t>181GP</t>
  </si>
  <si>
    <t>LDUSTFRMD</t>
  </si>
  <si>
    <t>181MD</t>
  </si>
  <si>
    <t>LDUSTFRWD</t>
  </si>
  <si>
    <t>181WD</t>
  </si>
  <si>
    <t>LDUSTFWDP</t>
  </si>
  <si>
    <t>181W1</t>
  </si>
  <si>
    <t>LIC17</t>
  </si>
  <si>
    <t>89</t>
  </si>
  <si>
    <t>IDBI BANK (ARN-0058)</t>
  </si>
  <si>
    <t>LICHFL FINANCIAL SERVICES LTD ( ARN-69252 )</t>
  </si>
  <si>
    <t>NIFTY 50-TRI</t>
  </si>
  <si>
    <t>NIFTY 100-TRI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</si>
  <si>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</si>
  <si>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</si>
  <si>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</si>
  <si>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</si>
  <si>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</si>
  <si>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Rollback</t>
  </si>
  <si>
    <t>SCHEME</t>
  </si>
  <si>
    <t>SCHCLASS</t>
  </si>
  <si>
    <t>TRAN_TYPE</t>
  </si>
  <si>
    <t>VALUE_DATE</t>
  </si>
  <si>
    <t>NAV</t>
  </si>
  <si>
    <t>TRADES_UNI</t>
  </si>
  <si>
    <t>TRADES_AMO</t>
  </si>
  <si>
    <t>LOAD</t>
  </si>
  <si>
    <t>UPR_AMT</t>
  </si>
  <si>
    <t>EQ_AMT</t>
  </si>
  <si>
    <t>TDS</t>
  </si>
  <si>
    <t>STTAMT</t>
  </si>
  <si>
    <t>BCLOSEDT</t>
  </si>
  <si>
    <t>TRANSFEE</t>
  </si>
  <si>
    <t>GAINAMT</t>
  </si>
  <si>
    <t>CGS_TAX</t>
  </si>
  <si>
    <t>SGS_TAX</t>
  </si>
  <si>
    <t>IGS_TAX</t>
  </si>
  <si>
    <t>SCH_LOAD</t>
  </si>
  <si>
    <t>UCGR</t>
  </si>
  <si>
    <t>UCLD</t>
  </si>
  <si>
    <t>UCGD</t>
  </si>
  <si>
    <t>UCLR</t>
  </si>
  <si>
    <t>ULVS</t>
  </si>
  <si>
    <t>ULV4</t>
  </si>
  <si>
    <t>BLDP</t>
  </si>
  <si>
    <t>BLGP</t>
  </si>
  <si>
    <t>BLD1</t>
  </si>
  <si>
    <t>BLG1</t>
  </si>
  <si>
    <t>EFDP</t>
  </si>
  <si>
    <t>EFGP</t>
  </si>
  <si>
    <t>EFD1</t>
  </si>
  <si>
    <t>EFG1</t>
  </si>
  <si>
    <t>GFDP</t>
  </si>
  <si>
    <t>GFGP</t>
  </si>
  <si>
    <t>GFG1</t>
  </si>
  <si>
    <t>GFD1</t>
  </si>
  <si>
    <t>TPDP</t>
  </si>
  <si>
    <t>TPGP</t>
  </si>
  <si>
    <t>TPD1</t>
  </si>
  <si>
    <t>TPG1</t>
  </si>
  <si>
    <t>MIMD</t>
  </si>
  <si>
    <t>MIQD</t>
  </si>
  <si>
    <t>MIYD</t>
  </si>
  <si>
    <t>MIGP</t>
  </si>
  <si>
    <t>MIQ1</t>
  </si>
  <si>
    <t>MIY1</t>
  </si>
  <si>
    <t>MIG1</t>
  </si>
  <si>
    <t>MIM1</t>
  </si>
  <si>
    <t>BFDP</t>
  </si>
  <si>
    <t>BFGP</t>
  </si>
  <si>
    <t>BFD1</t>
  </si>
  <si>
    <t>BFG1</t>
  </si>
  <si>
    <t>GLDP</t>
  </si>
  <si>
    <t>GLGP</t>
  </si>
  <si>
    <t>GLPD</t>
  </si>
  <si>
    <t>GLPG</t>
  </si>
  <si>
    <t>GLG1</t>
  </si>
  <si>
    <t>GLD1</t>
  </si>
  <si>
    <t>CFGP</t>
  </si>
  <si>
    <t>CFG1</t>
  </si>
  <si>
    <t>LFDP</t>
  </si>
  <si>
    <t>LFGP</t>
  </si>
  <si>
    <t>LFD1</t>
  </si>
  <si>
    <t>LFG1</t>
  </si>
  <si>
    <t>IFDP</t>
  </si>
  <si>
    <t>IFGP</t>
  </si>
  <si>
    <t>IFG1</t>
  </si>
  <si>
    <t>IFD1</t>
  </si>
  <si>
    <t>INND</t>
  </si>
  <si>
    <t>INNG</t>
  </si>
  <si>
    <t>ING1</t>
  </si>
  <si>
    <t>IND1</t>
  </si>
  <si>
    <t>STDP</t>
  </si>
  <si>
    <t>STGP</t>
  </si>
  <si>
    <t>STWD</t>
  </si>
  <si>
    <t>STDD</t>
  </si>
  <si>
    <t>STG1</t>
  </si>
  <si>
    <t>STD1</t>
  </si>
  <si>
    <t>STM1</t>
  </si>
  <si>
    <t>STW1</t>
  </si>
  <si>
    <t>LPDD</t>
  </si>
  <si>
    <t>LPGP</t>
  </si>
  <si>
    <t>LPMD</t>
  </si>
  <si>
    <t>LPWD</t>
  </si>
  <si>
    <t>LPW1</t>
  </si>
  <si>
    <t>LPD1</t>
  </si>
  <si>
    <t>LPG1</t>
  </si>
  <si>
    <t>LPM1</t>
  </si>
  <si>
    <t>IRGP</t>
  </si>
  <si>
    <t>IRDP</t>
  </si>
  <si>
    <t>IRD1</t>
  </si>
  <si>
    <t>IRG1</t>
  </si>
  <si>
    <t>ETGP</t>
  </si>
  <si>
    <t>MCD1</t>
  </si>
  <si>
    <t>MCG1</t>
  </si>
  <si>
    <t>MCGP</t>
  </si>
  <si>
    <t>MCDP</t>
  </si>
  <si>
    <t>BKD1</t>
  </si>
  <si>
    <t>BKDP</t>
  </si>
  <si>
    <t>BKGP</t>
  </si>
  <si>
    <t>BKG1</t>
  </si>
  <si>
    <t>ENGP</t>
  </si>
  <si>
    <t>ESGP</t>
  </si>
  <si>
    <t>NHGP</t>
  </si>
  <si>
    <t>AFGP</t>
  </si>
  <si>
    <t>AFW1</t>
  </si>
  <si>
    <t>AFMD</t>
  </si>
  <si>
    <t>AFWD</t>
  </si>
  <si>
    <t>AFM1</t>
  </si>
  <si>
    <t>AFG1</t>
  </si>
  <si>
    <t>SDDP</t>
  </si>
  <si>
    <t>SDGP</t>
  </si>
  <si>
    <t>SDD1</t>
  </si>
  <si>
    <t>SDG1</t>
  </si>
  <si>
    <t>ONAD</t>
  </si>
  <si>
    <t>ONA1</t>
  </si>
  <si>
    <t>ONW1</t>
  </si>
  <si>
    <t>ONG1</t>
  </si>
  <si>
    <t>OND1</t>
  </si>
  <si>
    <t>ONDD</t>
  </si>
  <si>
    <t>ONWD</t>
  </si>
  <si>
    <t>ONGP</t>
  </si>
  <si>
    <t>USDD</t>
  </si>
  <si>
    <t>USWD</t>
  </si>
  <si>
    <t>USMD</t>
  </si>
  <si>
    <t>USW1</t>
  </si>
  <si>
    <t>USGP</t>
  </si>
  <si>
    <t>USD1</t>
  </si>
  <si>
    <t>USG1</t>
  </si>
  <si>
    <t>USM1</t>
  </si>
  <si>
    <t>Plan code</t>
  </si>
  <si>
    <t>Other income (Indicating nature) [Rs. in Crores]</t>
  </si>
  <si>
    <t>Date of allotment of Scheme</t>
  </si>
  <si>
    <t>Additional benchmark indices for the Schemes</t>
  </si>
  <si>
    <t>HDFC Common Collection A/c</t>
  </si>
  <si>
    <t>Kotak Bank - Collection</t>
  </si>
  <si>
    <t>Stamp Duty Pay on Units</t>
  </si>
  <si>
    <t>Corporate Action-Payable</t>
  </si>
  <si>
    <t>Bank Charges-Payable</t>
  </si>
  <si>
    <t>Prov Withheld Brok 2019-20</t>
  </si>
  <si>
    <t>HDFC BANK SIP COLLECTION ACC</t>
  </si>
  <si>
    <t>Subscription Pending allotment</t>
  </si>
  <si>
    <t>Inter Fund Dues-Pay'le/Rece'le</t>
  </si>
  <si>
    <t>Refund Pyable</t>
  </si>
  <si>
    <t>Corporation Bank Collection</t>
  </si>
  <si>
    <t>Axis Collection</t>
  </si>
  <si>
    <t>HDFC Bank Redemption A/C</t>
  </si>
  <si>
    <t>ICICI Bank Ltd- Collection</t>
  </si>
  <si>
    <t>Yes Bank Collection A/c</t>
  </si>
  <si>
    <t>Receivable from Investors</t>
  </si>
  <si>
    <t>TDS on Dividend</t>
  </si>
  <si>
    <t>Interplan Adjustment- RQD</t>
  </si>
  <si>
    <t>Interplan Adjustment- YDP</t>
  </si>
  <si>
    <t>SCB Refund Account</t>
  </si>
  <si>
    <t>SBI Bank Collection A/c</t>
  </si>
  <si>
    <t>Karnataka Bank Collection A/C</t>
  </si>
  <si>
    <t>SCB Collection A/c.</t>
  </si>
  <si>
    <t>Saraswat Bank Collection A/c.</t>
  </si>
  <si>
    <t>Punjab National Bank</t>
  </si>
  <si>
    <t>HSBC COLL PMC Account</t>
  </si>
  <si>
    <t>Citibank Collection A/c</t>
  </si>
  <si>
    <t>IDBI Bank Collection</t>
  </si>
  <si>
    <t>Indusind Bank - Collection</t>
  </si>
  <si>
    <t>Ratnakar Bank Collection A/C</t>
  </si>
  <si>
    <t>Added in September 2020</t>
  </si>
  <si>
    <t>A1DP</t>
  </si>
  <si>
    <t>A1GP</t>
  </si>
  <si>
    <t>A1D1</t>
  </si>
  <si>
    <t>A1G1</t>
  </si>
  <si>
    <t>A2G1</t>
  </si>
  <si>
    <t>A2D1</t>
  </si>
  <si>
    <t>A2GP</t>
  </si>
  <si>
    <t>A2DP</t>
  </si>
  <si>
    <t>A3G1</t>
  </si>
  <si>
    <t>A3D1</t>
  </si>
  <si>
    <t>A3GP</t>
  </si>
  <si>
    <t>A3DP</t>
  </si>
  <si>
    <t>172G1</t>
  </si>
  <si>
    <t>172D1</t>
  </si>
  <si>
    <t>172GP</t>
  </si>
  <si>
    <t>172DP</t>
  </si>
  <si>
    <t>142D1</t>
  </si>
  <si>
    <t>142G1</t>
  </si>
  <si>
    <t>142GP</t>
  </si>
  <si>
    <t>142DP</t>
  </si>
  <si>
    <t>Row Labels</t>
  </si>
  <si>
    <t>Associate name</t>
  </si>
  <si>
    <t>UNION BANK OF INDIA (ARN-4480)</t>
  </si>
  <si>
    <t>Grand Total</t>
  </si>
  <si>
    <t>Bank charges</t>
  </si>
  <si>
    <t>Bank Name</t>
  </si>
  <si>
    <t>Union Bank of India</t>
  </si>
  <si>
    <t>Brokerage</t>
  </si>
  <si>
    <t>Sum of Transaction value</t>
  </si>
  <si>
    <t>Sum of Brokerage</t>
  </si>
  <si>
    <t>Union Bank of India (ARN-4480)</t>
  </si>
  <si>
    <t>LICHFL Financial Services Ltd. (ARN-69252)</t>
  </si>
  <si>
    <t>IDBI Bank Ltd. (ARN-0058)</t>
  </si>
  <si>
    <t>Group company of Sponsor</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</si>
  <si>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</si>
  <si>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</si>
  <si>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</si>
  <si>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</si>
  <si>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</si>
  <si>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</si>
  <si>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</si>
  <si>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</si>
  <si>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</si>
  <si>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</si>
  <si>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</si>
  <si>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</si>
  <si>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</si>
  <si>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</si>
  <si>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</si>
  <si>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</si>
  <si>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</si>
  <si>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</si>
  <si>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</si>
  <si>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</si>
  <si>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Fund_ID</t>
  </si>
  <si>
    <t>AMC_Group</t>
  </si>
  <si>
    <t>Direct Plan-IDCW</t>
  </si>
  <si>
    <t>Direct Plan-Daily IDCW</t>
  </si>
  <si>
    <t>Regular Plan-Weekly IDCW</t>
  </si>
  <si>
    <t>Regular Plan-Daily IDCW</t>
  </si>
  <si>
    <t>Direct Plan-Weekly IDCW</t>
  </si>
  <si>
    <t>Regular Plan-IDCW</t>
  </si>
  <si>
    <t>Stamp Duty Pay on Debt Trades</t>
  </si>
  <si>
    <t>Withheld Comm Since Inception</t>
  </si>
  <si>
    <t>Trustee Expenses</t>
  </si>
  <si>
    <t>Professional Fee</t>
  </si>
  <si>
    <t>Profession Tax</t>
  </si>
  <si>
    <t>R/L G/P - AT1 Bonds</t>
  </si>
  <si>
    <t>Int Income - AT1 Bonds</t>
  </si>
  <si>
    <t>Maturity Bonus Expenses</t>
  </si>
  <si>
    <t>Added in March 2021</t>
  </si>
  <si>
    <t>Trustee Fees- Payable</t>
  </si>
  <si>
    <t>AUM</t>
  </si>
  <si>
    <t>AUM mapping</t>
  </si>
  <si>
    <t>TB AUM</t>
  </si>
  <si>
    <t>Difference</t>
  </si>
  <si>
    <t>Cl amount</t>
  </si>
  <si>
    <t>Investor count</t>
  </si>
  <si>
    <t>CCIL charges</t>
  </si>
  <si>
    <t>&amp;&amp; Distributor is relative of the employee of the AMC</t>
  </si>
  <si>
    <t>Regular Plan Monthly IDCW Option</t>
  </si>
  <si>
    <t>Regular Plan Weekly IDCW Option</t>
  </si>
  <si>
    <t>Direct Plan Weekly IDCW Option</t>
  </si>
  <si>
    <t>Direct Plan IDCW Option</t>
  </si>
  <si>
    <t>Regular Plan IDCW Option</t>
  </si>
  <si>
    <t>Direct Plan Daily IDCW Option</t>
  </si>
  <si>
    <t>Direct Plan Monthly IDCW Option</t>
  </si>
  <si>
    <t>Regular Daily IDCW Option</t>
  </si>
  <si>
    <t>Direct Plan Quarterly IDCW Option</t>
  </si>
  <si>
    <t>Regular Annual IDCW Option</t>
  </si>
  <si>
    <t>Regular Quarterly IDCW Option</t>
  </si>
  <si>
    <t>PF Plan-IDCW</t>
  </si>
  <si>
    <t>Direct Plan Annual IDCW Option</t>
  </si>
  <si>
    <t>Unclaimed IDCW less than 3 yrs</t>
  </si>
  <si>
    <t>Unclaimed IDCW more than 3 yrs</t>
  </si>
  <si>
    <t>Default Margin Deposit -Treps</t>
  </si>
  <si>
    <t>Default Margin Dep For Sec Seg</t>
  </si>
  <si>
    <t>Trustee Exp Payable</t>
  </si>
  <si>
    <t>Prov Withheld Brok 2020-21</t>
  </si>
  <si>
    <t>PCM Charges Payable</t>
  </si>
  <si>
    <t>License Fees payable</t>
  </si>
  <si>
    <t>Yes Bank Redemption A/C</t>
  </si>
  <si>
    <t>IDFC Bank - Collection</t>
  </si>
  <si>
    <t>Added in September 2021</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</si>
  <si>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</si>
  <si>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</si>
  <si>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</si>
  <si>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</si>
  <si>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</si>
  <si>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</si>
  <si>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</si>
  <si>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</si>
  <si>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</si>
  <si>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</si>
  <si>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</si>
  <si>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</si>
  <si>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</si>
  <si>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</si>
  <si>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</si>
  <si>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</si>
  <si>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</si>
  <si>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</si>
  <si>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</si>
  <si>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Listing fees</t>
  </si>
  <si>
    <t>The product is suitable for investors who are seeking*</t>
  </si>
  <si>
    <t>Riskometer - Scheme</t>
  </si>
  <si>
    <t>Nifty All Duration G-Sec Index</t>
  </si>
  <si>
    <t>LIC MF Banking &amp; Financial Services Fund</t>
  </si>
  <si>
    <t>Nifty Financial Services TRI</t>
  </si>
  <si>
    <t>Nifty 500 TRI</t>
  </si>
  <si>
    <t>NIFTY 100 TRI</t>
  </si>
  <si>
    <t>Nifty Infrastructure TRI</t>
  </si>
  <si>
    <t>NIFTY 50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</si>
  <si>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</si>
  <si>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</si>
  <si>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</si>
  <si>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</si>
  <si>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</si>
  <si>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Withheld Commission Exp</t>
  </si>
  <si>
    <t>LEBADF</t>
  </si>
  <si>
    <t>LIC MF Balanced Advantage Fund</t>
  </si>
  <si>
    <t>Fund ID</t>
  </si>
  <si>
    <t>LEBADFDDP</t>
  </si>
  <si>
    <t>182D1</t>
  </si>
  <si>
    <t>LIC182</t>
  </si>
  <si>
    <t>INF767K01QZ7/INF767K01RA8</t>
  </si>
  <si>
    <t>LEBADFGDP</t>
  </si>
  <si>
    <t>182G1</t>
  </si>
  <si>
    <t>INF767K01QY0</t>
  </si>
  <si>
    <t>LEBADFRD</t>
  </si>
  <si>
    <t>182DP</t>
  </si>
  <si>
    <t>INF767K01QW4/INF767K01QX2</t>
  </si>
  <si>
    <t>LEBADFRG</t>
  </si>
  <si>
    <t>182GP</t>
  </si>
  <si>
    <t>INF767K01QV6</t>
  </si>
  <si>
    <t>AMFI Annual Sub-Payable</t>
  </si>
  <si>
    <t>AMFI Annual subscription</t>
  </si>
  <si>
    <t>Marketing Fees Exp Payable</t>
  </si>
  <si>
    <t>Added in March 2022</t>
  </si>
  <si>
    <t>NIFTY 50 Hybrid Composite Debt 50:50 Index</t>
  </si>
  <si>
    <t>Management Fees [Rs. in Crores]</t>
  </si>
  <si>
    <t>Trustee Fees [Rs. in Crores]</t>
  </si>
  <si>
    <t>Percentage of management fees to daily net assets (annualised) [%]</t>
  </si>
  <si>
    <t>Plan</t>
  </si>
  <si>
    <t>Direct Plan</t>
  </si>
  <si>
    <t>Regular Plan</t>
  </si>
  <si>
    <t>PF Plan</t>
  </si>
  <si>
    <t>Associate Company</t>
  </si>
  <si>
    <t>Annexure 3</t>
  </si>
  <si>
    <t>6.1a</t>
  </si>
  <si>
    <t>First Tier Benchmark</t>
  </si>
  <si>
    <t>Riskometer - First Tier Benchmark</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</si>
  <si>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</si>
  <si>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</si>
  <si>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</si>
  <si>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</si>
  <si>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</si>
  <si>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</si>
  <si>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</si>
  <si>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</si>
  <si>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</si>
  <si>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</si>
  <si>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</si>
  <si>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</si>
  <si>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</si>
  <si>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</si>
  <si>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</si>
  <si>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</si>
  <si>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</si>
  <si>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LDMNMF</t>
  </si>
  <si>
    <t>183D1</t>
  </si>
  <si>
    <t>183G1</t>
  </si>
  <si>
    <t>183DP</t>
  </si>
  <si>
    <t>183GP</t>
  </si>
  <si>
    <t>LIC MF Money Market Fund</t>
  </si>
  <si>
    <t>LIC183</t>
  </si>
  <si>
    <t>LIC MF Nifty 8-13 yr G-Sec ETF</t>
  </si>
  <si>
    <t>Interplan Adjustment-RAD</t>
  </si>
  <si>
    <t>Exp-Additional TER_Reversed</t>
  </si>
  <si>
    <t>Exp-Additional TER-Reclassify</t>
  </si>
  <si>
    <t>Exp-Additional TER Pay-Reverse</t>
  </si>
  <si>
    <t>LIC MF Nifty 50 Index Fund</t>
  </si>
  <si>
    <t>LIC MF S &amp; P BSE Sensex Index Fund</t>
  </si>
  <si>
    <t>LIC MF Nifty 100 ETF</t>
  </si>
  <si>
    <t>LIC MF Nifty 50 ETF</t>
  </si>
  <si>
    <t>LIC MF S &amp; P BSE Sensex ETF</t>
  </si>
  <si>
    <t>33</t>
  </si>
  <si>
    <t>168</t>
  </si>
  <si>
    <t>34</t>
  </si>
  <si>
    <t>72</t>
  </si>
  <si>
    <t>31</t>
  </si>
  <si>
    <t>LDMNMFDDP</t>
  </si>
  <si>
    <t>183</t>
  </si>
  <si>
    <t>LDMNMFGDP</t>
  </si>
  <si>
    <t>LDMNMFRD</t>
  </si>
  <si>
    <t>LDMNMFRG</t>
  </si>
  <si>
    <t>180</t>
  </si>
  <si>
    <t>40</t>
  </si>
  <si>
    <t>179</t>
  </si>
  <si>
    <t>181</t>
  </si>
  <si>
    <t>178</t>
  </si>
  <si>
    <t>182</t>
  </si>
  <si>
    <t>08</t>
  </si>
  <si>
    <t>171</t>
  </si>
  <si>
    <t>35</t>
  </si>
  <si>
    <t>17</t>
  </si>
  <si>
    <t>19</t>
  </si>
  <si>
    <t>86</t>
  </si>
  <si>
    <t>38</t>
  </si>
  <si>
    <t>37</t>
  </si>
  <si>
    <t>170</t>
  </si>
  <si>
    <t>177</t>
  </si>
  <si>
    <t>28</t>
  </si>
  <si>
    <t>175</t>
  </si>
  <si>
    <t>176</t>
  </si>
  <si>
    <t>02</t>
  </si>
  <si>
    <t>36</t>
  </si>
  <si>
    <t>139</t>
  </si>
  <si>
    <t>Life Insurance Corporation of India</t>
  </si>
  <si>
    <t>Purpose</t>
  </si>
  <si>
    <t>Redemption</t>
  </si>
  <si>
    <t>Relative of AMC employee</t>
  </si>
  <si>
    <t>US</t>
  </si>
  <si>
    <t>BA</t>
  </si>
  <si>
    <t>BAD1</t>
  </si>
  <si>
    <t xml:space="preserve">RAW File </t>
  </si>
  <si>
    <t>Financial</t>
  </si>
  <si>
    <t>Scheme Level Check</t>
  </si>
  <si>
    <t>Scheme type</t>
  </si>
  <si>
    <t>RTA scheme</t>
  </si>
  <si>
    <t>RTA scheme 1</t>
  </si>
  <si>
    <t>RTA plan</t>
  </si>
  <si>
    <t>RTA plan 1</t>
  </si>
  <si>
    <t>Scheme category (for uploadable)</t>
  </si>
  <si>
    <t>Allotment date</t>
  </si>
  <si>
    <t>Maturity date</t>
  </si>
  <si>
    <t>UC</t>
  </si>
  <si>
    <t>ELSS</t>
  </si>
  <si>
    <t>UL</t>
  </si>
  <si>
    <t>Open Ended Equity Fund</t>
  </si>
  <si>
    <t>INF767K01972</t>
  </si>
  <si>
    <t>INF767K01980</t>
  </si>
  <si>
    <t>INF767K01AB2</t>
  </si>
  <si>
    <t>INF767K01AA4</t>
  </si>
  <si>
    <t>INF767K01998</t>
  </si>
  <si>
    <t>INF767K01AC0</t>
  </si>
  <si>
    <t>INF767K01AD8</t>
  </si>
  <si>
    <t>INF767K01AE6</t>
  </si>
  <si>
    <t>INF767K01AF3</t>
  </si>
  <si>
    <t>INF767K01AG1</t>
  </si>
  <si>
    <t>INF767K01AH9</t>
  </si>
  <si>
    <t>INF767K01AI7</t>
  </si>
  <si>
    <t>INF767K01AJ5</t>
  </si>
  <si>
    <t>INF767K01DP6</t>
  </si>
  <si>
    <t>INF767K01DQ4</t>
  </si>
  <si>
    <t>INF767K01DS0</t>
  </si>
  <si>
    <t>INF767K01DR2</t>
  </si>
  <si>
    <t>INF767K01DU6</t>
  </si>
  <si>
    <t>INF767K01DV4</t>
  </si>
  <si>
    <t>INF767K01DT8</t>
  </si>
  <si>
    <t>INF767K01DX0</t>
  </si>
  <si>
    <t>INF767K01DY8</t>
  </si>
  <si>
    <t>INF767K01DW2</t>
  </si>
  <si>
    <t>INF767K01EA6</t>
  </si>
  <si>
    <t>INF767K01EB4</t>
  </si>
  <si>
    <t>INF767K01DZ5</t>
  </si>
  <si>
    <t>INF767K01OY5</t>
  </si>
  <si>
    <t>INF767K01PB0</t>
  </si>
  <si>
    <t>INF767K01OX7</t>
  </si>
  <si>
    <t>INF767K01OV1</t>
  </si>
  <si>
    <t>INF767K01OZ2</t>
  </si>
  <si>
    <t>INF767K01OU3</t>
  </si>
  <si>
    <t>INF767K01OW9</t>
  </si>
  <si>
    <t>INF767K01PA2</t>
  </si>
  <si>
    <t>Hybrid</t>
  </si>
  <si>
    <t>INF767K01022INF767K01014</t>
  </si>
  <si>
    <t>INF767K01EC2INF767K01EE8</t>
  </si>
  <si>
    <t>INF767K01063INF767K01055</t>
  </si>
  <si>
    <t>INF767K01EF5INF767K01EH1</t>
  </si>
  <si>
    <t>INF767K01097INF767K01089</t>
  </si>
  <si>
    <t>INF767K01EI9INF767K01EK5</t>
  </si>
  <si>
    <t>INF767K01931INF767K01949</t>
  </si>
  <si>
    <t>INF767K01EL3INF767K01EN9</t>
  </si>
  <si>
    <t>Open Ended Debt Fund</t>
  </si>
  <si>
    <t>INF767K01816INF767K01824</t>
  </si>
  <si>
    <t>INF767K01832INF767K01840</t>
  </si>
  <si>
    <t>INF767K01857INF767K01865</t>
  </si>
  <si>
    <t>INF767K01EP4INF767K01ES8</t>
  </si>
  <si>
    <t>INF767K01EQ2INF767K01ET6</t>
  </si>
  <si>
    <t>INF767K01ER0INF767K01EU4</t>
  </si>
  <si>
    <t>BF</t>
  </si>
  <si>
    <t>INF767K01907INF767K01915</t>
  </si>
  <si>
    <t>INF767K01EV2INF767K01EX8</t>
  </si>
  <si>
    <t>Gilt</t>
  </si>
  <si>
    <t>GL</t>
  </si>
  <si>
    <t>INF767K01683INF767K01691</t>
  </si>
  <si>
    <t>INF767K01EY6INF767K01FA3</t>
  </si>
  <si>
    <t>INF767K01717INF767K01725</t>
  </si>
  <si>
    <t>CF</t>
  </si>
  <si>
    <t>Liquid Fund</t>
  </si>
  <si>
    <t>INF767K01IQ3INF767K01IR1</t>
  </si>
  <si>
    <t>INF767K01DL5INF767K01DM3</t>
  </si>
  <si>
    <t>Index</t>
  </si>
  <si>
    <t>IF</t>
  </si>
  <si>
    <t>INF767K01121INF767K01113</t>
  </si>
  <si>
    <t>INF767K01FI6INF767K01FK2</t>
  </si>
  <si>
    <t>IN</t>
  </si>
  <si>
    <t>INF767K01154INF767K01147</t>
  </si>
  <si>
    <t>INF767K01FG0INF767K01FH8</t>
  </si>
  <si>
    <t>INF767K01AK3INF767K01AL1</t>
  </si>
  <si>
    <t>INF767K01AP2INF767K01AQ0</t>
  </si>
  <si>
    <t>INF767K01AM9INF767K01AN7</t>
  </si>
  <si>
    <t>INF767K01FL0INF767K01FN6</t>
  </si>
  <si>
    <t>INF767K01JJ6INF767K01JK4</t>
  </si>
  <si>
    <t>INF767K01FP1INF767K01FO4</t>
  </si>
  <si>
    <t>INF767K01519INF767K01527</t>
  </si>
  <si>
    <t>INF767K01568INF767K01576</t>
  </si>
  <si>
    <t>INF767K01543INF767K01550</t>
  </si>
  <si>
    <t>INF767K01GJ2INF767K01GM6</t>
  </si>
  <si>
    <t>INF767K01GL8INF767K01GO2</t>
  </si>
  <si>
    <t>INF767K01GK0INF767K01GN4</t>
  </si>
  <si>
    <t>IR</t>
  </si>
  <si>
    <t>INF767K01485INF767K01493</t>
  </si>
  <si>
    <t>INF767K01GV7INF767K01GX3</t>
  </si>
  <si>
    <t>LIC MF Capital Protection Oriented Fund - Series 2</t>
  </si>
  <si>
    <t>FMP</t>
  </si>
  <si>
    <t>142</t>
  </si>
  <si>
    <t>Close Ended Debt Fund</t>
  </si>
  <si>
    <t>ETF</t>
  </si>
  <si>
    <t>ET</t>
  </si>
  <si>
    <t>Open Ended G-Sec ETF Debt Fund</t>
  </si>
  <si>
    <t>INF767K01NA7INF767K01NC3</t>
  </si>
  <si>
    <t>INF767K01ND1INF767K01NF6</t>
  </si>
  <si>
    <t>BK</t>
  </si>
  <si>
    <t>INF767K01NG4INF767K01NI0</t>
  </si>
  <si>
    <t>INF767K01NJ8INF767K01NL4</t>
  </si>
  <si>
    <t>INF767K01OD9</t>
  </si>
  <si>
    <t>LIC MF Dual Advantage Fixed Term Plan - Series 1</t>
  </si>
  <si>
    <t>A1</t>
  </si>
  <si>
    <t>172</t>
  </si>
  <si>
    <t>INF767K01OC1</t>
  </si>
  <si>
    <t>INF767K01OF4</t>
  </si>
  <si>
    <t>INF767K01OE7</t>
  </si>
  <si>
    <t>INF767K01OL2</t>
  </si>
  <si>
    <t>LIC MF Dual Advantage Fixed Term Plan - Series 2</t>
  </si>
  <si>
    <t>A2</t>
  </si>
  <si>
    <t>173</t>
  </si>
  <si>
    <t>INF767K01OK4</t>
  </si>
  <si>
    <t>INF767K01ON8</t>
  </si>
  <si>
    <t>INF767K01OM0</t>
  </si>
  <si>
    <t>INF767K01OP3</t>
  </si>
  <si>
    <t>LIC MF Dual Advantage Fixed Term Plan - Series 3</t>
  </si>
  <si>
    <t>A3</t>
  </si>
  <si>
    <t>174</t>
  </si>
  <si>
    <t>INF767K01OO6</t>
  </si>
  <si>
    <t>INF767K01OR9</t>
  </si>
  <si>
    <t>INF767K01OQ1</t>
  </si>
  <si>
    <t>EN</t>
  </si>
  <si>
    <t>ES</t>
  </si>
  <si>
    <t>NH</t>
  </si>
  <si>
    <t>INF767K01PL9</t>
  </si>
  <si>
    <t>AF</t>
  </si>
  <si>
    <t>INF767K01PM7</t>
  </si>
  <si>
    <t>INF767K01PN5INF767K01PO3</t>
  </si>
  <si>
    <t>INF767K01PP0</t>
  </si>
  <si>
    <t>INF767K01PQ8</t>
  </si>
  <si>
    <t>INF767K01PR6INF767K01PS4</t>
  </si>
  <si>
    <t>INF767K01PT2</t>
  </si>
  <si>
    <t>SD</t>
  </si>
  <si>
    <t>INF767K01PU0INF767K01PV8</t>
  </si>
  <si>
    <t>INF767K01PW6</t>
  </si>
  <si>
    <t>INF767K01PX4INF767K01PY2</t>
  </si>
  <si>
    <t>INF767K01QD4</t>
  </si>
  <si>
    <t>INF767K01PZ9INF767K01QA0</t>
  </si>
  <si>
    <t>INF767K01QB8</t>
  </si>
  <si>
    <t>INF767K01QC6</t>
  </si>
  <si>
    <t>INF767K01QI3</t>
  </si>
  <si>
    <t>INF767K01QE2INF767K01QF9</t>
  </si>
  <si>
    <t>INF767K01QG7</t>
  </si>
  <si>
    <t>INF767K01QH5</t>
  </si>
  <si>
    <t>INF767K01QO1</t>
  </si>
  <si>
    <t>INF767K01QJ1</t>
  </si>
  <si>
    <t>INF767K01QL7INF767K01QK9</t>
  </si>
  <si>
    <t>INF767K01QN3INF767K01QM5</t>
  </si>
  <si>
    <t>INF767K01QU8</t>
  </si>
  <si>
    <t>INF767K01QP8</t>
  </si>
  <si>
    <t>INF767K01QR4INF767K01QQ6</t>
  </si>
  <si>
    <t>INF767K01QT0INF767K01QS2</t>
  </si>
  <si>
    <t>BAGP</t>
  </si>
  <si>
    <t>INF767K01QW4INF767K01QX2</t>
  </si>
  <si>
    <t>BADP</t>
  </si>
  <si>
    <t>BAG1</t>
  </si>
  <si>
    <t>INF767K01QZ7INF767K01RA8</t>
  </si>
  <si>
    <t>INF767K01RB6</t>
  </si>
  <si>
    <t>INF767K01RC4INF767K01RD2</t>
  </si>
  <si>
    <t>INF767K01RE0</t>
  </si>
  <si>
    <t>INF767K01RF7INF767K01RG5</t>
  </si>
  <si>
    <t>INF767K01RH3</t>
  </si>
  <si>
    <t>LEMUCF</t>
  </si>
  <si>
    <t>LIC MF Multi Cap Fund</t>
  </si>
  <si>
    <t>184</t>
  </si>
  <si>
    <t>184GP</t>
  </si>
  <si>
    <t>INF767K01RI1INF767K01RJ9</t>
  </si>
  <si>
    <t>184DP</t>
  </si>
  <si>
    <t>INF767K01RK7</t>
  </si>
  <si>
    <t>184G1</t>
  </si>
  <si>
    <t>INF767K01RL5INF767K01RM3</t>
  </si>
  <si>
    <t>184D1</t>
  </si>
  <si>
    <t>Regular Plan - IDCW Option</t>
  </si>
  <si>
    <t>Regular Plan - Monthly IDCW Option</t>
  </si>
  <si>
    <t>Regular Plan - Quarterly IDCW Option</t>
  </si>
  <si>
    <t>Regular Plan - Annual IDCW Option</t>
  </si>
  <si>
    <t>Direct Plan - Annual IDCW Option</t>
  </si>
  <si>
    <t>Regular Plan - Daily IDCW Option</t>
  </si>
  <si>
    <t>Regular Plan - Weekly IDCW Option</t>
  </si>
  <si>
    <t>Fund_ID_Share_Type</t>
  </si>
  <si>
    <t>Share_Type</t>
  </si>
  <si>
    <t>Outstanding_Units</t>
  </si>
  <si>
    <t>Plan_Level_Net_Assets</t>
  </si>
  <si>
    <t>Unrounded_NAV</t>
  </si>
  <si>
    <t>Total_Net_Assets</t>
  </si>
  <si>
    <t>Net_Asset_Per_Units</t>
  </si>
  <si>
    <t>Nav_Date</t>
  </si>
  <si>
    <t>Amfi_Code</t>
  </si>
  <si>
    <t>RNT_Code</t>
  </si>
  <si>
    <t>RNT_Scheme_Code</t>
  </si>
  <si>
    <t>Press_Code</t>
  </si>
  <si>
    <t>Benchmark_Index</t>
  </si>
  <si>
    <t>Fund_Type</t>
  </si>
  <si>
    <t>Sub_Price</t>
  </si>
  <si>
    <t>Red_Price</t>
  </si>
  <si>
    <t>Sec_ID</t>
  </si>
  <si>
    <t>Fund_Desc</t>
  </si>
  <si>
    <t>Share_Class_Desc</t>
  </si>
  <si>
    <t>Per_Nav_Date</t>
  </si>
  <si>
    <t>Net_Asset_Per_Unit_Pre_Rounded</t>
  </si>
  <si>
    <t>Net_Asset_Per_Unit_Pre_UnRounded</t>
  </si>
  <si>
    <t>Movement_Rounded_Nav</t>
  </si>
  <si>
    <t>Per_Movement_rounded</t>
  </si>
  <si>
    <t>Annual_Return_Rounded</t>
  </si>
  <si>
    <t>Movement_UnRounded_Nav</t>
  </si>
  <si>
    <t>Per_Movement_UnRounded</t>
  </si>
  <si>
    <t>Annualised_Return_Unrounded</t>
  </si>
  <si>
    <t>IN_FA_FF_10</t>
  </si>
  <si>
    <t>IN_FA_FF_11</t>
  </si>
  <si>
    <t>IN_FA_FF_12</t>
  </si>
  <si>
    <t>IN_FA_FF_01</t>
  </si>
  <si>
    <t>IN_FA_FF_02</t>
  </si>
  <si>
    <t>IN_FA_FF_03</t>
  </si>
  <si>
    <t>IN_FA_FF_09</t>
  </si>
  <si>
    <t>ClientID</t>
  </si>
  <si>
    <t>LEMUCFDDP</t>
  </si>
  <si>
    <t>LIC184</t>
  </si>
  <si>
    <t>LEMUCFGDP</t>
  </si>
  <si>
    <t>LEMUCFRD</t>
  </si>
  <si>
    <t>LEMUCFRG</t>
  </si>
  <si>
    <t>DB code</t>
  </si>
  <si>
    <t>LIC142</t>
  </si>
  <si>
    <t>LIC172</t>
  </si>
  <si>
    <t>LIC173</t>
  </si>
  <si>
    <t>LIC174</t>
  </si>
  <si>
    <t>NIFTY 500 Multicap 50:25:25 TRI</t>
  </si>
  <si>
    <t>d)</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</si>
  <si>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</si>
  <si>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</si>
  <si>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</si>
  <si>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</si>
  <si>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</si>
  <si>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</si>
  <si>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iv) LIC MF Large Cap Fund</t>
  </si>
  <si>
    <t xml:space="preserve"> iii) LIC MF Flexi Cap Fund</t>
  </si>
  <si>
    <t xml:space="preserve">   i) LIC MF Unit Linked Insurance Scheme (ULIS)</t>
  </si>
  <si>
    <t/>
  </si>
  <si>
    <t>Sum of Management Fees</t>
  </si>
  <si>
    <t>Sum of Service Tax on Management Fees</t>
  </si>
  <si>
    <t>Sum of Investor Education Fund Expense</t>
  </si>
  <si>
    <t>Sum of Investor Education Fund Expense-AMFI</t>
  </si>
  <si>
    <t>Sum of Other Fees</t>
  </si>
  <si>
    <t>Sum of Additional TER</t>
  </si>
  <si>
    <t>Sum of Other Fees- S&amp;D</t>
  </si>
  <si>
    <t>Disclaimer :</t>
  </si>
  <si>
    <t>^</t>
  </si>
  <si>
    <t>RAVI JADAV (ARN-82793)</t>
  </si>
  <si>
    <t>Ravi Jadav (ARN-82793) &amp;&amp;</t>
  </si>
  <si>
    <t>AMFI name</t>
  </si>
  <si>
    <t>Covered in HY port</t>
  </si>
  <si>
    <t>Covered in HY financials</t>
  </si>
  <si>
    <t>Covered in annual financials</t>
  </si>
  <si>
    <t>Cluster</t>
  </si>
  <si>
    <t>MPC plan code</t>
  </si>
  <si>
    <t>MPC plan name</t>
  </si>
  <si>
    <t>LIC MF Index Fund</t>
  </si>
  <si>
    <t>Not in use</t>
  </si>
  <si>
    <t>LIC NOMURA MF Index Fund</t>
  </si>
  <si>
    <t>No</t>
  </si>
  <si>
    <t>Ignore, not in SCB</t>
  </si>
  <si>
    <t>INF397L01554</t>
  </si>
  <si>
    <t>LIC MF Gold Exchange Traded Fund</t>
  </si>
  <si>
    <t>Gold ETF</t>
  </si>
  <si>
    <t>Open Ended Gold ETF</t>
  </si>
  <si>
    <t>IDBI Gold Exchange Traded Fund Direct</t>
  </si>
  <si>
    <t>Yes</t>
  </si>
  <si>
    <t>LIC MF ULIS (5 Yrs. Single Premium)-Regular Plan-IDCW Reinvestment</t>
  </si>
  <si>
    <t>LIC MF ULIS (5 Yrs. Single Premium)-Direct Plan-IDCW Reinvestment</t>
  </si>
  <si>
    <t>ULTS</t>
  </si>
  <si>
    <t>02TS</t>
  </si>
  <si>
    <t>LIC MF ULIS (10 Yrs. Single Premium)-Regular Plan-IDCW Reinvestment</t>
  </si>
  <si>
    <t>ULTM</t>
  </si>
  <si>
    <t>02TM</t>
  </si>
  <si>
    <t>LIC MF ULIS (10 Yrs. Regular Premium Reducing Cover Monthly)-Regular Plan-IDCW Reinvestment</t>
  </si>
  <si>
    <t>ULXM</t>
  </si>
  <si>
    <t>02XM</t>
  </si>
  <si>
    <t>LIC MF ULIS (10 Yrs. Regular Premium Uniform Cover Monthly)-Regular Plan-IDCW Reinvestment</t>
  </si>
  <si>
    <t>ULTY</t>
  </si>
  <si>
    <t>02TY</t>
  </si>
  <si>
    <t>LIC MF ULIS (10 Yrs. Regular Premium Reducing Cover Yearly)-Regular Plan-IDCW Reinvestment</t>
  </si>
  <si>
    <t>ULTH</t>
  </si>
  <si>
    <t>02TH</t>
  </si>
  <si>
    <t>LIC MF ULIS (10 Yrs. Regular Premium Reducing Cover Half-Yearly)-Regular Plan-IDCW Reinvestment</t>
  </si>
  <si>
    <t>ULXH</t>
  </si>
  <si>
    <t>02XH</t>
  </si>
  <si>
    <t>LIC MF ULIS (10 Yrs. Regular Premium Uniform Cover Half-Yearly)-Regular Plan-IDCW Reinvestment</t>
  </si>
  <si>
    <t>ULXY</t>
  </si>
  <si>
    <t>02XY</t>
  </si>
  <si>
    <t>LIC MF ULIS (10 Yrs. Regular Premium Uniform Cover Yearly)-Regular Plan-IDCW Reinvestment</t>
  </si>
  <si>
    <t>ULFM</t>
  </si>
  <si>
    <t>02FM</t>
  </si>
  <si>
    <t>LIC MF ULIS (15 Yrs. Regular Premium Reducing Cover Monthly)-Regular Plan-IDCW Reinvestment</t>
  </si>
  <si>
    <t>ULFH</t>
  </si>
  <si>
    <t>02FH</t>
  </si>
  <si>
    <t>LIC MF ULIS (15 Yrs. Regular Premium Reducing Cover Half-Yearly)-Regular Plan-IDCW Reinvestment</t>
  </si>
  <si>
    <t>ULFY</t>
  </si>
  <si>
    <t>02FY</t>
  </si>
  <si>
    <t>LIC MF ULIS (15 Yrs. Regular Premium Reducing Cover Yearly)-Regular Plan-IDCW Reinvestment</t>
  </si>
  <si>
    <t>ULVM</t>
  </si>
  <si>
    <t>02VM</t>
  </si>
  <si>
    <t>LIC MF ULIS (15 Yrs. Regular Premium Uniform Cover Monthly)-Regular Plan-IDCW Reinvestment</t>
  </si>
  <si>
    <t>ULVH</t>
  </si>
  <si>
    <t>02VH</t>
  </si>
  <si>
    <t>LIC MF ULIS (15 Yrs. Regular Premium Uniform Cover Half-Yearly)-Regular Plan-IDCW Reinvestment</t>
  </si>
  <si>
    <t>ULVY</t>
  </si>
  <si>
    <t>02VY</t>
  </si>
  <si>
    <t>LIC MF ULIS (15Yrs. Regular Premium Uniform Cover Yearly)-Regular Plan-IDCW Reinvestment</t>
  </si>
  <si>
    <t>ULT4</t>
  </si>
  <si>
    <t>02T4</t>
  </si>
  <si>
    <t>LIC MF ULIS (10 Yrs. Single Premium)-Direct Plan-IDCW Reinvestment</t>
  </si>
  <si>
    <t>ULT1</t>
  </si>
  <si>
    <t>02T1</t>
  </si>
  <si>
    <t>LIC MF ULIS (10 Yrs. Regular Premium Reducing Cover Monthly)-Direct Plan-IDCW Reinvestment</t>
  </si>
  <si>
    <t>ULT3</t>
  </si>
  <si>
    <t>02T3</t>
  </si>
  <si>
    <t>LIC MF ULIS (10 Yrs. Regular Premium Reducing Cover Yearly)-Direct Plan-IDCW Reinvestment</t>
  </si>
  <si>
    <t>ULT2</t>
  </si>
  <si>
    <t>02T2</t>
  </si>
  <si>
    <t>LIC MF ULIS (10 Yrs. Regular Premium Reducing Cover Half-Yearly)-Direct Plan-IDCW Reinvestment</t>
  </si>
  <si>
    <t>ULX2</t>
  </si>
  <si>
    <t>02X2</t>
  </si>
  <si>
    <t>LIC MF ULIS (10 Yrs. Regular Premium Uniform Cover Half-Yearly)-Direct Plan-IDCW Reinvestment</t>
  </si>
  <si>
    <t>ULX3</t>
  </si>
  <si>
    <t>02X3</t>
  </si>
  <si>
    <t>LIC MF ULIS (10 Yrs. Regular Premium Uniform Cover Yearly)-Direct Plan-IDCW Reinvestment</t>
  </si>
  <si>
    <t>ULX1</t>
  </si>
  <si>
    <t>02X1</t>
  </si>
  <si>
    <t>LIC MF ULIS (10 Yrs. Regular Premium Uniform Cover Monthly)-Direct Plan-IDCW Reinvestment</t>
  </si>
  <si>
    <t>ULF2</t>
  </si>
  <si>
    <t>02F2</t>
  </si>
  <si>
    <t>LIC MF ULIS (15 Yrs. Regular Premium Reducing Cover Half-Yearly)-Direct Plan-IDCW Reinvestment</t>
  </si>
  <si>
    <t>ULF3</t>
  </si>
  <si>
    <t>02F3</t>
  </si>
  <si>
    <t>LIC MF ULIS (15 Yrs. Regular Premium Reducing Cover Yearly)-Direct Plan-IDCW Reinvestment</t>
  </si>
  <si>
    <t>ULF1</t>
  </si>
  <si>
    <t>02F1</t>
  </si>
  <si>
    <t>LIC MF ULIS (15 Yrs. Regular Premium Reducing Cover Monthly)-Direct Plan-IDCW Reinvestment</t>
  </si>
  <si>
    <t>ULV2</t>
  </si>
  <si>
    <t>02V2</t>
  </si>
  <si>
    <t>LIC MF ULIS (15 Yrs. Regular Premium Uniform Cover Half-Yearly)-Direct Plan-IDCW Reinvestment</t>
  </si>
  <si>
    <t>ULV3</t>
  </si>
  <si>
    <t>02V3</t>
  </si>
  <si>
    <t>LIC MF ULIS (15 Yrs. Regular Premium Uniform Cover Yearly)-Direct Plan-IDCW Reinvestment</t>
  </si>
  <si>
    <t>ULV1</t>
  </si>
  <si>
    <t>02V1</t>
  </si>
  <si>
    <t>LIC MF ULIS (15 Yrs. Regular Premium Uniform Cover Monthly)-Direct Plan-IDCW Reinvestment</t>
  </si>
  <si>
    <t>ULT5</t>
  </si>
  <si>
    <t>02T5</t>
  </si>
  <si>
    <t>LIC MF ULIS (10 Yrs. Regular Premium Reducing Cover Quarterly)-Direct Plan-IDCW Reinvestment</t>
  </si>
  <si>
    <t>ULX5</t>
  </si>
  <si>
    <t>02X5</t>
  </si>
  <si>
    <t>LIC MF ULIS (10 Yrs. Regular Premium Uniform Cover Quarterly)-Direct Plan-IDCW Reinvestment</t>
  </si>
  <si>
    <t>ULF5</t>
  </si>
  <si>
    <t>02F5</t>
  </si>
  <si>
    <t>LIC MF ULIS (15 Yrs. Regular Premium Reducing Cover Quarterly)-Direct Plan-IDCW Reinvestment</t>
  </si>
  <si>
    <t>ULTQ</t>
  </si>
  <si>
    <t>02TQ</t>
  </si>
  <si>
    <t>LIC MF ULIS (10 Yrs. Regular Premium Reducing Cover Quarterly)-Regular Plan-IDCW Reinvestment</t>
  </si>
  <si>
    <t>ULV5</t>
  </si>
  <si>
    <t>02V5</t>
  </si>
  <si>
    <t>LIC MF ULIS (15 Yrs. Regular Premium Uniform Cover Quarterly)-Direct Plan-IDCW Reinvestment</t>
  </si>
  <si>
    <t>ULFQ</t>
  </si>
  <si>
    <t>02FQ</t>
  </si>
  <si>
    <t>LIC MF ULIS (15 Yrs. Regular Premium Reducing Cover Quarterly)-Regular Plan-IDCW Reinvestment</t>
  </si>
  <si>
    <t>ULVQ</t>
  </si>
  <si>
    <t>02VQ</t>
  </si>
  <si>
    <t>LIC MF ULIS (15 Yrs. Regular Premium Uniform Cover Quarterly)-Regular Plan-IDCW Reinvestment</t>
  </si>
  <si>
    <t>ULXQ</t>
  </si>
  <si>
    <t>02XQ</t>
  </si>
  <si>
    <t>LIC MF ULIS (10 Yrs. Regular Premium Uniform Cover Quarterly)-Regular Plan-IDCW Reinvestment</t>
  </si>
  <si>
    <t>LIC MF Aggressive Hybrid Fund</t>
  </si>
  <si>
    <t>LIC MF Aggressive Hybrid Fund-Regular Plan-Growth</t>
  </si>
  <si>
    <t>LIC MF Aggressive Hybrid Fund-Regular Plan-IDCW</t>
  </si>
  <si>
    <t>LIC MF Aggressive Hybrid Fund-Direct Plan-Growth</t>
  </si>
  <si>
    <t>LIC MF Aggressive Hybrid Fund-Direct Plan-IDCW</t>
  </si>
  <si>
    <t>LICMF Balanced Fund-Growth</t>
  </si>
  <si>
    <t>LIC NOMURA MF Balanced Fund-Dividend</t>
  </si>
  <si>
    <t>LIC MF Flexi Cap Fund-Regular Plan-Growth</t>
  </si>
  <si>
    <t>LIC MF Flexi Cap Fund-Regular Plan-IDCW</t>
  </si>
  <si>
    <t>LIC MF Flexi Cap Fund-Direct Plan-Growth</t>
  </si>
  <si>
    <t>LIC MF Flexi Cap Fund-Direct Plan-IDCW</t>
  </si>
  <si>
    <t>LIC MF Large Cap Fund-Regular Plan-Growth</t>
  </si>
  <si>
    <t>LIC MF Large Cap Fund-Regular Plan-IDCW</t>
  </si>
  <si>
    <t>LIC MF Large Cap Fund-Direct Plan-Growth</t>
  </si>
  <si>
    <t>LIC MF Large Cap Fund-Direct Plan-IDCW</t>
  </si>
  <si>
    <t>LIC NOMURA  MF Growth Fund</t>
  </si>
  <si>
    <t>LIC  NOMURA MF Taxplan</t>
  </si>
  <si>
    <t>LIC MF Conservative Hybrid Fund</t>
  </si>
  <si>
    <t>LIC MF Conservative Hybrid Fund-Regular Plan-Growth</t>
  </si>
  <si>
    <t>LIC MF Conservative Hybrid Fund-Regular Plan-Monthly IDCW</t>
  </si>
  <si>
    <t>LIC MF Conservative Hybrid Fund-Regular Plan-Quarterly IDCW</t>
  </si>
  <si>
    <t>LIC MF Conservative Hybrid Fund-Regular Plan-Yearly IDCW</t>
  </si>
  <si>
    <t>LIC MF Conservative Hybrid Fund-Direct Plan-Growth</t>
  </si>
  <si>
    <t>LIC MF Conservative Hybrid Fund-Direct Plan-Monthly IDCW</t>
  </si>
  <si>
    <t>LIC MF Conservative Hybrid Fund-Direct Plan-Quarterly IDCW</t>
  </si>
  <si>
    <t>LIC MF Conservative Hybrid Fund-Direct Plan-Yearly IDCW</t>
  </si>
  <si>
    <t>LIC MF Medium to Long Duration Bond Fund</t>
  </si>
  <si>
    <t>INF397L01FU5</t>
  </si>
  <si>
    <t>BFQD</t>
  </si>
  <si>
    <t>33QD</t>
  </si>
  <si>
    <t>INF397L01FX9</t>
  </si>
  <si>
    <t>BFAD</t>
  </si>
  <si>
    <t>33AD</t>
  </si>
  <si>
    <t>INF397L01GA5</t>
  </si>
  <si>
    <t>BFQ1</t>
  </si>
  <si>
    <t>33Q1</t>
  </si>
  <si>
    <t>INF397L01GD9</t>
  </si>
  <si>
    <t>BFA1</t>
  </si>
  <si>
    <t>33A1</t>
  </si>
  <si>
    <t>LIC NOMURA MF BOND  FUND</t>
  </si>
  <si>
    <t>LIC MF Gilt Fund</t>
  </si>
  <si>
    <t>LIC MF Gilt Fund-Regular Plan-Growth</t>
  </si>
  <si>
    <t>LIC MF Gilt Fund-Regular Plan-IDCW</t>
  </si>
  <si>
    <t>LIC MF Gilt Fund-Direct Plan-Growth</t>
  </si>
  <si>
    <t>LIC MF Gilt Fund-Direct Plan-IDCW</t>
  </si>
  <si>
    <t>LIC MF Gilt Fund-PF Plan-Growth</t>
  </si>
  <si>
    <t>LIC MF Gilt Fund-PF Plan-IDCW</t>
  </si>
  <si>
    <t>LIC MF Govt Securities Fund-PF Plan</t>
  </si>
  <si>
    <t>LIC NOMURA MF Govt Securities Fund</t>
  </si>
  <si>
    <t>LIC MF Liquid Fund-Regular Plan-Growth</t>
  </si>
  <si>
    <t>LIC MF Liquid Fund-Regular Plan-Daily IDCW</t>
  </si>
  <si>
    <t>INF397L01950INF397L01943</t>
  </si>
  <si>
    <t>LFWD</t>
  </si>
  <si>
    <t>36WD</t>
  </si>
  <si>
    <t>LIC MF Liquid Fund-Regular Plan-Weekly IDCW</t>
  </si>
  <si>
    <t>INF397L01976INF397L01968</t>
  </si>
  <si>
    <t>LFMD</t>
  </si>
  <si>
    <t>36MD</t>
  </si>
  <si>
    <t>LIC MF Liquid Fund-Regular Plan-Monthly IDCW</t>
  </si>
  <si>
    <t>LIC MF Liquid Fund-Direct Plan-Growth</t>
  </si>
  <si>
    <t>LIC MF Liquid Fund-Direct Plan-Daily IDCW</t>
  </si>
  <si>
    <t>INF397L01AM3INF397L01AL5</t>
  </si>
  <si>
    <t>LFW1</t>
  </si>
  <si>
    <t>36W1</t>
  </si>
  <si>
    <t>LIC MF Liquid Fund-Direct Plan-Weekly IDCW</t>
  </si>
  <si>
    <t>INF397L01AK7INF397L01AJ9</t>
  </si>
  <si>
    <t>LFM1</t>
  </si>
  <si>
    <t>36M1</t>
  </si>
  <si>
    <t>LIC MF Liquid Fund-Direct Plan-Monthly IDCW</t>
  </si>
  <si>
    <t>LIC MF Nifty 50 Index Fund-Regular Plan-Growth</t>
  </si>
  <si>
    <t>LIC MF Nifty 50 Index Fund-Regular Plan-IDCW</t>
  </si>
  <si>
    <t>LIC MF Nifty 50 Index Fund-Direct Plan-Growth</t>
  </si>
  <si>
    <t>LIC MF Nifty 50 Index Fund-Direct Plan-IDCW</t>
  </si>
  <si>
    <t>LIC MF Low Duration Fund</t>
  </si>
  <si>
    <t>LIC MF Low Duration Fund-Regular Plan-Growth</t>
  </si>
  <si>
    <t>LIC MF Low Duration Fund-Regular Plan-Daily IDCW</t>
  </si>
  <si>
    <t>LIC MF Low Duration Fund-Regular Plan-Weekly IDCW</t>
  </si>
  <si>
    <t>LIC MF Low Duration Fund-Regular Plan-Monthly IDCW</t>
  </si>
  <si>
    <t>LIC MF Low Duration Fund-Direct Plan-Growth</t>
  </si>
  <si>
    <t>LIC MF Low Duration Fund-Direct Plan-Daily IDCW</t>
  </si>
  <si>
    <t>LIC MF Low Duration Fund-Direct Plan-Weekly IDCW</t>
  </si>
  <si>
    <t>LIC MF Low Duration Fund-Direct Plan-Monthly IDCW</t>
  </si>
  <si>
    <t>LIC NOMURA  MF INCOME PLUS FUND</t>
  </si>
  <si>
    <t>LIC MF Infrastructure Fund-Regular Plan-Growth</t>
  </si>
  <si>
    <t>LIC MF Infrastructure Fund-Regular Plan-IDCW</t>
  </si>
  <si>
    <t>LIC MF Infrastructure Fund-Direct Plan-Growth</t>
  </si>
  <si>
    <t>LIC MF Infrastructure Fund-Direct Plan-IDCW</t>
  </si>
  <si>
    <t>C2</t>
  </si>
  <si>
    <t>C2GP</t>
  </si>
  <si>
    <t>C2DP</t>
  </si>
  <si>
    <t>C2G1</t>
  </si>
  <si>
    <t>C2D1</t>
  </si>
  <si>
    <t>LIC MF Large &amp; Mid Cap Fund-Regular Plan-Growth</t>
  </si>
  <si>
    <t>LIC MF Large &amp; Mid Cap Fund-Regular Plan-IDCW</t>
  </si>
  <si>
    <t>LIC MF Large &amp; Mid Cap Fund-Direct Plan-Growth</t>
  </si>
  <si>
    <t>LIC MF Large &amp; Mid Cap Fund-Direct Plan-IDCW</t>
  </si>
  <si>
    <t>LIC MF Banking and Financial Services Fund-Regular Plan-Growth</t>
  </si>
  <si>
    <t>LIC MF Banking and Financial Services Fund-Regular Plan-IDCW</t>
  </si>
  <si>
    <t>LIC MF Banking and Financial Services Fund-Direct Plan-Growth</t>
  </si>
  <si>
    <t>LIC MF Banking and Financial Services Fund-Direct Plan-IDCW</t>
  </si>
  <si>
    <t>LIC MF Dual Advantage Fixed Term Plan-Series 1-Regular Plan-Growth</t>
  </si>
  <si>
    <t>LIC MF Dual Advantage Fixed Term Plan-Series 1-Regular Plan-Dividend Payout</t>
  </si>
  <si>
    <t>LIC MF Dual Advantage Fixed Term Plan-Series 1-Direct Plan-Growth</t>
  </si>
  <si>
    <t>LIC MF Dual Advantage Fixed Term Plan-Series 1-Direct Plan-Dividend Payout</t>
  </si>
  <si>
    <t>LIC MF Dual Advantage Fixed Term Plan-Series 2-Regular Plan-Growth</t>
  </si>
  <si>
    <t>LIC MF Dual Advantage Fixed Term Plan-Series 2-Regular Plan-Dividend Payout</t>
  </si>
  <si>
    <t>LIC MF Dual Advantage Fixed Term Plan-Series 2-Direct Plan-Growth</t>
  </si>
  <si>
    <t>LIC MF Dual Advantage Fixed Term Plan-Series 2-Direct Plan-Dividend Payout</t>
  </si>
  <si>
    <t>LIC MF Dual Advantage Fixed Term Plan-Series 3-Regular Plan-Growth</t>
  </si>
  <si>
    <t>LIC MF Dual Advantage Fixed Term Plan-Series 3-Regular Plan-Dividend Payout</t>
  </si>
  <si>
    <t>LIC MF Dual Advantage Fixed Term Plan-Series 3-Direct Plan-Growth</t>
  </si>
  <si>
    <t>LIC MF Dual Advantage Fixed Term Plan-Series 3-Direct Plan-Dividend Payout</t>
  </si>
  <si>
    <t>LIC MF Arbitrage Fund-Regular Plan-Growth</t>
  </si>
  <si>
    <t>LIC MF Arbitrage Fund-Regular Plan-Weekly IDCW</t>
  </si>
  <si>
    <t>LIC MF Arbitrage Fund-Regular Plan-Monthly IDCW</t>
  </si>
  <si>
    <t>LIC MF Arbitrage Fund-Direct Plan-Growth</t>
  </si>
  <si>
    <t>LIC MF Arbitrage Fund-Direct Plan-Weekly IDCW</t>
  </si>
  <si>
    <t>LIC MF Arbitrage Fund-Direct Plan-Monthly IDCW</t>
  </si>
  <si>
    <t>LIC MF Short Duration Fund</t>
  </si>
  <si>
    <t>LIC MF Short Duration Fund-Regular Plan-Growth</t>
  </si>
  <si>
    <t>LIC MF Short Duration Fund-Regular Plan-IDCW</t>
  </si>
  <si>
    <t>INF397L01430INF397L01448</t>
  </si>
  <si>
    <t>SDWD</t>
  </si>
  <si>
    <t>179WD</t>
  </si>
  <si>
    <t>LIC MF Short Duration Fund-Regular Plan-Weekly IDCW</t>
  </si>
  <si>
    <t>INF397L01406INF397L01414</t>
  </si>
  <si>
    <t>SDMD</t>
  </si>
  <si>
    <t>179MD</t>
  </si>
  <si>
    <t>LIC MF Short Duration Fund-Regular Plan-Monthly IDCW</t>
  </si>
  <si>
    <t>LIC MF Short Duration Fund-Direct Plan-Growth</t>
  </si>
  <si>
    <t>LIC MF Short Duration Fund-Direct Plan-IDCW</t>
  </si>
  <si>
    <t>INF397L01BK5INF397L01BL3</t>
  </si>
  <si>
    <t>SDW1</t>
  </si>
  <si>
    <t>179W1</t>
  </si>
  <si>
    <t>LIC MF Short Duration Fund-Direct Plan-Weekly IDCW</t>
  </si>
  <si>
    <t>INF397L01BH1INF397L01BI9</t>
  </si>
  <si>
    <t>SDM1</t>
  </si>
  <si>
    <t>179M1</t>
  </si>
  <si>
    <t>LIC MF Short Duration Fund-Direct Plan-Monthly IDCW</t>
  </si>
  <si>
    <t>LIC MF Overnight Fund-Regular Plan-Growth</t>
  </si>
  <si>
    <t>LIC MF Overnight Fund-Regular Plan-IDCW</t>
  </si>
  <si>
    <t>LIC MF Overnight Fund-Regular Plan-Daily IDCW</t>
  </si>
  <si>
    <t>LIC MF Overnight Fund-Regular Plan-Weekly IDCW</t>
  </si>
  <si>
    <t>LIC MF Overnight Fund-Direct Plan-Growth</t>
  </si>
  <si>
    <t>LIC MF Overnight Fund-Direct Plan-IDCW</t>
  </si>
  <si>
    <t>LIC MF Overnight Fund-Direct Plan-Daily IDCW</t>
  </si>
  <si>
    <t>LIC MF Overnight Fund-Direct Plan-Weekly IDCW</t>
  </si>
  <si>
    <t>LIC MF Ultra Short Duration Fund</t>
  </si>
  <si>
    <t>LIC MF Ultra Short Duration Fund-Regular Plan-Growth</t>
  </si>
  <si>
    <t>LIC MF Ultra Short Duration Fund-Regular Plan-Daily IDCW</t>
  </si>
  <si>
    <t>LIC MF Ultra Short Duration Fund-Regular Plan-Weekly IDCW</t>
  </si>
  <si>
    <t>LIC MF Ultra Short Duration Fund-Regular Plan-Monthly IDCW</t>
  </si>
  <si>
    <t>LIC MF Ultra Short Duration Fund-Direct Plan-Growth</t>
  </si>
  <si>
    <t>LIC MF Ultra Short Duration Fund-Direct Plan-Daily IDCW</t>
  </si>
  <si>
    <t>LIC MF Ultra Short Duration Fund-Direct Plan-Weekly IDCW</t>
  </si>
  <si>
    <t>LIC MF Ultra Short Duration Fund-Direct Plan-Monthly IDCW</t>
  </si>
  <si>
    <t>LIC MF Balanced Advantage Fund-Regular Plan-Growth</t>
  </si>
  <si>
    <t>LIC MF Balanced Advantage Fund-Regular Plan-IDCW</t>
  </si>
  <si>
    <t>LIC MF Balanced Advantage Fund-Direct Plan-Growth</t>
  </si>
  <si>
    <t>LIC MF Balanced Advantage Fund-Direct Plan-IDCW</t>
  </si>
  <si>
    <t>MM</t>
  </si>
  <si>
    <t>MMGP</t>
  </si>
  <si>
    <t>MMDP</t>
  </si>
  <si>
    <t>MMG1</t>
  </si>
  <si>
    <t>MMD1</t>
  </si>
  <si>
    <t>MK</t>
  </si>
  <si>
    <t>MKGP</t>
  </si>
  <si>
    <t>MKDP</t>
  </si>
  <si>
    <t>MKG1</t>
  </si>
  <si>
    <t>MKD1</t>
  </si>
  <si>
    <t>INF397L01174</t>
  </si>
  <si>
    <t>LENI50</t>
  </si>
  <si>
    <t>LIC MF Nifty Next 50 Index Fund</t>
  </si>
  <si>
    <t>NJ</t>
  </si>
  <si>
    <t>192</t>
  </si>
  <si>
    <t>NJGP</t>
  </si>
  <si>
    <t>192GP</t>
  </si>
  <si>
    <t>LIC MF Nifty Next 50 Index Fund-Regular Plan-Growth</t>
  </si>
  <si>
    <t>INF397L01166INF397L01182</t>
  </si>
  <si>
    <t>NJDP</t>
  </si>
  <si>
    <t>192DP</t>
  </si>
  <si>
    <t>LIC MF Nifty Next 50 Index Fund-Regular Plan-IDCW</t>
  </si>
  <si>
    <t>INF397L01AW2</t>
  </si>
  <si>
    <t>NJG1</t>
  </si>
  <si>
    <t>192G1</t>
  </si>
  <si>
    <t>LIC MF Nifty Next 50 Index Fund-Direct Plan-Growth</t>
  </si>
  <si>
    <t>INF397L01AY8INF397L01AX0</t>
  </si>
  <si>
    <t>NJD1</t>
  </si>
  <si>
    <t>192D1</t>
  </si>
  <si>
    <t>LIC MF Nifty Next 50 Index Fund-Direct Plan-IDCW</t>
  </si>
  <si>
    <t>INF397L01257INF397L01265</t>
  </si>
  <si>
    <t>LEEQSF</t>
  </si>
  <si>
    <t>LIC MF Equity Savings Fund</t>
  </si>
  <si>
    <t>II</t>
  </si>
  <si>
    <t>191</t>
  </si>
  <si>
    <t>IIMD</t>
  </si>
  <si>
    <t>191MD</t>
  </si>
  <si>
    <t>INF397L01315</t>
  </si>
  <si>
    <t>IIGP</t>
  </si>
  <si>
    <t>191GP</t>
  </si>
  <si>
    <t>LIC MF Equity Savings Fund-Regular Plan-Growth</t>
  </si>
  <si>
    <t>INF397L01281INF397L01299</t>
  </si>
  <si>
    <t>IIQD</t>
  </si>
  <si>
    <t>191QD</t>
  </si>
  <si>
    <t>INF397L01AZ5</t>
  </si>
  <si>
    <t>IIG1</t>
  </si>
  <si>
    <t>191G1</t>
  </si>
  <si>
    <t>LIC MF Equity Savings Fund-Direct Plan-Growth</t>
  </si>
  <si>
    <t>INF397L01BA6INF397L01BB4</t>
  </si>
  <si>
    <t>IIM1</t>
  </si>
  <si>
    <t>191M1</t>
  </si>
  <si>
    <t>INF397L01BD0INF397L01BE8</t>
  </si>
  <si>
    <t>IIQ1</t>
  </si>
  <si>
    <t>191Q1</t>
  </si>
  <si>
    <t>INF397L01992</t>
  </si>
  <si>
    <t>LEGFOF</t>
  </si>
  <si>
    <t>LIC MF Gold ETF Fund of Fund</t>
  </si>
  <si>
    <t>FoF Domestic</t>
  </si>
  <si>
    <t>IG</t>
  </si>
  <si>
    <t>194</t>
  </si>
  <si>
    <t>IGGP</t>
  </si>
  <si>
    <t>194GP</t>
  </si>
  <si>
    <t>INF397L01BU4</t>
  </si>
  <si>
    <t>IGG1</t>
  </si>
  <si>
    <t>194G1</t>
  </si>
  <si>
    <t>INF397L01JO0</t>
  </si>
  <si>
    <t>LEEMCF</t>
  </si>
  <si>
    <t>LIC MF Mid Cap Fund</t>
  </si>
  <si>
    <t>IM</t>
  </si>
  <si>
    <t>187</t>
  </si>
  <si>
    <t>IMGP</t>
  </si>
  <si>
    <t>187GP</t>
  </si>
  <si>
    <t>LIC MF Mid Cap Fund-Regular Plan-Growth</t>
  </si>
  <si>
    <t>INF397L01JL6INF397L01JM4</t>
  </si>
  <si>
    <t>IMDP</t>
  </si>
  <si>
    <t>187DP</t>
  </si>
  <si>
    <t>LIC MF Mid Cap Fund-Regular Plan-IDCW</t>
  </si>
  <si>
    <t>INF397L01JK8</t>
  </si>
  <si>
    <t>IMG1</t>
  </si>
  <si>
    <t>187G1</t>
  </si>
  <si>
    <t>LIC MF Mid Cap Fund-Direct Plan-Growth</t>
  </si>
  <si>
    <t>INF397L01JH4INF397L01JI2</t>
  </si>
  <si>
    <t>IMD1</t>
  </si>
  <si>
    <t>187D1</t>
  </si>
  <si>
    <t>LIC MF Mid Cap Fund-Direct Plan-IDCW</t>
  </si>
  <si>
    <t>INF397L01JW3</t>
  </si>
  <si>
    <t>LEESCF</t>
  </si>
  <si>
    <t>LIC MF Small Cap Fund</t>
  </si>
  <si>
    <t>SC</t>
  </si>
  <si>
    <t>189</t>
  </si>
  <si>
    <t>SCGP</t>
  </si>
  <si>
    <t>189GP</t>
  </si>
  <si>
    <t>LIC MF Small Cap Fund-Regular Plan-Growth</t>
  </si>
  <si>
    <t>INF397L01JT9INF397L01JU7</t>
  </si>
  <si>
    <t>SCDP</t>
  </si>
  <si>
    <t>189DP</t>
  </si>
  <si>
    <t>LIC MF Small Cap Fund-Regular Plan-IDCW</t>
  </si>
  <si>
    <t>INF397L01JS1</t>
  </si>
  <si>
    <t>SCG1</t>
  </si>
  <si>
    <t>189G1</t>
  </si>
  <si>
    <t>LIC MF Small Cap Fund-Direct Plan-Growth</t>
  </si>
  <si>
    <t>INF397L01JP7INF397L01JQ5</t>
  </si>
  <si>
    <t>SCD1</t>
  </si>
  <si>
    <t>189D1</t>
  </si>
  <si>
    <t>LIC MF Small Cap Fund-Direct Plan-IDCW</t>
  </si>
  <si>
    <t>INF397L01KE9</t>
  </si>
  <si>
    <t>LEFE30</t>
  </si>
  <si>
    <t>LIC MF Focused 30 Equity Fund</t>
  </si>
  <si>
    <t>FE</t>
  </si>
  <si>
    <t>186</t>
  </si>
  <si>
    <t>FEGP</t>
  </si>
  <si>
    <t>186GP</t>
  </si>
  <si>
    <t>INF397L01KB5INF397L01KC3</t>
  </si>
  <si>
    <t>FEDP</t>
  </si>
  <si>
    <t>186DP</t>
  </si>
  <si>
    <t>INF397L01KA7</t>
  </si>
  <si>
    <t>FEG1</t>
  </si>
  <si>
    <t>186G1</t>
  </si>
  <si>
    <t>INF397L01JX1INF397L01JY9</t>
  </si>
  <si>
    <t>FED1</t>
  </si>
  <si>
    <t>186D1</t>
  </si>
  <si>
    <t>INF397L01KQ3</t>
  </si>
  <si>
    <t>LELTVF</t>
  </si>
  <si>
    <t>LIC MF Long Term Value Fund</t>
  </si>
  <si>
    <t>LV</t>
  </si>
  <si>
    <t>190</t>
  </si>
  <si>
    <t>LVGP</t>
  </si>
  <si>
    <t>190GP</t>
  </si>
  <si>
    <t>INF397L01KN0</t>
  </si>
  <si>
    <t>LVDP</t>
  </si>
  <si>
    <t>190DP</t>
  </si>
  <si>
    <t>INF397L01KU5</t>
  </si>
  <si>
    <t>LVG1</t>
  </si>
  <si>
    <t>190G1</t>
  </si>
  <si>
    <t>INF397L01KR1</t>
  </si>
  <si>
    <t>LVD1</t>
  </si>
  <si>
    <t>190D1</t>
  </si>
  <si>
    <t>INF397L01KY7</t>
  </si>
  <si>
    <t>LEDDYF</t>
  </si>
  <si>
    <t>LIC MF Dividend Yield Fund</t>
  </si>
  <si>
    <t>DY</t>
  </si>
  <si>
    <t>185</t>
  </si>
  <si>
    <t>DYGP</t>
  </si>
  <si>
    <t>185GP</t>
  </si>
  <si>
    <t>LIC MF Dividend Yield Fund-Regular Plan-Growth</t>
  </si>
  <si>
    <t>INF397L01KV3INF397L01KW1</t>
  </si>
  <si>
    <t>DYDP</t>
  </si>
  <si>
    <t>185DP</t>
  </si>
  <si>
    <t>LIC MF Dividend Yield Fund-Regular Plan-IDCW</t>
  </si>
  <si>
    <t>INF397L01LC1</t>
  </si>
  <si>
    <t>DYG1</t>
  </si>
  <si>
    <t>185G1</t>
  </si>
  <si>
    <t>LIC MF Dividend Yield Fund-Direct Plan-Growth</t>
  </si>
  <si>
    <t>INF397L01KZ4INF397L01LA5</t>
  </si>
  <si>
    <t>DYD1</t>
  </si>
  <si>
    <t>185D1</t>
  </si>
  <si>
    <t>LIC MF Dividend Yield Fund-Direct Plan-IDCW</t>
  </si>
  <si>
    <t>INF397L01LG2</t>
  </si>
  <si>
    <t>LEDHCF</t>
  </si>
  <si>
    <t>LIC MF Healthcare Fund</t>
  </si>
  <si>
    <t>HC</t>
  </si>
  <si>
    <t>188</t>
  </si>
  <si>
    <t>HCGP</t>
  </si>
  <si>
    <t>188GP</t>
  </si>
  <si>
    <t>LIC MF Healthcare Fund-Regular Plan-Growth</t>
  </si>
  <si>
    <t>INF397L01LD9INF397L01LE7</t>
  </si>
  <si>
    <t>HCDP</t>
  </si>
  <si>
    <t>188DP</t>
  </si>
  <si>
    <t>LIC MF Healthcare Fund-Regular Plan-IDCW</t>
  </si>
  <si>
    <t>INF397L01LK4</t>
  </si>
  <si>
    <t>HCG1</t>
  </si>
  <si>
    <t>188G1</t>
  </si>
  <si>
    <t>LIC MF Healthcare Fund-Direct Plan-Growth</t>
  </si>
  <si>
    <t>INF397L01LH0INF397L01LI8</t>
  </si>
  <si>
    <t>HCD1</t>
  </si>
  <si>
    <t>188D1</t>
  </si>
  <si>
    <t>LIC MF Healthcare Fund-Direct Plan-IDCW</t>
  </si>
  <si>
    <t>LIC192</t>
  </si>
  <si>
    <t>LIC191</t>
  </si>
  <si>
    <t>LIC194</t>
  </si>
  <si>
    <t>LIC187</t>
  </si>
  <si>
    <t>LIC189</t>
  </si>
  <si>
    <t>LIC186</t>
  </si>
  <si>
    <t>LIC190</t>
  </si>
  <si>
    <t>LIC185</t>
  </si>
  <si>
    <t>LIC188</t>
  </si>
  <si>
    <t>LDBONDQDP</t>
  </si>
  <si>
    <t>LDBONDRAD</t>
  </si>
  <si>
    <t>LDBONDRQD</t>
  </si>
  <si>
    <t>LDBONDYDP</t>
  </si>
  <si>
    <t>LDSTDFMDP</t>
  </si>
  <si>
    <t>LDSTDFRMD</t>
  </si>
  <si>
    <t>LDSTDFRWD</t>
  </si>
  <si>
    <t>LDSTDFWDP</t>
  </si>
  <si>
    <t>LEDDYFDDP</t>
  </si>
  <si>
    <t>LEDDYFGDP</t>
  </si>
  <si>
    <t>LEDDYFRD</t>
  </si>
  <si>
    <t>LEDDYFRG</t>
  </si>
  <si>
    <t>LEDHCFDDP</t>
  </si>
  <si>
    <t>LEDHCFGDP</t>
  </si>
  <si>
    <t>LEDHCFRD</t>
  </si>
  <si>
    <t>LEDHCFRG</t>
  </si>
  <si>
    <t>LEEMCFDDP</t>
  </si>
  <si>
    <t>LIC MF Mid cap Fund</t>
  </si>
  <si>
    <t>LEEMCFGDP</t>
  </si>
  <si>
    <t>LEEMCFRD</t>
  </si>
  <si>
    <t>LEEMCFRG</t>
  </si>
  <si>
    <t>LEEQSFGDP</t>
  </si>
  <si>
    <t>LEEQSFMDP</t>
  </si>
  <si>
    <t>LEEQSFQDP</t>
  </si>
  <si>
    <t>LEEQSFRG</t>
  </si>
  <si>
    <t>LEEQSFRMD</t>
  </si>
  <si>
    <t>LEEQSFRQD</t>
  </si>
  <si>
    <t>LEESCFDDP</t>
  </si>
  <si>
    <t>LEESCFGDP</t>
  </si>
  <si>
    <t>LEESCFRD</t>
  </si>
  <si>
    <t>LEESCFRG</t>
  </si>
  <si>
    <t>LEFE30DDP</t>
  </si>
  <si>
    <t>LEFE30GDP</t>
  </si>
  <si>
    <t>LEFE30RD</t>
  </si>
  <si>
    <t>LEFE30RG</t>
  </si>
  <si>
    <t>LEGFOFGDP</t>
  </si>
  <si>
    <t>LEGFOFRG</t>
  </si>
  <si>
    <t>LELTVFDDP</t>
  </si>
  <si>
    <t>LELTVFGDP</t>
  </si>
  <si>
    <t>LELTVFRD</t>
  </si>
  <si>
    <t>LELTVFRG</t>
  </si>
  <si>
    <t>LENI50DDP</t>
  </si>
  <si>
    <t>LENI50GDP</t>
  </si>
  <si>
    <t>LENI50RD</t>
  </si>
  <si>
    <t>LENI50RG</t>
  </si>
  <si>
    <t>LLIQDFMDP</t>
  </si>
  <si>
    <t>LLIQDFRMD</t>
  </si>
  <si>
    <t>LLIQDFRWD</t>
  </si>
  <si>
    <t>LLIQDFWDP</t>
  </si>
  <si>
    <t>LIC MF Ultra Short Duration Fund(Formerly LIC MF Ultra Short Term Fund)</t>
  </si>
  <si>
    <t>LIC MF Low Duration Fund (formerly LIC MF Savings Fund)</t>
  </si>
  <si>
    <t>LIC MF Aggressive Hybrid Fund(Formerly LIC MF Equity Hybrid Fund)</t>
  </si>
  <si>
    <t>LIC MF Short Duration Fund(Formerly LIC MF Short Term Debt Fund)</t>
  </si>
  <si>
    <t>Regular Plan - Weekly IDCW</t>
  </si>
  <si>
    <t>Direct Plan - Weekly IDCW</t>
  </si>
  <si>
    <t>Professional Fee-Payable</t>
  </si>
  <si>
    <t>Exp Allocation Liability-IDBI</t>
  </si>
  <si>
    <t>Other Exp- Payable (IDBI)</t>
  </si>
  <si>
    <t>CBRICS Charges Payable</t>
  </si>
  <si>
    <t>Prov Withheld Brok 2022-23</t>
  </si>
  <si>
    <t>Provision for Doubtful Debts</t>
  </si>
  <si>
    <t>Cost Reduction</t>
  </si>
  <si>
    <t>Brokerage Expenses</t>
  </si>
  <si>
    <t>Surveillance fees</t>
  </si>
  <si>
    <t>Stamp Duty</t>
  </si>
  <si>
    <t>Provision Exp Rating Fees</t>
  </si>
  <si>
    <t>Scheme Rec. Exp. Rev Reg Pay</t>
  </si>
  <si>
    <t>Scheme Rec. Exp. Rev Dir Pay</t>
  </si>
  <si>
    <t>Provision Exp Postage&amp;Courier</t>
  </si>
  <si>
    <t>SCB Redemption bank account</t>
  </si>
  <si>
    <t>Management Fee Payable-Add</t>
  </si>
  <si>
    <t>TDS Payable-Mgt Fees-Add</t>
  </si>
  <si>
    <t>General Reserves</t>
  </si>
  <si>
    <t>Surplus Deficit Revenue A/C</t>
  </si>
  <si>
    <t>Equalisation Reserve-RG</t>
  </si>
  <si>
    <t>Equalisation Reserve-GDP</t>
  </si>
  <si>
    <t>Commission on Subscription</t>
  </si>
  <si>
    <t>Statutory Advs &amp; Notice Exp</t>
  </si>
  <si>
    <t>Addnl. TER - Regular Growth</t>
  </si>
  <si>
    <t>Addnl. TER - Regular Plan</t>
  </si>
  <si>
    <t>Addnl. TER - Regular Div</t>
  </si>
  <si>
    <t>Transfer Agent Fee</t>
  </si>
  <si>
    <t>Postage &amp; Courier Exp</t>
  </si>
  <si>
    <t>Statutory Audit Fees</t>
  </si>
  <si>
    <t>Transaction Fees</t>
  </si>
  <si>
    <t>Provision Exp Marketing Exps</t>
  </si>
  <si>
    <t>SchemeRec Exp Rev Regular plan</t>
  </si>
  <si>
    <t>Equalisation Reserve-RQD</t>
  </si>
  <si>
    <t>Equalisation Reserve-MDP</t>
  </si>
  <si>
    <t>Equalisation Reserve-QDP</t>
  </si>
  <si>
    <t>MTM Derivatives Trans Income</t>
  </si>
  <si>
    <t>Addnl. TER - Regular Mly Dv</t>
  </si>
  <si>
    <t>Addnl. TER - Regular Qly Dv</t>
  </si>
  <si>
    <t>Exchange Traded Fund</t>
  </si>
  <si>
    <t>Prov Unr P/L - Exchge Trd Fund</t>
  </si>
  <si>
    <t>R/L G/P - Exchange Traded Fund</t>
  </si>
  <si>
    <t>UR/L G/P -Exchange Traded Fund</t>
  </si>
  <si>
    <t>Provision Exp Statutory Advts</t>
  </si>
  <si>
    <t>Provision Exp R&amp;T Charges</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</si>
  <si>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</si>
  <si>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</si>
  <si>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</si>
  <si>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</si>
  <si>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</si>
  <si>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Added in September 2022</t>
  </si>
  <si>
    <t>Added in September 2023</t>
  </si>
  <si>
    <t>Domestic Price of Gold</t>
  </si>
  <si>
    <t>IDBI Dividend Yield Fund</t>
  </si>
  <si>
    <t>IDBI Equity Savings Fund</t>
  </si>
  <si>
    <t>IDBI Focused 30 Equity Fund</t>
  </si>
  <si>
    <t>IDBI Gold Fund</t>
  </si>
  <si>
    <t>IDBI Healthcare Fund</t>
  </si>
  <si>
    <t>IDBI Long Term Value Fund</t>
  </si>
  <si>
    <t>IDBI Midcap Fund</t>
  </si>
  <si>
    <t>IDBI Small Cap Fund</t>
  </si>
  <si>
    <t>LIC Housing Finance Ltd.</t>
  </si>
  <si>
    <t>Associate pay for the HY ended March 2023</t>
  </si>
  <si>
    <t>Brokerage on equity deals</t>
  </si>
  <si>
    <t>IDBI Bank Ltd</t>
  </si>
  <si>
    <t>IDBI Capital Markets &amp; Securities Ltd.</t>
  </si>
  <si>
    <t>Name of the Scheme</t>
  </si>
  <si>
    <t>Name of associate/related parties/group companies of sponsor/AMC</t>
  </si>
  <si>
    <t>Nature of Association/Nature of Relation</t>
  </si>
  <si>
    <t>Period Covered</t>
  </si>
  <si>
    <t>% of total business received by the fund</t>
  </si>
  <si>
    <t>Commission  (₹ In Cr.)</t>
  </si>
  <si>
    <t>% of Total Commission paid by the fund</t>
  </si>
  <si>
    <t>Sponsor</t>
  </si>
  <si>
    <t>Apr'23-July'23</t>
  </si>
  <si>
    <t>*IDBI Nifty Next 50 Index Fund</t>
  </si>
  <si>
    <t>IDBI Capital Market Services Ltd.</t>
  </si>
  <si>
    <t>Group Company</t>
  </si>
  <si>
    <r>
      <t>Business Given (</t>
    </r>
    <r>
      <rPr>
        <b/>
        <sz val="10"/>
        <color indexed="8"/>
        <rFont val="Calibri"/>
        <family val="2"/>
      </rPr>
      <t>₹ In Cr.)</t>
    </r>
  </si>
  <si>
    <t>Commission for the period 1 April 2023 to 28 July 2023</t>
  </si>
  <si>
    <r>
      <t xml:space="preserve">Details of investments made in companies which have invested more then 5% of the NAV of a Scheme in terms of Regulation 25(11): </t>
    </r>
    <r>
      <rPr>
        <b/>
        <sz val="10"/>
        <color theme="1"/>
        <rFont val="Arial"/>
        <family val="2"/>
      </rPr>
      <t>Annexure 1</t>
    </r>
  </si>
  <si>
    <t>LIC MF Aggressive Hybrid Fund - Dirt - Growth Adjusted NAV (Post merger with IDBI Mutual Fund)</t>
  </si>
  <si>
    <t>LIC MF Aggressive Hybrid Fund - Reg - Growth Adjusted NAV (Post merger with IDBI Mutual Fund)</t>
  </si>
  <si>
    <t>LIC MF Arbitrage Fund - Dir - Growth</t>
  </si>
  <si>
    <t>LIC MF Arbitrage Fund - Reg - Growth</t>
  </si>
  <si>
    <t>LIC MF Balanced Advantage Fund - Dir - Growth</t>
  </si>
  <si>
    <t>LIC MF Balanced Advantage Fund - Reg - Growth</t>
  </si>
  <si>
    <t>LIC MF Banking &amp; Financial Services Fund - Dir - Growth Adjusted NAV (Post merger with IDBI Mutual Fund)</t>
  </si>
  <si>
    <t>LIC MF Banking &amp; Financial Services Fund - Reg - Growth Adjusted NAV (Post merger with IDBI Mutual Fund)</t>
  </si>
  <si>
    <t>LIC MF Banking &amp; PSU Debt Fund - Dir - Growth</t>
  </si>
  <si>
    <t>LIC MF Banking &amp; PSU Debt Fund - Growth</t>
  </si>
  <si>
    <t>LIC MF Childrens Gift Fund</t>
  </si>
  <si>
    <t>LIC MF Childrens Gift Fund -Dir</t>
  </si>
  <si>
    <t>LIC MF Conservative Hybrid Fund - Cumulative</t>
  </si>
  <si>
    <t>LIC MF Conservative Hybrid Fund - Dir - Cumulative</t>
  </si>
  <si>
    <t>LIC MF Dividend Yield Fund - Dir - Growth</t>
  </si>
  <si>
    <t>LIC MF Dividend Yield Fund - Reg - Growth</t>
  </si>
  <si>
    <t>LIC MF Equity Savings Fund - Dir - Growth</t>
  </si>
  <si>
    <t>LIC MF Equity Savings Fund - Growth</t>
  </si>
  <si>
    <t>LIC MF Flexi Cap Fund - Dir - Growth Adjusted NAV (Post merger with IDBI Mutual Fund)</t>
  </si>
  <si>
    <t>LIC MF Flexi Cap Fund - Reg - Growth Adjusted NAV (Post merger with IDBI Mutual Fund)</t>
  </si>
  <si>
    <t>LIC MF Focused 30 Equity Fund - Dir - Growth</t>
  </si>
  <si>
    <t>LIC MF Focused 30 Equity Fund - Reg - Growth</t>
  </si>
  <si>
    <t>LIC MF Gilt Fund - Dir - Growth</t>
  </si>
  <si>
    <t>LIC MF Gilt Fund - Growth</t>
  </si>
  <si>
    <t>LIC MF Gold ETF</t>
  </si>
  <si>
    <t>LIC MF Gold ETF Fund of Fund - Dir - Growth</t>
  </si>
  <si>
    <t>LIC MF Gold ETF Fund of Fund - Growth</t>
  </si>
  <si>
    <t>LIC MF Healthcare Fund - Dir - Growth</t>
  </si>
  <si>
    <t>LIC MF Healthcare Fund - Reg - Growth</t>
  </si>
  <si>
    <t>LIC MF Infrastructure Fund - Dir - Growth</t>
  </si>
  <si>
    <t>LIC MF Infrastructure Fund - Growth</t>
  </si>
  <si>
    <t>LIC MF Large &amp; Mid Cap Fund - Dir - Growth</t>
  </si>
  <si>
    <t>LIC MF Large &amp; Mid Cap Fund - Reg - Growth</t>
  </si>
  <si>
    <t>LIC MF Large Cap Fund - Dir - Growth Adjusted NAV (Post merger with IDBI Mutual Fund)</t>
  </si>
  <si>
    <t>LIC MF Large Cap Fund - Reg - Growth Adjusted NAV (Post merger with IDBI Mutual Fund)</t>
  </si>
  <si>
    <t>LIC MF Liquid Fund - Dir - GrowthAdjusted NAV (Post merger with IDBI Mutual Fund)</t>
  </si>
  <si>
    <t>LIC MF Liquid Fund - Reg - Growth Adjusted NAV (Post merger with IDBI Mutual Fund)</t>
  </si>
  <si>
    <t>LIC MF Long Term Value Fund - Dir - Growth</t>
  </si>
  <si>
    <t>LIC MF Long Term Value Fund - Reg - Growth</t>
  </si>
  <si>
    <t>LIC MF Low Duration Fund - Dir - Growth</t>
  </si>
  <si>
    <t>LIC MF Low Duration Fund - Growth</t>
  </si>
  <si>
    <t>LIC MF Medium to Long Duration Bond Fund - Dir - Growth</t>
  </si>
  <si>
    <t>LIC MF Medium to Long Duration Bond Fund - Growth</t>
  </si>
  <si>
    <t>LIC MF Mid cap Fund - Dir - Growth</t>
  </si>
  <si>
    <t>LIC MF Mid cap Fund - Reg - Growth</t>
  </si>
  <si>
    <t>LIC MF Money Market Fund - Dir - Growth</t>
  </si>
  <si>
    <t>LIC MF Money Market Fund - Reg - Growth</t>
  </si>
  <si>
    <t>LIC MF Multi Cap Fund - Dir - Growth</t>
  </si>
  <si>
    <t>LIC MF Multi Cap Fund - Reg - Growth</t>
  </si>
  <si>
    <t>LIC MF Nifty 50 Index Fund - Dir - Growth Adjusted NAV (Post merger with IDBI Mutual Fund)</t>
  </si>
  <si>
    <t>LIC MF Nifty 50 Index Fund - Reg - Growth Adjusted NAV (Post merger with IDBI Mutual Fund)</t>
  </si>
  <si>
    <t>LIC MF Nifty Next 50 Index Fund - Dir - Growth</t>
  </si>
  <si>
    <t>LIC MF Nifty Next 50 Index Fund - Growth</t>
  </si>
  <si>
    <t>LIC MF Overnight Fund - Dir - Growth</t>
  </si>
  <si>
    <t>LIC MF Overnight Fund - Reg - Growth</t>
  </si>
  <si>
    <t>LIC MF S &amp; P BSE Sensex Index Fund - Dir - Growth</t>
  </si>
  <si>
    <t>LIC MF S &amp; P BSE Sensex Index Fund - Growth</t>
  </si>
  <si>
    <t>LIC MF Short Duration Fund - Dir - Growth Adjusted NAV (Post merger with IDBI Mutual Fund)</t>
  </si>
  <si>
    <t>LIC MF Short Duration Fund - Reg - Growth Adjusted NAV (Post merger with IDBI Mutual Fund)</t>
  </si>
  <si>
    <t>LIC MF Small Cap Fund - Dir - Growth</t>
  </si>
  <si>
    <t>LIC MF Small Cap Fund - Reg - Growth</t>
  </si>
  <si>
    <t>LIC MF Ultra Short Duration Fund - Dir - Growth Adjusted NAV (Post merger with IDBI Mutual Fund)</t>
  </si>
  <si>
    <t>LIC MF Ultra Short Duration Fund - Reg - Growth Adjusted NAV (Post merger with IDBI Mutual Fund)</t>
  </si>
  <si>
    <t>LIC MF Unit Linked Insurance scheme</t>
  </si>
  <si>
    <t>LIC MF Unit Linked Insurance scheme -Dir</t>
  </si>
  <si>
    <t>NIFTY Equity Savings Index</t>
  </si>
  <si>
    <t>INF767K01RN1</t>
  </si>
  <si>
    <t>LEMETF</t>
  </si>
  <si>
    <t>LIC MF Nifty Midcap 100 ETF</t>
  </si>
  <si>
    <t>195</t>
  </si>
  <si>
    <t>195GP</t>
  </si>
  <si>
    <t>LEMETFG</t>
  </si>
  <si>
    <t>LIC MF NIFTY MIDCAP 100 ETF</t>
  </si>
  <si>
    <t>LIC195</t>
  </si>
  <si>
    <t>LICNMID100</t>
  </si>
  <si>
    <t>LIC MF ELSS Tax Saver</t>
  </si>
  <si>
    <t>Investment CDMDF</t>
  </si>
  <si>
    <t>Prov Unr P/L - CDMDF</t>
  </si>
  <si>
    <t>UR/L G/P-CDMDF</t>
  </si>
  <si>
    <t>R/L G/P - ZCB</t>
  </si>
  <si>
    <t>Due to Broker -Options</t>
  </si>
  <si>
    <t>R/L G/P - Short Options</t>
  </si>
  <si>
    <t>R/L L/P - Short Options</t>
  </si>
  <si>
    <t>Taxation Fee</t>
  </si>
  <si>
    <t>Listing Expenses P.Y</t>
  </si>
  <si>
    <t>Receivables on Subscription</t>
  </si>
  <si>
    <t>Amort Income - STRIPS GSEC</t>
  </si>
  <si>
    <t>Added in March 2024</t>
  </si>
  <si>
    <t>LIC MF Conservative Hybrid Fund (formerly LIC MF Debt Hybrid Fund)</t>
  </si>
  <si>
    <t>NAV at the beginning for all Schemes except LIC MF Liquid Fund and LIC MF Overnight Fund is as on September 29, 2023</t>
  </si>
  <si>
    <t>NAV at the beginning for LIC MF Liquid Fund and LIC MF Overnight Fund is as on September 30, 2023</t>
  </si>
  <si>
    <t>#</t>
  </si>
  <si>
    <t>Other expenses includes transaction cost</t>
  </si>
  <si>
    <t>##</t>
  </si>
  <si>
    <t>Transaction costs are excluded while computing the total recurring expenses ratio</t>
  </si>
  <si>
    <t xml:space="preserve">     - Other expenses [Rs. in Crores] #</t>
  </si>
  <si>
    <t>Total recurring expenses as a percentage of daily net assets (annualised) [%] ##</t>
  </si>
  <si>
    <t>e)</t>
  </si>
  <si>
    <t>Comparative Performance of all schemes</t>
  </si>
  <si>
    <t>Fund / Benchmark</t>
  </si>
  <si>
    <t>7 Days</t>
  </si>
  <si>
    <t>15 Days</t>
  </si>
  <si>
    <t>30 Days</t>
  </si>
  <si>
    <t>6 Months</t>
  </si>
  <si>
    <t>1 Year</t>
  </si>
  <si>
    <t>3 Years</t>
  </si>
  <si>
    <t>5 Years</t>
  </si>
  <si>
    <t>Since Inception</t>
  </si>
  <si>
    <t>Amount in Rs.</t>
  </si>
  <si>
    <t>Returns (%)</t>
  </si>
  <si>
    <t>Scheme Benchmark (CRISIL Hybrid 35 plus 65 - Aggressive Index LIC**)</t>
  </si>
  <si>
    <t>Additional Benchmark (Nifty 50 TRI)</t>
  </si>
  <si>
    <t>Scheme Benchmark (Nifty 50 Arbitrage Index)</t>
  </si>
  <si>
    <t>Additional Benchmark (CRISIL 1 Year T Bill Index LIC**)</t>
  </si>
  <si>
    <t>Scheme Benchmark (Nifty 50 Hybrid composite debt 50:50 Index LIC**)</t>
  </si>
  <si>
    <t>Scheme Benchmark (Nifty Financial Services TRI)</t>
  </si>
  <si>
    <t>Scheme Benchmark (Nifty Banking and PSU Debt Index A-II LIC**)</t>
  </si>
  <si>
    <t>Additional Benchmark (CRISIL 10 Year Gilt Index LIC**)</t>
  </si>
  <si>
    <t>Scheme Benchmark (CRISIL Hybrid 85 plus 15 - Conservative Iindex LIC**)</t>
  </si>
  <si>
    <t>Scheme Benchmark (Nifty 500 TRI)</t>
  </si>
  <si>
    <t>LIC MF ELSS Tax Saver - Dir - Growth Adjusted NAV (Post merger with IDBI Mutual Fund)</t>
  </si>
  <si>
    <t>LIC MF ELSS Tax Saver - Regular - Growth Adjusted NAV (Post merger with IDBI Mutual Fund)</t>
  </si>
  <si>
    <t>Scheme Benchmark (Nifty Equity Savings Index TRI LIC**)</t>
  </si>
  <si>
    <t>Scheme Benchmark (Nifty All Duration G-Sec Index LIC**)</t>
  </si>
  <si>
    <t>Scheme Benchmark (Domestic Price of Gold- without GST**)</t>
  </si>
  <si>
    <t>Scheme Benchmark (Nifty Infrastructure TRI)</t>
  </si>
  <si>
    <t>Scheme Benchmark (NIFTY Large Midcap 250 TRI)</t>
  </si>
  <si>
    <t>Scheme Benchmark (Nifty 100 TRI)</t>
  </si>
  <si>
    <t>Scheme Benchmark (CRISIL Liquid Fund A-I Index LIC**)</t>
  </si>
  <si>
    <t>Scheme Benchmark (CRISIL Low Duration Fund A-I Index LIC**)</t>
  </si>
  <si>
    <t>Scheme Benchmark (CRISIL Medium to Long Duration Fund A-III Index LIC**)</t>
  </si>
  <si>
    <t>Scheme Benchmark (Nifty Midcap 150 TRI)</t>
  </si>
  <si>
    <t>Scheme Benchmark (NIFTY Money Market Index A-I LIC**)</t>
  </si>
  <si>
    <t>Scheme Benchmark (NIFTY 500 Multicap 50:25:25 TRI)</t>
  </si>
  <si>
    <t>Scheme Benchmark (Nifty 50 TRI)</t>
  </si>
  <si>
    <t>Scheme Benchmark (Nifty 8 minus 13 Year Gsec Index LIC**)</t>
  </si>
  <si>
    <t>Scheme Benchmark (Nifty Next 50 TRI)</t>
  </si>
  <si>
    <t>Scheme Benchmark (Nifty 1D Rate Index)</t>
  </si>
  <si>
    <t>Scheme Benchmark (CRISIL Short Duration Fund A-II Index LIC**)</t>
  </si>
  <si>
    <t>Scheme Benchmark (Nifty Smallcap 250 TRI)</t>
  </si>
  <si>
    <t>Scheme Benchmark (CRISIL Ultra Short Duration Fund A-I Index LIC**)</t>
  </si>
  <si>
    <t xml:space="preserve">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Limited adopts all necessary measures so that the information it uses is of sufficient quality and from sources ICRA Analytics Limited considers to be reliable including, when appropriate, independent third-party sources. However, ICRA Analytics Limited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and any of its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Limited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and/or are liable for any decision taken on the basis of this document and/or the information contained herein.
</t>
  </si>
  <si>
    <t>For HY</t>
  </si>
  <si>
    <t>LEBALFDirect Plan - Growth Option</t>
  </si>
  <si>
    <t>LEBALFGrowth Option</t>
  </si>
  <si>
    <t>LEARBFDirect Plan - Growth Option</t>
  </si>
  <si>
    <t>LEARBFGrowth Option</t>
  </si>
  <si>
    <t>LEBADFDirect Plan - Growth Option</t>
  </si>
  <si>
    <t>LEBADFGrowth Option</t>
  </si>
  <si>
    <t>LEBFSFDirect Plan - Growth Option</t>
  </si>
  <si>
    <t>LEBFSFGrowth Option</t>
  </si>
  <si>
    <t>LDINPFDirect Plan - Growth Option</t>
  </si>
  <si>
    <t>LDINPFGrowth Option</t>
  </si>
  <si>
    <t>LECHIDGrowth Option</t>
  </si>
  <si>
    <t>LECHIDDirect Plan - Growth Option</t>
  </si>
  <si>
    <t>LDMIPFGrowth Option</t>
  </si>
  <si>
    <t>LDMIPFDirect Plan - Growth Option</t>
  </si>
  <si>
    <t>LEDDYFDirect Plan - Growth Option</t>
  </si>
  <si>
    <t>LEDDYFGrowth Option</t>
  </si>
  <si>
    <t>LETAXPDirect Plan - Growth Option</t>
  </si>
  <si>
    <t>LETAXPGrowth Option</t>
  </si>
  <si>
    <t>LEEQSFDirect Plan - Growth Option</t>
  </si>
  <si>
    <t>LEEQSFGrowth Option</t>
  </si>
  <si>
    <t>LEEQTFDirect Plan - Growth Option</t>
  </si>
  <si>
    <t>LEEQTFGrowth Option</t>
  </si>
  <si>
    <t>LEFE30Direct Plan - Growth Option</t>
  </si>
  <si>
    <t>LEFE30Growth Option</t>
  </si>
  <si>
    <t>LDGSECDirect Plan - Growth Option</t>
  </si>
  <si>
    <t>LDGSECGrowth Option</t>
  </si>
  <si>
    <t>LEGFOFDirect Plan - Growth Option</t>
  </si>
  <si>
    <t>LEGFOFGrowth Option</t>
  </si>
  <si>
    <t>LEDHCFDirect Plan - Growth Option</t>
  </si>
  <si>
    <t>LEDHCFGrowth Option</t>
  </si>
  <si>
    <t>LEINFADirect Plan - Growth Option</t>
  </si>
  <si>
    <t>LEINFAGrowth Option</t>
  </si>
  <si>
    <t>LEMIDFDirect Plan - Growth Option</t>
  </si>
  <si>
    <t>LEMIDFGrowth Option</t>
  </si>
  <si>
    <t>LEGROWDirect Plan - Growth Option</t>
  </si>
  <si>
    <t>LEGROWGrowth Option</t>
  </si>
  <si>
    <t>LLIQDFDirect Plan - Growth Option</t>
  </si>
  <si>
    <t>LLIQDFGrowth Option</t>
  </si>
  <si>
    <t>LELTVFDirect Plan - Growth Option</t>
  </si>
  <si>
    <t>LELTVFGrowth Option</t>
  </si>
  <si>
    <t>LDSAPFDirect Plan - Growth Option</t>
  </si>
  <si>
    <t>LDSAPFGrowth Option</t>
  </si>
  <si>
    <t>LDBONDDirect Plan - Growth Option</t>
  </si>
  <si>
    <t>LDBONDGrowth Option</t>
  </si>
  <si>
    <t>LEEMCFDirect Plan - Growth Option</t>
  </si>
  <si>
    <t>LEEMCFGrowth Option</t>
  </si>
  <si>
    <t>LDMNMFDirect Plan - Growth Option</t>
  </si>
  <si>
    <t>LDMNMFGrowth Option</t>
  </si>
  <si>
    <t>LEMUCFDirect Plan - Growth Option</t>
  </si>
  <si>
    <t>LEMUCFGrowth Option</t>
  </si>
  <si>
    <t>LET100Growth Option</t>
  </si>
  <si>
    <t>LETF50Growth Option</t>
  </si>
  <si>
    <t>LEINNFDirect Plan - Growth Option</t>
  </si>
  <si>
    <t>LEINNFGrowth Option</t>
  </si>
  <si>
    <t>LDGETFGrowth Option</t>
  </si>
  <si>
    <t>LENI50Direct Plan - Growth Option</t>
  </si>
  <si>
    <t>LENI50Growth Option</t>
  </si>
  <si>
    <t>LDONTFDirect Plan - Growth Option</t>
  </si>
  <si>
    <t>LDONTFGrowth Option</t>
  </si>
  <si>
    <t>LETFSXGrowth Option</t>
  </si>
  <si>
    <t>LEINSXDirect Plan - Growth Option</t>
  </si>
  <si>
    <t>LEINSXGrowth Option</t>
  </si>
  <si>
    <t>LDSTDFDirect Plan - Growth Option</t>
  </si>
  <si>
    <t>LDSTDFGrowth Option</t>
  </si>
  <si>
    <t>LEESCFDirect Plan - Growth Option</t>
  </si>
  <si>
    <t>LEESCFGrowth Option</t>
  </si>
  <si>
    <t>LDUSTFDirect Plan - Growth Option</t>
  </si>
  <si>
    <t>LDUSTFGrowth Option</t>
  </si>
  <si>
    <t>LEULISGrowth Option</t>
  </si>
  <si>
    <t>LEULISDirect Plan - Growth Option</t>
  </si>
  <si>
    <t>Benchmark</t>
  </si>
  <si>
    <t>Scheme plan name</t>
  </si>
  <si>
    <t>Brokerage paid to associates/ related parties/ group companies of Sponsor/ AMC:</t>
  </si>
  <si>
    <t>CRISIL Medium to Long Duration Debt A-III Index</t>
  </si>
  <si>
    <t>CRISIL Liquid Debt A-I Index</t>
  </si>
  <si>
    <t>CRISIL Low Duration Debt A-I Index</t>
  </si>
  <si>
    <t>NIFTY Banking &amp; PSU Debt Index A-II</t>
  </si>
  <si>
    <t>CRISIL Short Duration Debt A-II Index</t>
  </si>
  <si>
    <t>CRISIL Ultra Short Duration Debt A-I Index</t>
  </si>
  <si>
    <t>NIFTY Money Market Index A-I</t>
  </si>
  <si>
    <t>RAVI BHARATBHAI JADAV HUF (ARN-266272)</t>
  </si>
  <si>
    <t>Ravi Bharatbhai Jadav HUF (ARN-266272) &amp;&amp;</t>
  </si>
  <si>
    <t xml:space="preserve"> ii) LIC MF Aggressive Hybrid Fund, additional benchmark performance is calculated using Nifty 50 PRI values from date January 1, 1991 to date June 30, 1999 and TRI values since date June 30, 1999.</t>
  </si>
  <si>
    <t>iv) LIC MF ELSS Tax Saver,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</si>
  <si>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</si>
  <si>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</si>
  <si>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</si>
  <si>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ACC Ltd.</t>
  </si>
  <si>
    <t>Adani Green Energy Ltd.</t>
  </si>
  <si>
    <t>Ashok Leyland Ltd.</t>
  </si>
  <si>
    <t>Bank of Baroda</t>
  </si>
  <si>
    <t>Deepak Nitrite Ltd.</t>
  </si>
  <si>
    <t>Godrej Industries Ltd.</t>
  </si>
  <si>
    <t>Hindalco Industries Ltd.</t>
  </si>
  <si>
    <t>ICICI Bank Ltd.</t>
  </si>
  <si>
    <t>Larsen and Toubro Ltd.</t>
  </si>
  <si>
    <t>Maruti Suzuki India Ltd.</t>
  </si>
  <si>
    <t>Nuvama Wealth Finance Ltd.</t>
  </si>
  <si>
    <t>Patanjali Foods Ltd.</t>
  </si>
  <si>
    <t>Reliance Industries Ltd.</t>
  </si>
  <si>
    <t>State Bank of India</t>
  </si>
  <si>
    <t>Sun TV Network Ltd.</t>
  </si>
  <si>
    <t>Tata Capital Housing Finance Ltd.</t>
  </si>
  <si>
    <t>Tata Capital Ltd.</t>
  </si>
  <si>
    <t>Tata Communications Ltd.</t>
  </si>
  <si>
    <t>Wipro Ltd.</t>
  </si>
  <si>
    <t>SBI Cards &amp; Payment Services Ltd. (S)</t>
  </si>
  <si>
    <t>SBI Funds Management Ltd. (S)</t>
  </si>
  <si>
    <t>SBI Life Insurance Company Ltd. (S)</t>
  </si>
  <si>
    <t>Scheme Benchmark (Nifty Midcap 100 TRI)</t>
  </si>
  <si>
    <t>LEMETFGrowth Option</t>
  </si>
  <si>
    <t>Nifty Midcap 100 TRI</t>
  </si>
  <si>
    <t>•Income for short term</t>
  </si>
  <si>
    <t>•Investment in Debt/Money Market Instruments with maturity of upto 91 days.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</si>
  <si>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</si>
  <si>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</si>
  <si>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</si>
  <si>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</si>
  <si>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</si>
  <si>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</si>
  <si>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</si>
  <si>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</si>
  <si>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</si>
  <si>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</si>
  <si>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</si>
  <si>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</si>
  <si>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</si>
  <si>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</si>
  <si>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</si>
  <si>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</si>
  <si>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</si>
  <si>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</si>
  <si>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</si>
  <si>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</si>
  <si>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</si>
  <si>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</si>
  <si>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</si>
  <si>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</si>
  <si>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</si>
  <si>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</si>
  <si>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•Long term investment.</t>
  </si>
  <si>
    <t>•Investment predominantly in dividend yielding equity and equity related instruments.</t>
  </si>
  <si>
    <t>•Investment predominantly in equity and equity related instruments of Midcap companies.</t>
  </si>
  <si>
    <t>•Investment predominantly in equity and equity related instruments of Smallcap companies.</t>
  </si>
  <si>
    <t>•Investment in equity and equity related instruments by following value investment strategy.</t>
  </si>
  <si>
    <t>•Investment in equity and equity related securities and portfolios replicating the composition of Nifty Midcap 100 Total Returns Index, subject to tracking errors.</t>
  </si>
  <si>
    <t>$$ Associate upto March 12, 2024</t>
  </si>
  <si>
    <r>
      <t>All scheme returns are for growth option except for LIC MF Unit Linked Insurance Scheme (ULIS) where the Scheme has only IDCW reinvestment option.</t>
    </r>
    <r>
      <rPr>
        <sz val="8"/>
        <color rgb="FFFF0000"/>
        <rFont val="Arial"/>
        <family val="2"/>
      </rPr>
      <t xml:space="preserve"> </t>
    </r>
    <r>
      <rPr>
        <sz val="10"/>
        <rFont val="Arial"/>
        <family val="2"/>
      </rPr>
      <t>For all Schemes launched prior to 2013, the Direct Plan has been introduced with effect from 1st January 2013.</t>
    </r>
  </si>
  <si>
    <t>LEGOLD</t>
  </si>
  <si>
    <t>GE</t>
  </si>
  <si>
    <t>193</t>
  </si>
  <si>
    <t>GEGP</t>
  </si>
  <si>
    <t>193GP</t>
  </si>
  <si>
    <t>Cluster 6</t>
  </si>
  <si>
    <t>Erstwhile IDBI Gold ETF Fund</t>
  </si>
  <si>
    <t>GEG1</t>
  </si>
  <si>
    <t>193G1</t>
  </si>
  <si>
    <t>Cluster 1</t>
  </si>
  <si>
    <t>Cluster 2</t>
  </si>
  <si>
    <t>Erstwhile LIC MF Equity Hybrid Fund, Erstwhile LIC MF Balanced Fund</t>
  </si>
  <si>
    <t>Erstwhile LIC MF Multicap Fund</t>
  </si>
  <si>
    <t>Erstwhile LIC MF Growth Fund</t>
  </si>
  <si>
    <t>LIC MF ELSS Tax Saver-Regular Plan-Growth</t>
  </si>
  <si>
    <t>Erstwhile LIC MF ELSS, Erstwhile LIC MF Tax Plan</t>
  </si>
  <si>
    <t>LIC MF ELSS Tax Saver-Regular Plan-IDCW</t>
  </si>
  <si>
    <t>LIC MF ELSS Tax Saver-Direct Plan-Growth</t>
  </si>
  <si>
    <t>LIC MF ELSS Tax Saver-Direct Plan-IDCW</t>
  </si>
  <si>
    <t>Cluster 3</t>
  </si>
  <si>
    <t>Erstwhile LIC MF Debt Hybrid Fund, Erstwhile LIC MF Monthly Income Plan</t>
  </si>
  <si>
    <t>LIC MF Medium to Long Duration Fund</t>
  </si>
  <si>
    <t>LIC MF Medium to Long Duration Fund-Regular Plan-Growth</t>
  </si>
  <si>
    <t>Erstwhile LIC MF Medium to Long Duration Bond Fund, Erstwhile LIC MF Bond Fund</t>
  </si>
  <si>
    <t>LIC MF Medium to Long Duration Fund-Regular Plan-IDCW</t>
  </si>
  <si>
    <t>LIC MF Medium to Long Duration Fund-Regular Plan-Quarterly IDCW</t>
  </si>
  <si>
    <t>LIC MF Medium to Long Duration Fund-Regular Plan-Annual IDCW</t>
  </si>
  <si>
    <t>LIC MF Medium to Long Duration Fund-Direct Plan-Growth</t>
  </si>
  <si>
    <t>LIC MF Medium to Long Duration Fund-Direct Plan-IDCW</t>
  </si>
  <si>
    <t>LIC MF Medium to Long Duration Fund-Direct Plan-Quarterly IDCW</t>
  </si>
  <si>
    <t>LIC MF Medium to Long Duration Fund-Direct Plan-Annual IDCW</t>
  </si>
  <si>
    <t>Erstwhile LIC MF Government Securities Fund</t>
  </si>
  <si>
    <t>LIC MF Children's Fund</t>
  </si>
  <si>
    <t>LIC MF Children's Fund-Regular Plan-Growth</t>
  </si>
  <si>
    <t>Erstwhile LIC MF Children's Gift Fund</t>
  </si>
  <si>
    <t>LIC MF Children's Fund-Direct Plan-Growth</t>
  </si>
  <si>
    <t>LIC MF BSE Sensex Index Fund</t>
  </si>
  <si>
    <t>LIC MF BSE Sensex Index Fund-Regular Plan-Growth</t>
  </si>
  <si>
    <t>Cluster 4</t>
  </si>
  <si>
    <t>Erstwhile LIC MF S &amp; P BSE Sensex Index Fund, Erstwhile LIC MF Index Fund - Sensex Plan</t>
  </si>
  <si>
    <t>LIC MF BSE Sensex Index Fund-Regular Plan-IDCW</t>
  </si>
  <si>
    <t>LIC MF BSE Sensex Index Fund-Direct Plan-Growth</t>
  </si>
  <si>
    <t>LIC MF BSE Sensex Index Fund-Direct Plan-IDCW</t>
  </si>
  <si>
    <t>Erstwhile LIC MF Index Fund - Nifty Plan</t>
  </si>
  <si>
    <t>Erstwhile LIC MF Savings Fund, Erstwhile LIC MF Savings Plus Fund</t>
  </si>
  <si>
    <t>LIC MF Banking &amp; PSU Fund</t>
  </si>
  <si>
    <t>LIC MF Banking &amp; PSU Fund-Regular Plan-Growth</t>
  </si>
  <si>
    <t>Erstwhile LIC MF Banking &amp; PSU Debt Fund, Erstwhile LIC MF Income Plus Fund</t>
  </si>
  <si>
    <t>LIC MF Banking &amp; PSU Fund-Regular Plan-Daily IDCW</t>
  </si>
  <si>
    <t>LIC MF Banking &amp; PSU Fund-Regular Plan-Weekly IDCW</t>
  </si>
  <si>
    <t>LIC MF Banking &amp; PSU Fund-Regular Plan-Monthly IDCW</t>
  </si>
  <si>
    <t>LIC MF Banking &amp; PSU Fund-Direct Plan-Growth</t>
  </si>
  <si>
    <t>LIC MF Banking &amp; PSU Fund-Direct Plan-Daily IDCW</t>
  </si>
  <si>
    <t>LIC MF Banking &amp; PSU Fund-Direct Plan-Weekly IDCW</t>
  </si>
  <si>
    <t>LIC MF Banking &amp; PSU Fund-Direct Plan-Monthly IDCW</t>
  </si>
  <si>
    <t>Erstwhile LIC MF G-Sec Long Term Exchange Traded Fund</t>
  </si>
  <si>
    <t>Erstwhile LIC MF Midcap Fund</t>
  </si>
  <si>
    <t>Erstwhile LIC MF Exchange Traded Fund - Nifty 50</t>
  </si>
  <si>
    <t>LIC MF BSE Sensex ETF</t>
  </si>
  <si>
    <t>Erstwhile LIC MF S &amp; P BSE Sensex ETF, Erstwhile LIC MF Exchange Traded Fund – Sensex</t>
  </si>
  <si>
    <t>Erstwhile LIC MF Exchange Traded Fund - Nifty 100</t>
  </si>
  <si>
    <t>Erstwhile LIC MF Short Term Debt Fund</t>
  </si>
  <si>
    <t>Erstwhile LIC MF Ultra Short Fund</t>
  </si>
  <si>
    <t>LIC MF Money Market Fund-Regular Plan-Growth</t>
  </si>
  <si>
    <t>LIC MF Money Market Fund-Regular Plan-IDCW</t>
  </si>
  <si>
    <t>LIC MF Money Market Fund-Direct Plan-Growth</t>
  </si>
  <si>
    <t>LIC MF Money Market Fund-Direct Plan-IDCW</t>
  </si>
  <si>
    <t>LIC MF Multi Cap Fund-Regular Plan-Growth</t>
  </si>
  <si>
    <t>LIC MF Multi Cap Fund-Regular Plan-IDCW</t>
  </si>
  <si>
    <t>LIC MF Multi Cap Fund-Direct Plan-Growth</t>
  </si>
  <si>
    <t>LIC MF Multi Cap Fund-Direct Plan-IDCW</t>
  </si>
  <si>
    <t>Cluster 5</t>
  </si>
  <si>
    <t>Erstwhile IDBI Nifty Next 50 Index Fund</t>
  </si>
  <si>
    <t>LIC MF Equity Savings Fund-Regular Plan-Monthly IDCW</t>
  </si>
  <si>
    <t>Erstwhile IDBI Equity Savings Fund</t>
  </si>
  <si>
    <t>LIC MF Equity Savings Fund-Regular Plan-Quarterly IDCW</t>
  </si>
  <si>
    <t>LIC MF Equity Savings Fund-Direct Plan-Monthly IDCW</t>
  </si>
  <si>
    <t>LIC MF Equity Savings Fund-Direct Plan-Quarterly IDCW</t>
  </si>
  <si>
    <t>LIC MF Gold ETF Fund of Fund-Regular Plan-Growth</t>
  </si>
  <si>
    <t>Erstwhile IDBI Gold Fund</t>
  </si>
  <si>
    <t>LIC MF Gold ETF Fund of Fund-Direct Plan-Growth</t>
  </si>
  <si>
    <t>Erstwhile IDBI Midcap Fund</t>
  </si>
  <si>
    <t>Erstwhile IDBI Small Cap Fund</t>
  </si>
  <si>
    <t>LIC MF Focused Fund</t>
  </si>
  <si>
    <t>LIC MF Focused Fund-Regular Plan-Growth</t>
  </si>
  <si>
    <t>Erstwhile LIC MF Focused 30 Equity Fund, Erstwhile IDBI Focused 30 Equity Fund</t>
  </si>
  <si>
    <t>LIC MF Focused Fund-Regular Plan-IDCW</t>
  </si>
  <si>
    <t>LIC MF Focused Fund-Direct Plan-Growth</t>
  </si>
  <si>
    <t>LIC MF Focused Fund-Direct Plan-IDCW</t>
  </si>
  <si>
    <t>LIC MF Value Fund</t>
  </si>
  <si>
    <t>LIC MF Value Fund-Regular Plan-Growth</t>
  </si>
  <si>
    <t>Erstwhile LIC MF Long Term Value Fund, Erstwhile IDBI Long Term Value Fund</t>
  </si>
  <si>
    <t>LIC MF Value Fund-Regular Plan-IDCW</t>
  </si>
  <si>
    <t>LIC MF Value Fund-Direct Plan-Growth</t>
  </si>
  <si>
    <t>LIC MF Value Fund-Direct Plan-IDCW</t>
  </si>
  <si>
    <t>Erstwhile IDBI Dividend Yield Fund</t>
  </si>
  <si>
    <t>Erstwhile IDBI Healthcare Fund</t>
  </si>
  <si>
    <t>EM</t>
  </si>
  <si>
    <t>EMGP</t>
  </si>
  <si>
    <t>LEGOLDG</t>
  </si>
  <si>
    <t>LIC MF Children’s Fund</t>
  </si>
  <si>
    <t>LEMFGF</t>
  </si>
  <si>
    <t>LIC MF Manufacturing Fund</t>
  </si>
  <si>
    <t>R/L G/P - STRIPS GSEC</t>
  </si>
  <si>
    <t>Added in September 2024</t>
  </si>
  <si>
    <t>April 1, 2024 to September 30, 2024</t>
  </si>
  <si>
    <t>BSE Healthcare TRI</t>
  </si>
  <si>
    <t>BSE Sensex-TRI</t>
  </si>
  <si>
    <t>LIC MF Banking and PSU Fund</t>
  </si>
  <si>
    <t>MD</t>
  </si>
  <si>
    <t>Regular Plan-Monthly IDCW</t>
  </si>
  <si>
    <t>M1</t>
  </si>
  <si>
    <t>Direct Plan-Monthly IDCW</t>
  </si>
  <si>
    <t>Larsen &amp; Toubro Ltd.</t>
  </si>
  <si>
    <t xml:space="preserve"> vii) LIC MF Children's Fund</t>
  </si>
  <si>
    <t>•Risk - Moderately High</t>
  </si>
  <si>
    <t>1 Month</t>
  </si>
  <si>
    <t>LIC MF Banking &amp; PSU Fund - Dir - Growth</t>
  </si>
  <si>
    <t>LIC MF Banking &amp; PSU Fund - Growth</t>
  </si>
  <si>
    <t>Scheme Benchmark (BSE Sensex TRI)</t>
  </si>
  <si>
    <t>LIC MF BSE Sensex Index Fund - Dir - Growth</t>
  </si>
  <si>
    <t>LIC MF BSE Sensex Index Fund - Growth</t>
  </si>
  <si>
    <t>LIC MF Childrens Fund</t>
  </si>
  <si>
    <t>LIC MF Childrens Fund -Dir</t>
  </si>
  <si>
    <t>LIC MF Focused Fund - Dir - Growth</t>
  </si>
  <si>
    <t>LIC MF Focused Fund - Reg - Growth</t>
  </si>
  <si>
    <t>Scheme Benchmark (BSE HC TRI)</t>
  </si>
  <si>
    <t>LIC MF Medium to Long Duration Fund - Dir - Growth</t>
  </si>
  <si>
    <t>LIC MF Medium to Long Duration Fund - Growth</t>
  </si>
  <si>
    <t>Additional Benchmark (BSE Sensex TRI)</t>
  </si>
  <si>
    <t>LIC MF Value Fund - Dir - Growth</t>
  </si>
  <si>
    <t>LIC MF Value Fund - Reg - Growth</t>
  </si>
  <si>
    <t>LEGOLDGrowth Option</t>
  </si>
  <si>
    <t>Adani Ports and Special Economic Zone Ltd.</t>
  </si>
  <si>
    <t>Balkrishna Industries Ltd.</t>
  </si>
  <si>
    <t>Britannia Industries Ltd.</t>
  </si>
  <si>
    <t>Canara Bank</t>
  </si>
  <si>
    <t>CESC Ltd.</t>
  </si>
  <si>
    <t>Piramal Capital and Housing Finance Ltd.</t>
  </si>
  <si>
    <t>Tech Mahindra Ltd.</t>
  </si>
  <si>
    <t>Torrent Power Ltd.</t>
  </si>
  <si>
    <t>Reliance Retail Ventures Ltd. (S)</t>
  </si>
  <si>
    <t>LIC MF Midcap Fund</t>
  </si>
  <si>
    <t>In case of IDBI Mutual Fund schemes which were merged with existing schemes of LIC Mutual Fund the disclosure of scheme performance is in line with clause 13.4 of SEBI Master circular no. SEBI/HO/IMD/IMD-PoD-1/P/CIR/2023/74.</t>
  </si>
  <si>
    <t>NIFTY Next 50 TRI</t>
  </si>
  <si>
    <t>NIFTY Midcap 100 TRI</t>
  </si>
  <si>
    <t>NIFTY 500 Index-TRI</t>
  </si>
  <si>
    <t>NIFTY Infrastructure Index-TRI</t>
  </si>
  <si>
    <t>NIFTY 8-13 yr G-Sec</t>
  </si>
  <si>
    <t>NIFTY LargeMidcap 250 Index-TRI</t>
  </si>
  <si>
    <t>NIFTY Financial Services Index-TRI</t>
  </si>
  <si>
    <t>NIFTY Midcap 150 TRI</t>
  </si>
  <si>
    <t>NIFTY Smallcap 250 TRI</t>
  </si>
  <si>
    <t>Remark</t>
  </si>
  <si>
    <t>INF767K01RO9</t>
  </si>
  <si>
    <t>196</t>
  </si>
  <si>
    <t>196GP</t>
  </si>
  <si>
    <t>LIC MF Manufacturing Fund-Regular Plan-Growth</t>
  </si>
  <si>
    <t>INF767K01RQ4INF767K01RP6</t>
  </si>
  <si>
    <t>196DP</t>
  </si>
  <si>
    <t>LIC MF Manufacturing Fund-Regular Plan-IDCW</t>
  </si>
  <si>
    <t>INF767K01RR2</t>
  </si>
  <si>
    <t>196G1</t>
  </si>
  <si>
    <t>LIC MF Manufacturing Fund-Direct Plan-Growth</t>
  </si>
  <si>
    <t>INF767K01RT8INF767K01RS0</t>
  </si>
  <si>
    <t>196D1</t>
  </si>
  <si>
    <t>LIC MF Manufacturing Fund-Direct Plan-IDCW</t>
  </si>
  <si>
    <t>INF767K01RW2</t>
  </si>
  <si>
    <t>LEMAAF</t>
  </si>
  <si>
    <t>LIC MF Multi Asset Allocation Fund</t>
  </si>
  <si>
    <t>197</t>
  </si>
  <si>
    <t>197GP</t>
  </si>
  <si>
    <t>LIC MF Multi Asset Allocation Fund-Regular Plan-Growth</t>
  </si>
  <si>
    <t>INF767K01RV4INF767K01RU6</t>
  </si>
  <si>
    <t>197DP</t>
  </si>
  <si>
    <t>LIC MF Multi Asset Allocation Fund-Regular Plan-IDCW</t>
  </si>
  <si>
    <t>INF767K01RZ5</t>
  </si>
  <si>
    <t>197G1</t>
  </si>
  <si>
    <t>LIC MF Multi Asset Allocation Fund-Direct Plan-Growth</t>
  </si>
  <si>
    <t>INF767K01RY8INF767K01RX0</t>
  </si>
  <si>
    <t>197D1</t>
  </si>
  <si>
    <t>LIC MF Multi Asset Allocation Fund-Direct Plan-IDCW</t>
  </si>
  <si>
    <t>LIC196</t>
  </si>
  <si>
    <t>LIC197</t>
  </si>
  <si>
    <t>LIC193</t>
  </si>
  <si>
    <t>LICMFGOLD</t>
  </si>
  <si>
    <t>LEMAAFDDP</t>
  </si>
  <si>
    <t>LEMAAFGDP</t>
  </si>
  <si>
    <t>LEMAAFRD</t>
  </si>
  <si>
    <t>LEMAAFRG</t>
  </si>
  <si>
    <t>LEMFGFDDP</t>
  </si>
  <si>
    <t>LEMFGFGDP</t>
  </si>
  <si>
    <t>LEMFGFRD</t>
  </si>
  <si>
    <t>LEMFGFRG</t>
  </si>
  <si>
    <t>TRIAL BALANCE MOVEMENT REPORT FROM 30-September-2024 TO 31-March-2025</t>
  </si>
  <si>
    <t>Withheld Commision Exp</t>
  </si>
  <si>
    <t>R/L L/P - ZCB</t>
  </si>
  <si>
    <t>Investment - Infra Inv Trust</t>
  </si>
  <si>
    <t>Added in March 2025</t>
  </si>
  <si>
    <t>Total recurring expenses for Regular Plan [Rs. in Crores]</t>
  </si>
  <si>
    <t>Total recurring expenses for Direct Plan [Rs. in Crores]</t>
  </si>
  <si>
    <t>Dividend Per Unit Information (Transaction Datewise) for the period01/10/2024 To 31/03/2025</t>
  </si>
  <si>
    <t>Y1</t>
  </si>
  <si>
    <t>Direct Plan-Yearly IDCW</t>
  </si>
  <si>
    <t>YD</t>
  </si>
  <si>
    <t>Regular Plan-Yearly IDCW</t>
  </si>
  <si>
    <t>Dividend cum capital withdrawal amount paid per unit during the half year [Rs.]</t>
  </si>
  <si>
    <t>Returns on investment of Rs 10,000 as on Mar 31, 2025</t>
  </si>
  <si>
    <t>LIC MF Manufacturing Fund - Dir - Growth</t>
  </si>
  <si>
    <t>Scheme Benchmark (Nifty India Manufacturing TRI)</t>
  </si>
  <si>
    <t>LIC MF Manufacturing Fund - Reg - Growth</t>
  </si>
  <si>
    <t>LIC MF Multi Asset Allocation Fund - Dir - Growth</t>
  </si>
  <si>
    <t>Scheme Benchmark (LIC MF MAAF Custom Benchmark**)</t>
  </si>
  <si>
    <t>LIC MF Multi Asset Allocation Fund - Reg - Growth</t>
  </si>
  <si>
    <t>LEMFGFDirect Plan - Growth Option</t>
  </si>
  <si>
    <t>LEMFGFGrowth Option</t>
  </si>
  <si>
    <t>LEMAAFDirect Plan - Growth Option</t>
  </si>
  <si>
    <t>LEMAAFGrowth Option</t>
  </si>
  <si>
    <t>Nifty India Manufacturing TRI</t>
  </si>
  <si>
    <t>LIC MF MAAF Custom Benchmark</t>
  </si>
  <si>
    <t>Total recurring expenses for PF Plan [Rs. in Crores]</t>
  </si>
  <si>
    <t>ITC Ltd.</t>
  </si>
  <si>
    <t>GIC Housing Finance Ltd.</t>
  </si>
  <si>
    <t>NAV at the end for all Schemes is as on March 31, 2025</t>
  </si>
  <si>
    <t>Launched during the half year ended March 2025</t>
  </si>
  <si>
    <t>There has been no change in the accounting policy during the half year ended March 31, 2025.</t>
  </si>
  <si>
    <t>October 1, 2024 to March 31, 2025</t>
  </si>
  <si>
    <t>Bonus declared during the half year ended March 31, 2025: NIL</t>
  </si>
  <si>
    <t>Borrowings, if any, above 10% of net assets of any Scheme during the half year ended March 31, 2025:</t>
  </si>
  <si>
    <t>Exposure of more than 10% of net assets in derivative products during the half year ended March 31, 2025:</t>
  </si>
  <si>
    <t>March 31, 2025</t>
  </si>
  <si>
    <t>•Risk - Very High</t>
  </si>
  <si>
    <t>•Capital appreciation over long term</t>
  </si>
  <si>
    <t xml:space="preserve">“The Scheme and Benchmark riskometer disclosed above is latest available riskometer, for any updates please visit the AMC’s website (https://www.licmf.com/downloads/risk-o-meter-disclosure). </t>
  </si>
  <si>
    <t>360 One Prime Ltd.</t>
  </si>
  <si>
    <t>360 One Wam Limited</t>
  </si>
  <si>
    <t>Bharti Airtel Ltd.</t>
  </si>
  <si>
    <t>Interglobe Aviation Ltd.</t>
  </si>
  <si>
    <t>K P R Mill Ltd.</t>
  </si>
  <si>
    <t>Piramal Enterprises Ltd.</t>
  </si>
  <si>
    <t>Ramkrishna Forgings Ltd.</t>
  </si>
  <si>
    <t>Redington Ltd.</t>
  </si>
  <si>
    <t>Reliance Jio Infocomm Ltd.</t>
  </si>
  <si>
    <t>The South Indian Bank Ltd.</t>
  </si>
  <si>
    <t>Varun Beverages Ltd.</t>
  </si>
  <si>
    <t>Godrej Agrovet Ltd. (S)</t>
  </si>
  <si>
    <t>Godrej Finance Ltd. (S)</t>
  </si>
  <si>
    <t>Godrej Housing Finance Ltd. (S)</t>
  </si>
  <si>
    <t>Godrej Properties Ltd. (S)</t>
  </si>
  <si>
    <t>Aggregate cost of acquisition during the period ended March 31, 2025
(Rupees in Lakhs)</t>
  </si>
  <si>
    <t>Market value as on March 31, 2025
(Rupees in Lakhs)</t>
  </si>
  <si>
    <t>LIC MUTUAL FUND GOLD EXCHANGE TRADED FUND</t>
  </si>
  <si>
    <t>BHAKTMALI SERVICES PRIVATE LIMITED (ARN-160300)</t>
  </si>
  <si>
    <t>#N/A</t>
  </si>
  <si>
    <t>Bhaktmali Services Private Limited (ARN-160300)</t>
  </si>
  <si>
    <t>Compounded annualised yield of Regular Plan in case of plan in existence for more than</t>
  </si>
  <si>
    <t>Compounded annualised yield of Direct Plan in case of plan in existence for more than</t>
  </si>
  <si>
    <t>(ii) Last 3 year [%]</t>
  </si>
  <si>
    <t>Total recurring expenses of the Scheme (including 6.1, 6.2 and 6.3) [Rs. in Crores]</t>
  </si>
  <si>
    <t>Indicates less than 0.01 Crores</t>
  </si>
  <si>
    <t>Value of transaction (in Rs. Cr &amp; % of total value of transaction of the fund)</t>
  </si>
  <si>
    <t>Commission paid (in Rs. Cr &amp; % of total commission paid by the fund)</t>
  </si>
  <si>
    <t>Brokerage (in Rs. Cr &amp; % of total brokerage paid by the fund)</t>
  </si>
  <si>
    <t>Underwriting obligations undertaken by the Schemes with respect to issue of securities by associate companies during the period under review is - NIL</t>
  </si>
  <si>
    <t>Devolvement during the period under review is - NIL</t>
  </si>
  <si>
    <t>f)</t>
  </si>
  <si>
    <t>Subscription by the schemes in the issues lead managed by associate companies is - NIL</t>
  </si>
  <si>
    <t>g)</t>
  </si>
  <si>
    <t>Subscription to any issue of equity or debt on private placement basis where the Sponsor or its associate companies have acted as arranger or manager is - NIL</t>
  </si>
  <si>
    <t>Schemewise percentage of investments made in foreign securities - NIL</t>
  </si>
  <si>
    <r>
      <t xml:space="preserve">In accordance with paragraph 17.4 of SEBI Master Circular for Mutual Funds pertaining to ‘Product Labeling in Mutual Funds’, the Riskometer of the Schemes of LIC Mutual Fund and its Benchmarks based on evaluation of portfolio data as on March 31, 2025 is enclosed as </t>
    </r>
    <r>
      <rPr>
        <b/>
        <sz val="10"/>
        <color theme="1"/>
        <rFont val="Arial"/>
        <family val="2"/>
      </rPr>
      <t>Annexure 2</t>
    </r>
    <r>
      <rPr>
        <sz val="10"/>
        <color theme="1"/>
        <rFont val="Arial"/>
        <family val="2"/>
      </rPr>
      <t>.</t>
    </r>
  </si>
  <si>
    <r>
      <t xml:space="preserve">In accordance with paragraph 17.5 of SEBI Master Circular for Mutual Funds, the disclosure of Potential Risk Class (PRC) Matrix of the debt Schemes of LIC Mutual Fund is enclosed as </t>
    </r>
    <r>
      <rPr>
        <b/>
        <sz val="10"/>
        <color theme="1"/>
        <rFont val="Arial"/>
        <family val="2"/>
      </rPr>
      <t>Annexure 3</t>
    </r>
    <r>
      <rPr>
        <sz val="10"/>
        <color theme="1"/>
        <rFont val="Arial"/>
        <family val="2"/>
      </rPr>
      <t>.</t>
    </r>
  </si>
  <si>
    <t>In accordance with paragraph 17.5 of SEBI Master Circular for Mutual Funds, the disclosure of Potential Risk Class (PRC) Matrix of the debt Schemes of LIC Mutual Fund is as follows:</t>
  </si>
  <si>
    <t>Nifty 50 TRI</t>
  </si>
  <si>
    <t>Returns during the half year (annualised) [(+) (-)] [%]</t>
  </si>
  <si>
    <t>(i) Last 6 months [%] (annualised)</t>
  </si>
  <si>
    <r>
      <t>•</t>
    </r>
    <r>
      <rPr>
        <b/>
        <sz val="12"/>
        <rFont val="Calibri"/>
        <family val="2"/>
        <scheme val="minor"/>
      </rPr>
      <t xml:space="preserve">Risk – Low to Moderate </t>
    </r>
  </si>
  <si>
    <t xml:space="preserve">Risk - Low to Moderate </t>
  </si>
  <si>
    <t>•Medium to long term Income.</t>
  </si>
  <si>
    <t>Nifty 8-13 yr G-Sec Index</t>
  </si>
  <si>
    <t xml:space="preserve">•Investment in securities in line with Nifty 8- 13 Yr G-Sec Index to generate comparable returns subject to tracking error. </t>
  </si>
  <si>
    <r>
      <t>•</t>
    </r>
    <r>
      <rPr>
        <b/>
        <sz val="12"/>
        <rFont val="Calibri"/>
        <family val="2"/>
        <scheme val="minor"/>
      </rPr>
      <t xml:space="preserve">Risk - Moderate </t>
    </r>
  </si>
  <si>
    <t xml:space="preserve">Risk - Moderate </t>
  </si>
  <si>
    <t>•Income Over Medium to long term</t>
  </si>
  <si>
    <t>•To generate income/capital appreciation through investments in Debt / Money Market Instruments</t>
  </si>
  <si>
    <r>
      <t>•</t>
    </r>
    <r>
      <rPr>
        <b/>
        <sz val="12"/>
        <rFont val="Calibri"/>
        <family val="2"/>
        <scheme val="minor"/>
      </rPr>
      <t>Risk - Moderate</t>
    </r>
  </si>
  <si>
    <r>
      <t>•</t>
    </r>
    <r>
      <rPr>
        <b/>
        <sz val="12"/>
        <rFont val="Calibri"/>
        <family val="2"/>
        <scheme val="minor"/>
      </rPr>
      <t xml:space="preserve">Risk – Moderate </t>
    </r>
  </si>
  <si>
    <r>
      <t>•</t>
    </r>
    <r>
      <rPr>
        <b/>
        <sz val="12"/>
        <rFont val="Calibri"/>
        <family val="2"/>
        <scheme val="minor"/>
      </rPr>
      <t xml:space="preserve">Risk -  Moderate </t>
    </r>
  </si>
  <si>
    <t>•Long term Capital Appreciation and current income</t>
  </si>
  <si>
    <t>•Investment in sovereign securities issued by Central/ State Government</t>
  </si>
  <si>
    <r>
      <t>•</t>
    </r>
    <r>
      <rPr>
        <b/>
        <sz val="12"/>
        <rFont val="Calibri"/>
        <family val="2"/>
        <scheme val="minor"/>
      </rPr>
      <t xml:space="preserve">Risk – Low </t>
    </r>
  </si>
  <si>
    <t>Risk - Low</t>
  </si>
  <si>
    <t>•Capital appreciation over a long period of time.</t>
  </si>
  <si>
    <t>•Investments in a dynamically managed portfolio of equity and equity related instruments, debt and money market instruments.</t>
  </si>
  <si>
    <t>Risk - High</t>
  </si>
  <si>
    <r>
      <t>•</t>
    </r>
    <r>
      <rPr>
        <b/>
        <sz val="12"/>
        <rFont val="Calibri"/>
        <family val="2"/>
        <scheme val="minor"/>
      </rPr>
      <t>Risk - Moderately High</t>
    </r>
  </si>
  <si>
    <t>Risk - Moderately High</t>
  </si>
  <si>
    <r>
      <t>•</t>
    </r>
    <r>
      <rPr>
        <b/>
        <sz val="12"/>
        <rFont val="Calibri"/>
        <family val="2"/>
        <scheme val="minor"/>
      </rPr>
      <t>Risk – Low</t>
    </r>
  </si>
  <si>
    <r>
      <t>•</t>
    </r>
    <r>
      <rPr>
        <b/>
        <sz val="12"/>
        <rFont val="Calibri"/>
        <family val="2"/>
        <scheme val="minor"/>
      </rPr>
      <t>Risk - Very High</t>
    </r>
  </si>
  <si>
    <t>Risk - Very High</t>
  </si>
  <si>
    <t>•Investment in Equity and equity related securities, fixed income securities (debt and money market securities).</t>
  </si>
  <si>
    <r>
      <t>•</t>
    </r>
    <r>
      <rPr>
        <b/>
        <sz val="12"/>
        <rFont val="Calibri"/>
        <family val="2"/>
        <scheme val="minor"/>
      </rPr>
      <t>Risk – Very High</t>
    </r>
  </si>
  <si>
    <t>• Investment predominantly in equity and equity related instruments of companies following manufacturing theme</t>
  </si>
  <si>
    <t>BSE Sensex TRI</t>
  </si>
  <si>
    <t>•Investment in equity instrument of S &amp; P BSE Sensex index stocks subject to tracking error.</t>
  </si>
  <si>
    <t>•Long Term Capital Appreciation.</t>
  </si>
  <si>
    <t>•A fund that primarily invests in Large and Mid-cap stocks</t>
  </si>
  <si>
    <t>•Investment in equity and equity related securities and portfolios replicating the composition of Nifty 100 Index, subject to tracking errors.</t>
  </si>
  <si>
    <r>
      <t>•</t>
    </r>
    <r>
      <rPr>
        <b/>
        <sz val="12"/>
        <rFont val="Calibri"/>
        <family val="2"/>
        <scheme val="minor"/>
      </rPr>
      <t xml:space="preserve">Risk- Very High </t>
    </r>
  </si>
  <si>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</si>
  <si>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</si>
  <si>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</si>
  <si>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BSE SENSEX,  subject to tracking errors.</t>
  </si>
  <si>
    <t>•Income over short term</t>
  </si>
  <si>
    <t>•Investment in money market instruments with maturity upto one year</t>
  </si>
  <si>
    <t xml:space="preserve">•Risk – Moderate </t>
  </si>
  <si>
    <t>•Investing in equity and equity related intruments across Large, Mid &amp; Small Cap stocks.</t>
  </si>
  <si>
    <r>
      <t>•</t>
    </r>
    <r>
      <rPr>
        <b/>
        <sz val="12"/>
        <rFont val="Calibri"/>
        <family val="2"/>
      </rPr>
      <t>Risk - Very High</t>
    </r>
  </si>
  <si>
    <t>•Investment in equity &amp; equity related instruments of up to 30 companies across market capitalization</t>
  </si>
  <si>
    <t>Nifty Midcap 150 TRI</t>
  </si>
  <si>
    <t>BSE Health Care TRI</t>
  </si>
  <si>
    <t>•Investment predominantly in equity and equity related instruments of companies engaged in Healthcare &amp; Allied Sectors.</t>
  </si>
  <si>
    <t>Nifty Smallcap 250 TRI</t>
  </si>
  <si>
    <t>•Regular Income &amp; Capital appreciation over Medium to Long term.</t>
  </si>
  <si>
    <t>Nifty Equity Savings Index</t>
  </si>
  <si>
    <t>i</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</si>
  <si>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</si>
  <si>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</si>
  <si>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</si>
  <si>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Nifty Next 50 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</si>
  <si>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</si>
  <si>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</si>
  <si>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</si>
  <si>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</si>
  <si>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</si>
  <si>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</si>
  <si>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</si>
  <si>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 xml:space="preserve">•Capital appreciation over a long period of time. 
</t>
  </si>
  <si>
    <t xml:space="preserve">65% Nifty 500 TRI + 25% Nifty Composite Debt Index + 10% Price of Domestic Gold </t>
  </si>
  <si>
    <t xml:space="preserve">•Investments in a diversified portfolio of equity &amp; equity related instruments, Debt &amp; Money Market Instruments and Units of Gold ETFs as per asset allocation pattern </t>
  </si>
  <si>
    <t xml:space="preserve">LIC MF Banking &amp; PSU Fund </t>
  </si>
  <si>
    <t xml:space="preserve">LIC MF Conservative Hybrid Fund </t>
  </si>
  <si>
    <t xml:space="preserve">LIC MF Short Duration Fund </t>
  </si>
  <si>
    <t>In accordance with paragraph 17.4 of SEBI Master Circular for Mutual Funds pertaining to ‘Product Labeling in Mutual Funds’, the Riskometer of the Schemes of LIC Mutual Fund and its Benchmarks based on evaluation of portfolio data as on 31st March 2025 is as follow:</t>
  </si>
  <si>
    <t>LIC MF Manufacturing Fund ^</t>
  </si>
  <si>
    <t>LIC MF Multi Asset Allocation Fund ^</t>
  </si>
  <si>
    <t>MD &amp; Chief Executive Officer</t>
  </si>
  <si>
    <t>The above unaudited financial results have been approved by the Board of LIC Mutual Fund Trustee Private Limited in their meeting held on April 25, 2025.</t>
  </si>
  <si>
    <t>LIC MF Nifty 8-13 yr G-Sec ETF
NSE Symbol: LICNETFGSC</t>
  </si>
  <si>
    <t>LIC MF Gold Exchange Traded Fund
NSE Symbol: LICMFGOLD
BSE Symbol: 533719</t>
  </si>
  <si>
    <t>LIC MF Nifty Midcap 100 ETF
NSE Symbol: LICNMID100
BSE Symbol: 544123</t>
  </si>
  <si>
    <t>LIC MF Nifty 100 ETF
NSE Symbol: LICNFNHGP
BSE Symbol: 539784</t>
  </si>
  <si>
    <t>LIC MF Nifty 50 ETF
NSE Symbol: LICNETFN50
BSE Symbol: 539480</t>
  </si>
  <si>
    <t>LIC MF BSE Sensex ETF
NSE Symbol: LICNETFSEN
BSE Symbol: 539487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</si>
</sst>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00_-;\-* #,##0.00_-;_-* &quot;-&quot;??_-;_-@_-"/>
    <numFmt numFmtId="165" formatCode="_(* #,##0.0000_);_(* \(#,##0.0000\);_(* &quot;-&quot;??_);_(@_)"/>
    <numFmt numFmtId="166" formatCode="0.0000"/>
    <numFmt numFmtId="167" formatCode="0.00000000"/>
    <numFmt numFmtId="168" formatCode="_(* #,##0_);_(* \(#,##0\);_(* &quot;-&quot;??_);_(@_)"/>
    <numFmt numFmtId="169" formatCode="mmmm\ d\,\ yyyy"/>
    <numFmt numFmtId="170" formatCode="h\:mm\ AM/PM"/>
    <numFmt numFmtId="171" formatCode="########0.000"/>
    <numFmt numFmtId="172" formatCode="########0.00"/>
    <numFmt numFmtId="173" formatCode="0.000"/>
    <numFmt numFmtId="174" formatCode="."/>
    <numFmt numFmtId="175" formatCode="#,##0.00000"/>
    <numFmt numFmtId="176" formatCode="_(* #,##0_);_(* \(#,##0\);_(* &quot;-&quot;?_);_(@_)"/>
    <numFmt numFmtId="177" formatCode="_(* #,##0.00_);_(* \(#,##0.00\);_(* &quot;-&quot;?_);_(@_)"/>
    <numFmt numFmtId="178" formatCode="m/d/yyyy"/>
    <numFmt numFmtId="179" formatCode="#,###,#0#"/>
    <numFmt numFmtId="180" formatCode="###,##0.0000#"/>
  </numFmts>
  <fonts count="6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Verdana"/>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1"/>
      <name val="Verdana"/>
      <family val="2"/>
    </font>
    <font>
      <sz val="10"/>
      <color theme="0"/>
      <name val="Arial"/>
      <family val="2"/>
    </font>
    <font>
      <b/>
      <sz val="10"/>
      <color theme="1"/>
      <name val="Calibri"/>
      <family val="2"/>
      <scheme val="minor"/>
    </font>
    <font>
      <sz val="10"/>
      <color theme="1"/>
      <name val="Calibri"/>
      <family val="2"/>
      <scheme val="minor"/>
    </font>
    <font>
      <b/>
      <u/>
      <sz val="12"/>
      <color theme="1"/>
      <name val="Arial"/>
      <family val="2"/>
    </font>
    <font>
      <b/>
      <sz val="10"/>
      <color theme="1"/>
      <name val="Calibri"/>
      <family val="2"/>
    </font>
    <font>
      <sz val="10"/>
      <color theme="1"/>
      <name val="Calibri"/>
      <family val="2"/>
    </font>
    <font>
      <b/>
      <sz val="11"/>
      <color theme="1"/>
      <name val="Arial"/>
      <family val="2"/>
    </font>
    <font>
      <b/>
      <sz val="11"/>
      <name val="Arial"/>
      <family val="2"/>
    </font>
    <font>
      <b/>
      <sz val="11"/>
      <color theme="1"/>
      <name val="Calibri"/>
      <family val="2"/>
      <scheme val="minor"/>
    </font>
    <font>
      <b/>
      <sz val="12"/>
      <color theme="1"/>
      <name val="Calibri"/>
      <family val="2"/>
      <scheme val="minor"/>
    </font>
    <font>
      <sz val="11"/>
      <name val="Calibri"/>
      <family val="2"/>
      <scheme val="minor"/>
    </font>
    <font>
      <b/>
      <sz val="11"/>
      <name val="Calibri"/>
      <family val="2"/>
      <scheme val="minor"/>
    </font>
    <font>
      <b/>
      <sz val="10"/>
      <color indexed="8"/>
      <name val="Calibri"/>
      <family val="2"/>
    </font>
    <font>
      <sz val="12"/>
      <color theme="1"/>
      <name val="Arial"/>
      <family val="2"/>
    </font>
    <font>
      <b/>
      <u/>
      <sz val="10"/>
      <color theme="1"/>
      <name val="Arial"/>
      <family val="2"/>
    </font>
    <font>
      <sz val="8"/>
      <color rgb="FFFF0000"/>
      <name val="Arial"/>
      <family val="2"/>
    </font>
    <font>
      <b/>
      <sz val="9"/>
      <name val="Arial"/>
      <family val="2"/>
    </font>
    <font>
      <sz val="9"/>
      <color theme="1"/>
      <name val="Arial"/>
      <family val="2"/>
    </font>
    <font>
      <b/>
      <sz val="9"/>
      <color theme="1"/>
      <name val="Arial"/>
      <family val="2"/>
    </font>
    <font>
      <sz val="11"/>
      <color indexed="8"/>
      <name val="Calibri"/>
      <family val="2"/>
      <scheme val="minor"/>
    </font>
    <font>
      <b/>
      <sz val="12"/>
      <name val="Calibri"/>
      <family val="2"/>
    </font>
    <font>
      <b/>
      <sz val="12"/>
      <name val="Calibri"/>
      <family val="2"/>
      <scheme val="minor"/>
    </font>
    <font>
      <b/>
      <sz val="11.5"/>
      <name val="Calibri"/>
      <family val="2"/>
    </font>
    <font>
      <sz val="12"/>
      <name val="Calibri"/>
      <family val="2"/>
    </font>
    <font>
      <sz val="12"/>
      <name val="Calibri"/>
      <family val="2"/>
      <scheme val="minor"/>
    </font>
    <font>
      <sz val="12"/>
      <name val="Arial"/>
      <family val="2"/>
    </font>
  </fonts>
  <fills count="9">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rgb="FFFF0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medium">
        <color rgb="FF000000"/>
      </left>
      <right/>
      <top style="medium">
        <color rgb="FF000000"/>
      </top>
      <bottom/>
      <diagonal/>
    </border>
    <border>
      <left/>
      <right style="medium">
        <color indexed="64"/>
      </right>
      <top style="medium">
        <color rgb="FF000000"/>
      </top>
      <bottom/>
      <diagonal/>
    </border>
    <border>
      <left/>
      <right style="medium">
        <color indexed="64"/>
      </right>
      <top/>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s>
  <cellStyleXfs count="6">
    <xf numFmtId="0" fontId="0" fillId="0" borderId="0"/>
    <xf numFmtId="43" fontId="25" fillId="0" borderId="0" applyFont="0" applyFill="0" applyBorder="0" applyAlignment="0" applyProtection="0"/>
    <xf numFmtId="0" fontId="32" fillId="0" borderId="0" applyNumberFormat="0" applyFill="0" applyBorder="0" applyAlignment="0" applyProtection="0"/>
    <xf numFmtId="0" fontId="25" fillId="0" borderId="0"/>
    <xf numFmtId="9" fontId="25" fillId="0" borderId="0" applyFont="0" applyFill="0" applyBorder="0" applyAlignment="0" applyProtection="0"/>
    <xf numFmtId="0" fontId="54" fillId="0" borderId="0"/>
  </cellStyleXfs>
  <cellXfs count="358">
    <xf numFmtId="0" fontId="0" fillId="0" borderId="0" xfId="0"/>
    <xf numFmtId="0" fontId="26" fillId="0" borderId="0" xfId="0" applyFont="1" applyAlignment="1">
      <alignment vertical="top"/>
    </xf>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30" fillId="0" borderId="1" xfId="0" applyFont="1" applyBorder="1" applyAlignment="1">
      <alignment horizontal="center" vertical="top"/>
    </xf>
    <xf numFmtId="0" fontId="30" fillId="0" borderId="5" xfId="0" applyFont="1" applyBorder="1" applyAlignment="1">
      <alignment vertical="top"/>
    </xf>
    <xf numFmtId="0" fontId="30" fillId="0" borderId="1" xfId="0" applyFont="1" applyBorder="1" applyAlignment="1">
      <alignment vertical="top" wrapText="1"/>
    </xf>
    <xf numFmtId="0" fontId="26" fillId="0" borderId="2" xfId="0" applyFont="1" applyBorder="1" applyAlignment="1">
      <alignment horizontal="center" vertical="top"/>
    </xf>
    <xf numFmtId="0" fontId="26" fillId="0" borderId="2" xfId="0" applyFont="1" applyBorder="1" applyAlignment="1">
      <alignment vertical="top"/>
    </xf>
    <xf numFmtId="43" fontId="26" fillId="0" borderId="2" xfId="0" applyNumberFormat="1" applyFont="1" applyBorder="1" applyAlignment="1">
      <alignment vertical="top"/>
    </xf>
    <xf numFmtId="0" fontId="26" fillId="0" borderId="3" xfId="0" applyFont="1" applyBorder="1" applyAlignment="1">
      <alignment horizontal="center" vertical="top"/>
    </xf>
    <xf numFmtId="0" fontId="26" fillId="0" borderId="3" xfId="0" applyFont="1" applyBorder="1" applyAlignment="1">
      <alignment vertical="top"/>
    </xf>
    <xf numFmtId="43" fontId="26" fillId="0" borderId="3" xfId="0" applyNumberFormat="1" applyFont="1" applyBorder="1" applyAlignment="1">
      <alignment vertical="top"/>
    </xf>
    <xf numFmtId="0" fontId="26" fillId="0" borderId="4" xfId="0" applyFont="1" applyBorder="1" applyAlignment="1">
      <alignment horizontal="center" vertical="top"/>
    </xf>
    <xf numFmtId="0" fontId="26" fillId="0" borderId="4" xfId="0" applyFont="1" applyBorder="1" applyAlignment="1">
      <alignment vertical="top"/>
    </xf>
    <xf numFmtId="165" fontId="26" fillId="0" borderId="3" xfId="0" applyNumberFormat="1" applyFont="1" applyBorder="1" applyAlignment="1">
      <alignment horizontal="right" vertical="top"/>
    </xf>
    <xf numFmtId="165" fontId="26" fillId="0" borderId="0" xfId="0" applyNumberFormat="1" applyFont="1" applyAlignment="1">
      <alignment vertical="top"/>
    </xf>
    <xf numFmtId="0" fontId="26" fillId="0" borderId="0" xfId="0" applyFont="1" applyAlignment="1">
      <alignment horizontal="center" vertical="top"/>
    </xf>
    <xf numFmtId="0" fontId="26" fillId="0" borderId="0" xfId="0" applyFont="1" applyAlignment="1">
      <alignment horizontal="right" vertical="top"/>
    </xf>
    <xf numFmtId="0" fontId="30" fillId="0" borderId="1" xfId="0" applyFont="1" applyBorder="1" applyAlignment="1">
      <alignment vertical="top"/>
    </xf>
    <xf numFmtId="0" fontId="30" fillId="0" borderId="0" xfId="0" applyFont="1" applyAlignment="1">
      <alignment vertical="top"/>
    </xf>
    <xf numFmtId="43" fontId="26" fillId="0" borderId="0" xfId="0" applyNumberFormat="1" applyFont="1" applyAlignment="1">
      <alignment vertical="top"/>
    </xf>
    <xf numFmtId="165" fontId="26" fillId="0" borderId="3" xfId="0" applyNumberFormat="1" applyFont="1" applyBorder="1" applyAlignment="1">
      <alignment vertical="top"/>
    </xf>
    <xf numFmtId="0" fontId="32" fillId="0" borderId="0" xfId="2" applyFill="1" applyAlignment="1">
      <alignment vertical="top"/>
    </xf>
    <xf numFmtId="0" fontId="32" fillId="0" borderId="0" xfId="0" applyFont="1" applyAlignment="1">
      <alignment vertical="top"/>
    </xf>
    <xf numFmtId="4" fontId="32" fillId="0" borderId="0" xfId="0" applyNumberFormat="1" applyFont="1" applyAlignment="1">
      <alignment vertical="top"/>
    </xf>
    <xf numFmtId="0" fontId="32" fillId="0" borderId="0" xfId="3" applyFont="1" applyAlignment="1">
      <alignment vertical="top"/>
    </xf>
    <xf numFmtId="0" fontId="36" fillId="2" borderId="0" xfId="0" applyFont="1" applyFill="1" applyAlignment="1">
      <alignment vertical="top"/>
    </xf>
    <xf numFmtId="1" fontId="37" fillId="0" borderId="0" xfId="0" applyNumberFormat="1" applyFont="1" applyAlignment="1">
      <alignment vertical="top"/>
    </xf>
    <xf numFmtId="0" fontId="37" fillId="0" borderId="0" xfId="0" applyFont="1" applyAlignment="1">
      <alignment vertical="top"/>
    </xf>
    <xf numFmtId="166" fontId="37" fillId="0" borderId="0" xfId="0" applyNumberFormat="1" applyFont="1" applyAlignment="1">
      <alignment vertical="top"/>
    </xf>
    <xf numFmtId="173" fontId="37" fillId="0" borderId="0" xfId="0" applyNumberFormat="1" applyFont="1" applyAlignment="1">
      <alignment vertical="top"/>
    </xf>
    <xf numFmtId="2" fontId="37" fillId="0" borderId="0" xfId="0" applyNumberFormat="1" applyFont="1" applyAlignment="1">
      <alignment vertical="top"/>
    </xf>
    <xf numFmtId="1" fontId="37" fillId="2" borderId="0" xfId="0" applyNumberFormat="1" applyFont="1" applyFill="1" applyAlignment="1">
      <alignment vertical="top"/>
    </xf>
    <xf numFmtId="15" fontId="37" fillId="0" borderId="0" xfId="0" applyNumberFormat="1" applyFont="1" applyAlignment="1">
      <alignment vertical="top"/>
    </xf>
    <xf numFmtId="14" fontId="37" fillId="0" borderId="0" xfId="0" applyNumberFormat="1" applyFont="1" applyAlignment="1">
      <alignment vertical="top"/>
    </xf>
    <xf numFmtId="0" fontId="37" fillId="2" borderId="0" xfId="0" applyFont="1" applyFill="1" applyAlignment="1">
      <alignment vertical="top"/>
    </xf>
    <xf numFmtId="43" fontId="37" fillId="2" borderId="0" xfId="0" applyNumberFormat="1" applyFont="1" applyFill="1" applyAlignment="1">
      <alignment vertical="top"/>
    </xf>
    <xf numFmtId="4" fontId="37" fillId="0" borderId="0" xfId="0" applyNumberFormat="1" applyFont="1" applyAlignment="1">
      <alignment vertical="top"/>
    </xf>
    <xf numFmtId="0" fontId="36" fillId="0" borderId="0" xfId="0" applyFont="1" applyAlignment="1">
      <alignment vertical="top"/>
    </xf>
    <xf numFmtId="167" fontId="37" fillId="2" borderId="0" xfId="0" applyNumberFormat="1" applyFont="1" applyFill="1" applyAlignment="1">
      <alignment vertical="top"/>
    </xf>
    <xf numFmtId="43" fontId="37" fillId="0" borderId="0" xfId="0" applyNumberFormat="1" applyFont="1" applyAlignment="1">
      <alignment vertical="top"/>
    </xf>
    <xf numFmtId="168" fontId="37" fillId="0" borderId="0" xfId="0" applyNumberFormat="1" applyFont="1" applyAlignment="1">
      <alignment vertical="top"/>
    </xf>
    <xf numFmtId="0" fontId="23" fillId="0" borderId="3" xfId="0" applyFont="1" applyBorder="1" applyAlignment="1">
      <alignment vertical="top"/>
    </xf>
    <xf numFmtId="165" fontId="37" fillId="2" borderId="0" xfId="0" applyNumberFormat="1" applyFont="1" applyFill="1" applyAlignment="1">
      <alignment vertical="top"/>
    </xf>
    <xf numFmtId="0" fontId="36" fillId="2" borderId="0" xfId="0" applyFont="1" applyFill="1" applyAlignment="1">
      <alignment vertical="center"/>
    </xf>
    <xf numFmtId="0" fontId="36" fillId="0" borderId="0" xfId="0" pivotButton="1" applyFont="1" applyAlignment="1">
      <alignment vertical="top"/>
    </xf>
    <xf numFmtId="0" fontId="36" fillId="3" borderId="0" xfId="0" applyFont="1" applyFill="1" applyAlignment="1">
      <alignment vertical="top"/>
    </xf>
    <xf numFmtId="0" fontId="37" fillId="3" borderId="0" xfId="0" applyFont="1" applyFill="1" applyAlignment="1">
      <alignment vertical="top"/>
    </xf>
    <xf numFmtId="0" fontId="26" fillId="0" borderId="1" xfId="0" applyFont="1" applyBorder="1" applyAlignment="1">
      <alignment horizontal="center" vertical="top"/>
    </xf>
    <xf numFmtId="43" fontId="26" fillId="0" borderId="1" xfId="0" applyNumberFormat="1" applyFont="1" applyBorder="1" applyAlignment="1">
      <alignment vertical="top"/>
    </xf>
    <xf numFmtId="0" fontId="38" fillId="0" borderId="0" xfId="0" applyFont="1" applyAlignment="1">
      <alignment vertical="top"/>
    </xf>
    <xf numFmtId="0" fontId="30" fillId="0" borderId="1" xfId="0" applyFont="1" applyBorder="1" applyAlignment="1">
      <alignment horizontal="right" vertical="top" wrapText="1"/>
    </xf>
    <xf numFmtId="0" fontId="30" fillId="0" borderId="9" xfId="0" applyFont="1" applyBorder="1" applyAlignment="1">
      <alignment vertical="top"/>
    </xf>
    <xf numFmtId="0" fontId="32" fillId="0" borderId="0" xfId="2" applyNumberFormat="1" applyFill="1" applyAlignment="1">
      <alignment vertical="top"/>
    </xf>
    <xf numFmtId="0" fontId="33" fillId="0" borderId="0" xfId="2" applyNumberFormat="1" applyFont="1" applyFill="1" applyAlignment="1">
      <alignment vertical="top"/>
    </xf>
    <xf numFmtId="0" fontId="33" fillId="0" borderId="0" xfId="0" applyFont="1" applyAlignment="1">
      <alignment vertical="top"/>
    </xf>
    <xf numFmtId="0" fontId="22" fillId="0" borderId="3" xfId="0" applyFont="1" applyBorder="1" applyAlignment="1">
      <alignment vertical="top"/>
    </xf>
    <xf numFmtId="0" fontId="28" fillId="0" borderId="0" xfId="0" quotePrefix="1" applyFont="1" applyAlignment="1">
      <alignment vertical="top"/>
    </xf>
    <xf numFmtId="0" fontId="22" fillId="0" borderId="1" xfId="0" applyFont="1" applyBorder="1" applyAlignment="1">
      <alignment vertical="top"/>
    </xf>
    <xf numFmtId="0" fontId="22" fillId="0" borderId="3" xfId="0" applyFont="1" applyBorder="1" applyAlignment="1">
      <alignment vertical="top" wrapText="1"/>
    </xf>
    <xf numFmtId="168" fontId="37" fillId="3" borderId="0" xfId="0" applyNumberFormat="1" applyFont="1" applyFill="1" applyAlignment="1">
      <alignment vertical="top"/>
    </xf>
    <xf numFmtId="0" fontId="33" fillId="0" borderId="1" xfId="0" applyFont="1" applyBorder="1" applyAlignment="1">
      <alignment vertical="top" wrapText="1"/>
    </xf>
    <xf numFmtId="0" fontId="21" fillId="0" borderId="3" xfId="0" applyFont="1" applyBorder="1" applyAlignment="1">
      <alignment vertical="top"/>
    </xf>
    <xf numFmtId="0" fontId="26" fillId="0" borderId="0" xfId="0" applyFont="1" applyAlignment="1">
      <alignment vertical="top" wrapText="1"/>
    </xf>
    <xf numFmtId="0" fontId="30" fillId="0" borderId="1" xfId="0" applyFont="1" applyBorder="1" applyAlignment="1">
      <alignment horizontal="right" vertical="top"/>
    </xf>
    <xf numFmtId="0" fontId="37" fillId="5" borderId="0" xfId="0" applyFont="1" applyFill="1" applyAlignment="1">
      <alignment vertical="top"/>
    </xf>
    <xf numFmtId="175" fontId="37" fillId="5" borderId="0" xfId="0" applyNumberFormat="1" applyFont="1" applyFill="1" applyAlignment="1">
      <alignment vertical="top"/>
    </xf>
    <xf numFmtId="4" fontId="37" fillId="5" borderId="0" xfId="0" applyNumberFormat="1" applyFont="1" applyFill="1" applyAlignment="1">
      <alignment vertical="top"/>
    </xf>
    <xf numFmtId="0" fontId="39" fillId="0" borderId="0" xfId="0" applyFont="1" applyAlignment="1">
      <alignment vertical="top"/>
    </xf>
    <xf numFmtId="0" fontId="40" fillId="0" borderId="0" xfId="0" applyFont="1" applyAlignment="1">
      <alignment vertical="top"/>
    </xf>
    <xf numFmtId="176" fontId="40" fillId="0" borderId="0" xfId="0" applyNumberFormat="1" applyFont="1" applyAlignment="1">
      <alignment vertical="top"/>
    </xf>
    <xf numFmtId="15" fontId="40" fillId="0" borderId="0" xfId="0" applyNumberFormat="1" applyFont="1" applyAlignment="1">
      <alignment vertical="top"/>
    </xf>
    <xf numFmtId="0" fontId="0" fillId="0" borderId="0" xfId="0" applyAlignment="1">
      <alignment vertical="top"/>
    </xf>
    <xf numFmtId="0" fontId="37" fillId="0" borderId="1" xfId="0" applyFont="1" applyBorder="1" applyAlignment="1">
      <alignment vertical="top"/>
    </xf>
    <xf numFmtId="0" fontId="20" fillId="0" borderId="3" xfId="0" applyFont="1" applyBorder="1" applyAlignment="1">
      <alignment vertical="top"/>
    </xf>
    <xf numFmtId="0" fontId="20" fillId="0" borderId="0" xfId="0" applyFont="1" applyAlignment="1">
      <alignment vertical="top"/>
    </xf>
    <xf numFmtId="0" fontId="20" fillId="0" borderId="0" xfId="0" applyFont="1" applyAlignment="1">
      <alignment horizontal="right" vertical="top"/>
    </xf>
    <xf numFmtId="0" fontId="33" fillId="0" borderId="1" xfId="0" applyFont="1" applyBorder="1" applyAlignment="1">
      <alignment horizontal="right" vertical="top" wrapText="1"/>
    </xf>
    <xf numFmtId="0" fontId="20" fillId="0" borderId="2" xfId="0" applyFont="1" applyBorder="1" applyAlignment="1">
      <alignment vertical="top"/>
    </xf>
    <xf numFmtId="174" fontId="20" fillId="0" borderId="0" xfId="0" applyNumberFormat="1" applyFont="1" applyAlignment="1">
      <alignment vertical="top"/>
    </xf>
    <xf numFmtId="0" fontId="20" fillId="0" borderId="0" xfId="0" applyFont="1" applyAlignment="1">
      <alignment vertical="top" wrapText="1"/>
    </xf>
    <xf numFmtId="168" fontId="20" fillId="0" borderId="3" xfId="0" applyNumberFormat="1" applyFont="1" applyBorder="1" applyAlignment="1">
      <alignment vertical="top"/>
    </xf>
    <xf numFmtId="0" fontId="20" fillId="0" borderId="3" xfId="4" applyNumberFormat="1" applyFont="1" applyBorder="1" applyAlignment="1">
      <alignment vertical="top"/>
    </xf>
    <xf numFmtId="0" fontId="20" fillId="0" borderId="2" xfId="4" applyNumberFormat="1" applyFont="1" applyBorder="1" applyAlignment="1">
      <alignment vertical="top"/>
    </xf>
    <xf numFmtId="43" fontId="20" fillId="0" borderId="3" xfId="1" applyFont="1" applyBorder="1" applyAlignment="1">
      <alignment vertical="top"/>
    </xf>
    <xf numFmtId="0" fontId="20" fillId="0" borderId="4" xfId="0" applyFont="1" applyBorder="1" applyAlignment="1">
      <alignment vertical="top"/>
    </xf>
    <xf numFmtId="0" fontId="20" fillId="0" borderId="10" xfId="0" applyFont="1" applyBorder="1" applyAlignment="1">
      <alignment vertical="top"/>
    </xf>
    <xf numFmtId="0" fontId="20" fillId="0" borderId="9" xfId="0" applyFont="1" applyBorder="1" applyAlignment="1">
      <alignment vertical="top"/>
    </xf>
    <xf numFmtId="0" fontId="20" fillId="0" borderId="8" xfId="0" applyFont="1" applyBorder="1" applyAlignment="1">
      <alignment vertical="top"/>
    </xf>
    <xf numFmtId="0" fontId="20" fillId="0" borderId="11" xfId="0" applyFont="1" applyBorder="1" applyAlignment="1">
      <alignment vertical="top"/>
    </xf>
    <xf numFmtId="0" fontId="20" fillId="0" borderId="12" xfId="0" applyFont="1" applyBorder="1" applyAlignment="1">
      <alignment vertical="top"/>
    </xf>
    <xf numFmtId="0" fontId="20" fillId="0" borderId="7" xfId="0" applyFont="1" applyBorder="1" applyAlignment="1">
      <alignment vertical="top"/>
    </xf>
    <xf numFmtId="43" fontId="20" fillId="0" borderId="3" xfId="0" applyNumberFormat="1" applyFont="1" applyBorder="1" applyAlignment="1">
      <alignment vertical="top"/>
    </xf>
    <xf numFmtId="43" fontId="20" fillId="0" borderId="0" xfId="0" applyNumberFormat="1" applyFont="1" applyAlignment="1">
      <alignment vertical="top"/>
    </xf>
    <xf numFmtId="0" fontId="20" fillId="0" borderId="0" xfId="0" applyFont="1"/>
    <xf numFmtId="0" fontId="38" fillId="0" borderId="0" xfId="0" applyFont="1"/>
    <xf numFmtId="0" fontId="36" fillId="6" borderId="0" xfId="0" applyFont="1" applyFill="1" applyAlignment="1">
      <alignment vertical="top" wrapText="1"/>
    </xf>
    <xf numFmtId="0" fontId="36" fillId="0" borderId="0" xfId="0" applyFont="1" applyAlignment="1">
      <alignment vertical="top" wrapText="1"/>
    </xf>
    <xf numFmtId="0" fontId="37" fillId="6" borderId="0" xfId="0" applyFont="1" applyFill="1" applyAlignment="1">
      <alignment vertical="top"/>
    </xf>
    <xf numFmtId="177" fontId="37" fillId="6" borderId="0" xfId="0" applyNumberFormat="1" applyFont="1" applyFill="1" applyAlignment="1">
      <alignment vertical="top"/>
    </xf>
    <xf numFmtId="177" fontId="37" fillId="0" borderId="0" xfId="0" applyNumberFormat="1" applyFont="1" applyAlignment="1">
      <alignment vertical="top"/>
    </xf>
    <xf numFmtId="176" fontId="37" fillId="0" borderId="0" xfId="0" applyNumberFormat="1" applyFont="1" applyAlignment="1">
      <alignment vertical="top"/>
    </xf>
    <xf numFmtId="0" fontId="40" fillId="6" borderId="0" xfId="0" applyFont="1" applyFill="1" applyAlignment="1">
      <alignment vertical="top"/>
    </xf>
    <xf numFmtId="177" fontId="40" fillId="6" borderId="0" xfId="0" applyNumberFormat="1" applyFont="1" applyFill="1" applyAlignment="1">
      <alignment vertical="top"/>
    </xf>
    <xf numFmtId="0" fontId="19" fillId="0" borderId="3" xfId="0" applyFont="1" applyBorder="1" applyAlignment="1">
      <alignment vertical="top"/>
    </xf>
    <xf numFmtId="0" fontId="24" fillId="0" borderId="0" xfId="0" applyFont="1"/>
    <xf numFmtId="171" fontId="24" fillId="0" borderId="0" xfId="0" applyNumberFormat="1" applyFont="1"/>
    <xf numFmtId="172" fontId="24" fillId="0" borderId="0" xfId="0" applyNumberFormat="1" applyFont="1"/>
    <xf numFmtId="0" fontId="34" fillId="0" borderId="0" xfId="0" applyFont="1"/>
    <xf numFmtId="171" fontId="34" fillId="0" borderId="0" xfId="0" applyNumberFormat="1" applyFont="1"/>
    <xf numFmtId="172" fontId="34" fillId="0" borderId="0" xfId="0" applyNumberFormat="1" applyFont="1"/>
    <xf numFmtId="170" fontId="0" fillId="0" borderId="0" xfId="0" applyNumberFormat="1" applyAlignment="1">
      <alignment vertical="top"/>
    </xf>
    <xf numFmtId="43" fontId="20" fillId="0" borderId="3" xfId="1" applyFont="1" applyFill="1" applyBorder="1" applyAlignment="1">
      <alignment vertical="top"/>
    </xf>
    <xf numFmtId="15" fontId="20" fillId="0" borderId="0" xfId="0" applyNumberFormat="1" applyFont="1"/>
    <xf numFmtId="4" fontId="20" fillId="0" borderId="0" xfId="0" applyNumberFormat="1" applyFont="1"/>
    <xf numFmtId="0" fontId="30" fillId="0" borderId="3" xfId="0" applyFont="1" applyBorder="1" applyAlignment="1">
      <alignment vertical="top"/>
    </xf>
    <xf numFmtId="0" fontId="30" fillId="0" borderId="3" xfId="0" applyFont="1" applyBorder="1" applyAlignment="1">
      <alignment horizontal="right" vertical="top"/>
    </xf>
    <xf numFmtId="0" fontId="30" fillId="0" borderId="3" xfId="0" applyFont="1" applyBorder="1" applyAlignment="1">
      <alignment horizontal="right" vertical="top" wrapText="1"/>
    </xf>
    <xf numFmtId="0" fontId="20" fillId="0" borderId="3" xfId="0" applyFont="1" applyBorder="1"/>
    <xf numFmtId="15" fontId="20" fillId="0" borderId="3" xfId="0" applyNumberFormat="1" applyFont="1" applyBorder="1"/>
    <xf numFmtId="0" fontId="20" fillId="0" borderId="4" xfId="0" applyFont="1" applyBorder="1"/>
    <xf numFmtId="15" fontId="20" fillId="0" borderId="4" xfId="0" applyNumberFormat="1" applyFont="1" applyBorder="1"/>
    <xf numFmtId="4" fontId="20" fillId="0" borderId="4" xfId="0" applyNumberFormat="1" applyFont="1" applyBorder="1"/>
    <xf numFmtId="0" fontId="18" fillId="0" borderId="0" xfId="0" applyFont="1"/>
    <xf numFmtId="0" fontId="0" fillId="7" borderId="0" xfId="0" applyFill="1"/>
    <xf numFmtId="0" fontId="43" fillId="0" borderId="5" xfId="0" applyFont="1" applyBorder="1" applyAlignment="1">
      <alignment horizontal="left" vertical="center"/>
    </xf>
    <xf numFmtId="0" fontId="0" fillId="0" borderId="25" xfId="0" applyBorder="1"/>
    <xf numFmtId="0" fontId="0" fillId="0" borderId="6" xfId="0" applyBorder="1"/>
    <xf numFmtId="0" fontId="43" fillId="0" borderId="0" xfId="0" applyFont="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wrapText="1"/>
    </xf>
    <xf numFmtId="0" fontId="45" fillId="0" borderId="29" xfId="0" applyFont="1" applyBorder="1" applyAlignment="1">
      <alignment horizontal="center" wrapText="1"/>
    </xf>
    <xf numFmtId="0" fontId="45" fillId="0" borderId="29" xfId="0" applyFont="1" applyBorder="1" applyAlignment="1">
      <alignment horizontal="center" vertical="top" wrapText="1" readingOrder="1"/>
    </xf>
    <xf numFmtId="0" fontId="46" fillId="4" borderId="29" xfId="0" applyFont="1" applyFill="1" applyBorder="1" applyAlignment="1">
      <alignment horizontal="center" wrapText="1" readingOrder="1"/>
    </xf>
    <xf numFmtId="0" fontId="45" fillId="0" borderId="29" xfId="0" applyFont="1" applyBorder="1" applyAlignment="1">
      <alignment horizontal="center" vertical="top" wrapText="1"/>
    </xf>
    <xf numFmtId="0" fontId="45" fillId="0" borderId="0" xfId="0" applyFont="1" applyAlignment="1">
      <alignment horizontal="center" vertical="top" wrapText="1"/>
    </xf>
    <xf numFmtId="0" fontId="45" fillId="0" borderId="0" xfId="0" applyFont="1" applyAlignment="1">
      <alignment horizontal="center" wrapText="1"/>
    </xf>
    <xf numFmtId="0" fontId="45" fillId="0" borderId="29" xfId="0" applyFont="1" applyBorder="1" applyAlignment="1">
      <alignment horizontal="center" wrapText="1" readingOrder="1"/>
    </xf>
    <xf numFmtId="0" fontId="45" fillId="0" borderId="0" xfId="0" applyFont="1" applyAlignment="1">
      <alignment horizontal="center" wrapText="1" readingOrder="1"/>
    </xf>
    <xf numFmtId="0" fontId="46" fillId="4" borderId="29" xfId="0" applyFont="1" applyFill="1" applyBorder="1" applyAlignment="1">
      <alignment horizontal="center" wrapText="1"/>
    </xf>
    <xf numFmtId="0" fontId="46" fillId="4" borderId="29" xfId="0" applyFont="1" applyFill="1" applyBorder="1" applyAlignment="1">
      <alignment horizontal="center" vertical="top" wrapText="1" readingOrder="1"/>
    </xf>
    <xf numFmtId="0" fontId="43" fillId="4" borderId="29" xfId="0" applyFont="1" applyFill="1" applyBorder="1" applyAlignment="1">
      <alignment horizontal="center" vertical="center" wrapText="1"/>
    </xf>
    <xf numFmtId="0" fontId="36" fillId="0" borderId="1" xfId="0" applyFont="1" applyBorder="1" applyAlignment="1">
      <alignment horizontal="left" vertical="top"/>
    </xf>
    <xf numFmtId="4" fontId="37" fillId="0" borderId="1" xfId="0" applyNumberFormat="1" applyFont="1" applyBorder="1" applyAlignment="1">
      <alignment vertical="top"/>
    </xf>
    <xf numFmtId="43" fontId="37" fillId="0" borderId="1" xfId="1" applyFont="1" applyBorder="1" applyAlignment="1">
      <alignment vertical="top"/>
    </xf>
    <xf numFmtId="43" fontId="26" fillId="0" borderId="3" xfId="0" applyNumberFormat="1" applyFont="1" applyBorder="1" applyAlignment="1">
      <alignment horizontal="right" vertical="top"/>
    </xf>
    <xf numFmtId="43" fontId="20" fillId="0" borderId="4" xfId="0" applyNumberFormat="1" applyFont="1" applyBorder="1" applyAlignment="1">
      <alignment vertical="top"/>
    </xf>
    <xf numFmtId="0" fontId="20" fillId="0" borderId="13" xfId="0" applyFont="1" applyBorder="1" applyAlignment="1">
      <alignment vertical="top"/>
    </xf>
    <xf numFmtId="0" fontId="20" fillId="0" borderId="14" xfId="4" applyNumberFormat="1" applyFont="1" applyFill="1" applyBorder="1" applyAlignment="1">
      <alignment vertical="top"/>
    </xf>
    <xf numFmtId="0" fontId="20" fillId="0" borderId="14" xfId="0" applyFont="1" applyBorder="1" applyAlignment="1">
      <alignment vertical="top"/>
    </xf>
    <xf numFmtId="0" fontId="20" fillId="0" borderId="12" xfId="4" applyNumberFormat="1" applyFont="1" applyFill="1" applyBorder="1" applyAlignment="1">
      <alignment vertical="top"/>
    </xf>
    <xf numFmtId="178" fontId="0" fillId="0" borderId="0" xfId="0" applyNumberFormat="1" applyAlignment="1">
      <alignment vertical="top"/>
    </xf>
    <xf numFmtId="0" fontId="24" fillId="0" borderId="1" xfId="0" applyFont="1" applyBorder="1"/>
    <xf numFmtId="171" fontId="24" fillId="0" borderId="1" xfId="0" applyNumberFormat="1" applyFont="1" applyBorder="1"/>
    <xf numFmtId="172" fontId="24" fillId="0" borderId="1" xfId="0" applyNumberFormat="1" applyFont="1" applyBorder="1"/>
    <xf numFmtId="0" fontId="34" fillId="0" borderId="1" xfId="0" applyFont="1" applyBorder="1"/>
    <xf numFmtId="14" fontId="34" fillId="0" borderId="1" xfId="0" applyNumberFormat="1" applyFont="1" applyBorder="1"/>
    <xf numFmtId="171" fontId="34" fillId="0" borderId="1" xfId="0" applyNumberFormat="1" applyFont="1" applyBorder="1"/>
    <xf numFmtId="172" fontId="34" fillId="0" borderId="1" xfId="0" applyNumberFormat="1" applyFont="1" applyBorder="1"/>
    <xf numFmtId="0" fontId="17" fillId="0" borderId="0" xfId="0" applyFont="1" applyAlignment="1">
      <alignment vertical="top" wrapText="1"/>
    </xf>
    <xf numFmtId="0" fontId="18" fillId="0" borderId="0" xfId="0" applyFont="1" applyAlignment="1">
      <alignment horizontal="right" vertical="top"/>
    </xf>
    <xf numFmtId="0" fontId="17" fillId="0" borderId="3" xfId="0" applyFont="1" applyBorder="1" applyAlignment="1">
      <alignment vertical="top"/>
    </xf>
    <xf numFmtId="43" fontId="35" fillId="0" borderId="3" xfId="0" applyNumberFormat="1" applyFont="1" applyBorder="1" applyAlignment="1">
      <alignment vertical="top"/>
    </xf>
    <xf numFmtId="0" fontId="30" fillId="0" borderId="30" xfId="0" applyFont="1" applyBorder="1" applyAlignment="1">
      <alignment horizontal="center" vertical="center" wrapText="1"/>
    </xf>
    <xf numFmtId="0" fontId="30" fillId="0" borderId="30" xfId="0" applyFont="1" applyBorder="1"/>
    <xf numFmtId="179" fontId="30" fillId="0" borderId="30" xfId="0" applyNumberFormat="1" applyFont="1" applyBorder="1" applyAlignment="1">
      <alignment horizontal="center" vertical="center"/>
    </xf>
    <xf numFmtId="180" fontId="30" fillId="0" borderId="30" xfId="0" applyNumberFormat="1" applyFont="1" applyBorder="1" applyAlignment="1">
      <alignment horizontal="center" vertical="center"/>
    </xf>
    <xf numFmtId="0" fontId="37" fillId="2" borderId="0" xfId="0" applyFont="1" applyFill="1" applyAlignment="1">
      <alignment vertical="center"/>
    </xf>
    <xf numFmtId="169" fontId="26" fillId="0" borderId="3" xfId="0" applyNumberFormat="1" applyFont="1" applyBorder="1" applyAlignment="1">
      <alignment vertical="top"/>
    </xf>
    <xf numFmtId="0" fontId="26" fillId="0" borderId="3" xfId="0" applyFont="1" applyBorder="1" applyAlignment="1">
      <alignment vertical="top" wrapText="1"/>
    </xf>
    <xf numFmtId="0" fontId="18" fillId="0" borderId="3" xfId="0" applyFont="1" applyBorder="1" applyAlignment="1">
      <alignment vertical="top" wrapText="1"/>
    </xf>
    <xf numFmtId="0" fontId="31" fillId="0" borderId="3" xfId="0" applyFont="1" applyBorder="1" applyAlignment="1">
      <alignment vertical="top"/>
    </xf>
    <xf numFmtId="0" fontId="16" fillId="0" borderId="0" xfId="0" applyFont="1" applyAlignment="1">
      <alignment vertical="top"/>
    </xf>
    <xf numFmtId="168" fontId="26" fillId="0" borderId="0" xfId="0" applyNumberFormat="1" applyFont="1" applyAlignment="1">
      <alignment vertical="top"/>
    </xf>
    <xf numFmtId="0" fontId="17" fillId="0" borderId="0" xfId="0" applyFont="1" applyAlignment="1">
      <alignment horizontal="right" vertical="top"/>
    </xf>
    <xf numFmtId="0" fontId="49" fillId="0" borderId="0" xfId="0" applyFont="1" applyAlignment="1">
      <alignment vertical="top"/>
    </xf>
    <xf numFmtId="0" fontId="16" fillId="0" borderId="3" xfId="0" applyFont="1" applyBorder="1" applyAlignment="1">
      <alignment vertical="top" wrapText="1"/>
    </xf>
    <xf numFmtId="43" fontId="26" fillId="0" borderId="1" xfId="1" applyFont="1" applyFill="1" applyBorder="1" applyAlignment="1">
      <alignment vertical="top"/>
    </xf>
    <xf numFmtId="0" fontId="15" fillId="0" borderId="0" xfId="0" applyFont="1" applyAlignment="1">
      <alignment vertical="top"/>
    </xf>
    <xf numFmtId="0" fontId="0" fillId="0" borderId="29" xfId="0" applyBorder="1" applyAlignment="1">
      <alignment horizontal="center" vertical="center" wrapText="1"/>
    </xf>
    <xf numFmtId="0" fontId="32" fillId="0" borderId="2" xfId="0" applyFont="1" applyBorder="1" applyAlignment="1">
      <alignment vertical="top" wrapText="1"/>
    </xf>
    <xf numFmtId="0" fontId="32" fillId="0" borderId="2" xfId="0" applyFont="1" applyBorder="1" applyAlignment="1">
      <alignment horizontal="right" vertical="top" wrapText="1"/>
    </xf>
    <xf numFmtId="4" fontId="16" fillId="0" borderId="3" xfId="0" applyNumberFormat="1" applyFont="1" applyBorder="1" applyAlignment="1">
      <alignment vertical="top"/>
    </xf>
    <xf numFmtId="0" fontId="16" fillId="0" borderId="3" xfId="0" applyFont="1" applyBorder="1" applyAlignment="1">
      <alignment vertical="top"/>
    </xf>
    <xf numFmtId="43" fontId="16" fillId="0" borderId="3" xfId="1" applyFont="1" applyBorder="1" applyAlignment="1">
      <alignment vertical="top"/>
    </xf>
    <xf numFmtId="4" fontId="16" fillId="0" borderId="4" xfId="0" applyNumberFormat="1" applyFont="1" applyBorder="1" applyAlignment="1">
      <alignment vertical="top"/>
    </xf>
    <xf numFmtId="0" fontId="16" fillId="0" borderId="4" xfId="0" applyFont="1" applyBorder="1" applyAlignment="1">
      <alignment vertical="top"/>
    </xf>
    <xf numFmtId="43" fontId="16" fillId="0" borderId="4" xfId="1" applyFont="1" applyBorder="1" applyAlignment="1">
      <alignment vertical="top"/>
    </xf>
    <xf numFmtId="4" fontId="16" fillId="0" borderId="2" xfId="0" applyNumberFormat="1" applyFont="1" applyBorder="1" applyAlignment="1">
      <alignment vertical="top"/>
    </xf>
    <xf numFmtId="0" fontId="16" fillId="0" borderId="2" xfId="0" applyFont="1" applyBorder="1" applyAlignment="1">
      <alignment vertical="top"/>
    </xf>
    <xf numFmtId="43" fontId="16" fillId="0" borderId="2" xfId="1" applyFont="1" applyBorder="1" applyAlignment="1">
      <alignment vertical="top"/>
    </xf>
    <xf numFmtId="4" fontId="14" fillId="0" borderId="3" xfId="0" applyNumberFormat="1" applyFont="1" applyBorder="1" applyAlignment="1">
      <alignment vertical="top"/>
    </xf>
    <xf numFmtId="0" fontId="14" fillId="0" borderId="3" xfId="0" applyFont="1" applyBorder="1" applyAlignment="1">
      <alignment vertical="top" wrapText="1"/>
    </xf>
    <xf numFmtId="0" fontId="21" fillId="0" borderId="0" xfId="0" applyFont="1" applyAlignment="1">
      <alignment horizontal="right" vertical="top"/>
    </xf>
    <xf numFmtId="0" fontId="14" fillId="0" borderId="3" xfId="0" applyFont="1" applyBorder="1" applyAlignment="1">
      <alignment vertical="top"/>
    </xf>
    <xf numFmtId="0" fontId="42" fillId="0" borderId="0" xfId="2" applyNumberFormat="1" applyFont="1" applyFill="1" applyAlignment="1">
      <alignment vertical="top"/>
    </xf>
    <xf numFmtId="0" fontId="43" fillId="0" borderId="29" xfId="0" applyFont="1" applyBorder="1" applyAlignment="1">
      <alignment vertical="center" wrapText="1"/>
    </xf>
    <xf numFmtId="0" fontId="43" fillId="0" borderId="29" xfId="0" applyFont="1" applyBorder="1" applyAlignment="1">
      <alignment vertical="center"/>
    </xf>
    <xf numFmtId="0" fontId="41" fillId="0" borderId="0" xfId="0" applyFont="1"/>
    <xf numFmtId="15" fontId="0" fillId="0" borderId="0" xfId="0" applyNumberFormat="1"/>
    <xf numFmtId="0" fontId="17" fillId="8" borderId="0" xfId="0" applyFont="1" applyFill="1" applyAlignment="1">
      <alignment vertical="top" wrapText="1"/>
    </xf>
    <xf numFmtId="0" fontId="13" fillId="0" borderId="0" xfId="0" applyFont="1" applyAlignment="1">
      <alignment vertical="top"/>
    </xf>
    <xf numFmtId="0" fontId="18" fillId="0" borderId="3" xfId="0" applyFont="1" applyBorder="1" applyAlignment="1">
      <alignment vertical="top"/>
    </xf>
    <xf numFmtId="0" fontId="13" fillId="0" borderId="3" xfId="0" applyFont="1" applyBorder="1" applyAlignment="1">
      <alignment vertical="top"/>
    </xf>
    <xf numFmtId="0" fontId="12" fillId="0" borderId="0" xfId="0" applyFont="1"/>
    <xf numFmtId="0" fontId="11" fillId="0" borderId="0" xfId="0" applyFont="1" applyAlignment="1">
      <alignment horizontal="right" vertical="top"/>
    </xf>
    <xf numFmtId="4" fontId="16" fillId="0" borderId="0" xfId="0" applyNumberFormat="1" applyFont="1" applyAlignment="1">
      <alignment vertical="top"/>
    </xf>
    <xf numFmtId="43" fontId="16" fillId="0" borderId="0" xfId="1" applyFont="1" applyBorder="1" applyAlignment="1">
      <alignment vertical="top"/>
    </xf>
    <xf numFmtId="4" fontId="10" fillId="0" borderId="3" xfId="0" applyNumberFormat="1" applyFont="1" applyBorder="1" applyAlignment="1">
      <alignment vertical="top"/>
    </xf>
    <xf numFmtId="4" fontId="10" fillId="0" borderId="4" xfId="0" applyNumberFormat="1" applyFont="1" applyBorder="1" applyAlignment="1">
      <alignment vertical="top"/>
    </xf>
    <xf numFmtId="4" fontId="14" fillId="0" borderId="4" xfId="0" applyNumberFormat="1" applyFont="1" applyBorder="1" applyAlignment="1">
      <alignment vertical="top"/>
    </xf>
    <xf numFmtId="177" fontId="32" fillId="0" borderId="0" xfId="0" applyNumberFormat="1" applyFont="1" applyAlignment="1">
      <alignment vertical="top"/>
    </xf>
    <xf numFmtId="0" fontId="9" fillId="0" borderId="3" xfId="0" applyFont="1" applyBorder="1" applyAlignment="1">
      <alignment vertical="top"/>
    </xf>
    <xf numFmtId="0" fontId="8" fillId="0" borderId="3" xfId="0" applyFont="1" applyBorder="1" applyAlignment="1">
      <alignment vertical="top" wrapText="1"/>
    </xf>
    <xf numFmtId="4" fontId="8" fillId="0" borderId="3" xfId="0" applyNumberFormat="1" applyFont="1" applyBorder="1" applyAlignment="1">
      <alignment vertical="top"/>
    </xf>
    <xf numFmtId="0" fontId="46" fillId="0" borderId="0" xfId="0" applyFont="1" applyAlignment="1">
      <alignment horizontal="left" vertical="top" wrapText="1"/>
    </xf>
    <xf numFmtId="0" fontId="7" fillId="0" borderId="0" xfId="0" applyFont="1" applyAlignment="1">
      <alignment horizontal="right" vertical="top"/>
    </xf>
    <xf numFmtId="0" fontId="7" fillId="0" borderId="3" xfId="0" applyFont="1" applyBorder="1" applyAlignment="1">
      <alignment vertical="top"/>
    </xf>
    <xf numFmtId="0" fontId="7" fillId="0" borderId="0" xfId="0" applyFont="1"/>
    <xf numFmtId="0" fontId="7" fillId="0" borderId="33" xfId="0" applyFont="1" applyBorder="1"/>
    <xf numFmtId="179" fontId="7" fillId="0" borderId="33" xfId="0" applyNumberFormat="1" applyFont="1" applyBorder="1"/>
    <xf numFmtId="180" fontId="7" fillId="0" borderId="33" xfId="0" applyNumberFormat="1" applyFont="1" applyBorder="1"/>
    <xf numFmtId="0" fontId="7" fillId="0" borderId="30" xfId="0" applyFont="1" applyBorder="1"/>
    <xf numFmtId="179" fontId="7" fillId="0" borderId="30" xfId="0" applyNumberFormat="1" applyFont="1" applyBorder="1" applyAlignment="1">
      <alignment horizontal="center" vertical="center"/>
    </xf>
    <xf numFmtId="180" fontId="7" fillId="0" borderId="30" xfId="0" applyNumberFormat="1" applyFont="1" applyBorder="1" applyAlignment="1">
      <alignment horizontal="center" vertical="center"/>
    </xf>
    <xf numFmtId="15" fontId="7" fillId="0" borderId="31" xfId="0" applyNumberFormat="1" applyFont="1" applyBorder="1" applyAlignment="1">
      <alignment horizontal="center" vertical="center"/>
    </xf>
    <xf numFmtId="0" fontId="30" fillId="0" borderId="31" xfId="0" applyFont="1" applyBorder="1" applyAlignment="1">
      <alignment horizontal="center" vertical="center"/>
    </xf>
    <xf numFmtId="179" fontId="7" fillId="0" borderId="0" xfId="0" applyNumberFormat="1" applyFont="1" applyAlignment="1">
      <alignment horizontal="center" vertical="center"/>
    </xf>
    <xf numFmtId="180" fontId="7" fillId="0" borderId="0" xfId="0" applyNumberFormat="1" applyFont="1" applyAlignment="1">
      <alignment horizontal="center" vertical="center"/>
    </xf>
    <xf numFmtId="0" fontId="7" fillId="0" borderId="0" xfId="0" applyFont="1" applyAlignment="1">
      <alignment horizontal="center" vertical="center"/>
    </xf>
    <xf numFmtId="0" fontId="7" fillId="0" borderId="3" xfId="0" applyFont="1" applyBorder="1" applyAlignment="1">
      <alignment vertical="top" wrapText="1"/>
    </xf>
    <xf numFmtId="0" fontId="7" fillId="0" borderId="0" xfId="0" applyFont="1" applyAlignment="1">
      <alignment vertical="top"/>
    </xf>
    <xf numFmtId="0" fontId="7" fillId="0" borderId="0" xfId="0" applyFont="1" applyAlignment="1">
      <alignment vertical="top" wrapText="1"/>
    </xf>
    <xf numFmtId="0" fontId="20" fillId="8" borderId="0" xfId="0" applyFont="1" applyFill="1" applyAlignment="1">
      <alignment vertical="top"/>
    </xf>
    <xf numFmtId="0" fontId="14" fillId="8" borderId="0" xfId="0" applyFont="1" applyFill="1" applyAlignment="1">
      <alignment vertical="top"/>
    </xf>
    <xf numFmtId="0" fontId="51" fillId="0" borderId="0" xfId="0" applyFont="1" applyAlignment="1">
      <alignment horizontal="left" vertical="center" indent="3" readingOrder="1"/>
    </xf>
    <xf numFmtId="0" fontId="52" fillId="0" borderId="0" xfId="0" applyFont="1" applyAlignment="1">
      <alignment horizontal="left"/>
    </xf>
    <xf numFmtId="0" fontId="52" fillId="0" borderId="0" xfId="0" applyFont="1"/>
    <xf numFmtId="0" fontId="53" fillId="0" borderId="0" xfId="0" applyFont="1"/>
    <xf numFmtId="4" fontId="6" fillId="0" borderId="3" xfId="0" applyNumberFormat="1" applyFont="1" applyBorder="1" applyAlignment="1">
      <alignment vertical="top"/>
    </xf>
    <xf numFmtId="4" fontId="6" fillId="0" borderId="2" xfId="0" applyNumberFormat="1" applyFont="1" applyBorder="1" applyAlignment="1">
      <alignment vertical="top"/>
    </xf>
    <xf numFmtId="0" fontId="18" fillId="0" borderId="0" xfId="0" applyFont="1" applyAlignment="1">
      <alignment vertical="top"/>
    </xf>
    <xf numFmtId="43" fontId="5" fillId="0" borderId="3" xfId="1" applyFont="1" applyFill="1" applyBorder="1" applyAlignment="1">
      <alignment vertical="top"/>
    </xf>
    <xf numFmtId="0" fontId="15" fillId="0" borderId="3" xfId="0" applyFont="1" applyBorder="1" applyAlignment="1">
      <alignment vertical="top"/>
    </xf>
    <xf numFmtId="0" fontId="20" fillId="8" borderId="0" xfId="0" applyFont="1" applyFill="1" applyAlignment="1">
      <alignment horizontal="right" vertical="top"/>
    </xf>
    <xf numFmtId="0" fontId="5" fillId="8" borderId="3" xfId="0" applyFont="1" applyFill="1" applyBorder="1" applyAlignment="1">
      <alignment vertical="top"/>
    </xf>
    <xf numFmtId="0" fontId="20" fillId="8" borderId="3" xfId="0" applyFont="1" applyFill="1" applyBorder="1" applyAlignment="1">
      <alignment vertical="top"/>
    </xf>
    <xf numFmtId="0" fontId="7" fillId="8" borderId="3" xfId="0" applyFont="1" applyFill="1" applyBorder="1" applyAlignment="1">
      <alignment vertical="top"/>
    </xf>
    <xf numFmtId="168" fontId="20" fillId="8" borderId="3" xfId="0" applyNumberFormat="1" applyFont="1" applyFill="1" applyBorder="1" applyAlignment="1">
      <alignment vertical="top"/>
    </xf>
    <xf numFmtId="43" fontId="20" fillId="8" borderId="3" xfId="1" applyFont="1" applyFill="1" applyBorder="1" applyAlignment="1">
      <alignment vertical="top"/>
    </xf>
    <xf numFmtId="0" fontId="7" fillId="0" borderId="2" xfId="0" applyFont="1" applyBorder="1" applyAlignment="1">
      <alignment vertical="top"/>
    </xf>
    <xf numFmtId="0" fontId="4" fillId="0" borderId="3" xfId="0" applyFont="1" applyBorder="1" applyAlignment="1">
      <alignment vertical="top" wrapText="1"/>
    </xf>
    <xf numFmtId="0" fontId="31" fillId="0" borderId="3" xfId="0" applyFont="1" applyBorder="1" applyAlignment="1">
      <alignment vertical="top" wrapText="1"/>
    </xf>
    <xf numFmtId="0" fontId="4" fillId="0" borderId="0" xfId="0" applyFont="1" applyAlignment="1">
      <alignment vertical="top"/>
    </xf>
    <xf numFmtId="0" fontId="3" fillId="0" borderId="3" xfId="0" applyFont="1" applyBorder="1" applyAlignment="1">
      <alignment vertical="top" wrapText="1"/>
    </xf>
    <xf numFmtId="0" fontId="3" fillId="0" borderId="0" xfId="0" applyFont="1" applyAlignment="1">
      <alignment vertical="top"/>
    </xf>
    <xf numFmtId="164" fontId="20" fillId="0" borderId="0" xfId="0" applyNumberFormat="1" applyFont="1" applyAlignment="1">
      <alignment vertical="top"/>
    </xf>
    <xf numFmtId="0" fontId="3" fillId="0" borderId="0" xfId="0" applyFont="1" applyAlignment="1">
      <alignment horizontal="right" vertical="top"/>
    </xf>
    <xf numFmtId="0" fontId="0" fillId="0" borderId="0" xfId="0" applyAlignment="1">
      <alignment horizontal="left" vertical="center" wrapText="1"/>
    </xf>
    <xf numFmtId="0" fontId="2" fillId="0" borderId="2" xfId="0" applyFont="1" applyBorder="1" applyAlignment="1">
      <alignment vertical="top"/>
    </xf>
    <xf numFmtId="0" fontId="2" fillId="0" borderId="3" xfId="0" applyFont="1" applyBorder="1" applyAlignment="1">
      <alignment vertical="top"/>
    </xf>
    <xf numFmtId="0" fontId="43" fillId="7" borderId="0" xfId="0" applyFont="1" applyFill="1"/>
    <xf numFmtId="0" fontId="44" fillId="7" borderId="0" xfId="0" applyFont="1" applyFill="1" applyAlignment="1">
      <alignment vertical="top"/>
    </xf>
    <xf numFmtId="0" fontId="55" fillId="7" borderId="15" xfId="0" applyFont="1" applyFill="1" applyBorder="1" applyAlignment="1">
      <alignment horizontal="left" vertical="center" wrapText="1" readingOrder="1"/>
    </xf>
    <xf numFmtId="0" fontId="56" fillId="7" borderId="15" xfId="0" applyFont="1" applyFill="1" applyBorder="1" applyAlignment="1">
      <alignment horizontal="left" vertical="center" wrapText="1" readingOrder="1"/>
    </xf>
    <xf numFmtId="0" fontId="55" fillId="7" borderId="16" xfId="0" applyFont="1" applyFill="1" applyBorder="1" applyAlignment="1">
      <alignment horizontal="center" vertical="center" wrapText="1" readingOrder="1"/>
    </xf>
    <xf numFmtId="0" fontId="55" fillId="0" borderId="16" xfId="0" applyFont="1" applyBorder="1" applyAlignment="1">
      <alignment horizontal="center" vertical="center" wrapText="1" readingOrder="1"/>
    </xf>
    <xf numFmtId="0" fontId="57" fillId="0" borderId="16" xfId="0" applyFont="1" applyBorder="1" applyAlignment="1">
      <alignment horizontal="center" vertical="center" wrapText="1" readingOrder="1"/>
    </xf>
    <xf numFmtId="0" fontId="45" fillId="0" borderId="0" xfId="0" applyFont="1"/>
    <xf numFmtId="0" fontId="59" fillId="7" borderId="35" xfId="0" applyFont="1" applyFill="1" applyBorder="1" applyAlignment="1">
      <alignment horizontal="left" vertical="center" wrapText="1" indent="3" readingOrder="1"/>
    </xf>
    <xf numFmtId="0" fontId="59" fillId="7" borderId="19" xfId="0" applyFont="1" applyFill="1" applyBorder="1" applyAlignment="1">
      <alignment horizontal="left" vertical="center" wrapText="1" indent="3" readingOrder="1"/>
    </xf>
    <xf numFmtId="0" fontId="59" fillId="7" borderId="22" xfId="0" applyFont="1" applyFill="1" applyBorder="1" applyAlignment="1">
      <alignment horizontal="left" vertical="center" wrapText="1" indent="3" readingOrder="1"/>
    </xf>
    <xf numFmtId="0" fontId="55" fillId="0" borderId="38" xfId="0" applyFont="1" applyBorder="1" applyAlignment="1">
      <alignment vertical="center" wrapText="1" readingOrder="1"/>
    </xf>
    <xf numFmtId="0" fontId="55" fillId="0" borderId="38" xfId="0" applyFont="1" applyBorder="1" applyAlignment="1">
      <alignment horizontal="left" vertical="center" wrapText="1" readingOrder="1"/>
    </xf>
    <xf numFmtId="0" fontId="59" fillId="0" borderId="35" xfId="0" applyFont="1" applyBorder="1" applyAlignment="1">
      <alignment horizontal="left" vertical="center" indent="3" readingOrder="1"/>
    </xf>
    <xf numFmtId="0" fontId="59" fillId="0" borderId="19" xfId="0" applyFont="1" applyBorder="1" applyAlignment="1">
      <alignment horizontal="left" vertical="center" wrapText="1" indent="3" readingOrder="1"/>
    </xf>
    <xf numFmtId="0" fontId="59" fillId="0" borderId="22" xfId="0" applyFont="1" applyBorder="1" applyAlignment="1">
      <alignment horizontal="left" vertical="center" indent="3" readingOrder="1"/>
    </xf>
    <xf numFmtId="0" fontId="59" fillId="0" borderId="35" xfId="0" applyFont="1" applyBorder="1" applyAlignment="1">
      <alignment horizontal="left" vertical="center" wrapText="1" indent="3" readingOrder="1"/>
    </xf>
    <xf numFmtId="0" fontId="59" fillId="0" borderId="22" xfId="0" applyFont="1" applyBorder="1" applyAlignment="1">
      <alignment horizontal="left" vertical="center" wrapText="1" indent="3" readingOrder="1"/>
    </xf>
    <xf numFmtId="0" fontId="55" fillId="0" borderId="16" xfId="0" applyFont="1" applyBorder="1" applyAlignment="1">
      <alignment vertical="center" wrapText="1" readingOrder="1"/>
    </xf>
    <xf numFmtId="0" fontId="55" fillId="0" borderId="18" xfId="0" applyFont="1" applyBorder="1" applyAlignment="1">
      <alignment vertical="center" wrapText="1" readingOrder="1"/>
    </xf>
    <xf numFmtId="0" fontId="56" fillId="7" borderId="22" xfId="0" applyFont="1" applyFill="1" applyBorder="1" applyAlignment="1">
      <alignment horizontal="left" vertical="center" wrapText="1" indent="3" readingOrder="1"/>
    </xf>
    <xf numFmtId="0" fontId="55" fillId="7" borderId="20" xfId="0" applyFont="1" applyFill="1" applyBorder="1" applyAlignment="1">
      <alignment horizontal="center" vertical="center" wrapText="1" readingOrder="1"/>
    </xf>
    <xf numFmtId="0" fontId="55" fillId="0" borderId="20" xfId="0" applyFont="1" applyBorder="1" applyAlignment="1">
      <alignment horizontal="center" vertical="center" wrapText="1" readingOrder="1"/>
    </xf>
    <xf numFmtId="0" fontId="58" fillId="0" borderId="20" xfId="0" applyFont="1" applyBorder="1" applyAlignment="1">
      <alignment vertical="center" wrapText="1" readingOrder="1"/>
    </xf>
    <xf numFmtId="0" fontId="58" fillId="0" borderId="23" xfId="0" applyFont="1" applyBorder="1" applyAlignment="1">
      <alignment vertical="center" wrapText="1" readingOrder="1"/>
    </xf>
    <xf numFmtId="0" fontId="60" fillId="0" borderId="22" xfId="0" applyFont="1" applyBorder="1" applyAlignment="1">
      <alignment horizontal="left" vertical="center" wrapText="1" indent="3" readingOrder="1"/>
    </xf>
    <xf numFmtId="0" fontId="56" fillId="0" borderId="22" xfId="0" applyFont="1" applyBorder="1" applyAlignment="1">
      <alignment horizontal="left" vertical="center" wrapText="1" indent="3" readingOrder="1"/>
    </xf>
    <xf numFmtId="0" fontId="1" fillId="0" borderId="0" xfId="0" applyFont="1" applyAlignment="1">
      <alignment vertical="top"/>
    </xf>
    <xf numFmtId="0" fontId="3" fillId="0" borderId="0" xfId="0" applyFont="1" applyAlignment="1">
      <alignment vertical="top" wrapText="1"/>
    </xf>
    <xf numFmtId="0" fontId="20" fillId="0" borderId="0" xfId="0" applyFont="1" applyAlignment="1">
      <alignment vertical="top" wrapText="1"/>
    </xf>
    <xf numFmtId="0" fontId="30" fillId="0" borderId="1" xfId="0" applyFont="1" applyBorder="1" applyAlignment="1">
      <alignment horizontal="center"/>
    </xf>
    <xf numFmtId="0" fontId="14" fillId="0" borderId="0" xfId="0" applyFont="1" applyAlignment="1">
      <alignment horizontal="left" vertical="top" wrapText="1"/>
    </xf>
    <xf numFmtId="0" fontId="9" fillId="0" borderId="0" xfId="0" applyFont="1" applyAlignment="1">
      <alignment vertical="top" wrapText="1"/>
    </xf>
    <xf numFmtId="0" fontId="17" fillId="0" borderId="0" xfId="0" applyFont="1" applyAlignment="1">
      <alignment vertical="top" wrapText="1"/>
    </xf>
    <xf numFmtId="168" fontId="20" fillId="0" borderId="7" xfId="0" applyNumberFormat="1" applyFont="1" applyBorder="1" applyAlignment="1">
      <alignment horizontal="center" vertical="top"/>
    </xf>
    <xf numFmtId="168" fontId="20" fillId="0" borderId="0" xfId="0" applyNumberFormat="1" applyFont="1" applyAlignment="1">
      <alignment horizontal="center" vertical="top"/>
    </xf>
    <xf numFmtId="168" fontId="20" fillId="0" borderId="8" xfId="0" applyNumberFormat="1" applyFont="1" applyBorder="1" applyAlignment="1">
      <alignment horizontal="center" vertical="top"/>
    </xf>
    <xf numFmtId="0" fontId="30" fillId="0" borderId="5" xfId="0" applyFont="1" applyBorder="1" applyAlignment="1">
      <alignment horizontal="center" vertical="top" wrapText="1"/>
    </xf>
    <xf numFmtId="0" fontId="30" fillId="0" borderId="6" xfId="0" applyFont="1" applyBorder="1" applyAlignment="1">
      <alignment horizontal="center" vertical="top" wrapText="1"/>
    </xf>
    <xf numFmtId="0" fontId="30" fillId="0" borderId="31" xfId="0" applyFont="1" applyBorder="1" applyAlignment="1">
      <alignment horizontal="left" vertical="center" wrapText="1"/>
    </xf>
    <xf numFmtId="0" fontId="30" fillId="0" borderId="34" xfId="0" applyFont="1" applyBorder="1" applyAlignment="1">
      <alignment horizontal="left" vertical="center" wrapText="1"/>
    </xf>
    <xf numFmtId="0" fontId="30" fillId="0" borderId="32" xfId="0" applyFont="1" applyBorder="1" applyAlignment="1">
      <alignment horizontal="left" vertical="center" wrapText="1"/>
    </xf>
    <xf numFmtId="0" fontId="27" fillId="0" borderId="0" xfId="0" applyFont="1" applyAlignment="1">
      <alignment horizontal="center" vertical="center"/>
    </xf>
    <xf numFmtId="0" fontId="48" fillId="0" borderId="0" xfId="0" applyFont="1" applyAlignment="1">
      <alignment horizontal="center" vertical="center"/>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30" xfId="0" applyFont="1" applyBorder="1" applyAlignment="1">
      <alignment horizontal="center" vertical="center"/>
    </xf>
    <xf numFmtId="0" fontId="16" fillId="0" borderId="0" xfId="0" applyFont="1" applyAlignment="1">
      <alignment vertical="top" wrapText="1"/>
    </xf>
    <xf numFmtId="0" fontId="55" fillId="0" borderId="17" xfId="0" applyFont="1" applyBorder="1" applyAlignment="1">
      <alignment horizontal="center" vertical="center" wrapText="1" readingOrder="1"/>
    </xf>
    <xf numFmtId="0" fontId="55" fillId="0" borderId="20" xfId="0" applyFont="1" applyBorder="1" applyAlignment="1">
      <alignment horizontal="center" vertical="center" wrapText="1" readingOrder="1"/>
    </xf>
    <xf numFmtId="0" fontId="55" fillId="0" borderId="23" xfId="0" applyFont="1" applyBorder="1" applyAlignment="1">
      <alignment horizontal="center" vertical="center" wrapText="1" readingOrder="1"/>
    </xf>
    <xf numFmtId="0" fontId="58" fillId="7" borderId="16" xfId="0" applyFont="1" applyFill="1" applyBorder="1" applyAlignment="1">
      <alignment horizontal="left" vertical="center" wrapText="1" readingOrder="1"/>
    </xf>
    <xf numFmtId="0" fontId="58" fillId="7" borderId="18" xfId="0" applyFont="1" applyFill="1" applyBorder="1" applyAlignment="1">
      <alignment horizontal="left" vertical="center" wrapText="1" readingOrder="1"/>
    </xf>
    <xf numFmtId="0" fontId="58" fillId="7" borderId="21" xfId="0" applyFont="1" applyFill="1" applyBorder="1" applyAlignment="1">
      <alignment horizontal="left" vertical="center" wrapText="1" readingOrder="1"/>
    </xf>
    <xf numFmtId="0" fontId="55" fillId="7" borderId="17" xfId="0" applyFont="1" applyFill="1" applyBorder="1" applyAlignment="1">
      <alignment horizontal="center" vertical="center" wrapText="1" readingOrder="1"/>
    </xf>
    <xf numFmtId="0" fontId="55" fillId="7" borderId="20" xfId="0" applyFont="1" applyFill="1" applyBorder="1" applyAlignment="1">
      <alignment horizontal="center" vertical="center" wrapText="1" readingOrder="1"/>
    </xf>
    <xf numFmtId="0" fontId="55" fillId="7" borderId="23" xfId="0" applyFont="1" applyFill="1" applyBorder="1" applyAlignment="1">
      <alignment horizontal="center" vertical="center" wrapText="1" readingOrder="1"/>
    </xf>
    <xf numFmtId="0" fontId="58" fillId="0" borderId="39" xfId="0" applyFont="1" applyBorder="1" applyAlignment="1">
      <alignment horizontal="left" vertical="center" wrapText="1" readingOrder="1"/>
    </xf>
    <xf numFmtId="0" fontId="58" fillId="0" borderId="0" xfId="0" applyFont="1" applyAlignment="1">
      <alignment horizontal="left" vertical="center" wrapText="1" readingOrder="1"/>
    </xf>
    <xf numFmtId="0" fontId="44" fillId="0" borderId="0" xfId="0" applyFont="1" applyAlignment="1">
      <alignment horizontal="left" vertical="center" wrapText="1"/>
    </xf>
    <xf numFmtId="0" fontId="58" fillId="0" borderId="16" xfId="0" applyFont="1" applyBorder="1" applyAlignment="1">
      <alignment horizontal="left" vertical="center" wrapText="1" readingOrder="1"/>
    </xf>
    <xf numFmtId="0" fontId="58" fillId="0" borderId="18" xfId="0" applyFont="1" applyBorder="1" applyAlignment="1">
      <alignment horizontal="left" vertical="center" wrapText="1" readingOrder="1"/>
    </xf>
    <xf numFmtId="0" fontId="58" fillId="0" borderId="21" xfId="0" applyFont="1" applyBorder="1" applyAlignment="1">
      <alignment horizontal="left" vertical="center" wrapText="1" readingOrder="1"/>
    </xf>
    <xf numFmtId="0" fontId="58" fillId="0" borderId="39" xfId="0" applyFont="1" applyBorder="1" applyAlignment="1">
      <alignment vertical="center" wrapText="1" readingOrder="1"/>
    </xf>
    <xf numFmtId="0" fontId="58" fillId="0" borderId="0" xfId="0" applyFont="1" applyAlignment="1">
      <alignment vertical="center" wrapText="1" readingOrder="1"/>
    </xf>
    <xf numFmtId="0" fontId="58" fillId="7" borderId="16" xfId="0" applyFont="1" applyFill="1" applyBorder="1" applyAlignment="1">
      <alignment horizontal="left" vertical="center" readingOrder="1"/>
    </xf>
    <xf numFmtId="0" fontId="58" fillId="7" borderId="18" xfId="0" applyFont="1" applyFill="1" applyBorder="1" applyAlignment="1">
      <alignment horizontal="left" vertical="center" readingOrder="1"/>
    </xf>
    <xf numFmtId="0" fontId="58" fillId="7" borderId="21" xfId="0" applyFont="1" applyFill="1" applyBorder="1" applyAlignment="1">
      <alignment horizontal="left" vertical="center" readingOrder="1"/>
    </xf>
    <xf numFmtId="0" fontId="58" fillId="0" borderId="40" xfId="0" applyFont="1" applyBorder="1" applyAlignment="1">
      <alignment horizontal="left" vertical="center" readingOrder="1"/>
    </xf>
    <xf numFmtId="0" fontId="58" fillId="0" borderId="24" xfId="0" applyFont="1" applyBorder="1" applyAlignment="1">
      <alignment horizontal="left" vertical="center" readingOrder="1"/>
    </xf>
    <xf numFmtId="0" fontId="58" fillId="0" borderId="40" xfId="0" applyFont="1" applyBorder="1" applyAlignment="1">
      <alignment horizontal="left" vertical="center" wrapText="1" readingOrder="1"/>
    </xf>
    <xf numFmtId="0" fontId="58" fillId="0" borderId="24" xfId="0" applyFont="1" applyBorder="1" applyAlignment="1">
      <alignment horizontal="left" vertical="center" wrapText="1" readingOrder="1"/>
    </xf>
    <xf numFmtId="0" fontId="58" fillId="0" borderId="36" xfId="0" applyFont="1" applyBorder="1" applyAlignment="1">
      <alignment horizontal="left" vertical="center" wrapText="1" readingOrder="1"/>
    </xf>
    <xf numFmtId="0" fontId="58" fillId="0" borderId="37" xfId="0" applyFont="1" applyBorder="1" applyAlignment="1">
      <alignment horizontal="left" vertical="center" wrapText="1" readingOrder="1"/>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17"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43" fillId="0" borderId="17" xfId="0" applyFont="1" applyBorder="1" applyAlignment="1">
      <alignment horizontal="center" vertical="center" wrapText="1"/>
    </xf>
    <xf numFmtId="0" fontId="43" fillId="0" borderId="23" xfId="0" applyFont="1" applyBorder="1" applyAlignment="1">
      <alignment horizontal="center" vertical="center" wrapText="1"/>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17" xfId="0" applyBorder="1" applyAlignment="1">
      <alignment horizontal="left" vertical="center"/>
    </xf>
    <xf numFmtId="0" fontId="0" fillId="0" borderId="20" xfId="0" applyBorder="1" applyAlignment="1">
      <alignment horizontal="left" vertical="center"/>
    </xf>
    <xf numFmtId="0" fontId="0" fillId="0" borderId="23" xfId="0" applyBorder="1" applyAlignment="1">
      <alignment horizontal="left" vertical="center"/>
    </xf>
    <xf numFmtId="0" fontId="46" fillId="0" borderId="0" xfId="0" applyFont="1" applyAlignment="1">
      <alignment horizontal="left" vertical="top" wrapText="1"/>
    </xf>
  </cellXfs>
  <cellStyles count="6">
    <cellStyle name="Comma" xfId="1" builtinId="3"/>
    <cellStyle name="Normal" xfId="0" builtinId="0"/>
    <cellStyle name="Normal 2" xfId="5" xr:uid="{56C73186-D6BD-4777-9EDE-A58DAF1A9726}"/>
    <cellStyle name="Normal 5" xfId="3" xr:uid="{00000000-0005-0000-0000-000002000000}"/>
    <cellStyle name="Normal_HY-NEW FORMAT 31-03.10 rev" xfId="2" xr:uid="{00000000-0005-0000-0000-000003000000}"/>
    <cellStyle name="Percent" xfId="4" builtinId="5"/>
  </cellStyles>
  <dxfs count="186">
    <dxf>
      <font>
        <condense val="0"/>
        <extend val="0"/>
        <color indexed="20"/>
      </font>
      <fill>
        <patternFill>
          <bgColor indexed="45"/>
        </patternFill>
      </fill>
    </dxf>
    <dxf>
      <font>
        <condense val="0"/>
        <extend val="0"/>
        <color indexed="20"/>
      </font>
      <fill>
        <patternFill>
          <bgColor indexed="45"/>
        </patternFill>
      </fill>
    </dxf>
    <dxf>
      <numFmt numFmtId="181" formatCode="0.00&quot;~&quot;"/>
    </dxf>
    <dxf>
      <numFmt numFmtId="35" formatCode="_(* #,##0.00_);_(* \(#,##0.00\);_(* &quot;-&quot;??_);_(@_)"/>
    </dxf>
    <dxf>
      <numFmt numFmtId="181" formatCode="0.00&quot;~&quot;"/>
    </dxf>
    <dxf>
      <numFmt numFmtId="182" formatCode="0.00&quot;@&quot;"/>
    </dxf>
    <dxf>
      <numFmt numFmtId="182" formatCode="0.00&quot;@&quot;"/>
    </dxf>
    <dxf>
      <numFmt numFmtId="181" formatCode="0.00&quot;~&quot;"/>
    </dxf>
    <dxf>
      <numFmt numFmtId="35" formatCode="_(* #,##0.00_);_(* \(#,##0.00\);_(* &quot;-&quot;??_);_(@_)"/>
    </dxf>
    <dxf>
      <numFmt numFmtId="35" formatCode="_(* #,##0.00_);_(* \(#,##0.00\);_(* &quot;-&quot;??_);_(@_)"/>
    </dxf>
    <dxf>
      <numFmt numFmtId="182" formatCode="0.00&quot;@&quot;"/>
    </dxf>
    <dxf>
      <numFmt numFmtId="181" formatCode="0.00&quot;~&quot;"/>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182" formatCode="0.00&quot;@&quot;"/>
    </dxf>
    <dxf>
      <numFmt numFmtId="35" formatCode="_(* #,##0.00_);_(* \(#,##0.00\);_(* &quot;-&quot;??_);_(@_)"/>
    </dxf>
    <dxf>
      <numFmt numFmtId="35" formatCode="_(* #,##0.00_);_(* \(#,##0.00\);_(* &quot;-&quot;??_);_(@_)"/>
    </dxf>
    <dxf>
      <numFmt numFmtId="182" formatCode="0.00&quot;@&quot;"/>
    </dxf>
    <dxf>
      <numFmt numFmtId="181" formatCode="0.00&quot;~&quot;"/>
    </dxf>
    <dxf>
      <numFmt numFmtId="181" formatCode="0.00&quot;~&quot;"/>
    </dxf>
    <dxf>
      <numFmt numFmtId="35" formatCode="_(* #,##0.00_);_(* \(#,##0.00\);_(* &quot;-&quot;??_);_(@_)"/>
    </dxf>
    <dxf>
      <numFmt numFmtId="35" formatCode="_(* #,##0.00_);_(* \(#,##0.00\);_(* &quot;-&quot;??_);_(@_)"/>
    </dxf>
    <dxf>
      <numFmt numFmtId="182"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1" formatCode="0.00&quot;~&quot;"/>
    </dxf>
    <dxf>
      <numFmt numFmtId="182" formatCode="0.00&quot;@&quot;"/>
    </dxf>
    <dxf>
      <numFmt numFmtId="182" formatCode="0.00&quot;@&quot;"/>
    </dxf>
    <dxf>
      <numFmt numFmtId="35" formatCode="_(* #,##0.00_);_(* \(#,##0.00\);_(* &quot;-&quot;??_);_(@_)"/>
    </dxf>
    <dxf>
      <numFmt numFmtId="181" formatCode="0.00&quot;~&quot;"/>
    </dxf>
    <dxf>
      <numFmt numFmtId="181" formatCode="0.00&quot;~&quot;"/>
    </dxf>
    <dxf>
      <numFmt numFmtId="35" formatCode="_(* #,##0.00_);_(* \(#,##0.00\);_(* &quot;-&quot;??_);_(@_)"/>
    </dxf>
    <dxf>
      <numFmt numFmtId="181" formatCode="0.00&quot;~&quot;"/>
    </dxf>
    <dxf>
      <numFmt numFmtId="182" formatCode="0.00&quot;@&quot;"/>
    </dxf>
    <dxf>
      <numFmt numFmtId="35" formatCode="_(* #,##0.00_);_(* \(#,##0.00\);_(* &quot;-&quot;??_);_(@_)"/>
    </dxf>
    <dxf>
      <numFmt numFmtId="35" formatCode="_(* #,##0.00_);_(* \(#,##0.00\);_(* &quot;-&quot;??_);_(@_)"/>
    </dxf>
    <dxf>
      <numFmt numFmtId="182" formatCode="0.00&quot;@&quot;"/>
    </dxf>
    <dxf>
      <numFmt numFmtId="181" formatCode="0.00&quot;~&quot;"/>
    </dxf>
    <dxf>
      <numFmt numFmtId="182" formatCode="0.00&quot;@&quot;"/>
    </dxf>
    <dxf>
      <numFmt numFmtId="35" formatCode="_(* #,##0.00_);_(* \(#,##0.00\);_(* &quot;-&quot;??_);_(@_)"/>
    </dxf>
    <dxf>
      <numFmt numFmtId="181"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181" formatCode="0.00&quot;~&quot;"/>
    </dxf>
    <dxf>
      <numFmt numFmtId="181" formatCode="0.00&quot;~&quot;"/>
    </dxf>
    <dxf>
      <numFmt numFmtId="35" formatCode="_(* #,##0.00_);_(* \(#,##0.00\);_(* &quot;-&quot;??_);_(@_)"/>
    </dxf>
    <dxf>
      <numFmt numFmtId="182"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1" formatCode="0.00&quot;~&quot;"/>
    </dxf>
    <dxf>
      <numFmt numFmtId="182" formatCode="0.00&quot;@&quot;"/>
    </dxf>
    <dxf>
      <numFmt numFmtId="181" formatCode="0.00&quot;~&quot;"/>
    </dxf>
    <dxf>
      <numFmt numFmtId="35" formatCode="_(* #,##0.00_);_(* \(#,##0.00\);_(* &quot;-&quot;??_);_(@_)"/>
    </dxf>
    <dxf>
      <numFmt numFmtId="182" formatCode="0.00&quot;@&quot;"/>
    </dxf>
    <dxf>
      <numFmt numFmtId="181" formatCode="0.00&quot;~&quot;"/>
    </dxf>
    <dxf>
      <numFmt numFmtId="35" formatCode="_(* #,##0.00_);_(* \(#,##0.00\);_(* &quot;-&quot;??_);_(@_)"/>
    </dxf>
    <dxf>
      <numFmt numFmtId="181" formatCode="0.00&quot;~&quot;"/>
    </dxf>
    <dxf>
      <numFmt numFmtId="35" formatCode="_(* #,##0.00_);_(* \(#,##0.00\);_(* &quot;-&quot;??_);_(@_)"/>
    </dxf>
    <dxf>
      <numFmt numFmtId="182" formatCode="0.00&quot;@&quot;"/>
    </dxf>
    <dxf>
      <numFmt numFmtId="35" formatCode="_(* #,##0.00_);_(* \(#,##0.00\);_(* &quot;-&quot;??_);_(@_)"/>
    </dxf>
    <dxf>
      <numFmt numFmtId="182" formatCode="0.00&quot;@&quot;"/>
    </dxf>
    <dxf>
      <numFmt numFmtId="181" formatCode="0.00&quot;~&quot;"/>
    </dxf>
    <dxf>
      <numFmt numFmtId="181" formatCode="0.00&quot;~&quot;"/>
    </dxf>
    <dxf>
      <numFmt numFmtId="35" formatCode="_(* #,##0.00_);_(* \(#,##0.00\);_(* &quot;-&quot;??_);_(@_)"/>
    </dxf>
    <dxf>
      <numFmt numFmtId="182" formatCode="0.00&quot;@&quot;"/>
    </dxf>
    <dxf>
      <numFmt numFmtId="181" formatCode="0.00&quot;~&quot;"/>
    </dxf>
    <dxf>
      <numFmt numFmtId="35" formatCode="_(* #,##0.00_);_(* \(#,##0.00\);_(* &quot;-&quot;??_);_(@_)"/>
    </dxf>
    <dxf>
      <numFmt numFmtId="181" formatCode="0.00&quot;~&quot;"/>
    </dxf>
    <dxf>
      <numFmt numFmtId="182" formatCode="0.00&quot;@&quot;"/>
    </dxf>
    <dxf>
      <numFmt numFmtId="35" formatCode="_(* #,##0.00_);_(* \(#,##0.00\);_(* &quot;-&quot;??_);_(@_)"/>
    </dxf>
    <dxf>
      <numFmt numFmtId="35" formatCode="_(* #,##0.00_);_(* \(#,##0.00\);_(* &quot;-&quot;??_);_(@_)"/>
    </dxf>
    <dxf>
      <numFmt numFmtId="182" formatCode="0.00&quot;@&quot;"/>
    </dxf>
    <dxf>
      <numFmt numFmtId="181" formatCode="0.00&quot;~&quot;"/>
    </dxf>
    <dxf>
      <numFmt numFmtId="182" formatCode="0.00&quot;@&quot;"/>
    </dxf>
    <dxf>
      <numFmt numFmtId="35" formatCode="_(* #,##0.00_);_(* \(#,##0.00\);_(* &quot;-&quot;??_);_(@_)"/>
    </dxf>
    <dxf>
      <numFmt numFmtId="181"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181" formatCode="0.00&quot;~&quot;"/>
    </dxf>
    <dxf>
      <numFmt numFmtId="182" formatCode="0.00&quot;@&quot;"/>
    </dxf>
    <dxf>
      <numFmt numFmtId="35" formatCode="_(* #,##0.00_);_(* \(#,##0.00\);_(* &quot;-&quot;??_);_(@_)"/>
    </dxf>
    <dxf>
      <numFmt numFmtId="181"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181" formatCode="0.00&quot;~&quot;"/>
    </dxf>
    <dxf>
      <numFmt numFmtId="182" formatCode="0.00&quot;@&quot;"/>
    </dxf>
    <dxf>
      <numFmt numFmtId="181" formatCode="0.00&quot;~&quot;"/>
    </dxf>
    <dxf>
      <numFmt numFmtId="35" formatCode="_(* #,##0.00_);_(* \(#,##0.00\);_(* &quot;-&quot;??_);_(@_)"/>
    </dxf>
    <dxf>
      <numFmt numFmtId="181" formatCode="0.00&quot;~&quot;"/>
    </dxf>
    <dxf>
      <numFmt numFmtId="35" formatCode="_(* #,##0.00_);_(* \(#,##0.00\);_(* &quot;-&quot;??_);_(@_)"/>
    </dxf>
    <dxf>
      <numFmt numFmtId="35" formatCode="_(* #,##0.00_);_(* \(#,##0.00\);_(* &quot;-&quot;??_);_(@_)"/>
    </dxf>
    <dxf>
      <numFmt numFmtId="181" formatCode="0.00&quot;~&quot;"/>
    </dxf>
    <dxf>
      <numFmt numFmtId="182" formatCode="0.00&quot;@&quot;"/>
    </dxf>
    <dxf>
      <numFmt numFmtId="35" formatCode="_(* #,##0.00_);_(* \(#,##0.00\);_(* &quot;-&quot;??_);_(@_)"/>
    </dxf>
    <dxf>
      <numFmt numFmtId="182" formatCode="0.00&quot;@&quot;"/>
    </dxf>
    <dxf>
      <numFmt numFmtId="181" formatCode="0.00&quot;~&quot;"/>
    </dxf>
    <dxf>
      <numFmt numFmtId="182" formatCode="0.00&quot;@&quot;"/>
    </dxf>
    <dxf>
      <numFmt numFmtId="35" formatCode="_(* #,##0.00_);_(* \(#,##0.00\);_(* &quot;-&quot;??_);_(@_)"/>
    </dxf>
    <dxf>
      <numFmt numFmtId="181"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182" formatCode="0.00&quot;@&quot;"/>
    </dxf>
    <dxf>
      <numFmt numFmtId="181" formatCode="0.00&quot;~&quot;"/>
    </dxf>
    <dxf>
      <numFmt numFmtId="35" formatCode="_(* #,##0.00_);_(* \(#,##0.00\);_(* &quot;-&quot;??_);_(@_)"/>
    </dxf>
    <dxf>
      <numFmt numFmtId="182" formatCode="0.00&quot;@&quot;"/>
    </dxf>
    <dxf>
      <numFmt numFmtId="181" formatCode="0.00&quot;~&quot;"/>
    </dxf>
    <dxf>
      <numFmt numFmtId="35" formatCode="_(* #,##0.00_);_(* \(#,##0.00\);_(* &quot;-&quot;??_);_(@_)"/>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182" formatCode="0.00&quot;@&quot;"/>
    </dxf>
    <dxf>
      <numFmt numFmtId="181" formatCode="0.00&quot;~&quot;"/>
    </dxf>
    <dxf>
      <numFmt numFmtId="35" formatCode="_(* #,##0.00_);_(* \(#,##0.00\);_(* &quot;-&quot;??_);_(@_)"/>
    </dxf>
    <dxf>
      <numFmt numFmtId="182" formatCode="0.00&quot;@&quot;"/>
    </dxf>
    <dxf>
      <numFmt numFmtId="181" formatCode="0.00&quot;~&quot;"/>
    </dxf>
    <dxf>
      <numFmt numFmtId="35" formatCode="_(* #,##0.00_);_(* \(#,##0.00\);_(* &quot;-&quot;??_);_(@_)"/>
    </dxf>
    <dxf>
      <numFmt numFmtId="35" formatCode="_(* #,##0.00_);_(* \(#,##0.00\);_(* &quot;-&quot;??_);_(@_)"/>
    </dxf>
    <dxf>
      <numFmt numFmtId="182" formatCode="0.00&quot;@&quot;"/>
    </dxf>
    <dxf>
      <numFmt numFmtId="181" formatCode="0.00&quot;~&quot;"/>
    </dxf>
    <dxf>
      <numFmt numFmtId="35" formatCode="_(* #,##0.00_);_(* \(#,##0.00\);_(* &quot;-&quot;??_);_(@_)"/>
    </dxf>
    <dxf>
      <numFmt numFmtId="182" formatCode="0.00&quot;@&quot;"/>
    </dxf>
    <dxf>
      <numFmt numFmtId="35" formatCode="_(* #,##0.00_);_(* \(#,##0.00\);_(* &quot;-&quot;??_);_(@_)"/>
    </dxf>
    <dxf>
      <numFmt numFmtId="181" formatCode="0.00&quot;~&quot;"/>
    </dxf>
    <dxf>
      <numFmt numFmtId="182" formatCode="0.00&quot;@&quot;"/>
    </dxf>
    <dxf>
      <numFmt numFmtId="35" formatCode="_(* #,##0.00_);_(* \(#,##0.00\);_(* &quot;-&quot;??_);_(@_)"/>
    </dxf>
    <dxf>
      <numFmt numFmtId="181" formatCode="0.00&quot;~&quot;"/>
    </dxf>
    <dxf>
      <numFmt numFmtId="182" formatCode="0.00&quot;@&quot;"/>
    </dxf>
    <dxf>
      <numFmt numFmtId="35" formatCode="_(* #,##0.00_);_(* \(#,##0.00\);_(* &quot;-&quot;??_);_(@_)"/>
    </dxf>
    <dxf>
      <numFmt numFmtId="35" formatCode="_(* #,##0.00_);_(* \(#,##0.00\);_(* &quot;-&quot;??_);_(@_)"/>
    </dxf>
    <dxf>
      <numFmt numFmtId="182" formatCode="0.00&quot;@&quot;"/>
    </dxf>
    <dxf>
      <numFmt numFmtId="35" formatCode="_(* #,##0.00_);_(* \(#,##0.00\);_(* &quot;-&quot;??_);_(@_)"/>
    </dxf>
    <dxf>
      <numFmt numFmtId="181" formatCode="0.00&quot;~&quot;"/>
    </dxf>
    <dxf>
      <numFmt numFmtId="35" formatCode="_(* #,##0.00_);_(* \(#,##0.00\);_(* &quot;-&quot;??_);_(@_)"/>
    </dxf>
    <dxf>
      <numFmt numFmtId="182" formatCode="0.00&quot;@&quot;"/>
    </dxf>
    <dxf>
      <numFmt numFmtId="35" formatCode="_(* #,##0.00_);_(* \(#,##0.00\);_(* &quot;-&quot;??_);_(@_)"/>
    </dxf>
    <dxf>
      <numFmt numFmtId="35" formatCode="_(* #,##0.00_);_(* \(#,##0.00\);_(* &quot;-&quot;??_);_(@_)"/>
    </dxf>
    <dxf>
      <numFmt numFmtId="181" formatCode="0.00&quot;~&quot;"/>
    </dxf>
    <dxf>
      <font>
        <color rgb="FF9C0006"/>
      </font>
      <fill>
        <patternFill>
          <bgColor rgb="FFFFC7CE"/>
        </patternFill>
      </fill>
    </dxf>
    <dxf>
      <numFmt numFmtId="35" formatCode="_(* #,##0.00_);_(* \(#,##0.00\);_(* &quot;-&quot;??_);_(@_)"/>
    </dxf>
    <dxf>
      <numFmt numFmtId="182" formatCode="0.00&quot;@&quot;"/>
    </dxf>
    <dxf>
      <numFmt numFmtId="35" formatCode="_(* #,##0.00_);_(* \(#,##0.00\);_(* &quot;-&quot;??_);_(@_)"/>
    </dxf>
    <dxf>
      <numFmt numFmtId="181" formatCode="0.00&quot;~&quot;"/>
    </dxf>
    <dxf>
      <numFmt numFmtId="182" formatCode="0.00&quot;@&quot;"/>
    </dxf>
    <dxf>
      <numFmt numFmtId="35" formatCode="_(* #,##0.00_);_(* \(#,##0.00\);_(* &quot;-&quot;??_);_(@_)"/>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2" name="Picture 1">
          <a:extLst>
            <a:ext uri="{FF2B5EF4-FFF2-40B4-BE49-F238E27FC236}">
              <a16:creationId xmlns:a16="http://schemas.microsoft.com/office/drawing/2014/main" id="{01C0B3E4-0E55-4036-8685-EA4A72AE8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52400"/>
          <a:ext cx="2787426" cy="839008"/>
        </a:xfrm>
        <a:prstGeom prst="rect">
          <a:avLst/>
        </a:prstGeom>
      </xdr:spPr>
    </xdr:pic>
    <xdr:clientData/>
  </xdr:twoCellAnchor>
  <xdr:twoCellAnchor editAs="oneCell">
    <xdr:from>
      <xdr:col>5</xdr:col>
      <xdr:colOff>56029</xdr:colOff>
      <xdr:row>12</xdr:row>
      <xdr:rowOff>168088</xdr:rowOff>
    </xdr:from>
    <xdr:to>
      <xdr:col>5</xdr:col>
      <xdr:colOff>2543018</xdr:colOff>
      <xdr:row>14</xdr:row>
      <xdr:rowOff>435698</xdr:rowOff>
    </xdr:to>
    <xdr:pic>
      <xdr:nvPicPr>
        <xdr:cNvPr id="3" name="Picture 2">
          <a:extLst>
            <a:ext uri="{FF2B5EF4-FFF2-40B4-BE49-F238E27FC236}">
              <a16:creationId xmlns:a16="http://schemas.microsoft.com/office/drawing/2014/main" id="{9D5A1FBE-F8D0-431F-A53D-7FDB331889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8079" y="2352488"/>
          <a:ext cx="2486989" cy="1283610"/>
        </a:xfrm>
        <a:prstGeom prst="rect">
          <a:avLst/>
        </a:prstGeom>
      </xdr:spPr>
    </xdr:pic>
    <xdr:clientData/>
  </xdr:twoCellAnchor>
  <xdr:twoCellAnchor editAs="oneCell">
    <xdr:from>
      <xdr:col>5</xdr:col>
      <xdr:colOff>64068</xdr:colOff>
      <xdr:row>15</xdr:row>
      <xdr:rowOff>145676</xdr:rowOff>
    </xdr:from>
    <xdr:to>
      <xdr:col>5</xdr:col>
      <xdr:colOff>2531812</xdr:colOff>
      <xdr:row>17</xdr:row>
      <xdr:rowOff>324971</xdr:rowOff>
    </xdr:to>
    <xdr:pic>
      <xdr:nvPicPr>
        <xdr:cNvPr id="4" name="Picture 3">
          <a:extLst>
            <a:ext uri="{FF2B5EF4-FFF2-40B4-BE49-F238E27FC236}">
              <a16:creationId xmlns:a16="http://schemas.microsoft.com/office/drawing/2014/main" id="{8FFFB9FB-8B10-4244-AE3A-7C277DED29C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6118" y="3854076"/>
          <a:ext cx="2467744" cy="1273736"/>
        </a:xfrm>
        <a:prstGeom prst="rect">
          <a:avLst/>
        </a:prstGeom>
      </xdr:spPr>
    </xdr:pic>
    <xdr:clientData/>
  </xdr:twoCellAnchor>
  <xdr:twoCellAnchor editAs="oneCell">
    <xdr:from>
      <xdr:col>5</xdr:col>
      <xdr:colOff>48380</xdr:colOff>
      <xdr:row>18</xdr:row>
      <xdr:rowOff>129988</xdr:rowOff>
    </xdr:from>
    <xdr:to>
      <xdr:col>5</xdr:col>
      <xdr:colOff>2516124</xdr:colOff>
      <xdr:row>20</xdr:row>
      <xdr:rowOff>387724</xdr:rowOff>
    </xdr:to>
    <xdr:pic>
      <xdr:nvPicPr>
        <xdr:cNvPr id="5" name="Picture 4">
          <a:extLst>
            <a:ext uri="{FF2B5EF4-FFF2-40B4-BE49-F238E27FC236}">
              <a16:creationId xmlns:a16="http://schemas.microsoft.com/office/drawing/2014/main" id="{F5638FF8-C894-452D-96A5-F5896D62F6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0430" y="5362388"/>
          <a:ext cx="2467744" cy="1273736"/>
        </a:xfrm>
        <a:prstGeom prst="rect">
          <a:avLst/>
        </a:prstGeom>
      </xdr:spPr>
    </xdr:pic>
    <xdr:clientData/>
  </xdr:twoCellAnchor>
  <xdr:twoCellAnchor editAs="oneCell">
    <xdr:from>
      <xdr:col>5</xdr:col>
      <xdr:colOff>40340</xdr:colOff>
      <xdr:row>24</xdr:row>
      <xdr:rowOff>365311</xdr:rowOff>
    </xdr:from>
    <xdr:to>
      <xdr:col>5</xdr:col>
      <xdr:colOff>2527329</xdr:colOff>
      <xdr:row>26</xdr:row>
      <xdr:rowOff>319157</xdr:rowOff>
    </xdr:to>
    <xdr:pic>
      <xdr:nvPicPr>
        <xdr:cNvPr id="6" name="Picture 5">
          <a:extLst>
            <a:ext uri="{FF2B5EF4-FFF2-40B4-BE49-F238E27FC236}">
              <a16:creationId xmlns:a16="http://schemas.microsoft.com/office/drawing/2014/main" id="{30A23F76-05B1-4129-B4DB-1C8D1D4F23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62390" y="8753661"/>
          <a:ext cx="2486989" cy="1280996"/>
        </a:xfrm>
        <a:prstGeom prst="rect">
          <a:avLst/>
        </a:prstGeom>
      </xdr:spPr>
    </xdr:pic>
    <xdr:clientData/>
  </xdr:twoCellAnchor>
  <xdr:twoCellAnchor editAs="oneCell">
    <xdr:from>
      <xdr:col>5</xdr:col>
      <xdr:colOff>50621</xdr:colOff>
      <xdr:row>27</xdr:row>
      <xdr:rowOff>165847</xdr:rowOff>
    </xdr:from>
    <xdr:to>
      <xdr:col>5</xdr:col>
      <xdr:colOff>2518365</xdr:colOff>
      <xdr:row>29</xdr:row>
      <xdr:rowOff>423584</xdr:rowOff>
    </xdr:to>
    <xdr:pic>
      <xdr:nvPicPr>
        <xdr:cNvPr id="7" name="Picture 6">
          <a:extLst>
            <a:ext uri="{FF2B5EF4-FFF2-40B4-BE49-F238E27FC236}">
              <a16:creationId xmlns:a16="http://schemas.microsoft.com/office/drawing/2014/main" id="{90DB1311-AC07-4306-BCB0-96499236A6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2671" y="10389347"/>
          <a:ext cx="2467744" cy="1273736"/>
        </a:xfrm>
        <a:prstGeom prst="rect">
          <a:avLst/>
        </a:prstGeom>
      </xdr:spPr>
    </xdr:pic>
    <xdr:clientData/>
  </xdr:twoCellAnchor>
  <xdr:twoCellAnchor editAs="oneCell">
    <xdr:from>
      <xdr:col>5</xdr:col>
      <xdr:colOff>35857</xdr:colOff>
      <xdr:row>30</xdr:row>
      <xdr:rowOff>136711</xdr:rowOff>
    </xdr:from>
    <xdr:to>
      <xdr:col>5</xdr:col>
      <xdr:colOff>2522846</xdr:colOff>
      <xdr:row>32</xdr:row>
      <xdr:rowOff>404322</xdr:rowOff>
    </xdr:to>
    <xdr:pic>
      <xdr:nvPicPr>
        <xdr:cNvPr id="8" name="Picture 7">
          <a:extLst>
            <a:ext uri="{FF2B5EF4-FFF2-40B4-BE49-F238E27FC236}">
              <a16:creationId xmlns:a16="http://schemas.microsoft.com/office/drawing/2014/main" id="{108A1144-E331-4B02-8AAF-BBA73FF3EA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7907" y="11884211"/>
          <a:ext cx="2486989" cy="1283611"/>
        </a:xfrm>
        <a:prstGeom prst="rect">
          <a:avLst/>
        </a:prstGeom>
      </xdr:spPr>
    </xdr:pic>
    <xdr:clientData/>
  </xdr:twoCellAnchor>
  <xdr:twoCellAnchor editAs="oneCell">
    <xdr:from>
      <xdr:col>5</xdr:col>
      <xdr:colOff>42581</xdr:colOff>
      <xdr:row>33</xdr:row>
      <xdr:rowOff>210670</xdr:rowOff>
    </xdr:from>
    <xdr:to>
      <xdr:col>5</xdr:col>
      <xdr:colOff>2529570</xdr:colOff>
      <xdr:row>35</xdr:row>
      <xdr:rowOff>388634</xdr:rowOff>
    </xdr:to>
    <xdr:pic>
      <xdr:nvPicPr>
        <xdr:cNvPr id="9" name="Picture 8">
          <a:extLst>
            <a:ext uri="{FF2B5EF4-FFF2-40B4-BE49-F238E27FC236}">
              <a16:creationId xmlns:a16="http://schemas.microsoft.com/office/drawing/2014/main" id="{FEAF037B-57B1-4E26-A7A3-3DB923C3E2D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64631" y="13482170"/>
          <a:ext cx="2486989" cy="1276514"/>
        </a:xfrm>
        <a:prstGeom prst="rect">
          <a:avLst/>
        </a:prstGeom>
      </xdr:spPr>
    </xdr:pic>
    <xdr:clientData/>
  </xdr:twoCellAnchor>
  <xdr:twoCellAnchor editAs="oneCell">
    <xdr:from>
      <xdr:col>5</xdr:col>
      <xdr:colOff>64070</xdr:colOff>
      <xdr:row>36</xdr:row>
      <xdr:rowOff>145677</xdr:rowOff>
    </xdr:from>
    <xdr:to>
      <xdr:col>5</xdr:col>
      <xdr:colOff>2531812</xdr:colOff>
      <xdr:row>38</xdr:row>
      <xdr:rowOff>403412</xdr:rowOff>
    </xdr:to>
    <xdr:pic>
      <xdr:nvPicPr>
        <xdr:cNvPr id="10" name="Picture 9">
          <a:extLst>
            <a:ext uri="{FF2B5EF4-FFF2-40B4-BE49-F238E27FC236}">
              <a16:creationId xmlns:a16="http://schemas.microsoft.com/office/drawing/2014/main" id="{B9B4A779-A244-4F34-93F8-61624A99668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86120" y="15023727"/>
          <a:ext cx="2467742" cy="1273735"/>
        </a:xfrm>
        <a:prstGeom prst="rect">
          <a:avLst/>
        </a:prstGeom>
      </xdr:spPr>
    </xdr:pic>
    <xdr:clientData/>
  </xdr:twoCellAnchor>
  <xdr:twoCellAnchor editAs="oneCell">
    <xdr:from>
      <xdr:col>5</xdr:col>
      <xdr:colOff>31024</xdr:colOff>
      <xdr:row>39</xdr:row>
      <xdr:rowOff>235324</xdr:rowOff>
    </xdr:from>
    <xdr:to>
      <xdr:col>5</xdr:col>
      <xdr:colOff>2520605</xdr:colOff>
      <xdr:row>41</xdr:row>
      <xdr:rowOff>313763</xdr:rowOff>
    </xdr:to>
    <xdr:pic>
      <xdr:nvPicPr>
        <xdr:cNvPr id="11" name="Picture 10">
          <a:extLst>
            <a:ext uri="{FF2B5EF4-FFF2-40B4-BE49-F238E27FC236}">
              <a16:creationId xmlns:a16="http://schemas.microsoft.com/office/drawing/2014/main" id="{4F0FA853-6B66-42FE-8720-0EDA633AFF4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53074" y="16637374"/>
          <a:ext cx="2489581" cy="1278590"/>
        </a:xfrm>
        <a:prstGeom prst="rect">
          <a:avLst/>
        </a:prstGeom>
      </xdr:spPr>
    </xdr:pic>
    <xdr:clientData/>
  </xdr:twoCellAnchor>
  <xdr:twoCellAnchor editAs="oneCell">
    <xdr:from>
      <xdr:col>5</xdr:col>
      <xdr:colOff>42799</xdr:colOff>
      <xdr:row>42</xdr:row>
      <xdr:rowOff>100852</xdr:rowOff>
    </xdr:from>
    <xdr:to>
      <xdr:col>5</xdr:col>
      <xdr:colOff>2554223</xdr:colOff>
      <xdr:row>44</xdr:row>
      <xdr:rowOff>381000</xdr:rowOff>
    </xdr:to>
    <xdr:pic>
      <xdr:nvPicPr>
        <xdr:cNvPr id="12" name="Picture 11">
          <a:extLst>
            <a:ext uri="{FF2B5EF4-FFF2-40B4-BE49-F238E27FC236}">
              <a16:creationId xmlns:a16="http://schemas.microsoft.com/office/drawing/2014/main" id="{FA30EDD6-6697-4278-8DBB-5E30D1DC74C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364849" y="18211052"/>
          <a:ext cx="2511424" cy="1296148"/>
        </a:xfrm>
        <a:prstGeom prst="rect">
          <a:avLst/>
        </a:prstGeom>
      </xdr:spPr>
    </xdr:pic>
    <xdr:clientData/>
  </xdr:twoCellAnchor>
  <xdr:twoCellAnchor editAs="oneCell">
    <xdr:from>
      <xdr:col>5</xdr:col>
      <xdr:colOff>66793</xdr:colOff>
      <xdr:row>45</xdr:row>
      <xdr:rowOff>338899</xdr:rowOff>
    </xdr:from>
    <xdr:to>
      <xdr:col>5</xdr:col>
      <xdr:colOff>2542540</xdr:colOff>
      <xdr:row>47</xdr:row>
      <xdr:rowOff>269262</xdr:rowOff>
    </xdr:to>
    <xdr:pic>
      <xdr:nvPicPr>
        <xdr:cNvPr id="13" name="Picture 12">
          <a:extLst>
            <a:ext uri="{FF2B5EF4-FFF2-40B4-BE49-F238E27FC236}">
              <a16:creationId xmlns:a16="http://schemas.microsoft.com/office/drawing/2014/main" id="{21A20330-8159-4006-BE1A-561E1765BDB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88843" y="19973099"/>
          <a:ext cx="2475747" cy="1263863"/>
        </a:xfrm>
        <a:prstGeom prst="rect">
          <a:avLst/>
        </a:prstGeom>
      </xdr:spPr>
    </xdr:pic>
    <xdr:clientData/>
  </xdr:twoCellAnchor>
  <xdr:twoCellAnchor editAs="oneCell">
    <xdr:from>
      <xdr:col>5</xdr:col>
      <xdr:colOff>74433</xdr:colOff>
      <xdr:row>48</xdr:row>
      <xdr:rowOff>136071</xdr:rowOff>
    </xdr:from>
    <xdr:to>
      <xdr:col>5</xdr:col>
      <xdr:colOff>2540616</xdr:colOff>
      <xdr:row>50</xdr:row>
      <xdr:rowOff>394606</xdr:rowOff>
    </xdr:to>
    <xdr:pic>
      <xdr:nvPicPr>
        <xdr:cNvPr id="14" name="Picture 13">
          <a:extLst>
            <a:ext uri="{FF2B5EF4-FFF2-40B4-BE49-F238E27FC236}">
              <a16:creationId xmlns:a16="http://schemas.microsoft.com/office/drawing/2014/main" id="{8ED52D1C-8C91-4023-8960-302A72BA93C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6483" y="21611771"/>
          <a:ext cx="2466183" cy="1274536"/>
        </a:xfrm>
        <a:prstGeom prst="rect">
          <a:avLst/>
        </a:prstGeom>
      </xdr:spPr>
    </xdr:pic>
    <xdr:clientData/>
  </xdr:twoCellAnchor>
  <xdr:twoCellAnchor editAs="oneCell">
    <xdr:from>
      <xdr:col>5</xdr:col>
      <xdr:colOff>49940</xdr:colOff>
      <xdr:row>51</xdr:row>
      <xdr:rowOff>152400</xdr:rowOff>
    </xdr:from>
    <xdr:to>
      <xdr:col>5</xdr:col>
      <xdr:colOff>2516123</xdr:colOff>
      <xdr:row>53</xdr:row>
      <xdr:rowOff>410934</xdr:rowOff>
    </xdr:to>
    <xdr:pic>
      <xdr:nvPicPr>
        <xdr:cNvPr id="15" name="Picture 14">
          <a:extLst>
            <a:ext uri="{FF2B5EF4-FFF2-40B4-BE49-F238E27FC236}">
              <a16:creationId xmlns:a16="http://schemas.microsoft.com/office/drawing/2014/main" id="{A60E3D4F-B09A-45E1-B519-CEB2DE9D589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1990" y="23152100"/>
          <a:ext cx="2466183" cy="1274535"/>
        </a:xfrm>
        <a:prstGeom prst="rect">
          <a:avLst/>
        </a:prstGeom>
      </xdr:spPr>
    </xdr:pic>
    <xdr:clientData/>
  </xdr:twoCellAnchor>
  <xdr:twoCellAnchor editAs="oneCell">
    <xdr:from>
      <xdr:col>5</xdr:col>
      <xdr:colOff>52662</xdr:colOff>
      <xdr:row>54</xdr:row>
      <xdr:rowOff>141515</xdr:rowOff>
    </xdr:from>
    <xdr:to>
      <xdr:col>5</xdr:col>
      <xdr:colOff>2518845</xdr:colOff>
      <xdr:row>56</xdr:row>
      <xdr:rowOff>400050</xdr:rowOff>
    </xdr:to>
    <xdr:pic>
      <xdr:nvPicPr>
        <xdr:cNvPr id="16" name="Picture 15">
          <a:extLst>
            <a:ext uri="{FF2B5EF4-FFF2-40B4-BE49-F238E27FC236}">
              <a16:creationId xmlns:a16="http://schemas.microsoft.com/office/drawing/2014/main" id="{711C30F9-BFC5-4BD4-A145-D68F872F55F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4712" y="24665215"/>
          <a:ext cx="2466183" cy="1274535"/>
        </a:xfrm>
        <a:prstGeom prst="rect">
          <a:avLst/>
        </a:prstGeom>
      </xdr:spPr>
    </xdr:pic>
    <xdr:clientData/>
  </xdr:twoCellAnchor>
  <xdr:twoCellAnchor editAs="oneCell">
    <xdr:from>
      <xdr:col>5</xdr:col>
      <xdr:colOff>82598</xdr:colOff>
      <xdr:row>57</xdr:row>
      <xdr:rowOff>157843</xdr:rowOff>
    </xdr:from>
    <xdr:to>
      <xdr:col>5</xdr:col>
      <xdr:colOff>2548781</xdr:colOff>
      <xdr:row>59</xdr:row>
      <xdr:rowOff>361950</xdr:rowOff>
    </xdr:to>
    <xdr:pic>
      <xdr:nvPicPr>
        <xdr:cNvPr id="17" name="Picture 16">
          <a:extLst>
            <a:ext uri="{FF2B5EF4-FFF2-40B4-BE49-F238E27FC236}">
              <a16:creationId xmlns:a16="http://schemas.microsoft.com/office/drawing/2014/main" id="{9705A6C4-D422-4161-B679-A0FB2FF7783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04648" y="26205543"/>
          <a:ext cx="2466183" cy="1270907"/>
        </a:xfrm>
        <a:prstGeom prst="rect">
          <a:avLst/>
        </a:prstGeom>
      </xdr:spPr>
    </xdr:pic>
    <xdr:clientData/>
  </xdr:twoCellAnchor>
  <xdr:twoCellAnchor editAs="oneCell">
    <xdr:from>
      <xdr:col>5</xdr:col>
      <xdr:colOff>58105</xdr:colOff>
      <xdr:row>60</xdr:row>
      <xdr:rowOff>146957</xdr:rowOff>
    </xdr:from>
    <xdr:to>
      <xdr:col>5</xdr:col>
      <xdr:colOff>2524288</xdr:colOff>
      <xdr:row>62</xdr:row>
      <xdr:rowOff>405493</xdr:rowOff>
    </xdr:to>
    <xdr:pic>
      <xdr:nvPicPr>
        <xdr:cNvPr id="18" name="Picture 17">
          <a:extLst>
            <a:ext uri="{FF2B5EF4-FFF2-40B4-BE49-F238E27FC236}">
              <a16:creationId xmlns:a16="http://schemas.microsoft.com/office/drawing/2014/main" id="{A007024B-C360-48A2-B085-F3FF2F3207D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0155" y="27769457"/>
          <a:ext cx="2466183" cy="1274536"/>
        </a:xfrm>
        <a:prstGeom prst="rect">
          <a:avLst/>
        </a:prstGeom>
      </xdr:spPr>
    </xdr:pic>
    <xdr:clientData/>
  </xdr:twoCellAnchor>
  <xdr:twoCellAnchor editAs="oneCell">
    <xdr:from>
      <xdr:col>5</xdr:col>
      <xdr:colOff>60826</xdr:colOff>
      <xdr:row>63</xdr:row>
      <xdr:rowOff>136072</xdr:rowOff>
    </xdr:from>
    <xdr:to>
      <xdr:col>5</xdr:col>
      <xdr:colOff>2527009</xdr:colOff>
      <xdr:row>65</xdr:row>
      <xdr:rowOff>394606</xdr:rowOff>
    </xdr:to>
    <xdr:pic>
      <xdr:nvPicPr>
        <xdr:cNvPr id="19" name="Picture 18">
          <a:extLst>
            <a:ext uri="{FF2B5EF4-FFF2-40B4-BE49-F238E27FC236}">
              <a16:creationId xmlns:a16="http://schemas.microsoft.com/office/drawing/2014/main" id="{3802BC7B-1BA0-4BB8-BD74-802A1B8134E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29282572"/>
          <a:ext cx="2466183" cy="1274535"/>
        </a:xfrm>
        <a:prstGeom prst="rect">
          <a:avLst/>
        </a:prstGeom>
      </xdr:spPr>
    </xdr:pic>
    <xdr:clientData/>
  </xdr:twoCellAnchor>
  <xdr:twoCellAnchor editAs="oneCell">
    <xdr:from>
      <xdr:col>5</xdr:col>
      <xdr:colOff>77154</xdr:colOff>
      <xdr:row>66</xdr:row>
      <xdr:rowOff>206829</xdr:rowOff>
    </xdr:from>
    <xdr:to>
      <xdr:col>5</xdr:col>
      <xdr:colOff>2543337</xdr:colOff>
      <xdr:row>68</xdr:row>
      <xdr:rowOff>383721</xdr:rowOff>
    </xdr:to>
    <xdr:pic>
      <xdr:nvPicPr>
        <xdr:cNvPr id="20" name="Picture 19">
          <a:extLst>
            <a:ext uri="{FF2B5EF4-FFF2-40B4-BE49-F238E27FC236}">
              <a16:creationId xmlns:a16="http://schemas.microsoft.com/office/drawing/2014/main" id="{CE844430-EDFA-43B5-92C0-584612704CC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9204" y="30877329"/>
          <a:ext cx="2466183" cy="1275442"/>
        </a:xfrm>
        <a:prstGeom prst="rect">
          <a:avLst/>
        </a:prstGeom>
      </xdr:spPr>
    </xdr:pic>
    <xdr:clientData/>
  </xdr:twoCellAnchor>
  <xdr:twoCellAnchor editAs="oneCell">
    <xdr:from>
      <xdr:col>5</xdr:col>
      <xdr:colOff>66268</xdr:colOff>
      <xdr:row>69</xdr:row>
      <xdr:rowOff>223157</xdr:rowOff>
    </xdr:from>
    <xdr:to>
      <xdr:col>5</xdr:col>
      <xdr:colOff>2532451</xdr:colOff>
      <xdr:row>71</xdr:row>
      <xdr:rowOff>386442</xdr:rowOff>
    </xdr:to>
    <xdr:pic>
      <xdr:nvPicPr>
        <xdr:cNvPr id="21" name="Picture 20">
          <a:extLst>
            <a:ext uri="{FF2B5EF4-FFF2-40B4-BE49-F238E27FC236}">
              <a16:creationId xmlns:a16="http://schemas.microsoft.com/office/drawing/2014/main" id="{E1CD104F-6052-406C-B62E-EACD3AF2FAB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8318" y="32500207"/>
          <a:ext cx="2466183" cy="1261835"/>
        </a:xfrm>
        <a:prstGeom prst="rect">
          <a:avLst/>
        </a:prstGeom>
      </xdr:spPr>
    </xdr:pic>
    <xdr:clientData/>
  </xdr:twoCellAnchor>
  <xdr:twoCellAnchor editAs="oneCell">
    <xdr:from>
      <xdr:col>5</xdr:col>
      <xdr:colOff>68989</xdr:colOff>
      <xdr:row>72</xdr:row>
      <xdr:rowOff>157843</xdr:rowOff>
    </xdr:from>
    <xdr:to>
      <xdr:col>5</xdr:col>
      <xdr:colOff>2535172</xdr:colOff>
      <xdr:row>74</xdr:row>
      <xdr:rowOff>416379</xdr:rowOff>
    </xdr:to>
    <xdr:pic>
      <xdr:nvPicPr>
        <xdr:cNvPr id="22" name="Picture 21">
          <a:extLst>
            <a:ext uri="{FF2B5EF4-FFF2-40B4-BE49-F238E27FC236}">
              <a16:creationId xmlns:a16="http://schemas.microsoft.com/office/drawing/2014/main" id="{8E6E8359-276F-4270-AE7E-27FCEFFF4AD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39" y="34041443"/>
          <a:ext cx="2466183" cy="1274536"/>
        </a:xfrm>
        <a:prstGeom prst="rect">
          <a:avLst/>
        </a:prstGeom>
      </xdr:spPr>
    </xdr:pic>
    <xdr:clientData/>
  </xdr:twoCellAnchor>
  <xdr:twoCellAnchor editAs="oneCell">
    <xdr:from>
      <xdr:col>5</xdr:col>
      <xdr:colOff>71710</xdr:colOff>
      <xdr:row>75</xdr:row>
      <xdr:rowOff>160565</xdr:rowOff>
    </xdr:from>
    <xdr:to>
      <xdr:col>5</xdr:col>
      <xdr:colOff>2537893</xdr:colOff>
      <xdr:row>77</xdr:row>
      <xdr:rowOff>419102</xdr:rowOff>
    </xdr:to>
    <xdr:pic>
      <xdr:nvPicPr>
        <xdr:cNvPr id="23" name="Picture 22">
          <a:extLst>
            <a:ext uri="{FF2B5EF4-FFF2-40B4-BE49-F238E27FC236}">
              <a16:creationId xmlns:a16="http://schemas.microsoft.com/office/drawing/2014/main" id="{C1AD017F-61B6-40FC-9E23-BE7831A30FC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0" y="35568165"/>
          <a:ext cx="2466183" cy="1274536"/>
        </a:xfrm>
        <a:prstGeom prst="rect">
          <a:avLst/>
        </a:prstGeom>
      </xdr:spPr>
    </xdr:pic>
    <xdr:clientData/>
  </xdr:twoCellAnchor>
  <xdr:twoCellAnchor editAs="oneCell">
    <xdr:from>
      <xdr:col>5</xdr:col>
      <xdr:colOff>60824</xdr:colOff>
      <xdr:row>78</xdr:row>
      <xdr:rowOff>149680</xdr:rowOff>
    </xdr:from>
    <xdr:to>
      <xdr:col>5</xdr:col>
      <xdr:colOff>2527007</xdr:colOff>
      <xdr:row>80</xdr:row>
      <xdr:rowOff>408216</xdr:rowOff>
    </xdr:to>
    <xdr:pic>
      <xdr:nvPicPr>
        <xdr:cNvPr id="24" name="Picture 23">
          <a:extLst>
            <a:ext uri="{FF2B5EF4-FFF2-40B4-BE49-F238E27FC236}">
              <a16:creationId xmlns:a16="http://schemas.microsoft.com/office/drawing/2014/main" id="{73824084-ADA5-4BFE-B656-D0FA0EBE11E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4" y="37081280"/>
          <a:ext cx="2466183" cy="1274536"/>
        </a:xfrm>
        <a:prstGeom prst="rect">
          <a:avLst/>
        </a:prstGeom>
      </xdr:spPr>
    </xdr:pic>
    <xdr:clientData/>
  </xdr:twoCellAnchor>
  <xdr:twoCellAnchor editAs="oneCell">
    <xdr:from>
      <xdr:col>5</xdr:col>
      <xdr:colOff>77153</xdr:colOff>
      <xdr:row>81</xdr:row>
      <xdr:rowOff>206831</xdr:rowOff>
    </xdr:from>
    <xdr:to>
      <xdr:col>5</xdr:col>
      <xdr:colOff>2543336</xdr:colOff>
      <xdr:row>83</xdr:row>
      <xdr:rowOff>342903</xdr:rowOff>
    </xdr:to>
    <xdr:pic>
      <xdr:nvPicPr>
        <xdr:cNvPr id="25" name="Picture 24">
          <a:extLst>
            <a:ext uri="{FF2B5EF4-FFF2-40B4-BE49-F238E27FC236}">
              <a16:creationId xmlns:a16="http://schemas.microsoft.com/office/drawing/2014/main" id="{F722AB26-FFCB-4D51-B269-64C4C3BA996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99203" y="38662431"/>
          <a:ext cx="2466183" cy="1260021"/>
        </a:xfrm>
        <a:prstGeom prst="rect">
          <a:avLst/>
        </a:prstGeom>
      </xdr:spPr>
    </xdr:pic>
    <xdr:clientData/>
  </xdr:twoCellAnchor>
  <xdr:twoCellAnchor editAs="oneCell">
    <xdr:from>
      <xdr:col>5</xdr:col>
      <xdr:colOff>52661</xdr:colOff>
      <xdr:row>84</xdr:row>
      <xdr:rowOff>155123</xdr:rowOff>
    </xdr:from>
    <xdr:to>
      <xdr:col>5</xdr:col>
      <xdr:colOff>2518844</xdr:colOff>
      <xdr:row>86</xdr:row>
      <xdr:rowOff>413659</xdr:rowOff>
    </xdr:to>
    <xdr:pic>
      <xdr:nvPicPr>
        <xdr:cNvPr id="26" name="Picture 25">
          <a:extLst>
            <a:ext uri="{FF2B5EF4-FFF2-40B4-BE49-F238E27FC236}">
              <a16:creationId xmlns:a16="http://schemas.microsoft.com/office/drawing/2014/main" id="{494DE5CE-0522-46E8-B520-ACF0476E42B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4711" y="40242673"/>
          <a:ext cx="2466183" cy="1274536"/>
        </a:xfrm>
        <a:prstGeom prst="rect">
          <a:avLst/>
        </a:prstGeom>
      </xdr:spPr>
    </xdr:pic>
    <xdr:clientData/>
  </xdr:twoCellAnchor>
  <xdr:twoCellAnchor editAs="oneCell">
    <xdr:from>
      <xdr:col>5</xdr:col>
      <xdr:colOff>82597</xdr:colOff>
      <xdr:row>87</xdr:row>
      <xdr:rowOff>185059</xdr:rowOff>
    </xdr:from>
    <xdr:to>
      <xdr:col>5</xdr:col>
      <xdr:colOff>2548780</xdr:colOff>
      <xdr:row>89</xdr:row>
      <xdr:rowOff>443594</xdr:rowOff>
    </xdr:to>
    <xdr:pic>
      <xdr:nvPicPr>
        <xdr:cNvPr id="27" name="Picture 26">
          <a:extLst>
            <a:ext uri="{FF2B5EF4-FFF2-40B4-BE49-F238E27FC236}">
              <a16:creationId xmlns:a16="http://schemas.microsoft.com/office/drawing/2014/main" id="{C4F8E5D8-2F0D-4A52-8AD4-9EC0EE23F85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04647" y="41796609"/>
          <a:ext cx="2466183" cy="1274535"/>
        </a:xfrm>
        <a:prstGeom prst="rect">
          <a:avLst/>
        </a:prstGeom>
      </xdr:spPr>
    </xdr:pic>
    <xdr:clientData/>
  </xdr:twoCellAnchor>
  <xdr:twoCellAnchor editAs="oneCell">
    <xdr:from>
      <xdr:col>5</xdr:col>
      <xdr:colOff>71711</xdr:colOff>
      <xdr:row>90</xdr:row>
      <xdr:rowOff>119744</xdr:rowOff>
    </xdr:from>
    <xdr:to>
      <xdr:col>5</xdr:col>
      <xdr:colOff>2537894</xdr:colOff>
      <xdr:row>92</xdr:row>
      <xdr:rowOff>378279</xdr:rowOff>
    </xdr:to>
    <xdr:pic>
      <xdr:nvPicPr>
        <xdr:cNvPr id="28" name="Picture 27">
          <a:extLst>
            <a:ext uri="{FF2B5EF4-FFF2-40B4-BE49-F238E27FC236}">
              <a16:creationId xmlns:a16="http://schemas.microsoft.com/office/drawing/2014/main" id="{1740A34F-19C7-4B9A-B5C9-2507BD29B0E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1" y="43255294"/>
          <a:ext cx="2466183" cy="1274535"/>
        </a:xfrm>
        <a:prstGeom prst="rect">
          <a:avLst/>
        </a:prstGeom>
      </xdr:spPr>
    </xdr:pic>
    <xdr:clientData/>
  </xdr:twoCellAnchor>
  <xdr:twoCellAnchor editAs="oneCell">
    <xdr:from>
      <xdr:col>5</xdr:col>
      <xdr:colOff>87346</xdr:colOff>
      <xdr:row>93</xdr:row>
      <xdr:rowOff>163285</xdr:rowOff>
    </xdr:from>
    <xdr:to>
      <xdr:col>5</xdr:col>
      <xdr:colOff>2527011</xdr:colOff>
      <xdr:row>95</xdr:row>
      <xdr:rowOff>408212</xdr:rowOff>
    </xdr:to>
    <xdr:pic>
      <xdr:nvPicPr>
        <xdr:cNvPr id="29" name="Picture 28">
          <a:extLst>
            <a:ext uri="{FF2B5EF4-FFF2-40B4-BE49-F238E27FC236}">
              <a16:creationId xmlns:a16="http://schemas.microsoft.com/office/drawing/2014/main" id="{E705DC9F-2496-4EE6-B622-F44AB4BDBDF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409396" y="44822835"/>
          <a:ext cx="2439665" cy="1260928"/>
        </a:xfrm>
        <a:prstGeom prst="rect">
          <a:avLst/>
        </a:prstGeom>
      </xdr:spPr>
    </xdr:pic>
    <xdr:clientData/>
  </xdr:twoCellAnchor>
  <xdr:twoCellAnchor editAs="oneCell">
    <xdr:from>
      <xdr:col>5</xdr:col>
      <xdr:colOff>60826</xdr:colOff>
      <xdr:row>96</xdr:row>
      <xdr:rowOff>163286</xdr:rowOff>
    </xdr:from>
    <xdr:to>
      <xdr:col>5</xdr:col>
      <xdr:colOff>2527009</xdr:colOff>
      <xdr:row>98</xdr:row>
      <xdr:rowOff>421820</xdr:rowOff>
    </xdr:to>
    <xdr:pic>
      <xdr:nvPicPr>
        <xdr:cNvPr id="30" name="Picture 29">
          <a:extLst>
            <a:ext uri="{FF2B5EF4-FFF2-40B4-BE49-F238E27FC236}">
              <a16:creationId xmlns:a16="http://schemas.microsoft.com/office/drawing/2014/main" id="{305533AD-7047-4EE1-B32E-EA681FC51AF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46346836"/>
          <a:ext cx="2466183" cy="1274535"/>
        </a:xfrm>
        <a:prstGeom prst="rect">
          <a:avLst/>
        </a:prstGeom>
      </xdr:spPr>
    </xdr:pic>
    <xdr:clientData/>
  </xdr:twoCellAnchor>
  <xdr:twoCellAnchor editAs="oneCell">
    <xdr:from>
      <xdr:col>5</xdr:col>
      <xdr:colOff>63547</xdr:colOff>
      <xdr:row>99</xdr:row>
      <xdr:rowOff>138793</xdr:rowOff>
    </xdr:from>
    <xdr:to>
      <xdr:col>5</xdr:col>
      <xdr:colOff>2529730</xdr:colOff>
      <xdr:row>101</xdr:row>
      <xdr:rowOff>397329</xdr:rowOff>
    </xdr:to>
    <xdr:pic>
      <xdr:nvPicPr>
        <xdr:cNvPr id="31" name="Picture 30">
          <a:extLst>
            <a:ext uri="{FF2B5EF4-FFF2-40B4-BE49-F238E27FC236}">
              <a16:creationId xmlns:a16="http://schemas.microsoft.com/office/drawing/2014/main" id="{20E7CCF7-08AA-47C7-9771-51C8839EDF6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5597" y="47846343"/>
          <a:ext cx="2466183" cy="1274536"/>
        </a:xfrm>
        <a:prstGeom prst="rect">
          <a:avLst/>
        </a:prstGeom>
      </xdr:spPr>
    </xdr:pic>
    <xdr:clientData/>
  </xdr:twoCellAnchor>
  <xdr:twoCellAnchor editAs="oneCell">
    <xdr:from>
      <xdr:col>5</xdr:col>
      <xdr:colOff>66269</xdr:colOff>
      <xdr:row>102</xdr:row>
      <xdr:rowOff>304800</xdr:rowOff>
    </xdr:from>
    <xdr:to>
      <xdr:col>5</xdr:col>
      <xdr:colOff>2532452</xdr:colOff>
      <xdr:row>104</xdr:row>
      <xdr:rowOff>304800</xdr:rowOff>
    </xdr:to>
    <xdr:pic>
      <xdr:nvPicPr>
        <xdr:cNvPr id="32" name="Picture 31">
          <a:extLst>
            <a:ext uri="{FF2B5EF4-FFF2-40B4-BE49-F238E27FC236}">
              <a16:creationId xmlns:a16="http://schemas.microsoft.com/office/drawing/2014/main" id="{5132C411-D1C0-45E5-BD37-EDCFF5B7A81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8319" y="49536350"/>
          <a:ext cx="2466183" cy="1270000"/>
        </a:xfrm>
        <a:prstGeom prst="rect">
          <a:avLst/>
        </a:prstGeom>
      </xdr:spPr>
    </xdr:pic>
    <xdr:clientData/>
  </xdr:twoCellAnchor>
  <xdr:twoCellAnchor editAs="oneCell">
    <xdr:from>
      <xdr:col>5</xdr:col>
      <xdr:colOff>68991</xdr:colOff>
      <xdr:row>105</xdr:row>
      <xdr:rowOff>89808</xdr:rowOff>
    </xdr:from>
    <xdr:to>
      <xdr:col>5</xdr:col>
      <xdr:colOff>2535174</xdr:colOff>
      <xdr:row>107</xdr:row>
      <xdr:rowOff>348343</xdr:rowOff>
    </xdr:to>
    <xdr:pic>
      <xdr:nvPicPr>
        <xdr:cNvPr id="33" name="Picture 32">
          <a:extLst>
            <a:ext uri="{FF2B5EF4-FFF2-40B4-BE49-F238E27FC236}">
              <a16:creationId xmlns:a16="http://schemas.microsoft.com/office/drawing/2014/main" id="{1FE2DD6D-F895-40B8-B709-44876F63F79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51099358"/>
          <a:ext cx="2466183" cy="1274535"/>
        </a:xfrm>
        <a:prstGeom prst="rect">
          <a:avLst/>
        </a:prstGeom>
      </xdr:spPr>
    </xdr:pic>
    <xdr:clientData/>
  </xdr:twoCellAnchor>
  <xdr:twoCellAnchor editAs="oneCell">
    <xdr:from>
      <xdr:col>5</xdr:col>
      <xdr:colOff>58105</xdr:colOff>
      <xdr:row>108</xdr:row>
      <xdr:rowOff>214994</xdr:rowOff>
    </xdr:from>
    <xdr:to>
      <xdr:col>5</xdr:col>
      <xdr:colOff>2524288</xdr:colOff>
      <xdr:row>110</xdr:row>
      <xdr:rowOff>351064</xdr:rowOff>
    </xdr:to>
    <xdr:pic>
      <xdr:nvPicPr>
        <xdr:cNvPr id="34" name="Picture 33">
          <a:extLst>
            <a:ext uri="{FF2B5EF4-FFF2-40B4-BE49-F238E27FC236}">
              <a16:creationId xmlns:a16="http://schemas.microsoft.com/office/drawing/2014/main" id="{3320F6A7-9419-4724-B867-2026B127178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80155" y="52748544"/>
          <a:ext cx="2466183" cy="1260021"/>
        </a:xfrm>
        <a:prstGeom prst="rect">
          <a:avLst/>
        </a:prstGeom>
      </xdr:spPr>
    </xdr:pic>
    <xdr:clientData/>
  </xdr:twoCellAnchor>
  <xdr:twoCellAnchor editAs="oneCell">
    <xdr:from>
      <xdr:col>5</xdr:col>
      <xdr:colOff>47219</xdr:colOff>
      <xdr:row>111</xdr:row>
      <xdr:rowOff>190502</xdr:rowOff>
    </xdr:from>
    <xdr:to>
      <xdr:col>5</xdr:col>
      <xdr:colOff>2513402</xdr:colOff>
      <xdr:row>113</xdr:row>
      <xdr:rowOff>449037</xdr:rowOff>
    </xdr:to>
    <xdr:pic>
      <xdr:nvPicPr>
        <xdr:cNvPr id="35" name="Picture 34">
          <a:extLst>
            <a:ext uri="{FF2B5EF4-FFF2-40B4-BE49-F238E27FC236}">
              <a16:creationId xmlns:a16="http://schemas.microsoft.com/office/drawing/2014/main" id="{565CC2E4-B96B-44BC-A68C-6B84FE348AF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69269" y="54356002"/>
          <a:ext cx="2466183" cy="1274535"/>
        </a:xfrm>
        <a:prstGeom prst="rect">
          <a:avLst/>
        </a:prstGeom>
      </xdr:spPr>
    </xdr:pic>
    <xdr:clientData/>
  </xdr:twoCellAnchor>
  <xdr:twoCellAnchor editAs="oneCell">
    <xdr:from>
      <xdr:col>5</xdr:col>
      <xdr:colOff>49940</xdr:colOff>
      <xdr:row>114</xdr:row>
      <xdr:rowOff>138795</xdr:rowOff>
    </xdr:from>
    <xdr:to>
      <xdr:col>5</xdr:col>
      <xdr:colOff>2516123</xdr:colOff>
      <xdr:row>116</xdr:row>
      <xdr:rowOff>329295</xdr:rowOff>
    </xdr:to>
    <xdr:pic>
      <xdr:nvPicPr>
        <xdr:cNvPr id="36" name="Picture 35">
          <a:extLst>
            <a:ext uri="{FF2B5EF4-FFF2-40B4-BE49-F238E27FC236}">
              <a16:creationId xmlns:a16="http://schemas.microsoft.com/office/drawing/2014/main" id="{AC4BD131-DB70-40C3-9866-87C8DD1ACC2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71990" y="55828295"/>
          <a:ext cx="2466183" cy="1257300"/>
        </a:xfrm>
        <a:prstGeom prst="rect">
          <a:avLst/>
        </a:prstGeom>
      </xdr:spPr>
    </xdr:pic>
    <xdr:clientData/>
  </xdr:twoCellAnchor>
  <xdr:twoCellAnchor editAs="oneCell">
    <xdr:from>
      <xdr:col>5</xdr:col>
      <xdr:colOff>95252</xdr:colOff>
      <xdr:row>117</xdr:row>
      <xdr:rowOff>353787</xdr:rowOff>
    </xdr:from>
    <xdr:to>
      <xdr:col>5</xdr:col>
      <xdr:colOff>2534916</xdr:colOff>
      <xdr:row>119</xdr:row>
      <xdr:rowOff>231323</xdr:rowOff>
    </xdr:to>
    <xdr:pic>
      <xdr:nvPicPr>
        <xdr:cNvPr id="37" name="Picture 36">
          <a:extLst>
            <a:ext uri="{FF2B5EF4-FFF2-40B4-BE49-F238E27FC236}">
              <a16:creationId xmlns:a16="http://schemas.microsoft.com/office/drawing/2014/main" id="{B69C17E1-D028-44F0-AADB-8779D4EE6E0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417302" y="57611737"/>
          <a:ext cx="2439664" cy="1242785"/>
        </a:xfrm>
        <a:prstGeom prst="rect">
          <a:avLst/>
        </a:prstGeom>
      </xdr:spPr>
    </xdr:pic>
    <xdr:clientData/>
  </xdr:twoCellAnchor>
  <xdr:twoCellAnchor editAs="oneCell">
    <xdr:from>
      <xdr:col>5</xdr:col>
      <xdr:colOff>52662</xdr:colOff>
      <xdr:row>120</xdr:row>
      <xdr:rowOff>332016</xdr:rowOff>
    </xdr:from>
    <xdr:to>
      <xdr:col>5</xdr:col>
      <xdr:colOff>2518845</xdr:colOff>
      <xdr:row>122</xdr:row>
      <xdr:rowOff>291194</xdr:rowOff>
    </xdr:to>
    <xdr:pic>
      <xdr:nvPicPr>
        <xdr:cNvPr id="38" name="Picture 37">
          <a:extLst>
            <a:ext uri="{FF2B5EF4-FFF2-40B4-BE49-F238E27FC236}">
              <a16:creationId xmlns:a16="http://schemas.microsoft.com/office/drawing/2014/main" id="{EDBD38B2-61A4-4CD5-88DC-5D02D99A9AB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4712" y="59456866"/>
          <a:ext cx="2466183" cy="1260928"/>
        </a:xfrm>
        <a:prstGeom prst="rect">
          <a:avLst/>
        </a:prstGeom>
      </xdr:spPr>
    </xdr:pic>
    <xdr:clientData/>
  </xdr:twoCellAnchor>
  <xdr:twoCellAnchor editAs="oneCell">
    <xdr:from>
      <xdr:col>5</xdr:col>
      <xdr:colOff>38228</xdr:colOff>
      <xdr:row>123</xdr:row>
      <xdr:rowOff>332973</xdr:rowOff>
    </xdr:from>
    <xdr:to>
      <xdr:col>5</xdr:col>
      <xdr:colOff>2527809</xdr:colOff>
      <xdr:row>125</xdr:row>
      <xdr:rowOff>425019</xdr:rowOff>
    </xdr:to>
    <xdr:pic>
      <xdr:nvPicPr>
        <xdr:cNvPr id="39" name="Picture 38">
          <a:extLst>
            <a:ext uri="{FF2B5EF4-FFF2-40B4-BE49-F238E27FC236}">
              <a16:creationId xmlns:a16="http://schemas.microsoft.com/office/drawing/2014/main" id="{2BD99D41-43C2-4B92-BA07-15394B60C45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60278" y="61261223"/>
          <a:ext cx="2489581" cy="1279496"/>
        </a:xfrm>
        <a:prstGeom prst="rect">
          <a:avLst/>
        </a:prstGeom>
      </xdr:spPr>
    </xdr:pic>
    <xdr:clientData/>
  </xdr:twoCellAnchor>
  <xdr:twoCellAnchor editAs="oneCell">
    <xdr:from>
      <xdr:col>5</xdr:col>
      <xdr:colOff>40949</xdr:colOff>
      <xdr:row>126</xdr:row>
      <xdr:rowOff>390122</xdr:rowOff>
    </xdr:from>
    <xdr:to>
      <xdr:col>5</xdr:col>
      <xdr:colOff>2530530</xdr:colOff>
      <xdr:row>128</xdr:row>
      <xdr:rowOff>305276</xdr:rowOff>
    </xdr:to>
    <xdr:pic>
      <xdr:nvPicPr>
        <xdr:cNvPr id="40" name="Picture 39">
          <a:extLst>
            <a:ext uri="{FF2B5EF4-FFF2-40B4-BE49-F238E27FC236}">
              <a16:creationId xmlns:a16="http://schemas.microsoft.com/office/drawing/2014/main" id="{57AA5E0A-862A-42F3-900E-547E210EB3F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62999" y="63007472"/>
          <a:ext cx="2489581" cy="1261354"/>
        </a:xfrm>
        <a:prstGeom prst="rect">
          <a:avLst/>
        </a:prstGeom>
      </xdr:spPr>
    </xdr:pic>
    <xdr:clientData/>
  </xdr:twoCellAnchor>
  <xdr:twoCellAnchor editAs="oneCell">
    <xdr:from>
      <xdr:col>5</xdr:col>
      <xdr:colOff>68991</xdr:colOff>
      <xdr:row>129</xdr:row>
      <xdr:rowOff>253094</xdr:rowOff>
    </xdr:from>
    <xdr:to>
      <xdr:col>5</xdr:col>
      <xdr:colOff>2535174</xdr:colOff>
      <xdr:row>131</xdr:row>
      <xdr:rowOff>212273</xdr:rowOff>
    </xdr:to>
    <xdr:pic>
      <xdr:nvPicPr>
        <xdr:cNvPr id="41" name="Picture 40">
          <a:extLst>
            <a:ext uri="{FF2B5EF4-FFF2-40B4-BE49-F238E27FC236}">
              <a16:creationId xmlns:a16="http://schemas.microsoft.com/office/drawing/2014/main" id="{9AFD21E7-835C-4F6F-BD38-FB10BBCC550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91041" y="64718294"/>
          <a:ext cx="2466183" cy="1254579"/>
        </a:xfrm>
        <a:prstGeom prst="rect">
          <a:avLst/>
        </a:prstGeom>
      </xdr:spPr>
    </xdr:pic>
    <xdr:clientData/>
  </xdr:twoCellAnchor>
  <xdr:twoCellAnchor editAs="oneCell">
    <xdr:from>
      <xdr:col>3</xdr:col>
      <xdr:colOff>27215</xdr:colOff>
      <xdr:row>123</xdr:row>
      <xdr:rowOff>231321</xdr:rowOff>
    </xdr:from>
    <xdr:to>
      <xdr:col>3</xdr:col>
      <xdr:colOff>2519918</xdr:colOff>
      <xdr:row>125</xdr:row>
      <xdr:rowOff>326571</xdr:rowOff>
    </xdr:to>
    <xdr:pic>
      <xdr:nvPicPr>
        <xdr:cNvPr id="42" name="Picture 41">
          <a:extLst>
            <a:ext uri="{FF2B5EF4-FFF2-40B4-BE49-F238E27FC236}">
              <a16:creationId xmlns:a16="http://schemas.microsoft.com/office/drawing/2014/main" id="{8F76645F-FBCB-44D0-A695-6622450F15E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231165" y="61159571"/>
          <a:ext cx="2492703" cy="1282700"/>
        </a:xfrm>
        <a:prstGeom prst="rect">
          <a:avLst/>
        </a:prstGeom>
      </xdr:spPr>
    </xdr:pic>
    <xdr:clientData/>
  </xdr:twoCellAnchor>
  <xdr:twoCellAnchor editAs="oneCell">
    <xdr:from>
      <xdr:col>3</xdr:col>
      <xdr:colOff>41143</xdr:colOff>
      <xdr:row>12</xdr:row>
      <xdr:rowOff>136393</xdr:rowOff>
    </xdr:from>
    <xdr:to>
      <xdr:col>3</xdr:col>
      <xdr:colOff>2480183</xdr:colOff>
      <xdr:row>14</xdr:row>
      <xdr:rowOff>381000</xdr:rowOff>
    </xdr:to>
    <xdr:pic>
      <xdr:nvPicPr>
        <xdr:cNvPr id="43" name="Picture 42">
          <a:extLst>
            <a:ext uri="{FF2B5EF4-FFF2-40B4-BE49-F238E27FC236}">
              <a16:creationId xmlns:a16="http://schemas.microsoft.com/office/drawing/2014/main" id="{4011152A-B20C-4A1F-81D5-9D299624AA8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45093" y="2320793"/>
          <a:ext cx="2439040" cy="1260607"/>
        </a:xfrm>
        <a:prstGeom prst="rect">
          <a:avLst/>
        </a:prstGeom>
      </xdr:spPr>
    </xdr:pic>
    <xdr:clientData/>
  </xdr:twoCellAnchor>
  <xdr:twoCellAnchor editAs="oneCell">
    <xdr:from>
      <xdr:col>3</xdr:col>
      <xdr:colOff>27857</xdr:colOff>
      <xdr:row>42</xdr:row>
      <xdr:rowOff>177536</xdr:rowOff>
    </xdr:from>
    <xdr:to>
      <xdr:col>3</xdr:col>
      <xdr:colOff>2519307</xdr:colOff>
      <xdr:row>44</xdr:row>
      <xdr:rowOff>449036</xdr:rowOff>
    </xdr:to>
    <xdr:pic>
      <xdr:nvPicPr>
        <xdr:cNvPr id="44" name="Picture 43">
          <a:extLst>
            <a:ext uri="{FF2B5EF4-FFF2-40B4-BE49-F238E27FC236}">
              <a16:creationId xmlns:a16="http://schemas.microsoft.com/office/drawing/2014/main" id="{F4BE18DC-68AD-4E3C-AA2C-60280819309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31807" y="18287736"/>
          <a:ext cx="2491450" cy="1287500"/>
        </a:xfrm>
        <a:prstGeom prst="rect">
          <a:avLst/>
        </a:prstGeom>
      </xdr:spPr>
    </xdr:pic>
    <xdr:clientData/>
  </xdr:twoCellAnchor>
  <xdr:twoCellAnchor editAs="oneCell">
    <xdr:from>
      <xdr:col>3</xdr:col>
      <xdr:colOff>42107</xdr:colOff>
      <xdr:row>15</xdr:row>
      <xdr:rowOff>178178</xdr:rowOff>
    </xdr:from>
    <xdr:to>
      <xdr:col>3</xdr:col>
      <xdr:colOff>2505788</xdr:colOff>
      <xdr:row>17</xdr:row>
      <xdr:rowOff>356988</xdr:rowOff>
    </xdr:to>
    <xdr:pic>
      <xdr:nvPicPr>
        <xdr:cNvPr id="45" name="Picture 44">
          <a:extLst>
            <a:ext uri="{FF2B5EF4-FFF2-40B4-BE49-F238E27FC236}">
              <a16:creationId xmlns:a16="http://schemas.microsoft.com/office/drawing/2014/main" id="{15981705-96AB-4F88-8F91-0FE2444C5EB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46057" y="3886578"/>
          <a:ext cx="2463681" cy="1273251"/>
        </a:xfrm>
        <a:prstGeom prst="rect">
          <a:avLst/>
        </a:prstGeom>
      </xdr:spPr>
    </xdr:pic>
    <xdr:clientData/>
  </xdr:twoCellAnchor>
  <xdr:twoCellAnchor editAs="oneCell">
    <xdr:from>
      <xdr:col>3</xdr:col>
      <xdr:colOff>56037</xdr:colOff>
      <xdr:row>39</xdr:row>
      <xdr:rowOff>273749</xdr:rowOff>
    </xdr:from>
    <xdr:to>
      <xdr:col>3</xdr:col>
      <xdr:colOff>2492571</xdr:colOff>
      <xdr:row>41</xdr:row>
      <xdr:rowOff>326570</xdr:rowOff>
    </xdr:to>
    <xdr:pic>
      <xdr:nvPicPr>
        <xdr:cNvPr id="46" name="Picture 45">
          <a:extLst>
            <a:ext uri="{FF2B5EF4-FFF2-40B4-BE49-F238E27FC236}">
              <a16:creationId xmlns:a16="http://schemas.microsoft.com/office/drawing/2014/main" id="{4B56486C-5D90-4B9C-BB2C-0464CADC8032}"/>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59987" y="16675799"/>
          <a:ext cx="2436534" cy="1252972"/>
        </a:xfrm>
        <a:prstGeom prst="rect">
          <a:avLst/>
        </a:prstGeom>
      </xdr:spPr>
    </xdr:pic>
    <xdr:clientData/>
  </xdr:twoCellAnchor>
  <xdr:twoCellAnchor editAs="oneCell">
    <xdr:from>
      <xdr:col>3</xdr:col>
      <xdr:colOff>72043</xdr:colOff>
      <xdr:row>18</xdr:row>
      <xdr:rowOff>140078</xdr:rowOff>
    </xdr:from>
    <xdr:to>
      <xdr:col>3</xdr:col>
      <xdr:colOff>2535724</xdr:colOff>
      <xdr:row>20</xdr:row>
      <xdr:rowOff>397329</xdr:rowOff>
    </xdr:to>
    <xdr:pic>
      <xdr:nvPicPr>
        <xdr:cNvPr id="47" name="Picture 46">
          <a:extLst>
            <a:ext uri="{FF2B5EF4-FFF2-40B4-BE49-F238E27FC236}">
              <a16:creationId xmlns:a16="http://schemas.microsoft.com/office/drawing/2014/main" id="{9F07B7F4-865B-4145-ACBF-F616B02486A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75993" y="5372478"/>
          <a:ext cx="2463681" cy="1273251"/>
        </a:xfrm>
        <a:prstGeom prst="rect">
          <a:avLst/>
        </a:prstGeom>
      </xdr:spPr>
    </xdr:pic>
    <xdr:clientData/>
  </xdr:twoCellAnchor>
  <xdr:twoCellAnchor editAs="oneCell">
    <xdr:from>
      <xdr:col>3</xdr:col>
      <xdr:colOff>47551</xdr:colOff>
      <xdr:row>21</xdr:row>
      <xdr:rowOff>292478</xdr:rowOff>
    </xdr:from>
    <xdr:to>
      <xdr:col>3</xdr:col>
      <xdr:colOff>2511232</xdr:colOff>
      <xdr:row>23</xdr:row>
      <xdr:rowOff>427265</xdr:rowOff>
    </xdr:to>
    <xdr:pic>
      <xdr:nvPicPr>
        <xdr:cNvPr id="48" name="Picture 47">
          <a:extLst>
            <a:ext uri="{FF2B5EF4-FFF2-40B4-BE49-F238E27FC236}">
              <a16:creationId xmlns:a16="http://schemas.microsoft.com/office/drawing/2014/main" id="{A2F37D7D-AB41-4F06-9C43-59CD34B5383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251501" y="7048878"/>
          <a:ext cx="2463681" cy="1258737"/>
        </a:xfrm>
        <a:prstGeom prst="rect">
          <a:avLst/>
        </a:prstGeom>
      </xdr:spPr>
    </xdr:pic>
    <xdr:clientData/>
  </xdr:twoCellAnchor>
  <xdr:twoCellAnchor editAs="oneCell">
    <xdr:from>
      <xdr:col>3</xdr:col>
      <xdr:colOff>50273</xdr:colOff>
      <xdr:row>24</xdr:row>
      <xdr:rowOff>390449</xdr:rowOff>
    </xdr:from>
    <xdr:to>
      <xdr:col>3</xdr:col>
      <xdr:colOff>2513954</xdr:colOff>
      <xdr:row>26</xdr:row>
      <xdr:rowOff>334736</xdr:rowOff>
    </xdr:to>
    <xdr:pic>
      <xdr:nvPicPr>
        <xdr:cNvPr id="49" name="Picture 48">
          <a:extLst>
            <a:ext uri="{FF2B5EF4-FFF2-40B4-BE49-F238E27FC236}">
              <a16:creationId xmlns:a16="http://schemas.microsoft.com/office/drawing/2014/main" id="{B2229195-C266-4038-952C-CFF53EC84EF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4223" y="8778799"/>
          <a:ext cx="2463681" cy="1271437"/>
        </a:xfrm>
        <a:prstGeom prst="rect">
          <a:avLst/>
        </a:prstGeom>
      </xdr:spPr>
    </xdr:pic>
    <xdr:clientData/>
  </xdr:twoCellAnchor>
  <xdr:twoCellAnchor editAs="oneCell">
    <xdr:from>
      <xdr:col>3</xdr:col>
      <xdr:colOff>39388</xdr:colOff>
      <xdr:row>27</xdr:row>
      <xdr:rowOff>93813</xdr:rowOff>
    </xdr:from>
    <xdr:to>
      <xdr:col>3</xdr:col>
      <xdr:colOff>2503069</xdr:colOff>
      <xdr:row>29</xdr:row>
      <xdr:rowOff>351065</xdr:rowOff>
    </xdr:to>
    <xdr:pic>
      <xdr:nvPicPr>
        <xdr:cNvPr id="50" name="Picture 49">
          <a:extLst>
            <a:ext uri="{FF2B5EF4-FFF2-40B4-BE49-F238E27FC236}">
              <a16:creationId xmlns:a16="http://schemas.microsoft.com/office/drawing/2014/main" id="{27CA5D81-BB26-4DF5-8152-2787E4031D0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43338" y="10317313"/>
          <a:ext cx="2463681" cy="1273251"/>
        </a:xfrm>
        <a:prstGeom prst="rect">
          <a:avLst/>
        </a:prstGeom>
      </xdr:spPr>
    </xdr:pic>
    <xdr:clientData/>
  </xdr:twoCellAnchor>
  <xdr:twoCellAnchor editAs="oneCell">
    <xdr:from>
      <xdr:col>3</xdr:col>
      <xdr:colOff>44507</xdr:colOff>
      <xdr:row>45</xdr:row>
      <xdr:rowOff>330256</xdr:rowOff>
    </xdr:from>
    <xdr:to>
      <xdr:col>3</xdr:col>
      <xdr:colOff>2535331</xdr:colOff>
      <xdr:row>47</xdr:row>
      <xdr:rowOff>274864</xdr:rowOff>
    </xdr:to>
    <xdr:pic>
      <xdr:nvPicPr>
        <xdr:cNvPr id="51" name="Picture 50">
          <a:extLst>
            <a:ext uri="{FF2B5EF4-FFF2-40B4-BE49-F238E27FC236}">
              <a16:creationId xmlns:a16="http://schemas.microsoft.com/office/drawing/2014/main" id="{927F9543-B5B7-4FC7-85EA-2301B34C3317}"/>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48457" y="19964456"/>
          <a:ext cx="2490824" cy="1278108"/>
        </a:xfrm>
        <a:prstGeom prst="rect">
          <a:avLst/>
        </a:prstGeom>
      </xdr:spPr>
    </xdr:pic>
    <xdr:clientData/>
  </xdr:twoCellAnchor>
  <xdr:twoCellAnchor editAs="oneCell">
    <xdr:from>
      <xdr:col>3</xdr:col>
      <xdr:colOff>99580</xdr:colOff>
      <xdr:row>48</xdr:row>
      <xdr:rowOff>194828</xdr:rowOff>
    </xdr:from>
    <xdr:to>
      <xdr:col>3</xdr:col>
      <xdr:colOff>2536114</xdr:colOff>
      <xdr:row>50</xdr:row>
      <xdr:rowOff>438149</xdr:rowOff>
    </xdr:to>
    <xdr:pic>
      <xdr:nvPicPr>
        <xdr:cNvPr id="52" name="Picture 51">
          <a:extLst>
            <a:ext uri="{FF2B5EF4-FFF2-40B4-BE49-F238E27FC236}">
              <a16:creationId xmlns:a16="http://schemas.microsoft.com/office/drawing/2014/main" id="{F6E7B673-3435-4FFC-A57A-70473A03075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303530" y="21670528"/>
          <a:ext cx="2436534" cy="1259322"/>
        </a:xfrm>
        <a:prstGeom prst="rect">
          <a:avLst/>
        </a:prstGeom>
      </xdr:spPr>
    </xdr:pic>
    <xdr:clientData/>
  </xdr:twoCellAnchor>
  <xdr:twoCellAnchor editAs="oneCell">
    <xdr:from>
      <xdr:col>3</xdr:col>
      <xdr:colOff>61480</xdr:colOff>
      <xdr:row>51</xdr:row>
      <xdr:rowOff>143122</xdr:rowOff>
    </xdr:from>
    <xdr:to>
      <xdr:col>3</xdr:col>
      <xdr:colOff>2498014</xdr:colOff>
      <xdr:row>53</xdr:row>
      <xdr:rowOff>386442</xdr:rowOff>
    </xdr:to>
    <xdr:pic>
      <xdr:nvPicPr>
        <xdr:cNvPr id="53" name="Picture 52">
          <a:extLst>
            <a:ext uri="{FF2B5EF4-FFF2-40B4-BE49-F238E27FC236}">
              <a16:creationId xmlns:a16="http://schemas.microsoft.com/office/drawing/2014/main" id="{C1BEA560-8069-465F-9ECF-3F3F3B4DD9E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65430" y="23142822"/>
          <a:ext cx="2436534" cy="1259321"/>
        </a:xfrm>
        <a:prstGeom prst="rect">
          <a:avLst/>
        </a:prstGeom>
      </xdr:spPr>
    </xdr:pic>
    <xdr:clientData/>
  </xdr:twoCellAnchor>
  <xdr:twoCellAnchor editAs="oneCell">
    <xdr:from>
      <xdr:col>3</xdr:col>
      <xdr:colOff>64202</xdr:colOff>
      <xdr:row>54</xdr:row>
      <xdr:rowOff>159450</xdr:rowOff>
    </xdr:from>
    <xdr:to>
      <xdr:col>3</xdr:col>
      <xdr:colOff>2500736</xdr:colOff>
      <xdr:row>56</xdr:row>
      <xdr:rowOff>402771</xdr:rowOff>
    </xdr:to>
    <xdr:pic>
      <xdr:nvPicPr>
        <xdr:cNvPr id="54" name="Picture 53">
          <a:extLst>
            <a:ext uri="{FF2B5EF4-FFF2-40B4-BE49-F238E27FC236}">
              <a16:creationId xmlns:a16="http://schemas.microsoft.com/office/drawing/2014/main" id="{630475B5-71D5-449F-A08A-52EA0EF3C32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68152" y="24683150"/>
          <a:ext cx="2436534" cy="1259321"/>
        </a:xfrm>
        <a:prstGeom prst="rect">
          <a:avLst/>
        </a:prstGeom>
      </xdr:spPr>
    </xdr:pic>
    <xdr:clientData/>
  </xdr:twoCellAnchor>
  <xdr:twoCellAnchor editAs="oneCell">
    <xdr:from>
      <xdr:col>3</xdr:col>
      <xdr:colOff>53316</xdr:colOff>
      <xdr:row>57</xdr:row>
      <xdr:rowOff>230207</xdr:rowOff>
    </xdr:from>
    <xdr:to>
      <xdr:col>3</xdr:col>
      <xdr:colOff>2489850</xdr:colOff>
      <xdr:row>59</xdr:row>
      <xdr:rowOff>419100</xdr:rowOff>
    </xdr:to>
    <xdr:pic>
      <xdr:nvPicPr>
        <xdr:cNvPr id="55" name="Picture 54">
          <a:extLst>
            <a:ext uri="{FF2B5EF4-FFF2-40B4-BE49-F238E27FC236}">
              <a16:creationId xmlns:a16="http://schemas.microsoft.com/office/drawing/2014/main" id="{BCA01D62-80FD-4E4B-8971-C20B5452EDE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57266" y="26277907"/>
          <a:ext cx="2436534" cy="1255693"/>
        </a:xfrm>
        <a:prstGeom prst="rect">
          <a:avLst/>
        </a:prstGeom>
      </xdr:spPr>
    </xdr:pic>
    <xdr:clientData/>
  </xdr:twoCellAnchor>
  <xdr:twoCellAnchor editAs="oneCell">
    <xdr:from>
      <xdr:col>3</xdr:col>
      <xdr:colOff>83252</xdr:colOff>
      <xdr:row>60</xdr:row>
      <xdr:rowOff>151285</xdr:rowOff>
    </xdr:from>
    <xdr:to>
      <xdr:col>3</xdr:col>
      <xdr:colOff>2519786</xdr:colOff>
      <xdr:row>62</xdr:row>
      <xdr:rowOff>394607</xdr:rowOff>
    </xdr:to>
    <xdr:pic>
      <xdr:nvPicPr>
        <xdr:cNvPr id="56" name="Picture 55">
          <a:extLst>
            <a:ext uri="{FF2B5EF4-FFF2-40B4-BE49-F238E27FC236}">
              <a16:creationId xmlns:a16="http://schemas.microsoft.com/office/drawing/2014/main" id="{B847FA78-DCB8-4644-AE81-DB0FDD3DFA1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7202" y="27773785"/>
          <a:ext cx="2436534" cy="1259322"/>
        </a:xfrm>
        <a:prstGeom prst="rect">
          <a:avLst/>
        </a:prstGeom>
      </xdr:spPr>
    </xdr:pic>
    <xdr:clientData/>
  </xdr:twoCellAnchor>
  <xdr:twoCellAnchor editAs="oneCell">
    <xdr:from>
      <xdr:col>3</xdr:col>
      <xdr:colOff>85974</xdr:colOff>
      <xdr:row>63</xdr:row>
      <xdr:rowOff>181222</xdr:rowOff>
    </xdr:from>
    <xdr:to>
      <xdr:col>3</xdr:col>
      <xdr:colOff>2522508</xdr:colOff>
      <xdr:row>65</xdr:row>
      <xdr:rowOff>424542</xdr:rowOff>
    </xdr:to>
    <xdr:pic>
      <xdr:nvPicPr>
        <xdr:cNvPr id="57" name="Picture 56">
          <a:extLst>
            <a:ext uri="{FF2B5EF4-FFF2-40B4-BE49-F238E27FC236}">
              <a16:creationId xmlns:a16="http://schemas.microsoft.com/office/drawing/2014/main" id="{2BB13D38-1BE3-4027-94C8-2827CFD33DD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9924" y="29327722"/>
          <a:ext cx="2436534" cy="1259321"/>
        </a:xfrm>
        <a:prstGeom prst="rect">
          <a:avLst/>
        </a:prstGeom>
      </xdr:spPr>
    </xdr:pic>
    <xdr:clientData/>
  </xdr:twoCellAnchor>
  <xdr:twoCellAnchor editAs="oneCell">
    <xdr:from>
      <xdr:col>3</xdr:col>
      <xdr:colOff>75088</xdr:colOff>
      <xdr:row>66</xdr:row>
      <xdr:rowOff>279193</xdr:rowOff>
    </xdr:from>
    <xdr:to>
      <xdr:col>3</xdr:col>
      <xdr:colOff>2511622</xdr:colOff>
      <xdr:row>68</xdr:row>
      <xdr:rowOff>440871</xdr:rowOff>
    </xdr:to>
    <xdr:pic>
      <xdr:nvPicPr>
        <xdr:cNvPr id="58" name="Picture 57">
          <a:extLst>
            <a:ext uri="{FF2B5EF4-FFF2-40B4-BE49-F238E27FC236}">
              <a16:creationId xmlns:a16="http://schemas.microsoft.com/office/drawing/2014/main" id="{E014072B-E5A2-43CF-B8D5-9933D4DBBCD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79038" y="30949693"/>
          <a:ext cx="2436534" cy="1260228"/>
        </a:xfrm>
        <a:prstGeom prst="rect">
          <a:avLst/>
        </a:prstGeom>
      </xdr:spPr>
    </xdr:pic>
    <xdr:clientData/>
  </xdr:twoCellAnchor>
  <xdr:twoCellAnchor editAs="oneCell">
    <xdr:from>
      <xdr:col>3</xdr:col>
      <xdr:colOff>91417</xdr:colOff>
      <xdr:row>69</xdr:row>
      <xdr:rowOff>254700</xdr:rowOff>
    </xdr:from>
    <xdr:to>
      <xdr:col>3</xdr:col>
      <xdr:colOff>2527951</xdr:colOff>
      <xdr:row>71</xdr:row>
      <xdr:rowOff>402771</xdr:rowOff>
    </xdr:to>
    <xdr:pic>
      <xdr:nvPicPr>
        <xdr:cNvPr id="59" name="Picture 58">
          <a:extLst>
            <a:ext uri="{FF2B5EF4-FFF2-40B4-BE49-F238E27FC236}">
              <a16:creationId xmlns:a16="http://schemas.microsoft.com/office/drawing/2014/main" id="{24C730A1-36D9-421D-94D4-60F79B3B447C}"/>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95367" y="32531750"/>
          <a:ext cx="2436534" cy="1246621"/>
        </a:xfrm>
        <a:prstGeom prst="rect">
          <a:avLst/>
        </a:prstGeom>
      </xdr:spPr>
    </xdr:pic>
    <xdr:clientData/>
  </xdr:twoCellAnchor>
  <xdr:twoCellAnchor editAs="oneCell">
    <xdr:from>
      <xdr:col>3</xdr:col>
      <xdr:colOff>80531</xdr:colOff>
      <xdr:row>72</xdr:row>
      <xdr:rowOff>216600</xdr:rowOff>
    </xdr:from>
    <xdr:to>
      <xdr:col>3</xdr:col>
      <xdr:colOff>2517065</xdr:colOff>
      <xdr:row>74</xdr:row>
      <xdr:rowOff>459922</xdr:rowOff>
    </xdr:to>
    <xdr:pic>
      <xdr:nvPicPr>
        <xdr:cNvPr id="60" name="Picture 59">
          <a:extLst>
            <a:ext uri="{FF2B5EF4-FFF2-40B4-BE49-F238E27FC236}">
              <a16:creationId xmlns:a16="http://schemas.microsoft.com/office/drawing/2014/main" id="{1D5A0F14-2DC3-4B0C-8A0E-4115B4FE52C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4481" y="34100200"/>
          <a:ext cx="2436534" cy="1259322"/>
        </a:xfrm>
        <a:prstGeom prst="rect">
          <a:avLst/>
        </a:prstGeom>
      </xdr:spPr>
    </xdr:pic>
    <xdr:clientData/>
  </xdr:twoCellAnchor>
  <xdr:twoCellAnchor editAs="oneCell">
    <xdr:from>
      <xdr:col>3</xdr:col>
      <xdr:colOff>69645</xdr:colOff>
      <xdr:row>75</xdr:row>
      <xdr:rowOff>151285</xdr:rowOff>
    </xdr:from>
    <xdr:to>
      <xdr:col>3</xdr:col>
      <xdr:colOff>2506179</xdr:colOff>
      <xdr:row>77</xdr:row>
      <xdr:rowOff>394608</xdr:rowOff>
    </xdr:to>
    <xdr:pic>
      <xdr:nvPicPr>
        <xdr:cNvPr id="61" name="Picture 60">
          <a:extLst>
            <a:ext uri="{FF2B5EF4-FFF2-40B4-BE49-F238E27FC236}">
              <a16:creationId xmlns:a16="http://schemas.microsoft.com/office/drawing/2014/main" id="{C99E94D4-8804-4697-B375-9AB68651DDF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73595" y="35558885"/>
          <a:ext cx="2436534" cy="1259322"/>
        </a:xfrm>
        <a:prstGeom prst="rect">
          <a:avLst/>
        </a:prstGeom>
      </xdr:spPr>
    </xdr:pic>
    <xdr:clientData/>
  </xdr:twoCellAnchor>
  <xdr:twoCellAnchor editAs="oneCell">
    <xdr:from>
      <xdr:col>3</xdr:col>
      <xdr:colOff>85973</xdr:colOff>
      <xdr:row>78</xdr:row>
      <xdr:rowOff>140399</xdr:rowOff>
    </xdr:from>
    <xdr:to>
      <xdr:col>3</xdr:col>
      <xdr:colOff>2522507</xdr:colOff>
      <xdr:row>80</xdr:row>
      <xdr:rowOff>383721</xdr:rowOff>
    </xdr:to>
    <xdr:pic>
      <xdr:nvPicPr>
        <xdr:cNvPr id="62" name="Picture 61">
          <a:extLst>
            <a:ext uri="{FF2B5EF4-FFF2-40B4-BE49-F238E27FC236}">
              <a16:creationId xmlns:a16="http://schemas.microsoft.com/office/drawing/2014/main" id="{66057109-6501-49EA-9061-60E2DAF7C48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9923" y="37071999"/>
          <a:ext cx="2436534" cy="1259322"/>
        </a:xfrm>
        <a:prstGeom prst="rect">
          <a:avLst/>
        </a:prstGeom>
      </xdr:spPr>
    </xdr:pic>
    <xdr:clientData/>
  </xdr:twoCellAnchor>
  <xdr:twoCellAnchor editAs="oneCell">
    <xdr:from>
      <xdr:col>3</xdr:col>
      <xdr:colOff>47873</xdr:colOff>
      <xdr:row>81</xdr:row>
      <xdr:rowOff>265585</xdr:rowOff>
    </xdr:from>
    <xdr:to>
      <xdr:col>3</xdr:col>
      <xdr:colOff>2484407</xdr:colOff>
      <xdr:row>83</xdr:row>
      <xdr:rowOff>386443</xdr:rowOff>
    </xdr:to>
    <xdr:pic>
      <xdr:nvPicPr>
        <xdr:cNvPr id="63" name="Picture 62">
          <a:extLst>
            <a:ext uri="{FF2B5EF4-FFF2-40B4-BE49-F238E27FC236}">
              <a16:creationId xmlns:a16="http://schemas.microsoft.com/office/drawing/2014/main" id="{C74EEEC2-126F-4DCA-A13A-F5C9F42294EA}"/>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251823" y="38721185"/>
          <a:ext cx="2436534" cy="1244807"/>
        </a:xfrm>
        <a:prstGeom prst="rect">
          <a:avLst/>
        </a:prstGeom>
      </xdr:spPr>
    </xdr:pic>
    <xdr:clientData/>
  </xdr:twoCellAnchor>
  <xdr:twoCellAnchor editAs="oneCell">
    <xdr:from>
      <xdr:col>3</xdr:col>
      <xdr:colOff>77808</xdr:colOff>
      <xdr:row>84</xdr:row>
      <xdr:rowOff>159449</xdr:rowOff>
    </xdr:from>
    <xdr:to>
      <xdr:col>3</xdr:col>
      <xdr:colOff>2514342</xdr:colOff>
      <xdr:row>86</xdr:row>
      <xdr:rowOff>402771</xdr:rowOff>
    </xdr:to>
    <xdr:pic>
      <xdr:nvPicPr>
        <xdr:cNvPr id="64" name="Picture 63">
          <a:extLst>
            <a:ext uri="{FF2B5EF4-FFF2-40B4-BE49-F238E27FC236}">
              <a16:creationId xmlns:a16="http://schemas.microsoft.com/office/drawing/2014/main" id="{F59C5FD1-A20D-40ED-B6B4-77DD3B2B75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1758" y="40246999"/>
          <a:ext cx="2436534" cy="1259322"/>
        </a:xfrm>
        <a:prstGeom prst="rect">
          <a:avLst/>
        </a:prstGeom>
      </xdr:spPr>
    </xdr:pic>
    <xdr:clientData/>
  </xdr:twoCellAnchor>
  <xdr:twoCellAnchor editAs="oneCell">
    <xdr:from>
      <xdr:col>3</xdr:col>
      <xdr:colOff>53315</xdr:colOff>
      <xdr:row>87</xdr:row>
      <xdr:rowOff>107743</xdr:rowOff>
    </xdr:from>
    <xdr:to>
      <xdr:col>3</xdr:col>
      <xdr:colOff>2489849</xdr:colOff>
      <xdr:row>89</xdr:row>
      <xdr:rowOff>351064</xdr:rowOff>
    </xdr:to>
    <xdr:pic>
      <xdr:nvPicPr>
        <xdr:cNvPr id="65" name="Picture 64">
          <a:extLst>
            <a:ext uri="{FF2B5EF4-FFF2-40B4-BE49-F238E27FC236}">
              <a16:creationId xmlns:a16="http://schemas.microsoft.com/office/drawing/2014/main" id="{90ECD50F-DDA0-41F2-9CED-BB0C548192C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57265" y="41719293"/>
          <a:ext cx="2436534" cy="1259321"/>
        </a:xfrm>
        <a:prstGeom prst="rect">
          <a:avLst/>
        </a:prstGeom>
      </xdr:spPr>
    </xdr:pic>
    <xdr:clientData/>
  </xdr:twoCellAnchor>
  <xdr:twoCellAnchor editAs="oneCell">
    <xdr:from>
      <xdr:col>3</xdr:col>
      <xdr:colOff>83251</xdr:colOff>
      <xdr:row>90</xdr:row>
      <xdr:rowOff>164893</xdr:rowOff>
    </xdr:from>
    <xdr:to>
      <xdr:col>3</xdr:col>
      <xdr:colOff>2519785</xdr:colOff>
      <xdr:row>92</xdr:row>
      <xdr:rowOff>408214</xdr:rowOff>
    </xdr:to>
    <xdr:pic>
      <xdr:nvPicPr>
        <xdr:cNvPr id="66" name="Picture 65">
          <a:extLst>
            <a:ext uri="{FF2B5EF4-FFF2-40B4-BE49-F238E27FC236}">
              <a16:creationId xmlns:a16="http://schemas.microsoft.com/office/drawing/2014/main" id="{BB145CD3-0D18-484A-B5EB-BA35676496E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7201" y="43300443"/>
          <a:ext cx="2436534" cy="1259321"/>
        </a:xfrm>
        <a:prstGeom prst="rect">
          <a:avLst/>
        </a:prstGeom>
      </xdr:spPr>
    </xdr:pic>
    <xdr:clientData/>
  </xdr:twoCellAnchor>
  <xdr:twoCellAnchor editAs="oneCell">
    <xdr:from>
      <xdr:col>3</xdr:col>
      <xdr:colOff>72366</xdr:colOff>
      <xdr:row>96</xdr:row>
      <xdr:rowOff>181221</xdr:rowOff>
    </xdr:from>
    <xdr:to>
      <xdr:col>3</xdr:col>
      <xdr:colOff>2508900</xdr:colOff>
      <xdr:row>98</xdr:row>
      <xdr:rowOff>424541</xdr:rowOff>
    </xdr:to>
    <xdr:pic>
      <xdr:nvPicPr>
        <xdr:cNvPr id="67" name="Picture 66">
          <a:extLst>
            <a:ext uri="{FF2B5EF4-FFF2-40B4-BE49-F238E27FC236}">
              <a16:creationId xmlns:a16="http://schemas.microsoft.com/office/drawing/2014/main" id="{80F07527-5125-4D80-9F0C-73FB6590214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76316" y="46364771"/>
          <a:ext cx="2436534" cy="1259321"/>
        </a:xfrm>
        <a:prstGeom prst="rect">
          <a:avLst/>
        </a:prstGeom>
      </xdr:spPr>
    </xdr:pic>
    <xdr:clientData/>
  </xdr:twoCellAnchor>
  <xdr:twoCellAnchor editAs="oneCell">
    <xdr:from>
      <xdr:col>3</xdr:col>
      <xdr:colOff>61481</xdr:colOff>
      <xdr:row>99</xdr:row>
      <xdr:rowOff>183943</xdr:rowOff>
    </xdr:from>
    <xdr:to>
      <xdr:col>3</xdr:col>
      <xdr:colOff>2498015</xdr:colOff>
      <xdr:row>101</xdr:row>
      <xdr:rowOff>427265</xdr:rowOff>
    </xdr:to>
    <xdr:pic>
      <xdr:nvPicPr>
        <xdr:cNvPr id="68" name="Picture 67">
          <a:extLst>
            <a:ext uri="{FF2B5EF4-FFF2-40B4-BE49-F238E27FC236}">
              <a16:creationId xmlns:a16="http://schemas.microsoft.com/office/drawing/2014/main" id="{D39790B5-63B4-414A-AE2A-DF2AD636AEE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65431" y="47891493"/>
          <a:ext cx="2436534" cy="1259322"/>
        </a:xfrm>
        <a:prstGeom prst="rect">
          <a:avLst/>
        </a:prstGeom>
      </xdr:spPr>
    </xdr:pic>
    <xdr:clientData/>
  </xdr:twoCellAnchor>
  <xdr:twoCellAnchor editAs="oneCell">
    <xdr:from>
      <xdr:col>3</xdr:col>
      <xdr:colOff>77810</xdr:colOff>
      <xdr:row>102</xdr:row>
      <xdr:rowOff>309129</xdr:rowOff>
    </xdr:from>
    <xdr:to>
      <xdr:col>3</xdr:col>
      <xdr:colOff>2514344</xdr:colOff>
      <xdr:row>104</xdr:row>
      <xdr:rowOff>293915</xdr:rowOff>
    </xdr:to>
    <xdr:pic>
      <xdr:nvPicPr>
        <xdr:cNvPr id="69" name="Picture 68">
          <a:extLst>
            <a:ext uri="{FF2B5EF4-FFF2-40B4-BE49-F238E27FC236}">
              <a16:creationId xmlns:a16="http://schemas.microsoft.com/office/drawing/2014/main" id="{27BAE35A-D983-49E9-A345-A6933F57F362}"/>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1760" y="49540679"/>
          <a:ext cx="2436534" cy="1254786"/>
        </a:xfrm>
        <a:prstGeom prst="rect">
          <a:avLst/>
        </a:prstGeom>
      </xdr:spPr>
    </xdr:pic>
    <xdr:clientData/>
  </xdr:twoCellAnchor>
  <xdr:twoCellAnchor editAs="oneCell">
    <xdr:from>
      <xdr:col>3</xdr:col>
      <xdr:colOff>80532</xdr:colOff>
      <xdr:row>105</xdr:row>
      <xdr:rowOff>148565</xdr:rowOff>
    </xdr:from>
    <xdr:to>
      <xdr:col>3</xdr:col>
      <xdr:colOff>2517066</xdr:colOff>
      <xdr:row>107</xdr:row>
      <xdr:rowOff>391886</xdr:rowOff>
    </xdr:to>
    <xdr:pic>
      <xdr:nvPicPr>
        <xdr:cNvPr id="70" name="Picture 69">
          <a:extLst>
            <a:ext uri="{FF2B5EF4-FFF2-40B4-BE49-F238E27FC236}">
              <a16:creationId xmlns:a16="http://schemas.microsoft.com/office/drawing/2014/main" id="{77FD3FE5-9E78-47A5-868C-DEFDC7D899F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4482" y="51158115"/>
          <a:ext cx="2436534" cy="1259321"/>
        </a:xfrm>
        <a:prstGeom prst="rect">
          <a:avLst/>
        </a:prstGeom>
      </xdr:spPr>
    </xdr:pic>
    <xdr:clientData/>
  </xdr:twoCellAnchor>
  <xdr:twoCellAnchor editAs="oneCell">
    <xdr:from>
      <xdr:col>3</xdr:col>
      <xdr:colOff>69646</xdr:colOff>
      <xdr:row>108</xdr:row>
      <xdr:rowOff>232930</xdr:rowOff>
    </xdr:from>
    <xdr:to>
      <xdr:col>3</xdr:col>
      <xdr:colOff>2506180</xdr:colOff>
      <xdr:row>110</xdr:row>
      <xdr:rowOff>353786</xdr:rowOff>
    </xdr:to>
    <xdr:pic>
      <xdr:nvPicPr>
        <xdr:cNvPr id="71" name="Picture 70">
          <a:extLst>
            <a:ext uri="{FF2B5EF4-FFF2-40B4-BE49-F238E27FC236}">
              <a16:creationId xmlns:a16="http://schemas.microsoft.com/office/drawing/2014/main" id="{8AB93A6F-51DF-48DB-8FB2-1CFBFC3507D5}"/>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273596" y="52766480"/>
          <a:ext cx="2436534" cy="1244807"/>
        </a:xfrm>
        <a:prstGeom prst="rect">
          <a:avLst/>
        </a:prstGeom>
      </xdr:spPr>
    </xdr:pic>
    <xdr:clientData/>
  </xdr:twoCellAnchor>
  <xdr:twoCellAnchor editAs="oneCell">
    <xdr:from>
      <xdr:col>3</xdr:col>
      <xdr:colOff>85974</xdr:colOff>
      <xdr:row>111</xdr:row>
      <xdr:rowOff>194830</xdr:rowOff>
    </xdr:from>
    <xdr:to>
      <xdr:col>3</xdr:col>
      <xdr:colOff>2522508</xdr:colOff>
      <xdr:row>113</xdr:row>
      <xdr:rowOff>438151</xdr:rowOff>
    </xdr:to>
    <xdr:pic>
      <xdr:nvPicPr>
        <xdr:cNvPr id="72" name="Picture 71">
          <a:extLst>
            <a:ext uri="{FF2B5EF4-FFF2-40B4-BE49-F238E27FC236}">
              <a16:creationId xmlns:a16="http://schemas.microsoft.com/office/drawing/2014/main" id="{8A78BB06-6AE8-4A4E-AA60-20560F13486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89924" y="54360330"/>
          <a:ext cx="2436534" cy="1259321"/>
        </a:xfrm>
        <a:prstGeom prst="rect">
          <a:avLst/>
        </a:prstGeom>
      </xdr:spPr>
    </xdr:pic>
    <xdr:clientData/>
  </xdr:twoCellAnchor>
  <xdr:twoCellAnchor editAs="oneCell">
    <xdr:from>
      <xdr:col>3</xdr:col>
      <xdr:colOff>61481</xdr:colOff>
      <xdr:row>114</xdr:row>
      <xdr:rowOff>170337</xdr:rowOff>
    </xdr:from>
    <xdr:to>
      <xdr:col>3</xdr:col>
      <xdr:colOff>2498015</xdr:colOff>
      <xdr:row>116</xdr:row>
      <xdr:rowOff>345623</xdr:rowOff>
    </xdr:to>
    <xdr:pic>
      <xdr:nvPicPr>
        <xdr:cNvPr id="73" name="Picture 72">
          <a:extLst>
            <a:ext uri="{FF2B5EF4-FFF2-40B4-BE49-F238E27FC236}">
              <a16:creationId xmlns:a16="http://schemas.microsoft.com/office/drawing/2014/main" id="{3D3E217E-60CE-411F-A9E6-658C583EED2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265431" y="55859837"/>
          <a:ext cx="2436534" cy="1242086"/>
        </a:xfrm>
        <a:prstGeom prst="rect">
          <a:avLst/>
        </a:prstGeom>
      </xdr:spPr>
    </xdr:pic>
    <xdr:clientData/>
  </xdr:twoCellAnchor>
  <xdr:twoCellAnchor editAs="oneCell">
    <xdr:from>
      <xdr:col>3</xdr:col>
      <xdr:colOff>44186</xdr:colOff>
      <xdr:row>117</xdr:row>
      <xdr:rowOff>370757</xdr:rowOff>
    </xdr:from>
    <xdr:to>
      <xdr:col>3</xdr:col>
      <xdr:colOff>2535636</xdr:colOff>
      <xdr:row>119</xdr:row>
      <xdr:rowOff>274866</xdr:rowOff>
    </xdr:to>
    <xdr:pic>
      <xdr:nvPicPr>
        <xdr:cNvPr id="74" name="Picture 73">
          <a:extLst>
            <a:ext uri="{FF2B5EF4-FFF2-40B4-BE49-F238E27FC236}">
              <a16:creationId xmlns:a16="http://schemas.microsoft.com/office/drawing/2014/main" id="{36C640C3-494E-4041-843D-9C320C67B7C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48136" y="57628707"/>
          <a:ext cx="2491450" cy="1269358"/>
        </a:xfrm>
        <a:prstGeom prst="rect">
          <a:avLst/>
        </a:prstGeom>
      </xdr:spPr>
    </xdr:pic>
    <xdr:clientData/>
  </xdr:twoCellAnchor>
  <xdr:twoCellAnchor editAs="oneCell">
    <xdr:from>
      <xdr:col>3</xdr:col>
      <xdr:colOff>64202</xdr:colOff>
      <xdr:row>120</xdr:row>
      <xdr:rowOff>322737</xdr:rowOff>
    </xdr:from>
    <xdr:to>
      <xdr:col>3</xdr:col>
      <xdr:colOff>2500736</xdr:colOff>
      <xdr:row>122</xdr:row>
      <xdr:rowOff>266701</xdr:rowOff>
    </xdr:to>
    <xdr:pic>
      <xdr:nvPicPr>
        <xdr:cNvPr id="75" name="Picture 74">
          <a:extLst>
            <a:ext uri="{FF2B5EF4-FFF2-40B4-BE49-F238E27FC236}">
              <a16:creationId xmlns:a16="http://schemas.microsoft.com/office/drawing/2014/main" id="{CED91302-C26E-4598-AF9C-C5E5868668EE}"/>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68152" y="59447587"/>
          <a:ext cx="2436534" cy="1245714"/>
        </a:xfrm>
        <a:prstGeom prst="rect">
          <a:avLst/>
        </a:prstGeom>
      </xdr:spPr>
    </xdr:pic>
    <xdr:clientData/>
  </xdr:twoCellAnchor>
  <xdr:twoCellAnchor editAs="oneCell">
    <xdr:from>
      <xdr:col>3</xdr:col>
      <xdr:colOff>57151</xdr:colOff>
      <xdr:row>126</xdr:row>
      <xdr:rowOff>261256</xdr:rowOff>
    </xdr:from>
    <xdr:to>
      <xdr:col>3</xdr:col>
      <xdr:colOff>2549854</xdr:colOff>
      <xdr:row>128</xdr:row>
      <xdr:rowOff>179614</xdr:rowOff>
    </xdr:to>
    <xdr:pic>
      <xdr:nvPicPr>
        <xdr:cNvPr id="76" name="Picture 75">
          <a:extLst>
            <a:ext uri="{FF2B5EF4-FFF2-40B4-BE49-F238E27FC236}">
              <a16:creationId xmlns:a16="http://schemas.microsoft.com/office/drawing/2014/main" id="{5687E88A-FB68-4F54-8794-8B77DED53743}"/>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61101" y="62878606"/>
          <a:ext cx="2492703" cy="1264558"/>
        </a:xfrm>
        <a:prstGeom prst="rect">
          <a:avLst/>
        </a:prstGeom>
      </xdr:spPr>
    </xdr:pic>
    <xdr:clientData/>
  </xdr:twoCellAnchor>
  <xdr:twoCellAnchor editAs="oneCell">
    <xdr:from>
      <xdr:col>3</xdr:col>
      <xdr:colOff>80531</xdr:colOff>
      <xdr:row>129</xdr:row>
      <xdr:rowOff>311851</xdr:rowOff>
    </xdr:from>
    <xdr:to>
      <xdr:col>3</xdr:col>
      <xdr:colOff>2517065</xdr:colOff>
      <xdr:row>131</xdr:row>
      <xdr:rowOff>255816</xdr:rowOff>
    </xdr:to>
    <xdr:pic>
      <xdr:nvPicPr>
        <xdr:cNvPr id="77" name="Picture 76">
          <a:extLst>
            <a:ext uri="{FF2B5EF4-FFF2-40B4-BE49-F238E27FC236}">
              <a16:creationId xmlns:a16="http://schemas.microsoft.com/office/drawing/2014/main" id="{E180F1FE-7D32-49A7-A939-1DDFC676BD34}"/>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284481" y="64777051"/>
          <a:ext cx="2436534" cy="1239365"/>
        </a:xfrm>
        <a:prstGeom prst="rect">
          <a:avLst/>
        </a:prstGeom>
      </xdr:spPr>
    </xdr:pic>
    <xdr:clientData/>
  </xdr:twoCellAnchor>
  <xdr:twoCellAnchor editAs="oneCell">
    <xdr:from>
      <xdr:col>5</xdr:col>
      <xdr:colOff>112059</xdr:colOff>
      <xdr:row>21</xdr:row>
      <xdr:rowOff>179294</xdr:rowOff>
    </xdr:from>
    <xdr:to>
      <xdr:col>6</xdr:col>
      <xdr:colOff>2645</xdr:colOff>
      <xdr:row>23</xdr:row>
      <xdr:rowOff>342317</xdr:rowOff>
    </xdr:to>
    <xdr:pic>
      <xdr:nvPicPr>
        <xdr:cNvPr id="78" name="Picture 77">
          <a:extLst>
            <a:ext uri="{FF2B5EF4-FFF2-40B4-BE49-F238E27FC236}">
              <a16:creationId xmlns:a16="http://schemas.microsoft.com/office/drawing/2014/main" id="{5631106D-34E5-4DA8-8959-0FA21C663D8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4109" y="6935694"/>
          <a:ext cx="2595686" cy="1286973"/>
        </a:xfrm>
        <a:prstGeom prst="rect">
          <a:avLst/>
        </a:prstGeom>
      </xdr:spPr>
    </xdr:pic>
    <xdr:clientData/>
  </xdr:twoCellAnchor>
  <xdr:oneCellAnchor>
    <xdr:from>
      <xdr:col>5</xdr:col>
      <xdr:colOff>68991</xdr:colOff>
      <xdr:row>132</xdr:row>
      <xdr:rowOff>253094</xdr:rowOff>
    </xdr:from>
    <xdr:ext cx="2466183" cy="1259061"/>
    <xdr:pic>
      <xdr:nvPicPr>
        <xdr:cNvPr id="79" name="Picture 78">
          <a:extLst>
            <a:ext uri="{FF2B5EF4-FFF2-40B4-BE49-F238E27FC236}">
              <a16:creationId xmlns:a16="http://schemas.microsoft.com/office/drawing/2014/main" id="{D233F25E-7F45-4566-ABEA-693CF014101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91041" y="66521694"/>
          <a:ext cx="2466183" cy="1259061"/>
        </a:xfrm>
        <a:prstGeom prst="rect">
          <a:avLst/>
        </a:prstGeom>
      </xdr:spPr>
    </xdr:pic>
    <xdr:clientData/>
  </xdr:oneCellAnchor>
  <xdr:twoCellAnchor editAs="oneCell">
    <xdr:from>
      <xdr:col>3</xdr:col>
      <xdr:colOff>94138</xdr:colOff>
      <xdr:row>132</xdr:row>
      <xdr:rowOff>295843</xdr:rowOff>
    </xdr:from>
    <xdr:to>
      <xdr:col>3</xdr:col>
      <xdr:colOff>2530672</xdr:colOff>
      <xdr:row>134</xdr:row>
      <xdr:rowOff>239809</xdr:rowOff>
    </xdr:to>
    <xdr:pic>
      <xdr:nvPicPr>
        <xdr:cNvPr id="80" name="Picture 79">
          <a:extLst>
            <a:ext uri="{FF2B5EF4-FFF2-40B4-BE49-F238E27FC236}">
              <a16:creationId xmlns:a16="http://schemas.microsoft.com/office/drawing/2014/main" id="{D79C5C59-7B76-4DA5-BBC9-4A957E1E986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298088" y="66564443"/>
          <a:ext cx="2436534" cy="1239365"/>
        </a:xfrm>
        <a:prstGeom prst="rect">
          <a:avLst/>
        </a:prstGeom>
      </xdr:spPr>
    </xdr:pic>
    <xdr:clientData/>
  </xdr:twoCellAnchor>
  <xdr:twoCellAnchor editAs="oneCell">
    <xdr:from>
      <xdr:col>3</xdr:col>
      <xdr:colOff>56029</xdr:colOff>
      <xdr:row>36</xdr:row>
      <xdr:rowOff>134471</xdr:rowOff>
    </xdr:from>
    <xdr:to>
      <xdr:col>3</xdr:col>
      <xdr:colOff>2546853</xdr:colOff>
      <xdr:row>38</xdr:row>
      <xdr:rowOff>404050</xdr:rowOff>
    </xdr:to>
    <xdr:pic>
      <xdr:nvPicPr>
        <xdr:cNvPr id="81" name="Picture 80">
          <a:extLst>
            <a:ext uri="{FF2B5EF4-FFF2-40B4-BE49-F238E27FC236}">
              <a16:creationId xmlns:a16="http://schemas.microsoft.com/office/drawing/2014/main" id="{8ACC5551-BF7C-4911-856D-7EAC3A8189E5}"/>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59979" y="15012521"/>
          <a:ext cx="2490824" cy="1285579"/>
        </a:xfrm>
        <a:prstGeom prst="rect">
          <a:avLst/>
        </a:prstGeom>
      </xdr:spPr>
    </xdr:pic>
    <xdr:clientData/>
  </xdr:twoCellAnchor>
  <xdr:twoCellAnchor editAs="oneCell">
    <xdr:from>
      <xdr:col>3</xdr:col>
      <xdr:colOff>56029</xdr:colOff>
      <xdr:row>30</xdr:row>
      <xdr:rowOff>123265</xdr:rowOff>
    </xdr:from>
    <xdr:to>
      <xdr:col>3</xdr:col>
      <xdr:colOff>2519710</xdr:colOff>
      <xdr:row>32</xdr:row>
      <xdr:rowOff>380516</xdr:rowOff>
    </xdr:to>
    <xdr:pic>
      <xdr:nvPicPr>
        <xdr:cNvPr id="82" name="Picture 81">
          <a:extLst>
            <a:ext uri="{FF2B5EF4-FFF2-40B4-BE49-F238E27FC236}">
              <a16:creationId xmlns:a16="http://schemas.microsoft.com/office/drawing/2014/main" id="{BB81919C-8D2E-4903-9503-9CED1CEBB5B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9979" y="11870765"/>
          <a:ext cx="2463681" cy="1273251"/>
        </a:xfrm>
        <a:prstGeom prst="rect">
          <a:avLst/>
        </a:prstGeom>
      </xdr:spPr>
    </xdr:pic>
    <xdr:clientData/>
  </xdr:twoCellAnchor>
  <xdr:twoCellAnchor editAs="oneCell">
    <xdr:from>
      <xdr:col>3</xdr:col>
      <xdr:colOff>51546</xdr:colOff>
      <xdr:row>33</xdr:row>
      <xdr:rowOff>208430</xdr:rowOff>
    </xdr:from>
    <xdr:to>
      <xdr:col>3</xdr:col>
      <xdr:colOff>2515227</xdr:colOff>
      <xdr:row>35</xdr:row>
      <xdr:rowOff>376034</xdr:rowOff>
    </xdr:to>
    <xdr:pic>
      <xdr:nvPicPr>
        <xdr:cNvPr id="83" name="Picture 82">
          <a:extLst>
            <a:ext uri="{FF2B5EF4-FFF2-40B4-BE49-F238E27FC236}">
              <a16:creationId xmlns:a16="http://schemas.microsoft.com/office/drawing/2014/main" id="{8223E9CE-9F7D-43B4-90D7-0FDF716344E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5496" y="13479930"/>
          <a:ext cx="2463681" cy="1266154"/>
        </a:xfrm>
        <a:prstGeom prst="rect">
          <a:avLst/>
        </a:prstGeom>
      </xdr:spPr>
    </xdr:pic>
    <xdr:clientData/>
  </xdr:twoCellAnchor>
  <xdr:twoCellAnchor editAs="oneCell">
    <xdr:from>
      <xdr:col>3</xdr:col>
      <xdr:colOff>44824</xdr:colOff>
      <xdr:row>93</xdr:row>
      <xdr:rowOff>179294</xdr:rowOff>
    </xdr:from>
    <xdr:to>
      <xdr:col>3</xdr:col>
      <xdr:colOff>2508505</xdr:colOff>
      <xdr:row>95</xdr:row>
      <xdr:rowOff>436544</xdr:rowOff>
    </xdr:to>
    <xdr:pic>
      <xdr:nvPicPr>
        <xdr:cNvPr id="84" name="Picture 83">
          <a:extLst>
            <a:ext uri="{FF2B5EF4-FFF2-40B4-BE49-F238E27FC236}">
              <a16:creationId xmlns:a16="http://schemas.microsoft.com/office/drawing/2014/main" id="{D7807CC2-16BB-405D-B621-A64534C9ADC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48774" y="44838844"/>
          <a:ext cx="2463681" cy="12732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17</xdr:row>
      <xdr:rowOff>101413</xdr:rowOff>
    </xdr:from>
    <xdr:to>
      <xdr:col>2</xdr:col>
      <xdr:colOff>1485900</xdr:colOff>
      <xdr:row>17</xdr:row>
      <xdr:rowOff>104775</xdr:rowOff>
    </xdr:to>
    <xdr:cxnSp macro="">
      <xdr:nvCxnSpPr>
        <xdr:cNvPr id="2" name="Straight Arrow Connector 1">
          <a:extLst>
            <a:ext uri="{FF2B5EF4-FFF2-40B4-BE49-F238E27FC236}">
              <a16:creationId xmlns:a16="http://schemas.microsoft.com/office/drawing/2014/main" id="{DCFA3F43-F1C1-4632-9644-5561EA663A3A}"/>
            </a:ext>
          </a:extLst>
        </xdr:cNvPr>
        <xdr:cNvCxnSpPr/>
      </xdr:nvCxnSpPr>
      <xdr:spPr>
        <a:xfrm>
          <a:off x="3095438" y="3263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283509</xdr:rowOff>
    </xdr:to>
    <xdr:cxnSp macro="">
      <xdr:nvCxnSpPr>
        <xdr:cNvPr id="3" name="Straight Arrow Connector 2">
          <a:extLst>
            <a:ext uri="{FF2B5EF4-FFF2-40B4-BE49-F238E27FC236}">
              <a16:creationId xmlns:a16="http://schemas.microsoft.com/office/drawing/2014/main" id="{BED1EB31-7E3C-4792-9365-8D1079A14C7E}"/>
            </a:ext>
          </a:extLst>
        </xdr:cNvPr>
        <xdr:cNvCxnSpPr/>
      </xdr:nvCxnSpPr>
      <xdr:spPr>
        <a:xfrm flipH="1">
          <a:off x="3561043" y="4750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283509</xdr:rowOff>
    </xdr:to>
    <xdr:cxnSp macro="">
      <xdr:nvCxnSpPr>
        <xdr:cNvPr id="4" name="Straight Arrow Connector 3">
          <a:extLst>
            <a:ext uri="{FF2B5EF4-FFF2-40B4-BE49-F238E27FC236}">
              <a16:creationId xmlns:a16="http://schemas.microsoft.com/office/drawing/2014/main" id="{7DCC994A-09DB-4440-B2A8-9EDEBAF94DA5}"/>
            </a:ext>
          </a:extLst>
        </xdr:cNvPr>
        <xdr:cNvCxnSpPr/>
      </xdr:nvCxnSpPr>
      <xdr:spPr>
        <a:xfrm flipH="1">
          <a:off x="3561043" y="6084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283509</xdr:rowOff>
    </xdr:to>
    <xdr:cxnSp macro="">
      <xdr:nvCxnSpPr>
        <xdr:cNvPr id="5" name="Straight Arrow Connector 4">
          <a:extLst>
            <a:ext uri="{FF2B5EF4-FFF2-40B4-BE49-F238E27FC236}">
              <a16:creationId xmlns:a16="http://schemas.microsoft.com/office/drawing/2014/main" id="{EB540603-3BEF-4F04-941E-C68153E91C8C}"/>
            </a:ext>
          </a:extLst>
        </xdr:cNvPr>
        <xdr:cNvCxnSpPr/>
      </xdr:nvCxnSpPr>
      <xdr:spPr>
        <a:xfrm flipH="1">
          <a:off x="3561043" y="7417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283509</xdr:rowOff>
    </xdr:to>
    <xdr:cxnSp macro="">
      <xdr:nvCxnSpPr>
        <xdr:cNvPr id="6" name="Straight Arrow Connector 5">
          <a:extLst>
            <a:ext uri="{FF2B5EF4-FFF2-40B4-BE49-F238E27FC236}">
              <a16:creationId xmlns:a16="http://schemas.microsoft.com/office/drawing/2014/main" id="{4F2AB9FC-365D-42B9-A732-FC9E0853CFDD}"/>
            </a:ext>
          </a:extLst>
        </xdr:cNvPr>
        <xdr:cNvCxnSpPr/>
      </xdr:nvCxnSpPr>
      <xdr:spPr>
        <a:xfrm flipH="1">
          <a:off x="3561043" y="8751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283509</xdr:rowOff>
    </xdr:to>
    <xdr:cxnSp macro="">
      <xdr:nvCxnSpPr>
        <xdr:cNvPr id="7" name="Straight Arrow Connector 6">
          <a:extLst>
            <a:ext uri="{FF2B5EF4-FFF2-40B4-BE49-F238E27FC236}">
              <a16:creationId xmlns:a16="http://schemas.microsoft.com/office/drawing/2014/main" id="{6C7B1F79-F40B-438F-B5A8-489A963D99C0}"/>
            </a:ext>
          </a:extLst>
        </xdr:cNvPr>
        <xdr:cNvCxnSpPr/>
      </xdr:nvCxnSpPr>
      <xdr:spPr>
        <a:xfrm flipH="1">
          <a:off x="3561043" y="10084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283509</xdr:rowOff>
    </xdr:to>
    <xdr:cxnSp macro="">
      <xdr:nvCxnSpPr>
        <xdr:cNvPr id="8" name="Straight Arrow Connector 7">
          <a:extLst>
            <a:ext uri="{FF2B5EF4-FFF2-40B4-BE49-F238E27FC236}">
              <a16:creationId xmlns:a16="http://schemas.microsoft.com/office/drawing/2014/main" id="{E0918106-E046-4DB9-B49B-1650AEEA9BCE}"/>
            </a:ext>
          </a:extLst>
        </xdr:cNvPr>
        <xdr:cNvCxnSpPr/>
      </xdr:nvCxnSpPr>
      <xdr:spPr>
        <a:xfrm flipH="1">
          <a:off x="3561043" y="11418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283509</xdr:rowOff>
    </xdr:to>
    <xdr:cxnSp macro="">
      <xdr:nvCxnSpPr>
        <xdr:cNvPr id="9" name="Straight Arrow Connector 8">
          <a:extLst>
            <a:ext uri="{FF2B5EF4-FFF2-40B4-BE49-F238E27FC236}">
              <a16:creationId xmlns:a16="http://schemas.microsoft.com/office/drawing/2014/main" id="{9060D226-7B48-4037-BCA1-275B32CA634C}"/>
            </a:ext>
          </a:extLst>
        </xdr:cNvPr>
        <xdr:cNvCxnSpPr/>
      </xdr:nvCxnSpPr>
      <xdr:spPr>
        <a:xfrm flipH="1">
          <a:off x="3561043" y="12751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283509</xdr:rowOff>
    </xdr:to>
    <xdr:cxnSp macro="">
      <xdr:nvCxnSpPr>
        <xdr:cNvPr id="10" name="Straight Arrow Connector 9">
          <a:extLst>
            <a:ext uri="{FF2B5EF4-FFF2-40B4-BE49-F238E27FC236}">
              <a16:creationId xmlns:a16="http://schemas.microsoft.com/office/drawing/2014/main" id="{2031DC87-7E62-4214-892E-74C30D78067F}"/>
            </a:ext>
          </a:extLst>
        </xdr:cNvPr>
        <xdr:cNvCxnSpPr/>
      </xdr:nvCxnSpPr>
      <xdr:spPr>
        <a:xfrm flipH="1">
          <a:off x="3561043" y="14085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11" name="Straight Arrow Connector 10">
          <a:extLst>
            <a:ext uri="{FF2B5EF4-FFF2-40B4-BE49-F238E27FC236}">
              <a16:creationId xmlns:a16="http://schemas.microsoft.com/office/drawing/2014/main" id="{7DC2F374-F60B-4DE9-AA4D-6FCB30A96153}"/>
            </a:ext>
          </a:extLst>
        </xdr:cNvPr>
        <xdr:cNvCxnSpPr/>
      </xdr:nvCxnSpPr>
      <xdr:spPr>
        <a:xfrm>
          <a:off x="3070225" y="4591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12" name="Straight Arrow Connector 11">
          <a:extLst>
            <a:ext uri="{FF2B5EF4-FFF2-40B4-BE49-F238E27FC236}">
              <a16:creationId xmlns:a16="http://schemas.microsoft.com/office/drawing/2014/main" id="{20ADA59F-C446-47CE-AF44-A1234922DAA4}"/>
            </a:ext>
          </a:extLst>
        </xdr:cNvPr>
        <xdr:cNvCxnSpPr/>
      </xdr:nvCxnSpPr>
      <xdr:spPr>
        <a:xfrm>
          <a:off x="3098800" y="5934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13" name="Straight Arrow Connector 12">
          <a:extLst>
            <a:ext uri="{FF2B5EF4-FFF2-40B4-BE49-F238E27FC236}">
              <a16:creationId xmlns:a16="http://schemas.microsoft.com/office/drawing/2014/main" id="{724ED070-81AC-4239-985C-88FCA13BD5ED}"/>
            </a:ext>
          </a:extLst>
        </xdr:cNvPr>
        <xdr:cNvCxnSpPr/>
      </xdr:nvCxnSpPr>
      <xdr:spPr>
        <a:xfrm>
          <a:off x="3098800" y="7277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14" name="Straight Arrow Connector 13">
          <a:extLst>
            <a:ext uri="{FF2B5EF4-FFF2-40B4-BE49-F238E27FC236}">
              <a16:creationId xmlns:a16="http://schemas.microsoft.com/office/drawing/2014/main" id="{AC7FBB7D-F949-47B4-A7F1-48B76C3CBE57}"/>
            </a:ext>
          </a:extLst>
        </xdr:cNvPr>
        <xdr:cNvCxnSpPr/>
      </xdr:nvCxnSpPr>
      <xdr:spPr>
        <a:xfrm>
          <a:off x="3070225" y="861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15" name="Straight Arrow Connector 14">
          <a:extLst>
            <a:ext uri="{FF2B5EF4-FFF2-40B4-BE49-F238E27FC236}">
              <a16:creationId xmlns:a16="http://schemas.microsoft.com/office/drawing/2014/main" id="{1D9971AB-244B-4748-AFAD-FD27EC655D79}"/>
            </a:ext>
          </a:extLst>
        </xdr:cNvPr>
        <xdr:cNvCxnSpPr/>
      </xdr:nvCxnSpPr>
      <xdr:spPr>
        <a:xfrm>
          <a:off x="3079750" y="9953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16" name="Straight Arrow Connector 15">
          <a:extLst>
            <a:ext uri="{FF2B5EF4-FFF2-40B4-BE49-F238E27FC236}">
              <a16:creationId xmlns:a16="http://schemas.microsoft.com/office/drawing/2014/main" id="{745E54D9-CDF7-49C2-8453-6864C63A4C98}"/>
            </a:ext>
          </a:extLst>
        </xdr:cNvPr>
        <xdr:cNvCxnSpPr/>
      </xdr:nvCxnSpPr>
      <xdr:spPr>
        <a:xfrm>
          <a:off x="3051175" y="11277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17" name="Straight Arrow Connector 16">
          <a:extLst>
            <a:ext uri="{FF2B5EF4-FFF2-40B4-BE49-F238E27FC236}">
              <a16:creationId xmlns:a16="http://schemas.microsoft.com/office/drawing/2014/main" id="{E426E23D-B5C9-4D5B-BD94-E65F7F626DC9}"/>
            </a:ext>
          </a:extLst>
        </xdr:cNvPr>
        <xdr:cNvCxnSpPr/>
      </xdr:nvCxnSpPr>
      <xdr:spPr>
        <a:xfrm>
          <a:off x="3051175" y="12611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18" name="Straight Arrow Connector 17">
          <a:extLst>
            <a:ext uri="{FF2B5EF4-FFF2-40B4-BE49-F238E27FC236}">
              <a16:creationId xmlns:a16="http://schemas.microsoft.com/office/drawing/2014/main" id="{6A3ADB85-958F-412F-A3FE-D53E40E70C84}"/>
            </a:ext>
          </a:extLst>
        </xdr:cNvPr>
        <xdr:cNvCxnSpPr/>
      </xdr:nvCxnSpPr>
      <xdr:spPr>
        <a:xfrm>
          <a:off x="3079750" y="13935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19" name="Straight Arrow Connector 18">
          <a:extLst>
            <a:ext uri="{FF2B5EF4-FFF2-40B4-BE49-F238E27FC236}">
              <a16:creationId xmlns:a16="http://schemas.microsoft.com/office/drawing/2014/main" id="{F9BB75DD-D36A-45E9-80CB-2B6C80DFCB15}"/>
            </a:ext>
          </a:extLst>
        </xdr:cNvPr>
        <xdr:cNvCxnSpPr/>
      </xdr:nvCxnSpPr>
      <xdr:spPr>
        <a:xfrm flipH="1">
          <a:off x="3527425" y="3409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1323975</xdr:colOff>
      <xdr:row>0</xdr:row>
      <xdr:rowOff>85725</xdr:rowOff>
    </xdr:from>
    <xdr:to>
      <xdr:col>3</xdr:col>
      <xdr:colOff>264795</xdr:colOff>
      <xdr:row>5</xdr:row>
      <xdr:rowOff>3983</xdr:rowOff>
    </xdr:to>
    <xdr:pic>
      <xdr:nvPicPr>
        <xdr:cNvPr id="20" name="Picture 19">
          <a:extLst>
            <a:ext uri="{FF2B5EF4-FFF2-40B4-BE49-F238E27FC236}">
              <a16:creationId xmlns:a16="http://schemas.microsoft.com/office/drawing/2014/main" id="{7283E016-9893-4341-8BF6-3FAAB59AE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2100" y="85725"/>
          <a:ext cx="2788920" cy="870758"/>
        </a:xfrm>
        <a:prstGeom prst="rect">
          <a:avLst/>
        </a:prstGeom>
      </xdr:spPr>
    </xdr:pic>
    <xdr:clientData/>
  </xdr:twoCellAnchor>
  <xdr:twoCellAnchor>
    <xdr:from>
      <xdr:col>2</xdr:col>
      <xdr:colOff>1205193</xdr:colOff>
      <xdr:row>81</xdr:row>
      <xdr:rowOff>64434</xdr:rowOff>
    </xdr:from>
    <xdr:to>
      <xdr:col>2</xdr:col>
      <xdr:colOff>1214718</xdr:colOff>
      <xdr:row>81</xdr:row>
      <xdr:rowOff>283509</xdr:rowOff>
    </xdr:to>
    <xdr:cxnSp macro="">
      <xdr:nvCxnSpPr>
        <xdr:cNvPr id="21" name="Straight Arrow Connector 20">
          <a:extLst>
            <a:ext uri="{FF2B5EF4-FFF2-40B4-BE49-F238E27FC236}">
              <a16:creationId xmlns:a16="http://schemas.microsoft.com/office/drawing/2014/main" id="{20573AA8-147A-496F-88E4-EC07A8F6DF96}"/>
            </a:ext>
          </a:extLst>
        </xdr:cNvPr>
        <xdr:cNvCxnSpPr/>
      </xdr:nvCxnSpPr>
      <xdr:spPr>
        <a:xfrm flipH="1">
          <a:off x="3561043" y="154187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80</xdr:row>
      <xdr:rowOff>104775</xdr:rowOff>
    </xdr:from>
    <xdr:to>
      <xdr:col>2</xdr:col>
      <xdr:colOff>1470212</xdr:colOff>
      <xdr:row>80</xdr:row>
      <xdr:rowOff>108137</xdr:rowOff>
    </xdr:to>
    <xdr:cxnSp macro="">
      <xdr:nvCxnSpPr>
        <xdr:cNvPr id="22" name="Straight Arrow Connector 21">
          <a:extLst>
            <a:ext uri="{FF2B5EF4-FFF2-40B4-BE49-F238E27FC236}">
              <a16:creationId xmlns:a16="http://schemas.microsoft.com/office/drawing/2014/main" id="{304B07BB-FFF8-4CE4-AE2B-D2946FC98CD7}"/>
            </a:ext>
          </a:extLst>
        </xdr:cNvPr>
        <xdr:cNvCxnSpPr/>
      </xdr:nvCxnSpPr>
      <xdr:spPr>
        <a:xfrm>
          <a:off x="3079750" y="15268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739588</xdr:colOff>
      <xdr:row>17</xdr:row>
      <xdr:rowOff>101413</xdr:rowOff>
    </xdr:from>
    <xdr:to>
      <xdr:col>2</xdr:col>
      <xdr:colOff>1485900</xdr:colOff>
      <xdr:row>17</xdr:row>
      <xdr:rowOff>104775</xdr:rowOff>
    </xdr:to>
    <xdr:cxnSp macro="">
      <xdr:nvCxnSpPr>
        <xdr:cNvPr id="23" name="Straight Arrow Connector 22">
          <a:extLst>
            <a:ext uri="{FF2B5EF4-FFF2-40B4-BE49-F238E27FC236}">
              <a16:creationId xmlns:a16="http://schemas.microsoft.com/office/drawing/2014/main" id="{C6B31D6E-6257-41C4-B91F-E79384F93465}"/>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283509</xdr:rowOff>
    </xdr:to>
    <xdr:cxnSp macro="">
      <xdr:nvCxnSpPr>
        <xdr:cNvPr id="24" name="Straight Arrow Connector 23">
          <a:extLst>
            <a:ext uri="{FF2B5EF4-FFF2-40B4-BE49-F238E27FC236}">
              <a16:creationId xmlns:a16="http://schemas.microsoft.com/office/drawing/2014/main" id="{4B16D93B-823B-41A7-B8EB-865987B1FD28}"/>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283509</xdr:rowOff>
    </xdr:to>
    <xdr:cxnSp macro="">
      <xdr:nvCxnSpPr>
        <xdr:cNvPr id="25" name="Straight Arrow Connector 24">
          <a:extLst>
            <a:ext uri="{FF2B5EF4-FFF2-40B4-BE49-F238E27FC236}">
              <a16:creationId xmlns:a16="http://schemas.microsoft.com/office/drawing/2014/main" id="{395BE5C8-26F5-4612-BBFD-09235D0FD019}"/>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283509</xdr:rowOff>
    </xdr:to>
    <xdr:cxnSp macro="">
      <xdr:nvCxnSpPr>
        <xdr:cNvPr id="26" name="Straight Arrow Connector 25">
          <a:extLst>
            <a:ext uri="{FF2B5EF4-FFF2-40B4-BE49-F238E27FC236}">
              <a16:creationId xmlns:a16="http://schemas.microsoft.com/office/drawing/2014/main" id="{2680C31B-5811-4145-A109-E3D900387BA3}"/>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283509</xdr:rowOff>
    </xdr:to>
    <xdr:cxnSp macro="">
      <xdr:nvCxnSpPr>
        <xdr:cNvPr id="27" name="Straight Arrow Connector 26">
          <a:extLst>
            <a:ext uri="{FF2B5EF4-FFF2-40B4-BE49-F238E27FC236}">
              <a16:creationId xmlns:a16="http://schemas.microsoft.com/office/drawing/2014/main" id="{71963963-7D8E-4B06-94F5-DE88D2B30F18}"/>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283509</xdr:rowOff>
    </xdr:to>
    <xdr:cxnSp macro="">
      <xdr:nvCxnSpPr>
        <xdr:cNvPr id="28" name="Straight Arrow Connector 27">
          <a:extLst>
            <a:ext uri="{FF2B5EF4-FFF2-40B4-BE49-F238E27FC236}">
              <a16:creationId xmlns:a16="http://schemas.microsoft.com/office/drawing/2014/main" id="{E4817085-8C93-4C01-BC4D-DCEDFE5257F7}"/>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283509</xdr:rowOff>
    </xdr:to>
    <xdr:cxnSp macro="">
      <xdr:nvCxnSpPr>
        <xdr:cNvPr id="29" name="Straight Arrow Connector 28">
          <a:extLst>
            <a:ext uri="{FF2B5EF4-FFF2-40B4-BE49-F238E27FC236}">
              <a16:creationId xmlns:a16="http://schemas.microsoft.com/office/drawing/2014/main" id="{18083887-3716-4CD5-8D0C-F91C4510A421}"/>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283509</xdr:rowOff>
    </xdr:to>
    <xdr:cxnSp macro="">
      <xdr:nvCxnSpPr>
        <xdr:cNvPr id="30" name="Straight Arrow Connector 29">
          <a:extLst>
            <a:ext uri="{FF2B5EF4-FFF2-40B4-BE49-F238E27FC236}">
              <a16:creationId xmlns:a16="http://schemas.microsoft.com/office/drawing/2014/main" id="{95BDD8F3-866D-46DD-A7E9-3C4BD4B91271}"/>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283509</xdr:rowOff>
    </xdr:to>
    <xdr:cxnSp macro="">
      <xdr:nvCxnSpPr>
        <xdr:cNvPr id="31" name="Straight Arrow Connector 30">
          <a:extLst>
            <a:ext uri="{FF2B5EF4-FFF2-40B4-BE49-F238E27FC236}">
              <a16:creationId xmlns:a16="http://schemas.microsoft.com/office/drawing/2014/main" id="{CB5607D7-B16D-4B26-9A90-06F2E9AF4A4C}"/>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32" name="Straight Arrow Connector 31">
          <a:extLst>
            <a:ext uri="{FF2B5EF4-FFF2-40B4-BE49-F238E27FC236}">
              <a16:creationId xmlns:a16="http://schemas.microsoft.com/office/drawing/2014/main" id="{735E9D12-6669-4F3C-8882-57A779D503C0}"/>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33" name="Straight Arrow Connector 32">
          <a:extLst>
            <a:ext uri="{FF2B5EF4-FFF2-40B4-BE49-F238E27FC236}">
              <a16:creationId xmlns:a16="http://schemas.microsoft.com/office/drawing/2014/main" id="{12BF0F2E-394A-40DC-A71D-3B4D3FA5EA18}"/>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34" name="Straight Arrow Connector 33">
          <a:extLst>
            <a:ext uri="{FF2B5EF4-FFF2-40B4-BE49-F238E27FC236}">
              <a16:creationId xmlns:a16="http://schemas.microsoft.com/office/drawing/2014/main" id="{917C2035-0D64-49E0-9A5B-BBDECF7EE29F}"/>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35" name="Straight Arrow Connector 34">
          <a:extLst>
            <a:ext uri="{FF2B5EF4-FFF2-40B4-BE49-F238E27FC236}">
              <a16:creationId xmlns:a16="http://schemas.microsoft.com/office/drawing/2014/main" id="{A0227E52-77FC-4726-B96B-52B4519A3350}"/>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36" name="Straight Arrow Connector 35">
          <a:extLst>
            <a:ext uri="{FF2B5EF4-FFF2-40B4-BE49-F238E27FC236}">
              <a16:creationId xmlns:a16="http://schemas.microsoft.com/office/drawing/2014/main" id="{C246E33B-0C28-4F66-880E-FD9E7833EF61}"/>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37" name="Straight Arrow Connector 36">
          <a:extLst>
            <a:ext uri="{FF2B5EF4-FFF2-40B4-BE49-F238E27FC236}">
              <a16:creationId xmlns:a16="http://schemas.microsoft.com/office/drawing/2014/main" id="{7EDD2E1E-FF6B-4938-B645-3F5CE56A207E}"/>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38" name="Straight Arrow Connector 37">
          <a:extLst>
            <a:ext uri="{FF2B5EF4-FFF2-40B4-BE49-F238E27FC236}">
              <a16:creationId xmlns:a16="http://schemas.microsoft.com/office/drawing/2014/main" id="{4281E059-AE40-48FE-A47A-7DCA91B60E92}"/>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39" name="Straight Arrow Connector 38">
          <a:extLst>
            <a:ext uri="{FF2B5EF4-FFF2-40B4-BE49-F238E27FC236}">
              <a16:creationId xmlns:a16="http://schemas.microsoft.com/office/drawing/2014/main" id="{F7A0CBA8-1DD5-499A-9BFB-593E610F0075}"/>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40" name="Straight Arrow Connector 39">
          <a:extLst>
            <a:ext uri="{FF2B5EF4-FFF2-40B4-BE49-F238E27FC236}">
              <a16:creationId xmlns:a16="http://schemas.microsoft.com/office/drawing/2014/main" id="{B3F4114D-E448-4551-BB60-6F78E38F462F}"/>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81</xdr:row>
      <xdr:rowOff>64434</xdr:rowOff>
    </xdr:from>
    <xdr:to>
      <xdr:col>2</xdr:col>
      <xdr:colOff>1214718</xdr:colOff>
      <xdr:row>81</xdr:row>
      <xdr:rowOff>283509</xdr:rowOff>
    </xdr:to>
    <xdr:cxnSp macro="">
      <xdr:nvCxnSpPr>
        <xdr:cNvPr id="41" name="Straight Arrow Connector 40">
          <a:extLst>
            <a:ext uri="{FF2B5EF4-FFF2-40B4-BE49-F238E27FC236}">
              <a16:creationId xmlns:a16="http://schemas.microsoft.com/office/drawing/2014/main" id="{EC0CF74C-542F-4100-8615-9D679112E947}"/>
            </a:ext>
          </a:extLst>
        </xdr:cNvPr>
        <xdr:cNvCxnSpPr/>
      </xdr:nvCxnSpPr>
      <xdr:spPr>
        <a:xfrm flipH="1">
          <a:off x="5510493" y="14853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80</xdr:row>
      <xdr:rowOff>104775</xdr:rowOff>
    </xdr:from>
    <xdr:to>
      <xdr:col>2</xdr:col>
      <xdr:colOff>1470212</xdr:colOff>
      <xdr:row>80</xdr:row>
      <xdr:rowOff>108137</xdr:rowOff>
    </xdr:to>
    <xdr:cxnSp macro="">
      <xdr:nvCxnSpPr>
        <xdr:cNvPr id="42" name="Straight Arrow Connector 41">
          <a:extLst>
            <a:ext uri="{FF2B5EF4-FFF2-40B4-BE49-F238E27FC236}">
              <a16:creationId xmlns:a16="http://schemas.microsoft.com/office/drawing/2014/main" id="{454A66FB-08FE-4398-9129-4998FE90F648}"/>
            </a:ext>
          </a:extLst>
        </xdr:cNvPr>
        <xdr:cNvCxnSpPr/>
      </xdr:nvCxnSpPr>
      <xdr:spPr>
        <a:xfrm>
          <a:off x="5029200" y="1470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B244"/>
  <sheetViews>
    <sheetView workbookViewId="0">
      <pane ySplit="1" topLeftCell="A223" activePane="bottomLeft" state="frozen"/>
      <selection activeCell="A236" sqref="A236"/>
      <selection pane="bottomLeft" activeCell="A244" sqref="A244"/>
    </sheetView>
  </sheetViews>
  <sheetFormatPr defaultColWidth="8.7109375" defaultRowHeight="12.75" x14ac:dyDescent="0.25"/>
  <cols>
    <col min="1" max="1" width="8.7109375" style="30"/>
    <col min="2" max="2" width="16.140625" style="37" bestFit="1" customWidth="1"/>
    <col min="3" max="3" width="8.7109375" style="37" customWidth="1"/>
    <col min="4" max="4" width="8.85546875" style="71" bestFit="1" customWidth="1"/>
    <col min="5" max="5" width="23.85546875" style="71" bestFit="1" customWidth="1"/>
    <col min="6" max="6" width="12.140625" style="71" bestFit="1" customWidth="1"/>
    <col min="7" max="7" width="39.42578125" style="71" bestFit="1" customWidth="1"/>
    <col min="8" max="8" width="10.42578125" style="71" customWidth="1"/>
    <col min="9" max="9" width="8.7109375" style="71" customWidth="1"/>
    <col min="10" max="10" width="31.5703125" style="71" customWidth="1"/>
    <col min="11" max="11" width="8.7109375" style="71" customWidth="1"/>
    <col min="12" max="12" width="10" style="71" customWidth="1"/>
    <col min="13" max="13" width="11.42578125" style="71" customWidth="1"/>
    <col min="14" max="14" width="8.7109375" style="71" customWidth="1"/>
    <col min="15" max="15" width="9" style="71" customWidth="1"/>
    <col min="16" max="16" width="26.7109375" style="71" customWidth="1"/>
    <col min="17" max="17" width="8.7109375" style="72"/>
    <col min="18" max="18" width="8.7109375" style="71"/>
    <col min="19" max="19" width="12.42578125" style="73" customWidth="1"/>
    <col min="20" max="20" width="11.42578125" style="71" customWidth="1"/>
    <col min="21" max="21" width="77.42578125" style="71" customWidth="1"/>
    <col min="22" max="22" width="15.42578125" style="71" customWidth="1"/>
    <col min="23" max="23" width="19.42578125" style="71" customWidth="1"/>
    <col min="24" max="24" width="22.5703125" style="71" customWidth="1"/>
    <col min="25" max="25" width="8.7109375" style="71"/>
    <col min="26" max="26" width="12.28515625" style="71" customWidth="1"/>
    <col min="27" max="27" width="29.7109375" style="71" customWidth="1"/>
    <col min="28" max="28" width="43.42578125" style="71" bestFit="1" customWidth="1"/>
    <col min="29" max="16384" width="8.7109375" style="30"/>
  </cols>
  <sheetData>
    <row r="1" spans="1:28" x14ac:dyDescent="0.25">
      <c r="A1" s="40" t="s">
        <v>1696</v>
      </c>
      <c r="B1" s="28" t="s">
        <v>502</v>
      </c>
      <c r="C1" s="28" t="s">
        <v>537</v>
      </c>
      <c r="D1" s="70" t="s">
        <v>494</v>
      </c>
      <c r="E1" s="70" t="s">
        <v>986</v>
      </c>
      <c r="F1" s="70" t="s">
        <v>31</v>
      </c>
      <c r="G1" s="70" t="s">
        <v>30</v>
      </c>
      <c r="H1" s="70" t="s">
        <v>1468</v>
      </c>
      <c r="I1" s="70" t="s">
        <v>1185</v>
      </c>
      <c r="J1" s="70" t="s">
        <v>495</v>
      </c>
      <c r="K1" s="70" t="s">
        <v>496</v>
      </c>
      <c r="L1" s="70" t="s">
        <v>1469</v>
      </c>
      <c r="M1" s="70" t="s">
        <v>1470</v>
      </c>
      <c r="N1" s="70" t="s">
        <v>1471</v>
      </c>
      <c r="O1" s="70" t="s">
        <v>1472</v>
      </c>
      <c r="P1" s="70" t="s">
        <v>1473</v>
      </c>
      <c r="Q1" s="70" t="s">
        <v>497</v>
      </c>
      <c r="R1" s="70" t="s">
        <v>498</v>
      </c>
      <c r="S1" s="70" t="s">
        <v>1474</v>
      </c>
      <c r="T1" s="70" t="s">
        <v>1475</v>
      </c>
      <c r="U1" s="70" t="s">
        <v>1724</v>
      </c>
      <c r="V1" s="70" t="s">
        <v>1725</v>
      </c>
      <c r="W1" s="70" t="s">
        <v>1726</v>
      </c>
      <c r="X1" s="70" t="s">
        <v>1727</v>
      </c>
      <c r="Y1" s="70" t="s">
        <v>1728</v>
      </c>
      <c r="Z1" s="70" t="s">
        <v>1729</v>
      </c>
      <c r="AA1" s="70" t="s">
        <v>1730</v>
      </c>
      <c r="AB1" s="70" t="s">
        <v>2771</v>
      </c>
    </row>
    <row r="2" spans="1:28" x14ac:dyDescent="0.25">
      <c r="A2" s="30" t="s">
        <v>1002</v>
      </c>
      <c r="B2" s="37" t="str">
        <f>F2&amp;I2</f>
        <v>NANA</v>
      </c>
      <c r="C2" s="37" t="str">
        <f>O2</f>
        <v>NA</v>
      </c>
      <c r="D2" s="71">
        <v>115203</v>
      </c>
      <c r="F2" s="71" t="s">
        <v>1002</v>
      </c>
      <c r="G2" s="71" t="s">
        <v>1731</v>
      </c>
      <c r="H2" s="71" t="s">
        <v>1542</v>
      </c>
      <c r="I2" s="71" t="s">
        <v>1002</v>
      </c>
      <c r="J2" s="71" t="s">
        <v>1002</v>
      </c>
      <c r="K2" s="71" t="s">
        <v>1002</v>
      </c>
      <c r="L2" s="71" t="s">
        <v>1002</v>
      </c>
      <c r="M2" s="71" t="s">
        <v>1002</v>
      </c>
      <c r="N2" s="71" t="s">
        <v>1002</v>
      </c>
      <c r="O2" s="71" t="s">
        <v>1002</v>
      </c>
      <c r="P2" s="71" t="s">
        <v>1479</v>
      </c>
      <c r="Q2" s="72">
        <v>10</v>
      </c>
      <c r="R2" s="71" t="s">
        <v>1732</v>
      </c>
      <c r="S2" s="73">
        <v>37574</v>
      </c>
      <c r="U2" s="71" t="s">
        <v>1733</v>
      </c>
      <c r="V2" s="71" t="s">
        <v>1734</v>
      </c>
      <c r="W2" s="71" t="s">
        <v>1734</v>
      </c>
      <c r="X2" s="71" t="s">
        <v>1734</v>
      </c>
      <c r="Y2" s="71" t="s">
        <v>1002</v>
      </c>
      <c r="Z2" s="71" t="s">
        <v>1002</v>
      </c>
      <c r="AA2" s="71" t="s">
        <v>1002</v>
      </c>
      <c r="AB2" s="71" t="s">
        <v>1735</v>
      </c>
    </row>
    <row r="3" spans="1:28" x14ac:dyDescent="0.25">
      <c r="A3" s="30" t="s">
        <v>1002</v>
      </c>
      <c r="B3" s="37" t="str">
        <f t="shared" ref="B3:B66" si="0">F3&amp;I3</f>
        <v>LEGOLDG</v>
      </c>
      <c r="C3" s="37" t="str">
        <f t="shared" ref="C3:C66" si="1">O3</f>
        <v>193GP</v>
      </c>
      <c r="D3" s="71">
        <v>151961</v>
      </c>
      <c r="E3" s="71" t="s">
        <v>1736</v>
      </c>
      <c r="F3" s="71" t="s">
        <v>2618</v>
      </c>
      <c r="G3" s="71" t="s">
        <v>1737</v>
      </c>
      <c r="H3" s="71" t="s">
        <v>1738</v>
      </c>
      <c r="I3" s="71" t="s">
        <v>9</v>
      </c>
      <c r="J3" s="71" t="s">
        <v>6</v>
      </c>
      <c r="K3" s="71" t="s">
        <v>25</v>
      </c>
      <c r="L3" s="71" t="s">
        <v>2619</v>
      </c>
      <c r="M3" s="71" t="s">
        <v>2620</v>
      </c>
      <c r="N3" s="71" t="s">
        <v>2621</v>
      </c>
      <c r="O3" s="71" t="s">
        <v>2622</v>
      </c>
      <c r="P3" s="71" t="s">
        <v>1739</v>
      </c>
      <c r="Q3" s="72">
        <v>100</v>
      </c>
      <c r="R3" s="71" t="s">
        <v>499</v>
      </c>
      <c r="S3" s="73">
        <v>40835</v>
      </c>
      <c r="U3" s="71" t="s">
        <v>1737</v>
      </c>
      <c r="V3" s="71" t="s">
        <v>1741</v>
      </c>
      <c r="W3" s="71" t="s">
        <v>1741</v>
      </c>
      <c r="X3" s="71" t="s">
        <v>1741</v>
      </c>
      <c r="Y3" s="71" t="s">
        <v>2623</v>
      </c>
      <c r="Z3" s="71" t="s">
        <v>9</v>
      </c>
      <c r="AA3" s="71" t="s">
        <v>6</v>
      </c>
      <c r="AB3" s="71" t="s">
        <v>2624</v>
      </c>
    </row>
    <row r="4" spans="1:28" x14ac:dyDescent="0.25">
      <c r="A4" s="30" t="s">
        <v>1002</v>
      </c>
      <c r="B4" s="37" t="str">
        <f t="shared" si="0"/>
        <v>LEGOLDNA</v>
      </c>
      <c r="C4" s="37" t="str">
        <f t="shared" si="1"/>
        <v>193G1</v>
      </c>
      <c r="D4" s="71">
        <v>151962</v>
      </c>
      <c r="F4" s="71" t="s">
        <v>2618</v>
      </c>
      <c r="G4" s="71" t="s">
        <v>1737</v>
      </c>
      <c r="H4" s="71" t="s">
        <v>1738</v>
      </c>
      <c r="I4" s="71" t="s">
        <v>1002</v>
      </c>
      <c r="J4" s="71" t="s">
        <v>1002</v>
      </c>
      <c r="K4" s="71" t="s">
        <v>24</v>
      </c>
      <c r="L4" s="71" t="s">
        <v>2619</v>
      </c>
      <c r="M4" s="71" t="s">
        <v>2620</v>
      </c>
      <c r="N4" s="71" t="s">
        <v>2625</v>
      </c>
      <c r="O4" s="71" t="s">
        <v>2626</v>
      </c>
      <c r="P4" s="71" t="s">
        <v>1739</v>
      </c>
      <c r="Q4" s="72">
        <v>100</v>
      </c>
      <c r="R4" s="71" t="s">
        <v>499</v>
      </c>
      <c r="S4" s="73">
        <v>40835</v>
      </c>
      <c r="U4" s="71" t="s">
        <v>1740</v>
      </c>
      <c r="V4" s="71" t="s">
        <v>1734</v>
      </c>
      <c r="W4" s="71" t="s">
        <v>1734</v>
      </c>
      <c r="X4" s="71" t="s">
        <v>1734</v>
      </c>
      <c r="Y4" s="71" t="s">
        <v>2623</v>
      </c>
      <c r="Z4" s="71" t="s">
        <v>12</v>
      </c>
      <c r="AA4" s="71" t="s">
        <v>7</v>
      </c>
      <c r="AB4" s="71" t="s">
        <v>2624</v>
      </c>
    </row>
    <row r="5" spans="1:28" x14ac:dyDescent="0.25">
      <c r="A5" s="30" t="s">
        <v>473</v>
      </c>
      <c r="B5" s="37" t="str">
        <f t="shared" si="0"/>
        <v>LSPLUSG</v>
      </c>
      <c r="C5" s="37" t="str">
        <f t="shared" si="1"/>
        <v>NA</v>
      </c>
      <c r="D5" s="71" t="s">
        <v>1002</v>
      </c>
      <c r="E5" s="71" t="s">
        <v>1002</v>
      </c>
      <c r="F5" s="71" t="s">
        <v>471</v>
      </c>
      <c r="G5" s="71" t="s">
        <v>472</v>
      </c>
      <c r="H5" s="71" t="s">
        <v>1002</v>
      </c>
      <c r="I5" s="71" t="s">
        <v>9</v>
      </c>
      <c r="J5" s="71" t="s">
        <v>6</v>
      </c>
      <c r="K5" s="71" t="s">
        <v>1002</v>
      </c>
      <c r="L5" s="71" t="s">
        <v>1002</v>
      </c>
      <c r="M5" s="71" t="s">
        <v>1043</v>
      </c>
      <c r="N5" s="71" t="s">
        <v>1002</v>
      </c>
      <c r="O5" s="71" t="s">
        <v>1002</v>
      </c>
      <c r="P5" s="71" t="s">
        <v>1002</v>
      </c>
      <c r="Q5" s="72">
        <v>10</v>
      </c>
      <c r="R5" s="71" t="s">
        <v>499</v>
      </c>
      <c r="S5" s="71" t="s">
        <v>1002</v>
      </c>
      <c r="U5" s="71" t="s">
        <v>1002</v>
      </c>
      <c r="V5" s="71" t="s">
        <v>1734</v>
      </c>
      <c r="W5" s="71" t="s">
        <v>1734</v>
      </c>
      <c r="X5" s="71" t="s">
        <v>1741</v>
      </c>
      <c r="Y5" s="71" t="s">
        <v>1002</v>
      </c>
      <c r="Z5" s="71" t="s">
        <v>1002</v>
      </c>
      <c r="AA5" s="71" t="s">
        <v>1002</v>
      </c>
    </row>
    <row r="6" spans="1:28" x14ac:dyDescent="0.25">
      <c r="A6" s="30" t="s">
        <v>478</v>
      </c>
      <c r="B6" s="37" t="str">
        <f t="shared" si="0"/>
        <v>LUNCLFURM</v>
      </c>
      <c r="C6" s="37" t="str">
        <f t="shared" si="1"/>
        <v>139GR</v>
      </c>
      <c r="D6" s="71" t="s">
        <v>1002</v>
      </c>
      <c r="E6" s="71" t="s">
        <v>1002</v>
      </c>
      <c r="F6" s="71" t="s">
        <v>474</v>
      </c>
      <c r="G6" s="71" t="s">
        <v>477</v>
      </c>
      <c r="H6" s="71" t="s">
        <v>479</v>
      </c>
      <c r="I6" s="71" t="s">
        <v>485</v>
      </c>
      <c r="J6" s="71" t="s">
        <v>487</v>
      </c>
      <c r="K6" s="71" t="s">
        <v>479</v>
      </c>
      <c r="L6" s="71" t="s">
        <v>1476</v>
      </c>
      <c r="M6" s="71" t="s">
        <v>1457</v>
      </c>
      <c r="N6" s="71" t="s">
        <v>1073</v>
      </c>
      <c r="O6" s="71" t="s">
        <v>486</v>
      </c>
      <c r="P6" s="71" t="s">
        <v>1002</v>
      </c>
      <c r="Q6" s="72">
        <v>10</v>
      </c>
      <c r="R6" s="71" t="s">
        <v>499</v>
      </c>
      <c r="S6" s="71" t="s">
        <v>1002</v>
      </c>
      <c r="U6" s="71" t="s">
        <v>1002</v>
      </c>
      <c r="V6" s="71" t="s">
        <v>1734</v>
      </c>
      <c r="W6" s="71" t="s">
        <v>1734</v>
      </c>
      <c r="X6" s="71" t="s">
        <v>1734</v>
      </c>
      <c r="Y6" s="71" t="s">
        <v>1002</v>
      </c>
      <c r="Z6" s="71" t="s">
        <v>1002</v>
      </c>
      <c r="AA6" s="71" t="s">
        <v>1002</v>
      </c>
    </row>
    <row r="7" spans="1:28" x14ac:dyDescent="0.25">
      <c r="A7" s="30" t="s">
        <v>478</v>
      </c>
      <c r="B7" s="37" t="str">
        <f t="shared" si="0"/>
        <v>LUNCLFUDL</v>
      </c>
      <c r="C7" s="37" t="str">
        <f t="shared" si="1"/>
        <v>139LD</v>
      </c>
      <c r="D7" s="71" t="s">
        <v>1002</v>
      </c>
      <c r="E7" s="71" t="s">
        <v>1002</v>
      </c>
      <c r="F7" s="71" t="s">
        <v>474</v>
      </c>
      <c r="G7" s="71" t="s">
        <v>477</v>
      </c>
      <c r="H7" s="71" t="s">
        <v>479</v>
      </c>
      <c r="I7" s="71" t="s">
        <v>475</v>
      </c>
      <c r="J7" s="71" t="s">
        <v>1313</v>
      </c>
      <c r="K7" s="71" t="s">
        <v>479</v>
      </c>
      <c r="L7" s="71" t="s">
        <v>1476</v>
      </c>
      <c r="M7" s="71" t="s">
        <v>1457</v>
      </c>
      <c r="N7" s="71" t="s">
        <v>1074</v>
      </c>
      <c r="O7" s="71" t="s">
        <v>476</v>
      </c>
      <c r="P7" s="71" t="s">
        <v>1002</v>
      </c>
      <c r="Q7" s="72">
        <v>10</v>
      </c>
      <c r="R7" s="71" t="s">
        <v>499</v>
      </c>
      <c r="S7" s="71" t="s">
        <v>1002</v>
      </c>
      <c r="U7" s="71" t="s">
        <v>1002</v>
      </c>
      <c r="V7" s="71" t="s">
        <v>1734</v>
      </c>
      <c r="W7" s="71" t="s">
        <v>1734</v>
      </c>
      <c r="X7" s="71" t="s">
        <v>1734</v>
      </c>
      <c r="Y7" s="71" t="s">
        <v>1002</v>
      </c>
      <c r="Z7" s="71" t="s">
        <v>1002</v>
      </c>
      <c r="AA7" s="71" t="s">
        <v>1002</v>
      </c>
    </row>
    <row r="8" spans="1:28" x14ac:dyDescent="0.25">
      <c r="A8" s="30" t="s">
        <v>478</v>
      </c>
      <c r="B8" s="37" t="str">
        <f t="shared" si="0"/>
        <v>LUNCLFUDM</v>
      </c>
      <c r="C8" s="37" t="str">
        <f t="shared" si="1"/>
        <v>139GD</v>
      </c>
      <c r="D8" s="71" t="s">
        <v>1002</v>
      </c>
      <c r="E8" s="71" t="s">
        <v>1002</v>
      </c>
      <c r="F8" s="71" t="s">
        <v>474</v>
      </c>
      <c r="G8" s="71" t="s">
        <v>477</v>
      </c>
      <c r="H8" s="71" t="s">
        <v>479</v>
      </c>
      <c r="I8" s="71" t="s">
        <v>480</v>
      </c>
      <c r="J8" s="71" t="s">
        <v>1314</v>
      </c>
      <c r="K8" s="71" t="s">
        <v>479</v>
      </c>
      <c r="L8" s="71" t="s">
        <v>1476</v>
      </c>
      <c r="M8" s="71" t="s">
        <v>1457</v>
      </c>
      <c r="N8" s="71" t="s">
        <v>1075</v>
      </c>
      <c r="O8" s="71" t="s">
        <v>481</v>
      </c>
      <c r="P8" s="71" t="s">
        <v>1002</v>
      </c>
      <c r="Q8" s="72">
        <v>10</v>
      </c>
      <c r="R8" s="71" t="s">
        <v>499</v>
      </c>
      <c r="S8" s="71" t="s">
        <v>1002</v>
      </c>
      <c r="U8" s="71" t="s">
        <v>1002</v>
      </c>
      <c r="V8" s="71" t="s">
        <v>1734</v>
      </c>
      <c r="W8" s="71" t="s">
        <v>1734</v>
      </c>
      <c r="X8" s="71" t="s">
        <v>1734</v>
      </c>
      <c r="Y8" s="71" t="s">
        <v>1002</v>
      </c>
      <c r="Z8" s="71" t="s">
        <v>1002</v>
      </c>
      <c r="AA8" s="71" t="s">
        <v>1002</v>
      </c>
    </row>
    <row r="9" spans="1:28" x14ac:dyDescent="0.25">
      <c r="A9" s="30" t="s">
        <v>478</v>
      </c>
      <c r="B9" s="37" t="str">
        <f t="shared" si="0"/>
        <v>LUNCLFURL</v>
      </c>
      <c r="C9" s="37" t="str">
        <f t="shared" si="1"/>
        <v>139LR</v>
      </c>
      <c r="D9" s="71" t="s">
        <v>1002</v>
      </c>
      <c r="E9" s="71" t="s">
        <v>1002</v>
      </c>
      <c r="F9" s="71" t="s">
        <v>474</v>
      </c>
      <c r="G9" s="71" t="s">
        <v>477</v>
      </c>
      <c r="H9" s="71" t="s">
        <v>479</v>
      </c>
      <c r="I9" s="71" t="s">
        <v>482</v>
      </c>
      <c r="J9" s="71" t="s">
        <v>484</v>
      </c>
      <c r="K9" s="71" t="s">
        <v>479</v>
      </c>
      <c r="L9" s="71" t="s">
        <v>1476</v>
      </c>
      <c r="M9" s="71" t="s">
        <v>1457</v>
      </c>
      <c r="N9" s="71" t="s">
        <v>1076</v>
      </c>
      <c r="O9" s="71" t="s">
        <v>483</v>
      </c>
      <c r="P9" s="71" t="s">
        <v>1002</v>
      </c>
      <c r="Q9" s="72">
        <v>10</v>
      </c>
      <c r="R9" s="71" t="s">
        <v>499</v>
      </c>
      <c r="S9" s="71" t="s">
        <v>1002</v>
      </c>
      <c r="U9" s="71" t="s">
        <v>1002</v>
      </c>
      <c r="V9" s="71" t="s">
        <v>1734</v>
      </c>
      <c r="W9" s="71" t="s">
        <v>1734</v>
      </c>
      <c r="X9" s="71" t="s">
        <v>1734</v>
      </c>
      <c r="Y9" s="71" t="s">
        <v>1002</v>
      </c>
      <c r="Z9" s="71" t="s">
        <v>1002</v>
      </c>
      <c r="AA9" s="71" t="s">
        <v>1002</v>
      </c>
    </row>
    <row r="10" spans="1:28" x14ac:dyDescent="0.25">
      <c r="A10" s="30" t="s">
        <v>445</v>
      </c>
      <c r="B10" s="37" t="str">
        <f t="shared" si="0"/>
        <v>LEULISRD</v>
      </c>
      <c r="C10" s="37" t="str">
        <f t="shared" si="1"/>
        <v>02VS</v>
      </c>
      <c r="D10" s="71">
        <v>100325</v>
      </c>
      <c r="E10" s="71" t="s">
        <v>450</v>
      </c>
      <c r="F10" s="71" t="s">
        <v>440</v>
      </c>
      <c r="G10" s="71" t="s">
        <v>492</v>
      </c>
      <c r="H10" s="71" t="s">
        <v>1477</v>
      </c>
      <c r="I10" s="71" t="s">
        <v>18</v>
      </c>
      <c r="J10" s="71" t="s">
        <v>1304</v>
      </c>
      <c r="K10" s="71" t="s">
        <v>25</v>
      </c>
      <c r="L10" s="71" t="s">
        <v>1478</v>
      </c>
      <c r="M10" s="71" t="s">
        <v>1455</v>
      </c>
      <c r="N10" s="71" t="s">
        <v>1077</v>
      </c>
      <c r="O10" s="71" t="s">
        <v>448</v>
      </c>
      <c r="P10" s="71" t="s">
        <v>1479</v>
      </c>
      <c r="Q10" s="72">
        <v>10</v>
      </c>
      <c r="R10" s="71" t="s">
        <v>499</v>
      </c>
      <c r="S10" s="73">
        <v>32678</v>
      </c>
      <c r="T10" s="73"/>
      <c r="U10" s="71" t="s">
        <v>1742</v>
      </c>
      <c r="V10" s="71" t="s">
        <v>1741</v>
      </c>
      <c r="W10" s="71" t="s">
        <v>1741</v>
      </c>
      <c r="X10" s="71" t="s">
        <v>1741</v>
      </c>
      <c r="Y10" s="71" t="s">
        <v>2627</v>
      </c>
      <c r="Z10" s="71" t="s">
        <v>18</v>
      </c>
      <c r="AA10" s="71" t="s">
        <v>1648</v>
      </c>
    </row>
    <row r="11" spans="1:28" x14ac:dyDescent="0.25">
      <c r="A11" s="30" t="s">
        <v>445</v>
      </c>
      <c r="B11" s="37" t="str">
        <f t="shared" si="0"/>
        <v>LEULISDDP</v>
      </c>
      <c r="C11" s="37" t="str">
        <f t="shared" si="1"/>
        <v>02V4</v>
      </c>
      <c r="D11" s="71">
        <v>120259</v>
      </c>
      <c r="E11" s="71" t="s">
        <v>446</v>
      </c>
      <c r="F11" s="71" t="s">
        <v>440</v>
      </c>
      <c r="G11" s="71" t="s">
        <v>492</v>
      </c>
      <c r="H11" s="71" t="s">
        <v>1477</v>
      </c>
      <c r="I11" s="71" t="s">
        <v>34</v>
      </c>
      <c r="J11" s="71" t="s">
        <v>1303</v>
      </c>
      <c r="K11" s="71" t="s">
        <v>24</v>
      </c>
      <c r="L11" s="71" t="s">
        <v>1478</v>
      </c>
      <c r="M11" s="71" t="s">
        <v>1455</v>
      </c>
      <c r="N11" s="71" t="s">
        <v>1078</v>
      </c>
      <c r="O11" s="71" t="s">
        <v>441</v>
      </c>
      <c r="P11" s="71" t="s">
        <v>1479</v>
      </c>
      <c r="Q11" s="72">
        <v>10</v>
      </c>
      <c r="R11" s="71" t="s">
        <v>499</v>
      </c>
      <c r="S11" s="73">
        <v>41334</v>
      </c>
      <c r="T11" s="73"/>
      <c r="U11" s="71" t="s">
        <v>1743</v>
      </c>
      <c r="V11" s="71" t="s">
        <v>1741</v>
      </c>
      <c r="W11" s="71" t="s">
        <v>1741</v>
      </c>
      <c r="X11" s="71" t="s">
        <v>1741</v>
      </c>
      <c r="Y11" s="71" t="s">
        <v>2627</v>
      </c>
      <c r="Z11" s="71" t="s">
        <v>8</v>
      </c>
      <c r="AA11" s="71" t="s">
        <v>1333</v>
      </c>
    </row>
    <row r="12" spans="1:28" x14ac:dyDescent="0.25">
      <c r="A12" s="30" t="s">
        <v>445</v>
      </c>
      <c r="B12" s="37" t="str">
        <f t="shared" si="0"/>
        <v>LEULISRD</v>
      </c>
      <c r="C12" s="37" t="str">
        <f t="shared" si="1"/>
        <v>02TS</v>
      </c>
      <c r="D12" s="71">
        <v>134846</v>
      </c>
      <c r="E12" s="71" t="s">
        <v>1480</v>
      </c>
      <c r="F12" s="71" t="s">
        <v>440</v>
      </c>
      <c r="G12" s="71" t="s">
        <v>492</v>
      </c>
      <c r="H12" s="71" t="s">
        <v>1477</v>
      </c>
      <c r="I12" s="71" t="s">
        <v>18</v>
      </c>
      <c r="J12" s="71" t="s">
        <v>1304</v>
      </c>
      <c r="K12" s="71" t="s">
        <v>25</v>
      </c>
      <c r="L12" s="71" t="s">
        <v>1478</v>
      </c>
      <c r="M12" s="71" t="s">
        <v>1455</v>
      </c>
      <c r="N12" s="71" t="s">
        <v>1744</v>
      </c>
      <c r="O12" s="71" t="s">
        <v>1745</v>
      </c>
      <c r="P12" s="71" t="s">
        <v>1479</v>
      </c>
      <c r="Q12" s="72">
        <v>10</v>
      </c>
      <c r="R12" s="71" t="s">
        <v>499</v>
      </c>
      <c r="S12" s="73">
        <v>32678</v>
      </c>
      <c r="T12" s="73"/>
      <c r="U12" s="71" t="s">
        <v>1746</v>
      </c>
      <c r="V12" s="71" t="s">
        <v>1741</v>
      </c>
      <c r="W12" s="71" t="s">
        <v>1741</v>
      </c>
      <c r="X12" s="71" t="s">
        <v>1741</v>
      </c>
      <c r="Y12" s="71" t="s">
        <v>2627</v>
      </c>
      <c r="Z12" s="71" t="s">
        <v>18</v>
      </c>
      <c r="AA12" s="71" t="s">
        <v>1648</v>
      </c>
    </row>
    <row r="13" spans="1:28" x14ac:dyDescent="0.25">
      <c r="A13" s="30" t="s">
        <v>445</v>
      </c>
      <c r="B13" s="37" t="str">
        <f t="shared" si="0"/>
        <v>LEULISRD</v>
      </c>
      <c r="C13" s="37" t="str">
        <f t="shared" si="1"/>
        <v>02TM</v>
      </c>
      <c r="D13" s="71">
        <v>134847</v>
      </c>
      <c r="E13" s="71" t="s">
        <v>1481</v>
      </c>
      <c r="F13" s="71" t="s">
        <v>440</v>
      </c>
      <c r="G13" s="71" t="s">
        <v>492</v>
      </c>
      <c r="H13" s="71" t="s">
        <v>1477</v>
      </c>
      <c r="I13" s="71" t="s">
        <v>18</v>
      </c>
      <c r="J13" s="71" t="s">
        <v>1304</v>
      </c>
      <c r="K13" s="71" t="s">
        <v>25</v>
      </c>
      <c r="L13" s="71" t="s">
        <v>1478</v>
      </c>
      <c r="M13" s="71" t="s">
        <v>1455</v>
      </c>
      <c r="N13" s="71" t="s">
        <v>1747</v>
      </c>
      <c r="O13" s="71" t="s">
        <v>1748</v>
      </c>
      <c r="P13" s="71" t="s">
        <v>1479</v>
      </c>
      <c r="Q13" s="72">
        <v>10</v>
      </c>
      <c r="R13" s="71" t="s">
        <v>499</v>
      </c>
      <c r="S13" s="73">
        <v>32678</v>
      </c>
      <c r="T13" s="73"/>
      <c r="U13" s="71" t="s">
        <v>1749</v>
      </c>
      <c r="V13" s="71" t="s">
        <v>1741</v>
      </c>
      <c r="W13" s="71" t="s">
        <v>1741</v>
      </c>
      <c r="X13" s="71" t="s">
        <v>1741</v>
      </c>
      <c r="Y13" s="71" t="s">
        <v>2627</v>
      </c>
      <c r="Z13" s="71" t="s">
        <v>18</v>
      </c>
      <c r="AA13" s="71" t="s">
        <v>1648</v>
      </c>
    </row>
    <row r="14" spans="1:28" x14ac:dyDescent="0.25">
      <c r="A14" s="30" t="s">
        <v>445</v>
      </c>
      <c r="B14" s="37" t="str">
        <f t="shared" si="0"/>
        <v>LEULISRD</v>
      </c>
      <c r="C14" s="37" t="str">
        <f t="shared" si="1"/>
        <v>02XM</v>
      </c>
      <c r="D14" s="71">
        <v>134863</v>
      </c>
      <c r="E14" s="71" t="s">
        <v>1482</v>
      </c>
      <c r="F14" s="71" t="s">
        <v>440</v>
      </c>
      <c r="G14" s="71" t="s">
        <v>492</v>
      </c>
      <c r="H14" s="71" t="s">
        <v>1477</v>
      </c>
      <c r="I14" s="71" t="s">
        <v>18</v>
      </c>
      <c r="J14" s="71" t="s">
        <v>1304</v>
      </c>
      <c r="K14" s="71" t="s">
        <v>25</v>
      </c>
      <c r="L14" s="71" t="s">
        <v>1478</v>
      </c>
      <c r="M14" s="71" t="s">
        <v>1455</v>
      </c>
      <c r="N14" s="71" t="s">
        <v>1750</v>
      </c>
      <c r="O14" s="71" t="s">
        <v>1751</v>
      </c>
      <c r="P14" s="71" t="s">
        <v>1479</v>
      </c>
      <c r="Q14" s="72">
        <v>10</v>
      </c>
      <c r="R14" s="71" t="s">
        <v>499</v>
      </c>
      <c r="S14" s="73">
        <v>32678</v>
      </c>
      <c r="T14" s="73"/>
      <c r="U14" s="71" t="s">
        <v>1752</v>
      </c>
      <c r="V14" s="71" t="s">
        <v>1741</v>
      </c>
      <c r="W14" s="71" t="s">
        <v>1741</v>
      </c>
      <c r="X14" s="71" t="s">
        <v>1741</v>
      </c>
      <c r="Y14" s="71" t="s">
        <v>2627</v>
      </c>
      <c r="Z14" s="71" t="s">
        <v>18</v>
      </c>
      <c r="AA14" s="71" t="s">
        <v>1648</v>
      </c>
    </row>
    <row r="15" spans="1:28" x14ac:dyDescent="0.25">
      <c r="A15" s="30" t="s">
        <v>445</v>
      </c>
      <c r="B15" s="37" t="str">
        <f t="shared" si="0"/>
        <v>LEULISRD</v>
      </c>
      <c r="C15" s="37" t="str">
        <f t="shared" si="1"/>
        <v>02TY</v>
      </c>
      <c r="D15" s="71">
        <v>134864</v>
      </c>
      <c r="E15" s="71" t="s">
        <v>1483</v>
      </c>
      <c r="F15" s="71" t="s">
        <v>440</v>
      </c>
      <c r="G15" s="71" t="s">
        <v>492</v>
      </c>
      <c r="H15" s="71" t="s">
        <v>1477</v>
      </c>
      <c r="I15" s="71" t="s">
        <v>18</v>
      </c>
      <c r="J15" s="71" t="s">
        <v>1304</v>
      </c>
      <c r="K15" s="71" t="s">
        <v>25</v>
      </c>
      <c r="L15" s="71" t="s">
        <v>1478</v>
      </c>
      <c r="M15" s="71" t="s">
        <v>1455</v>
      </c>
      <c r="N15" s="71" t="s">
        <v>1753</v>
      </c>
      <c r="O15" s="71" t="s">
        <v>1754</v>
      </c>
      <c r="P15" s="71" t="s">
        <v>1479</v>
      </c>
      <c r="Q15" s="72">
        <v>10</v>
      </c>
      <c r="R15" s="71" t="s">
        <v>499</v>
      </c>
      <c r="S15" s="73">
        <v>32678</v>
      </c>
      <c r="T15" s="73"/>
      <c r="U15" s="71" t="s">
        <v>1755</v>
      </c>
      <c r="V15" s="71" t="s">
        <v>1741</v>
      </c>
      <c r="W15" s="71" t="s">
        <v>1741</v>
      </c>
      <c r="X15" s="71" t="s">
        <v>1741</v>
      </c>
      <c r="Y15" s="71" t="s">
        <v>2627</v>
      </c>
      <c r="Z15" s="71" t="s">
        <v>18</v>
      </c>
      <c r="AA15" s="71" t="s">
        <v>1648</v>
      </c>
    </row>
    <row r="16" spans="1:28" x14ac:dyDescent="0.25">
      <c r="A16" s="30" t="s">
        <v>445</v>
      </c>
      <c r="B16" s="37" t="str">
        <f t="shared" si="0"/>
        <v>LEULISRD</v>
      </c>
      <c r="C16" s="37" t="str">
        <f t="shared" si="1"/>
        <v>02TH</v>
      </c>
      <c r="D16" s="71">
        <v>134865</v>
      </c>
      <c r="E16" s="71" t="s">
        <v>1484</v>
      </c>
      <c r="F16" s="71" t="s">
        <v>440</v>
      </c>
      <c r="G16" s="71" t="s">
        <v>492</v>
      </c>
      <c r="H16" s="71" t="s">
        <v>1477</v>
      </c>
      <c r="I16" s="71" t="s">
        <v>18</v>
      </c>
      <c r="J16" s="71" t="s">
        <v>1304</v>
      </c>
      <c r="K16" s="71" t="s">
        <v>25</v>
      </c>
      <c r="L16" s="71" t="s">
        <v>1478</v>
      </c>
      <c r="M16" s="71" t="s">
        <v>1455</v>
      </c>
      <c r="N16" s="71" t="s">
        <v>1756</v>
      </c>
      <c r="O16" s="71" t="s">
        <v>1757</v>
      </c>
      <c r="P16" s="71" t="s">
        <v>1479</v>
      </c>
      <c r="Q16" s="72">
        <v>10</v>
      </c>
      <c r="R16" s="71" t="s">
        <v>499</v>
      </c>
      <c r="S16" s="73">
        <v>32678</v>
      </c>
      <c r="T16" s="73"/>
      <c r="U16" s="71" t="s">
        <v>1758</v>
      </c>
      <c r="V16" s="71" t="s">
        <v>1741</v>
      </c>
      <c r="W16" s="71" t="s">
        <v>1741</v>
      </c>
      <c r="X16" s="71" t="s">
        <v>1741</v>
      </c>
      <c r="Y16" s="71" t="s">
        <v>2627</v>
      </c>
      <c r="Z16" s="71" t="s">
        <v>18</v>
      </c>
      <c r="AA16" s="71" t="s">
        <v>1648</v>
      </c>
    </row>
    <row r="17" spans="1:27" x14ac:dyDescent="0.25">
      <c r="A17" s="30" t="s">
        <v>445</v>
      </c>
      <c r="B17" s="37" t="str">
        <f t="shared" si="0"/>
        <v>LEULISRD</v>
      </c>
      <c r="C17" s="37" t="str">
        <f t="shared" si="1"/>
        <v>02XH</v>
      </c>
      <c r="D17" s="71">
        <v>134867</v>
      </c>
      <c r="E17" s="71" t="s">
        <v>1485</v>
      </c>
      <c r="F17" s="71" t="s">
        <v>440</v>
      </c>
      <c r="G17" s="71" t="s">
        <v>492</v>
      </c>
      <c r="H17" s="71" t="s">
        <v>1477</v>
      </c>
      <c r="I17" s="71" t="s">
        <v>18</v>
      </c>
      <c r="J17" s="71" t="s">
        <v>1304</v>
      </c>
      <c r="K17" s="71" t="s">
        <v>25</v>
      </c>
      <c r="L17" s="71" t="s">
        <v>1478</v>
      </c>
      <c r="M17" s="71" t="s">
        <v>1455</v>
      </c>
      <c r="N17" s="71" t="s">
        <v>1759</v>
      </c>
      <c r="O17" s="71" t="s">
        <v>1760</v>
      </c>
      <c r="P17" s="71" t="s">
        <v>1479</v>
      </c>
      <c r="Q17" s="72">
        <v>10</v>
      </c>
      <c r="R17" s="71" t="s">
        <v>499</v>
      </c>
      <c r="S17" s="73">
        <v>32678</v>
      </c>
      <c r="T17" s="73"/>
      <c r="U17" s="71" t="s">
        <v>1761</v>
      </c>
      <c r="V17" s="71" t="s">
        <v>1741</v>
      </c>
      <c r="W17" s="71" t="s">
        <v>1741</v>
      </c>
      <c r="X17" s="71" t="s">
        <v>1741</v>
      </c>
      <c r="Y17" s="71" t="s">
        <v>2627</v>
      </c>
      <c r="Z17" s="71" t="s">
        <v>18</v>
      </c>
      <c r="AA17" s="71" t="s">
        <v>1648</v>
      </c>
    </row>
    <row r="18" spans="1:27" x14ac:dyDescent="0.25">
      <c r="A18" s="30" t="s">
        <v>445</v>
      </c>
      <c r="B18" s="37" t="str">
        <f t="shared" si="0"/>
        <v>LEULISRD</v>
      </c>
      <c r="C18" s="37" t="str">
        <f t="shared" si="1"/>
        <v>02XY</v>
      </c>
      <c r="D18" s="71">
        <v>134868</v>
      </c>
      <c r="E18" s="71" t="s">
        <v>1486</v>
      </c>
      <c r="F18" s="71" t="s">
        <v>440</v>
      </c>
      <c r="G18" s="71" t="s">
        <v>492</v>
      </c>
      <c r="H18" s="71" t="s">
        <v>1477</v>
      </c>
      <c r="I18" s="71" t="s">
        <v>18</v>
      </c>
      <c r="J18" s="71" t="s">
        <v>1304</v>
      </c>
      <c r="K18" s="71" t="s">
        <v>25</v>
      </c>
      <c r="L18" s="71" t="s">
        <v>1478</v>
      </c>
      <c r="M18" s="71" t="s">
        <v>1455</v>
      </c>
      <c r="N18" s="71" t="s">
        <v>1762</v>
      </c>
      <c r="O18" s="71" t="s">
        <v>1763</v>
      </c>
      <c r="P18" s="71" t="s">
        <v>1479</v>
      </c>
      <c r="Q18" s="72">
        <v>10</v>
      </c>
      <c r="R18" s="71" t="s">
        <v>499</v>
      </c>
      <c r="S18" s="73">
        <v>32678</v>
      </c>
      <c r="T18" s="73"/>
      <c r="U18" s="71" t="s">
        <v>1764</v>
      </c>
      <c r="V18" s="71" t="s">
        <v>1741</v>
      </c>
      <c r="W18" s="71" t="s">
        <v>1741</v>
      </c>
      <c r="X18" s="71" t="s">
        <v>1741</v>
      </c>
      <c r="Y18" s="71" t="s">
        <v>2627</v>
      </c>
      <c r="Z18" s="71" t="s">
        <v>18</v>
      </c>
      <c r="AA18" s="71" t="s">
        <v>1648</v>
      </c>
    </row>
    <row r="19" spans="1:27" x14ac:dyDescent="0.25">
      <c r="A19" s="30" t="s">
        <v>445</v>
      </c>
      <c r="B19" s="37" t="str">
        <f t="shared" si="0"/>
        <v>LEULISRD</v>
      </c>
      <c r="C19" s="37" t="str">
        <f t="shared" si="1"/>
        <v>02FM</v>
      </c>
      <c r="D19" s="71">
        <v>134869</v>
      </c>
      <c r="E19" s="71" t="s">
        <v>1487</v>
      </c>
      <c r="F19" s="71" t="s">
        <v>440</v>
      </c>
      <c r="G19" s="71" t="s">
        <v>492</v>
      </c>
      <c r="H19" s="71" t="s">
        <v>1477</v>
      </c>
      <c r="I19" s="71" t="s">
        <v>18</v>
      </c>
      <c r="J19" s="71" t="s">
        <v>1304</v>
      </c>
      <c r="K19" s="71" t="s">
        <v>25</v>
      </c>
      <c r="L19" s="71" t="s">
        <v>1478</v>
      </c>
      <c r="M19" s="71" t="s">
        <v>1455</v>
      </c>
      <c r="N19" s="71" t="s">
        <v>1765</v>
      </c>
      <c r="O19" s="71" t="s">
        <v>1766</v>
      </c>
      <c r="P19" s="71" t="s">
        <v>1479</v>
      </c>
      <c r="Q19" s="72">
        <v>10</v>
      </c>
      <c r="R19" s="71" t="s">
        <v>499</v>
      </c>
      <c r="S19" s="73">
        <v>32678</v>
      </c>
      <c r="T19" s="73"/>
      <c r="U19" s="71" t="s">
        <v>1767</v>
      </c>
      <c r="V19" s="71" t="s">
        <v>1741</v>
      </c>
      <c r="W19" s="71" t="s">
        <v>1741</v>
      </c>
      <c r="X19" s="71" t="s">
        <v>1741</v>
      </c>
      <c r="Y19" s="71" t="s">
        <v>2627</v>
      </c>
      <c r="Z19" s="71" t="s">
        <v>18</v>
      </c>
      <c r="AA19" s="71" t="s">
        <v>1648</v>
      </c>
    </row>
    <row r="20" spans="1:27" x14ac:dyDescent="0.25">
      <c r="A20" s="30" t="s">
        <v>445</v>
      </c>
      <c r="B20" s="37" t="str">
        <f t="shared" si="0"/>
        <v>LEULISRD</v>
      </c>
      <c r="C20" s="37" t="str">
        <f t="shared" si="1"/>
        <v>02FH</v>
      </c>
      <c r="D20" s="71">
        <v>134870</v>
      </c>
      <c r="E20" s="71" t="s">
        <v>1488</v>
      </c>
      <c r="F20" s="71" t="s">
        <v>440</v>
      </c>
      <c r="G20" s="71" t="s">
        <v>492</v>
      </c>
      <c r="H20" s="71" t="s">
        <v>1477</v>
      </c>
      <c r="I20" s="71" t="s">
        <v>18</v>
      </c>
      <c r="J20" s="71" t="s">
        <v>1304</v>
      </c>
      <c r="K20" s="71" t="s">
        <v>25</v>
      </c>
      <c r="L20" s="71" t="s">
        <v>1478</v>
      </c>
      <c r="M20" s="71" t="s">
        <v>1455</v>
      </c>
      <c r="N20" s="71" t="s">
        <v>1768</v>
      </c>
      <c r="O20" s="71" t="s">
        <v>1769</v>
      </c>
      <c r="P20" s="71" t="s">
        <v>1479</v>
      </c>
      <c r="Q20" s="72">
        <v>10</v>
      </c>
      <c r="R20" s="71" t="s">
        <v>499</v>
      </c>
      <c r="S20" s="73">
        <v>32678</v>
      </c>
      <c r="T20" s="73"/>
      <c r="U20" s="71" t="s">
        <v>1770</v>
      </c>
      <c r="V20" s="71" t="s">
        <v>1741</v>
      </c>
      <c r="W20" s="71" t="s">
        <v>1741</v>
      </c>
      <c r="X20" s="71" t="s">
        <v>1741</v>
      </c>
      <c r="Y20" s="71" t="s">
        <v>2627</v>
      </c>
      <c r="Z20" s="71" t="s">
        <v>18</v>
      </c>
      <c r="AA20" s="71" t="s">
        <v>1648</v>
      </c>
    </row>
    <row r="21" spans="1:27" x14ac:dyDescent="0.25">
      <c r="A21" s="30" t="s">
        <v>445</v>
      </c>
      <c r="B21" s="37" t="str">
        <f t="shared" si="0"/>
        <v>LEULISRD</v>
      </c>
      <c r="C21" s="37" t="str">
        <f t="shared" si="1"/>
        <v>02FY</v>
      </c>
      <c r="D21" s="71">
        <v>134871</v>
      </c>
      <c r="E21" s="71" t="s">
        <v>1489</v>
      </c>
      <c r="F21" s="71" t="s">
        <v>440</v>
      </c>
      <c r="G21" s="71" t="s">
        <v>492</v>
      </c>
      <c r="H21" s="71" t="s">
        <v>1477</v>
      </c>
      <c r="I21" s="71" t="s">
        <v>18</v>
      </c>
      <c r="J21" s="71" t="s">
        <v>1304</v>
      </c>
      <c r="K21" s="71" t="s">
        <v>25</v>
      </c>
      <c r="L21" s="71" t="s">
        <v>1478</v>
      </c>
      <c r="M21" s="71" t="s">
        <v>1455</v>
      </c>
      <c r="N21" s="71" t="s">
        <v>1771</v>
      </c>
      <c r="O21" s="71" t="s">
        <v>1772</v>
      </c>
      <c r="P21" s="71" t="s">
        <v>1479</v>
      </c>
      <c r="Q21" s="72">
        <v>10</v>
      </c>
      <c r="R21" s="71" t="s">
        <v>499</v>
      </c>
      <c r="S21" s="73">
        <v>32678</v>
      </c>
      <c r="T21" s="73"/>
      <c r="U21" s="71" t="s">
        <v>1773</v>
      </c>
      <c r="V21" s="71" t="s">
        <v>1741</v>
      </c>
      <c r="W21" s="71" t="s">
        <v>1741</v>
      </c>
      <c r="X21" s="71" t="s">
        <v>1741</v>
      </c>
      <c r="Y21" s="71" t="s">
        <v>2627</v>
      </c>
      <c r="Z21" s="71" t="s">
        <v>18</v>
      </c>
      <c r="AA21" s="71" t="s">
        <v>1648</v>
      </c>
    </row>
    <row r="22" spans="1:27" x14ac:dyDescent="0.25">
      <c r="A22" s="30" t="s">
        <v>445</v>
      </c>
      <c r="B22" s="37" t="str">
        <f t="shared" si="0"/>
        <v>LEULISRD</v>
      </c>
      <c r="C22" s="37" t="str">
        <f t="shared" si="1"/>
        <v>02VM</v>
      </c>
      <c r="D22" s="71">
        <v>134872</v>
      </c>
      <c r="E22" s="71" t="s">
        <v>1490</v>
      </c>
      <c r="F22" s="71" t="s">
        <v>440</v>
      </c>
      <c r="G22" s="71" t="s">
        <v>492</v>
      </c>
      <c r="H22" s="71" t="s">
        <v>1477</v>
      </c>
      <c r="I22" s="71" t="s">
        <v>18</v>
      </c>
      <c r="J22" s="71" t="s">
        <v>1304</v>
      </c>
      <c r="K22" s="71" t="s">
        <v>25</v>
      </c>
      <c r="L22" s="71" t="s">
        <v>1478</v>
      </c>
      <c r="M22" s="71" t="s">
        <v>1455</v>
      </c>
      <c r="N22" s="71" t="s">
        <v>1774</v>
      </c>
      <c r="O22" s="71" t="s">
        <v>1775</v>
      </c>
      <c r="P22" s="71" t="s">
        <v>1479</v>
      </c>
      <c r="Q22" s="72">
        <v>10</v>
      </c>
      <c r="R22" s="71" t="s">
        <v>499</v>
      </c>
      <c r="S22" s="73">
        <v>32678</v>
      </c>
      <c r="T22" s="73"/>
      <c r="U22" s="71" t="s">
        <v>1776</v>
      </c>
      <c r="V22" s="71" t="s">
        <v>1741</v>
      </c>
      <c r="W22" s="71" t="s">
        <v>1741</v>
      </c>
      <c r="X22" s="71" t="s">
        <v>1741</v>
      </c>
      <c r="Y22" s="71" t="s">
        <v>2627</v>
      </c>
      <c r="Z22" s="71" t="s">
        <v>18</v>
      </c>
      <c r="AA22" s="71" t="s">
        <v>1648</v>
      </c>
    </row>
    <row r="23" spans="1:27" x14ac:dyDescent="0.25">
      <c r="A23" s="30" t="s">
        <v>445</v>
      </c>
      <c r="B23" s="37" t="str">
        <f t="shared" si="0"/>
        <v>LEULISRD</v>
      </c>
      <c r="C23" s="37" t="str">
        <f t="shared" si="1"/>
        <v>02VH</v>
      </c>
      <c r="D23" s="71">
        <v>134873</v>
      </c>
      <c r="E23" s="71" t="s">
        <v>1491</v>
      </c>
      <c r="F23" s="71" t="s">
        <v>440</v>
      </c>
      <c r="G23" s="71" t="s">
        <v>492</v>
      </c>
      <c r="H23" s="71" t="s">
        <v>1477</v>
      </c>
      <c r="I23" s="71" t="s">
        <v>18</v>
      </c>
      <c r="J23" s="71" t="s">
        <v>1304</v>
      </c>
      <c r="K23" s="71" t="s">
        <v>25</v>
      </c>
      <c r="L23" s="71" t="s">
        <v>1478</v>
      </c>
      <c r="M23" s="71" t="s">
        <v>1455</v>
      </c>
      <c r="N23" s="71" t="s">
        <v>1777</v>
      </c>
      <c r="O23" s="71" t="s">
        <v>1778</v>
      </c>
      <c r="P23" s="71" t="s">
        <v>1479</v>
      </c>
      <c r="Q23" s="72">
        <v>10</v>
      </c>
      <c r="R23" s="71" t="s">
        <v>499</v>
      </c>
      <c r="S23" s="73">
        <v>32678</v>
      </c>
      <c r="T23" s="73"/>
      <c r="U23" s="71" t="s">
        <v>1779</v>
      </c>
      <c r="V23" s="71" t="s">
        <v>1741</v>
      </c>
      <c r="W23" s="71" t="s">
        <v>1741</v>
      </c>
      <c r="X23" s="71" t="s">
        <v>1741</v>
      </c>
      <c r="Y23" s="71" t="s">
        <v>2627</v>
      </c>
      <c r="Z23" s="71" t="s">
        <v>18</v>
      </c>
      <c r="AA23" s="71" t="s">
        <v>1648</v>
      </c>
    </row>
    <row r="24" spans="1:27" x14ac:dyDescent="0.25">
      <c r="A24" s="30" t="s">
        <v>445</v>
      </c>
      <c r="B24" s="37" t="str">
        <f t="shared" si="0"/>
        <v>LEULISRD</v>
      </c>
      <c r="C24" s="37" t="str">
        <f t="shared" si="1"/>
        <v>02VY</v>
      </c>
      <c r="D24" s="71">
        <v>134874</v>
      </c>
      <c r="E24" s="71" t="s">
        <v>1492</v>
      </c>
      <c r="F24" s="71" t="s">
        <v>440</v>
      </c>
      <c r="G24" s="71" t="s">
        <v>492</v>
      </c>
      <c r="H24" s="71" t="s">
        <v>1477</v>
      </c>
      <c r="I24" s="71" t="s">
        <v>18</v>
      </c>
      <c r="J24" s="71" t="s">
        <v>1304</v>
      </c>
      <c r="K24" s="71" t="s">
        <v>25</v>
      </c>
      <c r="L24" s="71" t="s">
        <v>1478</v>
      </c>
      <c r="M24" s="71" t="s">
        <v>1455</v>
      </c>
      <c r="N24" s="71" t="s">
        <v>1780</v>
      </c>
      <c r="O24" s="71" t="s">
        <v>1781</v>
      </c>
      <c r="P24" s="71" t="s">
        <v>1479</v>
      </c>
      <c r="Q24" s="72">
        <v>10</v>
      </c>
      <c r="R24" s="71" t="s">
        <v>499</v>
      </c>
      <c r="S24" s="73">
        <v>32678</v>
      </c>
      <c r="T24" s="73"/>
      <c r="U24" s="71" t="s">
        <v>1782</v>
      </c>
      <c r="V24" s="71" t="s">
        <v>1741</v>
      </c>
      <c r="W24" s="71" t="s">
        <v>1741</v>
      </c>
      <c r="X24" s="71" t="s">
        <v>1741</v>
      </c>
      <c r="Y24" s="71" t="s">
        <v>2627</v>
      </c>
      <c r="Z24" s="71" t="s">
        <v>18</v>
      </c>
      <c r="AA24" s="71" t="s">
        <v>1648</v>
      </c>
    </row>
    <row r="25" spans="1:27" x14ac:dyDescent="0.25">
      <c r="A25" s="30" t="s">
        <v>445</v>
      </c>
      <c r="B25" s="37" t="str">
        <f t="shared" si="0"/>
        <v>LEULISDDP</v>
      </c>
      <c r="C25" s="37" t="str">
        <f t="shared" si="1"/>
        <v>02T4</v>
      </c>
      <c r="D25" s="71">
        <v>134875</v>
      </c>
      <c r="E25" s="71" t="s">
        <v>1493</v>
      </c>
      <c r="F25" s="71" t="s">
        <v>440</v>
      </c>
      <c r="G25" s="71" t="s">
        <v>492</v>
      </c>
      <c r="H25" s="71" t="s">
        <v>1477</v>
      </c>
      <c r="I25" s="71" t="s">
        <v>34</v>
      </c>
      <c r="J25" s="71" t="s">
        <v>1303</v>
      </c>
      <c r="K25" s="71" t="s">
        <v>24</v>
      </c>
      <c r="L25" s="71" t="s">
        <v>1478</v>
      </c>
      <c r="M25" s="71" t="s">
        <v>1455</v>
      </c>
      <c r="N25" s="71" t="s">
        <v>1783</v>
      </c>
      <c r="O25" s="71" t="s">
        <v>1784</v>
      </c>
      <c r="P25" s="71" t="s">
        <v>1479</v>
      </c>
      <c r="Q25" s="72">
        <v>10</v>
      </c>
      <c r="R25" s="71" t="s">
        <v>499</v>
      </c>
      <c r="S25" s="73">
        <v>41334</v>
      </c>
      <c r="T25" s="73"/>
      <c r="U25" s="71" t="s">
        <v>1785</v>
      </c>
      <c r="V25" s="71" t="s">
        <v>1741</v>
      </c>
      <c r="W25" s="71" t="s">
        <v>1741</v>
      </c>
      <c r="X25" s="71" t="s">
        <v>1741</v>
      </c>
      <c r="Y25" s="71" t="s">
        <v>2627</v>
      </c>
      <c r="Z25" s="71" t="s">
        <v>8</v>
      </c>
      <c r="AA25" s="71" t="s">
        <v>1333</v>
      </c>
    </row>
    <row r="26" spans="1:27" x14ac:dyDescent="0.25">
      <c r="A26" s="30" t="s">
        <v>445</v>
      </c>
      <c r="B26" s="37" t="str">
        <f t="shared" si="0"/>
        <v>LEULISDDP</v>
      </c>
      <c r="C26" s="37" t="str">
        <f t="shared" si="1"/>
        <v>02T1</v>
      </c>
      <c r="D26" s="71">
        <v>134876</v>
      </c>
      <c r="E26" s="71" t="s">
        <v>1494</v>
      </c>
      <c r="F26" s="71" t="s">
        <v>440</v>
      </c>
      <c r="G26" s="71" t="s">
        <v>492</v>
      </c>
      <c r="H26" s="71" t="s">
        <v>1477</v>
      </c>
      <c r="I26" s="71" t="s">
        <v>34</v>
      </c>
      <c r="J26" s="71" t="s">
        <v>1303</v>
      </c>
      <c r="K26" s="71" t="s">
        <v>24</v>
      </c>
      <c r="L26" s="71" t="s">
        <v>1478</v>
      </c>
      <c r="M26" s="71" t="s">
        <v>1455</v>
      </c>
      <c r="N26" s="71" t="s">
        <v>1786</v>
      </c>
      <c r="O26" s="71" t="s">
        <v>1787</v>
      </c>
      <c r="P26" s="71" t="s">
        <v>1479</v>
      </c>
      <c r="Q26" s="72">
        <v>10</v>
      </c>
      <c r="R26" s="71" t="s">
        <v>499</v>
      </c>
      <c r="S26" s="73">
        <v>41334</v>
      </c>
      <c r="T26" s="73"/>
      <c r="U26" s="71" t="s">
        <v>1788</v>
      </c>
      <c r="V26" s="71" t="s">
        <v>1741</v>
      </c>
      <c r="W26" s="71" t="s">
        <v>1741</v>
      </c>
      <c r="X26" s="71" t="s">
        <v>1741</v>
      </c>
      <c r="Y26" s="71" t="s">
        <v>2627</v>
      </c>
      <c r="Z26" s="71" t="s">
        <v>8</v>
      </c>
      <c r="AA26" s="71" t="s">
        <v>1333</v>
      </c>
    </row>
    <row r="27" spans="1:27" x14ac:dyDescent="0.25">
      <c r="A27" s="30" t="s">
        <v>445</v>
      </c>
      <c r="B27" s="37" t="str">
        <f t="shared" si="0"/>
        <v>LEULISDDP</v>
      </c>
      <c r="C27" s="37" t="str">
        <f t="shared" si="1"/>
        <v>02T3</v>
      </c>
      <c r="D27" s="71">
        <v>134877</v>
      </c>
      <c r="E27" s="71" t="s">
        <v>1495</v>
      </c>
      <c r="F27" s="71" t="s">
        <v>440</v>
      </c>
      <c r="G27" s="71" t="s">
        <v>492</v>
      </c>
      <c r="H27" s="71" t="s">
        <v>1477</v>
      </c>
      <c r="I27" s="71" t="s">
        <v>34</v>
      </c>
      <c r="J27" s="71" t="s">
        <v>1303</v>
      </c>
      <c r="K27" s="71" t="s">
        <v>24</v>
      </c>
      <c r="L27" s="71" t="s">
        <v>1478</v>
      </c>
      <c r="M27" s="71" t="s">
        <v>1455</v>
      </c>
      <c r="N27" s="71" t="s">
        <v>1789</v>
      </c>
      <c r="O27" s="71" t="s">
        <v>1790</v>
      </c>
      <c r="P27" s="71" t="s">
        <v>1479</v>
      </c>
      <c r="Q27" s="72">
        <v>10</v>
      </c>
      <c r="R27" s="71" t="s">
        <v>499</v>
      </c>
      <c r="S27" s="73">
        <v>41334</v>
      </c>
      <c r="T27" s="73"/>
      <c r="U27" s="71" t="s">
        <v>1791</v>
      </c>
      <c r="V27" s="71" t="s">
        <v>1741</v>
      </c>
      <c r="W27" s="71" t="s">
        <v>1741</v>
      </c>
      <c r="X27" s="71" t="s">
        <v>1741</v>
      </c>
      <c r="Y27" s="71" t="s">
        <v>2627</v>
      </c>
      <c r="Z27" s="71" t="s">
        <v>8</v>
      </c>
      <c r="AA27" s="71" t="s">
        <v>1333</v>
      </c>
    </row>
    <row r="28" spans="1:27" x14ac:dyDescent="0.25">
      <c r="A28" s="30" t="s">
        <v>445</v>
      </c>
      <c r="B28" s="37" t="str">
        <f t="shared" si="0"/>
        <v>LEULISDDP</v>
      </c>
      <c r="C28" s="37" t="str">
        <f t="shared" si="1"/>
        <v>02T2</v>
      </c>
      <c r="D28" s="71">
        <v>134878</v>
      </c>
      <c r="E28" s="71" t="s">
        <v>1496</v>
      </c>
      <c r="F28" s="71" t="s">
        <v>440</v>
      </c>
      <c r="G28" s="71" t="s">
        <v>492</v>
      </c>
      <c r="H28" s="71" t="s">
        <v>1477</v>
      </c>
      <c r="I28" s="71" t="s">
        <v>34</v>
      </c>
      <c r="J28" s="71" t="s">
        <v>1303</v>
      </c>
      <c r="K28" s="71" t="s">
        <v>24</v>
      </c>
      <c r="L28" s="71" t="s">
        <v>1478</v>
      </c>
      <c r="M28" s="71" t="s">
        <v>1455</v>
      </c>
      <c r="N28" s="71" t="s">
        <v>1792</v>
      </c>
      <c r="O28" s="71" t="s">
        <v>1793</v>
      </c>
      <c r="P28" s="71" t="s">
        <v>1479</v>
      </c>
      <c r="Q28" s="72">
        <v>10</v>
      </c>
      <c r="R28" s="71" t="s">
        <v>499</v>
      </c>
      <c r="S28" s="73">
        <v>41334</v>
      </c>
      <c r="T28" s="73"/>
      <c r="U28" s="71" t="s">
        <v>1794</v>
      </c>
      <c r="V28" s="71" t="s">
        <v>1741</v>
      </c>
      <c r="W28" s="71" t="s">
        <v>1741</v>
      </c>
      <c r="X28" s="71" t="s">
        <v>1741</v>
      </c>
      <c r="Y28" s="71" t="s">
        <v>2627</v>
      </c>
      <c r="Z28" s="71" t="s">
        <v>8</v>
      </c>
      <c r="AA28" s="71" t="s">
        <v>1333</v>
      </c>
    </row>
    <row r="29" spans="1:27" x14ac:dyDescent="0.25">
      <c r="A29" s="30" t="s">
        <v>445</v>
      </c>
      <c r="B29" s="37" t="str">
        <f t="shared" si="0"/>
        <v>LEULISDDP</v>
      </c>
      <c r="C29" s="37" t="str">
        <f t="shared" si="1"/>
        <v>02X2</v>
      </c>
      <c r="D29" s="71">
        <v>134879</v>
      </c>
      <c r="E29" s="71" t="s">
        <v>1497</v>
      </c>
      <c r="F29" s="71" t="s">
        <v>440</v>
      </c>
      <c r="G29" s="71" t="s">
        <v>492</v>
      </c>
      <c r="H29" s="71" t="s">
        <v>1477</v>
      </c>
      <c r="I29" s="71" t="s">
        <v>34</v>
      </c>
      <c r="J29" s="71" t="s">
        <v>1303</v>
      </c>
      <c r="K29" s="71" t="s">
        <v>24</v>
      </c>
      <c r="L29" s="71" t="s">
        <v>1478</v>
      </c>
      <c r="M29" s="71" t="s">
        <v>1455</v>
      </c>
      <c r="N29" s="71" t="s">
        <v>1795</v>
      </c>
      <c r="O29" s="71" t="s">
        <v>1796</v>
      </c>
      <c r="P29" s="71" t="s">
        <v>1479</v>
      </c>
      <c r="Q29" s="72">
        <v>10</v>
      </c>
      <c r="R29" s="71" t="s">
        <v>499</v>
      </c>
      <c r="S29" s="73">
        <v>41334</v>
      </c>
      <c r="T29" s="73"/>
      <c r="U29" s="71" t="s">
        <v>1797</v>
      </c>
      <c r="V29" s="71" t="s">
        <v>1741</v>
      </c>
      <c r="W29" s="71" t="s">
        <v>1741</v>
      </c>
      <c r="X29" s="71" t="s">
        <v>1741</v>
      </c>
      <c r="Y29" s="71" t="s">
        <v>2627</v>
      </c>
      <c r="Z29" s="71" t="s">
        <v>8</v>
      </c>
      <c r="AA29" s="71" t="s">
        <v>1333</v>
      </c>
    </row>
    <row r="30" spans="1:27" x14ac:dyDescent="0.25">
      <c r="A30" s="30" t="s">
        <v>445</v>
      </c>
      <c r="B30" s="37" t="str">
        <f t="shared" si="0"/>
        <v>LEULISDDP</v>
      </c>
      <c r="C30" s="37" t="str">
        <f t="shared" si="1"/>
        <v>02X3</v>
      </c>
      <c r="D30" s="71">
        <v>134880</v>
      </c>
      <c r="E30" s="71" t="s">
        <v>1498</v>
      </c>
      <c r="F30" s="71" t="s">
        <v>440</v>
      </c>
      <c r="G30" s="71" t="s">
        <v>492</v>
      </c>
      <c r="H30" s="71" t="s">
        <v>1477</v>
      </c>
      <c r="I30" s="71" t="s">
        <v>34</v>
      </c>
      <c r="J30" s="71" t="s">
        <v>1303</v>
      </c>
      <c r="K30" s="71" t="s">
        <v>24</v>
      </c>
      <c r="L30" s="71" t="s">
        <v>1478</v>
      </c>
      <c r="M30" s="71" t="s">
        <v>1455</v>
      </c>
      <c r="N30" s="71" t="s">
        <v>1798</v>
      </c>
      <c r="O30" s="71" t="s">
        <v>1799</v>
      </c>
      <c r="P30" s="71" t="s">
        <v>1479</v>
      </c>
      <c r="Q30" s="72">
        <v>10</v>
      </c>
      <c r="R30" s="71" t="s">
        <v>499</v>
      </c>
      <c r="S30" s="73">
        <v>41334</v>
      </c>
      <c r="T30" s="73"/>
      <c r="U30" s="71" t="s">
        <v>1800</v>
      </c>
      <c r="V30" s="71" t="s">
        <v>1741</v>
      </c>
      <c r="W30" s="71" t="s">
        <v>1741</v>
      </c>
      <c r="X30" s="71" t="s">
        <v>1741</v>
      </c>
      <c r="Y30" s="71" t="s">
        <v>2627</v>
      </c>
      <c r="Z30" s="71" t="s">
        <v>8</v>
      </c>
      <c r="AA30" s="71" t="s">
        <v>1333</v>
      </c>
    </row>
    <row r="31" spans="1:27" x14ac:dyDescent="0.25">
      <c r="A31" s="30" t="s">
        <v>445</v>
      </c>
      <c r="B31" s="37" t="str">
        <f t="shared" si="0"/>
        <v>LEULISDDP</v>
      </c>
      <c r="C31" s="37" t="str">
        <f t="shared" si="1"/>
        <v>02X1</v>
      </c>
      <c r="D31" s="71">
        <v>134881</v>
      </c>
      <c r="E31" s="71" t="s">
        <v>1499</v>
      </c>
      <c r="F31" s="71" t="s">
        <v>440</v>
      </c>
      <c r="G31" s="71" t="s">
        <v>492</v>
      </c>
      <c r="H31" s="71" t="s">
        <v>1477</v>
      </c>
      <c r="I31" s="71" t="s">
        <v>34</v>
      </c>
      <c r="J31" s="71" t="s">
        <v>1303</v>
      </c>
      <c r="K31" s="71" t="s">
        <v>24</v>
      </c>
      <c r="L31" s="71" t="s">
        <v>1478</v>
      </c>
      <c r="M31" s="71" t="s">
        <v>1455</v>
      </c>
      <c r="N31" s="71" t="s">
        <v>1801</v>
      </c>
      <c r="O31" s="71" t="s">
        <v>1802</v>
      </c>
      <c r="P31" s="71" t="s">
        <v>1479</v>
      </c>
      <c r="Q31" s="72">
        <v>10</v>
      </c>
      <c r="R31" s="71" t="s">
        <v>499</v>
      </c>
      <c r="S31" s="73">
        <v>41334</v>
      </c>
      <c r="T31" s="73"/>
      <c r="U31" s="71" t="s">
        <v>1803</v>
      </c>
      <c r="V31" s="71" t="s">
        <v>1741</v>
      </c>
      <c r="W31" s="71" t="s">
        <v>1741</v>
      </c>
      <c r="X31" s="71" t="s">
        <v>1741</v>
      </c>
      <c r="Y31" s="71" t="s">
        <v>2627</v>
      </c>
      <c r="Z31" s="71" t="s">
        <v>8</v>
      </c>
      <c r="AA31" s="71" t="s">
        <v>1333</v>
      </c>
    </row>
    <row r="32" spans="1:27" x14ac:dyDescent="0.25">
      <c r="A32" s="30" t="s">
        <v>445</v>
      </c>
      <c r="B32" s="37" t="str">
        <f t="shared" si="0"/>
        <v>LEULISDDP</v>
      </c>
      <c r="C32" s="37" t="str">
        <f t="shared" si="1"/>
        <v>02F2</v>
      </c>
      <c r="D32" s="71">
        <v>134882</v>
      </c>
      <c r="E32" s="71" t="s">
        <v>1500</v>
      </c>
      <c r="F32" s="71" t="s">
        <v>440</v>
      </c>
      <c r="G32" s="71" t="s">
        <v>492</v>
      </c>
      <c r="H32" s="71" t="s">
        <v>1477</v>
      </c>
      <c r="I32" s="71" t="s">
        <v>34</v>
      </c>
      <c r="J32" s="71" t="s">
        <v>1303</v>
      </c>
      <c r="K32" s="71" t="s">
        <v>24</v>
      </c>
      <c r="L32" s="71" t="s">
        <v>1478</v>
      </c>
      <c r="M32" s="71" t="s">
        <v>1455</v>
      </c>
      <c r="N32" s="71" t="s">
        <v>1804</v>
      </c>
      <c r="O32" s="71" t="s">
        <v>1805</v>
      </c>
      <c r="P32" s="71" t="s">
        <v>1479</v>
      </c>
      <c r="Q32" s="72">
        <v>10</v>
      </c>
      <c r="R32" s="71" t="s">
        <v>499</v>
      </c>
      <c r="S32" s="73">
        <v>41334</v>
      </c>
      <c r="T32" s="73"/>
      <c r="U32" s="71" t="s">
        <v>1806</v>
      </c>
      <c r="V32" s="71" t="s">
        <v>1741</v>
      </c>
      <c r="W32" s="71" t="s">
        <v>1741</v>
      </c>
      <c r="X32" s="71" t="s">
        <v>1741</v>
      </c>
      <c r="Y32" s="71" t="s">
        <v>2627</v>
      </c>
      <c r="Z32" s="71" t="s">
        <v>8</v>
      </c>
      <c r="AA32" s="71" t="s">
        <v>1333</v>
      </c>
    </row>
    <row r="33" spans="1:28" x14ac:dyDescent="0.25">
      <c r="A33" s="30" t="s">
        <v>445</v>
      </c>
      <c r="B33" s="37" t="str">
        <f t="shared" si="0"/>
        <v>LEULISDDP</v>
      </c>
      <c r="C33" s="37" t="str">
        <f t="shared" si="1"/>
        <v>02F3</v>
      </c>
      <c r="D33" s="71">
        <v>134883</v>
      </c>
      <c r="E33" s="71" t="s">
        <v>1501</v>
      </c>
      <c r="F33" s="71" t="s">
        <v>440</v>
      </c>
      <c r="G33" s="71" t="s">
        <v>492</v>
      </c>
      <c r="H33" s="71" t="s">
        <v>1477</v>
      </c>
      <c r="I33" s="71" t="s">
        <v>34</v>
      </c>
      <c r="J33" s="71" t="s">
        <v>1303</v>
      </c>
      <c r="K33" s="71" t="s">
        <v>24</v>
      </c>
      <c r="L33" s="71" t="s">
        <v>1478</v>
      </c>
      <c r="M33" s="71" t="s">
        <v>1455</v>
      </c>
      <c r="N33" s="71" t="s">
        <v>1807</v>
      </c>
      <c r="O33" s="71" t="s">
        <v>1808</v>
      </c>
      <c r="P33" s="71" t="s">
        <v>1479</v>
      </c>
      <c r="Q33" s="72">
        <v>10</v>
      </c>
      <c r="R33" s="71" t="s">
        <v>499</v>
      </c>
      <c r="S33" s="73">
        <v>41334</v>
      </c>
      <c r="T33" s="73"/>
      <c r="U33" s="71" t="s">
        <v>1809</v>
      </c>
      <c r="V33" s="71" t="s">
        <v>1741</v>
      </c>
      <c r="W33" s="71" t="s">
        <v>1741</v>
      </c>
      <c r="X33" s="71" t="s">
        <v>1741</v>
      </c>
      <c r="Y33" s="71" t="s">
        <v>2627</v>
      </c>
      <c r="Z33" s="71" t="s">
        <v>8</v>
      </c>
      <c r="AA33" s="71" t="s">
        <v>1333</v>
      </c>
    </row>
    <row r="34" spans="1:28" x14ac:dyDescent="0.25">
      <c r="A34" s="30" t="s">
        <v>445</v>
      </c>
      <c r="B34" s="37" t="str">
        <f t="shared" si="0"/>
        <v>LEULISDDP</v>
      </c>
      <c r="C34" s="37" t="str">
        <f t="shared" si="1"/>
        <v>02F1</v>
      </c>
      <c r="D34" s="71">
        <v>134884</v>
      </c>
      <c r="E34" s="71" t="s">
        <v>1502</v>
      </c>
      <c r="F34" s="71" t="s">
        <v>440</v>
      </c>
      <c r="G34" s="71" t="s">
        <v>492</v>
      </c>
      <c r="H34" s="71" t="s">
        <v>1477</v>
      </c>
      <c r="I34" s="71" t="s">
        <v>34</v>
      </c>
      <c r="J34" s="71" t="s">
        <v>1303</v>
      </c>
      <c r="K34" s="71" t="s">
        <v>24</v>
      </c>
      <c r="L34" s="71" t="s">
        <v>1478</v>
      </c>
      <c r="M34" s="71" t="s">
        <v>1455</v>
      </c>
      <c r="N34" s="71" t="s">
        <v>1810</v>
      </c>
      <c r="O34" s="71" t="s">
        <v>1811</v>
      </c>
      <c r="P34" s="71" t="s">
        <v>1479</v>
      </c>
      <c r="Q34" s="72">
        <v>10</v>
      </c>
      <c r="R34" s="71" t="s">
        <v>499</v>
      </c>
      <c r="S34" s="73">
        <v>41334</v>
      </c>
      <c r="T34" s="73"/>
      <c r="U34" s="71" t="s">
        <v>1812</v>
      </c>
      <c r="V34" s="71" t="s">
        <v>1741</v>
      </c>
      <c r="W34" s="71" t="s">
        <v>1741</v>
      </c>
      <c r="X34" s="71" t="s">
        <v>1741</v>
      </c>
      <c r="Y34" s="71" t="s">
        <v>2627</v>
      </c>
      <c r="Z34" s="71" t="s">
        <v>8</v>
      </c>
      <c r="AA34" s="71" t="s">
        <v>1333</v>
      </c>
    </row>
    <row r="35" spans="1:28" x14ac:dyDescent="0.25">
      <c r="A35" s="30" t="s">
        <v>445</v>
      </c>
      <c r="B35" s="37" t="str">
        <f t="shared" si="0"/>
        <v>LEULISDDP</v>
      </c>
      <c r="C35" s="37" t="str">
        <f t="shared" si="1"/>
        <v>02V2</v>
      </c>
      <c r="D35" s="71">
        <v>134885</v>
      </c>
      <c r="E35" s="71" t="s">
        <v>1503</v>
      </c>
      <c r="F35" s="71" t="s">
        <v>440</v>
      </c>
      <c r="G35" s="71" t="s">
        <v>492</v>
      </c>
      <c r="H35" s="71" t="s">
        <v>1477</v>
      </c>
      <c r="I35" s="71" t="s">
        <v>34</v>
      </c>
      <c r="J35" s="71" t="s">
        <v>1303</v>
      </c>
      <c r="K35" s="71" t="s">
        <v>24</v>
      </c>
      <c r="L35" s="71" t="s">
        <v>1478</v>
      </c>
      <c r="M35" s="71" t="s">
        <v>1455</v>
      </c>
      <c r="N35" s="71" t="s">
        <v>1813</v>
      </c>
      <c r="O35" s="71" t="s">
        <v>1814</v>
      </c>
      <c r="P35" s="71" t="s">
        <v>1479</v>
      </c>
      <c r="Q35" s="72">
        <v>10</v>
      </c>
      <c r="R35" s="71" t="s">
        <v>499</v>
      </c>
      <c r="S35" s="73">
        <v>41334</v>
      </c>
      <c r="T35" s="73"/>
      <c r="U35" s="71" t="s">
        <v>1815</v>
      </c>
      <c r="V35" s="71" t="s">
        <v>1741</v>
      </c>
      <c r="W35" s="71" t="s">
        <v>1741</v>
      </c>
      <c r="X35" s="71" t="s">
        <v>1741</v>
      </c>
      <c r="Y35" s="71" t="s">
        <v>2627</v>
      </c>
      <c r="Z35" s="71" t="s">
        <v>8</v>
      </c>
      <c r="AA35" s="71" t="s">
        <v>1333</v>
      </c>
    </row>
    <row r="36" spans="1:28" x14ac:dyDescent="0.25">
      <c r="A36" s="30" t="s">
        <v>445</v>
      </c>
      <c r="B36" s="37" t="str">
        <f t="shared" si="0"/>
        <v>LEULISDDP</v>
      </c>
      <c r="C36" s="37" t="str">
        <f t="shared" si="1"/>
        <v>02V3</v>
      </c>
      <c r="D36" s="71">
        <v>134886</v>
      </c>
      <c r="E36" s="71" t="s">
        <v>1504</v>
      </c>
      <c r="F36" s="71" t="s">
        <v>440</v>
      </c>
      <c r="G36" s="71" t="s">
        <v>492</v>
      </c>
      <c r="H36" s="71" t="s">
        <v>1477</v>
      </c>
      <c r="I36" s="71" t="s">
        <v>34</v>
      </c>
      <c r="J36" s="71" t="s">
        <v>1303</v>
      </c>
      <c r="K36" s="71" t="s">
        <v>24</v>
      </c>
      <c r="L36" s="71" t="s">
        <v>1478</v>
      </c>
      <c r="M36" s="71" t="s">
        <v>1455</v>
      </c>
      <c r="N36" s="71" t="s">
        <v>1816</v>
      </c>
      <c r="O36" s="71" t="s">
        <v>1817</v>
      </c>
      <c r="P36" s="71" t="s">
        <v>1479</v>
      </c>
      <c r="Q36" s="72">
        <v>10</v>
      </c>
      <c r="R36" s="71" t="s">
        <v>499</v>
      </c>
      <c r="S36" s="73">
        <v>41334</v>
      </c>
      <c r="T36" s="73"/>
      <c r="U36" s="71" t="s">
        <v>1818</v>
      </c>
      <c r="V36" s="71" t="s">
        <v>1741</v>
      </c>
      <c r="W36" s="71" t="s">
        <v>1741</v>
      </c>
      <c r="X36" s="71" t="s">
        <v>1741</v>
      </c>
      <c r="Y36" s="71" t="s">
        <v>2627</v>
      </c>
      <c r="Z36" s="71" t="s">
        <v>8</v>
      </c>
      <c r="AA36" s="71" t="s">
        <v>1333</v>
      </c>
    </row>
    <row r="37" spans="1:28" x14ac:dyDescent="0.25">
      <c r="A37" s="30" t="s">
        <v>445</v>
      </c>
      <c r="B37" s="37" t="str">
        <f t="shared" si="0"/>
        <v>LEULISDDP</v>
      </c>
      <c r="C37" s="37" t="str">
        <f t="shared" si="1"/>
        <v>02V1</v>
      </c>
      <c r="D37" s="71">
        <v>134887</v>
      </c>
      <c r="E37" s="71" t="s">
        <v>1505</v>
      </c>
      <c r="F37" s="71" t="s">
        <v>440</v>
      </c>
      <c r="G37" s="71" t="s">
        <v>492</v>
      </c>
      <c r="H37" s="71" t="s">
        <v>1477</v>
      </c>
      <c r="I37" s="71" t="s">
        <v>34</v>
      </c>
      <c r="J37" s="71" t="s">
        <v>1303</v>
      </c>
      <c r="K37" s="71" t="s">
        <v>24</v>
      </c>
      <c r="L37" s="71" t="s">
        <v>1478</v>
      </c>
      <c r="M37" s="71" t="s">
        <v>1455</v>
      </c>
      <c r="N37" s="71" t="s">
        <v>1819</v>
      </c>
      <c r="O37" s="71" t="s">
        <v>1820</v>
      </c>
      <c r="P37" s="71" t="s">
        <v>1479</v>
      </c>
      <c r="Q37" s="72">
        <v>10</v>
      </c>
      <c r="R37" s="71" t="s">
        <v>499</v>
      </c>
      <c r="S37" s="73">
        <v>41334</v>
      </c>
      <c r="T37" s="73"/>
      <c r="U37" s="71" t="s">
        <v>1821</v>
      </c>
      <c r="V37" s="71" t="s">
        <v>1741</v>
      </c>
      <c r="W37" s="71" t="s">
        <v>1741</v>
      </c>
      <c r="X37" s="71" t="s">
        <v>1741</v>
      </c>
      <c r="Y37" s="71" t="s">
        <v>2627</v>
      </c>
      <c r="Z37" s="71" t="s">
        <v>8</v>
      </c>
      <c r="AA37" s="71" t="s">
        <v>1333</v>
      </c>
    </row>
    <row r="38" spans="1:28" x14ac:dyDescent="0.25">
      <c r="A38" s="30" t="s">
        <v>445</v>
      </c>
      <c r="B38" s="37" t="str">
        <f t="shared" si="0"/>
        <v>LEULISDDP</v>
      </c>
      <c r="C38" s="37" t="str">
        <f t="shared" si="1"/>
        <v>02T5</v>
      </c>
      <c r="D38" s="71">
        <v>135976</v>
      </c>
      <c r="E38" s="71" t="s">
        <v>1506</v>
      </c>
      <c r="F38" s="71" t="s">
        <v>440</v>
      </c>
      <c r="G38" s="71" t="s">
        <v>492</v>
      </c>
      <c r="H38" s="71" t="s">
        <v>1477</v>
      </c>
      <c r="I38" s="71" t="s">
        <v>34</v>
      </c>
      <c r="J38" s="71" t="s">
        <v>1303</v>
      </c>
      <c r="K38" s="71" t="s">
        <v>24</v>
      </c>
      <c r="L38" s="71" t="s">
        <v>1478</v>
      </c>
      <c r="M38" s="71" t="s">
        <v>1455</v>
      </c>
      <c r="N38" s="71" t="s">
        <v>1822</v>
      </c>
      <c r="O38" s="71" t="s">
        <v>1823</v>
      </c>
      <c r="P38" s="71" t="s">
        <v>1479</v>
      </c>
      <c r="Q38" s="72">
        <v>10</v>
      </c>
      <c r="R38" s="71" t="s">
        <v>499</v>
      </c>
      <c r="S38" s="73">
        <v>41334</v>
      </c>
      <c r="T38" s="73"/>
      <c r="U38" s="71" t="s">
        <v>1824</v>
      </c>
      <c r="V38" s="71" t="s">
        <v>1741</v>
      </c>
      <c r="W38" s="71" t="s">
        <v>1741</v>
      </c>
      <c r="X38" s="71" t="s">
        <v>1741</v>
      </c>
      <c r="Y38" s="71" t="s">
        <v>2627</v>
      </c>
      <c r="Z38" s="71" t="s">
        <v>8</v>
      </c>
      <c r="AA38" s="71" t="s">
        <v>1333</v>
      </c>
    </row>
    <row r="39" spans="1:28" x14ac:dyDescent="0.25">
      <c r="A39" s="30" t="s">
        <v>445</v>
      </c>
      <c r="B39" s="37" t="str">
        <f t="shared" si="0"/>
        <v>LEULISDDP</v>
      </c>
      <c r="C39" s="37" t="str">
        <f t="shared" si="1"/>
        <v>02X5</v>
      </c>
      <c r="D39" s="71">
        <v>135977</v>
      </c>
      <c r="E39" s="71" t="s">
        <v>1507</v>
      </c>
      <c r="F39" s="71" t="s">
        <v>440</v>
      </c>
      <c r="G39" s="71" t="s">
        <v>492</v>
      </c>
      <c r="H39" s="71" t="s">
        <v>1477</v>
      </c>
      <c r="I39" s="71" t="s">
        <v>34</v>
      </c>
      <c r="J39" s="71" t="s">
        <v>1303</v>
      </c>
      <c r="K39" s="71" t="s">
        <v>24</v>
      </c>
      <c r="L39" s="71" t="s">
        <v>1478</v>
      </c>
      <c r="M39" s="71" t="s">
        <v>1455</v>
      </c>
      <c r="N39" s="71" t="s">
        <v>1825</v>
      </c>
      <c r="O39" s="71" t="s">
        <v>1826</v>
      </c>
      <c r="P39" s="71" t="s">
        <v>1479</v>
      </c>
      <c r="Q39" s="72">
        <v>10</v>
      </c>
      <c r="R39" s="71" t="s">
        <v>499</v>
      </c>
      <c r="S39" s="73">
        <v>41334</v>
      </c>
      <c r="T39" s="73"/>
      <c r="U39" s="71" t="s">
        <v>1827</v>
      </c>
      <c r="V39" s="71" t="s">
        <v>1741</v>
      </c>
      <c r="W39" s="71" t="s">
        <v>1741</v>
      </c>
      <c r="X39" s="71" t="s">
        <v>1741</v>
      </c>
      <c r="Y39" s="71" t="s">
        <v>2627</v>
      </c>
      <c r="Z39" s="71" t="s">
        <v>8</v>
      </c>
      <c r="AA39" s="71" t="s">
        <v>1333</v>
      </c>
    </row>
    <row r="40" spans="1:28" x14ac:dyDescent="0.25">
      <c r="A40" s="30" t="s">
        <v>445</v>
      </c>
      <c r="B40" s="37" t="str">
        <f t="shared" si="0"/>
        <v>LEULISDDP</v>
      </c>
      <c r="C40" s="37" t="str">
        <f t="shared" si="1"/>
        <v>02F5</v>
      </c>
      <c r="D40" s="71">
        <v>135978</v>
      </c>
      <c r="E40" s="71" t="s">
        <v>1508</v>
      </c>
      <c r="F40" s="71" t="s">
        <v>440</v>
      </c>
      <c r="G40" s="71" t="s">
        <v>492</v>
      </c>
      <c r="H40" s="71" t="s">
        <v>1477</v>
      </c>
      <c r="I40" s="71" t="s">
        <v>34</v>
      </c>
      <c r="J40" s="71" t="s">
        <v>1303</v>
      </c>
      <c r="K40" s="71" t="s">
        <v>24</v>
      </c>
      <c r="L40" s="71" t="s">
        <v>1478</v>
      </c>
      <c r="M40" s="71" t="s">
        <v>1455</v>
      </c>
      <c r="N40" s="71" t="s">
        <v>1828</v>
      </c>
      <c r="O40" s="71" t="s">
        <v>1829</v>
      </c>
      <c r="P40" s="71" t="s">
        <v>1479</v>
      </c>
      <c r="Q40" s="72">
        <v>10</v>
      </c>
      <c r="R40" s="71" t="s">
        <v>499</v>
      </c>
      <c r="S40" s="73">
        <v>41334</v>
      </c>
      <c r="T40" s="73"/>
      <c r="U40" s="71" t="s">
        <v>1830</v>
      </c>
      <c r="V40" s="71" t="s">
        <v>1741</v>
      </c>
      <c r="W40" s="71" t="s">
        <v>1741</v>
      </c>
      <c r="X40" s="71" t="s">
        <v>1741</v>
      </c>
      <c r="Y40" s="71" t="s">
        <v>2627</v>
      </c>
      <c r="Z40" s="71" t="s">
        <v>8</v>
      </c>
      <c r="AA40" s="71" t="s">
        <v>1333</v>
      </c>
    </row>
    <row r="41" spans="1:28" x14ac:dyDescent="0.25">
      <c r="A41" s="30" t="s">
        <v>445</v>
      </c>
      <c r="B41" s="37" t="str">
        <f t="shared" si="0"/>
        <v>LEULISRD</v>
      </c>
      <c r="C41" s="37" t="str">
        <f t="shared" si="1"/>
        <v>02TQ</v>
      </c>
      <c r="D41" s="71">
        <v>135979</v>
      </c>
      <c r="E41" s="71" t="s">
        <v>1509</v>
      </c>
      <c r="F41" s="71" t="s">
        <v>440</v>
      </c>
      <c r="G41" s="71" t="s">
        <v>492</v>
      </c>
      <c r="H41" s="71" t="s">
        <v>1477</v>
      </c>
      <c r="I41" s="71" t="s">
        <v>18</v>
      </c>
      <c r="J41" s="71" t="s">
        <v>1304</v>
      </c>
      <c r="K41" s="71" t="s">
        <v>25</v>
      </c>
      <c r="L41" s="71" t="s">
        <v>1478</v>
      </c>
      <c r="M41" s="71" t="s">
        <v>1455</v>
      </c>
      <c r="N41" s="71" t="s">
        <v>1831</v>
      </c>
      <c r="O41" s="71" t="s">
        <v>1832</v>
      </c>
      <c r="P41" s="71" t="s">
        <v>1479</v>
      </c>
      <c r="Q41" s="72">
        <v>10</v>
      </c>
      <c r="R41" s="71" t="s">
        <v>499</v>
      </c>
      <c r="S41" s="73">
        <v>32678</v>
      </c>
      <c r="T41" s="73"/>
      <c r="U41" s="71" t="s">
        <v>1833</v>
      </c>
      <c r="V41" s="71" t="s">
        <v>1741</v>
      </c>
      <c r="W41" s="71" t="s">
        <v>1741</v>
      </c>
      <c r="X41" s="71" t="s">
        <v>1741</v>
      </c>
      <c r="Y41" s="71" t="s">
        <v>2627</v>
      </c>
      <c r="Z41" s="71" t="s">
        <v>18</v>
      </c>
      <c r="AA41" s="71" t="s">
        <v>1648</v>
      </c>
    </row>
    <row r="42" spans="1:28" x14ac:dyDescent="0.25">
      <c r="A42" s="30" t="s">
        <v>445</v>
      </c>
      <c r="B42" s="37" t="str">
        <f t="shared" si="0"/>
        <v>LEULISDDP</v>
      </c>
      <c r="C42" s="37" t="str">
        <f t="shared" si="1"/>
        <v>02V5</v>
      </c>
      <c r="D42" s="71">
        <v>135980</v>
      </c>
      <c r="E42" s="71" t="s">
        <v>1510</v>
      </c>
      <c r="F42" s="71" t="s">
        <v>440</v>
      </c>
      <c r="G42" s="71" t="s">
        <v>492</v>
      </c>
      <c r="H42" s="71" t="s">
        <v>1477</v>
      </c>
      <c r="I42" s="71" t="s">
        <v>34</v>
      </c>
      <c r="J42" s="71" t="s">
        <v>1303</v>
      </c>
      <c r="K42" s="71" t="s">
        <v>24</v>
      </c>
      <c r="L42" s="71" t="s">
        <v>1478</v>
      </c>
      <c r="M42" s="71" t="s">
        <v>1455</v>
      </c>
      <c r="N42" s="71" t="s">
        <v>1834</v>
      </c>
      <c r="O42" s="71" t="s">
        <v>1835</v>
      </c>
      <c r="P42" s="71" t="s">
        <v>1479</v>
      </c>
      <c r="Q42" s="72">
        <v>10</v>
      </c>
      <c r="R42" s="71" t="s">
        <v>499</v>
      </c>
      <c r="S42" s="73">
        <v>41334</v>
      </c>
      <c r="T42" s="73"/>
      <c r="U42" s="71" t="s">
        <v>1836</v>
      </c>
      <c r="V42" s="71" t="s">
        <v>1741</v>
      </c>
      <c r="W42" s="71" t="s">
        <v>1741</v>
      </c>
      <c r="X42" s="71" t="s">
        <v>1741</v>
      </c>
      <c r="Y42" s="71" t="s">
        <v>2627</v>
      </c>
      <c r="Z42" s="71" t="s">
        <v>8</v>
      </c>
      <c r="AA42" s="71" t="s">
        <v>1333</v>
      </c>
    </row>
    <row r="43" spans="1:28" x14ac:dyDescent="0.25">
      <c r="A43" s="30" t="s">
        <v>445</v>
      </c>
      <c r="B43" s="37" t="str">
        <f t="shared" si="0"/>
        <v>LEULISRD</v>
      </c>
      <c r="C43" s="37" t="str">
        <f t="shared" si="1"/>
        <v>02FQ</v>
      </c>
      <c r="D43" s="71">
        <v>135981</v>
      </c>
      <c r="E43" s="71" t="s">
        <v>1511</v>
      </c>
      <c r="F43" s="71" t="s">
        <v>440</v>
      </c>
      <c r="G43" s="71" t="s">
        <v>492</v>
      </c>
      <c r="H43" s="71" t="s">
        <v>1477</v>
      </c>
      <c r="I43" s="71" t="s">
        <v>18</v>
      </c>
      <c r="J43" s="71" t="s">
        <v>1304</v>
      </c>
      <c r="K43" s="71" t="s">
        <v>25</v>
      </c>
      <c r="L43" s="71" t="s">
        <v>1478</v>
      </c>
      <c r="M43" s="71" t="s">
        <v>1455</v>
      </c>
      <c r="N43" s="71" t="s">
        <v>1837</v>
      </c>
      <c r="O43" s="71" t="s">
        <v>1838</v>
      </c>
      <c r="P43" s="71" t="s">
        <v>1479</v>
      </c>
      <c r="Q43" s="72">
        <v>10</v>
      </c>
      <c r="R43" s="71" t="s">
        <v>499</v>
      </c>
      <c r="S43" s="73">
        <v>32678</v>
      </c>
      <c r="T43" s="73"/>
      <c r="U43" s="71" t="s">
        <v>1839</v>
      </c>
      <c r="V43" s="71" t="s">
        <v>1741</v>
      </c>
      <c r="W43" s="71" t="s">
        <v>1741</v>
      </c>
      <c r="X43" s="71" t="s">
        <v>1741</v>
      </c>
      <c r="Y43" s="71" t="s">
        <v>2627</v>
      </c>
      <c r="Z43" s="71" t="s">
        <v>18</v>
      </c>
      <c r="AA43" s="71" t="s">
        <v>1648</v>
      </c>
    </row>
    <row r="44" spans="1:28" x14ac:dyDescent="0.25">
      <c r="A44" s="30" t="s">
        <v>445</v>
      </c>
      <c r="B44" s="37" t="str">
        <f t="shared" si="0"/>
        <v>LEULISRD</v>
      </c>
      <c r="C44" s="37" t="str">
        <f t="shared" si="1"/>
        <v>02VQ</v>
      </c>
      <c r="D44" s="71">
        <v>135982</v>
      </c>
      <c r="E44" s="71" t="s">
        <v>1512</v>
      </c>
      <c r="F44" s="71" t="s">
        <v>440</v>
      </c>
      <c r="G44" s="71" t="s">
        <v>492</v>
      </c>
      <c r="H44" s="71" t="s">
        <v>1477</v>
      </c>
      <c r="I44" s="71" t="s">
        <v>18</v>
      </c>
      <c r="J44" s="71" t="s">
        <v>1304</v>
      </c>
      <c r="K44" s="71" t="s">
        <v>25</v>
      </c>
      <c r="L44" s="71" t="s">
        <v>1478</v>
      </c>
      <c r="M44" s="71" t="s">
        <v>1455</v>
      </c>
      <c r="N44" s="71" t="s">
        <v>1840</v>
      </c>
      <c r="O44" s="71" t="s">
        <v>1841</v>
      </c>
      <c r="P44" s="71" t="s">
        <v>1479</v>
      </c>
      <c r="Q44" s="72">
        <v>10</v>
      </c>
      <c r="R44" s="71" t="s">
        <v>499</v>
      </c>
      <c r="S44" s="73">
        <v>32678</v>
      </c>
      <c r="T44" s="73"/>
      <c r="U44" s="71" t="s">
        <v>1842</v>
      </c>
      <c r="V44" s="71" t="s">
        <v>1741</v>
      </c>
      <c r="W44" s="71" t="s">
        <v>1741</v>
      </c>
      <c r="X44" s="71" t="s">
        <v>1741</v>
      </c>
      <c r="Y44" s="71" t="s">
        <v>2627</v>
      </c>
      <c r="Z44" s="71" t="s">
        <v>18</v>
      </c>
      <c r="AA44" s="71" t="s">
        <v>1648</v>
      </c>
    </row>
    <row r="45" spans="1:28" x14ac:dyDescent="0.25">
      <c r="A45" s="30" t="s">
        <v>445</v>
      </c>
      <c r="B45" s="37" t="str">
        <f t="shared" si="0"/>
        <v>LEULISRD</v>
      </c>
      <c r="C45" s="37" t="str">
        <f t="shared" si="1"/>
        <v>02XQ</v>
      </c>
      <c r="D45" s="71">
        <v>135983</v>
      </c>
      <c r="E45" s="71" t="s">
        <v>1513</v>
      </c>
      <c r="F45" s="71" t="s">
        <v>440</v>
      </c>
      <c r="G45" s="71" t="s">
        <v>492</v>
      </c>
      <c r="H45" s="71" t="s">
        <v>1477</v>
      </c>
      <c r="I45" s="71" t="s">
        <v>18</v>
      </c>
      <c r="J45" s="71" t="s">
        <v>1304</v>
      </c>
      <c r="K45" s="71" t="s">
        <v>25</v>
      </c>
      <c r="L45" s="71" t="s">
        <v>1478</v>
      </c>
      <c r="M45" s="71" t="s">
        <v>1455</v>
      </c>
      <c r="N45" s="71" t="s">
        <v>1843</v>
      </c>
      <c r="O45" s="71" t="s">
        <v>1844</v>
      </c>
      <c r="P45" s="71" t="s">
        <v>1479</v>
      </c>
      <c r="Q45" s="72">
        <v>10</v>
      </c>
      <c r="R45" s="71" t="s">
        <v>499</v>
      </c>
      <c r="S45" s="73">
        <v>32678</v>
      </c>
      <c r="T45" s="73"/>
      <c r="U45" s="71" t="s">
        <v>1845</v>
      </c>
      <c r="V45" s="71" t="s">
        <v>1741</v>
      </c>
      <c r="W45" s="71" t="s">
        <v>1741</v>
      </c>
      <c r="X45" s="71" t="s">
        <v>1741</v>
      </c>
      <c r="Y45" s="71" t="s">
        <v>2627</v>
      </c>
      <c r="Z45" s="71" t="s">
        <v>18</v>
      </c>
      <c r="AA45" s="71" t="s">
        <v>1648</v>
      </c>
    </row>
    <row r="46" spans="1:28" x14ac:dyDescent="0.25">
      <c r="A46" s="30" t="s">
        <v>245</v>
      </c>
      <c r="B46" s="37" t="str">
        <f t="shared" si="0"/>
        <v>LEBALFRG</v>
      </c>
      <c r="C46" s="37" t="str">
        <f t="shared" si="1"/>
        <v>08GP</v>
      </c>
      <c r="D46" s="71">
        <v>100323</v>
      </c>
      <c r="E46" s="71" t="s">
        <v>258</v>
      </c>
      <c r="F46" s="71" t="s">
        <v>242</v>
      </c>
      <c r="G46" s="71" t="s">
        <v>1846</v>
      </c>
      <c r="H46" s="71" t="s">
        <v>1514</v>
      </c>
      <c r="I46" s="71" t="s">
        <v>19</v>
      </c>
      <c r="J46" s="71" t="s">
        <v>53</v>
      </c>
      <c r="K46" s="71" t="s">
        <v>25</v>
      </c>
      <c r="L46" s="71" t="s">
        <v>528</v>
      </c>
      <c r="M46" s="71" t="s">
        <v>1442</v>
      </c>
      <c r="N46" s="71" t="s">
        <v>1080</v>
      </c>
      <c r="O46" s="71" t="s">
        <v>256</v>
      </c>
      <c r="P46" s="71" t="s">
        <v>1479</v>
      </c>
      <c r="Q46" s="72">
        <v>10</v>
      </c>
      <c r="R46" s="71" t="s">
        <v>499</v>
      </c>
      <c r="S46" s="73">
        <v>33239</v>
      </c>
      <c r="T46" s="73"/>
      <c r="U46" s="71" t="s">
        <v>1847</v>
      </c>
      <c r="V46" s="71" t="s">
        <v>1741</v>
      </c>
      <c r="W46" s="71" t="s">
        <v>1741</v>
      </c>
      <c r="X46" s="71" t="s">
        <v>1741</v>
      </c>
      <c r="Y46" s="71" t="s">
        <v>2628</v>
      </c>
      <c r="Z46" s="71" t="s">
        <v>19</v>
      </c>
      <c r="AA46" s="71" t="s">
        <v>1</v>
      </c>
      <c r="AB46" s="71" t="s">
        <v>2629</v>
      </c>
    </row>
    <row r="47" spans="1:28" x14ac:dyDescent="0.25">
      <c r="A47" s="30" t="s">
        <v>245</v>
      </c>
      <c r="B47" s="37" t="str">
        <f t="shared" si="0"/>
        <v>LEBALFRD</v>
      </c>
      <c r="C47" s="37" t="str">
        <f t="shared" si="1"/>
        <v>08DP</v>
      </c>
      <c r="D47" s="71">
        <v>100321</v>
      </c>
      <c r="E47" s="71" t="s">
        <v>1515</v>
      </c>
      <c r="F47" s="71" t="s">
        <v>242</v>
      </c>
      <c r="G47" s="71" t="s">
        <v>1846</v>
      </c>
      <c r="H47" s="71" t="s">
        <v>1514</v>
      </c>
      <c r="I47" s="71" t="s">
        <v>18</v>
      </c>
      <c r="J47" s="71" t="s">
        <v>1304</v>
      </c>
      <c r="K47" s="71" t="s">
        <v>25</v>
      </c>
      <c r="L47" s="71" t="s">
        <v>528</v>
      </c>
      <c r="M47" s="71" t="s">
        <v>1442</v>
      </c>
      <c r="N47" s="71" t="s">
        <v>1079</v>
      </c>
      <c r="O47" s="71" t="s">
        <v>252</v>
      </c>
      <c r="P47" s="71" t="s">
        <v>1479</v>
      </c>
      <c r="Q47" s="72">
        <v>10</v>
      </c>
      <c r="R47" s="71" t="s">
        <v>499</v>
      </c>
      <c r="S47" s="73">
        <v>33239</v>
      </c>
      <c r="T47" s="73"/>
      <c r="U47" s="71" t="s">
        <v>1848</v>
      </c>
      <c r="V47" s="71" t="s">
        <v>1741</v>
      </c>
      <c r="W47" s="71" t="s">
        <v>1741</v>
      </c>
      <c r="X47" s="71" t="s">
        <v>1741</v>
      </c>
      <c r="Y47" s="71" t="s">
        <v>2628</v>
      </c>
      <c r="Z47" s="71" t="s">
        <v>18</v>
      </c>
      <c r="AA47" s="71" t="s">
        <v>1648</v>
      </c>
      <c r="AB47" s="71" t="s">
        <v>2629</v>
      </c>
    </row>
    <row r="48" spans="1:28" x14ac:dyDescent="0.25">
      <c r="A48" s="30" t="s">
        <v>245</v>
      </c>
      <c r="B48" s="37" t="str">
        <f t="shared" si="0"/>
        <v>LEBALFGDP</v>
      </c>
      <c r="C48" s="37" t="str">
        <f t="shared" si="1"/>
        <v>08G1</v>
      </c>
      <c r="D48" s="71">
        <v>120261</v>
      </c>
      <c r="E48" s="71" t="s">
        <v>250</v>
      </c>
      <c r="F48" s="71" t="s">
        <v>242</v>
      </c>
      <c r="G48" s="71" t="s">
        <v>1846</v>
      </c>
      <c r="H48" s="71" t="s">
        <v>1514</v>
      </c>
      <c r="I48" s="71" t="s">
        <v>41</v>
      </c>
      <c r="J48" s="71" t="s">
        <v>44</v>
      </c>
      <c r="K48" s="71" t="s">
        <v>24</v>
      </c>
      <c r="L48" s="71" t="s">
        <v>528</v>
      </c>
      <c r="M48" s="71" t="s">
        <v>1442</v>
      </c>
      <c r="N48" s="71" t="s">
        <v>1082</v>
      </c>
      <c r="O48" s="71" t="s">
        <v>248</v>
      </c>
      <c r="P48" s="71" t="s">
        <v>1479</v>
      </c>
      <c r="Q48" s="72">
        <v>10</v>
      </c>
      <c r="R48" s="71" t="s">
        <v>499</v>
      </c>
      <c r="S48" s="73">
        <v>41277</v>
      </c>
      <c r="T48" s="73"/>
      <c r="U48" s="71" t="s">
        <v>1849</v>
      </c>
      <c r="V48" s="71" t="s">
        <v>1741</v>
      </c>
      <c r="W48" s="71" t="s">
        <v>1741</v>
      </c>
      <c r="X48" s="71" t="s">
        <v>1741</v>
      </c>
      <c r="Y48" s="71" t="s">
        <v>2628</v>
      </c>
      <c r="Z48" s="71" t="s">
        <v>12</v>
      </c>
      <c r="AA48" s="71" t="s">
        <v>7</v>
      </c>
      <c r="AB48" s="71" t="s">
        <v>2629</v>
      </c>
    </row>
    <row r="49" spans="1:28" x14ac:dyDescent="0.25">
      <c r="A49" s="30" t="s">
        <v>245</v>
      </c>
      <c r="B49" s="37" t="str">
        <f t="shared" si="0"/>
        <v>LEBALFDDP</v>
      </c>
      <c r="C49" s="37" t="str">
        <f t="shared" si="1"/>
        <v>08D1</v>
      </c>
      <c r="D49" s="71">
        <v>120260</v>
      </c>
      <c r="E49" s="71" t="s">
        <v>1516</v>
      </c>
      <c r="F49" s="71" t="s">
        <v>242</v>
      </c>
      <c r="G49" s="71" t="s">
        <v>1846</v>
      </c>
      <c r="H49" s="71" t="s">
        <v>1514</v>
      </c>
      <c r="I49" s="71" t="s">
        <v>34</v>
      </c>
      <c r="J49" s="71" t="s">
        <v>1303</v>
      </c>
      <c r="K49" s="71" t="s">
        <v>24</v>
      </c>
      <c r="L49" s="71" t="s">
        <v>528</v>
      </c>
      <c r="M49" s="71" t="s">
        <v>1442</v>
      </c>
      <c r="N49" s="71" t="s">
        <v>1081</v>
      </c>
      <c r="O49" s="71" t="s">
        <v>243</v>
      </c>
      <c r="P49" s="71" t="s">
        <v>1479</v>
      </c>
      <c r="Q49" s="72">
        <v>10</v>
      </c>
      <c r="R49" s="71" t="s">
        <v>499</v>
      </c>
      <c r="S49" s="73">
        <v>41277</v>
      </c>
      <c r="T49" s="73"/>
      <c r="U49" s="71" t="s">
        <v>1850</v>
      </c>
      <c r="V49" s="71" t="s">
        <v>1741</v>
      </c>
      <c r="W49" s="71" t="s">
        <v>1741</v>
      </c>
      <c r="X49" s="71" t="s">
        <v>1741</v>
      </c>
      <c r="Y49" s="71" t="s">
        <v>2628</v>
      </c>
      <c r="Z49" s="71" t="s">
        <v>8</v>
      </c>
      <c r="AA49" s="71" t="s">
        <v>1333</v>
      </c>
      <c r="AB49" s="71" t="s">
        <v>2629</v>
      </c>
    </row>
    <row r="50" spans="1:28" x14ac:dyDescent="0.25">
      <c r="A50" s="30" t="s">
        <v>245</v>
      </c>
      <c r="B50" s="37" t="str">
        <f t="shared" si="0"/>
        <v>LEBALFNA</v>
      </c>
      <c r="C50" s="37" t="str">
        <f t="shared" si="1"/>
        <v>NA</v>
      </c>
      <c r="D50" s="71">
        <v>100322</v>
      </c>
      <c r="F50" s="71" t="s">
        <v>242</v>
      </c>
      <c r="G50" s="71" t="s">
        <v>1846</v>
      </c>
      <c r="H50" s="71" t="s">
        <v>1514</v>
      </c>
      <c r="I50" s="71" t="s">
        <v>1002</v>
      </c>
      <c r="J50" s="71" t="s">
        <v>1002</v>
      </c>
      <c r="K50" s="71" t="s">
        <v>1002</v>
      </c>
      <c r="L50" s="71" t="s">
        <v>528</v>
      </c>
      <c r="M50" s="71" t="s">
        <v>1442</v>
      </c>
      <c r="N50" s="71" t="s">
        <v>1002</v>
      </c>
      <c r="O50" s="71" t="s">
        <v>1002</v>
      </c>
      <c r="P50" s="71" t="s">
        <v>1479</v>
      </c>
      <c r="Q50" s="72">
        <v>10</v>
      </c>
      <c r="R50" s="71" t="s">
        <v>1732</v>
      </c>
      <c r="S50" s="73">
        <v>33239</v>
      </c>
      <c r="U50" s="71" t="s">
        <v>1851</v>
      </c>
      <c r="V50" s="71" t="s">
        <v>1741</v>
      </c>
      <c r="W50" s="71" t="s">
        <v>1741</v>
      </c>
      <c r="X50" s="71" t="s">
        <v>1741</v>
      </c>
      <c r="Y50" s="71" t="s">
        <v>2628</v>
      </c>
      <c r="Z50" s="71" t="s">
        <v>1002</v>
      </c>
      <c r="AA50" s="71" t="s">
        <v>1002</v>
      </c>
      <c r="AB50" s="71" t="s">
        <v>2629</v>
      </c>
    </row>
    <row r="51" spans="1:28" x14ac:dyDescent="0.25">
      <c r="A51" s="30" t="s">
        <v>245</v>
      </c>
      <c r="B51" s="37" t="str">
        <f t="shared" si="0"/>
        <v>LEBALFNA</v>
      </c>
      <c r="C51" s="37" t="str">
        <f t="shared" si="1"/>
        <v>NA</v>
      </c>
      <c r="D51" s="71">
        <v>115198</v>
      </c>
      <c r="F51" s="71" t="s">
        <v>242</v>
      </c>
      <c r="G51" s="71" t="s">
        <v>1846</v>
      </c>
      <c r="H51" s="71" t="s">
        <v>1514</v>
      </c>
      <c r="I51" s="71" t="s">
        <v>1002</v>
      </c>
      <c r="J51" s="71" t="s">
        <v>1002</v>
      </c>
      <c r="K51" s="71" t="s">
        <v>1002</v>
      </c>
      <c r="L51" s="71" t="s">
        <v>528</v>
      </c>
      <c r="M51" s="71" t="s">
        <v>1442</v>
      </c>
      <c r="N51" s="71" t="s">
        <v>1002</v>
      </c>
      <c r="O51" s="71" t="s">
        <v>1002</v>
      </c>
      <c r="P51" s="71" t="s">
        <v>1479</v>
      </c>
      <c r="Q51" s="72">
        <v>10</v>
      </c>
      <c r="R51" s="71" t="s">
        <v>1732</v>
      </c>
      <c r="S51" s="73">
        <v>33239</v>
      </c>
      <c r="U51" s="71" t="s">
        <v>1852</v>
      </c>
      <c r="V51" s="71" t="s">
        <v>1741</v>
      </c>
      <c r="W51" s="71" t="s">
        <v>1741</v>
      </c>
      <c r="X51" s="71" t="s">
        <v>1741</v>
      </c>
      <c r="Y51" s="71" t="s">
        <v>2628</v>
      </c>
      <c r="Z51" s="71" t="s">
        <v>1002</v>
      </c>
      <c r="AA51" s="71" t="s">
        <v>1002</v>
      </c>
      <c r="AB51" s="71" t="s">
        <v>2629</v>
      </c>
    </row>
    <row r="52" spans="1:28" x14ac:dyDescent="0.25">
      <c r="A52" s="30" t="s">
        <v>1042</v>
      </c>
      <c r="B52" s="37" t="str">
        <f t="shared" si="0"/>
        <v>LEEQTFRG</v>
      </c>
      <c r="C52" s="37" t="str">
        <f t="shared" si="1"/>
        <v>17GP</v>
      </c>
      <c r="D52" s="71">
        <v>100313</v>
      </c>
      <c r="E52" s="71" t="s">
        <v>306</v>
      </c>
      <c r="F52" s="71" t="s">
        <v>291</v>
      </c>
      <c r="G52" s="71" t="s">
        <v>1273</v>
      </c>
      <c r="H52" s="71" t="s">
        <v>1003</v>
      </c>
      <c r="I52" s="71" t="s">
        <v>19</v>
      </c>
      <c r="J52" s="71" t="s">
        <v>53</v>
      </c>
      <c r="K52" s="71" t="s">
        <v>25</v>
      </c>
      <c r="L52" s="71" t="s">
        <v>535</v>
      </c>
      <c r="M52" s="71" t="s">
        <v>1445</v>
      </c>
      <c r="N52" s="71" t="s">
        <v>1084</v>
      </c>
      <c r="O52" s="71" t="s">
        <v>304</v>
      </c>
      <c r="P52" s="71" t="s">
        <v>1479</v>
      </c>
      <c r="Q52" s="72">
        <v>10</v>
      </c>
      <c r="R52" s="71" t="s">
        <v>499</v>
      </c>
      <c r="S52" s="73">
        <v>34074</v>
      </c>
      <c r="T52" s="73"/>
      <c r="U52" s="71" t="s">
        <v>1853</v>
      </c>
      <c r="V52" s="71" t="s">
        <v>1741</v>
      </c>
      <c r="W52" s="71" t="s">
        <v>1741</v>
      </c>
      <c r="X52" s="71" t="s">
        <v>1741</v>
      </c>
      <c r="Y52" s="71" t="s">
        <v>2628</v>
      </c>
      <c r="Z52" s="71" t="s">
        <v>19</v>
      </c>
      <c r="AA52" s="71" t="s">
        <v>1</v>
      </c>
      <c r="AB52" s="71" t="s">
        <v>2630</v>
      </c>
    </row>
    <row r="53" spans="1:28" x14ac:dyDescent="0.25">
      <c r="A53" s="30" t="s">
        <v>1042</v>
      </c>
      <c r="B53" s="37" t="str">
        <f t="shared" si="0"/>
        <v>LEEQTFRD</v>
      </c>
      <c r="C53" s="37" t="str">
        <f t="shared" si="1"/>
        <v>17DP</v>
      </c>
      <c r="D53" s="71">
        <v>100312</v>
      </c>
      <c r="E53" s="71" t="s">
        <v>1517</v>
      </c>
      <c r="F53" s="71" t="s">
        <v>291</v>
      </c>
      <c r="G53" s="71" t="s">
        <v>1273</v>
      </c>
      <c r="H53" s="71" t="s">
        <v>1003</v>
      </c>
      <c r="I53" s="71" t="s">
        <v>18</v>
      </c>
      <c r="J53" s="71" t="s">
        <v>1304</v>
      </c>
      <c r="K53" s="71" t="s">
        <v>25</v>
      </c>
      <c r="L53" s="71" t="s">
        <v>535</v>
      </c>
      <c r="M53" s="71" t="s">
        <v>1445</v>
      </c>
      <c r="N53" s="71" t="s">
        <v>1083</v>
      </c>
      <c r="O53" s="71" t="s">
        <v>300</v>
      </c>
      <c r="P53" s="71" t="s">
        <v>1479</v>
      </c>
      <c r="Q53" s="72">
        <v>10</v>
      </c>
      <c r="R53" s="71" t="s">
        <v>499</v>
      </c>
      <c r="S53" s="73">
        <v>34074</v>
      </c>
      <c r="T53" s="73"/>
      <c r="U53" s="71" t="s">
        <v>1854</v>
      </c>
      <c r="V53" s="71" t="s">
        <v>1741</v>
      </c>
      <c r="W53" s="71" t="s">
        <v>1741</v>
      </c>
      <c r="X53" s="71" t="s">
        <v>1741</v>
      </c>
      <c r="Y53" s="71" t="s">
        <v>2628</v>
      </c>
      <c r="Z53" s="71" t="s">
        <v>18</v>
      </c>
      <c r="AA53" s="71" t="s">
        <v>1648</v>
      </c>
      <c r="AB53" s="71" t="s">
        <v>2630</v>
      </c>
    </row>
    <row r="54" spans="1:28" x14ac:dyDescent="0.25">
      <c r="A54" s="30" t="s">
        <v>1042</v>
      </c>
      <c r="B54" s="37" t="str">
        <f t="shared" si="0"/>
        <v>LEEQTFGDP</v>
      </c>
      <c r="C54" s="37" t="str">
        <f t="shared" si="1"/>
        <v>17G1</v>
      </c>
      <c r="D54" s="71">
        <v>120264</v>
      </c>
      <c r="E54" s="71" t="s">
        <v>298</v>
      </c>
      <c r="F54" s="71" t="s">
        <v>291</v>
      </c>
      <c r="G54" s="71" t="s">
        <v>1273</v>
      </c>
      <c r="H54" s="71" t="s">
        <v>1003</v>
      </c>
      <c r="I54" s="71" t="s">
        <v>41</v>
      </c>
      <c r="J54" s="71" t="s">
        <v>44</v>
      </c>
      <c r="K54" s="71" t="s">
        <v>24</v>
      </c>
      <c r="L54" s="71" t="s">
        <v>535</v>
      </c>
      <c r="M54" s="71" t="s">
        <v>1445</v>
      </c>
      <c r="N54" s="71" t="s">
        <v>1086</v>
      </c>
      <c r="O54" s="71" t="s">
        <v>296</v>
      </c>
      <c r="P54" s="71" t="s">
        <v>1479</v>
      </c>
      <c r="Q54" s="72">
        <v>10</v>
      </c>
      <c r="R54" s="71" t="s">
        <v>499</v>
      </c>
      <c r="S54" s="73">
        <v>41275</v>
      </c>
      <c r="T54" s="73"/>
      <c r="U54" s="71" t="s">
        <v>1855</v>
      </c>
      <c r="V54" s="71" t="s">
        <v>1741</v>
      </c>
      <c r="W54" s="71" t="s">
        <v>1741</v>
      </c>
      <c r="X54" s="71" t="s">
        <v>1741</v>
      </c>
      <c r="Y54" s="71" t="s">
        <v>2628</v>
      </c>
      <c r="Z54" s="71" t="s">
        <v>12</v>
      </c>
      <c r="AA54" s="71" t="s">
        <v>7</v>
      </c>
      <c r="AB54" s="71" t="s">
        <v>2630</v>
      </c>
    </row>
    <row r="55" spans="1:28" x14ac:dyDescent="0.25">
      <c r="A55" s="30" t="s">
        <v>1042</v>
      </c>
      <c r="B55" s="37" t="str">
        <f t="shared" si="0"/>
        <v>LEEQTFDDP</v>
      </c>
      <c r="C55" s="37" t="str">
        <f t="shared" si="1"/>
        <v>17D1</v>
      </c>
      <c r="D55" s="71">
        <v>120263</v>
      </c>
      <c r="E55" s="71" t="s">
        <v>1518</v>
      </c>
      <c r="F55" s="71" t="s">
        <v>291</v>
      </c>
      <c r="G55" s="71" t="s">
        <v>1273</v>
      </c>
      <c r="H55" s="71" t="s">
        <v>1003</v>
      </c>
      <c r="I55" s="71" t="s">
        <v>34</v>
      </c>
      <c r="J55" s="71" t="s">
        <v>1303</v>
      </c>
      <c r="K55" s="71" t="s">
        <v>24</v>
      </c>
      <c r="L55" s="71" t="s">
        <v>535</v>
      </c>
      <c r="M55" s="71" t="s">
        <v>1445</v>
      </c>
      <c r="N55" s="71" t="s">
        <v>1085</v>
      </c>
      <c r="O55" s="71" t="s">
        <v>292</v>
      </c>
      <c r="P55" s="71" t="s">
        <v>1479</v>
      </c>
      <c r="Q55" s="72">
        <v>10</v>
      </c>
      <c r="R55" s="71" t="s">
        <v>499</v>
      </c>
      <c r="S55" s="73">
        <v>41275</v>
      </c>
      <c r="T55" s="73"/>
      <c r="U55" s="71" t="s">
        <v>1856</v>
      </c>
      <c r="V55" s="71" t="s">
        <v>1741</v>
      </c>
      <c r="W55" s="71" t="s">
        <v>1741</v>
      </c>
      <c r="X55" s="71" t="s">
        <v>1741</v>
      </c>
      <c r="Y55" s="71" t="s">
        <v>2628</v>
      </c>
      <c r="Z55" s="71" t="s">
        <v>8</v>
      </c>
      <c r="AA55" s="71" t="s">
        <v>1333</v>
      </c>
      <c r="AB55" s="71" t="s">
        <v>2630</v>
      </c>
    </row>
    <row r="56" spans="1:28" x14ac:dyDescent="0.25">
      <c r="A56" s="30" t="s">
        <v>312</v>
      </c>
      <c r="B56" s="37" t="str">
        <f t="shared" si="0"/>
        <v>LEGROWRG</v>
      </c>
      <c r="C56" s="37" t="str">
        <f t="shared" si="1"/>
        <v>19GP</v>
      </c>
      <c r="D56" s="71">
        <v>106871</v>
      </c>
      <c r="E56" s="71" t="s">
        <v>325</v>
      </c>
      <c r="F56" s="71" t="s">
        <v>308</v>
      </c>
      <c r="G56" s="71" t="s">
        <v>311</v>
      </c>
      <c r="H56" s="71" t="s">
        <v>1003</v>
      </c>
      <c r="I56" s="71" t="s">
        <v>19</v>
      </c>
      <c r="J56" s="71" t="s">
        <v>53</v>
      </c>
      <c r="K56" s="71" t="s">
        <v>25</v>
      </c>
      <c r="L56" s="71" t="s">
        <v>529</v>
      </c>
      <c r="M56" s="71" t="s">
        <v>1446</v>
      </c>
      <c r="N56" s="71" t="s">
        <v>1088</v>
      </c>
      <c r="O56" s="71" t="s">
        <v>323</v>
      </c>
      <c r="P56" s="71" t="s">
        <v>1479</v>
      </c>
      <c r="Q56" s="72">
        <v>10</v>
      </c>
      <c r="R56" s="71" t="s">
        <v>499</v>
      </c>
      <c r="S56" s="73">
        <v>34578</v>
      </c>
      <c r="T56" s="73"/>
      <c r="U56" s="71" t="s">
        <v>1857</v>
      </c>
      <c r="V56" s="71" t="s">
        <v>1741</v>
      </c>
      <c r="W56" s="71" t="s">
        <v>1741</v>
      </c>
      <c r="X56" s="71" t="s">
        <v>1741</v>
      </c>
      <c r="Y56" s="71" t="s">
        <v>2628</v>
      </c>
      <c r="Z56" s="71" t="s">
        <v>19</v>
      </c>
      <c r="AA56" s="71" t="s">
        <v>1</v>
      </c>
      <c r="AB56" s="71" t="s">
        <v>2631</v>
      </c>
    </row>
    <row r="57" spans="1:28" x14ac:dyDescent="0.25">
      <c r="A57" s="30" t="s">
        <v>312</v>
      </c>
      <c r="B57" s="37" t="str">
        <f t="shared" si="0"/>
        <v>LEGROWRD</v>
      </c>
      <c r="C57" s="37" t="str">
        <f t="shared" si="1"/>
        <v>19DP</v>
      </c>
      <c r="D57" s="71">
        <v>100332</v>
      </c>
      <c r="E57" s="71" t="s">
        <v>1519</v>
      </c>
      <c r="F57" s="71" t="s">
        <v>308</v>
      </c>
      <c r="G57" s="71" t="s">
        <v>311</v>
      </c>
      <c r="H57" s="71" t="s">
        <v>1003</v>
      </c>
      <c r="I57" s="71" t="s">
        <v>18</v>
      </c>
      <c r="J57" s="71" t="s">
        <v>1304</v>
      </c>
      <c r="K57" s="71" t="s">
        <v>25</v>
      </c>
      <c r="L57" s="71" t="s">
        <v>529</v>
      </c>
      <c r="M57" s="71" t="s">
        <v>1446</v>
      </c>
      <c r="N57" s="71" t="s">
        <v>1087</v>
      </c>
      <c r="O57" s="71" t="s">
        <v>319</v>
      </c>
      <c r="P57" s="71" t="s">
        <v>1479</v>
      </c>
      <c r="Q57" s="72">
        <v>10</v>
      </c>
      <c r="R57" s="71" t="s">
        <v>499</v>
      </c>
      <c r="S57" s="73">
        <v>34578</v>
      </c>
      <c r="T57" s="73"/>
      <c r="U57" s="71" t="s">
        <v>1858</v>
      </c>
      <c r="V57" s="71" t="s">
        <v>1741</v>
      </c>
      <c r="W57" s="71" t="s">
        <v>1741</v>
      </c>
      <c r="X57" s="71" t="s">
        <v>1741</v>
      </c>
      <c r="Y57" s="71" t="s">
        <v>2628</v>
      </c>
      <c r="Z57" s="71" t="s">
        <v>18</v>
      </c>
      <c r="AA57" s="71" t="s">
        <v>1648</v>
      </c>
      <c r="AB57" s="71" t="s">
        <v>2631</v>
      </c>
    </row>
    <row r="58" spans="1:28" x14ac:dyDescent="0.25">
      <c r="A58" s="30" t="s">
        <v>312</v>
      </c>
      <c r="B58" s="37" t="str">
        <f t="shared" si="0"/>
        <v>LEGROWGDP</v>
      </c>
      <c r="C58" s="37" t="str">
        <f t="shared" si="1"/>
        <v>19G1</v>
      </c>
      <c r="D58" s="71">
        <v>120267</v>
      </c>
      <c r="E58" s="71" t="s">
        <v>317</v>
      </c>
      <c r="F58" s="71" t="s">
        <v>308</v>
      </c>
      <c r="G58" s="71" t="s">
        <v>311</v>
      </c>
      <c r="H58" s="71" t="s">
        <v>1003</v>
      </c>
      <c r="I58" s="71" t="s">
        <v>41</v>
      </c>
      <c r="J58" s="71" t="s">
        <v>44</v>
      </c>
      <c r="K58" s="71" t="s">
        <v>24</v>
      </c>
      <c r="L58" s="71" t="s">
        <v>529</v>
      </c>
      <c r="M58" s="71" t="s">
        <v>1446</v>
      </c>
      <c r="N58" s="71" t="s">
        <v>1089</v>
      </c>
      <c r="O58" s="71" t="s">
        <v>315</v>
      </c>
      <c r="P58" s="71" t="s">
        <v>1479</v>
      </c>
      <c r="Q58" s="72">
        <v>10</v>
      </c>
      <c r="R58" s="71" t="s">
        <v>499</v>
      </c>
      <c r="S58" s="73">
        <v>41275</v>
      </c>
      <c r="T58" s="73"/>
      <c r="U58" s="71" t="s">
        <v>1859</v>
      </c>
      <c r="V58" s="71" t="s">
        <v>1741</v>
      </c>
      <c r="W58" s="71" t="s">
        <v>1741</v>
      </c>
      <c r="X58" s="71" t="s">
        <v>1741</v>
      </c>
      <c r="Y58" s="71" t="s">
        <v>2628</v>
      </c>
      <c r="Z58" s="71" t="s">
        <v>12</v>
      </c>
      <c r="AA58" s="71" t="s">
        <v>7</v>
      </c>
      <c r="AB58" s="71" t="s">
        <v>2631</v>
      </c>
    </row>
    <row r="59" spans="1:28" x14ac:dyDescent="0.25">
      <c r="A59" s="30" t="s">
        <v>312</v>
      </c>
      <c r="B59" s="37" t="str">
        <f t="shared" si="0"/>
        <v>LEGROWDDP</v>
      </c>
      <c r="C59" s="37" t="str">
        <f t="shared" si="1"/>
        <v>19D1</v>
      </c>
      <c r="D59" s="71">
        <v>120268</v>
      </c>
      <c r="E59" s="71" t="s">
        <v>1520</v>
      </c>
      <c r="F59" s="71" t="s">
        <v>308</v>
      </c>
      <c r="G59" s="71" t="s">
        <v>311</v>
      </c>
      <c r="H59" s="71" t="s">
        <v>1003</v>
      </c>
      <c r="I59" s="71" t="s">
        <v>34</v>
      </c>
      <c r="J59" s="71" t="s">
        <v>1303</v>
      </c>
      <c r="K59" s="71" t="s">
        <v>24</v>
      </c>
      <c r="L59" s="71" t="s">
        <v>529</v>
      </c>
      <c r="M59" s="71" t="s">
        <v>1446</v>
      </c>
      <c r="N59" s="71" t="s">
        <v>1090</v>
      </c>
      <c r="O59" s="71" t="s">
        <v>309</v>
      </c>
      <c r="P59" s="71" t="s">
        <v>1479</v>
      </c>
      <c r="Q59" s="72">
        <v>10</v>
      </c>
      <c r="R59" s="71" t="s">
        <v>499</v>
      </c>
      <c r="S59" s="73">
        <v>41275</v>
      </c>
      <c r="T59" s="73"/>
      <c r="U59" s="71" t="s">
        <v>1860</v>
      </c>
      <c r="V59" s="71" t="s">
        <v>1741</v>
      </c>
      <c r="W59" s="71" t="s">
        <v>1741</v>
      </c>
      <c r="X59" s="71" t="s">
        <v>1741</v>
      </c>
      <c r="Y59" s="71" t="s">
        <v>2628</v>
      </c>
      <c r="Z59" s="71" t="s">
        <v>8</v>
      </c>
      <c r="AA59" s="71" t="s">
        <v>1333</v>
      </c>
      <c r="AB59" s="71" t="s">
        <v>2631</v>
      </c>
    </row>
    <row r="60" spans="1:28" x14ac:dyDescent="0.25">
      <c r="A60" s="30" t="s">
        <v>312</v>
      </c>
      <c r="B60" s="37" t="str">
        <f t="shared" si="0"/>
        <v>LEGROWNA</v>
      </c>
      <c r="C60" s="37" t="str">
        <f t="shared" si="1"/>
        <v>NA</v>
      </c>
      <c r="D60" s="71">
        <v>115201</v>
      </c>
      <c r="F60" s="71" t="s">
        <v>308</v>
      </c>
      <c r="G60" s="71" t="s">
        <v>311</v>
      </c>
      <c r="H60" s="71" t="s">
        <v>1003</v>
      </c>
      <c r="I60" s="71" t="s">
        <v>1002</v>
      </c>
      <c r="J60" s="71" t="s">
        <v>1002</v>
      </c>
      <c r="K60" s="71" t="s">
        <v>1002</v>
      </c>
      <c r="L60" s="71" t="s">
        <v>529</v>
      </c>
      <c r="M60" s="71" t="s">
        <v>1446</v>
      </c>
      <c r="N60" s="71" t="s">
        <v>1002</v>
      </c>
      <c r="O60" s="71" t="s">
        <v>1002</v>
      </c>
      <c r="P60" s="71" t="s">
        <v>1479</v>
      </c>
      <c r="Q60" s="72">
        <v>10</v>
      </c>
      <c r="R60" s="71" t="s">
        <v>1732</v>
      </c>
      <c r="S60" s="73">
        <v>34578</v>
      </c>
      <c r="U60" s="71" t="s">
        <v>1861</v>
      </c>
      <c r="V60" s="71" t="s">
        <v>1741</v>
      </c>
      <c r="W60" s="71" t="s">
        <v>1741</v>
      </c>
      <c r="X60" s="71" t="s">
        <v>1741</v>
      </c>
      <c r="Y60" s="71" t="s">
        <v>2628</v>
      </c>
      <c r="Z60" s="71" t="s">
        <v>1002</v>
      </c>
      <c r="AA60" s="71" t="s">
        <v>1002</v>
      </c>
      <c r="AB60" s="71" t="s">
        <v>2631</v>
      </c>
    </row>
    <row r="61" spans="1:28" x14ac:dyDescent="0.25">
      <c r="A61" s="30" t="s">
        <v>411</v>
      </c>
      <c r="B61" s="37" t="str">
        <f t="shared" si="0"/>
        <v>LETAXPRG</v>
      </c>
      <c r="C61" s="37" t="str">
        <f t="shared" si="1"/>
        <v>28GP</v>
      </c>
      <c r="D61" s="71">
        <v>100865</v>
      </c>
      <c r="E61" s="71" t="s">
        <v>424</v>
      </c>
      <c r="F61" s="71" t="s">
        <v>408</v>
      </c>
      <c r="G61" s="71" t="s">
        <v>2402</v>
      </c>
      <c r="H61" s="71" t="s">
        <v>1477</v>
      </c>
      <c r="I61" s="71" t="s">
        <v>19</v>
      </c>
      <c r="J61" s="71" t="s">
        <v>53</v>
      </c>
      <c r="K61" s="71" t="s">
        <v>25</v>
      </c>
      <c r="L61" s="71" t="s">
        <v>534</v>
      </c>
      <c r="M61" s="71" t="s">
        <v>1452</v>
      </c>
      <c r="N61" s="71" t="s">
        <v>1092</v>
      </c>
      <c r="O61" s="71" t="s">
        <v>422</v>
      </c>
      <c r="P61" s="71" t="s">
        <v>1479</v>
      </c>
      <c r="Q61" s="72">
        <v>10</v>
      </c>
      <c r="R61" s="71" t="s">
        <v>499</v>
      </c>
      <c r="S61" s="73">
        <v>35520</v>
      </c>
      <c r="T61" s="73"/>
      <c r="U61" s="71" t="s">
        <v>2632</v>
      </c>
      <c r="V61" s="71" t="s">
        <v>1741</v>
      </c>
      <c r="W61" s="71" t="s">
        <v>1741</v>
      </c>
      <c r="X61" s="71" t="s">
        <v>1741</v>
      </c>
      <c r="Y61" s="71" t="s">
        <v>2628</v>
      </c>
      <c r="Z61" s="71" t="s">
        <v>19</v>
      </c>
      <c r="AA61" s="71" t="s">
        <v>1</v>
      </c>
      <c r="AB61" s="71" t="s">
        <v>2633</v>
      </c>
    </row>
    <row r="62" spans="1:28" x14ac:dyDescent="0.25">
      <c r="A62" s="30" t="s">
        <v>411</v>
      </c>
      <c r="B62" s="37" t="str">
        <f t="shared" si="0"/>
        <v>LETAXPRD</v>
      </c>
      <c r="C62" s="37" t="str">
        <f t="shared" si="1"/>
        <v>28DP</v>
      </c>
      <c r="D62" s="71">
        <v>100864</v>
      </c>
      <c r="E62" s="71" t="s">
        <v>1521</v>
      </c>
      <c r="F62" s="71" t="s">
        <v>408</v>
      </c>
      <c r="G62" s="71" t="s">
        <v>2402</v>
      </c>
      <c r="H62" s="71" t="s">
        <v>1477</v>
      </c>
      <c r="I62" s="71" t="s">
        <v>18</v>
      </c>
      <c r="J62" s="71" t="s">
        <v>1304</v>
      </c>
      <c r="K62" s="71" t="s">
        <v>25</v>
      </c>
      <c r="L62" s="71" t="s">
        <v>534</v>
      </c>
      <c r="M62" s="71" t="s">
        <v>1452</v>
      </c>
      <c r="N62" s="71" t="s">
        <v>1091</v>
      </c>
      <c r="O62" s="71" t="s">
        <v>418</v>
      </c>
      <c r="P62" s="71" t="s">
        <v>1479</v>
      </c>
      <c r="Q62" s="72">
        <v>10</v>
      </c>
      <c r="R62" s="71" t="s">
        <v>499</v>
      </c>
      <c r="S62" s="73">
        <v>35520</v>
      </c>
      <c r="T62" s="73"/>
      <c r="U62" s="71" t="s">
        <v>2634</v>
      </c>
      <c r="V62" s="71" t="s">
        <v>1741</v>
      </c>
      <c r="W62" s="71" t="s">
        <v>1741</v>
      </c>
      <c r="X62" s="71" t="s">
        <v>1741</v>
      </c>
      <c r="Y62" s="71" t="s">
        <v>2628</v>
      </c>
      <c r="Z62" s="71" t="s">
        <v>18</v>
      </c>
      <c r="AA62" s="71" t="s">
        <v>1648</v>
      </c>
      <c r="AB62" s="71" t="s">
        <v>2633</v>
      </c>
    </row>
    <row r="63" spans="1:28" x14ac:dyDescent="0.25">
      <c r="A63" s="30" t="s">
        <v>411</v>
      </c>
      <c r="B63" s="37" t="str">
        <f t="shared" si="0"/>
        <v>LETAXPGDP</v>
      </c>
      <c r="C63" s="37" t="str">
        <f t="shared" si="1"/>
        <v>28G1</v>
      </c>
      <c r="D63" s="71">
        <v>120270</v>
      </c>
      <c r="E63" s="71" t="s">
        <v>416</v>
      </c>
      <c r="F63" s="71" t="s">
        <v>408</v>
      </c>
      <c r="G63" s="71" t="s">
        <v>2402</v>
      </c>
      <c r="H63" s="71" t="s">
        <v>1477</v>
      </c>
      <c r="I63" s="71" t="s">
        <v>41</v>
      </c>
      <c r="J63" s="71" t="s">
        <v>44</v>
      </c>
      <c r="K63" s="71" t="s">
        <v>24</v>
      </c>
      <c r="L63" s="71" t="s">
        <v>534</v>
      </c>
      <c r="M63" s="71" t="s">
        <v>1452</v>
      </c>
      <c r="N63" s="71" t="s">
        <v>1094</v>
      </c>
      <c r="O63" s="71" t="s">
        <v>414</v>
      </c>
      <c r="P63" s="71" t="s">
        <v>1479</v>
      </c>
      <c r="Q63" s="72">
        <v>10</v>
      </c>
      <c r="R63" s="71" t="s">
        <v>499</v>
      </c>
      <c r="S63" s="73">
        <v>41275</v>
      </c>
      <c r="T63" s="73"/>
      <c r="U63" s="71" t="s">
        <v>2635</v>
      </c>
      <c r="V63" s="71" t="s">
        <v>1741</v>
      </c>
      <c r="W63" s="71" t="s">
        <v>1741</v>
      </c>
      <c r="X63" s="71" t="s">
        <v>1741</v>
      </c>
      <c r="Y63" s="71" t="s">
        <v>2628</v>
      </c>
      <c r="Z63" s="71" t="s">
        <v>12</v>
      </c>
      <c r="AA63" s="71" t="s">
        <v>7</v>
      </c>
      <c r="AB63" s="71" t="s">
        <v>2633</v>
      </c>
    </row>
    <row r="64" spans="1:28" x14ac:dyDescent="0.25">
      <c r="A64" s="30" t="s">
        <v>411</v>
      </c>
      <c r="B64" s="37" t="str">
        <f t="shared" si="0"/>
        <v>LETAXPDDP</v>
      </c>
      <c r="C64" s="37" t="str">
        <f t="shared" si="1"/>
        <v>28D1</v>
      </c>
      <c r="D64" s="71">
        <v>120269</v>
      </c>
      <c r="E64" s="71" t="s">
        <v>1522</v>
      </c>
      <c r="F64" s="71" t="s">
        <v>408</v>
      </c>
      <c r="G64" s="71" t="s">
        <v>2402</v>
      </c>
      <c r="H64" s="71" t="s">
        <v>1477</v>
      </c>
      <c r="I64" s="71" t="s">
        <v>34</v>
      </c>
      <c r="J64" s="71" t="s">
        <v>1303</v>
      </c>
      <c r="K64" s="71" t="s">
        <v>24</v>
      </c>
      <c r="L64" s="71" t="s">
        <v>534</v>
      </c>
      <c r="M64" s="71" t="s">
        <v>1452</v>
      </c>
      <c r="N64" s="71" t="s">
        <v>1093</v>
      </c>
      <c r="O64" s="71" t="s">
        <v>409</v>
      </c>
      <c r="P64" s="71" t="s">
        <v>1479</v>
      </c>
      <c r="Q64" s="72">
        <v>10</v>
      </c>
      <c r="R64" s="71" t="s">
        <v>499</v>
      </c>
      <c r="S64" s="73">
        <v>41275</v>
      </c>
      <c r="T64" s="73"/>
      <c r="U64" s="71" t="s">
        <v>2636</v>
      </c>
      <c r="V64" s="71" t="s">
        <v>1741</v>
      </c>
      <c r="W64" s="71" t="s">
        <v>1741</v>
      </c>
      <c r="X64" s="71" t="s">
        <v>1741</v>
      </c>
      <c r="Y64" s="71" t="s">
        <v>2628</v>
      </c>
      <c r="Z64" s="71" t="s">
        <v>8</v>
      </c>
      <c r="AA64" s="71" t="s">
        <v>1333</v>
      </c>
      <c r="AB64" s="71" t="s">
        <v>2633</v>
      </c>
    </row>
    <row r="65" spans="1:28" x14ac:dyDescent="0.25">
      <c r="A65" s="30" t="s">
        <v>411</v>
      </c>
      <c r="B65" s="37" t="str">
        <f t="shared" si="0"/>
        <v>LETAXPNA</v>
      </c>
      <c r="C65" s="37" t="str">
        <f t="shared" si="1"/>
        <v>NA</v>
      </c>
      <c r="D65" s="71">
        <v>115209</v>
      </c>
      <c r="F65" s="71" t="s">
        <v>408</v>
      </c>
      <c r="G65" s="71" t="s">
        <v>2402</v>
      </c>
      <c r="H65" s="71" t="s">
        <v>1477</v>
      </c>
      <c r="I65" s="71" t="s">
        <v>1002</v>
      </c>
      <c r="J65" s="71" t="s">
        <v>1002</v>
      </c>
      <c r="K65" s="71" t="s">
        <v>1002</v>
      </c>
      <c r="L65" s="71" t="s">
        <v>534</v>
      </c>
      <c r="M65" s="71" t="s">
        <v>1452</v>
      </c>
      <c r="N65" s="71" t="s">
        <v>1002</v>
      </c>
      <c r="O65" s="71" t="s">
        <v>1002</v>
      </c>
      <c r="P65" s="71" t="s">
        <v>1479</v>
      </c>
      <c r="Q65" s="72">
        <v>10</v>
      </c>
      <c r="R65" s="71" t="s">
        <v>1732</v>
      </c>
      <c r="S65" s="73">
        <v>35520</v>
      </c>
      <c r="U65" s="71" t="s">
        <v>1862</v>
      </c>
      <c r="V65" s="71" t="s">
        <v>1741</v>
      </c>
      <c r="W65" s="71" t="s">
        <v>1741</v>
      </c>
      <c r="X65" s="71" t="s">
        <v>1741</v>
      </c>
      <c r="Y65" s="71" t="s">
        <v>2628</v>
      </c>
      <c r="Z65" s="71" t="s">
        <v>1002</v>
      </c>
      <c r="AA65" s="71" t="s">
        <v>1002</v>
      </c>
      <c r="AB65" s="71" t="s">
        <v>2633</v>
      </c>
    </row>
    <row r="66" spans="1:28" x14ac:dyDescent="0.25">
      <c r="A66" s="30" t="s">
        <v>147</v>
      </c>
      <c r="B66" s="37" t="str">
        <f t="shared" si="0"/>
        <v>LDMIPFRG</v>
      </c>
      <c r="C66" s="37" t="str">
        <f t="shared" si="1"/>
        <v>31GP</v>
      </c>
      <c r="D66" s="71">
        <v>101869</v>
      </c>
      <c r="E66" s="71" t="s">
        <v>166</v>
      </c>
      <c r="F66" s="71" t="s">
        <v>144</v>
      </c>
      <c r="G66" s="71" t="s">
        <v>1863</v>
      </c>
      <c r="H66" s="71" t="s">
        <v>1514</v>
      </c>
      <c r="I66" s="71" t="s">
        <v>19</v>
      </c>
      <c r="J66" s="71" t="s">
        <v>53</v>
      </c>
      <c r="K66" s="71" t="s">
        <v>25</v>
      </c>
      <c r="L66" s="71" t="s">
        <v>532</v>
      </c>
      <c r="M66" s="71" t="s">
        <v>1430</v>
      </c>
      <c r="N66" s="71" t="s">
        <v>1098</v>
      </c>
      <c r="O66" s="71" t="s">
        <v>164</v>
      </c>
      <c r="P66" s="71" t="s">
        <v>1523</v>
      </c>
      <c r="Q66" s="72">
        <v>10</v>
      </c>
      <c r="R66" s="71" t="s">
        <v>499</v>
      </c>
      <c r="S66" s="73">
        <v>35947</v>
      </c>
      <c r="T66" s="73"/>
      <c r="U66" s="71" t="s">
        <v>1864</v>
      </c>
      <c r="V66" s="71" t="s">
        <v>1741</v>
      </c>
      <c r="W66" s="71" t="s">
        <v>1741</v>
      </c>
      <c r="X66" s="71" t="s">
        <v>1741</v>
      </c>
      <c r="Y66" s="71" t="s">
        <v>2637</v>
      </c>
      <c r="Z66" s="71" t="s">
        <v>19</v>
      </c>
      <c r="AA66" s="71" t="s">
        <v>1</v>
      </c>
      <c r="AB66" s="71" t="s">
        <v>2638</v>
      </c>
    </row>
    <row r="67" spans="1:28" x14ac:dyDescent="0.25">
      <c r="A67" s="30" t="s">
        <v>147</v>
      </c>
      <c r="B67" s="37" t="str">
        <f t="shared" ref="B67:B130" si="2">F67&amp;I67</f>
        <v>LDMIPFRMD</v>
      </c>
      <c r="C67" s="37" t="str">
        <f t="shared" ref="C67:C130" si="3">O67</f>
        <v>31MD</v>
      </c>
      <c r="D67" s="71">
        <v>101866</v>
      </c>
      <c r="E67" s="71" t="s">
        <v>1524</v>
      </c>
      <c r="F67" s="71" t="s">
        <v>144</v>
      </c>
      <c r="G67" s="71" t="s">
        <v>1863</v>
      </c>
      <c r="H67" s="71" t="s">
        <v>1514</v>
      </c>
      <c r="I67" s="71" t="s">
        <v>129</v>
      </c>
      <c r="J67" s="71" t="s">
        <v>1300</v>
      </c>
      <c r="K67" s="71" t="s">
        <v>25</v>
      </c>
      <c r="L67" s="71" t="s">
        <v>532</v>
      </c>
      <c r="M67" s="71" t="s">
        <v>1430</v>
      </c>
      <c r="N67" s="71" t="s">
        <v>1095</v>
      </c>
      <c r="O67" s="71" t="s">
        <v>168</v>
      </c>
      <c r="P67" s="71" t="s">
        <v>1523</v>
      </c>
      <c r="Q67" s="72">
        <v>10</v>
      </c>
      <c r="R67" s="71" t="s">
        <v>499</v>
      </c>
      <c r="S67" s="73">
        <v>35947</v>
      </c>
      <c r="T67" s="73"/>
      <c r="U67" s="71" t="s">
        <v>1865</v>
      </c>
      <c r="V67" s="71" t="s">
        <v>1741</v>
      </c>
      <c r="W67" s="71" t="s">
        <v>1741</v>
      </c>
      <c r="X67" s="71" t="s">
        <v>1741</v>
      </c>
      <c r="Y67" s="71" t="s">
        <v>2637</v>
      </c>
      <c r="Z67" s="71" t="s">
        <v>20</v>
      </c>
      <c r="AA67" s="71" t="s">
        <v>1649</v>
      </c>
      <c r="AB67" s="71" t="s">
        <v>2638</v>
      </c>
    </row>
    <row r="68" spans="1:28" x14ac:dyDescent="0.25">
      <c r="A68" s="30" t="s">
        <v>147</v>
      </c>
      <c r="B68" s="37" t="str">
        <f t="shared" si="2"/>
        <v>LDMIPFRQD</v>
      </c>
      <c r="C68" s="37" t="str">
        <f t="shared" si="3"/>
        <v>31QD</v>
      </c>
      <c r="D68" s="71">
        <v>101867</v>
      </c>
      <c r="E68" s="71" t="s">
        <v>1525</v>
      </c>
      <c r="F68" s="71" t="s">
        <v>144</v>
      </c>
      <c r="G68" s="71" t="s">
        <v>1863</v>
      </c>
      <c r="H68" s="71" t="s">
        <v>1514</v>
      </c>
      <c r="I68" s="71" t="s">
        <v>172</v>
      </c>
      <c r="J68" s="71" t="s">
        <v>1310</v>
      </c>
      <c r="K68" s="71" t="s">
        <v>25</v>
      </c>
      <c r="L68" s="71" t="s">
        <v>532</v>
      </c>
      <c r="M68" s="71" t="s">
        <v>1430</v>
      </c>
      <c r="N68" s="71" t="s">
        <v>1096</v>
      </c>
      <c r="O68" s="71" t="s">
        <v>173</v>
      </c>
      <c r="P68" s="71" t="s">
        <v>1523</v>
      </c>
      <c r="Q68" s="72">
        <v>10</v>
      </c>
      <c r="R68" s="71" t="s">
        <v>499</v>
      </c>
      <c r="S68" s="73">
        <v>35947</v>
      </c>
      <c r="T68" s="73"/>
      <c r="U68" s="71" t="s">
        <v>1866</v>
      </c>
      <c r="V68" s="71" t="s">
        <v>1741</v>
      </c>
      <c r="W68" s="71" t="s">
        <v>1741</v>
      </c>
      <c r="X68" s="71" t="s">
        <v>1741</v>
      </c>
      <c r="Y68" s="71" t="s">
        <v>2637</v>
      </c>
      <c r="Z68" s="71" t="s">
        <v>21</v>
      </c>
      <c r="AA68" s="71" t="s">
        <v>1650</v>
      </c>
      <c r="AB68" s="71" t="s">
        <v>2638</v>
      </c>
    </row>
    <row r="69" spans="1:28" x14ac:dyDescent="0.25">
      <c r="A69" s="30" t="s">
        <v>147</v>
      </c>
      <c r="B69" s="37" t="str">
        <f t="shared" si="2"/>
        <v>LDMIPFRAD</v>
      </c>
      <c r="C69" s="37" t="str">
        <f t="shared" si="3"/>
        <v>31YD</v>
      </c>
      <c r="D69" s="71">
        <v>101868</v>
      </c>
      <c r="E69" s="71" t="s">
        <v>1526</v>
      </c>
      <c r="F69" s="71" t="s">
        <v>144</v>
      </c>
      <c r="G69" s="71" t="s">
        <v>1863</v>
      </c>
      <c r="H69" s="71" t="s">
        <v>1514</v>
      </c>
      <c r="I69" s="71" t="s">
        <v>159</v>
      </c>
      <c r="J69" s="71" t="s">
        <v>1309</v>
      </c>
      <c r="K69" s="71" t="s">
        <v>25</v>
      </c>
      <c r="L69" s="71" t="s">
        <v>532</v>
      </c>
      <c r="M69" s="71" t="s">
        <v>1430</v>
      </c>
      <c r="N69" s="71" t="s">
        <v>1097</v>
      </c>
      <c r="O69" s="71" t="s">
        <v>160</v>
      </c>
      <c r="P69" s="71" t="s">
        <v>1523</v>
      </c>
      <c r="Q69" s="72">
        <v>10</v>
      </c>
      <c r="R69" s="71" t="s">
        <v>499</v>
      </c>
      <c r="S69" s="73">
        <v>35947</v>
      </c>
      <c r="T69" s="73"/>
      <c r="U69" s="71" t="s">
        <v>1867</v>
      </c>
      <c r="V69" s="71" t="s">
        <v>1741</v>
      </c>
      <c r="W69" s="71" t="s">
        <v>1741</v>
      </c>
      <c r="X69" s="71" t="s">
        <v>1741</v>
      </c>
      <c r="Y69" s="71" t="s">
        <v>2637</v>
      </c>
      <c r="Z69" s="71" t="s">
        <v>16</v>
      </c>
      <c r="AA69" s="71" t="s">
        <v>1651</v>
      </c>
      <c r="AB69" s="71" t="s">
        <v>2638</v>
      </c>
    </row>
    <row r="70" spans="1:28" x14ac:dyDescent="0.25">
      <c r="A70" s="30" t="s">
        <v>147</v>
      </c>
      <c r="B70" s="37" t="str">
        <f t="shared" si="2"/>
        <v>LDMIPFGDP</v>
      </c>
      <c r="C70" s="37" t="str">
        <f t="shared" si="3"/>
        <v>31G1</v>
      </c>
      <c r="D70" s="71">
        <v>120276</v>
      </c>
      <c r="E70" s="71" t="s">
        <v>148</v>
      </c>
      <c r="F70" s="71" t="s">
        <v>144</v>
      </c>
      <c r="G70" s="71" t="s">
        <v>1863</v>
      </c>
      <c r="H70" s="71" t="s">
        <v>1514</v>
      </c>
      <c r="I70" s="71" t="s">
        <v>41</v>
      </c>
      <c r="J70" s="71" t="s">
        <v>44</v>
      </c>
      <c r="K70" s="71" t="s">
        <v>24</v>
      </c>
      <c r="L70" s="71" t="s">
        <v>532</v>
      </c>
      <c r="M70" s="71" t="s">
        <v>1430</v>
      </c>
      <c r="N70" s="71" t="s">
        <v>1101</v>
      </c>
      <c r="O70" s="71" t="s">
        <v>145</v>
      </c>
      <c r="P70" s="71" t="s">
        <v>1523</v>
      </c>
      <c r="Q70" s="72">
        <v>10</v>
      </c>
      <c r="R70" s="71" t="s">
        <v>499</v>
      </c>
      <c r="S70" s="73">
        <v>41283</v>
      </c>
      <c r="T70" s="73"/>
      <c r="U70" s="71" t="s">
        <v>1868</v>
      </c>
      <c r="V70" s="71" t="s">
        <v>1741</v>
      </c>
      <c r="W70" s="71" t="s">
        <v>1741</v>
      </c>
      <c r="X70" s="71" t="s">
        <v>1741</v>
      </c>
      <c r="Y70" s="71" t="s">
        <v>2637</v>
      </c>
      <c r="Z70" s="71" t="s">
        <v>12</v>
      </c>
      <c r="AA70" s="71" t="s">
        <v>7</v>
      </c>
      <c r="AB70" s="71" t="s">
        <v>2638</v>
      </c>
    </row>
    <row r="71" spans="1:28" x14ac:dyDescent="0.25">
      <c r="A71" s="30" t="s">
        <v>147</v>
      </c>
      <c r="B71" s="37" t="str">
        <f t="shared" si="2"/>
        <v>LDMIPFMDP</v>
      </c>
      <c r="C71" s="37" t="str">
        <f t="shared" si="3"/>
        <v>31M1</v>
      </c>
      <c r="D71" s="71">
        <v>120277</v>
      </c>
      <c r="E71" s="71" t="s">
        <v>1527</v>
      </c>
      <c r="F71" s="71" t="s">
        <v>144</v>
      </c>
      <c r="G71" s="71" t="s">
        <v>1863</v>
      </c>
      <c r="H71" s="71" t="s">
        <v>1514</v>
      </c>
      <c r="I71" s="71" t="s">
        <v>116</v>
      </c>
      <c r="J71" s="71" t="s">
        <v>1306</v>
      </c>
      <c r="K71" s="71" t="s">
        <v>24</v>
      </c>
      <c r="L71" s="71" t="s">
        <v>532</v>
      </c>
      <c r="M71" s="71" t="s">
        <v>1430</v>
      </c>
      <c r="N71" s="71" t="s">
        <v>1102</v>
      </c>
      <c r="O71" s="71" t="s">
        <v>150</v>
      </c>
      <c r="P71" s="71" t="s">
        <v>1523</v>
      </c>
      <c r="Q71" s="72">
        <v>10</v>
      </c>
      <c r="R71" s="71" t="s">
        <v>499</v>
      </c>
      <c r="S71" s="73">
        <v>41283</v>
      </c>
      <c r="T71" s="73"/>
      <c r="U71" s="71" t="s">
        <v>1869</v>
      </c>
      <c r="V71" s="71" t="s">
        <v>1741</v>
      </c>
      <c r="W71" s="71" t="s">
        <v>1741</v>
      </c>
      <c r="X71" s="71" t="s">
        <v>1741</v>
      </c>
      <c r="Y71" s="71" t="s">
        <v>2637</v>
      </c>
      <c r="Z71" s="71" t="s">
        <v>13</v>
      </c>
      <c r="AA71" s="71" t="s">
        <v>1337</v>
      </c>
      <c r="AB71" s="71" t="s">
        <v>2638</v>
      </c>
    </row>
    <row r="72" spans="1:28" x14ac:dyDescent="0.25">
      <c r="A72" s="30" t="s">
        <v>147</v>
      </c>
      <c r="B72" s="37" t="str">
        <f t="shared" si="2"/>
        <v>LDMIPFQDP</v>
      </c>
      <c r="C72" s="37" t="str">
        <f t="shared" si="3"/>
        <v>31Q1</v>
      </c>
      <c r="D72" s="71">
        <v>120274</v>
      </c>
      <c r="E72" s="71" t="s">
        <v>1528</v>
      </c>
      <c r="F72" s="71" t="s">
        <v>144</v>
      </c>
      <c r="G72" s="71" t="s">
        <v>1863</v>
      </c>
      <c r="H72" s="71" t="s">
        <v>1514</v>
      </c>
      <c r="I72" s="71" t="s">
        <v>154</v>
      </c>
      <c r="J72" s="71" t="s">
        <v>1308</v>
      </c>
      <c r="K72" s="71" t="s">
        <v>24</v>
      </c>
      <c r="L72" s="71" t="s">
        <v>532</v>
      </c>
      <c r="M72" s="71" t="s">
        <v>1430</v>
      </c>
      <c r="N72" s="71" t="s">
        <v>1099</v>
      </c>
      <c r="O72" s="71" t="s">
        <v>155</v>
      </c>
      <c r="P72" s="71" t="s">
        <v>1523</v>
      </c>
      <c r="Q72" s="72">
        <v>10</v>
      </c>
      <c r="R72" s="71" t="s">
        <v>499</v>
      </c>
      <c r="S72" s="73">
        <v>41283</v>
      </c>
      <c r="T72" s="73"/>
      <c r="U72" s="71" t="s">
        <v>1870</v>
      </c>
      <c r="V72" s="71" t="s">
        <v>1741</v>
      </c>
      <c r="W72" s="71" t="s">
        <v>1741</v>
      </c>
      <c r="X72" s="71" t="s">
        <v>1741</v>
      </c>
      <c r="Y72" s="71" t="s">
        <v>2637</v>
      </c>
      <c r="Z72" s="71" t="s">
        <v>14</v>
      </c>
      <c r="AA72" s="71" t="s">
        <v>1338</v>
      </c>
      <c r="AB72" s="71" t="s">
        <v>2638</v>
      </c>
    </row>
    <row r="73" spans="1:28" x14ac:dyDescent="0.25">
      <c r="A73" s="30" t="s">
        <v>147</v>
      </c>
      <c r="B73" s="37" t="str">
        <f t="shared" si="2"/>
        <v>LDMIPFYDP</v>
      </c>
      <c r="C73" s="37" t="str">
        <f t="shared" si="3"/>
        <v>31Y1</v>
      </c>
      <c r="D73" s="71">
        <v>120275</v>
      </c>
      <c r="E73" s="71" t="s">
        <v>1529</v>
      </c>
      <c r="F73" s="71" t="s">
        <v>144</v>
      </c>
      <c r="G73" s="71" t="s">
        <v>1863</v>
      </c>
      <c r="H73" s="71" t="s">
        <v>1514</v>
      </c>
      <c r="I73" s="71" t="s">
        <v>177</v>
      </c>
      <c r="J73" s="71" t="s">
        <v>1312</v>
      </c>
      <c r="K73" s="71" t="s">
        <v>24</v>
      </c>
      <c r="L73" s="71" t="s">
        <v>532</v>
      </c>
      <c r="M73" s="71" t="s">
        <v>1430</v>
      </c>
      <c r="N73" s="71" t="s">
        <v>1100</v>
      </c>
      <c r="O73" s="71" t="s">
        <v>178</v>
      </c>
      <c r="P73" s="71" t="s">
        <v>1523</v>
      </c>
      <c r="Q73" s="72">
        <v>10</v>
      </c>
      <c r="R73" s="71" t="s">
        <v>499</v>
      </c>
      <c r="S73" s="73">
        <v>41283</v>
      </c>
      <c r="T73" s="73"/>
      <c r="U73" s="71" t="s">
        <v>1871</v>
      </c>
      <c r="V73" s="71" t="s">
        <v>1741</v>
      </c>
      <c r="W73" s="71" t="s">
        <v>1741</v>
      </c>
      <c r="X73" s="71" t="s">
        <v>1741</v>
      </c>
      <c r="Y73" s="71" t="s">
        <v>2637</v>
      </c>
      <c r="Z73" s="71" t="s">
        <v>10</v>
      </c>
      <c r="AA73" s="71" t="s">
        <v>1652</v>
      </c>
      <c r="AB73" s="71" t="s">
        <v>2638</v>
      </c>
    </row>
    <row r="74" spans="1:28" x14ac:dyDescent="0.25">
      <c r="A74" s="30" t="s">
        <v>38</v>
      </c>
      <c r="B74" s="37" t="str">
        <f t="shared" si="2"/>
        <v>LDBONDRG</v>
      </c>
      <c r="C74" s="37" t="str">
        <f t="shared" si="3"/>
        <v>33GP</v>
      </c>
      <c r="D74" s="71">
        <v>100315</v>
      </c>
      <c r="E74" s="71" t="s">
        <v>54</v>
      </c>
      <c r="F74" s="71" t="s">
        <v>33</v>
      </c>
      <c r="G74" s="71" t="s">
        <v>2639</v>
      </c>
      <c r="H74" s="71" t="s">
        <v>1004</v>
      </c>
      <c r="I74" s="71" t="s">
        <v>19</v>
      </c>
      <c r="J74" s="71" t="s">
        <v>53</v>
      </c>
      <c r="K74" s="71" t="s">
        <v>25</v>
      </c>
      <c r="L74" s="71" t="s">
        <v>1530</v>
      </c>
      <c r="M74" s="71" t="s">
        <v>1426</v>
      </c>
      <c r="N74" s="71" t="s">
        <v>1104</v>
      </c>
      <c r="O74" s="71" t="s">
        <v>51</v>
      </c>
      <c r="P74" s="71" t="s">
        <v>1523</v>
      </c>
      <c r="Q74" s="72">
        <v>10</v>
      </c>
      <c r="R74" s="71" t="s">
        <v>499</v>
      </c>
      <c r="S74" s="73">
        <v>36334</v>
      </c>
      <c r="T74" s="73"/>
      <c r="U74" s="71" t="s">
        <v>2640</v>
      </c>
      <c r="V74" s="71" t="s">
        <v>1741</v>
      </c>
      <c r="W74" s="71" t="s">
        <v>1741</v>
      </c>
      <c r="X74" s="71" t="s">
        <v>1741</v>
      </c>
      <c r="Y74" s="71" t="s">
        <v>2637</v>
      </c>
      <c r="Z74" s="71" t="s">
        <v>19</v>
      </c>
      <c r="AA74" s="71" t="s">
        <v>1</v>
      </c>
      <c r="AB74" s="71" t="s">
        <v>2641</v>
      </c>
    </row>
    <row r="75" spans="1:28" x14ac:dyDescent="0.25">
      <c r="A75" s="30" t="s">
        <v>38</v>
      </c>
      <c r="B75" s="37" t="str">
        <f t="shared" si="2"/>
        <v>LDBONDRD</v>
      </c>
      <c r="C75" s="37" t="str">
        <f t="shared" si="3"/>
        <v>33DP</v>
      </c>
      <c r="D75" s="71">
        <v>100314</v>
      </c>
      <c r="E75" s="71" t="s">
        <v>1531</v>
      </c>
      <c r="F75" s="71" t="s">
        <v>33</v>
      </c>
      <c r="G75" s="71" t="s">
        <v>2639</v>
      </c>
      <c r="H75" s="71" t="s">
        <v>1004</v>
      </c>
      <c r="I75" s="71" t="s">
        <v>18</v>
      </c>
      <c r="J75" s="71" t="s">
        <v>1304</v>
      </c>
      <c r="K75" s="71" t="s">
        <v>25</v>
      </c>
      <c r="L75" s="71" t="s">
        <v>1530</v>
      </c>
      <c r="M75" s="71" t="s">
        <v>1426</v>
      </c>
      <c r="N75" s="71" t="s">
        <v>1103</v>
      </c>
      <c r="O75" s="71" t="s">
        <v>47</v>
      </c>
      <c r="P75" s="71" t="s">
        <v>1523</v>
      </c>
      <c r="Q75" s="72">
        <v>10</v>
      </c>
      <c r="R75" s="71" t="s">
        <v>499</v>
      </c>
      <c r="S75" s="73">
        <v>36334</v>
      </c>
      <c r="T75" s="73"/>
      <c r="U75" s="71" t="s">
        <v>2642</v>
      </c>
      <c r="V75" s="71" t="s">
        <v>1741</v>
      </c>
      <c r="W75" s="71" t="s">
        <v>1741</v>
      </c>
      <c r="X75" s="71" t="s">
        <v>1741</v>
      </c>
      <c r="Y75" s="71" t="s">
        <v>2637</v>
      </c>
      <c r="Z75" s="71" t="s">
        <v>18</v>
      </c>
      <c r="AA75" s="71" t="s">
        <v>1648</v>
      </c>
      <c r="AB75" s="71" t="s">
        <v>2641</v>
      </c>
    </row>
    <row r="76" spans="1:28" x14ac:dyDescent="0.25">
      <c r="A76" s="30" t="s">
        <v>38</v>
      </c>
      <c r="B76" s="37" t="str">
        <f t="shared" si="2"/>
        <v>LDBONDRQD</v>
      </c>
      <c r="C76" s="37" t="str">
        <f t="shared" si="3"/>
        <v>33QD</v>
      </c>
      <c r="D76" s="71">
        <v>151986</v>
      </c>
      <c r="E76" s="71" t="s">
        <v>1873</v>
      </c>
      <c r="F76" s="71" t="s">
        <v>33</v>
      </c>
      <c r="G76" s="71" t="s">
        <v>2639</v>
      </c>
      <c r="H76" s="71" t="s">
        <v>1004</v>
      </c>
      <c r="I76" s="71" t="s">
        <v>172</v>
      </c>
      <c r="J76" s="71" t="s">
        <v>1310</v>
      </c>
      <c r="K76" s="71" t="s">
        <v>25</v>
      </c>
      <c r="L76" s="71" t="s">
        <v>1530</v>
      </c>
      <c r="M76" s="71" t="s">
        <v>1426</v>
      </c>
      <c r="N76" s="71" t="s">
        <v>1874</v>
      </c>
      <c r="O76" s="71" t="s">
        <v>1875</v>
      </c>
      <c r="P76" s="71" t="s">
        <v>1523</v>
      </c>
      <c r="Q76" s="72">
        <v>10</v>
      </c>
      <c r="R76" s="71" t="s">
        <v>499</v>
      </c>
      <c r="S76" s="73">
        <v>45136</v>
      </c>
      <c r="U76" s="71" t="s">
        <v>2643</v>
      </c>
      <c r="V76" s="71" t="s">
        <v>1741</v>
      </c>
      <c r="W76" s="71" t="s">
        <v>1741</v>
      </c>
      <c r="X76" s="71" t="s">
        <v>1741</v>
      </c>
      <c r="Y76" s="71" t="s">
        <v>2637</v>
      </c>
      <c r="Z76" s="71" t="s">
        <v>21</v>
      </c>
      <c r="AA76" s="71" t="s">
        <v>1650</v>
      </c>
      <c r="AB76" s="71" t="s">
        <v>2641</v>
      </c>
    </row>
    <row r="77" spans="1:28" x14ac:dyDescent="0.25">
      <c r="A77" s="30" t="s">
        <v>38</v>
      </c>
      <c r="B77" s="37" t="str">
        <f t="shared" si="2"/>
        <v>LDBONDRAD</v>
      </c>
      <c r="C77" s="37" t="str">
        <f t="shared" si="3"/>
        <v>33AD</v>
      </c>
      <c r="D77" s="71">
        <v>151989</v>
      </c>
      <c r="E77" s="71" t="s">
        <v>1876</v>
      </c>
      <c r="F77" s="71" t="s">
        <v>33</v>
      </c>
      <c r="G77" s="71" t="s">
        <v>2639</v>
      </c>
      <c r="H77" s="71" t="s">
        <v>1004</v>
      </c>
      <c r="I77" s="71" t="s">
        <v>159</v>
      </c>
      <c r="J77" s="71" t="s">
        <v>1309</v>
      </c>
      <c r="K77" s="71" t="s">
        <v>25</v>
      </c>
      <c r="L77" s="71" t="s">
        <v>1530</v>
      </c>
      <c r="M77" s="71" t="s">
        <v>1426</v>
      </c>
      <c r="N77" s="71" t="s">
        <v>1877</v>
      </c>
      <c r="O77" s="71" t="s">
        <v>1878</v>
      </c>
      <c r="P77" s="71" t="s">
        <v>1523</v>
      </c>
      <c r="Q77" s="72">
        <v>10</v>
      </c>
      <c r="R77" s="71" t="s">
        <v>499</v>
      </c>
      <c r="S77" s="73">
        <v>45136</v>
      </c>
      <c r="U77" s="71" t="s">
        <v>2644</v>
      </c>
      <c r="V77" s="71" t="s">
        <v>1741</v>
      </c>
      <c r="W77" s="71" t="s">
        <v>1741</v>
      </c>
      <c r="X77" s="71" t="s">
        <v>1741</v>
      </c>
      <c r="Y77" s="71" t="s">
        <v>2637</v>
      </c>
      <c r="Z77" s="71" t="s">
        <v>16</v>
      </c>
      <c r="AA77" s="71" t="s">
        <v>1651</v>
      </c>
      <c r="AB77" s="71" t="s">
        <v>2641</v>
      </c>
    </row>
    <row r="78" spans="1:28" x14ac:dyDescent="0.25">
      <c r="A78" s="30" t="s">
        <v>38</v>
      </c>
      <c r="B78" s="37" t="str">
        <f t="shared" si="2"/>
        <v>LDBONDGDP</v>
      </c>
      <c r="C78" s="37" t="str">
        <f t="shared" si="3"/>
        <v>33G1</v>
      </c>
      <c r="D78" s="71">
        <v>120279</v>
      </c>
      <c r="E78" s="71" t="s">
        <v>45</v>
      </c>
      <c r="F78" s="71" t="s">
        <v>33</v>
      </c>
      <c r="G78" s="71" t="s">
        <v>2639</v>
      </c>
      <c r="H78" s="71" t="s">
        <v>1004</v>
      </c>
      <c r="I78" s="71" t="s">
        <v>41</v>
      </c>
      <c r="J78" s="71" t="s">
        <v>44</v>
      </c>
      <c r="K78" s="71" t="s">
        <v>24</v>
      </c>
      <c r="L78" s="71" t="s">
        <v>1530</v>
      </c>
      <c r="M78" s="71" t="s">
        <v>1426</v>
      </c>
      <c r="N78" s="71" t="s">
        <v>1106</v>
      </c>
      <c r="O78" s="71" t="s">
        <v>42</v>
      </c>
      <c r="P78" s="71" t="s">
        <v>1523</v>
      </c>
      <c r="Q78" s="72">
        <v>10</v>
      </c>
      <c r="R78" s="71" t="s">
        <v>499</v>
      </c>
      <c r="S78" s="73">
        <v>41275</v>
      </c>
      <c r="T78" s="73"/>
      <c r="U78" s="71" t="s">
        <v>2645</v>
      </c>
      <c r="V78" s="71" t="s">
        <v>1741</v>
      </c>
      <c r="W78" s="71" t="s">
        <v>1741</v>
      </c>
      <c r="X78" s="71" t="s">
        <v>1741</v>
      </c>
      <c r="Y78" s="71" t="s">
        <v>2637</v>
      </c>
      <c r="Z78" s="71" t="s">
        <v>12</v>
      </c>
      <c r="AA78" s="71" t="s">
        <v>7</v>
      </c>
      <c r="AB78" s="71" t="s">
        <v>2641</v>
      </c>
    </row>
    <row r="79" spans="1:28" x14ac:dyDescent="0.25">
      <c r="A79" s="30" t="s">
        <v>38</v>
      </c>
      <c r="B79" s="37" t="str">
        <f t="shared" si="2"/>
        <v>LDBONDDDP</v>
      </c>
      <c r="C79" s="37" t="str">
        <f t="shared" si="3"/>
        <v>33D1</v>
      </c>
      <c r="D79" s="71">
        <v>120278</v>
      </c>
      <c r="E79" s="71" t="s">
        <v>1532</v>
      </c>
      <c r="F79" s="71" t="s">
        <v>33</v>
      </c>
      <c r="G79" s="71" t="s">
        <v>2639</v>
      </c>
      <c r="H79" s="71" t="s">
        <v>1004</v>
      </c>
      <c r="I79" s="71" t="s">
        <v>34</v>
      </c>
      <c r="J79" s="71" t="s">
        <v>1303</v>
      </c>
      <c r="K79" s="71" t="s">
        <v>24</v>
      </c>
      <c r="L79" s="71" t="s">
        <v>1530</v>
      </c>
      <c r="M79" s="71" t="s">
        <v>1426</v>
      </c>
      <c r="N79" s="71" t="s">
        <v>1105</v>
      </c>
      <c r="O79" s="71" t="s">
        <v>35</v>
      </c>
      <c r="P79" s="71" t="s">
        <v>1523</v>
      </c>
      <c r="Q79" s="72">
        <v>10</v>
      </c>
      <c r="R79" s="71" t="s">
        <v>499</v>
      </c>
      <c r="S79" s="73">
        <v>41275</v>
      </c>
      <c r="T79" s="73"/>
      <c r="U79" s="71" t="s">
        <v>2646</v>
      </c>
      <c r="V79" s="71" t="s">
        <v>1741</v>
      </c>
      <c r="W79" s="71" t="s">
        <v>1741</v>
      </c>
      <c r="X79" s="71" t="s">
        <v>1741</v>
      </c>
      <c r="Y79" s="71" t="s">
        <v>2637</v>
      </c>
      <c r="Z79" s="71" t="s">
        <v>8</v>
      </c>
      <c r="AA79" s="71" t="s">
        <v>1333</v>
      </c>
      <c r="AB79" s="71" t="s">
        <v>2641</v>
      </c>
    </row>
    <row r="80" spans="1:28" x14ac:dyDescent="0.25">
      <c r="A80" s="30" t="s">
        <v>38</v>
      </c>
      <c r="B80" s="37" t="str">
        <f t="shared" si="2"/>
        <v>LDBONDQDP</v>
      </c>
      <c r="C80" s="37" t="str">
        <f t="shared" si="3"/>
        <v>33Q1</v>
      </c>
      <c r="D80" s="71">
        <v>151988</v>
      </c>
      <c r="E80" s="71" t="s">
        <v>1879</v>
      </c>
      <c r="F80" s="71" t="s">
        <v>33</v>
      </c>
      <c r="G80" s="71" t="s">
        <v>2639</v>
      </c>
      <c r="H80" s="71" t="s">
        <v>1004</v>
      </c>
      <c r="I80" s="71" t="s">
        <v>154</v>
      </c>
      <c r="J80" s="71" t="s">
        <v>1308</v>
      </c>
      <c r="K80" s="71" t="s">
        <v>24</v>
      </c>
      <c r="L80" s="71" t="s">
        <v>1530</v>
      </c>
      <c r="M80" s="71" t="s">
        <v>1426</v>
      </c>
      <c r="N80" s="71" t="s">
        <v>1880</v>
      </c>
      <c r="O80" s="71" t="s">
        <v>1881</v>
      </c>
      <c r="P80" s="71" t="s">
        <v>1523</v>
      </c>
      <c r="Q80" s="72">
        <v>10</v>
      </c>
      <c r="R80" s="71" t="s">
        <v>499</v>
      </c>
      <c r="S80" s="73">
        <v>45136</v>
      </c>
      <c r="U80" s="71" t="s">
        <v>2647</v>
      </c>
      <c r="V80" s="71" t="s">
        <v>1741</v>
      </c>
      <c r="W80" s="71" t="s">
        <v>1741</v>
      </c>
      <c r="X80" s="71" t="s">
        <v>1741</v>
      </c>
      <c r="Y80" s="71" t="s">
        <v>2637</v>
      </c>
      <c r="Z80" s="71" t="s">
        <v>14</v>
      </c>
      <c r="AA80" s="71" t="s">
        <v>1338</v>
      </c>
      <c r="AB80" s="71" t="s">
        <v>2641</v>
      </c>
    </row>
    <row r="81" spans="1:28" x14ac:dyDescent="0.25">
      <c r="A81" s="30" t="s">
        <v>38</v>
      </c>
      <c r="B81" s="37" t="str">
        <f t="shared" si="2"/>
        <v>LDBONDYDP</v>
      </c>
      <c r="C81" s="37" t="str">
        <f t="shared" si="3"/>
        <v>33A1</v>
      </c>
      <c r="D81" s="71">
        <v>151990</v>
      </c>
      <c r="E81" s="71" t="s">
        <v>1882</v>
      </c>
      <c r="F81" s="71" t="s">
        <v>33</v>
      </c>
      <c r="G81" s="71" t="s">
        <v>2639</v>
      </c>
      <c r="H81" s="71" t="s">
        <v>1004</v>
      </c>
      <c r="I81" s="71" t="s">
        <v>177</v>
      </c>
      <c r="J81" s="71" t="s">
        <v>1312</v>
      </c>
      <c r="K81" s="71" t="s">
        <v>24</v>
      </c>
      <c r="L81" s="71" t="s">
        <v>1530</v>
      </c>
      <c r="M81" s="71" t="s">
        <v>1426</v>
      </c>
      <c r="N81" s="71" t="s">
        <v>1883</v>
      </c>
      <c r="O81" s="71" t="s">
        <v>1884</v>
      </c>
      <c r="P81" s="71" t="s">
        <v>1523</v>
      </c>
      <c r="Q81" s="72">
        <v>10</v>
      </c>
      <c r="R81" s="71" t="s">
        <v>499</v>
      </c>
      <c r="S81" s="73">
        <v>45136</v>
      </c>
      <c r="U81" s="71" t="s">
        <v>2648</v>
      </c>
      <c r="V81" s="71" t="s">
        <v>1741</v>
      </c>
      <c r="W81" s="71" t="s">
        <v>1741</v>
      </c>
      <c r="X81" s="71" t="s">
        <v>1741</v>
      </c>
      <c r="Y81" s="71" t="s">
        <v>2637</v>
      </c>
      <c r="Z81" s="71" t="s">
        <v>10</v>
      </c>
      <c r="AA81" s="71" t="s">
        <v>1652</v>
      </c>
      <c r="AB81" s="71" t="s">
        <v>2641</v>
      </c>
    </row>
    <row r="82" spans="1:28" x14ac:dyDescent="0.25">
      <c r="A82" s="30" t="s">
        <v>38</v>
      </c>
      <c r="B82" s="37" t="str">
        <f t="shared" si="2"/>
        <v>LDBONDNA</v>
      </c>
      <c r="C82" s="37" t="str">
        <f t="shared" si="3"/>
        <v>NA</v>
      </c>
      <c r="D82" s="71">
        <v>115199</v>
      </c>
      <c r="F82" s="71" t="s">
        <v>33</v>
      </c>
      <c r="G82" s="71" t="s">
        <v>2639</v>
      </c>
      <c r="H82" s="71" t="s">
        <v>1004</v>
      </c>
      <c r="I82" s="71" t="s">
        <v>1002</v>
      </c>
      <c r="J82" s="71" t="s">
        <v>1002</v>
      </c>
      <c r="K82" s="71" t="s">
        <v>1002</v>
      </c>
      <c r="L82" s="71" t="s">
        <v>1530</v>
      </c>
      <c r="M82" s="71" t="s">
        <v>1426</v>
      </c>
      <c r="N82" s="71" t="s">
        <v>1002</v>
      </c>
      <c r="O82" s="71" t="s">
        <v>1002</v>
      </c>
      <c r="P82" s="71" t="s">
        <v>1523</v>
      </c>
      <c r="Q82" s="72">
        <v>10</v>
      </c>
      <c r="R82" s="71" t="s">
        <v>1732</v>
      </c>
      <c r="S82" s="73">
        <v>36334</v>
      </c>
      <c r="U82" s="71" t="s">
        <v>1885</v>
      </c>
      <c r="V82" s="71" t="s">
        <v>1741</v>
      </c>
      <c r="W82" s="71" t="s">
        <v>1741</v>
      </c>
      <c r="X82" s="71" t="s">
        <v>1741</v>
      </c>
      <c r="Y82" s="71" t="s">
        <v>2637</v>
      </c>
      <c r="Z82" s="71" t="s">
        <v>1002</v>
      </c>
      <c r="AA82" s="71" t="s">
        <v>1002</v>
      </c>
      <c r="AB82" s="71" t="s">
        <v>2641</v>
      </c>
    </row>
    <row r="83" spans="1:28" x14ac:dyDescent="0.25">
      <c r="A83" s="30" t="s">
        <v>77</v>
      </c>
      <c r="B83" s="37" t="str">
        <f t="shared" si="2"/>
        <v>LDGSECRG</v>
      </c>
      <c r="C83" s="37" t="str">
        <f t="shared" si="3"/>
        <v>34GP</v>
      </c>
      <c r="D83" s="71">
        <v>100317</v>
      </c>
      <c r="E83" s="71" t="s">
        <v>102</v>
      </c>
      <c r="F83" s="71" t="s">
        <v>74</v>
      </c>
      <c r="G83" s="71" t="s">
        <v>1886</v>
      </c>
      <c r="H83" s="71" t="s">
        <v>1533</v>
      </c>
      <c r="I83" s="71" t="s">
        <v>19</v>
      </c>
      <c r="J83" s="71" t="s">
        <v>53</v>
      </c>
      <c r="K83" s="71" t="s">
        <v>25</v>
      </c>
      <c r="L83" s="71" t="s">
        <v>1534</v>
      </c>
      <c r="M83" s="71" t="s">
        <v>1428</v>
      </c>
      <c r="N83" s="71" t="s">
        <v>1108</v>
      </c>
      <c r="O83" s="71" t="s">
        <v>100</v>
      </c>
      <c r="P83" s="71" t="s">
        <v>1523</v>
      </c>
      <c r="Q83" s="72">
        <v>10</v>
      </c>
      <c r="R83" s="71" t="s">
        <v>499</v>
      </c>
      <c r="S83" s="73">
        <v>36504</v>
      </c>
      <c r="T83" s="73"/>
      <c r="U83" s="71" t="s">
        <v>1887</v>
      </c>
      <c r="V83" s="71" t="s">
        <v>1741</v>
      </c>
      <c r="W83" s="71" t="s">
        <v>1741</v>
      </c>
      <c r="X83" s="71" t="s">
        <v>1741</v>
      </c>
      <c r="Y83" s="71" t="s">
        <v>2637</v>
      </c>
      <c r="Z83" s="71" t="s">
        <v>19</v>
      </c>
      <c r="AA83" s="71" t="s">
        <v>1</v>
      </c>
      <c r="AB83" s="71" t="s">
        <v>2649</v>
      </c>
    </row>
    <row r="84" spans="1:28" x14ac:dyDescent="0.25">
      <c r="A84" s="30" t="s">
        <v>77</v>
      </c>
      <c r="B84" s="37" t="str">
        <f t="shared" si="2"/>
        <v>LDGSECRD</v>
      </c>
      <c r="C84" s="37" t="str">
        <f t="shared" si="3"/>
        <v>34DP</v>
      </c>
      <c r="D84" s="71">
        <v>100316</v>
      </c>
      <c r="E84" s="71" t="s">
        <v>1535</v>
      </c>
      <c r="F84" s="71" t="s">
        <v>74</v>
      </c>
      <c r="G84" s="71" t="s">
        <v>1886</v>
      </c>
      <c r="H84" s="71" t="s">
        <v>1533</v>
      </c>
      <c r="I84" s="71" t="s">
        <v>18</v>
      </c>
      <c r="J84" s="71" t="s">
        <v>1304</v>
      </c>
      <c r="K84" s="71" t="s">
        <v>25</v>
      </c>
      <c r="L84" s="71" t="s">
        <v>1534</v>
      </c>
      <c r="M84" s="71" t="s">
        <v>1428</v>
      </c>
      <c r="N84" s="71" t="s">
        <v>1107</v>
      </c>
      <c r="O84" s="71" t="s">
        <v>96</v>
      </c>
      <c r="P84" s="71" t="s">
        <v>1523</v>
      </c>
      <c r="Q84" s="72">
        <v>10</v>
      </c>
      <c r="R84" s="71" t="s">
        <v>499</v>
      </c>
      <c r="S84" s="73">
        <v>36504</v>
      </c>
      <c r="T84" s="73"/>
      <c r="U84" s="71" t="s">
        <v>1888</v>
      </c>
      <c r="V84" s="71" t="s">
        <v>1741</v>
      </c>
      <c r="W84" s="71" t="s">
        <v>1741</v>
      </c>
      <c r="X84" s="71" t="s">
        <v>1741</v>
      </c>
      <c r="Y84" s="71" t="s">
        <v>2637</v>
      </c>
      <c r="Z84" s="71" t="s">
        <v>18</v>
      </c>
      <c r="AA84" s="71" t="s">
        <v>1648</v>
      </c>
      <c r="AB84" s="71" t="s">
        <v>2649</v>
      </c>
    </row>
    <row r="85" spans="1:28" x14ac:dyDescent="0.25">
      <c r="A85" s="30" t="s">
        <v>77</v>
      </c>
      <c r="B85" s="37" t="str">
        <f t="shared" si="2"/>
        <v>LDGSECGDP</v>
      </c>
      <c r="C85" s="37" t="str">
        <f t="shared" si="3"/>
        <v>34G1</v>
      </c>
      <c r="D85" s="71">
        <v>120282</v>
      </c>
      <c r="E85" s="71" t="s">
        <v>82</v>
      </c>
      <c r="F85" s="71" t="s">
        <v>74</v>
      </c>
      <c r="G85" s="71" t="s">
        <v>1886</v>
      </c>
      <c r="H85" s="71" t="s">
        <v>1533</v>
      </c>
      <c r="I85" s="71" t="s">
        <v>41</v>
      </c>
      <c r="J85" s="71" t="s">
        <v>44</v>
      </c>
      <c r="K85" s="71" t="s">
        <v>24</v>
      </c>
      <c r="L85" s="71" t="s">
        <v>1534</v>
      </c>
      <c r="M85" s="71" t="s">
        <v>1428</v>
      </c>
      <c r="N85" s="71" t="s">
        <v>1111</v>
      </c>
      <c r="O85" s="71" t="s">
        <v>80</v>
      </c>
      <c r="P85" s="71" t="s">
        <v>1523</v>
      </c>
      <c r="Q85" s="72">
        <v>10</v>
      </c>
      <c r="R85" s="71" t="s">
        <v>499</v>
      </c>
      <c r="S85" s="73">
        <v>41275</v>
      </c>
      <c r="T85" s="73"/>
      <c r="U85" s="71" t="s">
        <v>1889</v>
      </c>
      <c r="V85" s="71" t="s">
        <v>1741</v>
      </c>
      <c r="W85" s="71" t="s">
        <v>1741</v>
      </c>
      <c r="X85" s="71" t="s">
        <v>1741</v>
      </c>
      <c r="Y85" s="71" t="s">
        <v>2637</v>
      </c>
      <c r="Z85" s="71" t="s">
        <v>12</v>
      </c>
      <c r="AA85" s="71" t="s">
        <v>7</v>
      </c>
      <c r="AB85" s="71" t="s">
        <v>2649</v>
      </c>
    </row>
    <row r="86" spans="1:28" x14ac:dyDescent="0.25">
      <c r="A86" s="30" t="s">
        <v>77</v>
      </c>
      <c r="B86" s="37" t="str">
        <f t="shared" si="2"/>
        <v>LDGSECDDP</v>
      </c>
      <c r="C86" s="37" t="str">
        <f t="shared" si="3"/>
        <v>34D1</v>
      </c>
      <c r="D86" s="71">
        <v>120283</v>
      </c>
      <c r="E86" s="71" t="s">
        <v>1536</v>
      </c>
      <c r="F86" s="71" t="s">
        <v>74</v>
      </c>
      <c r="G86" s="71" t="s">
        <v>1886</v>
      </c>
      <c r="H86" s="71" t="s">
        <v>1533</v>
      </c>
      <c r="I86" s="71" t="s">
        <v>34</v>
      </c>
      <c r="J86" s="71" t="s">
        <v>1303</v>
      </c>
      <c r="K86" s="71" t="s">
        <v>24</v>
      </c>
      <c r="L86" s="71" t="s">
        <v>1534</v>
      </c>
      <c r="M86" s="71" t="s">
        <v>1428</v>
      </c>
      <c r="N86" s="71" t="s">
        <v>1112</v>
      </c>
      <c r="O86" s="71" t="s">
        <v>75</v>
      </c>
      <c r="P86" s="71" t="s">
        <v>1523</v>
      </c>
      <c r="Q86" s="72">
        <v>10</v>
      </c>
      <c r="R86" s="71" t="s">
        <v>499</v>
      </c>
      <c r="S86" s="73">
        <v>41275</v>
      </c>
      <c r="T86" s="73"/>
      <c r="U86" s="71" t="s">
        <v>1890</v>
      </c>
      <c r="V86" s="71" t="s">
        <v>1741</v>
      </c>
      <c r="W86" s="71" t="s">
        <v>1741</v>
      </c>
      <c r="X86" s="71" t="s">
        <v>1741</v>
      </c>
      <c r="Y86" s="71" t="s">
        <v>2637</v>
      </c>
      <c r="Z86" s="71" t="s">
        <v>8</v>
      </c>
      <c r="AA86" s="71" t="s">
        <v>1333</v>
      </c>
      <c r="AB86" s="71" t="s">
        <v>2649</v>
      </c>
    </row>
    <row r="87" spans="1:28" x14ac:dyDescent="0.25">
      <c r="A87" s="30" t="s">
        <v>77</v>
      </c>
      <c r="B87" s="37" t="str">
        <f t="shared" si="2"/>
        <v>LDGSECPFG</v>
      </c>
      <c r="C87" s="37" t="str">
        <f t="shared" si="3"/>
        <v>34PG</v>
      </c>
      <c r="D87" s="71">
        <v>100319</v>
      </c>
      <c r="E87" s="71" t="s">
        <v>94</v>
      </c>
      <c r="F87" s="71" t="s">
        <v>74</v>
      </c>
      <c r="G87" s="71" t="s">
        <v>1886</v>
      </c>
      <c r="H87" s="71" t="s">
        <v>1533</v>
      </c>
      <c r="I87" s="71" t="s">
        <v>90</v>
      </c>
      <c r="J87" s="71" t="s">
        <v>93</v>
      </c>
      <c r="K87" s="71" t="s">
        <v>87</v>
      </c>
      <c r="L87" s="71" t="s">
        <v>1534</v>
      </c>
      <c r="M87" s="71" t="s">
        <v>1428</v>
      </c>
      <c r="N87" s="71" t="s">
        <v>1110</v>
      </c>
      <c r="O87" s="71" t="s">
        <v>91</v>
      </c>
      <c r="P87" s="71" t="s">
        <v>1523</v>
      </c>
      <c r="Q87" s="72">
        <v>10</v>
      </c>
      <c r="R87" s="71" t="s">
        <v>499</v>
      </c>
      <c r="S87" s="73">
        <v>36504</v>
      </c>
      <c r="T87" s="73"/>
      <c r="U87" s="71" t="s">
        <v>1891</v>
      </c>
      <c r="V87" s="71" t="s">
        <v>1741</v>
      </c>
      <c r="W87" s="71" t="s">
        <v>1741</v>
      </c>
      <c r="X87" s="71" t="s">
        <v>1741</v>
      </c>
      <c r="Y87" s="71" t="s">
        <v>2637</v>
      </c>
      <c r="Z87" s="71" t="s">
        <v>26</v>
      </c>
      <c r="AA87" s="71" t="s">
        <v>504</v>
      </c>
      <c r="AB87" s="71" t="s">
        <v>2649</v>
      </c>
    </row>
    <row r="88" spans="1:28" x14ac:dyDescent="0.25">
      <c r="A88" s="30" t="s">
        <v>77</v>
      </c>
      <c r="B88" s="37" t="str">
        <f t="shared" si="2"/>
        <v>LDGSECPFD</v>
      </c>
      <c r="C88" s="37" t="str">
        <f t="shared" si="3"/>
        <v>34PD</v>
      </c>
      <c r="D88" s="71">
        <v>100318</v>
      </c>
      <c r="E88" s="71" t="s">
        <v>1537</v>
      </c>
      <c r="F88" s="71" t="s">
        <v>74</v>
      </c>
      <c r="G88" s="71" t="s">
        <v>1886</v>
      </c>
      <c r="H88" s="71" t="s">
        <v>1533</v>
      </c>
      <c r="I88" s="71" t="s">
        <v>84</v>
      </c>
      <c r="J88" s="71" t="s">
        <v>1311</v>
      </c>
      <c r="K88" s="71" t="s">
        <v>87</v>
      </c>
      <c r="L88" s="71" t="s">
        <v>1534</v>
      </c>
      <c r="M88" s="71" t="s">
        <v>1428</v>
      </c>
      <c r="N88" s="71" t="s">
        <v>1109</v>
      </c>
      <c r="O88" s="71" t="s">
        <v>85</v>
      </c>
      <c r="P88" s="71" t="s">
        <v>1523</v>
      </c>
      <c r="Q88" s="72">
        <v>10</v>
      </c>
      <c r="R88" s="71" t="s">
        <v>499</v>
      </c>
      <c r="S88" s="73">
        <v>36504</v>
      </c>
      <c r="T88" s="73"/>
      <c r="U88" s="71" t="s">
        <v>1892</v>
      </c>
      <c r="V88" s="71" t="s">
        <v>1741</v>
      </c>
      <c r="W88" s="71" t="s">
        <v>1741</v>
      </c>
      <c r="X88" s="71" t="s">
        <v>1741</v>
      </c>
      <c r="Y88" s="71" t="s">
        <v>2637</v>
      </c>
      <c r="Z88" s="71" t="s">
        <v>27</v>
      </c>
      <c r="AA88" s="71" t="s">
        <v>1341</v>
      </c>
      <c r="AB88" s="71" t="s">
        <v>2649</v>
      </c>
    </row>
    <row r="89" spans="1:28" x14ac:dyDescent="0.25">
      <c r="A89" s="30" t="s">
        <v>77</v>
      </c>
      <c r="B89" s="37" t="str">
        <f t="shared" si="2"/>
        <v>LDGSECNA</v>
      </c>
      <c r="C89" s="37" t="str">
        <f t="shared" si="3"/>
        <v>NA</v>
      </c>
      <c r="D89" s="71">
        <v>100320</v>
      </c>
      <c r="F89" s="71" t="s">
        <v>74</v>
      </c>
      <c r="G89" s="71" t="s">
        <v>1886</v>
      </c>
      <c r="H89" s="71" t="s">
        <v>1533</v>
      </c>
      <c r="I89" s="71" t="s">
        <v>1002</v>
      </c>
      <c r="J89" s="71" t="s">
        <v>1002</v>
      </c>
      <c r="K89" s="71" t="s">
        <v>1002</v>
      </c>
      <c r="L89" s="71" t="s">
        <v>1534</v>
      </c>
      <c r="M89" s="71" t="s">
        <v>1428</v>
      </c>
      <c r="N89" s="71" t="s">
        <v>1002</v>
      </c>
      <c r="O89" s="71" t="s">
        <v>1002</v>
      </c>
      <c r="P89" s="71" t="s">
        <v>1523</v>
      </c>
      <c r="Q89" s="72">
        <v>10</v>
      </c>
      <c r="R89" s="71" t="s">
        <v>1732</v>
      </c>
      <c r="S89" s="73">
        <v>36504</v>
      </c>
      <c r="U89" s="71" t="s">
        <v>1893</v>
      </c>
      <c r="V89" s="71" t="s">
        <v>1741</v>
      </c>
      <c r="W89" s="71" t="s">
        <v>1741</v>
      </c>
      <c r="X89" s="71" t="s">
        <v>1741</v>
      </c>
      <c r="Y89" s="71" t="s">
        <v>2637</v>
      </c>
      <c r="Z89" s="71" t="s">
        <v>1002</v>
      </c>
      <c r="AA89" s="71" t="s">
        <v>1002</v>
      </c>
      <c r="AB89" s="71" t="s">
        <v>2649</v>
      </c>
    </row>
    <row r="90" spans="1:28" x14ac:dyDescent="0.25">
      <c r="A90" s="30" t="s">
        <v>77</v>
      </c>
      <c r="B90" s="37" t="str">
        <f t="shared" si="2"/>
        <v>LDGSECNA</v>
      </c>
      <c r="C90" s="37" t="str">
        <f t="shared" si="3"/>
        <v>NA</v>
      </c>
      <c r="D90" s="71">
        <v>115223</v>
      </c>
      <c r="F90" s="71" t="s">
        <v>74</v>
      </c>
      <c r="G90" s="71" t="s">
        <v>1886</v>
      </c>
      <c r="H90" s="71" t="s">
        <v>1533</v>
      </c>
      <c r="I90" s="71" t="s">
        <v>1002</v>
      </c>
      <c r="J90" s="71" t="s">
        <v>1002</v>
      </c>
      <c r="K90" s="71" t="s">
        <v>1002</v>
      </c>
      <c r="L90" s="71" t="s">
        <v>1534</v>
      </c>
      <c r="M90" s="71" t="s">
        <v>1428</v>
      </c>
      <c r="N90" s="71" t="s">
        <v>1002</v>
      </c>
      <c r="O90" s="71" t="s">
        <v>1002</v>
      </c>
      <c r="P90" s="71" t="s">
        <v>1523</v>
      </c>
      <c r="Q90" s="72">
        <v>10</v>
      </c>
      <c r="R90" s="71" t="s">
        <v>1732</v>
      </c>
      <c r="S90" s="73">
        <v>36504</v>
      </c>
      <c r="U90" s="71" t="s">
        <v>1894</v>
      </c>
      <c r="V90" s="71" t="s">
        <v>1741</v>
      </c>
      <c r="W90" s="71" t="s">
        <v>1741</v>
      </c>
      <c r="X90" s="71" t="s">
        <v>1741</v>
      </c>
      <c r="Y90" s="71" t="s">
        <v>2637</v>
      </c>
      <c r="Z90" s="71" t="s">
        <v>1002</v>
      </c>
      <c r="AA90" s="71" t="s">
        <v>1002</v>
      </c>
      <c r="AB90" s="71" t="s">
        <v>2649</v>
      </c>
    </row>
    <row r="91" spans="1:28" x14ac:dyDescent="0.25">
      <c r="A91" s="30" t="s">
        <v>284</v>
      </c>
      <c r="B91" s="37" t="str">
        <f t="shared" si="2"/>
        <v>LECHIDRG</v>
      </c>
      <c r="C91" s="37" t="str">
        <f t="shared" si="3"/>
        <v>35GP</v>
      </c>
      <c r="D91" s="71">
        <v>101271</v>
      </c>
      <c r="E91" s="71" t="s">
        <v>289</v>
      </c>
      <c r="F91" s="71" t="s">
        <v>280</v>
      </c>
      <c r="G91" s="71" t="s">
        <v>2650</v>
      </c>
      <c r="H91" s="71" t="s">
        <v>1003</v>
      </c>
      <c r="I91" s="71" t="s">
        <v>19</v>
      </c>
      <c r="J91" s="71" t="s">
        <v>53</v>
      </c>
      <c r="K91" s="71" t="s">
        <v>25</v>
      </c>
      <c r="L91" s="71" t="s">
        <v>1538</v>
      </c>
      <c r="M91" s="71" t="s">
        <v>1444</v>
      </c>
      <c r="N91" s="71" t="s">
        <v>1113</v>
      </c>
      <c r="O91" s="71" t="s">
        <v>287</v>
      </c>
      <c r="P91" s="71" t="s">
        <v>1479</v>
      </c>
      <c r="Q91" s="72">
        <v>10</v>
      </c>
      <c r="R91" s="71" t="s">
        <v>499</v>
      </c>
      <c r="S91" s="73">
        <v>37207</v>
      </c>
      <c r="T91" s="73"/>
      <c r="U91" s="71" t="s">
        <v>2651</v>
      </c>
      <c r="V91" s="71" t="s">
        <v>1741</v>
      </c>
      <c r="W91" s="71" t="s">
        <v>1741</v>
      </c>
      <c r="X91" s="71" t="s">
        <v>1741</v>
      </c>
      <c r="Y91" s="71" t="s">
        <v>2628</v>
      </c>
      <c r="Z91" s="71" t="s">
        <v>19</v>
      </c>
      <c r="AA91" s="71" t="s">
        <v>1</v>
      </c>
      <c r="AB91" s="71" t="s">
        <v>2652</v>
      </c>
    </row>
    <row r="92" spans="1:28" x14ac:dyDescent="0.25">
      <c r="A92" s="30" t="s">
        <v>284</v>
      </c>
      <c r="B92" s="37" t="str">
        <f t="shared" si="2"/>
        <v>LECHIDGDP</v>
      </c>
      <c r="C92" s="37" t="str">
        <f t="shared" si="3"/>
        <v>35G1</v>
      </c>
      <c r="D92" s="71">
        <v>120285</v>
      </c>
      <c r="E92" s="71" t="s">
        <v>285</v>
      </c>
      <c r="F92" s="71" t="s">
        <v>280</v>
      </c>
      <c r="G92" s="71" t="s">
        <v>2650</v>
      </c>
      <c r="H92" s="71" t="s">
        <v>1003</v>
      </c>
      <c r="I92" s="71" t="s">
        <v>41</v>
      </c>
      <c r="J92" s="71" t="s">
        <v>44</v>
      </c>
      <c r="K92" s="71" t="s">
        <v>24</v>
      </c>
      <c r="L92" s="71" t="s">
        <v>1538</v>
      </c>
      <c r="M92" s="71" t="s">
        <v>1444</v>
      </c>
      <c r="N92" s="71" t="s">
        <v>1114</v>
      </c>
      <c r="O92" s="71" t="s">
        <v>281</v>
      </c>
      <c r="P92" s="71" t="s">
        <v>1479</v>
      </c>
      <c r="Q92" s="72">
        <v>10</v>
      </c>
      <c r="R92" s="71" t="s">
        <v>499</v>
      </c>
      <c r="S92" s="73">
        <v>41290</v>
      </c>
      <c r="T92" s="73"/>
      <c r="U92" s="71" t="s">
        <v>2653</v>
      </c>
      <c r="V92" s="71" t="s">
        <v>1741</v>
      </c>
      <c r="W92" s="71" t="s">
        <v>1741</v>
      </c>
      <c r="X92" s="71" t="s">
        <v>1741</v>
      </c>
      <c r="Y92" s="71" t="s">
        <v>2628</v>
      </c>
      <c r="Z92" s="71" t="s">
        <v>12</v>
      </c>
      <c r="AA92" s="71" t="s">
        <v>7</v>
      </c>
      <c r="AB92" s="71" t="s">
        <v>2652</v>
      </c>
    </row>
    <row r="93" spans="1:28" x14ac:dyDescent="0.25">
      <c r="A93" s="30" t="s">
        <v>457</v>
      </c>
      <c r="B93" s="37" t="str">
        <f t="shared" si="2"/>
        <v>LLIQDFRG</v>
      </c>
      <c r="C93" s="37" t="str">
        <f t="shared" si="3"/>
        <v>36GP</v>
      </c>
      <c r="D93" s="71">
        <v>101185</v>
      </c>
      <c r="E93" s="71" t="s">
        <v>470</v>
      </c>
      <c r="F93" s="71" t="s">
        <v>452</v>
      </c>
      <c r="G93" s="71" t="s">
        <v>456</v>
      </c>
      <c r="H93" s="71" t="s">
        <v>1000</v>
      </c>
      <c r="I93" s="71" t="s">
        <v>19</v>
      </c>
      <c r="J93" s="71" t="s">
        <v>53</v>
      </c>
      <c r="K93" s="71" t="s">
        <v>25</v>
      </c>
      <c r="L93" s="71" t="s">
        <v>530</v>
      </c>
      <c r="M93" s="71" t="s">
        <v>1456</v>
      </c>
      <c r="N93" s="71" t="s">
        <v>1116</v>
      </c>
      <c r="O93" s="71" t="s">
        <v>468</v>
      </c>
      <c r="P93" s="71" t="s">
        <v>1539</v>
      </c>
      <c r="Q93" s="72">
        <v>1000</v>
      </c>
      <c r="R93" s="71" t="s">
        <v>499</v>
      </c>
      <c r="S93" s="73">
        <v>37333</v>
      </c>
      <c r="T93" s="73"/>
      <c r="U93" s="71" t="s">
        <v>1895</v>
      </c>
      <c r="V93" s="71" t="s">
        <v>1741</v>
      </c>
      <c r="W93" s="71" t="s">
        <v>1741</v>
      </c>
      <c r="X93" s="71" t="s">
        <v>1741</v>
      </c>
      <c r="Y93" s="71" t="s">
        <v>2637</v>
      </c>
      <c r="Z93" s="71" t="s">
        <v>19</v>
      </c>
      <c r="AA93" s="71" t="s">
        <v>1</v>
      </c>
    </row>
    <row r="94" spans="1:28" x14ac:dyDescent="0.25">
      <c r="A94" s="30" t="s">
        <v>457</v>
      </c>
      <c r="B94" s="37" t="str">
        <f t="shared" si="2"/>
        <v>LLIQDFRDD</v>
      </c>
      <c r="C94" s="37" t="str">
        <f t="shared" si="3"/>
        <v>36DP</v>
      </c>
      <c r="D94" s="71">
        <v>101184</v>
      </c>
      <c r="E94" s="71" t="s">
        <v>1540</v>
      </c>
      <c r="F94" s="71" t="s">
        <v>452</v>
      </c>
      <c r="G94" s="71" t="s">
        <v>456</v>
      </c>
      <c r="H94" s="71" t="s">
        <v>1000</v>
      </c>
      <c r="I94" s="71" t="s">
        <v>17</v>
      </c>
      <c r="J94" s="71" t="s">
        <v>1307</v>
      </c>
      <c r="K94" s="71" t="s">
        <v>25</v>
      </c>
      <c r="L94" s="71" t="s">
        <v>530</v>
      </c>
      <c r="M94" s="71" t="s">
        <v>1456</v>
      </c>
      <c r="N94" s="71" t="s">
        <v>1115</v>
      </c>
      <c r="O94" s="71" t="s">
        <v>464</v>
      </c>
      <c r="P94" s="71" t="s">
        <v>1539</v>
      </c>
      <c r="Q94" s="72">
        <v>1000</v>
      </c>
      <c r="R94" s="71" t="s">
        <v>499</v>
      </c>
      <c r="S94" s="73">
        <v>37333</v>
      </c>
      <c r="T94" s="73"/>
      <c r="U94" s="71" t="s">
        <v>1896</v>
      </c>
      <c r="V94" s="71" t="s">
        <v>1741</v>
      </c>
      <c r="W94" s="71" t="s">
        <v>1741</v>
      </c>
      <c r="X94" s="71" t="s">
        <v>1741</v>
      </c>
      <c r="Y94" s="71" t="s">
        <v>2637</v>
      </c>
      <c r="Z94" s="71" t="s">
        <v>17</v>
      </c>
      <c r="AA94" s="71" t="s">
        <v>1653</v>
      </c>
    </row>
    <row r="95" spans="1:28" x14ac:dyDescent="0.25">
      <c r="A95" s="30" t="s">
        <v>457</v>
      </c>
      <c r="B95" s="37" t="str">
        <f t="shared" si="2"/>
        <v>LLIQDFRWD</v>
      </c>
      <c r="C95" s="37" t="str">
        <f t="shared" si="3"/>
        <v>36WD</v>
      </c>
      <c r="D95" s="71">
        <v>151927</v>
      </c>
      <c r="E95" s="71" t="s">
        <v>1897</v>
      </c>
      <c r="F95" s="71" t="s">
        <v>452</v>
      </c>
      <c r="G95" s="71" t="s">
        <v>456</v>
      </c>
      <c r="H95" s="71" t="s">
        <v>1000</v>
      </c>
      <c r="I95" s="71" t="s">
        <v>134</v>
      </c>
      <c r="J95" s="71" t="s">
        <v>1301</v>
      </c>
      <c r="K95" s="71" t="s">
        <v>25</v>
      </c>
      <c r="L95" s="71" t="s">
        <v>530</v>
      </c>
      <c r="M95" s="71" t="s">
        <v>1456</v>
      </c>
      <c r="N95" s="71" t="s">
        <v>1898</v>
      </c>
      <c r="O95" s="71" t="s">
        <v>1899</v>
      </c>
      <c r="P95" s="71" t="s">
        <v>1539</v>
      </c>
      <c r="Q95" s="72">
        <v>1000</v>
      </c>
      <c r="R95" s="71" t="s">
        <v>499</v>
      </c>
      <c r="S95" s="73">
        <v>45136</v>
      </c>
      <c r="U95" s="71" t="s">
        <v>1900</v>
      </c>
      <c r="V95" s="71" t="s">
        <v>1741</v>
      </c>
      <c r="W95" s="71" t="s">
        <v>1741</v>
      </c>
      <c r="X95" s="71" t="s">
        <v>1741</v>
      </c>
      <c r="Y95" s="71" t="s">
        <v>2637</v>
      </c>
      <c r="Z95" s="71" t="s">
        <v>22</v>
      </c>
      <c r="AA95" s="71" t="s">
        <v>1654</v>
      </c>
    </row>
    <row r="96" spans="1:28" x14ac:dyDescent="0.25">
      <c r="A96" s="30" t="s">
        <v>457</v>
      </c>
      <c r="B96" s="37" t="str">
        <f t="shared" si="2"/>
        <v>LLIQDFRMD</v>
      </c>
      <c r="C96" s="37" t="str">
        <f t="shared" si="3"/>
        <v>36MD</v>
      </c>
      <c r="D96" s="71">
        <v>151928</v>
      </c>
      <c r="E96" s="71" t="s">
        <v>1901</v>
      </c>
      <c r="F96" s="71" t="s">
        <v>452</v>
      </c>
      <c r="G96" s="71" t="s">
        <v>456</v>
      </c>
      <c r="H96" s="71" t="s">
        <v>1000</v>
      </c>
      <c r="I96" s="71" t="s">
        <v>129</v>
      </c>
      <c r="J96" s="71" t="s">
        <v>1300</v>
      </c>
      <c r="K96" s="71" t="s">
        <v>25</v>
      </c>
      <c r="L96" s="71" t="s">
        <v>530</v>
      </c>
      <c r="M96" s="71" t="s">
        <v>1456</v>
      </c>
      <c r="N96" s="71" t="s">
        <v>1902</v>
      </c>
      <c r="O96" s="71" t="s">
        <v>1903</v>
      </c>
      <c r="P96" s="71" t="s">
        <v>1539</v>
      </c>
      <c r="Q96" s="72">
        <v>1000</v>
      </c>
      <c r="R96" s="71" t="s">
        <v>499</v>
      </c>
      <c r="S96" s="73">
        <v>45136</v>
      </c>
      <c r="U96" s="71" t="s">
        <v>1904</v>
      </c>
      <c r="V96" s="71" t="s">
        <v>1741</v>
      </c>
      <c r="W96" s="71" t="s">
        <v>1741</v>
      </c>
      <c r="X96" s="71" t="s">
        <v>1741</v>
      </c>
      <c r="Y96" s="71" t="s">
        <v>2637</v>
      </c>
      <c r="Z96" s="71" t="s">
        <v>20</v>
      </c>
      <c r="AA96" s="71" t="s">
        <v>1649</v>
      </c>
    </row>
    <row r="97" spans="1:28" x14ac:dyDescent="0.25">
      <c r="A97" s="30" t="s">
        <v>457</v>
      </c>
      <c r="B97" s="37" t="str">
        <f t="shared" si="2"/>
        <v>LLIQDFGDP</v>
      </c>
      <c r="C97" s="37" t="str">
        <f t="shared" si="3"/>
        <v>36G1</v>
      </c>
      <c r="D97" s="71">
        <v>120249</v>
      </c>
      <c r="E97" s="71" t="s">
        <v>462</v>
      </c>
      <c r="F97" s="71" t="s">
        <v>452</v>
      </c>
      <c r="G97" s="71" t="s">
        <v>456</v>
      </c>
      <c r="H97" s="71" t="s">
        <v>1000</v>
      </c>
      <c r="I97" s="71" t="s">
        <v>41</v>
      </c>
      <c r="J97" s="71" t="s">
        <v>44</v>
      </c>
      <c r="K97" s="71" t="s">
        <v>24</v>
      </c>
      <c r="L97" s="71" t="s">
        <v>530</v>
      </c>
      <c r="M97" s="71" t="s">
        <v>1456</v>
      </c>
      <c r="N97" s="71" t="s">
        <v>1118</v>
      </c>
      <c r="O97" s="71" t="s">
        <v>460</v>
      </c>
      <c r="P97" s="71" t="s">
        <v>1539</v>
      </c>
      <c r="Q97" s="72">
        <v>1000</v>
      </c>
      <c r="R97" s="71" t="s">
        <v>499</v>
      </c>
      <c r="S97" s="73">
        <v>41275</v>
      </c>
      <c r="T97" s="73"/>
      <c r="U97" s="71" t="s">
        <v>1905</v>
      </c>
      <c r="V97" s="71" t="s">
        <v>1741</v>
      </c>
      <c r="W97" s="71" t="s">
        <v>1741</v>
      </c>
      <c r="X97" s="71" t="s">
        <v>1741</v>
      </c>
      <c r="Y97" s="71" t="s">
        <v>2637</v>
      </c>
      <c r="Z97" s="71" t="s">
        <v>12</v>
      </c>
      <c r="AA97" s="71" t="s">
        <v>7</v>
      </c>
    </row>
    <row r="98" spans="1:28" x14ac:dyDescent="0.25">
      <c r="A98" s="30" t="s">
        <v>457</v>
      </c>
      <c r="B98" s="37" t="str">
        <f t="shared" si="2"/>
        <v>LLIQDFDDP</v>
      </c>
      <c r="C98" s="37" t="str">
        <f t="shared" si="3"/>
        <v>36D1</v>
      </c>
      <c r="D98" s="71">
        <v>120248</v>
      </c>
      <c r="E98" s="71" t="s">
        <v>1541</v>
      </c>
      <c r="F98" s="71" t="s">
        <v>452</v>
      </c>
      <c r="G98" s="71" t="s">
        <v>456</v>
      </c>
      <c r="H98" s="71" t="s">
        <v>1000</v>
      </c>
      <c r="I98" s="71" t="s">
        <v>34</v>
      </c>
      <c r="J98" s="71" t="s">
        <v>1303</v>
      </c>
      <c r="K98" s="71" t="s">
        <v>24</v>
      </c>
      <c r="L98" s="71" t="s">
        <v>530</v>
      </c>
      <c r="M98" s="71" t="s">
        <v>1456</v>
      </c>
      <c r="N98" s="71" t="s">
        <v>1117</v>
      </c>
      <c r="O98" s="71" t="s">
        <v>453</v>
      </c>
      <c r="P98" s="71" t="s">
        <v>1539</v>
      </c>
      <c r="Q98" s="72">
        <v>1000</v>
      </c>
      <c r="R98" s="71" t="s">
        <v>499</v>
      </c>
      <c r="S98" s="73">
        <v>41275</v>
      </c>
      <c r="T98" s="73"/>
      <c r="U98" s="71" t="s">
        <v>1906</v>
      </c>
      <c r="V98" s="71" t="s">
        <v>1741</v>
      </c>
      <c r="W98" s="71" t="s">
        <v>1741</v>
      </c>
      <c r="X98" s="71" t="s">
        <v>1741</v>
      </c>
      <c r="Y98" s="71" t="s">
        <v>2637</v>
      </c>
      <c r="Z98" s="71" t="s">
        <v>11</v>
      </c>
      <c r="AA98" s="71" t="s">
        <v>1333</v>
      </c>
    </row>
    <row r="99" spans="1:28" x14ac:dyDescent="0.25">
      <c r="A99" s="30" t="s">
        <v>457</v>
      </c>
      <c r="B99" s="37" t="str">
        <f t="shared" si="2"/>
        <v>LLIQDFWDP</v>
      </c>
      <c r="C99" s="37" t="str">
        <f t="shared" si="3"/>
        <v>36W1</v>
      </c>
      <c r="D99" s="71">
        <v>151932</v>
      </c>
      <c r="E99" s="71" t="s">
        <v>1907</v>
      </c>
      <c r="F99" s="71" t="s">
        <v>452</v>
      </c>
      <c r="G99" s="71" t="s">
        <v>456</v>
      </c>
      <c r="H99" s="71" t="s">
        <v>1000</v>
      </c>
      <c r="I99" s="71" t="s">
        <v>139</v>
      </c>
      <c r="J99" s="71" t="s">
        <v>1302</v>
      </c>
      <c r="K99" s="71" t="s">
        <v>24</v>
      </c>
      <c r="L99" s="71" t="s">
        <v>530</v>
      </c>
      <c r="M99" s="71" t="s">
        <v>1456</v>
      </c>
      <c r="N99" s="71" t="s">
        <v>1908</v>
      </c>
      <c r="O99" s="71" t="s">
        <v>1909</v>
      </c>
      <c r="P99" s="71" t="s">
        <v>1539</v>
      </c>
      <c r="Q99" s="72">
        <v>1000</v>
      </c>
      <c r="R99" s="71" t="s">
        <v>499</v>
      </c>
      <c r="S99" s="73">
        <v>45136</v>
      </c>
      <c r="U99" s="71" t="s">
        <v>1910</v>
      </c>
      <c r="V99" s="71" t="s">
        <v>1741</v>
      </c>
      <c r="W99" s="71" t="s">
        <v>1741</v>
      </c>
      <c r="X99" s="71" t="s">
        <v>1741</v>
      </c>
      <c r="Y99" s="71" t="s">
        <v>2637</v>
      </c>
      <c r="Z99" s="71" t="s">
        <v>15</v>
      </c>
      <c r="AA99" s="71" t="s">
        <v>1335</v>
      </c>
    </row>
    <row r="100" spans="1:28" x14ac:dyDescent="0.25">
      <c r="A100" s="30" t="s">
        <v>457</v>
      </c>
      <c r="B100" s="37" t="str">
        <f t="shared" si="2"/>
        <v>LLIQDFMDP</v>
      </c>
      <c r="C100" s="37" t="str">
        <f t="shared" si="3"/>
        <v>36M1</v>
      </c>
      <c r="D100" s="71">
        <v>151930</v>
      </c>
      <c r="E100" s="71" t="s">
        <v>1911</v>
      </c>
      <c r="F100" s="71" t="s">
        <v>452</v>
      </c>
      <c r="G100" s="71" t="s">
        <v>456</v>
      </c>
      <c r="H100" s="71" t="s">
        <v>1000</v>
      </c>
      <c r="I100" s="71" t="s">
        <v>116</v>
      </c>
      <c r="J100" s="71" t="s">
        <v>1306</v>
      </c>
      <c r="K100" s="71" t="s">
        <v>24</v>
      </c>
      <c r="L100" s="71" t="s">
        <v>530</v>
      </c>
      <c r="M100" s="71" t="s">
        <v>1456</v>
      </c>
      <c r="N100" s="71" t="s">
        <v>1912</v>
      </c>
      <c r="O100" s="71" t="s">
        <v>1913</v>
      </c>
      <c r="P100" s="71" t="s">
        <v>1539</v>
      </c>
      <c r="Q100" s="72">
        <v>1000</v>
      </c>
      <c r="R100" s="71" t="s">
        <v>499</v>
      </c>
      <c r="S100" s="73">
        <v>45136</v>
      </c>
      <c r="U100" s="71" t="s">
        <v>1914</v>
      </c>
      <c r="V100" s="71" t="s">
        <v>1741</v>
      </c>
      <c r="W100" s="71" t="s">
        <v>1741</v>
      </c>
      <c r="X100" s="71" t="s">
        <v>1741</v>
      </c>
      <c r="Y100" s="71" t="s">
        <v>2637</v>
      </c>
      <c r="Z100" s="71" t="s">
        <v>13</v>
      </c>
      <c r="AA100" s="71" t="s">
        <v>1337</v>
      </c>
    </row>
    <row r="101" spans="1:28" x14ac:dyDescent="0.25">
      <c r="A101" s="30" t="s">
        <v>367</v>
      </c>
      <c r="B101" s="37" t="str">
        <f t="shared" si="2"/>
        <v>LEINSXRG</v>
      </c>
      <c r="C101" s="37" t="str">
        <f t="shared" si="3"/>
        <v>37GP</v>
      </c>
      <c r="D101" s="71">
        <v>101199</v>
      </c>
      <c r="E101" s="71" t="s">
        <v>380</v>
      </c>
      <c r="F101" s="71" t="s">
        <v>364</v>
      </c>
      <c r="G101" s="71" t="s">
        <v>2654</v>
      </c>
      <c r="H101" s="71" t="s">
        <v>1542</v>
      </c>
      <c r="I101" s="71" t="s">
        <v>19</v>
      </c>
      <c r="J101" s="71" t="s">
        <v>53</v>
      </c>
      <c r="K101" s="71" t="s">
        <v>25</v>
      </c>
      <c r="L101" s="71" t="s">
        <v>1543</v>
      </c>
      <c r="M101" s="71" t="s">
        <v>1449</v>
      </c>
      <c r="N101" s="71" t="s">
        <v>1120</v>
      </c>
      <c r="O101" s="71" t="s">
        <v>378</v>
      </c>
      <c r="P101" s="71" t="s">
        <v>1479</v>
      </c>
      <c r="Q101" s="72">
        <v>10</v>
      </c>
      <c r="R101" s="71" t="s">
        <v>499</v>
      </c>
      <c r="S101" s="73">
        <v>37595</v>
      </c>
      <c r="T101" s="73"/>
      <c r="U101" s="71" t="s">
        <v>2655</v>
      </c>
      <c r="V101" s="71" t="s">
        <v>1741</v>
      </c>
      <c r="W101" s="71" t="s">
        <v>1741</v>
      </c>
      <c r="X101" s="71" t="s">
        <v>1741</v>
      </c>
      <c r="Y101" s="71" t="s">
        <v>2656</v>
      </c>
      <c r="Z101" s="71" t="s">
        <v>19</v>
      </c>
      <c r="AA101" s="71" t="s">
        <v>1</v>
      </c>
      <c r="AB101" s="71" t="s">
        <v>2657</v>
      </c>
    </row>
    <row r="102" spans="1:28" x14ac:dyDescent="0.25">
      <c r="A102" s="30" t="s">
        <v>367</v>
      </c>
      <c r="B102" s="37" t="str">
        <f t="shared" si="2"/>
        <v>LEINSXRD</v>
      </c>
      <c r="C102" s="37" t="str">
        <f t="shared" si="3"/>
        <v>37DP</v>
      </c>
      <c r="D102" s="71">
        <v>101198</v>
      </c>
      <c r="E102" s="71" t="s">
        <v>1544</v>
      </c>
      <c r="F102" s="71" t="s">
        <v>364</v>
      </c>
      <c r="G102" s="71" t="s">
        <v>2654</v>
      </c>
      <c r="H102" s="71" t="s">
        <v>1542</v>
      </c>
      <c r="I102" s="71" t="s">
        <v>18</v>
      </c>
      <c r="J102" s="71" t="s">
        <v>1304</v>
      </c>
      <c r="K102" s="71" t="s">
        <v>25</v>
      </c>
      <c r="L102" s="71" t="s">
        <v>1543</v>
      </c>
      <c r="M102" s="71" t="s">
        <v>1449</v>
      </c>
      <c r="N102" s="71" t="s">
        <v>1119</v>
      </c>
      <c r="O102" s="71" t="s">
        <v>374</v>
      </c>
      <c r="P102" s="71" t="s">
        <v>1479</v>
      </c>
      <c r="Q102" s="72">
        <v>10</v>
      </c>
      <c r="R102" s="71" t="s">
        <v>499</v>
      </c>
      <c r="S102" s="73">
        <v>37595</v>
      </c>
      <c r="T102" s="73"/>
      <c r="U102" s="71" t="s">
        <v>2658</v>
      </c>
      <c r="V102" s="71" t="s">
        <v>1741</v>
      </c>
      <c r="W102" s="71" t="s">
        <v>1741</v>
      </c>
      <c r="X102" s="71" t="s">
        <v>1741</v>
      </c>
      <c r="Y102" s="71" t="s">
        <v>2656</v>
      </c>
      <c r="Z102" s="71" t="s">
        <v>18</v>
      </c>
      <c r="AA102" s="71" t="s">
        <v>1648</v>
      </c>
      <c r="AB102" s="71" t="s">
        <v>2657</v>
      </c>
    </row>
    <row r="103" spans="1:28" x14ac:dyDescent="0.25">
      <c r="A103" s="30" t="s">
        <v>367</v>
      </c>
      <c r="B103" s="37" t="str">
        <f t="shared" si="2"/>
        <v>LEINSXGDP</v>
      </c>
      <c r="C103" s="37" t="str">
        <f t="shared" si="3"/>
        <v>37G1</v>
      </c>
      <c r="D103" s="71">
        <v>120308</v>
      </c>
      <c r="E103" s="71" t="s">
        <v>372</v>
      </c>
      <c r="F103" s="71" t="s">
        <v>364</v>
      </c>
      <c r="G103" s="71" t="s">
        <v>2654</v>
      </c>
      <c r="H103" s="71" t="s">
        <v>1542</v>
      </c>
      <c r="I103" s="71" t="s">
        <v>41</v>
      </c>
      <c r="J103" s="71" t="s">
        <v>44</v>
      </c>
      <c r="K103" s="71" t="s">
        <v>24</v>
      </c>
      <c r="L103" s="71" t="s">
        <v>1543</v>
      </c>
      <c r="M103" s="71" t="s">
        <v>1449</v>
      </c>
      <c r="N103" s="71" t="s">
        <v>1121</v>
      </c>
      <c r="O103" s="71" t="s">
        <v>370</v>
      </c>
      <c r="P103" s="71" t="s">
        <v>1479</v>
      </c>
      <c r="Q103" s="72">
        <v>10</v>
      </c>
      <c r="R103" s="71" t="s">
        <v>499</v>
      </c>
      <c r="S103" s="73">
        <v>41275</v>
      </c>
      <c r="T103" s="73"/>
      <c r="U103" s="71" t="s">
        <v>2659</v>
      </c>
      <c r="V103" s="71" t="s">
        <v>1741</v>
      </c>
      <c r="W103" s="71" t="s">
        <v>1741</v>
      </c>
      <c r="X103" s="71" t="s">
        <v>1741</v>
      </c>
      <c r="Y103" s="71" t="s">
        <v>2656</v>
      </c>
      <c r="Z103" s="71" t="s">
        <v>12</v>
      </c>
      <c r="AA103" s="71" t="s">
        <v>7</v>
      </c>
      <c r="AB103" s="71" t="s">
        <v>2657</v>
      </c>
    </row>
    <row r="104" spans="1:28" x14ac:dyDescent="0.25">
      <c r="A104" s="30" t="s">
        <v>367</v>
      </c>
      <c r="B104" s="37" t="str">
        <f t="shared" si="2"/>
        <v>LEINSXDDP</v>
      </c>
      <c r="C104" s="37" t="str">
        <f t="shared" si="3"/>
        <v>37D1</v>
      </c>
      <c r="D104" s="71">
        <v>120312</v>
      </c>
      <c r="E104" s="71" t="s">
        <v>1545</v>
      </c>
      <c r="F104" s="71" t="s">
        <v>364</v>
      </c>
      <c r="G104" s="71" t="s">
        <v>2654</v>
      </c>
      <c r="H104" s="71" t="s">
        <v>1542</v>
      </c>
      <c r="I104" s="71" t="s">
        <v>34</v>
      </c>
      <c r="J104" s="71" t="s">
        <v>1303</v>
      </c>
      <c r="K104" s="71" t="s">
        <v>24</v>
      </c>
      <c r="L104" s="71" t="s">
        <v>1543</v>
      </c>
      <c r="M104" s="71" t="s">
        <v>1449</v>
      </c>
      <c r="N104" s="71" t="s">
        <v>1122</v>
      </c>
      <c r="O104" s="71" t="s">
        <v>365</v>
      </c>
      <c r="P104" s="71" t="s">
        <v>1479</v>
      </c>
      <c r="Q104" s="72">
        <v>10</v>
      </c>
      <c r="R104" s="71" t="s">
        <v>499</v>
      </c>
      <c r="S104" s="73">
        <v>41275</v>
      </c>
      <c r="T104" s="73"/>
      <c r="U104" s="71" t="s">
        <v>2660</v>
      </c>
      <c r="V104" s="71" t="s">
        <v>1741</v>
      </c>
      <c r="W104" s="71" t="s">
        <v>1741</v>
      </c>
      <c r="X104" s="71" t="s">
        <v>1741</v>
      </c>
      <c r="Y104" s="71" t="s">
        <v>2656</v>
      </c>
      <c r="Z104" s="71" t="s">
        <v>8</v>
      </c>
      <c r="AA104" s="71" t="s">
        <v>1333</v>
      </c>
      <c r="AB104" s="71" t="s">
        <v>2657</v>
      </c>
    </row>
    <row r="105" spans="1:28" x14ac:dyDescent="0.25">
      <c r="A105" s="30" t="s">
        <v>349</v>
      </c>
      <c r="B105" s="37" t="str">
        <f t="shared" si="2"/>
        <v>LEINNFRG</v>
      </c>
      <c r="C105" s="37" t="str">
        <f t="shared" si="3"/>
        <v>38NG</v>
      </c>
      <c r="D105" s="71">
        <v>101201</v>
      </c>
      <c r="E105" s="71" t="s">
        <v>362</v>
      </c>
      <c r="F105" s="71" t="s">
        <v>346</v>
      </c>
      <c r="G105" s="71" t="s">
        <v>1421</v>
      </c>
      <c r="H105" s="71" t="s">
        <v>1542</v>
      </c>
      <c r="I105" s="71" t="s">
        <v>19</v>
      </c>
      <c r="J105" s="71" t="s">
        <v>53</v>
      </c>
      <c r="K105" s="71" t="s">
        <v>25</v>
      </c>
      <c r="L105" s="71" t="s">
        <v>1546</v>
      </c>
      <c r="M105" s="71" t="s">
        <v>1448</v>
      </c>
      <c r="N105" s="71" t="s">
        <v>1124</v>
      </c>
      <c r="O105" s="71" t="s">
        <v>360</v>
      </c>
      <c r="P105" s="71" t="s">
        <v>1479</v>
      </c>
      <c r="Q105" s="72">
        <v>10</v>
      </c>
      <c r="R105" s="71" t="s">
        <v>499</v>
      </c>
      <c r="S105" s="73">
        <v>37595</v>
      </c>
      <c r="T105" s="73"/>
      <c r="U105" s="71" t="s">
        <v>1915</v>
      </c>
      <c r="V105" s="71" t="s">
        <v>1741</v>
      </c>
      <c r="W105" s="71" t="s">
        <v>1741</v>
      </c>
      <c r="X105" s="71" t="s">
        <v>1741</v>
      </c>
      <c r="Y105" s="71" t="s">
        <v>2656</v>
      </c>
      <c r="Z105" s="71" t="s">
        <v>19</v>
      </c>
      <c r="AA105" s="71" t="s">
        <v>1</v>
      </c>
      <c r="AB105" s="71" t="s">
        <v>2661</v>
      </c>
    </row>
    <row r="106" spans="1:28" x14ac:dyDescent="0.25">
      <c r="A106" s="30" t="s">
        <v>349</v>
      </c>
      <c r="B106" s="37" t="str">
        <f t="shared" si="2"/>
        <v>LEINNFRD</v>
      </c>
      <c r="C106" s="37" t="str">
        <f t="shared" si="3"/>
        <v>38ND</v>
      </c>
      <c r="D106" s="71">
        <v>101200</v>
      </c>
      <c r="E106" s="71" t="s">
        <v>1547</v>
      </c>
      <c r="F106" s="71" t="s">
        <v>346</v>
      </c>
      <c r="G106" s="71" t="s">
        <v>1421</v>
      </c>
      <c r="H106" s="71" t="s">
        <v>1542</v>
      </c>
      <c r="I106" s="71" t="s">
        <v>18</v>
      </c>
      <c r="J106" s="71" t="s">
        <v>1304</v>
      </c>
      <c r="K106" s="71" t="s">
        <v>25</v>
      </c>
      <c r="L106" s="71" t="s">
        <v>1546</v>
      </c>
      <c r="M106" s="71" t="s">
        <v>1448</v>
      </c>
      <c r="N106" s="71" t="s">
        <v>1123</v>
      </c>
      <c r="O106" s="71" t="s">
        <v>356</v>
      </c>
      <c r="P106" s="71" t="s">
        <v>1479</v>
      </c>
      <c r="Q106" s="72">
        <v>10</v>
      </c>
      <c r="R106" s="71" t="s">
        <v>499</v>
      </c>
      <c r="S106" s="73">
        <v>37595</v>
      </c>
      <c r="T106" s="73"/>
      <c r="U106" s="71" t="s">
        <v>1916</v>
      </c>
      <c r="V106" s="71" t="s">
        <v>1741</v>
      </c>
      <c r="W106" s="71" t="s">
        <v>1741</v>
      </c>
      <c r="X106" s="71" t="s">
        <v>1741</v>
      </c>
      <c r="Y106" s="71" t="s">
        <v>2656</v>
      </c>
      <c r="Z106" s="71" t="s">
        <v>18</v>
      </c>
      <c r="AA106" s="71" t="s">
        <v>1648</v>
      </c>
      <c r="AB106" s="71" t="s">
        <v>2661</v>
      </c>
    </row>
    <row r="107" spans="1:28" x14ac:dyDescent="0.25">
      <c r="A107" s="30" t="s">
        <v>349</v>
      </c>
      <c r="B107" s="37" t="str">
        <f t="shared" si="2"/>
        <v>LEINNFGDP</v>
      </c>
      <c r="C107" s="37" t="str">
        <f t="shared" si="3"/>
        <v>38G1</v>
      </c>
      <c r="D107" s="71">
        <v>120307</v>
      </c>
      <c r="E107" s="71" t="s">
        <v>354</v>
      </c>
      <c r="F107" s="71" t="s">
        <v>346</v>
      </c>
      <c r="G107" s="71" t="s">
        <v>1421</v>
      </c>
      <c r="H107" s="71" t="s">
        <v>1542</v>
      </c>
      <c r="I107" s="71" t="s">
        <v>41</v>
      </c>
      <c r="J107" s="71" t="s">
        <v>44</v>
      </c>
      <c r="K107" s="71" t="s">
        <v>24</v>
      </c>
      <c r="L107" s="71" t="s">
        <v>1546</v>
      </c>
      <c r="M107" s="71" t="s">
        <v>1448</v>
      </c>
      <c r="N107" s="71" t="s">
        <v>1125</v>
      </c>
      <c r="O107" s="71" t="s">
        <v>352</v>
      </c>
      <c r="P107" s="71" t="s">
        <v>1479</v>
      </c>
      <c r="Q107" s="72">
        <v>10</v>
      </c>
      <c r="R107" s="71" t="s">
        <v>499</v>
      </c>
      <c r="S107" s="73">
        <v>41275</v>
      </c>
      <c r="T107" s="73"/>
      <c r="U107" s="71" t="s">
        <v>1917</v>
      </c>
      <c r="V107" s="71" t="s">
        <v>1741</v>
      </c>
      <c r="W107" s="71" t="s">
        <v>1741</v>
      </c>
      <c r="X107" s="71" t="s">
        <v>1741</v>
      </c>
      <c r="Y107" s="71" t="s">
        <v>2656</v>
      </c>
      <c r="Z107" s="71" t="s">
        <v>12</v>
      </c>
      <c r="AA107" s="71" t="s">
        <v>7</v>
      </c>
      <c r="AB107" s="71" t="s">
        <v>2661</v>
      </c>
    </row>
    <row r="108" spans="1:28" x14ac:dyDescent="0.25">
      <c r="A108" s="30" t="s">
        <v>349</v>
      </c>
      <c r="B108" s="37" t="str">
        <f t="shared" si="2"/>
        <v>LEINNFDDP</v>
      </c>
      <c r="C108" s="37" t="str">
        <f t="shared" si="3"/>
        <v>38D1</v>
      </c>
      <c r="D108" s="71">
        <v>120309</v>
      </c>
      <c r="E108" s="71" t="s">
        <v>1548</v>
      </c>
      <c r="F108" s="71" t="s">
        <v>346</v>
      </c>
      <c r="G108" s="71" t="s">
        <v>1421</v>
      </c>
      <c r="H108" s="71" t="s">
        <v>1542</v>
      </c>
      <c r="I108" s="71" t="s">
        <v>34</v>
      </c>
      <c r="J108" s="71" t="s">
        <v>1303</v>
      </c>
      <c r="K108" s="71" t="s">
        <v>24</v>
      </c>
      <c r="L108" s="71" t="s">
        <v>1546</v>
      </c>
      <c r="M108" s="71" t="s">
        <v>1448</v>
      </c>
      <c r="N108" s="71" t="s">
        <v>1126</v>
      </c>
      <c r="O108" s="71" t="s">
        <v>347</v>
      </c>
      <c r="P108" s="71" t="s">
        <v>1479</v>
      </c>
      <c r="Q108" s="72">
        <v>10</v>
      </c>
      <c r="R108" s="71" t="s">
        <v>499</v>
      </c>
      <c r="S108" s="73">
        <v>41275</v>
      </c>
      <c r="T108" s="73"/>
      <c r="U108" s="71" t="s">
        <v>1918</v>
      </c>
      <c r="V108" s="71" t="s">
        <v>1741</v>
      </c>
      <c r="W108" s="71" t="s">
        <v>1741</v>
      </c>
      <c r="X108" s="71" t="s">
        <v>1741</v>
      </c>
      <c r="Y108" s="71" t="s">
        <v>2656</v>
      </c>
      <c r="Z108" s="71" t="s">
        <v>8</v>
      </c>
      <c r="AA108" s="71" t="s">
        <v>1333</v>
      </c>
      <c r="AB108" s="71" t="s">
        <v>2661</v>
      </c>
    </row>
    <row r="109" spans="1:28" x14ac:dyDescent="0.25">
      <c r="A109" s="30" t="s">
        <v>185</v>
      </c>
      <c r="B109" s="37" t="str">
        <f t="shared" si="2"/>
        <v>LDSAPFRG</v>
      </c>
      <c r="C109" s="37" t="str">
        <f t="shared" si="3"/>
        <v>40GP</v>
      </c>
      <c r="D109" s="71">
        <v>101830</v>
      </c>
      <c r="E109" s="71" t="s">
        <v>202</v>
      </c>
      <c r="F109" s="71" t="s">
        <v>182</v>
      </c>
      <c r="G109" s="71" t="s">
        <v>1919</v>
      </c>
      <c r="H109" s="71" t="s">
        <v>1004</v>
      </c>
      <c r="I109" s="71" t="s">
        <v>19</v>
      </c>
      <c r="J109" s="71" t="s">
        <v>53</v>
      </c>
      <c r="K109" s="71" t="s">
        <v>25</v>
      </c>
      <c r="L109" s="71" t="s">
        <v>533</v>
      </c>
      <c r="M109" s="71" t="s">
        <v>1437</v>
      </c>
      <c r="N109" s="71" t="s">
        <v>1128</v>
      </c>
      <c r="O109" s="71" t="s">
        <v>200</v>
      </c>
      <c r="P109" s="71" t="s">
        <v>1523</v>
      </c>
      <c r="Q109" s="72">
        <v>10</v>
      </c>
      <c r="R109" s="71" t="s">
        <v>499</v>
      </c>
      <c r="S109" s="73">
        <v>37781</v>
      </c>
      <c r="T109" s="73"/>
      <c r="U109" s="71" t="s">
        <v>1920</v>
      </c>
      <c r="V109" s="71" t="s">
        <v>1741</v>
      </c>
      <c r="W109" s="71" t="s">
        <v>1741</v>
      </c>
      <c r="X109" s="71" t="s">
        <v>1741</v>
      </c>
      <c r="Y109" s="71" t="s">
        <v>2637</v>
      </c>
      <c r="Z109" s="71" t="s">
        <v>19</v>
      </c>
      <c r="AA109" s="71" t="s">
        <v>1</v>
      </c>
      <c r="AB109" s="71" t="s">
        <v>2662</v>
      </c>
    </row>
    <row r="110" spans="1:28" x14ac:dyDescent="0.25">
      <c r="A110" s="30" t="s">
        <v>185</v>
      </c>
      <c r="B110" s="37" t="str">
        <f t="shared" si="2"/>
        <v>LDSAPFRDD</v>
      </c>
      <c r="C110" s="37" t="str">
        <f t="shared" si="3"/>
        <v>40DD</v>
      </c>
      <c r="D110" s="71">
        <v>111676</v>
      </c>
      <c r="E110" s="71" t="s">
        <v>1549</v>
      </c>
      <c r="F110" s="71" t="s">
        <v>182</v>
      </c>
      <c r="G110" s="71" t="s">
        <v>1919</v>
      </c>
      <c r="H110" s="71" t="s">
        <v>1004</v>
      </c>
      <c r="I110" s="71" t="s">
        <v>17</v>
      </c>
      <c r="J110" s="71" t="s">
        <v>1307</v>
      </c>
      <c r="K110" s="71" t="s">
        <v>25</v>
      </c>
      <c r="L110" s="71" t="s">
        <v>533</v>
      </c>
      <c r="M110" s="71" t="s">
        <v>1437</v>
      </c>
      <c r="N110" s="71" t="s">
        <v>1130</v>
      </c>
      <c r="O110" s="71" t="s">
        <v>196</v>
      </c>
      <c r="P110" s="71" t="s">
        <v>1523</v>
      </c>
      <c r="Q110" s="72">
        <v>10</v>
      </c>
      <c r="R110" s="71" t="s">
        <v>499</v>
      </c>
      <c r="S110" s="73">
        <v>37781</v>
      </c>
      <c r="T110" s="73"/>
      <c r="U110" s="71" t="s">
        <v>1921</v>
      </c>
      <c r="V110" s="71" t="s">
        <v>1741</v>
      </c>
      <c r="W110" s="71" t="s">
        <v>1741</v>
      </c>
      <c r="X110" s="71" t="s">
        <v>1741</v>
      </c>
      <c r="Y110" s="71" t="s">
        <v>2637</v>
      </c>
      <c r="Z110" s="71" t="s">
        <v>17</v>
      </c>
      <c r="AA110" s="71" t="s">
        <v>1653</v>
      </c>
      <c r="AB110" s="71" t="s">
        <v>2662</v>
      </c>
    </row>
    <row r="111" spans="1:28" x14ac:dyDescent="0.25">
      <c r="A111" s="30" t="s">
        <v>185</v>
      </c>
      <c r="B111" s="37" t="str">
        <f t="shared" si="2"/>
        <v>LDSAPFRWD</v>
      </c>
      <c r="C111" s="37" t="str">
        <f t="shared" si="3"/>
        <v>40WD</v>
      </c>
      <c r="D111" s="71">
        <v>111675</v>
      </c>
      <c r="E111" s="71" t="s">
        <v>1550</v>
      </c>
      <c r="F111" s="71" t="s">
        <v>182</v>
      </c>
      <c r="G111" s="71" t="s">
        <v>1919</v>
      </c>
      <c r="H111" s="71" t="s">
        <v>1004</v>
      </c>
      <c r="I111" s="71" t="s">
        <v>134</v>
      </c>
      <c r="J111" s="71" t="s">
        <v>1301</v>
      </c>
      <c r="K111" s="71" t="s">
        <v>25</v>
      </c>
      <c r="L111" s="71" t="s">
        <v>533</v>
      </c>
      <c r="M111" s="71" t="s">
        <v>1437</v>
      </c>
      <c r="N111" s="71" t="s">
        <v>1129</v>
      </c>
      <c r="O111" s="71" t="s">
        <v>208</v>
      </c>
      <c r="P111" s="71" t="s">
        <v>1523</v>
      </c>
      <c r="Q111" s="72">
        <v>10</v>
      </c>
      <c r="R111" s="71" t="s">
        <v>499</v>
      </c>
      <c r="S111" s="73">
        <v>37781</v>
      </c>
      <c r="T111" s="73"/>
      <c r="U111" s="71" t="s">
        <v>1922</v>
      </c>
      <c r="V111" s="71" t="s">
        <v>1741</v>
      </c>
      <c r="W111" s="71" t="s">
        <v>1741</v>
      </c>
      <c r="X111" s="71" t="s">
        <v>1741</v>
      </c>
      <c r="Y111" s="71" t="s">
        <v>2637</v>
      </c>
      <c r="Z111" s="71" t="s">
        <v>22</v>
      </c>
      <c r="AA111" s="71" t="s">
        <v>1654</v>
      </c>
      <c r="AB111" s="71" t="s">
        <v>2662</v>
      </c>
    </row>
    <row r="112" spans="1:28" x14ac:dyDescent="0.25">
      <c r="A112" s="30" t="s">
        <v>185</v>
      </c>
      <c r="B112" s="37" t="str">
        <f t="shared" si="2"/>
        <v>LDSAPFRMD</v>
      </c>
      <c r="C112" s="37" t="str">
        <f t="shared" si="3"/>
        <v>40DP</v>
      </c>
      <c r="D112" s="71">
        <v>101829</v>
      </c>
      <c r="E112" s="71" t="s">
        <v>1551</v>
      </c>
      <c r="F112" s="71" t="s">
        <v>182</v>
      </c>
      <c r="G112" s="71" t="s">
        <v>1919</v>
      </c>
      <c r="H112" s="71" t="s">
        <v>1004</v>
      </c>
      <c r="I112" s="71" t="s">
        <v>129</v>
      </c>
      <c r="J112" s="71" t="s">
        <v>1300</v>
      </c>
      <c r="K112" s="71" t="s">
        <v>25</v>
      </c>
      <c r="L112" s="71" t="s">
        <v>533</v>
      </c>
      <c r="M112" s="71" t="s">
        <v>1437</v>
      </c>
      <c r="N112" s="71" t="s">
        <v>1127</v>
      </c>
      <c r="O112" s="71" t="s">
        <v>204</v>
      </c>
      <c r="P112" s="71" t="s">
        <v>1523</v>
      </c>
      <c r="Q112" s="72">
        <v>10</v>
      </c>
      <c r="R112" s="71" t="s">
        <v>499</v>
      </c>
      <c r="S112" s="73">
        <v>37781</v>
      </c>
      <c r="T112" s="73"/>
      <c r="U112" s="71" t="s">
        <v>1923</v>
      </c>
      <c r="V112" s="71" t="s">
        <v>1741</v>
      </c>
      <c r="W112" s="71" t="s">
        <v>1741</v>
      </c>
      <c r="X112" s="71" t="s">
        <v>1741</v>
      </c>
      <c r="Y112" s="71" t="s">
        <v>2637</v>
      </c>
      <c r="Z112" s="71" t="s">
        <v>20</v>
      </c>
      <c r="AA112" s="71" t="s">
        <v>1649</v>
      </c>
      <c r="AB112" s="71" t="s">
        <v>2662</v>
      </c>
    </row>
    <row r="113" spans="1:28" x14ac:dyDescent="0.25">
      <c r="A113" s="30" t="s">
        <v>185</v>
      </c>
      <c r="B113" s="37" t="str">
        <f t="shared" si="2"/>
        <v>LDSAPFGDP</v>
      </c>
      <c r="C113" s="37" t="str">
        <f t="shared" si="3"/>
        <v>40G1</v>
      </c>
      <c r="D113" s="71">
        <v>120315</v>
      </c>
      <c r="E113" s="71" t="s">
        <v>190</v>
      </c>
      <c r="F113" s="71" t="s">
        <v>182</v>
      </c>
      <c r="G113" s="71" t="s">
        <v>1919</v>
      </c>
      <c r="H113" s="71" t="s">
        <v>1004</v>
      </c>
      <c r="I113" s="71" t="s">
        <v>41</v>
      </c>
      <c r="J113" s="71" t="s">
        <v>44</v>
      </c>
      <c r="K113" s="71" t="s">
        <v>24</v>
      </c>
      <c r="L113" s="71" t="s">
        <v>533</v>
      </c>
      <c r="M113" s="71" t="s">
        <v>1437</v>
      </c>
      <c r="N113" s="71" t="s">
        <v>1131</v>
      </c>
      <c r="O113" s="71" t="s">
        <v>188</v>
      </c>
      <c r="P113" s="71" t="s">
        <v>1523</v>
      </c>
      <c r="Q113" s="72">
        <v>10</v>
      </c>
      <c r="R113" s="71" t="s">
        <v>499</v>
      </c>
      <c r="S113" s="73">
        <v>41275</v>
      </c>
      <c r="T113" s="73"/>
      <c r="U113" s="71" t="s">
        <v>1924</v>
      </c>
      <c r="V113" s="71" t="s">
        <v>1741</v>
      </c>
      <c r="W113" s="71" t="s">
        <v>1741</v>
      </c>
      <c r="X113" s="71" t="s">
        <v>1741</v>
      </c>
      <c r="Y113" s="71" t="s">
        <v>2637</v>
      </c>
      <c r="Z113" s="71" t="s">
        <v>12</v>
      </c>
      <c r="AA113" s="71" t="s">
        <v>7</v>
      </c>
      <c r="AB113" s="71" t="s">
        <v>2662</v>
      </c>
    </row>
    <row r="114" spans="1:28" x14ac:dyDescent="0.25">
      <c r="A114" s="30" t="s">
        <v>185</v>
      </c>
      <c r="B114" s="37" t="str">
        <f t="shared" si="2"/>
        <v>LDSAPFDPD</v>
      </c>
      <c r="C114" s="37" t="str">
        <f t="shared" si="3"/>
        <v>40D1</v>
      </c>
      <c r="D114" s="71">
        <v>120316</v>
      </c>
      <c r="E114" s="71" t="s">
        <v>1552</v>
      </c>
      <c r="F114" s="71" t="s">
        <v>182</v>
      </c>
      <c r="G114" s="71" t="s">
        <v>1919</v>
      </c>
      <c r="H114" s="71" t="s">
        <v>1004</v>
      </c>
      <c r="I114" s="71" t="s">
        <v>105</v>
      </c>
      <c r="J114" s="71" t="s">
        <v>1305</v>
      </c>
      <c r="K114" s="71" t="s">
        <v>24</v>
      </c>
      <c r="L114" s="71" t="s">
        <v>533</v>
      </c>
      <c r="M114" s="71" t="s">
        <v>1437</v>
      </c>
      <c r="N114" s="71" t="s">
        <v>1132</v>
      </c>
      <c r="O114" s="71" t="s">
        <v>183</v>
      </c>
      <c r="P114" s="71" t="s">
        <v>1523</v>
      </c>
      <c r="Q114" s="72">
        <v>10</v>
      </c>
      <c r="R114" s="71" t="s">
        <v>499</v>
      </c>
      <c r="S114" s="73">
        <v>41275</v>
      </c>
      <c r="T114" s="73"/>
      <c r="U114" s="71" t="s">
        <v>1925</v>
      </c>
      <c r="V114" s="71" t="s">
        <v>1741</v>
      </c>
      <c r="W114" s="71" t="s">
        <v>1741</v>
      </c>
      <c r="X114" s="71" t="s">
        <v>1741</v>
      </c>
      <c r="Y114" s="71" t="s">
        <v>2637</v>
      </c>
      <c r="Z114" s="71" t="s">
        <v>11</v>
      </c>
      <c r="AA114" s="71" t="s">
        <v>1334</v>
      </c>
      <c r="AB114" s="71" t="s">
        <v>2662</v>
      </c>
    </row>
    <row r="115" spans="1:28" x14ac:dyDescent="0.25">
      <c r="A115" s="30" t="s">
        <v>185</v>
      </c>
      <c r="B115" s="37" t="str">
        <f t="shared" si="2"/>
        <v>LDSAPFWDP</v>
      </c>
      <c r="C115" s="37" t="str">
        <f t="shared" si="3"/>
        <v>40W1</v>
      </c>
      <c r="D115" s="71">
        <v>120318</v>
      </c>
      <c r="E115" s="71" t="s">
        <v>1553</v>
      </c>
      <c r="F115" s="71" t="s">
        <v>182</v>
      </c>
      <c r="G115" s="71" t="s">
        <v>1919</v>
      </c>
      <c r="H115" s="71" t="s">
        <v>1004</v>
      </c>
      <c r="I115" s="71" t="s">
        <v>139</v>
      </c>
      <c r="J115" s="71" t="s">
        <v>1302</v>
      </c>
      <c r="K115" s="71" t="s">
        <v>24</v>
      </c>
      <c r="L115" s="71" t="s">
        <v>533</v>
      </c>
      <c r="M115" s="71" t="s">
        <v>1437</v>
      </c>
      <c r="N115" s="71" t="s">
        <v>1134</v>
      </c>
      <c r="O115" s="71" t="s">
        <v>212</v>
      </c>
      <c r="P115" s="71" t="s">
        <v>1523</v>
      </c>
      <c r="Q115" s="72">
        <v>10</v>
      </c>
      <c r="R115" s="71" t="s">
        <v>499</v>
      </c>
      <c r="S115" s="73">
        <v>41275</v>
      </c>
      <c r="T115" s="73"/>
      <c r="U115" s="71" t="s">
        <v>1926</v>
      </c>
      <c r="V115" s="71" t="s">
        <v>1741</v>
      </c>
      <c r="W115" s="71" t="s">
        <v>1741</v>
      </c>
      <c r="X115" s="71" t="s">
        <v>1741</v>
      </c>
      <c r="Y115" s="71" t="s">
        <v>2637</v>
      </c>
      <c r="Z115" s="71" t="s">
        <v>15</v>
      </c>
      <c r="AA115" s="71" t="s">
        <v>1335</v>
      </c>
      <c r="AB115" s="71" t="s">
        <v>2662</v>
      </c>
    </row>
    <row r="116" spans="1:28" x14ac:dyDescent="0.25">
      <c r="A116" s="30" t="s">
        <v>185</v>
      </c>
      <c r="B116" s="37" t="str">
        <f t="shared" si="2"/>
        <v>LDSAPFMDP</v>
      </c>
      <c r="C116" s="37" t="str">
        <f t="shared" si="3"/>
        <v>40M1</v>
      </c>
      <c r="D116" s="71">
        <v>120317</v>
      </c>
      <c r="E116" s="71" t="s">
        <v>1554</v>
      </c>
      <c r="F116" s="71" t="s">
        <v>182</v>
      </c>
      <c r="G116" s="71" t="s">
        <v>1919</v>
      </c>
      <c r="H116" s="71" t="s">
        <v>1004</v>
      </c>
      <c r="I116" s="71" t="s">
        <v>116</v>
      </c>
      <c r="J116" s="71" t="s">
        <v>1306</v>
      </c>
      <c r="K116" s="71" t="s">
        <v>24</v>
      </c>
      <c r="L116" s="71" t="s">
        <v>533</v>
      </c>
      <c r="M116" s="71" t="s">
        <v>1437</v>
      </c>
      <c r="N116" s="71" t="s">
        <v>1133</v>
      </c>
      <c r="O116" s="71" t="s">
        <v>192</v>
      </c>
      <c r="P116" s="71" t="s">
        <v>1523</v>
      </c>
      <c r="Q116" s="72">
        <v>10</v>
      </c>
      <c r="R116" s="71" t="s">
        <v>499</v>
      </c>
      <c r="S116" s="73">
        <v>41275</v>
      </c>
      <c r="T116" s="73"/>
      <c r="U116" s="71" t="s">
        <v>1927</v>
      </c>
      <c r="V116" s="71" t="s">
        <v>1741</v>
      </c>
      <c r="W116" s="71" t="s">
        <v>1741</v>
      </c>
      <c r="X116" s="71" t="s">
        <v>1741</v>
      </c>
      <c r="Y116" s="71" t="s">
        <v>2637</v>
      </c>
      <c r="Z116" s="71" t="s">
        <v>13</v>
      </c>
      <c r="AA116" s="71" t="s">
        <v>1337</v>
      </c>
      <c r="AB116" s="71" t="s">
        <v>2662</v>
      </c>
    </row>
    <row r="117" spans="1:28" x14ac:dyDescent="0.25">
      <c r="A117" s="30" t="s">
        <v>109</v>
      </c>
      <c r="B117" s="37" t="str">
        <f t="shared" si="2"/>
        <v>LDINPFRG</v>
      </c>
      <c r="C117" s="37" t="str">
        <f t="shared" si="3"/>
        <v>72GP</v>
      </c>
      <c r="D117" s="71">
        <v>105823</v>
      </c>
      <c r="E117" s="71" t="s">
        <v>127</v>
      </c>
      <c r="F117" s="71" t="s">
        <v>104</v>
      </c>
      <c r="G117" s="71" t="s">
        <v>2663</v>
      </c>
      <c r="H117" s="71" t="s">
        <v>1004</v>
      </c>
      <c r="I117" s="71" t="s">
        <v>19</v>
      </c>
      <c r="J117" s="71" t="s">
        <v>53</v>
      </c>
      <c r="K117" s="71" t="s">
        <v>25</v>
      </c>
      <c r="L117" s="71" t="s">
        <v>531</v>
      </c>
      <c r="M117" s="71" t="s">
        <v>1429</v>
      </c>
      <c r="N117" s="71" t="s">
        <v>1136</v>
      </c>
      <c r="O117" s="71" t="s">
        <v>125</v>
      </c>
      <c r="P117" s="71" t="s">
        <v>1523</v>
      </c>
      <c r="Q117" s="72">
        <v>10</v>
      </c>
      <c r="R117" s="71" t="s">
        <v>499</v>
      </c>
      <c r="S117" s="73">
        <v>39233</v>
      </c>
      <c r="T117" s="73"/>
      <c r="U117" s="71" t="s">
        <v>2664</v>
      </c>
      <c r="V117" s="71" t="s">
        <v>1741</v>
      </c>
      <c r="W117" s="71" t="s">
        <v>1741</v>
      </c>
      <c r="X117" s="71" t="s">
        <v>1741</v>
      </c>
      <c r="Y117" s="71" t="s">
        <v>2637</v>
      </c>
      <c r="Z117" s="71" t="s">
        <v>19</v>
      </c>
      <c r="AA117" s="71" t="s">
        <v>1</v>
      </c>
      <c r="AB117" s="71" t="s">
        <v>2665</v>
      </c>
    </row>
    <row r="118" spans="1:28" x14ac:dyDescent="0.25">
      <c r="A118" s="30" t="s">
        <v>109</v>
      </c>
      <c r="B118" s="37" t="str">
        <f t="shared" si="2"/>
        <v>LDINPFRDD</v>
      </c>
      <c r="C118" s="37" t="str">
        <f t="shared" si="3"/>
        <v>72DD</v>
      </c>
      <c r="D118" s="71">
        <v>105822</v>
      </c>
      <c r="E118" s="71" t="s">
        <v>1555</v>
      </c>
      <c r="F118" s="71" t="s">
        <v>104</v>
      </c>
      <c r="G118" s="71" t="s">
        <v>2663</v>
      </c>
      <c r="H118" s="71" t="s">
        <v>1004</v>
      </c>
      <c r="I118" s="71" t="s">
        <v>17</v>
      </c>
      <c r="J118" s="71" t="s">
        <v>1307</v>
      </c>
      <c r="K118" s="71" t="s">
        <v>25</v>
      </c>
      <c r="L118" s="71" t="s">
        <v>531</v>
      </c>
      <c r="M118" s="71" t="s">
        <v>1429</v>
      </c>
      <c r="N118" s="71" t="s">
        <v>1135</v>
      </c>
      <c r="O118" s="71" t="s">
        <v>121</v>
      </c>
      <c r="P118" s="71" t="s">
        <v>1523</v>
      </c>
      <c r="Q118" s="72">
        <v>10</v>
      </c>
      <c r="R118" s="71" t="s">
        <v>499</v>
      </c>
      <c r="S118" s="73">
        <v>39233</v>
      </c>
      <c r="T118" s="73"/>
      <c r="U118" s="71" t="s">
        <v>2666</v>
      </c>
      <c r="V118" s="71" t="s">
        <v>1741</v>
      </c>
      <c r="W118" s="71" t="s">
        <v>1741</v>
      </c>
      <c r="X118" s="71" t="s">
        <v>1741</v>
      </c>
      <c r="Y118" s="71" t="s">
        <v>2637</v>
      </c>
      <c r="Z118" s="71" t="s">
        <v>17</v>
      </c>
      <c r="AA118" s="71" t="s">
        <v>1653</v>
      </c>
      <c r="AB118" s="71" t="s">
        <v>2665</v>
      </c>
    </row>
    <row r="119" spans="1:28" x14ac:dyDescent="0.25">
      <c r="A119" s="30" t="s">
        <v>109</v>
      </c>
      <c r="B119" s="37" t="str">
        <f t="shared" si="2"/>
        <v>LDINPFRWD</v>
      </c>
      <c r="C119" s="37" t="str">
        <f t="shared" si="3"/>
        <v>72WD</v>
      </c>
      <c r="D119" s="71">
        <v>105857</v>
      </c>
      <c r="E119" s="71" t="s">
        <v>1556</v>
      </c>
      <c r="F119" s="71" t="s">
        <v>104</v>
      </c>
      <c r="G119" s="71" t="s">
        <v>2663</v>
      </c>
      <c r="H119" s="71" t="s">
        <v>1004</v>
      </c>
      <c r="I119" s="71" t="s">
        <v>134</v>
      </c>
      <c r="J119" s="71" t="s">
        <v>1301</v>
      </c>
      <c r="K119" s="71" t="s">
        <v>25</v>
      </c>
      <c r="L119" s="71" t="s">
        <v>531</v>
      </c>
      <c r="M119" s="71" t="s">
        <v>1429</v>
      </c>
      <c r="N119" s="71" t="s">
        <v>1138</v>
      </c>
      <c r="O119" s="71" t="s">
        <v>135</v>
      </c>
      <c r="P119" s="71" t="s">
        <v>1523</v>
      </c>
      <c r="Q119" s="72">
        <v>10</v>
      </c>
      <c r="R119" s="71" t="s">
        <v>499</v>
      </c>
      <c r="S119" s="73">
        <v>39233</v>
      </c>
      <c r="T119" s="73"/>
      <c r="U119" s="71" t="s">
        <v>2667</v>
      </c>
      <c r="V119" s="71" t="s">
        <v>1741</v>
      </c>
      <c r="W119" s="71" t="s">
        <v>1741</v>
      </c>
      <c r="X119" s="71" t="s">
        <v>1741</v>
      </c>
      <c r="Y119" s="71" t="s">
        <v>2637</v>
      </c>
      <c r="Z119" s="71" t="s">
        <v>22</v>
      </c>
      <c r="AA119" s="71" t="s">
        <v>1654</v>
      </c>
      <c r="AB119" s="71" t="s">
        <v>2665</v>
      </c>
    </row>
    <row r="120" spans="1:28" x14ac:dyDescent="0.25">
      <c r="A120" s="30" t="s">
        <v>109</v>
      </c>
      <c r="B120" s="37" t="str">
        <f t="shared" si="2"/>
        <v>LDINPFRMD</v>
      </c>
      <c r="C120" s="37" t="str">
        <f t="shared" si="3"/>
        <v>72MD</v>
      </c>
      <c r="D120" s="71">
        <v>105856</v>
      </c>
      <c r="E120" s="71" t="s">
        <v>1557</v>
      </c>
      <c r="F120" s="71" t="s">
        <v>104</v>
      </c>
      <c r="G120" s="71" t="s">
        <v>2663</v>
      </c>
      <c r="H120" s="71" t="s">
        <v>1004</v>
      </c>
      <c r="I120" s="71" t="s">
        <v>129</v>
      </c>
      <c r="J120" s="71" t="s">
        <v>1300</v>
      </c>
      <c r="K120" s="71" t="s">
        <v>25</v>
      </c>
      <c r="L120" s="71" t="s">
        <v>531</v>
      </c>
      <c r="M120" s="71" t="s">
        <v>1429</v>
      </c>
      <c r="N120" s="71" t="s">
        <v>1137</v>
      </c>
      <c r="O120" s="71" t="s">
        <v>130</v>
      </c>
      <c r="P120" s="71" t="s">
        <v>1523</v>
      </c>
      <c r="Q120" s="72">
        <v>10</v>
      </c>
      <c r="R120" s="71" t="s">
        <v>499</v>
      </c>
      <c r="S120" s="73">
        <v>39233</v>
      </c>
      <c r="T120" s="73"/>
      <c r="U120" s="71" t="s">
        <v>2668</v>
      </c>
      <c r="V120" s="71" t="s">
        <v>1741</v>
      </c>
      <c r="W120" s="71" t="s">
        <v>1741</v>
      </c>
      <c r="X120" s="71" t="s">
        <v>1741</v>
      </c>
      <c r="Y120" s="71" t="s">
        <v>2637</v>
      </c>
      <c r="Z120" s="71" t="s">
        <v>20</v>
      </c>
      <c r="AA120" s="71" t="s">
        <v>1649</v>
      </c>
      <c r="AB120" s="71" t="s">
        <v>2665</v>
      </c>
    </row>
    <row r="121" spans="1:28" x14ac:dyDescent="0.25">
      <c r="A121" s="30" t="s">
        <v>109</v>
      </c>
      <c r="B121" s="37" t="str">
        <f t="shared" si="2"/>
        <v>LDINPFGDP</v>
      </c>
      <c r="C121" s="37" t="str">
        <f t="shared" si="3"/>
        <v>72G1</v>
      </c>
      <c r="D121" s="71">
        <v>120338</v>
      </c>
      <c r="E121" s="71" t="s">
        <v>114</v>
      </c>
      <c r="F121" s="71" t="s">
        <v>104</v>
      </c>
      <c r="G121" s="71" t="s">
        <v>2663</v>
      </c>
      <c r="H121" s="71" t="s">
        <v>1004</v>
      </c>
      <c r="I121" s="71" t="s">
        <v>41</v>
      </c>
      <c r="J121" s="71" t="s">
        <v>44</v>
      </c>
      <c r="K121" s="71" t="s">
        <v>24</v>
      </c>
      <c r="L121" s="71" t="s">
        <v>531</v>
      </c>
      <c r="M121" s="71" t="s">
        <v>1429</v>
      </c>
      <c r="N121" s="71" t="s">
        <v>1141</v>
      </c>
      <c r="O121" s="71" t="s">
        <v>112</v>
      </c>
      <c r="P121" s="71" t="s">
        <v>1523</v>
      </c>
      <c r="Q121" s="72">
        <v>10</v>
      </c>
      <c r="R121" s="71" t="s">
        <v>499</v>
      </c>
      <c r="S121" s="73">
        <v>41275</v>
      </c>
      <c r="T121" s="73"/>
      <c r="U121" s="71" t="s">
        <v>2669</v>
      </c>
      <c r="V121" s="71" t="s">
        <v>1741</v>
      </c>
      <c r="W121" s="71" t="s">
        <v>1741</v>
      </c>
      <c r="X121" s="71" t="s">
        <v>1741</v>
      </c>
      <c r="Y121" s="71" t="s">
        <v>2637</v>
      </c>
      <c r="Z121" s="71" t="s">
        <v>12</v>
      </c>
      <c r="AA121" s="71" t="s">
        <v>7</v>
      </c>
      <c r="AB121" s="71" t="s">
        <v>2665</v>
      </c>
    </row>
    <row r="122" spans="1:28" x14ac:dyDescent="0.25">
      <c r="A122" s="30" t="s">
        <v>109</v>
      </c>
      <c r="B122" s="37" t="str">
        <f t="shared" si="2"/>
        <v>LDINPFDPD</v>
      </c>
      <c r="C122" s="37" t="str">
        <f t="shared" si="3"/>
        <v>72D1</v>
      </c>
      <c r="D122" s="71">
        <v>120337</v>
      </c>
      <c r="E122" s="71" t="s">
        <v>1558</v>
      </c>
      <c r="F122" s="71" t="s">
        <v>104</v>
      </c>
      <c r="G122" s="71" t="s">
        <v>2663</v>
      </c>
      <c r="H122" s="71" t="s">
        <v>1004</v>
      </c>
      <c r="I122" s="71" t="s">
        <v>105</v>
      </c>
      <c r="J122" s="71" t="s">
        <v>1305</v>
      </c>
      <c r="K122" s="71" t="s">
        <v>24</v>
      </c>
      <c r="L122" s="71" t="s">
        <v>531</v>
      </c>
      <c r="M122" s="71" t="s">
        <v>1429</v>
      </c>
      <c r="N122" s="71" t="s">
        <v>1140</v>
      </c>
      <c r="O122" s="71" t="s">
        <v>106</v>
      </c>
      <c r="P122" s="71" t="s">
        <v>1523</v>
      </c>
      <c r="Q122" s="72">
        <v>10</v>
      </c>
      <c r="R122" s="71" t="s">
        <v>499</v>
      </c>
      <c r="S122" s="73">
        <v>41275</v>
      </c>
      <c r="T122" s="73"/>
      <c r="U122" s="71" t="s">
        <v>2670</v>
      </c>
      <c r="V122" s="71" t="s">
        <v>1741</v>
      </c>
      <c r="W122" s="71" t="s">
        <v>1741</v>
      </c>
      <c r="X122" s="71" t="s">
        <v>1741</v>
      </c>
      <c r="Y122" s="71" t="s">
        <v>2637</v>
      </c>
      <c r="Z122" s="71" t="s">
        <v>11</v>
      </c>
      <c r="AA122" s="71" t="s">
        <v>1334</v>
      </c>
      <c r="AB122" s="71" t="s">
        <v>2665</v>
      </c>
    </row>
    <row r="123" spans="1:28" x14ac:dyDescent="0.25">
      <c r="A123" s="30" t="s">
        <v>109</v>
      </c>
      <c r="B123" s="37" t="str">
        <f t="shared" si="2"/>
        <v>LDINPFWDP</v>
      </c>
      <c r="C123" s="37" t="str">
        <f t="shared" si="3"/>
        <v>72W1</v>
      </c>
      <c r="D123" s="71">
        <v>120336</v>
      </c>
      <c r="E123" s="71" t="s">
        <v>1559</v>
      </c>
      <c r="F123" s="71" t="s">
        <v>104</v>
      </c>
      <c r="G123" s="71" t="s">
        <v>2663</v>
      </c>
      <c r="H123" s="71" t="s">
        <v>1004</v>
      </c>
      <c r="I123" s="71" t="s">
        <v>139</v>
      </c>
      <c r="J123" s="71" t="s">
        <v>1302</v>
      </c>
      <c r="K123" s="71" t="s">
        <v>24</v>
      </c>
      <c r="L123" s="71" t="s">
        <v>531</v>
      </c>
      <c r="M123" s="71" t="s">
        <v>1429</v>
      </c>
      <c r="N123" s="71" t="s">
        <v>1139</v>
      </c>
      <c r="O123" s="71" t="s">
        <v>140</v>
      </c>
      <c r="P123" s="71" t="s">
        <v>1523</v>
      </c>
      <c r="Q123" s="72">
        <v>10</v>
      </c>
      <c r="R123" s="71" t="s">
        <v>499</v>
      </c>
      <c r="S123" s="73">
        <v>41275</v>
      </c>
      <c r="T123" s="73"/>
      <c r="U123" s="71" t="s">
        <v>2671</v>
      </c>
      <c r="V123" s="71" t="s">
        <v>1741</v>
      </c>
      <c r="W123" s="71" t="s">
        <v>1741</v>
      </c>
      <c r="X123" s="71" t="s">
        <v>1741</v>
      </c>
      <c r="Y123" s="71" t="s">
        <v>2637</v>
      </c>
      <c r="Z123" s="71" t="s">
        <v>15</v>
      </c>
      <c r="AA123" s="71" t="s">
        <v>1335</v>
      </c>
      <c r="AB123" s="71" t="s">
        <v>2665</v>
      </c>
    </row>
    <row r="124" spans="1:28" x14ac:dyDescent="0.25">
      <c r="A124" s="30" t="s">
        <v>109</v>
      </c>
      <c r="B124" s="37" t="str">
        <f t="shared" si="2"/>
        <v>LDINPFMDP</v>
      </c>
      <c r="C124" s="37" t="str">
        <f t="shared" si="3"/>
        <v>72M1</v>
      </c>
      <c r="D124" s="71">
        <v>120339</v>
      </c>
      <c r="E124" s="71" t="s">
        <v>1560</v>
      </c>
      <c r="F124" s="71" t="s">
        <v>104</v>
      </c>
      <c r="G124" s="71" t="s">
        <v>2663</v>
      </c>
      <c r="H124" s="71" t="s">
        <v>1004</v>
      </c>
      <c r="I124" s="71" t="s">
        <v>116</v>
      </c>
      <c r="J124" s="71" t="s">
        <v>1306</v>
      </c>
      <c r="K124" s="71" t="s">
        <v>24</v>
      </c>
      <c r="L124" s="71" t="s">
        <v>531</v>
      </c>
      <c r="M124" s="71" t="s">
        <v>1429</v>
      </c>
      <c r="N124" s="71" t="s">
        <v>1142</v>
      </c>
      <c r="O124" s="71" t="s">
        <v>117</v>
      </c>
      <c r="P124" s="71" t="s">
        <v>1523</v>
      </c>
      <c r="Q124" s="72">
        <v>10</v>
      </c>
      <c r="R124" s="71" t="s">
        <v>499</v>
      </c>
      <c r="S124" s="73">
        <v>41275</v>
      </c>
      <c r="T124" s="73"/>
      <c r="U124" s="71" t="s">
        <v>2672</v>
      </c>
      <c r="V124" s="71" t="s">
        <v>1741</v>
      </c>
      <c r="W124" s="71" t="s">
        <v>1741</v>
      </c>
      <c r="X124" s="71" t="s">
        <v>1741</v>
      </c>
      <c r="Y124" s="71" t="s">
        <v>2637</v>
      </c>
      <c r="Z124" s="71" t="s">
        <v>13</v>
      </c>
      <c r="AA124" s="71" t="s">
        <v>1337</v>
      </c>
      <c r="AB124" s="71" t="s">
        <v>2665</v>
      </c>
    </row>
    <row r="125" spans="1:28" x14ac:dyDescent="0.25">
      <c r="A125" s="30" t="s">
        <v>109</v>
      </c>
      <c r="B125" s="37" t="str">
        <f t="shared" si="2"/>
        <v>LDINPFNA</v>
      </c>
      <c r="C125" s="37" t="str">
        <f t="shared" si="3"/>
        <v>NA</v>
      </c>
      <c r="D125" s="71">
        <v>115202</v>
      </c>
      <c r="F125" s="71" t="s">
        <v>104</v>
      </c>
      <c r="G125" s="71" t="s">
        <v>2663</v>
      </c>
      <c r="H125" s="71" t="s">
        <v>1004</v>
      </c>
      <c r="I125" s="71" t="s">
        <v>1002</v>
      </c>
      <c r="J125" s="71" t="s">
        <v>1002</v>
      </c>
      <c r="K125" s="71" t="s">
        <v>1002</v>
      </c>
      <c r="L125" s="71" t="s">
        <v>531</v>
      </c>
      <c r="M125" s="71" t="s">
        <v>1429</v>
      </c>
      <c r="N125" s="71" t="s">
        <v>1002</v>
      </c>
      <c r="O125" s="71" t="s">
        <v>1002</v>
      </c>
      <c r="P125" s="71" t="s">
        <v>1523</v>
      </c>
      <c r="Q125" s="72">
        <v>10</v>
      </c>
      <c r="R125" s="71" t="s">
        <v>1732</v>
      </c>
      <c r="S125" s="73">
        <v>39233</v>
      </c>
      <c r="U125" s="71" t="s">
        <v>1928</v>
      </c>
      <c r="V125" s="71" t="s">
        <v>1741</v>
      </c>
      <c r="W125" s="71" t="s">
        <v>1741</v>
      </c>
      <c r="X125" s="71" t="s">
        <v>1741</v>
      </c>
      <c r="Y125" s="71" t="s">
        <v>2637</v>
      </c>
      <c r="Z125" s="71" t="s">
        <v>1002</v>
      </c>
      <c r="AA125" s="71" t="s">
        <v>1002</v>
      </c>
      <c r="AB125" s="71" t="s">
        <v>2665</v>
      </c>
    </row>
    <row r="126" spans="1:28" x14ac:dyDescent="0.25">
      <c r="A126" s="30" t="s">
        <v>331</v>
      </c>
      <c r="B126" s="37" t="str">
        <f t="shared" si="2"/>
        <v>LEINFARG</v>
      </c>
      <c r="C126" s="37" t="str">
        <f t="shared" si="3"/>
        <v>86GP</v>
      </c>
      <c r="D126" s="71">
        <v>107763</v>
      </c>
      <c r="E126" s="71" t="s">
        <v>344</v>
      </c>
      <c r="F126" s="71" t="s">
        <v>327</v>
      </c>
      <c r="G126" s="71" t="s">
        <v>330</v>
      </c>
      <c r="H126" s="71" t="s">
        <v>1003</v>
      </c>
      <c r="I126" s="71" t="s">
        <v>19</v>
      </c>
      <c r="J126" s="71" t="s">
        <v>53</v>
      </c>
      <c r="K126" s="71" t="s">
        <v>25</v>
      </c>
      <c r="L126" s="71" t="s">
        <v>1561</v>
      </c>
      <c r="M126" s="71" t="s">
        <v>1447</v>
      </c>
      <c r="N126" s="71" t="s">
        <v>1143</v>
      </c>
      <c r="O126" s="71" t="s">
        <v>342</v>
      </c>
      <c r="P126" s="71" t="s">
        <v>1479</v>
      </c>
      <c r="Q126" s="72">
        <v>10</v>
      </c>
      <c r="R126" s="71" t="s">
        <v>499</v>
      </c>
      <c r="S126" s="73">
        <v>39531</v>
      </c>
      <c r="T126" s="73"/>
      <c r="U126" s="71" t="s">
        <v>1929</v>
      </c>
      <c r="V126" s="71" t="s">
        <v>1741</v>
      </c>
      <c r="W126" s="71" t="s">
        <v>1741</v>
      </c>
      <c r="X126" s="71" t="s">
        <v>1741</v>
      </c>
      <c r="Y126" s="71" t="s">
        <v>2628</v>
      </c>
      <c r="Z126" s="71" t="s">
        <v>19</v>
      </c>
      <c r="AA126" s="71" t="s">
        <v>1</v>
      </c>
    </row>
    <row r="127" spans="1:28" x14ac:dyDescent="0.25">
      <c r="A127" s="30" t="s">
        <v>331</v>
      </c>
      <c r="B127" s="37" t="str">
        <f t="shared" si="2"/>
        <v>LEINFARD</v>
      </c>
      <c r="C127" s="37" t="str">
        <f t="shared" si="3"/>
        <v>86DP</v>
      </c>
      <c r="D127" s="71">
        <v>107764</v>
      </c>
      <c r="E127" s="71" t="s">
        <v>1562</v>
      </c>
      <c r="F127" s="71" t="s">
        <v>327</v>
      </c>
      <c r="G127" s="71" t="s">
        <v>330</v>
      </c>
      <c r="H127" s="71" t="s">
        <v>1003</v>
      </c>
      <c r="I127" s="71" t="s">
        <v>18</v>
      </c>
      <c r="J127" s="71" t="s">
        <v>1304</v>
      </c>
      <c r="K127" s="71" t="s">
        <v>25</v>
      </c>
      <c r="L127" s="71" t="s">
        <v>1561</v>
      </c>
      <c r="M127" s="71" t="s">
        <v>1447</v>
      </c>
      <c r="N127" s="71" t="s">
        <v>1144</v>
      </c>
      <c r="O127" s="71" t="s">
        <v>338</v>
      </c>
      <c r="P127" s="71" t="s">
        <v>1479</v>
      </c>
      <c r="Q127" s="72">
        <v>10</v>
      </c>
      <c r="R127" s="71" t="s">
        <v>499</v>
      </c>
      <c r="S127" s="73">
        <v>39531</v>
      </c>
      <c r="T127" s="73"/>
      <c r="U127" s="71" t="s">
        <v>1930</v>
      </c>
      <c r="V127" s="71" t="s">
        <v>1741</v>
      </c>
      <c r="W127" s="71" t="s">
        <v>1741</v>
      </c>
      <c r="X127" s="71" t="s">
        <v>1741</v>
      </c>
      <c r="Y127" s="71" t="s">
        <v>2628</v>
      </c>
      <c r="Z127" s="71" t="s">
        <v>18</v>
      </c>
      <c r="AA127" s="71" t="s">
        <v>1648</v>
      </c>
    </row>
    <row r="128" spans="1:28" x14ac:dyDescent="0.25">
      <c r="A128" s="30" t="s">
        <v>331</v>
      </c>
      <c r="B128" s="37" t="str">
        <f t="shared" si="2"/>
        <v>LEINFAGDP</v>
      </c>
      <c r="C128" s="37" t="str">
        <f t="shared" si="3"/>
        <v>86G1</v>
      </c>
      <c r="D128" s="71">
        <v>120351</v>
      </c>
      <c r="E128" s="71" t="s">
        <v>336</v>
      </c>
      <c r="F128" s="71" t="s">
        <v>327</v>
      </c>
      <c r="G128" s="71" t="s">
        <v>330</v>
      </c>
      <c r="H128" s="71" t="s">
        <v>1003</v>
      </c>
      <c r="I128" s="71" t="s">
        <v>41</v>
      </c>
      <c r="J128" s="71" t="s">
        <v>44</v>
      </c>
      <c r="K128" s="71" t="s">
        <v>24</v>
      </c>
      <c r="L128" s="71" t="s">
        <v>1561</v>
      </c>
      <c r="M128" s="71" t="s">
        <v>1447</v>
      </c>
      <c r="N128" s="71" t="s">
        <v>1146</v>
      </c>
      <c r="O128" s="71" t="s">
        <v>334</v>
      </c>
      <c r="P128" s="71" t="s">
        <v>1479</v>
      </c>
      <c r="Q128" s="72">
        <v>10</v>
      </c>
      <c r="R128" s="71" t="s">
        <v>499</v>
      </c>
      <c r="S128" s="73">
        <v>41275</v>
      </c>
      <c r="T128" s="73"/>
      <c r="U128" s="71" t="s">
        <v>1931</v>
      </c>
      <c r="V128" s="71" t="s">
        <v>1741</v>
      </c>
      <c r="W128" s="71" t="s">
        <v>1741</v>
      </c>
      <c r="X128" s="71" t="s">
        <v>1741</v>
      </c>
      <c r="Y128" s="71" t="s">
        <v>2628</v>
      </c>
      <c r="Z128" s="71" t="s">
        <v>12</v>
      </c>
      <c r="AA128" s="71" t="s">
        <v>7</v>
      </c>
    </row>
    <row r="129" spans="1:28" x14ac:dyDescent="0.25">
      <c r="A129" s="30" t="s">
        <v>331</v>
      </c>
      <c r="B129" s="37" t="str">
        <f t="shared" si="2"/>
        <v>LEINFADDP</v>
      </c>
      <c r="C129" s="37" t="str">
        <f t="shared" si="3"/>
        <v>86D1</v>
      </c>
      <c r="D129" s="71">
        <v>120350</v>
      </c>
      <c r="E129" s="71" t="s">
        <v>1563</v>
      </c>
      <c r="F129" s="71" t="s">
        <v>327</v>
      </c>
      <c r="G129" s="71" t="s">
        <v>330</v>
      </c>
      <c r="H129" s="71" t="s">
        <v>1003</v>
      </c>
      <c r="I129" s="71" t="s">
        <v>34</v>
      </c>
      <c r="J129" s="71" t="s">
        <v>1303</v>
      </c>
      <c r="K129" s="71" t="s">
        <v>24</v>
      </c>
      <c r="L129" s="71" t="s">
        <v>1561</v>
      </c>
      <c r="M129" s="71" t="s">
        <v>1447</v>
      </c>
      <c r="N129" s="71" t="s">
        <v>1145</v>
      </c>
      <c r="O129" s="71" t="s">
        <v>328</v>
      </c>
      <c r="P129" s="71" t="s">
        <v>1479</v>
      </c>
      <c r="Q129" s="72">
        <v>10</v>
      </c>
      <c r="R129" s="71" t="s">
        <v>499</v>
      </c>
      <c r="S129" s="73">
        <v>41275</v>
      </c>
      <c r="T129" s="73"/>
      <c r="U129" s="71" t="s">
        <v>1932</v>
      </c>
      <c r="V129" s="71" t="s">
        <v>1741</v>
      </c>
      <c r="W129" s="71" t="s">
        <v>1741</v>
      </c>
      <c r="X129" s="71" t="s">
        <v>1741</v>
      </c>
      <c r="Y129" s="71" t="s">
        <v>2628</v>
      </c>
      <c r="Z129" s="71" t="s">
        <v>8</v>
      </c>
      <c r="AA129" s="71" t="s">
        <v>1333</v>
      </c>
    </row>
    <row r="130" spans="1:28" x14ac:dyDescent="0.25">
      <c r="A130" s="30" t="s">
        <v>1697</v>
      </c>
      <c r="B130" s="37" t="str">
        <f t="shared" si="2"/>
        <v>LDCPO2RG</v>
      </c>
      <c r="C130" s="37" t="str">
        <f t="shared" si="3"/>
        <v>142GP</v>
      </c>
      <c r="D130" s="71">
        <v>126381</v>
      </c>
      <c r="F130" s="71" t="s">
        <v>490</v>
      </c>
      <c r="G130" s="71" t="s">
        <v>1564</v>
      </c>
      <c r="H130" s="71" t="s">
        <v>1565</v>
      </c>
      <c r="I130" s="71" t="s">
        <v>19</v>
      </c>
      <c r="J130" s="71" t="s">
        <v>6</v>
      </c>
      <c r="K130" s="71" t="s">
        <v>25</v>
      </c>
      <c r="L130" s="71" t="s">
        <v>1933</v>
      </c>
      <c r="M130" s="71" t="s">
        <v>1566</v>
      </c>
      <c r="N130" s="71" t="s">
        <v>1934</v>
      </c>
      <c r="O130" s="71" t="s">
        <v>1238</v>
      </c>
      <c r="P130" s="71" t="s">
        <v>1567</v>
      </c>
      <c r="Q130" s="72">
        <v>10</v>
      </c>
      <c r="R130" s="71" t="s">
        <v>500</v>
      </c>
      <c r="S130" s="73">
        <v>41659</v>
      </c>
      <c r="T130" s="73" t="s">
        <v>1002</v>
      </c>
      <c r="V130" s="71" t="s">
        <v>1734</v>
      </c>
      <c r="W130" s="71" t="s">
        <v>1734</v>
      </c>
      <c r="X130" s="71" t="s">
        <v>1734</v>
      </c>
      <c r="Y130" s="71" t="s">
        <v>1002</v>
      </c>
      <c r="Z130" s="71" t="s">
        <v>19</v>
      </c>
      <c r="AA130" s="71" t="s">
        <v>1</v>
      </c>
    </row>
    <row r="131" spans="1:28" x14ac:dyDescent="0.25">
      <c r="A131" s="30" t="s">
        <v>1697</v>
      </c>
      <c r="B131" s="37" t="str">
        <f t="shared" ref="B131:B194" si="4">F131&amp;I131</f>
        <v>LDCPO2RD</v>
      </c>
      <c r="C131" s="37" t="str">
        <f t="shared" ref="C131:C194" si="5">O131</f>
        <v>142DP</v>
      </c>
      <c r="D131" s="71">
        <v>126382</v>
      </c>
      <c r="F131" s="71" t="s">
        <v>490</v>
      </c>
      <c r="G131" s="71" t="s">
        <v>1564</v>
      </c>
      <c r="H131" s="71" t="s">
        <v>1565</v>
      </c>
      <c r="I131" s="71" t="s">
        <v>18</v>
      </c>
      <c r="J131" s="71" t="s">
        <v>5</v>
      </c>
      <c r="K131" s="71" t="s">
        <v>25</v>
      </c>
      <c r="L131" s="71" t="s">
        <v>1933</v>
      </c>
      <c r="M131" s="71" t="s">
        <v>1566</v>
      </c>
      <c r="N131" s="71" t="s">
        <v>1935</v>
      </c>
      <c r="O131" s="71" t="s">
        <v>1239</v>
      </c>
      <c r="P131" s="71" t="s">
        <v>1567</v>
      </c>
      <c r="Q131" s="72">
        <v>10</v>
      </c>
      <c r="R131" s="71" t="s">
        <v>500</v>
      </c>
      <c r="S131" s="73">
        <v>41659</v>
      </c>
      <c r="T131" s="73" t="s">
        <v>1002</v>
      </c>
      <c r="V131" s="71" t="s">
        <v>1734</v>
      </c>
      <c r="W131" s="71" t="s">
        <v>1734</v>
      </c>
      <c r="X131" s="71" t="s">
        <v>1734</v>
      </c>
      <c r="Y131" s="71" t="s">
        <v>1002</v>
      </c>
      <c r="Z131" s="71" t="s">
        <v>18</v>
      </c>
      <c r="AA131" s="71" t="s">
        <v>1648</v>
      </c>
    </row>
    <row r="132" spans="1:28" x14ac:dyDescent="0.25">
      <c r="A132" s="30" t="s">
        <v>1697</v>
      </c>
      <c r="B132" s="37" t="str">
        <f t="shared" si="4"/>
        <v>LDCPO2GDP</v>
      </c>
      <c r="C132" s="37" t="str">
        <f t="shared" si="5"/>
        <v>142G1</v>
      </c>
      <c r="D132" s="71">
        <v>126380</v>
      </c>
      <c r="F132" s="71" t="s">
        <v>490</v>
      </c>
      <c r="G132" s="71" t="s">
        <v>1564</v>
      </c>
      <c r="H132" s="71" t="s">
        <v>1565</v>
      </c>
      <c r="I132" s="71" t="s">
        <v>41</v>
      </c>
      <c r="J132" s="71" t="s">
        <v>6</v>
      </c>
      <c r="K132" s="71" t="s">
        <v>24</v>
      </c>
      <c r="L132" s="71" t="s">
        <v>1933</v>
      </c>
      <c r="M132" s="71" t="s">
        <v>1566</v>
      </c>
      <c r="N132" s="71" t="s">
        <v>1936</v>
      </c>
      <c r="O132" s="71" t="s">
        <v>1237</v>
      </c>
      <c r="P132" s="71" t="s">
        <v>1567</v>
      </c>
      <c r="Q132" s="72">
        <v>10</v>
      </c>
      <c r="R132" s="71" t="s">
        <v>500</v>
      </c>
      <c r="S132" s="73">
        <v>41659</v>
      </c>
      <c r="T132" s="73" t="s">
        <v>1002</v>
      </c>
      <c r="V132" s="71" t="s">
        <v>1734</v>
      </c>
      <c r="W132" s="71" t="s">
        <v>1734</v>
      </c>
      <c r="X132" s="71" t="s">
        <v>1734</v>
      </c>
      <c r="Y132" s="71" t="s">
        <v>1002</v>
      </c>
      <c r="Z132" s="71" t="s">
        <v>12</v>
      </c>
      <c r="AA132" s="71" t="s">
        <v>7</v>
      </c>
    </row>
    <row r="133" spans="1:28" x14ac:dyDescent="0.25">
      <c r="A133" s="30" t="s">
        <v>1697</v>
      </c>
      <c r="B133" s="37" t="str">
        <f t="shared" si="4"/>
        <v>LDCPO2DDP</v>
      </c>
      <c r="C133" s="37" t="str">
        <f t="shared" si="5"/>
        <v>142D1</v>
      </c>
      <c r="D133" s="71">
        <v>126239</v>
      </c>
      <c r="F133" s="71" t="s">
        <v>490</v>
      </c>
      <c r="G133" s="71" t="s">
        <v>1564</v>
      </c>
      <c r="H133" s="71" t="s">
        <v>1565</v>
      </c>
      <c r="I133" s="71" t="s">
        <v>34</v>
      </c>
      <c r="J133" s="71" t="s">
        <v>5</v>
      </c>
      <c r="K133" s="71" t="s">
        <v>24</v>
      </c>
      <c r="L133" s="71" t="s">
        <v>1933</v>
      </c>
      <c r="M133" s="71" t="s">
        <v>1566</v>
      </c>
      <c r="N133" s="71" t="s">
        <v>1937</v>
      </c>
      <c r="O133" s="71" t="s">
        <v>1236</v>
      </c>
      <c r="P133" s="71" t="s">
        <v>1567</v>
      </c>
      <c r="Q133" s="72">
        <v>10</v>
      </c>
      <c r="R133" s="71" t="s">
        <v>500</v>
      </c>
      <c r="S133" s="73">
        <v>41659</v>
      </c>
      <c r="T133" s="73" t="s">
        <v>1002</v>
      </c>
      <c r="V133" s="71" t="s">
        <v>1734</v>
      </c>
      <c r="W133" s="71" t="s">
        <v>1734</v>
      </c>
      <c r="X133" s="71" t="s">
        <v>1734</v>
      </c>
      <c r="Y133" s="71" t="s">
        <v>1002</v>
      </c>
      <c r="Z133" s="71" t="s">
        <v>8</v>
      </c>
      <c r="AA133" s="71" t="s">
        <v>1333</v>
      </c>
    </row>
    <row r="134" spans="1:28" x14ac:dyDescent="0.25">
      <c r="A134" s="30" t="s">
        <v>69</v>
      </c>
      <c r="B134" s="37" t="str">
        <f t="shared" si="4"/>
        <v>LDGETFG</v>
      </c>
      <c r="C134" s="37" t="str">
        <f t="shared" si="5"/>
        <v>168GP</v>
      </c>
      <c r="D134" s="71">
        <v>133307</v>
      </c>
      <c r="E134" s="71" t="s">
        <v>71</v>
      </c>
      <c r="F134" s="71" t="s">
        <v>66</v>
      </c>
      <c r="G134" s="71" t="s">
        <v>1416</v>
      </c>
      <c r="H134" s="71" t="s">
        <v>1568</v>
      </c>
      <c r="I134" s="71" t="s">
        <v>9</v>
      </c>
      <c r="J134" s="71" t="s">
        <v>6</v>
      </c>
      <c r="K134" s="71" t="s">
        <v>25</v>
      </c>
      <c r="L134" s="71" t="s">
        <v>1569</v>
      </c>
      <c r="M134" s="71" t="s">
        <v>1427</v>
      </c>
      <c r="N134" s="71" t="s">
        <v>1147</v>
      </c>
      <c r="O134" s="71" t="s">
        <v>67</v>
      </c>
      <c r="P134" s="71" t="s">
        <v>1570</v>
      </c>
      <c r="Q134" s="72">
        <v>10</v>
      </c>
      <c r="R134" s="71" t="s">
        <v>499</v>
      </c>
      <c r="S134" s="73">
        <v>41997</v>
      </c>
      <c r="T134" s="73"/>
      <c r="U134" s="71" t="s">
        <v>1416</v>
      </c>
      <c r="V134" s="71" t="s">
        <v>1741</v>
      </c>
      <c r="W134" s="71" t="s">
        <v>1741</v>
      </c>
      <c r="X134" s="71" t="s">
        <v>1741</v>
      </c>
      <c r="Y134" s="71" t="s">
        <v>2656</v>
      </c>
      <c r="Z134" s="71" t="s">
        <v>9</v>
      </c>
      <c r="AA134" s="71" t="s">
        <v>6</v>
      </c>
      <c r="AB134" s="71" t="s">
        <v>2673</v>
      </c>
    </row>
    <row r="135" spans="1:28" x14ac:dyDescent="0.25">
      <c r="A135" s="30" t="s">
        <v>386</v>
      </c>
      <c r="B135" s="37" t="str">
        <f t="shared" si="4"/>
        <v>LEMIDFRG</v>
      </c>
      <c r="C135" s="37" t="str">
        <f t="shared" si="5"/>
        <v>170GP</v>
      </c>
      <c r="D135" s="71">
        <v>133711</v>
      </c>
      <c r="E135" s="71" t="s">
        <v>399</v>
      </c>
      <c r="F135" s="71" t="s">
        <v>382</v>
      </c>
      <c r="G135" s="71" t="s">
        <v>385</v>
      </c>
      <c r="H135" s="71" t="s">
        <v>1003</v>
      </c>
      <c r="I135" s="71" t="s">
        <v>19</v>
      </c>
      <c r="J135" s="71" t="s">
        <v>53</v>
      </c>
      <c r="K135" s="71" t="s">
        <v>25</v>
      </c>
      <c r="L135" s="71" t="s">
        <v>536</v>
      </c>
      <c r="M135" s="71" t="s">
        <v>1450</v>
      </c>
      <c r="N135" s="71" t="s">
        <v>1150</v>
      </c>
      <c r="O135" s="71" t="s">
        <v>397</v>
      </c>
      <c r="P135" s="71" t="s">
        <v>1479</v>
      </c>
      <c r="Q135" s="72">
        <v>10</v>
      </c>
      <c r="R135" s="71" t="s">
        <v>499</v>
      </c>
      <c r="S135" s="73">
        <v>42060</v>
      </c>
      <c r="T135" s="73"/>
      <c r="U135" s="71" t="s">
        <v>1938</v>
      </c>
      <c r="V135" s="71" t="s">
        <v>1741</v>
      </c>
      <c r="W135" s="71" t="s">
        <v>1741</v>
      </c>
      <c r="X135" s="71" t="s">
        <v>1741</v>
      </c>
      <c r="Y135" s="71" t="s">
        <v>2628</v>
      </c>
      <c r="Z135" s="71" t="s">
        <v>19</v>
      </c>
      <c r="AA135" s="71" t="s">
        <v>1</v>
      </c>
      <c r="AB135" s="71" t="s">
        <v>2674</v>
      </c>
    </row>
    <row r="136" spans="1:28" x14ac:dyDescent="0.25">
      <c r="A136" s="30" t="s">
        <v>386</v>
      </c>
      <c r="B136" s="37" t="str">
        <f t="shared" si="4"/>
        <v>LEMIDFRD</v>
      </c>
      <c r="C136" s="37" t="str">
        <f t="shared" si="5"/>
        <v>170DP</v>
      </c>
      <c r="D136" s="71">
        <v>133712</v>
      </c>
      <c r="E136" s="71" t="s">
        <v>1571</v>
      </c>
      <c r="F136" s="71" t="s">
        <v>382</v>
      </c>
      <c r="G136" s="71" t="s">
        <v>385</v>
      </c>
      <c r="H136" s="71" t="s">
        <v>1003</v>
      </c>
      <c r="I136" s="71" t="s">
        <v>18</v>
      </c>
      <c r="J136" s="71" t="s">
        <v>1304</v>
      </c>
      <c r="K136" s="71" t="s">
        <v>25</v>
      </c>
      <c r="L136" s="71" t="s">
        <v>536</v>
      </c>
      <c r="M136" s="71" t="s">
        <v>1450</v>
      </c>
      <c r="N136" s="71" t="s">
        <v>1151</v>
      </c>
      <c r="O136" s="71" t="s">
        <v>393</v>
      </c>
      <c r="P136" s="71" t="s">
        <v>1479</v>
      </c>
      <c r="Q136" s="72">
        <v>10</v>
      </c>
      <c r="R136" s="71" t="s">
        <v>499</v>
      </c>
      <c r="S136" s="73">
        <v>42060</v>
      </c>
      <c r="T136" s="73"/>
      <c r="U136" s="71" t="s">
        <v>1939</v>
      </c>
      <c r="V136" s="71" t="s">
        <v>1741</v>
      </c>
      <c r="W136" s="71" t="s">
        <v>1741</v>
      </c>
      <c r="X136" s="71" t="s">
        <v>1741</v>
      </c>
      <c r="Y136" s="71" t="s">
        <v>2628</v>
      </c>
      <c r="Z136" s="71" t="s">
        <v>18</v>
      </c>
      <c r="AA136" s="71" t="s">
        <v>1648</v>
      </c>
    </row>
    <row r="137" spans="1:28" x14ac:dyDescent="0.25">
      <c r="A137" s="30" t="s">
        <v>386</v>
      </c>
      <c r="B137" s="37" t="str">
        <f t="shared" si="4"/>
        <v>LEMIDFGDP</v>
      </c>
      <c r="C137" s="37" t="str">
        <f t="shared" si="5"/>
        <v>170G1</v>
      </c>
      <c r="D137" s="71">
        <v>133710</v>
      </c>
      <c r="E137" s="71" t="s">
        <v>391</v>
      </c>
      <c r="F137" s="71" t="s">
        <v>382</v>
      </c>
      <c r="G137" s="71" t="s">
        <v>385</v>
      </c>
      <c r="H137" s="71" t="s">
        <v>1003</v>
      </c>
      <c r="I137" s="71" t="s">
        <v>41</v>
      </c>
      <c r="J137" s="71" t="s">
        <v>44</v>
      </c>
      <c r="K137" s="71" t="s">
        <v>24</v>
      </c>
      <c r="L137" s="71" t="s">
        <v>536</v>
      </c>
      <c r="M137" s="71" t="s">
        <v>1450</v>
      </c>
      <c r="N137" s="71" t="s">
        <v>1149</v>
      </c>
      <c r="O137" s="71" t="s">
        <v>389</v>
      </c>
      <c r="P137" s="71" t="s">
        <v>1479</v>
      </c>
      <c r="Q137" s="72">
        <v>10</v>
      </c>
      <c r="R137" s="71" t="s">
        <v>499</v>
      </c>
      <c r="S137" s="73">
        <v>42060</v>
      </c>
      <c r="T137" s="73"/>
      <c r="U137" s="71" t="s">
        <v>1940</v>
      </c>
      <c r="V137" s="71" t="s">
        <v>1741</v>
      </c>
      <c r="W137" s="71" t="s">
        <v>1741</v>
      </c>
      <c r="X137" s="71" t="s">
        <v>1741</v>
      </c>
      <c r="Y137" s="71" t="s">
        <v>2628</v>
      </c>
      <c r="Z137" s="71" t="s">
        <v>12</v>
      </c>
      <c r="AA137" s="71" t="s">
        <v>7</v>
      </c>
    </row>
    <row r="138" spans="1:28" x14ac:dyDescent="0.25">
      <c r="A138" s="30" t="s">
        <v>386</v>
      </c>
      <c r="B138" s="37" t="str">
        <f t="shared" si="4"/>
        <v>LEMIDFDDP</v>
      </c>
      <c r="C138" s="37" t="str">
        <f t="shared" si="5"/>
        <v>170D1</v>
      </c>
      <c r="D138" s="71">
        <v>133709</v>
      </c>
      <c r="E138" s="71" t="s">
        <v>1572</v>
      </c>
      <c r="F138" s="71" t="s">
        <v>382</v>
      </c>
      <c r="G138" s="71" t="s">
        <v>385</v>
      </c>
      <c r="H138" s="71" t="s">
        <v>1003</v>
      </c>
      <c r="I138" s="71" t="s">
        <v>34</v>
      </c>
      <c r="J138" s="71" t="s">
        <v>1303</v>
      </c>
      <c r="K138" s="71" t="s">
        <v>24</v>
      </c>
      <c r="L138" s="71" t="s">
        <v>536</v>
      </c>
      <c r="M138" s="71" t="s">
        <v>1450</v>
      </c>
      <c r="N138" s="71" t="s">
        <v>1148</v>
      </c>
      <c r="O138" s="71" t="s">
        <v>383</v>
      </c>
      <c r="P138" s="71" t="s">
        <v>1479</v>
      </c>
      <c r="Q138" s="72">
        <v>10</v>
      </c>
      <c r="R138" s="71" t="s">
        <v>499</v>
      </c>
      <c r="S138" s="73">
        <v>42060</v>
      </c>
      <c r="T138" s="73"/>
      <c r="U138" s="71" t="s">
        <v>1941</v>
      </c>
      <c r="V138" s="71" t="s">
        <v>1741</v>
      </c>
      <c r="W138" s="71" t="s">
        <v>1741</v>
      </c>
      <c r="X138" s="71" t="s">
        <v>1741</v>
      </c>
      <c r="Y138" s="71" t="s">
        <v>2628</v>
      </c>
      <c r="Z138" s="71" t="s">
        <v>8</v>
      </c>
      <c r="AA138" s="71" t="s">
        <v>1333</v>
      </c>
    </row>
    <row r="139" spans="1:28" x14ac:dyDescent="0.25">
      <c r="A139" s="30" t="s">
        <v>265</v>
      </c>
      <c r="B139" s="37" t="str">
        <f t="shared" si="4"/>
        <v>LEBFSFRG</v>
      </c>
      <c r="C139" s="37" t="str">
        <f t="shared" si="5"/>
        <v>171GP</v>
      </c>
      <c r="D139" s="71">
        <v>134016</v>
      </c>
      <c r="E139" s="71" t="s">
        <v>278</v>
      </c>
      <c r="F139" s="71" t="s">
        <v>260</v>
      </c>
      <c r="G139" s="71" t="s">
        <v>264</v>
      </c>
      <c r="H139" s="71" t="s">
        <v>1003</v>
      </c>
      <c r="I139" s="71" t="s">
        <v>19</v>
      </c>
      <c r="J139" s="71" t="s">
        <v>53</v>
      </c>
      <c r="K139" s="71" t="s">
        <v>25</v>
      </c>
      <c r="L139" s="71" t="s">
        <v>1573</v>
      </c>
      <c r="M139" s="71" t="s">
        <v>1443</v>
      </c>
      <c r="N139" s="71" t="s">
        <v>1154</v>
      </c>
      <c r="O139" s="71" t="s">
        <v>276</v>
      </c>
      <c r="P139" s="71" t="s">
        <v>1479</v>
      </c>
      <c r="Q139" s="72">
        <v>10</v>
      </c>
      <c r="R139" s="71" t="s">
        <v>499</v>
      </c>
      <c r="S139" s="73">
        <v>42090</v>
      </c>
      <c r="T139" s="73"/>
      <c r="U139" s="71" t="s">
        <v>1942</v>
      </c>
      <c r="V139" s="71" t="s">
        <v>1741</v>
      </c>
      <c r="W139" s="71" t="s">
        <v>1741</v>
      </c>
      <c r="X139" s="71" t="s">
        <v>1741</v>
      </c>
      <c r="Y139" s="71" t="s">
        <v>2628</v>
      </c>
      <c r="Z139" s="71" t="s">
        <v>19</v>
      </c>
      <c r="AA139" s="71" t="s">
        <v>1</v>
      </c>
    </row>
    <row r="140" spans="1:28" x14ac:dyDescent="0.25">
      <c r="A140" s="30" t="s">
        <v>265</v>
      </c>
      <c r="B140" s="37" t="str">
        <f t="shared" si="4"/>
        <v>LEBFSFRD</v>
      </c>
      <c r="C140" s="37" t="str">
        <f t="shared" si="5"/>
        <v>171DP</v>
      </c>
      <c r="D140" s="71">
        <v>134015</v>
      </c>
      <c r="E140" s="71" t="s">
        <v>1574</v>
      </c>
      <c r="F140" s="71" t="s">
        <v>260</v>
      </c>
      <c r="G140" s="71" t="s">
        <v>264</v>
      </c>
      <c r="H140" s="71" t="s">
        <v>1003</v>
      </c>
      <c r="I140" s="71" t="s">
        <v>18</v>
      </c>
      <c r="J140" s="71" t="s">
        <v>1304</v>
      </c>
      <c r="K140" s="71" t="s">
        <v>25</v>
      </c>
      <c r="L140" s="71" t="s">
        <v>1573</v>
      </c>
      <c r="M140" s="71" t="s">
        <v>1443</v>
      </c>
      <c r="N140" s="71" t="s">
        <v>1153</v>
      </c>
      <c r="O140" s="71" t="s">
        <v>272</v>
      </c>
      <c r="P140" s="71" t="s">
        <v>1479</v>
      </c>
      <c r="Q140" s="72">
        <v>10</v>
      </c>
      <c r="R140" s="71" t="s">
        <v>499</v>
      </c>
      <c r="S140" s="73">
        <v>42090</v>
      </c>
      <c r="T140" s="73"/>
      <c r="U140" s="71" t="s">
        <v>1943</v>
      </c>
      <c r="V140" s="71" t="s">
        <v>1741</v>
      </c>
      <c r="W140" s="71" t="s">
        <v>1741</v>
      </c>
      <c r="X140" s="71" t="s">
        <v>1741</v>
      </c>
      <c r="Y140" s="71" t="s">
        <v>2628</v>
      </c>
      <c r="Z140" s="71" t="s">
        <v>18</v>
      </c>
      <c r="AA140" s="71" t="s">
        <v>1648</v>
      </c>
    </row>
    <row r="141" spans="1:28" x14ac:dyDescent="0.25">
      <c r="A141" s="30" t="s">
        <v>265</v>
      </c>
      <c r="B141" s="37" t="str">
        <f t="shared" si="4"/>
        <v>LEBFSFGDP</v>
      </c>
      <c r="C141" s="37" t="str">
        <f t="shared" si="5"/>
        <v>171G1</v>
      </c>
      <c r="D141" s="71">
        <v>134017</v>
      </c>
      <c r="E141" s="71" t="s">
        <v>270</v>
      </c>
      <c r="F141" s="71" t="s">
        <v>260</v>
      </c>
      <c r="G141" s="71" t="s">
        <v>264</v>
      </c>
      <c r="H141" s="71" t="s">
        <v>1003</v>
      </c>
      <c r="I141" s="71" t="s">
        <v>41</v>
      </c>
      <c r="J141" s="71" t="s">
        <v>44</v>
      </c>
      <c r="K141" s="71" t="s">
        <v>24</v>
      </c>
      <c r="L141" s="71" t="s">
        <v>1573</v>
      </c>
      <c r="M141" s="71" t="s">
        <v>1443</v>
      </c>
      <c r="N141" s="71" t="s">
        <v>1155</v>
      </c>
      <c r="O141" s="71" t="s">
        <v>268</v>
      </c>
      <c r="P141" s="71" t="s">
        <v>1479</v>
      </c>
      <c r="Q141" s="72">
        <v>10</v>
      </c>
      <c r="R141" s="71" t="s">
        <v>499</v>
      </c>
      <c r="S141" s="73">
        <v>42090</v>
      </c>
      <c r="T141" s="73"/>
      <c r="U141" s="71" t="s">
        <v>1944</v>
      </c>
      <c r="V141" s="71" t="s">
        <v>1741</v>
      </c>
      <c r="W141" s="71" t="s">
        <v>1741</v>
      </c>
      <c r="X141" s="71" t="s">
        <v>1741</v>
      </c>
      <c r="Y141" s="71" t="s">
        <v>2628</v>
      </c>
      <c r="Z141" s="71" t="s">
        <v>12</v>
      </c>
      <c r="AA141" s="71" t="s">
        <v>7</v>
      </c>
    </row>
    <row r="142" spans="1:28" x14ac:dyDescent="0.25">
      <c r="A142" s="30" t="s">
        <v>265</v>
      </c>
      <c r="B142" s="37" t="str">
        <f t="shared" si="4"/>
        <v>LEBFSFDDP</v>
      </c>
      <c r="C142" s="37" t="str">
        <f t="shared" si="5"/>
        <v>171D1</v>
      </c>
      <c r="D142" s="71">
        <v>133908</v>
      </c>
      <c r="E142" s="71" t="s">
        <v>1575</v>
      </c>
      <c r="F142" s="71" t="s">
        <v>260</v>
      </c>
      <c r="G142" s="71" t="s">
        <v>264</v>
      </c>
      <c r="H142" s="71" t="s">
        <v>1003</v>
      </c>
      <c r="I142" s="71" t="s">
        <v>34</v>
      </c>
      <c r="J142" s="71" t="s">
        <v>1303</v>
      </c>
      <c r="K142" s="71" t="s">
        <v>24</v>
      </c>
      <c r="L142" s="71" t="s">
        <v>1573</v>
      </c>
      <c r="M142" s="71" t="s">
        <v>1443</v>
      </c>
      <c r="N142" s="71" t="s">
        <v>1152</v>
      </c>
      <c r="O142" s="71" t="s">
        <v>261</v>
      </c>
      <c r="P142" s="71" t="s">
        <v>1479</v>
      </c>
      <c r="Q142" s="72">
        <v>10</v>
      </c>
      <c r="R142" s="71" t="s">
        <v>499</v>
      </c>
      <c r="S142" s="73">
        <v>42090</v>
      </c>
      <c r="T142" s="73"/>
      <c r="U142" s="71" t="s">
        <v>1945</v>
      </c>
      <c r="V142" s="71" t="s">
        <v>1741</v>
      </c>
      <c r="W142" s="71" t="s">
        <v>1741</v>
      </c>
      <c r="X142" s="71" t="s">
        <v>1741</v>
      </c>
      <c r="Y142" s="71" t="s">
        <v>2628</v>
      </c>
      <c r="Z142" s="71" t="s">
        <v>8</v>
      </c>
      <c r="AA142" s="71" t="s">
        <v>1333</v>
      </c>
    </row>
    <row r="143" spans="1:28" x14ac:dyDescent="0.25">
      <c r="A143" s="30" t="s">
        <v>1698</v>
      </c>
      <c r="B143" s="37" t="str">
        <f t="shared" si="4"/>
        <v>LDDAF1RG</v>
      </c>
      <c r="C143" s="37" t="str">
        <f t="shared" si="5"/>
        <v>172GP</v>
      </c>
      <c r="D143" s="71">
        <v>134728</v>
      </c>
      <c r="E143" s="71" t="s">
        <v>1576</v>
      </c>
      <c r="F143" s="71" t="s">
        <v>491</v>
      </c>
      <c r="G143" s="71" t="s">
        <v>1577</v>
      </c>
      <c r="H143" s="71" t="s">
        <v>1565</v>
      </c>
      <c r="I143" s="71" t="s">
        <v>19</v>
      </c>
      <c r="J143" s="71" t="s">
        <v>6</v>
      </c>
      <c r="K143" s="71" t="s">
        <v>25</v>
      </c>
      <c r="L143" s="71" t="s">
        <v>1578</v>
      </c>
      <c r="M143" s="71" t="s">
        <v>1579</v>
      </c>
      <c r="N143" s="71" t="s">
        <v>1221</v>
      </c>
      <c r="O143" s="71" t="s">
        <v>1234</v>
      </c>
      <c r="P143" s="71" t="s">
        <v>1567</v>
      </c>
      <c r="Q143" s="72">
        <v>10</v>
      </c>
      <c r="R143" s="71" t="s">
        <v>500</v>
      </c>
      <c r="S143" s="73">
        <v>42198</v>
      </c>
      <c r="T143" s="73" t="s">
        <v>1002</v>
      </c>
      <c r="U143" s="71" t="s">
        <v>1946</v>
      </c>
      <c r="V143" s="71" t="s">
        <v>1734</v>
      </c>
      <c r="W143" s="71" t="s">
        <v>1734</v>
      </c>
      <c r="X143" s="71" t="s">
        <v>1734</v>
      </c>
      <c r="Y143" s="71" t="s">
        <v>1002</v>
      </c>
      <c r="Z143" s="71" t="s">
        <v>19</v>
      </c>
      <c r="AA143" s="71" t="s">
        <v>1</v>
      </c>
    </row>
    <row r="144" spans="1:28" x14ac:dyDescent="0.25">
      <c r="A144" s="30" t="s">
        <v>1698</v>
      </c>
      <c r="B144" s="37" t="str">
        <f t="shared" si="4"/>
        <v>LDDAF1RD</v>
      </c>
      <c r="C144" s="37" t="str">
        <f t="shared" si="5"/>
        <v>172DP</v>
      </c>
      <c r="D144" s="71">
        <v>134729</v>
      </c>
      <c r="E144" s="71" t="s">
        <v>1580</v>
      </c>
      <c r="F144" s="71" t="s">
        <v>491</v>
      </c>
      <c r="G144" s="71" t="s">
        <v>1577</v>
      </c>
      <c r="H144" s="71" t="s">
        <v>1565</v>
      </c>
      <c r="I144" s="71" t="s">
        <v>18</v>
      </c>
      <c r="J144" s="71" t="s">
        <v>5</v>
      </c>
      <c r="K144" s="71" t="s">
        <v>25</v>
      </c>
      <c r="L144" s="71" t="s">
        <v>1578</v>
      </c>
      <c r="M144" s="71" t="s">
        <v>1579</v>
      </c>
      <c r="N144" s="71" t="s">
        <v>1220</v>
      </c>
      <c r="O144" s="71" t="s">
        <v>1235</v>
      </c>
      <c r="P144" s="71" t="s">
        <v>1567</v>
      </c>
      <c r="Q144" s="72">
        <v>10</v>
      </c>
      <c r="R144" s="71" t="s">
        <v>500</v>
      </c>
      <c r="S144" s="73">
        <v>42198</v>
      </c>
      <c r="T144" s="73" t="s">
        <v>1002</v>
      </c>
      <c r="U144" s="71" t="s">
        <v>1947</v>
      </c>
      <c r="V144" s="71" t="s">
        <v>1734</v>
      </c>
      <c r="W144" s="71" t="s">
        <v>1734</v>
      </c>
      <c r="X144" s="71" t="s">
        <v>1734</v>
      </c>
      <c r="Y144" s="71" t="s">
        <v>1002</v>
      </c>
      <c r="Z144" s="71" t="s">
        <v>18</v>
      </c>
      <c r="AA144" s="71" t="s">
        <v>1648</v>
      </c>
    </row>
    <row r="145" spans="1:28" x14ac:dyDescent="0.25">
      <c r="A145" s="30" t="s">
        <v>1698</v>
      </c>
      <c r="B145" s="37" t="str">
        <f t="shared" si="4"/>
        <v>LDDAF1GDP</v>
      </c>
      <c r="C145" s="37" t="str">
        <f t="shared" si="5"/>
        <v>172G1</v>
      </c>
      <c r="D145" s="71">
        <v>134726</v>
      </c>
      <c r="E145" s="71" t="s">
        <v>1581</v>
      </c>
      <c r="F145" s="71" t="s">
        <v>491</v>
      </c>
      <c r="G145" s="71" t="s">
        <v>1577</v>
      </c>
      <c r="H145" s="71" t="s">
        <v>1565</v>
      </c>
      <c r="I145" s="71" t="s">
        <v>41</v>
      </c>
      <c r="J145" s="71" t="s">
        <v>6</v>
      </c>
      <c r="K145" s="71" t="s">
        <v>24</v>
      </c>
      <c r="L145" s="71" t="s">
        <v>1578</v>
      </c>
      <c r="M145" s="71" t="s">
        <v>1579</v>
      </c>
      <c r="N145" s="71" t="s">
        <v>1223</v>
      </c>
      <c r="O145" s="71" t="s">
        <v>1232</v>
      </c>
      <c r="P145" s="71" t="s">
        <v>1567</v>
      </c>
      <c r="Q145" s="72">
        <v>10</v>
      </c>
      <c r="R145" s="71" t="s">
        <v>500</v>
      </c>
      <c r="S145" s="73">
        <v>42198</v>
      </c>
      <c r="T145" s="73" t="s">
        <v>1002</v>
      </c>
      <c r="U145" s="71" t="s">
        <v>1948</v>
      </c>
      <c r="V145" s="71" t="s">
        <v>1734</v>
      </c>
      <c r="W145" s="71" t="s">
        <v>1734</v>
      </c>
      <c r="X145" s="71" t="s">
        <v>1734</v>
      </c>
      <c r="Y145" s="71" t="s">
        <v>1002</v>
      </c>
      <c r="Z145" s="71" t="s">
        <v>12</v>
      </c>
      <c r="AA145" s="71" t="s">
        <v>7</v>
      </c>
    </row>
    <row r="146" spans="1:28" x14ac:dyDescent="0.25">
      <c r="A146" s="30" t="s">
        <v>1698</v>
      </c>
      <c r="B146" s="37" t="str">
        <f t="shared" si="4"/>
        <v>LDDAF1DDP</v>
      </c>
      <c r="C146" s="37" t="str">
        <f t="shared" si="5"/>
        <v>172D1</v>
      </c>
      <c r="D146" s="71">
        <v>134727</v>
      </c>
      <c r="E146" s="71" t="s">
        <v>1582</v>
      </c>
      <c r="F146" s="71" t="s">
        <v>491</v>
      </c>
      <c r="G146" s="71" t="s">
        <v>1577</v>
      </c>
      <c r="H146" s="71" t="s">
        <v>1565</v>
      </c>
      <c r="I146" s="71" t="s">
        <v>34</v>
      </c>
      <c r="J146" s="71" t="s">
        <v>5</v>
      </c>
      <c r="K146" s="71" t="s">
        <v>24</v>
      </c>
      <c r="L146" s="71" t="s">
        <v>1578</v>
      </c>
      <c r="M146" s="71" t="s">
        <v>1579</v>
      </c>
      <c r="N146" s="71" t="s">
        <v>1222</v>
      </c>
      <c r="O146" s="71" t="s">
        <v>1233</v>
      </c>
      <c r="P146" s="71" t="s">
        <v>1567</v>
      </c>
      <c r="Q146" s="72">
        <v>10</v>
      </c>
      <c r="R146" s="71" t="s">
        <v>500</v>
      </c>
      <c r="S146" s="73">
        <v>42198</v>
      </c>
      <c r="T146" s="73" t="s">
        <v>1002</v>
      </c>
      <c r="U146" s="71" t="s">
        <v>1949</v>
      </c>
      <c r="V146" s="71" t="s">
        <v>1734</v>
      </c>
      <c r="W146" s="71" t="s">
        <v>1734</v>
      </c>
      <c r="X146" s="71" t="s">
        <v>1734</v>
      </c>
      <c r="Y146" s="71" t="s">
        <v>1002</v>
      </c>
      <c r="Z146" s="71" t="s">
        <v>8</v>
      </c>
      <c r="AA146" s="71" t="s">
        <v>1333</v>
      </c>
    </row>
    <row r="147" spans="1:28" x14ac:dyDescent="0.25">
      <c r="A147" s="30" t="s">
        <v>1699</v>
      </c>
      <c r="B147" s="37" t="str">
        <f t="shared" si="4"/>
        <v>LDDAF2RG</v>
      </c>
      <c r="C147" s="37" t="str">
        <f t="shared" si="5"/>
        <v>173GP</v>
      </c>
      <c r="D147" s="71">
        <v>135348</v>
      </c>
      <c r="E147" s="71" t="s">
        <v>1583</v>
      </c>
      <c r="F147" s="71" t="s">
        <v>55</v>
      </c>
      <c r="G147" s="71" t="s">
        <v>1584</v>
      </c>
      <c r="H147" s="71" t="s">
        <v>1565</v>
      </c>
      <c r="I147" s="71" t="s">
        <v>19</v>
      </c>
      <c r="J147" s="71" t="s">
        <v>6</v>
      </c>
      <c r="K147" s="71" t="s">
        <v>25</v>
      </c>
      <c r="L147" s="71" t="s">
        <v>1585</v>
      </c>
      <c r="M147" s="71" t="s">
        <v>1586</v>
      </c>
      <c r="N147" s="71" t="s">
        <v>1226</v>
      </c>
      <c r="O147" s="71" t="s">
        <v>59</v>
      </c>
      <c r="P147" s="71" t="s">
        <v>1567</v>
      </c>
      <c r="Q147" s="72">
        <v>10</v>
      </c>
      <c r="R147" s="71" t="s">
        <v>500</v>
      </c>
      <c r="S147" s="73">
        <v>42282</v>
      </c>
      <c r="T147" s="73">
        <v>43591</v>
      </c>
      <c r="U147" s="71" t="s">
        <v>1950</v>
      </c>
      <c r="V147" s="71" t="s">
        <v>1734</v>
      </c>
      <c r="W147" s="71" t="s">
        <v>1734</v>
      </c>
      <c r="X147" s="71" t="s">
        <v>1734</v>
      </c>
      <c r="Y147" s="71" t="s">
        <v>1002</v>
      </c>
      <c r="Z147" s="71" t="s">
        <v>19</v>
      </c>
      <c r="AA147" s="71" t="s">
        <v>1</v>
      </c>
    </row>
    <row r="148" spans="1:28" x14ac:dyDescent="0.25">
      <c r="A148" s="30" t="s">
        <v>1699</v>
      </c>
      <c r="B148" s="37" t="str">
        <f t="shared" si="4"/>
        <v>LDDAF2RD</v>
      </c>
      <c r="C148" s="37" t="str">
        <f t="shared" si="5"/>
        <v>173DP</v>
      </c>
      <c r="D148" s="71">
        <v>135347</v>
      </c>
      <c r="E148" s="71" t="s">
        <v>1587</v>
      </c>
      <c r="F148" s="71" t="s">
        <v>55</v>
      </c>
      <c r="G148" s="71" t="s">
        <v>1584</v>
      </c>
      <c r="H148" s="71" t="s">
        <v>1565</v>
      </c>
      <c r="I148" s="71" t="s">
        <v>18</v>
      </c>
      <c r="J148" s="71" t="s">
        <v>5</v>
      </c>
      <c r="K148" s="71" t="s">
        <v>25</v>
      </c>
      <c r="L148" s="71" t="s">
        <v>1585</v>
      </c>
      <c r="M148" s="71" t="s">
        <v>1586</v>
      </c>
      <c r="N148" s="71" t="s">
        <v>1227</v>
      </c>
      <c r="O148" s="71" t="s">
        <v>58</v>
      </c>
      <c r="P148" s="71" t="s">
        <v>1567</v>
      </c>
      <c r="Q148" s="72">
        <v>10</v>
      </c>
      <c r="R148" s="71" t="s">
        <v>500</v>
      </c>
      <c r="S148" s="73">
        <v>42282</v>
      </c>
      <c r="T148" s="73">
        <v>43591</v>
      </c>
      <c r="U148" s="71" t="s">
        <v>1951</v>
      </c>
      <c r="V148" s="71" t="s">
        <v>1734</v>
      </c>
      <c r="W148" s="71" t="s">
        <v>1734</v>
      </c>
      <c r="X148" s="71" t="s">
        <v>1734</v>
      </c>
      <c r="Y148" s="71" t="s">
        <v>1002</v>
      </c>
      <c r="Z148" s="71" t="s">
        <v>18</v>
      </c>
      <c r="AA148" s="71" t="s">
        <v>1648</v>
      </c>
    </row>
    <row r="149" spans="1:28" x14ac:dyDescent="0.25">
      <c r="A149" s="30" t="s">
        <v>1699</v>
      </c>
      <c r="B149" s="37" t="str">
        <f t="shared" si="4"/>
        <v>LDDAF2GDP</v>
      </c>
      <c r="C149" s="37" t="str">
        <f t="shared" si="5"/>
        <v>173G1</v>
      </c>
      <c r="D149" s="71">
        <v>135346</v>
      </c>
      <c r="E149" s="71" t="s">
        <v>1588</v>
      </c>
      <c r="F149" s="71" t="s">
        <v>55</v>
      </c>
      <c r="G149" s="71" t="s">
        <v>1584</v>
      </c>
      <c r="H149" s="71" t="s">
        <v>1565</v>
      </c>
      <c r="I149" s="71" t="s">
        <v>41</v>
      </c>
      <c r="J149" s="71" t="s">
        <v>6</v>
      </c>
      <c r="K149" s="71" t="s">
        <v>24</v>
      </c>
      <c r="L149" s="71" t="s">
        <v>1585</v>
      </c>
      <c r="M149" s="71" t="s">
        <v>1586</v>
      </c>
      <c r="N149" s="71" t="s">
        <v>1224</v>
      </c>
      <c r="O149" s="71" t="s">
        <v>57</v>
      </c>
      <c r="P149" s="71" t="s">
        <v>1567</v>
      </c>
      <c r="Q149" s="72">
        <v>10</v>
      </c>
      <c r="R149" s="71" t="s">
        <v>500</v>
      </c>
      <c r="S149" s="73">
        <v>42282</v>
      </c>
      <c r="T149" s="73">
        <v>43591</v>
      </c>
      <c r="U149" s="71" t="s">
        <v>1952</v>
      </c>
      <c r="V149" s="71" t="s">
        <v>1734</v>
      </c>
      <c r="W149" s="71" t="s">
        <v>1734</v>
      </c>
      <c r="X149" s="71" t="s">
        <v>1734</v>
      </c>
      <c r="Y149" s="71" t="s">
        <v>1002</v>
      </c>
      <c r="Z149" s="71" t="s">
        <v>12</v>
      </c>
      <c r="AA149" s="71" t="s">
        <v>7</v>
      </c>
    </row>
    <row r="150" spans="1:28" x14ac:dyDescent="0.25">
      <c r="A150" s="30" t="s">
        <v>1699</v>
      </c>
      <c r="B150" s="37" t="str">
        <f t="shared" si="4"/>
        <v>LDDAF2DDP</v>
      </c>
      <c r="C150" s="37" t="str">
        <f t="shared" si="5"/>
        <v>173D1</v>
      </c>
      <c r="D150" s="71">
        <v>135345</v>
      </c>
      <c r="E150" s="71" t="s">
        <v>1589</v>
      </c>
      <c r="F150" s="71" t="s">
        <v>55</v>
      </c>
      <c r="G150" s="71" t="s">
        <v>1584</v>
      </c>
      <c r="H150" s="71" t="s">
        <v>1565</v>
      </c>
      <c r="I150" s="71" t="s">
        <v>34</v>
      </c>
      <c r="J150" s="71" t="s">
        <v>5</v>
      </c>
      <c r="K150" s="71" t="s">
        <v>24</v>
      </c>
      <c r="L150" s="71" t="s">
        <v>1585</v>
      </c>
      <c r="M150" s="71" t="s">
        <v>1586</v>
      </c>
      <c r="N150" s="71" t="s">
        <v>1225</v>
      </c>
      <c r="O150" s="71" t="s">
        <v>56</v>
      </c>
      <c r="P150" s="71" t="s">
        <v>1567</v>
      </c>
      <c r="Q150" s="72">
        <v>10</v>
      </c>
      <c r="R150" s="71" t="s">
        <v>500</v>
      </c>
      <c r="S150" s="73">
        <v>42282</v>
      </c>
      <c r="T150" s="73">
        <v>43591</v>
      </c>
      <c r="U150" s="71" t="s">
        <v>1953</v>
      </c>
      <c r="V150" s="71" t="s">
        <v>1734</v>
      </c>
      <c r="W150" s="71" t="s">
        <v>1734</v>
      </c>
      <c r="X150" s="71" t="s">
        <v>1734</v>
      </c>
      <c r="Y150" s="71" t="s">
        <v>1002</v>
      </c>
      <c r="Z150" s="71" t="s">
        <v>8</v>
      </c>
      <c r="AA150" s="71" t="s">
        <v>1333</v>
      </c>
    </row>
    <row r="151" spans="1:28" x14ac:dyDescent="0.25">
      <c r="A151" s="30" t="s">
        <v>1700</v>
      </c>
      <c r="B151" s="37" t="str">
        <f t="shared" si="4"/>
        <v>LDDAF3RG</v>
      </c>
      <c r="C151" s="37" t="str">
        <f t="shared" si="5"/>
        <v>174GP</v>
      </c>
      <c r="D151" s="71">
        <v>135591</v>
      </c>
      <c r="E151" s="71" t="s">
        <v>1590</v>
      </c>
      <c r="F151" s="71" t="s">
        <v>60</v>
      </c>
      <c r="G151" s="71" t="s">
        <v>1591</v>
      </c>
      <c r="H151" s="71" t="s">
        <v>1565</v>
      </c>
      <c r="I151" s="71" t="s">
        <v>19</v>
      </c>
      <c r="J151" s="71" t="s">
        <v>6</v>
      </c>
      <c r="K151" s="71" t="s">
        <v>25</v>
      </c>
      <c r="L151" s="71" t="s">
        <v>1592</v>
      </c>
      <c r="M151" s="71" t="s">
        <v>1593</v>
      </c>
      <c r="N151" s="71" t="s">
        <v>1230</v>
      </c>
      <c r="O151" s="71" t="s">
        <v>64</v>
      </c>
      <c r="P151" s="71" t="s">
        <v>1567</v>
      </c>
      <c r="Q151" s="72">
        <v>10</v>
      </c>
      <c r="R151" s="71" t="s">
        <v>500</v>
      </c>
      <c r="S151" s="73">
        <v>42327</v>
      </c>
      <c r="T151" s="73">
        <v>43605</v>
      </c>
      <c r="U151" s="71" t="s">
        <v>1954</v>
      </c>
      <c r="V151" s="71" t="s">
        <v>1734</v>
      </c>
      <c r="W151" s="71" t="s">
        <v>1734</v>
      </c>
      <c r="X151" s="71" t="s">
        <v>1734</v>
      </c>
      <c r="Y151" s="71" t="s">
        <v>1002</v>
      </c>
      <c r="Z151" s="71" t="s">
        <v>19</v>
      </c>
      <c r="AA151" s="71" t="s">
        <v>1</v>
      </c>
    </row>
    <row r="152" spans="1:28" x14ac:dyDescent="0.25">
      <c r="A152" s="30" t="s">
        <v>1700</v>
      </c>
      <c r="B152" s="37" t="str">
        <f t="shared" si="4"/>
        <v>LDDAF3RD</v>
      </c>
      <c r="C152" s="37" t="str">
        <f t="shared" si="5"/>
        <v>174DP</v>
      </c>
      <c r="D152" s="71">
        <v>135590</v>
      </c>
      <c r="E152" s="71" t="s">
        <v>1594</v>
      </c>
      <c r="F152" s="71" t="s">
        <v>60</v>
      </c>
      <c r="G152" s="71" t="s">
        <v>1591</v>
      </c>
      <c r="H152" s="71" t="s">
        <v>1565</v>
      </c>
      <c r="I152" s="71" t="s">
        <v>18</v>
      </c>
      <c r="J152" s="71" t="s">
        <v>5</v>
      </c>
      <c r="K152" s="71" t="s">
        <v>25</v>
      </c>
      <c r="L152" s="71" t="s">
        <v>1592</v>
      </c>
      <c r="M152" s="71" t="s">
        <v>1593</v>
      </c>
      <c r="N152" s="71" t="s">
        <v>1231</v>
      </c>
      <c r="O152" s="71" t="s">
        <v>63</v>
      </c>
      <c r="P152" s="71" t="s">
        <v>1567</v>
      </c>
      <c r="Q152" s="72">
        <v>10</v>
      </c>
      <c r="R152" s="71" t="s">
        <v>500</v>
      </c>
      <c r="S152" s="73">
        <v>42327</v>
      </c>
      <c r="T152" s="73">
        <v>43605</v>
      </c>
      <c r="U152" s="71" t="s">
        <v>1955</v>
      </c>
      <c r="V152" s="71" t="s">
        <v>1734</v>
      </c>
      <c r="W152" s="71" t="s">
        <v>1734</v>
      </c>
      <c r="X152" s="71" t="s">
        <v>1734</v>
      </c>
      <c r="Y152" s="71" t="s">
        <v>1002</v>
      </c>
      <c r="Z152" s="71" t="s">
        <v>18</v>
      </c>
      <c r="AA152" s="71" t="s">
        <v>1648</v>
      </c>
    </row>
    <row r="153" spans="1:28" x14ac:dyDescent="0.25">
      <c r="A153" s="30" t="s">
        <v>1700</v>
      </c>
      <c r="B153" s="37" t="str">
        <f t="shared" si="4"/>
        <v>LDDAF3GDP</v>
      </c>
      <c r="C153" s="37" t="str">
        <f t="shared" si="5"/>
        <v>174G1</v>
      </c>
      <c r="D153" s="71">
        <v>135589</v>
      </c>
      <c r="E153" s="71" t="s">
        <v>1595</v>
      </c>
      <c r="F153" s="71" t="s">
        <v>60</v>
      </c>
      <c r="G153" s="71" t="s">
        <v>1591</v>
      </c>
      <c r="H153" s="71" t="s">
        <v>1565</v>
      </c>
      <c r="I153" s="71" t="s">
        <v>41</v>
      </c>
      <c r="J153" s="71" t="s">
        <v>6</v>
      </c>
      <c r="K153" s="71" t="s">
        <v>24</v>
      </c>
      <c r="L153" s="71" t="s">
        <v>1592</v>
      </c>
      <c r="M153" s="71" t="s">
        <v>1593</v>
      </c>
      <c r="N153" s="71" t="s">
        <v>1228</v>
      </c>
      <c r="O153" s="71" t="s">
        <v>62</v>
      </c>
      <c r="P153" s="71" t="s">
        <v>1567</v>
      </c>
      <c r="Q153" s="72">
        <v>10</v>
      </c>
      <c r="R153" s="71" t="s">
        <v>500</v>
      </c>
      <c r="S153" s="73">
        <v>42327</v>
      </c>
      <c r="T153" s="73">
        <v>43605</v>
      </c>
      <c r="U153" s="71" t="s">
        <v>1956</v>
      </c>
      <c r="V153" s="71" t="s">
        <v>1734</v>
      </c>
      <c r="W153" s="71" t="s">
        <v>1734</v>
      </c>
      <c r="X153" s="71" t="s">
        <v>1734</v>
      </c>
      <c r="Y153" s="71" t="s">
        <v>1002</v>
      </c>
      <c r="Z153" s="71" t="s">
        <v>12</v>
      </c>
      <c r="AA153" s="71" t="s">
        <v>7</v>
      </c>
    </row>
    <row r="154" spans="1:28" x14ac:dyDescent="0.25">
      <c r="A154" s="30" t="s">
        <v>1700</v>
      </c>
      <c r="B154" s="37" t="str">
        <f t="shared" si="4"/>
        <v>LDDAF3DDP</v>
      </c>
      <c r="C154" s="37" t="str">
        <f t="shared" si="5"/>
        <v>174D1</v>
      </c>
      <c r="D154" s="71">
        <v>135588</v>
      </c>
      <c r="E154" s="71" t="s">
        <v>1596</v>
      </c>
      <c r="F154" s="71" t="s">
        <v>60</v>
      </c>
      <c r="G154" s="71" t="s">
        <v>1591</v>
      </c>
      <c r="H154" s="71" t="s">
        <v>1565</v>
      </c>
      <c r="I154" s="71" t="s">
        <v>34</v>
      </c>
      <c r="J154" s="71" t="s">
        <v>5</v>
      </c>
      <c r="K154" s="71" t="s">
        <v>24</v>
      </c>
      <c r="L154" s="71" t="s">
        <v>1592</v>
      </c>
      <c r="M154" s="71" t="s">
        <v>1593</v>
      </c>
      <c r="N154" s="71" t="s">
        <v>1229</v>
      </c>
      <c r="O154" s="71" t="s">
        <v>61</v>
      </c>
      <c r="P154" s="71" t="s">
        <v>1567</v>
      </c>
      <c r="Q154" s="72">
        <v>10</v>
      </c>
      <c r="R154" s="71" t="s">
        <v>500</v>
      </c>
      <c r="S154" s="73">
        <v>42327</v>
      </c>
      <c r="T154" s="73">
        <v>43605</v>
      </c>
      <c r="U154" s="71" t="s">
        <v>1957</v>
      </c>
      <c r="V154" s="71" t="s">
        <v>1734</v>
      </c>
      <c r="W154" s="71" t="s">
        <v>1734</v>
      </c>
      <c r="X154" s="71" t="s">
        <v>1734</v>
      </c>
      <c r="Y154" s="71" t="s">
        <v>1002</v>
      </c>
      <c r="Z154" s="71" t="s">
        <v>8</v>
      </c>
      <c r="AA154" s="71" t="s">
        <v>1333</v>
      </c>
    </row>
    <row r="155" spans="1:28" x14ac:dyDescent="0.25">
      <c r="A155" s="30" t="s">
        <v>429</v>
      </c>
      <c r="B155" s="37" t="str">
        <f t="shared" si="4"/>
        <v>LETF50G</v>
      </c>
      <c r="C155" s="37" t="str">
        <f t="shared" si="5"/>
        <v>175GP</v>
      </c>
      <c r="D155" s="71">
        <v>135607</v>
      </c>
      <c r="E155" s="71" t="s">
        <v>430</v>
      </c>
      <c r="F155" s="71" t="s">
        <v>426</v>
      </c>
      <c r="G155" s="71" t="s">
        <v>1424</v>
      </c>
      <c r="H155" s="71" t="s">
        <v>1568</v>
      </c>
      <c r="I155" s="71" t="s">
        <v>9</v>
      </c>
      <c r="J155" s="71" t="s">
        <v>6</v>
      </c>
      <c r="K155" s="71" t="s">
        <v>25</v>
      </c>
      <c r="L155" s="71" t="s">
        <v>1597</v>
      </c>
      <c r="M155" s="71" t="s">
        <v>1453</v>
      </c>
      <c r="N155" s="71" t="s">
        <v>1156</v>
      </c>
      <c r="O155" s="71" t="s">
        <v>427</v>
      </c>
      <c r="P155" s="71" t="s">
        <v>1479</v>
      </c>
      <c r="Q155" s="72">
        <v>10</v>
      </c>
      <c r="R155" s="71" t="s">
        <v>499</v>
      </c>
      <c r="S155" s="73">
        <v>42328</v>
      </c>
      <c r="T155" s="73"/>
      <c r="U155" s="71" t="s">
        <v>1424</v>
      </c>
      <c r="V155" s="71" t="s">
        <v>1741</v>
      </c>
      <c r="W155" s="71" t="s">
        <v>1741</v>
      </c>
      <c r="X155" s="71" t="s">
        <v>1741</v>
      </c>
      <c r="Y155" s="71" t="s">
        <v>2656</v>
      </c>
      <c r="Z155" s="71" t="s">
        <v>9</v>
      </c>
      <c r="AA155" s="71" t="s">
        <v>6</v>
      </c>
      <c r="AB155" s="71" t="s">
        <v>2675</v>
      </c>
    </row>
    <row r="156" spans="1:28" x14ac:dyDescent="0.25">
      <c r="A156" s="30" t="s">
        <v>436</v>
      </c>
      <c r="B156" s="37" t="str">
        <f t="shared" si="4"/>
        <v>LETFSXG</v>
      </c>
      <c r="C156" s="37" t="str">
        <f t="shared" si="5"/>
        <v>176GP</v>
      </c>
      <c r="D156" s="71">
        <v>135672</v>
      </c>
      <c r="E156" s="71" t="s">
        <v>437</v>
      </c>
      <c r="F156" s="71" t="s">
        <v>433</v>
      </c>
      <c r="G156" s="71" t="s">
        <v>2676</v>
      </c>
      <c r="H156" s="71" t="s">
        <v>1568</v>
      </c>
      <c r="I156" s="71" t="s">
        <v>9</v>
      </c>
      <c r="J156" s="71" t="s">
        <v>6</v>
      </c>
      <c r="K156" s="71" t="s">
        <v>25</v>
      </c>
      <c r="L156" s="71" t="s">
        <v>1598</v>
      </c>
      <c r="M156" s="71" t="s">
        <v>1454</v>
      </c>
      <c r="N156" s="71" t="s">
        <v>1157</v>
      </c>
      <c r="O156" s="71" t="s">
        <v>434</v>
      </c>
      <c r="P156" s="71" t="s">
        <v>1479</v>
      </c>
      <c r="Q156" s="72">
        <v>10</v>
      </c>
      <c r="R156" s="71" t="s">
        <v>499</v>
      </c>
      <c r="S156" s="73">
        <v>42338</v>
      </c>
      <c r="T156" s="73"/>
      <c r="U156" s="71" t="s">
        <v>2676</v>
      </c>
      <c r="V156" s="71" t="s">
        <v>1741</v>
      </c>
      <c r="W156" s="71" t="s">
        <v>1741</v>
      </c>
      <c r="X156" s="71" t="s">
        <v>1741</v>
      </c>
      <c r="Y156" s="71" t="s">
        <v>2656</v>
      </c>
      <c r="Z156" s="71" t="s">
        <v>9</v>
      </c>
      <c r="AA156" s="71" t="s">
        <v>6</v>
      </c>
      <c r="AB156" s="71" t="s">
        <v>2677</v>
      </c>
    </row>
    <row r="157" spans="1:28" x14ac:dyDescent="0.25">
      <c r="A157" s="30" t="s">
        <v>404</v>
      </c>
      <c r="B157" s="37" t="str">
        <f t="shared" si="4"/>
        <v>LET100G</v>
      </c>
      <c r="C157" s="37" t="str">
        <f t="shared" si="5"/>
        <v>177GP</v>
      </c>
      <c r="D157" s="71">
        <v>136473</v>
      </c>
      <c r="E157" s="71" t="s">
        <v>405</v>
      </c>
      <c r="F157" s="71" t="s">
        <v>401</v>
      </c>
      <c r="G157" s="71" t="s">
        <v>1423</v>
      </c>
      <c r="H157" s="71" t="s">
        <v>1568</v>
      </c>
      <c r="I157" s="71" t="s">
        <v>9</v>
      </c>
      <c r="J157" s="71" t="s">
        <v>6</v>
      </c>
      <c r="K157" s="71" t="s">
        <v>25</v>
      </c>
      <c r="L157" s="71" t="s">
        <v>1599</v>
      </c>
      <c r="M157" s="71" t="s">
        <v>1451</v>
      </c>
      <c r="N157" s="71" t="s">
        <v>1158</v>
      </c>
      <c r="O157" s="71" t="s">
        <v>402</v>
      </c>
      <c r="P157" s="71" t="s">
        <v>1479</v>
      </c>
      <c r="Q157" s="72">
        <v>10</v>
      </c>
      <c r="R157" s="71" t="s">
        <v>499</v>
      </c>
      <c r="S157" s="73">
        <v>42446</v>
      </c>
      <c r="T157" s="73"/>
      <c r="U157" s="71" t="s">
        <v>1423</v>
      </c>
      <c r="V157" s="71" t="s">
        <v>1741</v>
      </c>
      <c r="W157" s="71" t="s">
        <v>1741</v>
      </c>
      <c r="X157" s="71" t="s">
        <v>1741</v>
      </c>
      <c r="Y157" s="71" t="s">
        <v>2656</v>
      </c>
      <c r="Z157" s="71" t="s">
        <v>9</v>
      </c>
      <c r="AA157" s="71" t="s">
        <v>6</v>
      </c>
      <c r="AB157" s="71" t="s">
        <v>2678</v>
      </c>
    </row>
    <row r="158" spans="1:28" x14ac:dyDescent="0.25">
      <c r="A158" s="30" t="s">
        <v>230</v>
      </c>
      <c r="B158" s="37" t="str">
        <f t="shared" si="4"/>
        <v>LEARBFRG</v>
      </c>
      <c r="C158" s="37" t="str">
        <f t="shared" si="5"/>
        <v>178GP</v>
      </c>
      <c r="D158" s="71">
        <v>145890</v>
      </c>
      <c r="E158" s="71" t="s">
        <v>1600</v>
      </c>
      <c r="F158" s="71" t="s">
        <v>226</v>
      </c>
      <c r="G158" s="71" t="s">
        <v>229</v>
      </c>
      <c r="H158" s="71" t="s">
        <v>1514</v>
      </c>
      <c r="I158" s="71" t="s">
        <v>19</v>
      </c>
      <c r="J158" s="71" t="s">
        <v>53</v>
      </c>
      <c r="K158" s="71" t="s">
        <v>25</v>
      </c>
      <c r="L158" s="71" t="s">
        <v>1601</v>
      </c>
      <c r="M158" s="71" t="s">
        <v>1440</v>
      </c>
      <c r="N158" s="71" t="s">
        <v>1159</v>
      </c>
      <c r="O158" s="71" t="s">
        <v>234</v>
      </c>
      <c r="P158" s="71" t="s">
        <v>1479</v>
      </c>
      <c r="Q158" s="72">
        <v>10</v>
      </c>
      <c r="R158" s="71" t="s">
        <v>499</v>
      </c>
      <c r="S158" s="73">
        <v>43490</v>
      </c>
      <c r="T158" s="73"/>
      <c r="U158" s="71" t="s">
        <v>1958</v>
      </c>
      <c r="V158" s="71" t="s">
        <v>1741</v>
      </c>
      <c r="W158" s="71" t="s">
        <v>1741</v>
      </c>
      <c r="X158" s="71" t="s">
        <v>1741</v>
      </c>
      <c r="Y158" s="71" t="s">
        <v>2628</v>
      </c>
      <c r="Z158" s="71" t="s">
        <v>19</v>
      </c>
      <c r="AA158" s="71" t="s">
        <v>1</v>
      </c>
    </row>
    <row r="159" spans="1:28" x14ac:dyDescent="0.25">
      <c r="A159" s="30" t="s">
        <v>230</v>
      </c>
      <c r="B159" s="37" t="str">
        <f t="shared" si="4"/>
        <v>LEARBFRWD</v>
      </c>
      <c r="C159" s="37" t="str">
        <f t="shared" si="5"/>
        <v>178WD</v>
      </c>
      <c r="D159" s="71">
        <v>145893</v>
      </c>
      <c r="E159" s="71" t="s">
        <v>1602</v>
      </c>
      <c r="F159" s="71" t="s">
        <v>226</v>
      </c>
      <c r="G159" s="71" t="s">
        <v>229</v>
      </c>
      <c r="H159" s="71" t="s">
        <v>1514</v>
      </c>
      <c r="I159" s="71" t="s">
        <v>134</v>
      </c>
      <c r="J159" s="71" t="s">
        <v>1301</v>
      </c>
      <c r="K159" s="71" t="s">
        <v>25</v>
      </c>
      <c r="L159" s="71" t="s">
        <v>1601</v>
      </c>
      <c r="M159" s="71" t="s">
        <v>1440</v>
      </c>
      <c r="N159" s="71" t="s">
        <v>1162</v>
      </c>
      <c r="O159" s="71" t="s">
        <v>238</v>
      </c>
      <c r="P159" s="71" t="s">
        <v>1479</v>
      </c>
      <c r="Q159" s="72">
        <v>10</v>
      </c>
      <c r="R159" s="71" t="s">
        <v>499</v>
      </c>
      <c r="S159" s="73">
        <v>43490</v>
      </c>
      <c r="T159" s="73"/>
      <c r="U159" s="71" t="s">
        <v>1959</v>
      </c>
      <c r="V159" s="71" t="s">
        <v>1741</v>
      </c>
      <c r="W159" s="71" t="s">
        <v>1741</v>
      </c>
      <c r="X159" s="71" t="s">
        <v>1741</v>
      </c>
      <c r="Y159" s="71" t="s">
        <v>2628</v>
      </c>
      <c r="Z159" s="71" t="s">
        <v>22</v>
      </c>
      <c r="AA159" s="71" t="s">
        <v>1654</v>
      </c>
    </row>
    <row r="160" spans="1:28" x14ac:dyDescent="0.25">
      <c r="A160" s="30" t="s">
        <v>230</v>
      </c>
      <c r="B160" s="37" t="str">
        <f t="shared" si="4"/>
        <v>LEARBFRMD</v>
      </c>
      <c r="C160" s="37" t="str">
        <f t="shared" si="5"/>
        <v>178MD</v>
      </c>
      <c r="D160" s="71">
        <v>145892</v>
      </c>
      <c r="E160" s="71" t="s">
        <v>1603</v>
      </c>
      <c r="F160" s="71" t="s">
        <v>226</v>
      </c>
      <c r="G160" s="71" t="s">
        <v>229</v>
      </c>
      <c r="H160" s="71" t="s">
        <v>1514</v>
      </c>
      <c r="I160" s="71" t="s">
        <v>129</v>
      </c>
      <c r="J160" s="71" t="s">
        <v>1300</v>
      </c>
      <c r="K160" s="71" t="s">
        <v>25</v>
      </c>
      <c r="L160" s="71" t="s">
        <v>1601</v>
      </c>
      <c r="M160" s="71" t="s">
        <v>1440</v>
      </c>
      <c r="N160" s="71" t="s">
        <v>1161</v>
      </c>
      <c r="O160" s="71" t="s">
        <v>236</v>
      </c>
      <c r="P160" s="71" t="s">
        <v>1479</v>
      </c>
      <c r="Q160" s="72">
        <v>10</v>
      </c>
      <c r="R160" s="71" t="s">
        <v>499</v>
      </c>
      <c r="S160" s="73">
        <v>43490</v>
      </c>
      <c r="T160" s="73"/>
      <c r="U160" s="71" t="s">
        <v>1960</v>
      </c>
      <c r="V160" s="71" t="s">
        <v>1741</v>
      </c>
      <c r="W160" s="71" t="s">
        <v>1741</v>
      </c>
      <c r="X160" s="71" t="s">
        <v>1741</v>
      </c>
      <c r="Y160" s="71" t="s">
        <v>2628</v>
      </c>
      <c r="Z160" s="71" t="s">
        <v>20</v>
      </c>
      <c r="AA160" s="71" t="s">
        <v>1649</v>
      </c>
    </row>
    <row r="161" spans="1:28" x14ac:dyDescent="0.25">
      <c r="A161" s="30" t="s">
        <v>230</v>
      </c>
      <c r="B161" s="37" t="str">
        <f t="shared" si="4"/>
        <v>LEARBFGDP</v>
      </c>
      <c r="C161" s="37" t="str">
        <f t="shared" si="5"/>
        <v>178G1</v>
      </c>
      <c r="D161" s="71">
        <v>145895</v>
      </c>
      <c r="E161" s="71" t="s">
        <v>1604</v>
      </c>
      <c r="F161" s="71" t="s">
        <v>226</v>
      </c>
      <c r="G161" s="71" t="s">
        <v>229</v>
      </c>
      <c r="H161" s="71" t="s">
        <v>1514</v>
      </c>
      <c r="I161" s="71" t="s">
        <v>41</v>
      </c>
      <c r="J161" s="71" t="s">
        <v>44</v>
      </c>
      <c r="K161" s="71" t="s">
        <v>24</v>
      </c>
      <c r="L161" s="71" t="s">
        <v>1601</v>
      </c>
      <c r="M161" s="71" t="s">
        <v>1440</v>
      </c>
      <c r="N161" s="71" t="s">
        <v>1164</v>
      </c>
      <c r="O161" s="71" t="s">
        <v>227</v>
      </c>
      <c r="P161" s="71" t="s">
        <v>1479</v>
      </c>
      <c r="Q161" s="72">
        <v>10</v>
      </c>
      <c r="R161" s="71" t="s">
        <v>499</v>
      </c>
      <c r="S161" s="73">
        <v>43490</v>
      </c>
      <c r="T161" s="73"/>
      <c r="U161" s="71" t="s">
        <v>1961</v>
      </c>
      <c r="V161" s="71" t="s">
        <v>1741</v>
      </c>
      <c r="W161" s="71" t="s">
        <v>1741</v>
      </c>
      <c r="X161" s="71" t="s">
        <v>1741</v>
      </c>
      <c r="Y161" s="71" t="s">
        <v>2628</v>
      </c>
      <c r="Z161" s="71" t="s">
        <v>12</v>
      </c>
      <c r="AA161" s="71" t="s">
        <v>7</v>
      </c>
    </row>
    <row r="162" spans="1:28" x14ac:dyDescent="0.25">
      <c r="A162" s="30" t="s">
        <v>230</v>
      </c>
      <c r="B162" s="37" t="str">
        <f t="shared" si="4"/>
        <v>LEARBFWDP</v>
      </c>
      <c r="C162" s="37" t="str">
        <f t="shared" si="5"/>
        <v>178W1</v>
      </c>
      <c r="D162" s="71">
        <v>145891</v>
      </c>
      <c r="E162" s="71" t="s">
        <v>1605</v>
      </c>
      <c r="F162" s="71" t="s">
        <v>226</v>
      </c>
      <c r="G162" s="71" t="s">
        <v>229</v>
      </c>
      <c r="H162" s="71" t="s">
        <v>1514</v>
      </c>
      <c r="I162" s="71" t="s">
        <v>139</v>
      </c>
      <c r="J162" s="71" t="s">
        <v>1302</v>
      </c>
      <c r="K162" s="71" t="s">
        <v>24</v>
      </c>
      <c r="L162" s="71" t="s">
        <v>1601</v>
      </c>
      <c r="M162" s="71" t="s">
        <v>1440</v>
      </c>
      <c r="N162" s="71" t="s">
        <v>1160</v>
      </c>
      <c r="O162" s="71" t="s">
        <v>240</v>
      </c>
      <c r="P162" s="71" t="s">
        <v>1479</v>
      </c>
      <c r="Q162" s="72">
        <v>10</v>
      </c>
      <c r="R162" s="71" t="s">
        <v>499</v>
      </c>
      <c r="S162" s="73">
        <v>43490</v>
      </c>
      <c r="T162" s="73"/>
      <c r="U162" s="71" t="s">
        <v>1962</v>
      </c>
      <c r="V162" s="71" t="s">
        <v>1741</v>
      </c>
      <c r="W162" s="71" t="s">
        <v>1741</v>
      </c>
      <c r="X162" s="71" t="s">
        <v>1741</v>
      </c>
      <c r="Y162" s="71" t="s">
        <v>2628</v>
      </c>
      <c r="Z162" s="71" t="s">
        <v>15</v>
      </c>
      <c r="AA162" s="71" t="s">
        <v>1335</v>
      </c>
    </row>
    <row r="163" spans="1:28" x14ac:dyDescent="0.25">
      <c r="A163" s="30" t="s">
        <v>230</v>
      </c>
      <c r="B163" s="37" t="str">
        <f t="shared" si="4"/>
        <v>LEARBFMDP</v>
      </c>
      <c r="C163" s="37" t="str">
        <f t="shared" si="5"/>
        <v>178M1</v>
      </c>
      <c r="D163" s="71">
        <v>145894</v>
      </c>
      <c r="E163" s="71" t="s">
        <v>1606</v>
      </c>
      <c r="F163" s="71" t="s">
        <v>226</v>
      </c>
      <c r="G163" s="71" t="s">
        <v>229</v>
      </c>
      <c r="H163" s="71" t="s">
        <v>1514</v>
      </c>
      <c r="I163" s="71" t="s">
        <v>116</v>
      </c>
      <c r="J163" s="71" t="s">
        <v>1306</v>
      </c>
      <c r="K163" s="71" t="s">
        <v>24</v>
      </c>
      <c r="L163" s="71" t="s">
        <v>1601</v>
      </c>
      <c r="M163" s="71" t="s">
        <v>1440</v>
      </c>
      <c r="N163" s="71" t="s">
        <v>1163</v>
      </c>
      <c r="O163" s="71" t="s">
        <v>232</v>
      </c>
      <c r="P163" s="71" t="s">
        <v>1479</v>
      </c>
      <c r="Q163" s="72">
        <v>10</v>
      </c>
      <c r="R163" s="71" t="s">
        <v>499</v>
      </c>
      <c r="S163" s="73">
        <v>43490</v>
      </c>
      <c r="T163" s="73"/>
      <c r="U163" s="71" t="s">
        <v>1963</v>
      </c>
      <c r="V163" s="71" t="s">
        <v>1741</v>
      </c>
      <c r="W163" s="71" t="s">
        <v>1741</v>
      </c>
      <c r="X163" s="71" t="s">
        <v>1741</v>
      </c>
      <c r="Y163" s="71" t="s">
        <v>2628</v>
      </c>
      <c r="Z163" s="71" t="s">
        <v>13</v>
      </c>
      <c r="AA163" s="71" t="s">
        <v>1337</v>
      </c>
    </row>
    <row r="164" spans="1:28" x14ac:dyDescent="0.25">
      <c r="A164" s="30" t="s">
        <v>218</v>
      </c>
      <c r="B164" s="37" t="str">
        <f t="shared" si="4"/>
        <v>LDSTDFRG</v>
      </c>
      <c r="C164" s="37" t="str">
        <f t="shared" si="5"/>
        <v>179GP</v>
      </c>
      <c r="D164" s="71">
        <v>145952</v>
      </c>
      <c r="E164" s="71" t="s">
        <v>1607</v>
      </c>
      <c r="F164" s="71" t="s">
        <v>216</v>
      </c>
      <c r="G164" s="71" t="s">
        <v>1964</v>
      </c>
      <c r="H164" s="71" t="s">
        <v>1004</v>
      </c>
      <c r="I164" s="71" t="s">
        <v>19</v>
      </c>
      <c r="J164" s="71" t="s">
        <v>53</v>
      </c>
      <c r="K164" s="71" t="s">
        <v>25</v>
      </c>
      <c r="L164" s="71" t="s">
        <v>1608</v>
      </c>
      <c r="M164" s="71" t="s">
        <v>1438</v>
      </c>
      <c r="N164" s="71" t="s">
        <v>1166</v>
      </c>
      <c r="O164" s="71" t="s">
        <v>224</v>
      </c>
      <c r="P164" s="71" t="s">
        <v>1523</v>
      </c>
      <c r="Q164" s="72">
        <v>10</v>
      </c>
      <c r="R164" s="71" t="s">
        <v>499</v>
      </c>
      <c r="S164" s="73">
        <v>43497</v>
      </c>
      <c r="T164" s="73"/>
      <c r="U164" s="71" t="s">
        <v>1965</v>
      </c>
      <c r="V164" s="71" t="s">
        <v>1741</v>
      </c>
      <c r="W164" s="71" t="s">
        <v>1741</v>
      </c>
      <c r="X164" s="71" t="s">
        <v>1741</v>
      </c>
      <c r="Y164" s="71" t="s">
        <v>2637</v>
      </c>
      <c r="Z164" s="71" t="s">
        <v>19</v>
      </c>
      <c r="AA164" s="71" t="s">
        <v>1</v>
      </c>
      <c r="AB164" s="71" t="s">
        <v>2679</v>
      </c>
    </row>
    <row r="165" spans="1:28" x14ac:dyDescent="0.25">
      <c r="A165" s="30" t="s">
        <v>218</v>
      </c>
      <c r="B165" s="37" t="str">
        <f t="shared" si="4"/>
        <v>LDSTDFRD</v>
      </c>
      <c r="C165" s="37" t="str">
        <f t="shared" si="5"/>
        <v>179DP</v>
      </c>
      <c r="D165" s="71">
        <v>145951</v>
      </c>
      <c r="E165" s="71" t="s">
        <v>1609</v>
      </c>
      <c r="F165" s="71" t="s">
        <v>216</v>
      </c>
      <c r="G165" s="71" t="s">
        <v>1964</v>
      </c>
      <c r="H165" s="71" t="s">
        <v>1004</v>
      </c>
      <c r="I165" s="71" t="s">
        <v>18</v>
      </c>
      <c r="J165" s="71" t="s">
        <v>1304</v>
      </c>
      <c r="K165" s="71" t="s">
        <v>25</v>
      </c>
      <c r="L165" s="71" t="s">
        <v>1608</v>
      </c>
      <c r="M165" s="71" t="s">
        <v>1438</v>
      </c>
      <c r="N165" s="71" t="s">
        <v>1165</v>
      </c>
      <c r="O165" s="71" t="s">
        <v>222</v>
      </c>
      <c r="P165" s="71" t="s">
        <v>1523</v>
      </c>
      <c r="Q165" s="72">
        <v>10</v>
      </c>
      <c r="R165" s="71" t="s">
        <v>499</v>
      </c>
      <c r="S165" s="73">
        <v>43497</v>
      </c>
      <c r="T165" s="73"/>
      <c r="U165" s="71" t="s">
        <v>1966</v>
      </c>
      <c r="V165" s="71" t="s">
        <v>1741</v>
      </c>
      <c r="W165" s="71" t="s">
        <v>1741</v>
      </c>
      <c r="X165" s="71" t="s">
        <v>1741</v>
      </c>
      <c r="Y165" s="71" t="s">
        <v>2637</v>
      </c>
      <c r="Z165" s="71" t="s">
        <v>18</v>
      </c>
      <c r="AA165" s="71" t="s">
        <v>1648</v>
      </c>
      <c r="AB165" s="71" t="s">
        <v>2679</v>
      </c>
    </row>
    <row r="166" spans="1:28" x14ac:dyDescent="0.25">
      <c r="A166" s="30" t="s">
        <v>218</v>
      </c>
      <c r="B166" s="37" t="str">
        <f t="shared" si="4"/>
        <v>LDSTDFRWD</v>
      </c>
      <c r="C166" s="37" t="str">
        <f t="shared" si="5"/>
        <v>179WD</v>
      </c>
      <c r="D166" s="71">
        <v>151956</v>
      </c>
      <c r="E166" s="71" t="s">
        <v>1967</v>
      </c>
      <c r="F166" s="71" t="s">
        <v>216</v>
      </c>
      <c r="G166" s="71" t="s">
        <v>1964</v>
      </c>
      <c r="H166" s="71" t="s">
        <v>1004</v>
      </c>
      <c r="I166" s="71" t="s">
        <v>134</v>
      </c>
      <c r="J166" s="71" t="s">
        <v>1301</v>
      </c>
      <c r="K166" s="71" t="s">
        <v>25</v>
      </c>
      <c r="L166" s="71" t="s">
        <v>1608</v>
      </c>
      <c r="M166" s="71" t="s">
        <v>1438</v>
      </c>
      <c r="N166" s="71" t="s">
        <v>1968</v>
      </c>
      <c r="O166" s="71" t="s">
        <v>1969</v>
      </c>
      <c r="P166" s="71" t="s">
        <v>1523</v>
      </c>
      <c r="Q166" s="72">
        <v>10</v>
      </c>
      <c r="R166" s="71" t="s">
        <v>499</v>
      </c>
      <c r="S166" s="73">
        <v>45136</v>
      </c>
      <c r="U166" s="71" t="s">
        <v>1970</v>
      </c>
      <c r="V166" s="71" t="s">
        <v>1741</v>
      </c>
      <c r="W166" s="71" t="s">
        <v>1741</v>
      </c>
      <c r="X166" s="71" t="s">
        <v>1741</v>
      </c>
      <c r="Y166" s="71" t="s">
        <v>2637</v>
      </c>
      <c r="Z166" s="71" t="s">
        <v>22</v>
      </c>
      <c r="AA166" s="71" t="s">
        <v>1654</v>
      </c>
      <c r="AB166" s="71" t="s">
        <v>2679</v>
      </c>
    </row>
    <row r="167" spans="1:28" x14ac:dyDescent="0.25">
      <c r="A167" s="30" t="s">
        <v>218</v>
      </c>
      <c r="B167" s="37" t="str">
        <f t="shared" si="4"/>
        <v>LDSTDFRMD</v>
      </c>
      <c r="C167" s="37" t="str">
        <f t="shared" si="5"/>
        <v>179MD</v>
      </c>
      <c r="D167" s="71">
        <v>151955</v>
      </c>
      <c r="E167" s="71" t="s">
        <v>1971</v>
      </c>
      <c r="F167" s="71" t="s">
        <v>216</v>
      </c>
      <c r="G167" s="71" t="s">
        <v>1964</v>
      </c>
      <c r="H167" s="71" t="s">
        <v>1004</v>
      </c>
      <c r="I167" s="71" t="s">
        <v>129</v>
      </c>
      <c r="J167" s="71" t="s">
        <v>1300</v>
      </c>
      <c r="K167" s="71" t="s">
        <v>25</v>
      </c>
      <c r="L167" s="71" t="s">
        <v>1608</v>
      </c>
      <c r="M167" s="71" t="s">
        <v>1438</v>
      </c>
      <c r="N167" s="71" t="s">
        <v>1972</v>
      </c>
      <c r="O167" s="71" t="s">
        <v>1973</v>
      </c>
      <c r="P167" s="71" t="s">
        <v>1523</v>
      </c>
      <c r="Q167" s="72">
        <v>10</v>
      </c>
      <c r="R167" s="71" t="s">
        <v>499</v>
      </c>
      <c r="S167" s="73">
        <v>45136</v>
      </c>
      <c r="U167" s="71" t="s">
        <v>1974</v>
      </c>
      <c r="V167" s="71" t="s">
        <v>1741</v>
      </c>
      <c r="W167" s="71" t="s">
        <v>1741</v>
      </c>
      <c r="X167" s="71" t="s">
        <v>1741</v>
      </c>
      <c r="Y167" s="71" t="s">
        <v>2637</v>
      </c>
      <c r="Z167" s="71" t="s">
        <v>20</v>
      </c>
      <c r="AA167" s="71" t="s">
        <v>1649</v>
      </c>
      <c r="AB167" s="71" t="s">
        <v>2679</v>
      </c>
    </row>
    <row r="168" spans="1:28" x14ac:dyDescent="0.25">
      <c r="A168" s="30" t="s">
        <v>218</v>
      </c>
      <c r="B168" s="37" t="str">
        <f t="shared" si="4"/>
        <v>LDSTDFGDP</v>
      </c>
      <c r="C168" s="37" t="str">
        <f t="shared" si="5"/>
        <v>179G1</v>
      </c>
      <c r="D168" s="71">
        <v>145954</v>
      </c>
      <c r="E168" s="71" t="s">
        <v>1610</v>
      </c>
      <c r="F168" s="71" t="s">
        <v>216</v>
      </c>
      <c r="G168" s="71" t="s">
        <v>1964</v>
      </c>
      <c r="H168" s="71" t="s">
        <v>1004</v>
      </c>
      <c r="I168" s="71" t="s">
        <v>41</v>
      </c>
      <c r="J168" s="71" t="s">
        <v>44</v>
      </c>
      <c r="K168" s="71" t="s">
        <v>24</v>
      </c>
      <c r="L168" s="71" t="s">
        <v>1608</v>
      </c>
      <c r="M168" s="71" t="s">
        <v>1438</v>
      </c>
      <c r="N168" s="71" t="s">
        <v>1168</v>
      </c>
      <c r="O168" s="71" t="s">
        <v>220</v>
      </c>
      <c r="P168" s="71" t="s">
        <v>1523</v>
      </c>
      <c r="Q168" s="72">
        <v>10</v>
      </c>
      <c r="R168" s="71" t="s">
        <v>499</v>
      </c>
      <c r="S168" s="73">
        <v>43497</v>
      </c>
      <c r="T168" s="73"/>
      <c r="U168" s="71" t="s">
        <v>1975</v>
      </c>
      <c r="V168" s="71" t="s">
        <v>1741</v>
      </c>
      <c r="W168" s="71" t="s">
        <v>1741</v>
      </c>
      <c r="X168" s="71" t="s">
        <v>1741</v>
      </c>
      <c r="Y168" s="71" t="s">
        <v>2637</v>
      </c>
      <c r="Z168" s="71" t="s">
        <v>12</v>
      </c>
      <c r="AA168" s="71" t="s">
        <v>7</v>
      </c>
      <c r="AB168" s="71" t="s">
        <v>2679</v>
      </c>
    </row>
    <row r="169" spans="1:28" x14ac:dyDescent="0.25">
      <c r="A169" s="30" t="s">
        <v>218</v>
      </c>
      <c r="B169" s="37" t="str">
        <f t="shared" si="4"/>
        <v>LDSTDFDDP</v>
      </c>
      <c r="C169" s="37" t="str">
        <f t="shared" si="5"/>
        <v>179D1</v>
      </c>
      <c r="D169" s="71">
        <v>145953</v>
      </c>
      <c r="E169" s="71" t="s">
        <v>1611</v>
      </c>
      <c r="F169" s="71" t="s">
        <v>216</v>
      </c>
      <c r="G169" s="71" t="s">
        <v>1964</v>
      </c>
      <c r="H169" s="71" t="s">
        <v>1004</v>
      </c>
      <c r="I169" s="71" t="s">
        <v>34</v>
      </c>
      <c r="J169" s="71" t="s">
        <v>1303</v>
      </c>
      <c r="K169" s="71" t="s">
        <v>24</v>
      </c>
      <c r="L169" s="71" t="s">
        <v>1608</v>
      </c>
      <c r="M169" s="71" t="s">
        <v>1438</v>
      </c>
      <c r="N169" s="71" t="s">
        <v>1167</v>
      </c>
      <c r="O169" s="71" t="s">
        <v>217</v>
      </c>
      <c r="P169" s="71" t="s">
        <v>1523</v>
      </c>
      <c r="Q169" s="72">
        <v>10</v>
      </c>
      <c r="R169" s="71" t="s">
        <v>499</v>
      </c>
      <c r="S169" s="73">
        <v>43497</v>
      </c>
      <c r="T169" s="73"/>
      <c r="U169" s="71" t="s">
        <v>1976</v>
      </c>
      <c r="V169" s="71" t="s">
        <v>1741</v>
      </c>
      <c r="W169" s="71" t="s">
        <v>1741</v>
      </c>
      <c r="X169" s="71" t="s">
        <v>1741</v>
      </c>
      <c r="Y169" s="71" t="s">
        <v>2637</v>
      </c>
      <c r="Z169" s="71" t="s">
        <v>8</v>
      </c>
      <c r="AA169" s="71" t="s">
        <v>1333</v>
      </c>
      <c r="AB169" s="71" t="s">
        <v>2679</v>
      </c>
    </row>
    <row r="170" spans="1:28" x14ac:dyDescent="0.25">
      <c r="A170" s="30" t="s">
        <v>218</v>
      </c>
      <c r="B170" s="37" t="str">
        <f t="shared" si="4"/>
        <v>LDSTDFWDP</v>
      </c>
      <c r="C170" s="37" t="str">
        <f t="shared" si="5"/>
        <v>179W1</v>
      </c>
      <c r="D170" s="71">
        <v>151960</v>
      </c>
      <c r="E170" s="71" t="s">
        <v>1977</v>
      </c>
      <c r="F170" s="71" t="s">
        <v>216</v>
      </c>
      <c r="G170" s="71" t="s">
        <v>1964</v>
      </c>
      <c r="H170" s="71" t="s">
        <v>1004</v>
      </c>
      <c r="I170" s="71" t="s">
        <v>139</v>
      </c>
      <c r="J170" s="71" t="s">
        <v>1302</v>
      </c>
      <c r="K170" s="71" t="s">
        <v>24</v>
      </c>
      <c r="L170" s="71" t="s">
        <v>1608</v>
      </c>
      <c r="M170" s="71" t="s">
        <v>1438</v>
      </c>
      <c r="N170" s="71" t="s">
        <v>1978</v>
      </c>
      <c r="O170" s="71" t="s">
        <v>1979</v>
      </c>
      <c r="P170" s="71" t="s">
        <v>1523</v>
      </c>
      <c r="Q170" s="72">
        <v>10</v>
      </c>
      <c r="R170" s="71" t="s">
        <v>499</v>
      </c>
      <c r="S170" s="73">
        <v>45136</v>
      </c>
      <c r="U170" s="71" t="s">
        <v>1980</v>
      </c>
      <c r="V170" s="71" t="s">
        <v>1741</v>
      </c>
      <c r="W170" s="71" t="s">
        <v>1741</v>
      </c>
      <c r="X170" s="71" t="s">
        <v>1741</v>
      </c>
      <c r="Y170" s="71" t="s">
        <v>2637</v>
      </c>
      <c r="Z170" s="71" t="s">
        <v>15</v>
      </c>
      <c r="AA170" s="71" t="s">
        <v>1335</v>
      </c>
      <c r="AB170" s="71" t="s">
        <v>2679</v>
      </c>
    </row>
    <row r="171" spans="1:28" x14ac:dyDescent="0.25">
      <c r="A171" s="30" t="s">
        <v>218</v>
      </c>
      <c r="B171" s="37" t="str">
        <f t="shared" si="4"/>
        <v>LDSTDFMDP</v>
      </c>
      <c r="C171" s="37" t="str">
        <f t="shared" si="5"/>
        <v>179M1</v>
      </c>
      <c r="D171" s="71">
        <v>151959</v>
      </c>
      <c r="E171" s="71" t="s">
        <v>1981</v>
      </c>
      <c r="F171" s="71" t="s">
        <v>216</v>
      </c>
      <c r="G171" s="71" t="s">
        <v>1964</v>
      </c>
      <c r="H171" s="71" t="s">
        <v>1004</v>
      </c>
      <c r="I171" s="71" t="s">
        <v>116</v>
      </c>
      <c r="J171" s="71" t="s">
        <v>1306</v>
      </c>
      <c r="K171" s="71" t="s">
        <v>24</v>
      </c>
      <c r="L171" s="71" t="s">
        <v>1608</v>
      </c>
      <c r="M171" s="71" t="s">
        <v>1438</v>
      </c>
      <c r="N171" s="71" t="s">
        <v>1982</v>
      </c>
      <c r="O171" s="71" t="s">
        <v>1983</v>
      </c>
      <c r="P171" s="71" t="s">
        <v>1523</v>
      </c>
      <c r="Q171" s="72">
        <v>10</v>
      </c>
      <c r="R171" s="71" t="s">
        <v>499</v>
      </c>
      <c r="S171" s="73">
        <v>45136</v>
      </c>
      <c r="U171" s="71" t="s">
        <v>1984</v>
      </c>
      <c r="V171" s="71" t="s">
        <v>1741</v>
      </c>
      <c r="W171" s="71" t="s">
        <v>1741</v>
      </c>
      <c r="X171" s="71" t="s">
        <v>1741</v>
      </c>
      <c r="Y171" s="71" t="s">
        <v>2637</v>
      </c>
      <c r="Z171" s="71" t="s">
        <v>13</v>
      </c>
      <c r="AA171" s="71" t="s">
        <v>1337</v>
      </c>
      <c r="AB171" s="71" t="s">
        <v>2679</v>
      </c>
    </row>
    <row r="172" spans="1:28" x14ac:dyDescent="0.25">
      <c r="A172" s="30" t="s">
        <v>909</v>
      </c>
      <c r="B172" s="37" t="str">
        <f t="shared" si="4"/>
        <v>LDONTFRG</v>
      </c>
      <c r="C172" s="37" t="str">
        <f t="shared" si="5"/>
        <v>180GP</v>
      </c>
      <c r="D172" s="71">
        <v>147519</v>
      </c>
      <c r="E172" s="71" t="s">
        <v>1612</v>
      </c>
      <c r="F172" s="71" t="s">
        <v>904</v>
      </c>
      <c r="G172" s="71" t="s">
        <v>906</v>
      </c>
      <c r="H172" s="71" t="s">
        <v>1000</v>
      </c>
      <c r="I172" s="71" t="s">
        <v>19</v>
      </c>
      <c r="J172" s="71" t="s">
        <v>53</v>
      </c>
      <c r="K172" s="71" t="s">
        <v>25</v>
      </c>
      <c r="L172" s="71" t="s">
        <v>924</v>
      </c>
      <c r="M172" s="71" t="s">
        <v>1436</v>
      </c>
      <c r="N172" s="71" t="s">
        <v>1176</v>
      </c>
      <c r="O172" s="71" t="s">
        <v>919</v>
      </c>
      <c r="P172" s="71" t="s">
        <v>1539</v>
      </c>
      <c r="Q172" s="72">
        <v>1000</v>
      </c>
      <c r="R172" s="71" t="s">
        <v>499</v>
      </c>
      <c r="S172" s="73">
        <v>43664</v>
      </c>
      <c r="T172" s="73"/>
      <c r="U172" s="71" t="s">
        <v>1985</v>
      </c>
      <c r="V172" s="71" t="s">
        <v>1741</v>
      </c>
      <c r="W172" s="71" t="s">
        <v>1741</v>
      </c>
      <c r="X172" s="71" t="s">
        <v>1741</v>
      </c>
      <c r="Y172" s="71" t="s">
        <v>2637</v>
      </c>
      <c r="Z172" s="71" t="s">
        <v>19</v>
      </c>
      <c r="AA172" s="71" t="s">
        <v>1</v>
      </c>
    </row>
    <row r="173" spans="1:28" x14ac:dyDescent="0.25">
      <c r="A173" s="30" t="s">
        <v>909</v>
      </c>
      <c r="B173" s="37" t="str">
        <f t="shared" si="4"/>
        <v>LDONTFRD</v>
      </c>
      <c r="C173" s="37" t="str">
        <f t="shared" si="5"/>
        <v>180AD</v>
      </c>
      <c r="D173" s="71">
        <v>147512</v>
      </c>
      <c r="E173" s="71" t="s">
        <v>1613</v>
      </c>
      <c r="F173" s="71" t="s">
        <v>904</v>
      </c>
      <c r="G173" s="71" t="s">
        <v>906</v>
      </c>
      <c r="H173" s="71" t="s">
        <v>1000</v>
      </c>
      <c r="I173" s="71" t="s">
        <v>18</v>
      </c>
      <c r="J173" s="71" t="s">
        <v>1304</v>
      </c>
      <c r="K173" s="71" t="s">
        <v>25</v>
      </c>
      <c r="L173" s="71" t="s">
        <v>924</v>
      </c>
      <c r="M173" s="71" t="s">
        <v>1436</v>
      </c>
      <c r="N173" s="71" t="s">
        <v>1169</v>
      </c>
      <c r="O173" s="71" t="s">
        <v>915</v>
      </c>
      <c r="P173" s="71" t="s">
        <v>1539</v>
      </c>
      <c r="Q173" s="72">
        <v>1000</v>
      </c>
      <c r="R173" s="71" t="s">
        <v>499</v>
      </c>
      <c r="S173" s="73">
        <v>43664</v>
      </c>
      <c r="T173" s="73"/>
      <c r="U173" s="71" t="s">
        <v>1986</v>
      </c>
      <c r="V173" s="71" t="s">
        <v>1741</v>
      </c>
      <c r="W173" s="71" t="s">
        <v>1741</v>
      </c>
      <c r="X173" s="71" t="s">
        <v>1741</v>
      </c>
      <c r="Y173" s="71" t="s">
        <v>2637</v>
      </c>
      <c r="Z173" s="71" t="s">
        <v>18</v>
      </c>
      <c r="AA173" s="71" t="s">
        <v>1648</v>
      </c>
    </row>
    <row r="174" spans="1:28" x14ac:dyDescent="0.25">
      <c r="A174" s="30" t="s">
        <v>909</v>
      </c>
      <c r="B174" s="37" t="str">
        <f t="shared" si="4"/>
        <v>LDONTFRDD</v>
      </c>
      <c r="C174" s="37" t="str">
        <f t="shared" si="5"/>
        <v>180DD</v>
      </c>
      <c r="D174" s="71">
        <v>147517</v>
      </c>
      <c r="E174" s="71" t="s">
        <v>1614</v>
      </c>
      <c r="F174" s="71" t="s">
        <v>904</v>
      </c>
      <c r="G174" s="71" t="s">
        <v>906</v>
      </c>
      <c r="H174" s="71" t="s">
        <v>1000</v>
      </c>
      <c r="I174" s="71" t="s">
        <v>17</v>
      </c>
      <c r="J174" s="71" t="s">
        <v>1307</v>
      </c>
      <c r="K174" s="71" t="s">
        <v>25</v>
      </c>
      <c r="L174" s="71" t="s">
        <v>924</v>
      </c>
      <c r="M174" s="71" t="s">
        <v>1436</v>
      </c>
      <c r="N174" s="71" t="s">
        <v>1174</v>
      </c>
      <c r="O174" s="71" t="s">
        <v>917</v>
      </c>
      <c r="P174" s="71" t="s">
        <v>1539</v>
      </c>
      <c r="Q174" s="72">
        <v>1000</v>
      </c>
      <c r="R174" s="71" t="s">
        <v>499</v>
      </c>
      <c r="S174" s="73">
        <v>43664</v>
      </c>
      <c r="T174" s="73"/>
      <c r="U174" s="71" t="s">
        <v>1987</v>
      </c>
      <c r="V174" s="71" t="s">
        <v>1741</v>
      </c>
      <c r="W174" s="71" t="s">
        <v>1741</v>
      </c>
      <c r="X174" s="71" t="s">
        <v>1741</v>
      </c>
      <c r="Y174" s="71" t="s">
        <v>2637</v>
      </c>
      <c r="Z174" s="71" t="s">
        <v>17</v>
      </c>
      <c r="AA174" s="71" t="s">
        <v>1653</v>
      </c>
    </row>
    <row r="175" spans="1:28" x14ac:dyDescent="0.25">
      <c r="A175" s="30" t="s">
        <v>909</v>
      </c>
      <c r="B175" s="37" t="str">
        <f t="shared" si="4"/>
        <v>LDONTFRWD</v>
      </c>
      <c r="C175" s="37" t="str">
        <f t="shared" si="5"/>
        <v>180WD</v>
      </c>
      <c r="D175" s="71">
        <v>147518</v>
      </c>
      <c r="E175" s="71" t="s">
        <v>1615</v>
      </c>
      <c r="F175" s="71" t="s">
        <v>904</v>
      </c>
      <c r="G175" s="71" t="s">
        <v>906</v>
      </c>
      <c r="H175" s="71" t="s">
        <v>1000</v>
      </c>
      <c r="I175" s="71" t="s">
        <v>134</v>
      </c>
      <c r="J175" s="71" t="s">
        <v>1301</v>
      </c>
      <c r="K175" s="71" t="s">
        <v>25</v>
      </c>
      <c r="L175" s="71" t="s">
        <v>924</v>
      </c>
      <c r="M175" s="71" t="s">
        <v>1436</v>
      </c>
      <c r="N175" s="71" t="s">
        <v>1175</v>
      </c>
      <c r="O175" s="71" t="s">
        <v>921</v>
      </c>
      <c r="P175" s="71" t="s">
        <v>1539</v>
      </c>
      <c r="Q175" s="72">
        <v>1000</v>
      </c>
      <c r="R175" s="71" t="s">
        <v>499</v>
      </c>
      <c r="S175" s="73">
        <v>43664</v>
      </c>
      <c r="T175" s="73"/>
      <c r="U175" s="71" t="s">
        <v>1988</v>
      </c>
      <c r="V175" s="71" t="s">
        <v>1741</v>
      </c>
      <c r="W175" s="71" t="s">
        <v>1741</v>
      </c>
      <c r="X175" s="71" t="s">
        <v>1741</v>
      </c>
      <c r="Y175" s="71" t="s">
        <v>2637</v>
      </c>
      <c r="Z175" s="71" t="s">
        <v>22</v>
      </c>
      <c r="AA175" s="71" t="s">
        <v>1654</v>
      </c>
    </row>
    <row r="176" spans="1:28" x14ac:dyDescent="0.25">
      <c r="A176" s="30" t="s">
        <v>909</v>
      </c>
      <c r="B176" s="37" t="str">
        <f t="shared" si="4"/>
        <v>LDONTFGDP</v>
      </c>
      <c r="C176" s="37" t="str">
        <f t="shared" si="5"/>
        <v>180G1</v>
      </c>
      <c r="D176" s="71">
        <v>147515</v>
      </c>
      <c r="E176" s="71" t="s">
        <v>1616</v>
      </c>
      <c r="F176" s="71" t="s">
        <v>904</v>
      </c>
      <c r="G176" s="71" t="s">
        <v>906</v>
      </c>
      <c r="H176" s="71" t="s">
        <v>1000</v>
      </c>
      <c r="I176" s="71" t="s">
        <v>41</v>
      </c>
      <c r="J176" s="71" t="s">
        <v>44</v>
      </c>
      <c r="K176" s="71" t="s">
        <v>24</v>
      </c>
      <c r="L176" s="71" t="s">
        <v>924</v>
      </c>
      <c r="M176" s="71" t="s">
        <v>1436</v>
      </c>
      <c r="N176" s="71" t="s">
        <v>1172</v>
      </c>
      <c r="O176" s="71" t="s">
        <v>913</v>
      </c>
      <c r="P176" s="71" t="s">
        <v>1539</v>
      </c>
      <c r="Q176" s="72">
        <v>1000</v>
      </c>
      <c r="R176" s="71" t="s">
        <v>499</v>
      </c>
      <c r="S176" s="73">
        <v>43664</v>
      </c>
      <c r="T176" s="73"/>
      <c r="U176" s="71" t="s">
        <v>1989</v>
      </c>
      <c r="V176" s="71" t="s">
        <v>1741</v>
      </c>
      <c r="W176" s="71" t="s">
        <v>1741</v>
      </c>
      <c r="X176" s="71" t="s">
        <v>1741</v>
      </c>
      <c r="Y176" s="71" t="s">
        <v>2637</v>
      </c>
      <c r="Z176" s="71" t="s">
        <v>12</v>
      </c>
      <c r="AA176" s="71" t="s">
        <v>7</v>
      </c>
    </row>
    <row r="177" spans="1:28" x14ac:dyDescent="0.25">
      <c r="A177" s="30" t="s">
        <v>909</v>
      </c>
      <c r="B177" s="37" t="str">
        <f t="shared" si="4"/>
        <v>LDONTFDDP</v>
      </c>
      <c r="C177" s="37" t="str">
        <f t="shared" si="5"/>
        <v>180A1</v>
      </c>
      <c r="D177" s="71">
        <v>147513</v>
      </c>
      <c r="E177" s="71" t="s">
        <v>1617</v>
      </c>
      <c r="F177" s="71" t="s">
        <v>904</v>
      </c>
      <c r="G177" s="71" t="s">
        <v>906</v>
      </c>
      <c r="H177" s="71" t="s">
        <v>1000</v>
      </c>
      <c r="I177" s="71" t="s">
        <v>34</v>
      </c>
      <c r="J177" s="71" t="s">
        <v>1303</v>
      </c>
      <c r="K177" s="71" t="s">
        <v>24</v>
      </c>
      <c r="L177" s="71" t="s">
        <v>924</v>
      </c>
      <c r="M177" s="71" t="s">
        <v>1436</v>
      </c>
      <c r="N177" s="71" t="s">
        <v>1170</v>
      </c>
      <c r="O177" s="71" t="s">
        <v>908</v>
      </c>
      <c r="P177" s="71" t="s">
        <v>1539</v>
      </c>
      <c r="Q177" s="72">
        <v>1000</v>
      </c>
      <c r="R177" s="71" t="s">
        <v>499</v>
      </c>
      <c r="S177" s="73">
        <v>43664</v>
      </c>
      <c r="T177" s="73"/>
      <c r="U177" s="71" t="s">
        <v>1990</v>
      </c>
      <c r="V177" s="71" t="s">
        <v>1741</v>
      </c>
      <c r="W177" s="71" t="s">
        <v>1741</v>
      </c>
      <c r="X177" s="71" t="s">
        <v>1741</v>
      </c>
      <c r="Y177" s="71" t="s">
        <v>2637</v>
      </c>
      <c r="Z177" s="71" t="s">
        <v>8</v>
      </c>
      <c r="AA177" s="71" t="s">
        <v>1333</v>
      </c>
    </row>
    <row r="178" spans="1:28" x14ac:dyDescent="0.25">
      <c r="A178" s="30" t="s">
        <v>909</v>
      </c>
      <c r="B178" s="37" t="str">
        <f t="shared" si="4"/>
        <v>LDONTFDPD</v>
      </c>
      <c r="C178" s="37" t="str">
        <f t="shared" si="5"/>
        <v>180D1</v>
      </c>
      <c r="D178" s="71">
        <v>147516</v>
      </c>
      <c r="E178" s="71" t="s">
        <v>1618</v>
      </c>
      <c r="F178" s="71" t="s">
        <v>904</v>
      </c>
      <c r="G178" s="71" t="s">
        <v>906</v>
      </c>
      <c r="H178" s="71" t="s">
        <v>1000</v>
      </c>
      <c r="I178" s="71" t="s">
        <v>105</v>
      </c>
      <c r="J178" s="71" t="s">
        <v>1305</v>
      </c>
      <c r="K178" s="71" t="s">
        <v>24</v>
      </c>
      <c r="L178" s="71" t="s">
        <v>924</v>
      </c>
      <c r="M178" s="71" t="s">
        <v>1436</v>
      </c>
      <c r="N178" s="71" t="s">
        <v>1173</v>
      </c>
      <c r="O178" s="71" t="s">
        <v>911</v>
      </c>
      <c r="P178" s="71" t="s">
        <v>1539</v>
      </c>
      <c r="Q178" s="72">
        <v>1000</v>
      </c>
      <c r="R178" s="71" t="s">
        <v>499</v>
      </c>
      <c r="S178" s="73">
        <v>43664</v>
      </c>
      <c r="T178" s="73"/>
      <c r="U178" s="71" t="s">
        <v>1991</v>
      </c>
      <c r="V178" s="71" t="s">
        <v>1741</v>
      </c>
      <c r="W178" s="71" t="s">
        <v>1741</v>
      </c>
      <c r="X178" s="71" t="s">
        <v>1741</v>
      </c>
      <c r="Y178" s="71" t="s">
        <v>2637</v>
      </c>
      <c r="Z178" s="71" t="s">
        <v>11</v>
      </c>
      <c r="AA178" s="71" t="s">
        <v>1334</v>
      </c>
    </row>
    <row r="179" spans="1:28" x14ac:dyDescent="0.25">
      <c r="A179" s="30" t="s">
        <v>909</v>
      </c>
      <c r="B179" s="37" t="str">
        <f t="shared" si="4"/>
        <v>LDONTFWDP</v>
      </c>
      <c r="C179" s="37" t="str">
        <f t="shared" si="5"/>
        <v>180W1</v>
      </c>
      <c r="D179" s="71">
        <v>147514</v>
      </c>
      <c r="E179" s="71" t="s">
        <v>1619</v>
      </c>
      <c r="F179" s="71" t="s">
        <v>904</v>
      </c>
      <c r="G179" s="71" t="s">
        <v>906</v>
      </c>
      <c r="H179" s="71" t="s">
        <v>1000</v>
      </c>
      <c r="I179" s="71" t="s">
        <v>139</v>
      </c>
      <c r="J179" s="71" t="s">
        <v>1302</v>
      </c>
      <c r="K179" s="71" t="s">
        <v>24</v>
      </c>
      <c r="L179" s="71" t="s">
        <v>924</v>
      </c>
      <c r="M179" s="71" t="s">
        <v>1436</v>
      </c>
      <c r="N179" s="71" t="s">
        <v>1171</v>
      </c>
      <c r="O179" s="71" t="s">
        <v>923</v>
      </c>
      <c r="P179" s="71" t="s">
        <v>1539</v>
      </c>
      <c r="Q179" s="72">
        <v>1000</v>
      </c>
      <c r="R179" s="71" t="s">
        <v>499</v>
      </c>
      <c r="S179" s="73">
        <v>43664</v>
      </c>
      <c r="T179" s="73"/>
      <c r="U179" s="71" t="s">
        <v>1992</v>
      </c>
      <c r="V179" s="71" t="s">
        <v>1741</v>
      </c>
      <c r="W179" s="71" t="s">
        <v>1741</v>
      </c>
      <c r="X179" s="71" t="s">
        <v>1741</v>
      </c>
      <c r="Y179" s="71" t="s">
        <v>2637</v>
      </c>
      <c r="Z179" s="71" t="s">
        <v>15</v>
      </c>
      <c r="AA179" s="71" t="s">
        <v>1335</v>
      </c>
    </row>
    <row r="180" spans="1:28" x14ac:dyDescent="0.25">
      <c r="A180" s="30" t="s">
        <v>1027</v>
      </c>
      <c r="B180" s="37" t="str">
        <f t="shared" si="4"/>
        <v>LDUSTFRG</v>
      </c>
      <c r="C180" s="37" t="str">
        <f t="shared" si="5"/>
        <v>181GP</v>
      </c>
      <c r="D180" s="71">
        <v>147770</v>
      </c>
      <c r="E180" s="71" t="s">
        <v>1620</v>
      </c>
      <c r="F180" s="71" t="s">
        <v>905</v>
      </c>
      <c r="G180" s="71" t="s">
        <v>1993</v>
      </c>
      <c r="H180" s="71" t="s">
        <v>1004</v>
      </c>
      <c r="I180" s="71" t="s">
        <v>19</v>
      </c>
      <c r="J180" s="71" t="s">
        <v>53</v>
      </c>
      <c r="K180" s="71" t="s">
        <v>25</v>
      </c>
      <c r="L180" s="71" t="s">
        <v>1462</v>
      </c>
      <c r="M180" s="71" t="s">
        <v>1439</v>
      </c>
      <c r="N180" s="71" t="s">
        <v>1181</v>
      </c>
      <c r="O180" s="71" t="s">
        <v>1035</v>
      </c>
      <c r="P180" s="71" t="s">
        <v>1523</v>
      </c>
      <c r="Q180" s="72">
        <v>1000</v>
      </c>
      <c r="R180" s="71" t="s">
        <v>499</v>
      </c>
      <c r="S180" s="73">
        <v>43796</v>
      </c>
      <c r="T180" s="73"/>
      <c r="U180" s="71" t="s">
        <v>1994</v>
      </c>
      <c r="V180" s="71" t="s">
        <v>1741</v>
      </c>
      <c r="W180" s="71" t="s">
        <v>1741</v>
      </c>
      <c r="X180" s="71" t="s">
        <v>1741</v>
      </c>
      <c r="Y180" s="71" t="s">
        <v>2637</v>
      </c>
      <c r="Z180" s="71" t="s">
        <v>19</v>
      </c>
      <c r="AA180" s="71" t="s">
        <v>1</v>
      </c>
      <c r="AB180" s="71" t="s">
        <v>2680</v>
      </c>
    </row>
    <row r="181" spans="1:28" x14ac:dyDescent="0.25">
      <c r="A181" s="30" t="s">
        <v>1027</v>
      </c>
      <c r="B181" s="37" t="str">
        <f t="shared" si="4"/>
        <v>LDUSTFRDD</v>
      </c>
      <c r="C181" s="37" t="str">
        <f t="shared" si="5"/>
        <v>181DD</v>
      </c>
      <c r="D181" s="71">
        <v>147766</v>
      </c>
      <c r="E181" s="71" t="s">
        <v>1621</v>
      </c>
      <c r="F181" s="71" t="s">
        <v>905</v>
      </c>
      <c r="G181" s="71" t="s">
        <v>1993</v>
      </c>
      <c r="H181" s="71" t="s">
        <v>1004</v>
      </c>
      <c r="I181" s="71" t="s">
        <v>17</v>
      </c>
      <c r="J181" s="71" t="s">
        <v>1307</v>
      </c>
      <c r="K181" s="71" t="s">
        <v>25</v>
      </c>
      <c r="L181" s="71" t="s">
        <v>1462</v>
      </c>
      <c r="M181" s="71" t="s">
        <v>1439</v>
      </c>
      <c r="N181" s="71" t="s">
        <v>1177</v>
      </c>
      <c r="O181" s="71" t="s">
        <v>1033</v>
      </c>
      <c r="P181" s="71" t="s">
        <v>1523</v>
      </c>
      <c r="Q181" s="72">
        <v>1000</v>
      </c>
      <c r="R181" s="71" t="s">
        <v>499</v>
      </c>
      <c r="S181" s="73">
        <v>43796</v>
      </c>
      <c r="T181" s="73"/>
      <c r="U181" s="71" t="s">
        <v>1995</v>
      </c>
      <c r="V181" s="71" t="s">
        <v>1741</v>
      </c>
      <c r="W181" s="71" t="s">
        <v>1741</v>
      </c>
      <c r="X181" s="71" t="s">
        <v>1741</v>
      </c>
      <c r="Y181" s="71" t="s">
        <v>2637</v>
      </c>
      <c r="Z181" s="71" t="s">
        <v>17</v>
      </c>
      <c r="AA181" s="71" t="s">
        <v>1653</v>
      </c>
      <c r="AB181" s="71" t="s">
        <v>2680</v>
      </c>
    </row>
    <row r="182" spans="1:28" x14ac:dyDescent="0.25">
      <c r="A182" s="30" t="s">
        <v>1027</v>
      </c>
      <c r="B182" s="37" t="str">
        <f t="shared" si="4"/>
        <v>LDUSTFRWD</v>
      </c>
      <c r="C182" s="37" t="str">
        <f t="shared" si="5"/>
        <v>181WD</v>
      </c>
      <c r="D182" s="71">
        <v>147767</v>
      </c>
      <c r="E182" s="71" t="s">
        <v>1622</v>
      </c>
      <c r="F182" s="71" t="s">
        <v>905</v>
      </c>
      <c r="G182" s="71" t="s">
        <v>1993</v>
      </c>
      <c r="H182" s="71" t="s">
        <v>1004</v>
      </c>
      <c r="I182" s="71" t="s">
        <v>134</v>
      </c>
      <c r="J182" s="71" t="s">
        <v>1301</v>
      </c>
      <c r="K182" s="71" t="s">
        <v>25</v>
      </c>
      <c r="L182" s="71" t="s">
        <v>1462</v>
      </c>
      <c r="M182" s="71" t="s">
        <v>1439</v>
      </c>
      <c r="N182" s="71" t="s">
        <v>1178</v>
      </c>
      <c r="O182" s="71" t="s">
        <v>1039</v>
      </c>
      <c r="P182" s="71" t="s">
        <v>1523</v>
      </c>
      <c r="Q182" s="72">
        <v>1000</v>
      </c>
      <c r="R182" s="71" t="s">
        <v>499</v>
      </c>
      <c r="S182" s="73">
        <v>43796</v>
      </c>
      <c r="T182" s="73"/>
      <c r="U182" s="71" t="s">
        <v>1996</v>
      </c>
      <c r="V182" s="71" t="s">
        <v>1741</v>
      </c>
      <c r="W182" s="71" t="s">
        <v>1741</v>
      </c>
      <c r="X182" s="71" t="s">
        <v>1741</v>
      </c>
      <c r="Y182" s="71" t="s">
        <v>2637</v>
      </c>
      <c r="Z182" s="71" t="s">
        <v>22</v>
      </c>
      <c r="AA182" s="71" t="s">
        <v>1654</v>
      </c>
      <c r="AB182" s="71" t="s">
        <v>2680</v>
      </c>
    </row>
    <row r="183" spans="1:28" x14ac:dyDescent="0.25">
      <c r="A183" s="30" t="s">
        <v>1027</v>
      </c>
      <c r="B183" s="37" t="str">
        <f t="shared" si="4"/>
        <v>LDUSTFRMD</v>
      </c>
      <c r="C183" s="37" t="str">
        <f t="shared" si="5"/>
        <v>181MD</v>
      </c>
      <c r="D183" s="71">
        <v>147768</v>
      </c>
      <c r="E183" s="71" t="s">
        <v>1623</v>
      </c>
      <c r="F183" s="71" t="s">
        <v>905</v>
      </c>
      <c r="G183" s="71" t="s">
        <v>1993</v>
      </c>
      <c r="H183" s="71" t="s">
        <v>1004</v>
      </c>
      <c r="I183" s="71" t="s">
        <v>129</v>
      </c>
      <c r="J183" s="71" t="s">
        <v>1300</v>
      </c>
      <c r="K183" s="71" t="s">
        <v>25</v>
      </c>
      <c r="L183" s="71" t="s">
        <v>1462</v>
      </c>
      <c r="M183" s="71" t="s">
        <v>1439</v>
      </c>
      <c r="N183" s="71" t="s">
        <v>1179</v>
      </c>
      <c r="O183" s="71" t="s">
        <v>1037</v>
      </c>
      <c r="P183" s="71" t="s">
        <v>1523</v>
      </c>
      <c r="Q183" s="72">
        <v>1000</v>
      </c>
      <c r="R183" s="71" t="s">
        <v>499</v>
      </c>
      <c r="S183" s="73">
        <v>43796</v>
      </c>
      <c r="T183" s="73"/>
      <c r="U183" s="71" t="s">
        <v>1997</v>
      </c>
      <c r="V183" s="71" t="s">
        <v>1741</v>
      </c>
      <c r="W183" s="71" t="s">
        <v>1741</v>
      </c>
      <c r="X183" s="71" t="s">
        <v>1741</v>
      </c>
      <c r="Y183" s="71" t="s">
        <v>2637</v>
      </c>
      <c r="Z183" s="71" t="s">
        <v>20</v>
      </c>
      <c r="AA183" s="71" t="s">
        <v>1649</v>
      </c>
      <c r="AB183" s="71" t="s">
        <v>2680</v>
      </c>
    </row>
    <row r="184" spans="1:28" x14ac:dyDescent="0.25">
      <c r="A184" s="30" t="s">
        <v>1027</v>
      </c>
      <c r="B184" s="37" t="str">
        <f t="shared" si="4"/>
        <v>LDUSTFGDP</v>
      </c>
      <c r="C184" s="37" t="str">
        <f t="shared" si="5"/>
        <v>181G1</v>
      </c>
      <c r="D184" s="71">
        <v>147772</v>
      </c>
      <c r="E184" s="71" t="s">
        <v>1624</v>
      </c>
      <c r="F184" s="71" t="s">
        <v>905</v>
      </c>
      <c r="G184" s="71" t="s">
        <v>1993</v>
      </c>
      <c r="H184" s="71" t="s">
        <v>1004</v>
      </c>
      <c r="I184" s="71" t="s">
        <v>41</v>
      </c>
      <c r="J184" s="71" t="s">
        <v>44</v>
      </c>
      <c r="K184" s="71" t="s">
        <v>24</v>
      </c>
      <c r="L184" s="71" t="s">
        <v>1462</v>
      </c>
      <c r="M184" s="71" t="s">
        <v>1439</v>
      </c>
      <c r="N184" s="71" t="s">
        <v>1183</v>
      </c>
      <c r="O184" s="71" t="s">
        <v>1029</v>
      </c>
      <c r="P184" s="71" t="s">
        <v>1523</v>
      </c>
      <c r="Q184" s="72">
        <v>1000</v>
      </c>
      <c r="R184" s="71" t="s">
        <v>499</v>
      </c>
      <c r="S184" s="73">
        <v>43796</v>
      </c>
      <c r="T184" s="73"/>
      <c r="U184" s="71" t="s">
        <v>1998</v>
      </c>
      <c r="V184" s="71" t="s">
        <v>1741</v>
      </c>
      <c r="W184" s="71" t="s">
        <v>1741</v>
      </c>
      <c r="X184" s="71" t="s">
        <v>1741</v>
      </c>
      <c r="Y184" s="71" t="s">
        <v>2637</v>
      </c>
      <c r="Z184" s="71" t="s">
        <v>12</v>
      </c>
      <c r="AA184" s="71" t="s">
        <v>7</v>
      </c>
      <c r="AB184" s="71" t="s">
        <v>2680</v>
      </c>
    </row>
    <row r="185" spans="1:28" x14ac:dyDescent="0.25">
      <c r="A185" s="30" t="s">
        <v>1027</v>
      </c>
      <c r="B185" s="37" t="str">
        <f t="shared" si="4"/>
        <v>LDUSTFDPD</v>
      </c>
      <c r="C185" s="37" t="str">
        <f t="shared" si="5"/>
        <v>181D1</v>
      </c>
      <c r="D185" s="71">
        <v>147771</v>
      </c>
      <c r="E185" s="71" t="s">
        <v>1625</v>
      </c>
      <c r="F185" s="71" t="s">
        <v>905</v>
      </c>
      <c r="G185" s="71" t="s">
        <v>1993</v>
      </c>
      <c r="H185" s="71" t="s">
        <v>1004</v>
      </c>
      <c r="I185" s="71" t="s">
        <v>105</v>
      </c>
      <c r="J185" s="71" t="s">
        <v>1305</v>
      </c>
      <c r="K185" s="71" t="s">
        <v>24</v>
      </c>
      <c r="L185" s="71" t="s">
        <v>1462</v>
      </c>
      <c r="M185" s="71" t="s">
        <v>1439</v>
      </c>
      <c r="N185" s="71" t="s">
        <v>1182</v>
      </c>
      <c r="O185" s="71" t="s">
        <v>1026</v>
      </c>
      <c r="P185" s="71" t="s">
        <v>1523</v>
      </c>
      <c r="Q185" s="72">
        <v>1000</v>
      </c>
      <c r="R185" s="71" t="s">
        <v>499</v>
      </c>
      <c r="S185" s="73">
        <v>43796</v>
      </c>
      <c r="T185" s="73"/>
      <c r="U185" s="71" t="s">
        <v>1999</v>
      </c>
      <c r="V185" s="71" t="s">
        <v>1741</v>
      </c>
      <c r="W185" s="71" t="s">
        <v>1741</v>
      </c>
      <c r="X185" s="71" t="s">
        <v>1741</v>
      </c>
      <c r="Y185" s="71" t="s">
        <v>2637</v>
      </c>
      <c r="Z185" s="71" t="s">
        <v>11</v>
      </c>
      <c r="AA185" s="71" t="s">
        <v>1334</v>
      </c>
      <c r="AB185" s="71" t="s">
        <v>2680</v>
      </c>
    </row>
    <row r="186" spans="1:28" x14ac:dyDescent="0.25">
      <c r="A186" s="30" t="s">
        <v>1027</v>
      </c>
      <c r="B186" s="37" t="str">
        <f t="shared" si="4"/>
        <v>LDUSTFWDP</v>
      </c>
      <c r="C186" s="37" t="str">
        <f t="shared" si="5"/>
        <v>181W1</v>
      </c>
      <c r="D186" s="71">
        <v>147769</v>
      </c>
      <c r="E186" s="71" t="s">
        <v>1626</v>
      </c>
      <c r="F186" s="71" t="s">
        <v>905</v>
      </c>
      <c r="G186" s="71" t="s">
        <v>1993</v>
      </c>
      <c r="H186" s="71" t="s">
        <v>1004</v>
      </c>
      <c r="I186" s="71" t="s">
        <v>139</v>
      </c>
      <c r="J186" s="71" t="s">
        <v>1302</v>
      </c>
      <c r="K186" s="71" t="s">
        <v>24</v>
      </c>
      <c r="L186" s="71" t="s">
        <v>1462</v>
      </c>
      <c r="M186" s="71" t="s">
        <v>1439</v>
      </c>
      <c r="N186" s="71" t="s">
        <v>1180</v>
      </c>
      <c r="O186" s="71" t="s">
        <v>1041</v>
      </c>
      <c r="P186" s="71" t="s">
        <v>1523</v>
      </c>
      <c r="Q186" s="72">
        <v>1000</v>
      </c>
      <c r="R186" s="71" t="s">
        <v>499</v>
      </c>
      <c r="S186" s="73">
        <v>43796</v>
      </c>
      <c r="T186" s="73"/>
      <c r="U186" s="71" t="s">
        <v>2000</v>
      </c>
      <c r="V186" s="71" t="s">
        <v>1741</v>
      </c>
      <c r="W186" s="71" t="s">
        <v>1741</v>
      </c>
      <c r="X186" s="71" t="s">
        <v>1741</v>
      </c>
      <c r="Y186" s="71" t="s">
        <v>2637</v>
      </c>
      <c r="Z186" s="71" t="s">
        <v>15</v>
      </c>
      <c r="AA186" s="71" t="s">
        <v>1335</v>
      </c>
      <c r="AB186" s="71" t="s">
        <v>2680</v>
      </c>
    </row>
    <row r="187" spans="1:28" x14ac:dyDescent="0.25">
      <c r="A187" s="30" t="s">
        <v>1027</v>
      </c>
      <c r="B187" s="37" t="str">
        <f t="shared" si="4"/>
        <v>LDUSTFMDP</v>
      </c>
      <c r="C187" s="37" t="str">
        <f t="shared" si="5"/>
        <v>181M1</v>
      </c>
      <c r="D187" s="71">
        <v>147773</v>
      </c>
      <c r="E187" s="71" t="s">
        <v>1627</v>
      </c>
      <c r="F187" s="71" t="s">
        <v>905</v>
      </c>
      <c r="G187" s="71" t="s">
        <v>1993</v>
      </c>
      <c r="H187" s="71" t="s">
        <v>1004</v>
      </c>
      <c r="I187" s="71" t="s">
        <v>116</v>
      </c>
      <c r="J187" s="71" t="s">
        <v>1306</v>
      </c>
      <c r="K187" s="71" t="s">
        <v>24</v>
      </c>
      <c r="L187" s="71" t="s">
        <v>1462</v>
      </c>
      <c r="M187" s="71" t="s">
        <v>1439</v>
      </c>
      <c r="N187" s="71" t="s">
        <v>1184</v>
      </c>
      <c r="O187" s="71" t="s">
        <v>1031</v>
      </c>
      <c r="P187" s="71" t="s">
        <v>1523</v>
      </c>
      <c r="Q187" s="72">
        <v>1000</v>
      </c>
      <c r="R187" s="71" t="s">
        <v>499</v>
      </c>
      <c r="S187" s="73">
        <v>43796</v>
      </c>
      <c r="T187" s="73"/>
      <c r="U187" s="71" t="s">
        <v>2001</v>
      </c>
      <c r="V187" s="71" t="s">
        <v>1741</v>
      </c>
      <c r="W187" s="71" t="s">
        <v>1741</v>
      </c>
      <c r="X187" s="71" t="s">
        <v>1741</v>
      </c>
      <c r="Y187" s="71" t="s">
        <v>2637</v>
      </c>
      <c r="Z187" s="71" t="s">
        <v>13</v>
      </c>
      <c r="AA187" s="71" t="s">
        <v>1337</v>
      </c>
      <c r="AB187" s="71" t="s">
        <v>2680</v>
      </c>
    </row>
    <row r="188" spans="1:28" x14ac:dyDescent="0.25">
      <c r="A188" s="30" t="s">
        <v>1364</v>
      </c>
      <c r="B188" s="37" t="str">
        <f t="shared" si="4"/>
        <v>LEBADFRG</v>
      </c>
      <c r="C188" s="37" t="str">
        <f t="shared" si="5"/>
        <v>182GP</v>
      </c>
      <c r="D188" s="71">
        <v>149259</v>
      </c>
      <c r="E188" s="71" t="s">
        <v>1374</v>
      </c>
      <c r="F188" s="71" t="s">
        <v>1359</v>
      </c>
      <c r="G188" s="71" t="s">
        <v>1360</v>
      </c>
      <c r="H188" s="71" t="s">
        <v>1514</v>
      </c>
      <c r="I188" s="71" t="s">
        <v>19</v>
      </c>
      <c r="J188" s="71" t="s">
        <v>53</v>
      </c>
      <c r="K188" s="71" t="s">
        <v>25</v>
      </c>
      <c r="L188" s="71" t="s">
        <v>1463</v>
      </c>
      <c r="M188" s="71" t="s">
        <v>1441</v>
      </c>
      <c r="N188" s="71" t="s">
        <v>1628</v>
      </c>
      <c r="O188" s="71" t="s">
        <v>1373</v>
      </c>
      <c r="P188" s="71" t="s">
        <v>1479</v>
      </c>
      <c r="Q188" s="72">
        <v>10</v>
      </c>
      <c r="R188" s="71" t="s">
        <v>499</v>
      </c>
      <c r="S188" s="73">
        <v>44515</v>
      </c>
      <c r="T188" s="73"/>
      <c r="U188" s="71" t="s">
        <v>2002</v>
      </c>
      <c r="V188" s="71" t="s">
        <v>1741</v>
      </c>
      <c r="W188" s="71" t="s">
        <v>1741</v>
      </c>
      <c r="X188" s="71" t="s">
        <v>1741</v>
      </c>
      <c r="Y188" s="71" t="s">
        <v>2628</v>
      </c>
      <c r="Z188" s="71" t="s">
        <v>19</v>
      </c>
      <c r="AA188" s="71" t="s">
        <v>1</v>
      </c>
    </row>
    <row r="189" spans="1:28" x14ac:dyDescent="0.25">
      <c r="A189" s="30" t="s">
        <v>1364</v>
      </c>
      <c r="B189" s="37" t="str">
        <f t="shared" si="4"/>
        <v>LEBADFRD</v>
      </c>
      <c r="C189" s="37" t="str">
        <f t="shared" si="5"/>
        <v>182DP</v>
      </c>
      <c r="D189" s="71">
        <v>149258</v>
      </c>
      <c r="E189" s="71" t="s">
        <v>1629</v>
      </c>
      <c r="F189" s="71" t="s">
        <v>1359</v>
      </c>
      <c r="G189" s="71" t="s">
        <v>1360</v>
      </c>
      <c r="H189" s="71" t="s">
        <v>1514</v>
      </c>
      <c r="I189" s="71" t="s">
        <v>18</v>
      </c>
      <c r="J189" s="71" t="s">
        <v>1304</v>
      </c>
      <c r="K189" s="71" t="s">
        <v>25</v>
      </c>
      <c r="L189" s="71" t="s">
        <v>1463</v>
      </c>
      <c r="M189" s="71" t="s">
        <v>1441</v>
      </c>
      <c r="N189" s="71" t="s">
        <v>1630</v>
      </c>
      <c r="O189" s="71" t="s">
        <v>1370</v>
      </c>
      <c r="P189" s="71" t="s">
        <v>1479</v>
      </c>
      <c r="Q189" s="72">
        <v>10</v>
      </c>
      <c r="R189" s="71" t="s">
        <v>499</v>
      </c>
      <c r="S189" s="73">
        <v>44515</v>
      </c>
      <c r="T189" s="73"/>
      <c r="U189" s="71" t="s">
        <v>2003</v>
      </c>
      <c r="V189" s="71" t="s">
        <v>1741</v>
      </c>
      <c r="W189" s="71" t="s">
        <v>1741</v>
      </c>
      <c r="X189" s="71" t="s">
        <v>1741</v>
      </c>
      <c r="Y189" s="71" t="s">
        <v>2628</v>
      </c>
      <c r="Z189" s="71" t="s">
        <v>18</v>
      </c>
      <c r="AA189" s="71" t="s">
        <v>1648</v>
      </c>
    </row>
    <row r="190" spans="1:28" x14ac:dyDescent="0.25">
      <c r="A190" s="30" t="s">
        <v>1364</v>
      </c>
      <c r="B190" s="37" t="str">
        <f t="shared" si="4"/>
        <v>LEBADFGDP</v>
      </c>
      <c r="C190" s="37" t="str">
        <f t="shared" si="5"/>
        <v>182G1</v>
      </c>
      <c r="D190" s="71">
        <v>149261</v>
      </c>
      <c r="E190" s="71" t="s">
        <v>1368</v>
      </c>
      <c r="F190" s="71" t="s">
        <v>1359</v>
      </c>
      <c r="G190" s="71" t="s">
        <v>1360</v>
      </c>
      <c r="H190" s="71" t="s">
        <v>1514</v>
      </c>
      <c r="I190" s="71" t="s">
        <v>41</v>
      </c>
      <c r="J190" s="71" t="s">
        <v>44</v>
      </c>
      <c r="K190" s="71" t="s">
        <v>24</v>
      </c>
      <c r="L190" s="71" t="s">
        <v>1463</v>
      </c>
      <c r="M190" s="71" t="s">
        <v>1441</v>
      </c>
      <c r="N190" s="71" t="s">
        <v>1631</v>
      </c>
      <c r="O190" s="71" t="s">
        <v>1367</v>
      </c>
      <c r="P190" s="71" t="s">
        <v>1479</v>
      </c>
      <c r="Q190" s="72">
        <v>10</v>
      </c>
      <c r="R190" s="71" t="s">
        <v>499</v>
      </c>
      <c r="S190" s="73">
        <v>44515</v>
      </c>
      <c r="T190" s="73"/>
      <c r="U190" s="71" t="s">
        <v>2004</v>
      </c>
      <c r="V190" s="71" t="s">
        <v>1741</v>
      </c>
      <c r="W190" s="71" t="s">
        <v>1741</v>
      </c>
      <c r="X190" s="71" t="s">
        <v>1741</v>
      </c>
      <c r="Y190" s="71" t="s">
        <v>2628</v>
      </c>
      <c r="Z190" s="71" t="s">
        <v>12</v>
      </c>
      <c r="AA190" s="71" t="s">
        <v>7</v>
      </c>
    </row>
    <row r="191" spans="1:28" x14ac:dyDescent="0.25">
      <c r="A191" s="30" t="s">
        <v>1364</v>
      </c>
      <c r="B191" s="37" t="str">
        <f t="shared" si="4"/>
        <v>LEBADFDDP</v>
      </c>
      <c r="C191" s="37" t="str">
        <f t="shared" si="5"/>
        <v>182D1</v>
      </c>
      <c r="D191" s="71">
        <v>149260</v>
      </c>
      <c r="E191" s="71" t="s">
        <v>1632</v>
      </c>
      <c r="F191" s="71" t="s">
        <v>1359</v>
      </c>
      <c r="G191" s="71" t="s">
        <v>1360</v>
      </c>
      <c r="H191" s="71" t="s">
        <v>1514</v>
      </c>
      <c r="I191" s="71" t="s">
        <v>34</v>
      </c>
      <c r="J191" s="71" t="s">
        <v>1303</v>
      </c>
      <c r="K191" s="71" t="s">
        <v>24</v>
      </c>
      <c r="L191" s="71" t="s">
        <v>1463</v>
      </c>
      <c r="M191" s="71" t="s">
        <v>1441</v>
      </c>
      <c r="N191" s="71" t="s">
        <v>1464</v>
      </c>
      <c r="O191" s="71" t="s">
        <v>1363</v>
      </c>
      <c r="P191" s="71" t="s">
        <v>1479</v>
      </c>
      <c r="Q191" s="72">
        <v>10</v>
      </c>
      <c r="R191" s="71" t="s">
        <v>499</v>
      </c>
      <c r="S191" s="73">
        <v>44515</v>
      </c>
      <c r="T191" s="73"/>
      <c r="U191" s="71" t="s">
        <v>2005</v>
      </c>
      <c r="V191" s="71" t="s">
        <v>1741</v>
      </c>
      <c r="W191" s="71" t="s">
        <v>1741</v>
      </c>
      <c r="X191" s="71" t="s">
        <v>1741</v>
      </c>
      <c r="Y191" s="71" t="s">
        <v>2628</v>
      </c>
      <c r="Z191" s="71" t="s">
        <v>8</v>
      </c>
      <c r="AA191" s="71" t="s">
        <v>1333</v>
      </c>
    </row>
    <row r="192" spans="1:28" x14ac:dyDescent="0.25">
      <c r="A192" s="30" t="s">
        <v>1415</v>
      </c>
      <c r="B192" s="37" t="str">
        <f t="shared" si="4"/>
        <v>LDMNMFRG</v>
      </c>
      <c r="C192" s="37" t="str">
        <f t="shared" si="5"/>
        <v>183GP</v>
      </c>
      <c r="D192" s="71">
        <v>150393</v>
      </c>
      <c r="E192" s="71" t="s">
        <v>1633</v>
      </c>
      <c r="F192" s="71" t="s">
        <v>1409</v>
      </c>
      <c r="G192" s="71" t="s">
        <v>1414</v>
      </c>
      <c r="H192" s="71" t="s">
        <v>1004</v>
      </c>
      <c r="I192" s="71" t="s">
        <v>19</v>
      </c>
      <c r="J192" s="71" t="s">
        <v>53</v>
      </c>
      <c r="K192" s="71" t="s">
        <v>25</v>
      </c>
      <c r="L192" s="71" t="s">
        <v>2006</v>
      </c>
      <c r="M192" s="71" t="s">
        <v>1432</v>
      </c>
      <c r="N192" s="71" t="s">
        <v>2007</v>
      </c>
      <c r="O192" s="71" t="s">
        <v>1413</v>
      </c>
      <c r="P192" s="71" t="s">
        <v>1523</v>
      </c>
      <c r="Q192" s="72">
        <v>1000</v>
      </c>
      <c r="R192" s="71" t="s">
        <v>499</v>
      </c>
      <c r="S192" s="73">
        <v>44774</v>
      </c>
      <c r="T192" s="73"/>
      <c r="U192" s="71" t="s">
        <v>2681</v>
      </c>
      <c r="V192" s="71" t="s">
        <v>1741</v>
      </c>
      <c r="W192" s="71" t="s">
        <v>1741</v>
      </c>
      <c r="X192" s="71" t="s">
        <v>1741</v>
      </c>
      <c r="Y192" s="71" t="s">
        <v>2637</v>
      </c>
      <c r="Z192" s="71" t="s">
        <v>19</v>
      </c>
      <c r="AA192" s="71" t="s">
        <v>1</v>
      </c>
    </row>
    <row r="193" spans="1:28" x14ac:dyDescent="0.25">
      <c r="A193" s="30" t="s">
        <v>1415</v>
      </c>
      <c r="B193" s="37" t="str">
        <f t="shared" si="4"/>
        <v>LDMNMFRD</v>
      </c>
      <c r="C193" s="37" t="str">
        <f t="shared" si="5"/>
        <v>183DP</v>
      </c>
      <c r="D193" s="71">
        <v>150394</v>
      </c>
      <c r="E193" s="71" t="s">
        <v>1634</v>
      </c>
      <c r="F193" s="71" t="s">
        <v>1409</v>
      </c>
      <c r="G193" s="71" t="s">
        <v>1414</v>
      </c>
      <c r="H193" s="71" t="s">
        <v>1004</v>
      </c>
      <c r="I193" s="71" t="s">
        <v>18</v>
      </c>
      <c r="J193" s="71" t="s">
        <v>1304</v>
      </c>
      <c r="K193" s="71" t="s">
        <v>25</v>
      </c>
      <c r="L193" s="71" t="s">
        <v>2006</v>
      </c>
      <c r="M193" s="71" t="s">
        <v>1432</v>
      </c>
      <c r="N193" s="71" t="s">
        <v>2008</v>
      </c>
      <c r="O193" s="71" t="s">
        <v>1412</v>
      </c>
      <c r="P193" s="71" t="s">
        <v>1523</v>
      </c>
      <c r="Q193" s="72">
        <v>1000</v>
      </c>
      <c r="R193" s="71" t="s">
        <v>499</v>
      </c>
      <c r="S193" s="73">
        <v>44774</v>
      </c>
      <c r="T193" s="73"/>
      <c r="U193" s="71" t="s">
        <v>2682</v>
      </c>
      <c r="V193" s="71" t="s">
        <v>1741</v>
      </c>
      <c r="W193" s="71" t="s">
        <v>1741</v>
      </c>
      <c r="X193" s="71" t="s">
        <v>1741</v>
      </c>
      <c r="Y193" s="71" t="s">
        <v>2637</v>
      </c>
      <c r="Z193" s="71" t="s">
        <v>18</v>
      </c>
      <c r="AA193" s="71" t="s">
        <v>1648</v>
      </c>
    </row>
    <row r="194" spans="1:28" x14ac:dyDescent="0.25">
      <c r="A194" s="30" t="s">
        <v>1415</v>
      </c>
      <c r="B194" s="37" t="str">
        <f t="shared" si="4"/>
        <v>LDMNMFGDP</v>
      </c>
      <c r="C194" s="37" t="str">
        <f t="shared" si="5"/>
        <v>183G1</v>
      </c>
      <c r="D194" s="71">
        <v>150392</v>
      </c>
      <c r="E194" s="71" t="s">
        <v>1635</v>
      </c>
      <c r="F194" s="71" t="s">
        <v>1409</v>
      </c>
      <c r="G194" s="71" t="s">
        <v>1414</v>
      </c>
      <c r="H194" s="71" t="s">
        <v>1004</v>
      </c>
      <c r="I194" s="71" t="s">
        <v>41</v>
      </c>
      <c r="J194" s="71" t="s">
        <v>44</v>
      </c>
      <c r="K194" s="71" t="s">
        <v>24</v>
      </c>
      <c r="L194" s="71" t="s">
        <v>2006</v>
      </c>
      <c r="M194" s="71" t="s">
        <v>1432</v>
      </c>
      <c r="N194" s="71" t="s">
        <v>2009</v>
      </c>
      <c r="O194" s="71" t="s">
        <v>1411</v>
      </c>
      <c r="P194" s="71" t="s">
        <v>1523</v>
      </c>
      <c r="Q194" s="72">
        <v>1000</v>
      </c>
      <c r="R194" s="71" t="s">
        <v>499</v>
      </c>
      <c r="S194" s="73">
        <v>44774</v>
      </c>
      <c r="T194" s="73"/>
      <c r="U194" s="71" t="s">
        <v>2683</v>
      </c>
      <c r="V194" s="71" t="s">
        <v>1741</v>
      </c>
      <c r="W194" s="71" t="s">
        <v>1741</v>
      </c>
      <c r="X194" s="71" t="s">
        <v>1741</v>
      </c>
      <c r="Y194" s="71" t="s">
        <v>2637</v>
      </c>
      <c r="Z194" s="71" t="s">
        <v>12</v>
      </c>
      <c r="AA194" s="71" t="s">
        <v>7</v>
      </c>
    </row>
    <row r="195" spans="1:28" x14ac:dyDescent="0.25">
      <c r="A195" s="30" t="s">
        <v>1415</v>
      </c>
      <c r="B195" s="37" t="str">
        <f t="shared" ref="B195:B235" si="6">F195&amp;I195</f>
        <v>LDMNMFDDP</v>
      </c>
      <c r="C195" s="37" t="str">
        <f t="shared" ref="C195:C235" si="7">O195</f>
        <v>183D1</v>
      </c>
      <c r="D195" s="71">
        <v>150391</v>
      </c>
      <c r="E195" s="71" t="s">
        <v>1636</v>
      </c>
      <c r="F195" s="71" t="s">
        <v>1409</v>
      </c>
      <c r="G195" s="71" t="s">
        <v>1414</v>
      </c>
      <c r="H195" s="71" t="s">
        <v>1004</v>
      </c>
      <c r="I195" s="71" t="s">
        <v>34</v>
      </c>
      <c r="J195" s="71" t="s">
        <v>1303</v>
      </c>
      <c r="K195" s="71" t="s">
        <v>24</v>
      </c>
      <c r="L195" s="71" t="s">
        <v>2006</v>
      </c>
      <c r="M195" s="71" t="s">
        <v>1432</v>
      </c>
      <c r="N195" s="71" t="s">
        <v>2010</v>
      </c>
      <c r="O195" s="71" t="s">
        <v>1410</v>
      </c>
      <c r="P195" s="71" t="s">
        <v>1523</v>
      </c>
      <c r="Q195" s="72">
        <v>1000</v>
      </c>
      <c r="R195" s="71" t="s">
        <v>499</v>
      </c>
      <c r="S195" s="73">
        <v>44774</v>
      </c>
      <c r="T195" s="73"/>
      <c r="U195" s="71" t="s">
        <v>2684</v>
      </c>
      <c r="V195" s="71" t="s">
        <v>1741</v>
      </c>
      <c r="W195" s="71" t="s">
        <v>1741</v>
      </c>
      <c r="X195" s="71" t="s">
        <v>1741</v>
      </c>
      <c r="Y195" s="71" t="s">
        <v>2637</v>
      </c>
      <c r="Z195" s="71" t="s">
        <v>8</v>
      </c>
      <c r="AA195" s="71" t="s">
        <v>1333</v>
      </c>
    </row>
    <row r="196" spans="1:28" x14ac:dyDescent="0.25">
      <c r="A196" s="30" t="s">
        <v>1692</v>
      </c>
      <c r="B196" s="37" t="str">
        <f t="shared" si="6"/>
        <v>LEMUCFRG</v>
      </c>
      <c r="C196" s="37" t="str">
        <f t="shared" si="7"/>
        <v>184GP</v>
      </c>
      <c r="D196" s="71">
        <v>150661</v>
      </c>
      <c r="E196" s="71" t="s">
        <v>1637</v>
      </c>
      <c r="F196" s="71" t="s">
        <v>1638</v>
      </c>
      <c r="G196" s="71" t="s">
        <v>1639</v>
      </c>
      <c r="H196" s="71" t="s">
        <v>1003</v>
      </c>
      <c r="I196" s="71" t="s">
        <v>19</v>
      </c>
      <c r="J196" s="71" t="s">
        <v>53</v>
      </c>
      <c r="K196" s="71" t="s">
        <v>25</v>
      </c>
      <c r="L196" s="71" t="s">
        <v>2011</v>
      </c>
      <c r="M196" s="71" t="s">
        <v>1640</v>
      </c>
      <c r="N196" s="71" t="s">
        <v>2012</v>
      </c>
      <c r="O196" s="71" t="s">
        <v>1641</v>
      </c>
      <c r="P196" s="71" t="s">
        <v>1479</v>
      </c>
      <c r="Q196" s="72">
        <v>10</v>
      </c>
      <c r="R196" s="71" t="s">
        <v>499</v>
      </c>
      <c r="S196" s="73">
        <v>44865</v>
      </c>
      <c r="T196" s="73"/>
      <c r="U196" s="71" t="s">
        <v>2685</v>
      </c>
      <c r="V196" s="71" t="s">
        <v>1741</v>
      </c>
      <c r="W196" s="71" t="s">
        <v>1741</v>
      </c>
      <c r="X196" s="71" t="s">
        <v>1741</v>
      </c>
      <c r="Y196" s="71" t="s">
        <v>2628</v>
      </c>
      <c r="Z196" s="71" t="s">
        <v>19</v>
      </c>
      <c r="AA196" s="71" t="s">
        <v>1</v>
      </c>
    </row>
    <row r="197" spans="1:28" x14ac:dyDescent="0.25">
      <c r="A197" s="30" t="s">
        <v>1692</v>
      </c>
      <c r="B197" s="37" t="str">
        <f t="shared" si="6"/>
        <v>LEMUCFRD</v>
      </c>
      <c r="C197" s="37" t="str">
        <f t="shared" si="7"/>
        <v>184DP</v>
      </c>
      <c r="D197" s="71">
        <v>150662</v>
      </c>
      <c r="E197" s="71" t="s">
        <v>1642</v>
      </c>
      <c r="F197" s="71" t="s">
        <v>1638</v>
      </c>
      <c r="G197" s="71" t="s">
        <v>1639</v>
      </c>
      <c r="H197" s="71" t="s">
        <v>1003</v>
      </c>
      <c r="I197" s="71" t="s">
        <v>18</v>
      </c>
      <c r="J197" s="71" t="s">
        <v>1304</v>
      </c>
      <c r="K197" s="71" t="s">
        <v>25</v>
      </c>
      <c r="L197" s="71" t="s">
        <v>2011</v>
      </c>
      <c r="M197" s="71" t="s">
        <v>1640</v>
      </c>
      <c r="N197" s="71" t="s">
        <v>2013</v>
      </c>
      <c r="O197" s="71" t="s">
        <v>1643</v>
      </c>
      <c r="P197" s="71" t="s">
        <v>1479</v>
      </c>
      <c r="Q197" s="72">
        <v>10</v>
      </c>
      <c r="R197" s="71" t="s">
        <v>499</v>
      </c>
      <c r="S197" s="73">
        <v>44865</v>
      </c>
      <c r="T197" s="73"/>
      <c r="U197" s="71" t="s">
        <v>2686</v>
      </c>
      <c r="V197" s="71" t="s">
        <v>1741</v>
      </c>
      <c r="W197" s="71" t="s">
        <v>1741</v>
      </c>
      <c r="X197" s="71" t="s">
        <v>1741</v>
      </c>
      <c r="Y197" s="71" t="s">
        <v>2628</v>
      </c>
      <c r="Z197" s="71" t="s">
        <v>18</v>
      </c>
      <c r="AA197" s="71" t="s">
        <v>1648</v>
      </c>
    </row>
    <row r="198" spans="1:28" x14ac:dyDescent="0.25">
      <c r="A198" s="30" t="s">
        <v>1692</v>
      </c>
      <c r="B198" s="37" t="str">
        <f t="shared" si="6"/>
        <v>LEMUCFGDP</v>
      </c>
      <c r="C198" s="37" t="str">
        <f t="shared" si="7"/>
        <v>184G1</v>
      </c>
      <c r="D198" s="71">
        <v>150659</v>
      </c>
      <c r="E198" s="71" t="s">
        <v>1644</v>
      </c>
      <c r="F198" s="71" t="s">
        <v>1638</v>
      </c>
      <c r="G198" s="71" t="s">
        <v>1639</v>
      </c>
      <c r="H198" s="71" t="s">
        <v>1003</v>
      </c>
      <c r="I198" s="71" t="s">
        <v>41</v>
      </c>
      <c r="J198" s="71" t="s">
        <v>44</v>
      </c>
      <c r="K198" s="71" t="s">
        <v>24</v>
      </c>
      <c r="L198" s="71" t="s">
        <v>2011</v>
      </c>
      <c r="M198" s="71" t="s">
        <v>1640</v>
      </c>
      <c r="N198" s="71" t="s">
        <v>2014</v>
      </c>
      <c r="O198" s="71" t="s">
        <v>1645</v>
      </c>
      <c r="P198" s="71" t="s">
        <v>1479</v>
      </c>
      <c r="Q198" s="72">
        <v>10</v>
      </c>
      <c r="R198" s="71" t="s">
        <v>499</v>
      </c>
      <c r="S198" s="73">
        <v>44865</v>
      </c>
      <c r="T198" s="73"/>
      <c r="U198" s="71" t="s">
        <v>2687</v>
      </c>
      <c r="V198" s="71" t="s">
        <v>1741</v>
      </c>
      <c r="W198" s="71" t="s">
        <v>1741</v>
      </c>
      <c r="X198" s="71" t="s">
        <v>1741</v>
      </c>
      <c r="Y198" s="71" t="s">
        <v>2628</v>
      </c>
      <c r="Z198" s="71" t="s">
        <v>12</v>
      </c>
      <c r="AA198" s="71" t="s">
        <v>7</v>
      </c>
    </row>
    <row r="199" spans="1:28" x14ac:dyDescent="0.25">
      <c r="A199" s="30" t="s">
        <v>1692</v>
      </c>
      <c r="B199" s="37" t="str">
        <f t="shared" si="6"/>
        <v>LEMUCFDDP</v>
      </c>
      <c r="C199" s="37" t="str">
        <f t="shared" si="7"/>
        <v>184D1</v>
      </c>
      <c r="D199" s="71">
        <v>150660</v>
      </c>
      <c r="E199" s="71" t="s">
        <v>1646</v>
      </c>
      <c r="F199" s="71" t="s">
        <v>1638</v>
      </c>
      <c r="G199" s="71" t="s">
        <v>1639</v>
      </c>
      <c r="H199" s="71" t="s">
        <v>1003</v>
      </c>
      <c r="I199" s="71" t="s">
        <v>34</v>
      </c>
      <c r="J199" s="71" t="s">
        <v>1303</v>
      </c>
      <c r="K199" s="71" t="s">
        <v>24</v>
      </c>
      <c r="L199" s="71" t="s">
        <v>2011</v>
      </c>
      <c r="M199" s="71" t="s">
        <v>1640</v>
      </c>
      <c r="N199" s="71" t="s">
        <v>2015</v>
      </c>
      <c r="O199" s="71" t="s">
        <v>1647</v>
      </c>
      <c r="P199" s="71" t="s">
        <v>1479</v>
      </c>
      <c r="Q199" s="72">
        <v>10</v>
      </c>
      <c r="R199" s="71" t="s">
        <v>499</v>
      </c>
      <c r="S199" s="73">
        <v>44865</v>
      </c>
      <c r="T199" s="73"/>
      <c r="U199" s="71" t="s">
        <v>2688</v>
      </c>
      <c r="V199" s="71" t="s">
        <v>1741</v>
      </c>
      <c r="W199" s="71" t="s">
        <v>1741</v>
      </c>
      <c r="X199" s="71" t="s">
        <v>1741</v>
      </c>
      <c r="Y199" s="71" t="s">
        <v>2628</v>
      </c>
      <c r="Z199" s="71" t="s">
        <v>8</v>
      </c>
      <c r="AA199" s="71" t="s">
        <v>1333</v>
      </c>
    </row>
    <row r="200" spans="1:28" x14ac:dyDescent="0.25">
      <c r="A200" s="30" t="s">
        <v>2183</v>
      </c>
      <c r="B200" s="37" t="str">
        <f t="shared" si="6"/>
        <v>LENI50RG</v>
      </c>
      <c r="C200" s="37" t="str">
        <f t="shared" si="7"/>
        <v>192GP</v>
      </c>
      <c r="D200" s="71">
        <v>151935</v>
      </c>
      <c r="E200" s="71" t="s">
        <v>2016</v>
      </c>
      <c r="F200" s="71" t="s">
        <v>2017</v>
      </c>
      <c r="G200" s="71" t="s">
        <v>2018</v>
      </c>
      <c r="H200" s="71" t="s">
        <v>1542</v>
      </c>
      <c r="I200" s="71" t="s">
        <v>19</v>
      </c>
      <c r="J200" s="71" t="s">
        <v>53</v>
      </c>
      <c r="K200" s="71" t="s">
        <v>25</v>
      </c>
      <c r="L200" s="71" t="s">
        <v>2019</v>
      </c>
      <c r="M200" s="71" t="s">
        <v>2020</v>
      </c>
      <c r="N200" s="71" t="s">
        <v>2021</v>
      </c>
      <c r="O200" s="71" t="s">
        <v>2022</v>
      </c>
      <c r="P200" s="71" t="s">
        <v>1479</v>
      </c>
      <c r="Q200" s="72">
        <v>10</v>
      </c>
      <c r="R200" s="71" t="s">
        <v>499</v>
      </c>
      <c r="S200" s="73">
        <v>40441</v>
      </c>
      <c r="U200" s="71" t="s">
        <v>2023</v>
      </c>
      <c r="V200" s="71" t="s">
        <v>1741</v>
      </c>
      <c r="W200" s="71" t="s">
        <v>1741</v>
      </c>
      <c r="X200" s="71" t="s">
        <v>1741</v>
      </c>
      <c r="Y200" s="71" t="s">
        <v>2689</v>
      </c>
      <c r="Z200" s="71" t="s">
        <v>19</v>
      </c>
      <c r="AA200" s="71" t="s">
        <v>1</v>
      </c>
      <c r="AB200" s="71" t="s">
        <v>2690</v>
      </c>
    </row>
    <row r="201" spans="1:28" x14ac:dyDescent="0.25">
      <c r="A201" s="30" t="s">
        <v>2183</v>
      </c>
      <c r="B201" s="37" t="str">
        <f t="shared" si="6"/>
        <v>LENI50RD</v>
      </c>
      <c r="C201" s="37" t="str">
        <f t="shared" si="7"/>
        <v>192DP</v>
      </c>
      <c r="D201" s="71">
        <v>151936</v>
      </c>
      <c r="E201" s="71" t="s">
        <v>2024</v>
      </c>
      <c r="F201" s="71" t="s">
        <v>2017</v>
      </c>
      <c r="G201" s="71" t="s">
        <v>2018</v>
      </c>
      <c r="H201" s="71" t="s">
        <v>1542</v>
      </c>
      <c r="I201" s="71" t="s">
        <v>18</v>
      </c>
      <c r="J201" s="71" t="s">
        <v>1304</v>
      </c>
      <c r="K201" s="71" t="s">
        <v>25</v>
      </c>
      <c r="L201" s="71" t="s">
        <v>2019</v>
      </c>
      <c r="M201" s="71" t="s">
        <v>2020</v>
      </c>
      <c r="N201" s="71" t="s">
        <v>2025</v>
      </c>
      <c r="O201" s="71" t="s">
        <v>2026</v>
      </c>
      <c r="P201" s="71" t="s">
        <v>1479</v>
      </c>
      <c r="Q201" s="72">
        <v>10</v>
      </c>
      <c r="R201" s="71" t="s">
        <v>499</v>
      </c>
      <c r="S201" s="73">
        <v>40441</v>
      </c>
      <c r="U201" s="71" t="s">
        <v>2027</v>
      </c>
      <c r="V201" s="71" t="s">
        <v>1741</v>
      </c>
      <c r="W201" s="71" t="s">
        <v>1741</v>
      </c>
      <c r="X201" s="71" t="s">
        <v>1741</v>
      </c>
      <c r="Y201" s="71" t="s">
        <v>2689</v>
      </c>
      <c r="Z201" s="71" t="s">
        <v>18</v>
      </c>
      <c r="AA201" s="71" t="s">
        <v>1648</v>
      </c>
      <c r="AB201" s="71" t="s">
        <v>2690</v>
      </c>
    </row>
    <row r="202" spans="1:28" x14ac:dyDescent="0.25">
      <c r="A202" s="30" t="s">
        <v>2183</v>
      </c>
      <c r="B202" s="37" t="str">
        <f t="shared" si="6"/>
        <v>LENI50GDP</v>
      </c>
      <c r="C202" s="37" t="str">
        <f t="shared" si="7"/>
        <v>192G1</v>
      </c>
      <c r="D202" s="71">
        <v>151937</v>
      </c>
      <c r="E202" s="71" t="s">
        <v>2028</v>
      </c>
      <c r="F202" s="71" t="s">
        <v>2017</v>
      </c>
      <c r="G202" s="71" t="s">
        <v>2018</v>
      </c>
      <c r="H202" s="71" t="s">
        <v>1542</v>
      </c>
      <c r="I202" s="71" t="s">
        <v>41</v>
      </c>
      <c r="J202" s="71" t="s">
        <v>44</v>
      </c>
      <c r="K202" s="71" t="s">
        <v>24</v>
      </c>
      <c r="L202" s="71" t="s">
        <v>2019</v>
      </c>
      <c r="M202" s="71" t="s">
        <v>2020</v>
      </c>
      <c r="N202" s="71" t="s">
        <v>2029</v>
      </c>
      <c r="O202" s="71" t="s">
        <v>2030</v>
      </c>
      <c r="P202" s="71" t="s">
        <v>1479</v>
      </c>
      <c r="Q202" s="72">
        <v>10</v>
      </c>
      <c r="R202" s="71" t="s">
        <v>499</v>
      </c>
      <c r="S202" s="73">
        <v>40441</v>
      </c>
      <c r="U202" s="71" t="s">
        <v>2031</v>
      </c>
      <c r="V202" s="71" t="s">
        <v>1741</v>
      </c>
      <c r="W202" s="71" t="s">
        <v>1741</v>
      </c>
      <c r="X202" s="71" t="s">
        <v>1741</v>
      </c>
      <c r="Y202" s="71" t="s">
        <v>2689</v>
      </c>
      <c r="Z202" s="71" t="s">
        <v>12</v>
      </c>
      <c r="AA202" s="71" t="s">
        <v>7</v>
      </c>
      <c r="AB202" s="71" t="s">
        <v>2690</v>
      </c>
    </row>
    <row r="203" spans="1:28" x14ac:dyDescent="0.25">
      <c r="A203" s="30" t="s">
        <v>2183</v>
      </c>
      <c r="B203" s="37" t="str">
        <f t="shared" si="6"/>
        <v>LENI50DDP</v>
      </c>
      <c r="C203" s="37" t="str">
        <f t="shared" si="7"/>
        <v>192D1</v>
      </c>
      <c r="D203" s="71">
        <v>151938</v>
      </c>
      <c r="E203" s="71" t="s">
        <v>2032</v>
      </c>
      <c r="F203" s="71" t="s">
        <v>2017</v>
      </c>
      <c r="G203" s="71" t="s">
        <v>2018</v>
      </c>
      <c r="H203" s="71" t="s">
        <v>1542</v>
      </c>
      <c r="I203" s="71" t="s">
        <v>34</v>
      </c>
      <c r="J203" s="71" t="s">
        <v>1303</v>
      </c>
      <c r="K203" s="71" t="s">
        <v>24</v>
      </c>
      <c r="L203" s="71" t="s">
        <v>2019</v>
      </c>
      <c r="M203" s="71" t="s">
        <v>2020</v>
      </c>
      <c r="N203" s="71" t="s">
        <v>2033</v>
      </c>
      <c r="O203" s="71" t="s">
        <v>2034</v>
      </c>
      <c r="P203" s="71" t="s">
        <v>1479</v>
      </c>
      <c r="Q203" s="72">
        <v>10</v>
      </c>
      <c r="R203" s="71" t="s">
        <v>499</v>
      </c>
      <c r="S203" s="73">
        <v>40441</v>
      </c>
      <c r="U203" s="71" t="s">
        <v>2035</v>
      </c>
      <c r="V203" s="71" t="s">
        <v>1741</v>
      </c>
      <c r="W203" s="71" t="s">
        <v>1741</v>
      </c>
      <c r="X203" s="71" t="s">
        <v>1741</v>
      </c>
      <c r="Y203" s="71" t="s">
        <v>2689</v>
      </c>
      <c r="Z203" s="71" t="s">
        <v>8</v>
      </c>
      <c r="AA203" s="71" t="s">
        <v>1333</v>
      </c>
      <c r="AB203" s="71" t="s">
        <v>2690</v>
      </c>
    </row>
    <row r="204" spans="1:28" x14ac:dyDescent="0.25">
      <c r="A204" s="30" t="s">
        <v>2184</v>
      </c>
      <c r="B204" s="37" t="str">
        <f t="shared" si="6"/>
        <v>LEEQSFRMD</v>
      </c>
      <c r="C204" s="37" t="str">
        <f t="shared" si="7"/>
        <v>191MD</v>
      </c>
      <c r="D204" s="71">
        <v>151949</v>
      </c>
      <c r="E204" s="71" t="s">
        <v>2036</v>
      </c>
      <c r="F204" s="71" t="s">
        <v>2037</v>
      </c>
      <c r="G204" s="71" t="s">
        <v>2038</v>
      </c>
      <c r="H204" s="71" t="s">
        <v>1514</v>
      </c>
      <c r="I204" s="71" t="s">
        <v>129</v>
      </c>
      <c r="J204" s="71" t="s">
        <v>1300</v>
      </c>
      <c r="K204" s="71" t="s">
        <v>25</v>
      </c>
      <c r="L204" s="71" t="s">
        <v>2039</v>
      </c>
      <c r="M204" s="71" t="s">
        <v>2040</v>
      </c>
      <c r="N204" s="71" t="s">
        <v>2041</v>
      </c>
      <c r="O204" s="71" t="s">
        <v>2042</v>
      </c>
      <c r="P204" s="71" t="s">
        <v>1479</v>
      </c>
      <c r="Q204" s="72">
        <v>10</v>
      </c>
      <c r="R204" s="71" t="s">
        <v>499</v>
      </c>
      <c r="S204" s="73">
        <v>40609</v>
      </c>
      <c r="U204" s="71" t="s">
        <v>2691</v>
      </c>
      <c r="V204" s="71" t="s">
        <v>1741</v>
      </c>
      <c r="W204" s="71" t="s">
        <v>1741</v>
      </c>
      <c r="X204" s="71" t="s">
        <v>1741</v>
      </c>
      <c r="Y204" s="71" t="s">
        <v>2689</v>
      </c>
      <c r="Z204" s="71" t="s">
        <v>20</v>
      </c>
      <c r="AA204" s="71" t="s">
        <v>1649</v>
      </c>
      <c r="AB204" s="71" t="s">
        <v>2692</v>
      </c>
    </row>
    <row r="205" spans="1:28" x14ac:dyDescent="0.25">
      <c r="A205" s="30" t="s">
        <v>2184</v>
      </c>
      <c r="B205" s="37" t="str">
        <f t="shared" si="6"/>
        <v>LEEQSFRG</v>
      </c>
      <c r="C205" s="37" t="str">
        <f t="shared" si="7"/>
        <v>191GP</v>
      </c>
      <c r="D205" s="71">
        <v>151950</v>
      </c>
      <c r="E205" s="71" t="s">
        <v>2043</v>
      </c>
      <c r="F205" s="71" t="s">
        <v>2037</v>
      </c>
      <c r="G205" s="71" t="s">
        <v>2038</v>
      </c>
      <c r="H205" s="71" t="s">
        <v>1514</v>
      </c>
      <c r="I205" s="71" t="s">
        <v>19</v>
      </c>
      <c r="J205" s="71" t="s">
        <v>53</v>
      </c>
      <c r="K205" s="71" t="s">
        <v>25</v>
      </c>
      <c r="L205" s="71" t="s">
        <v>2039</v>
      </c>
      <c r="M205" s="71" t="s">
        <v>2040</v>
      </c>
      <c r="N205" s="71" t="s">
        <v>2044</v>
      </c>
      <c r="O205" s="71" t="s">
        <v>2045</v>
      </c>
      <c r="P205" s="71" t="s">
        <v>1479</v>
      </c>
      <c r="Q205" s="72">
        <v>10</v>
      </c>
      <c r="R205" s="71" t="s">
        <v>499</v>
      </c>
      <c r="S205" s="73">
        <v>40609</v>
      </c>
      <c r="U205" s="71" t="s">
        <v>2046</v>
      </c>
      <c r="V205" s="71" t="s">
        <v>1741</v>
      </c>
      <c r="W205" s="71" t="s">
        <v>1741</v>
      </c>
      <c r="X205" s="71" t="s">
        <v>1741</v>
      </c>
      <c r="Y205" s="71" t="s">
        <v>2689</v>
      </c>
      <c r="Z205" s="71" t="s">
        <v>19</v>
      </c>
      <c r="AA205" s="71" t="s">
        <v>1</v>
      </c>
      <c r="AB205" s="71" t="s">
        <v>2692</v>
      </c>
    </row>
    <row r="206" spans="1:28" x14ac:dyDescent="0.25">
      <c r="A206" s="30" t="s">
        <v>2184</v>
      </c>
      <c r="B206" s="37" t="str">
        <f t="shared" si="6"/>
        <v>LEEQSFRQD</v>
      </c>
      <c r="C206" s="37" t="str">
        <f t="shared" si="7"/>
        <v>191QD</v>
      </c>
      <c r="D206" s="71">
        <v>151951</v>
      </c>
      <c r="E206" s="71" t="s">
        <v>2047</v>
      </c>
      <c r="F206" s="71" t="s">
        <v>2037</v>
      </c>
      <c r="G206" s="71" t="s">
        <v>2038</v>
      </c>
      <c r="H206" s="71" t="s">
        <v>1514</v>
      </c>
      <c r="I206" s="71" t="s">
        <v>172</v>
      </c>
      <c r="J206" s="71" t="s">
        <v>1310</v>
      </c>
      <c r="K206" s="71" t="s">
        <v>25</v>
      </c>
      <c r="L206" s="71" t="s">
        <v>2039</v>
      </c>
      <c r="M206" s="71" t="s">
        <v>2040</v>
      </c>
      <c r="N206" s="71" t="s">
        <v>2048</v>
      </c>
      <c r="O206" s="71" t="s">
        <v>2049</v>
      </c>
      <c r="P206" s="71" t="s">
        <v>1479</v>
      </c>
      <c r="Q206" s="72">
        <v>10</v>
      </c>
      <c r="R206" s="71" t="s">
        <v>499</v>
      </c>
      <c r="S206" s="73">
        <v>40609</v>
      </c>
      <c r="U206" s="71" t="s">
        <v>2693</v>
      </c>
      <c r="V206" s="71" t="s">
        <v>1741</v>
      </c>
      <c r="W206" s="71" t="s">
        <v>1741</v>
      </c>
      <c r="X206" s="71" t="s">
        <v>1741</v>
      </c>
      <c r="Y206" s="71" t="s">
        <v>2689</v>
      </c>
      <c r="Z206" s="71" t="s">
        <v>21</v>
      </c>
      <c r="AA206" s="71" t="s">
        <v>1650</v>
      </c>
      <c r="AB206" s="71" t="s">
        <v>2692</v>
      </c>
    </row>
    <row r="207" spans="1:28" x14ac:dyDescent="0.25">
      <c r="A207" s="30" t="s">
        <v>2184</v>
      </c>
      <c r="B207" s="37" t="str">
        <f t="shared" si="6"/>
        <v>LEEQSFGDP</v>
      </c>
      <c r="C207" s="37" t="str">
        <f t="shared" si="7"/>
        <v>191G1</v>
      </c>
      <c r="D207" s="71">
        <v>151952</v>
      </c>
      <c r="E207" s="71" t="s">
        <v>2050</v>
      </c>
      <c r="F207" s="71" t="s">
        <v>2037</v>
      </c>
      <c r="G207" s="71" t="s">
        <v>2038</v>
      </c>
      <c r="H207" s="71" t="s">
        <v>1514</v>
      </c>
      <c r="I207" s="71" t="s">
        <v>41</v>
      </c>
      <c r="J207" s="71" t="s">
        <v>44</v>
      </c>
      <c r="K207" s="71" t="s">
        <v>24</v>
      </c>
      <c r="L207" s="71" t="s">
        <v>2039</v>
      </c>
      <c r="M207" s="71" t="s">
        <v>2040</v>
      </c>
      <c r="N207" s="71" t="s">
        <v>2051</v>
      </c>
      <c r="O207" s="71" t="s">
        <v>2052</v>
      </c>
      <c r="P207" s="71" t="s">
        <v>1479</v>
      </c>
      <c r="Q207" s="72">
        <v>10</v>
      </c>
      <c r="R207" s="71" t="s">
        <v>499</v>
      </c>
      <c r="S207" s="73">
        <v>40609</v>
      </c>
      <c r="U207" s="71" t="s">
        <v>2053</v>
      </c>
      <c r="V207" s="71" t="s">
        <v>1741</v>
      </c>
      <c r="W207" s="71" t="s">
        <v>1741</v>
      </c>
      <c r="X207" s="71" t="s">
        <v>1741</v>
      </c>
      <c r="Y207" s="71" t="s">
        <v>2689</v>
      </c>
      <c r="Z207" s="71" t="s">
        <v>12</v>
      </c>
      <c r="AA207" s="71" t="s">
        <v>7</v>
      </c>
      <c r="AB207" s="71" t="s">
        <v>2692</v>
      </c>
    </row>
    <row r="208" spans="1:28" x14ac:dyDescent="0.25">
      <c r="A208" s="30" t="s">
        <v>2184</v>
      </c>
      <c r="B208" s="37" t="str">
        <f t="shared" si="6"/>
        <v>LEEQSFMDP</v>
      </c>
      <c r="C208" s="37" t="str">
        <f t="shared" si="7"/>
        <v>191M1</v>
      </c>
      <c r="D208" s="71">
        <v>151953</v>
      </c>
      <c r="E208" s="71" t="s">
        <v>2054</v>
      </c>
      <c r="F208" s="71" t="s">
        <v>2037</v>
      </c>
      <c r="G208" s="71" t="s">
        <v>2038</v>
      </c>
      <c r="H208" s="71" t="s">
        <v>1514</v>
      </c>
      <c r="I208" s="71" t="s">
        <v>116</v>
      </c>
      <c r="J208" s="71" t="s">
        <v>1306</v>
      </c>
      <c r="K208" s="71" t="s">
        <v>24</v>
      </c>
      <c r="L208" s="71" t="s">
        <v>2039</v>
      </c>
      <c r="M208" s="71" t="s">
        <v>2040</v>
      </c>
      <c r="N208" s="71" t="s">
        <v>2055</v>
      </c>
      <c r="O208" s="71" t="s">
        <v>2056</v>
      </c>
      <c r="P208" s="71" t="s">
        <v>1479</v>
      </c>
      <c r="Q208" s="72">
        <v>10</v>
      </c>
      <c r="R208" s="71" t="s">
        <v>499</v>
      </c>
      <c r="S208" s="73">
        <v>40609</v>
      </c>
      <c r="U208" s="71" t="s">
        <v>2694</v>
      </c>
      <c r="V208" s="71" t="s">
        <v>1741</v>
      </c>
      <c r="W208" s="71" t="s">
        <v>1741</v>
      </c>
      <c r="X208" s="71" t="s">
        <v>1741</v>
      </c>
      <c r="Y208" s="71" t="s">
        <v>2689</v>
      </c>
      <c r="Z208" s="71" t="s">
        <v>13</v>
      </c>
      <c r="AA208" s="71" t="s">
        <v>1337</v>
      </c>
      <c r="AB208" s="71" t="s">
        <v>2692</v>
      </c>
    </row>
    <row r="209" spans="1:28" x14ac:dyDescent="0.25">
      <c r="A209" s="30" t="s">
        <v>2184</v>
      </c>
      <c r="B209" s="37" t="str">
        <f t="shared" si="6"/>
        <v>LEEQSFQDP</v>
      </c>
      <c r="C209" s="37" t="str">
        <f t="shared" si="7"/>
        <v>191Q1</v>
      </c>
      <c r="D209" s="71">
        <v>151954</v>
      </c>
      <c r="E209" s="71" t="s">
        <v>2057</v>
      </c>
      <c r="F209" s="71" t="s">
        <v>2037</v>
      </c>
      <c r="G209" s="71" t="s">
        <v>2038</v>
      </c>
      <c r="H209" s="71" t="s">
        <v>1514</v>
      </c>
      <c r="I209" s="71" t="s">
        <v>154</v>
      </c>
      <c r="J209" s="71" t="s">
        <v>1308</v>
      </c>
      <c r="K209" s="71" t="s">
        <v>24</v>
      </c>
      <c r="L209" s="71" t="s">
        <v>2039</v>
      </c>
      <c r="M209" s="71" t="s">
        <v>2040</v>
      </c>
      <c r="N209" s="71" t="s">
        <v>2058</v>
      </c>
      <c r="O209" s="71" t="s">
        <v>2059</v>
      </c>
      <c r="P209" s="71" t="s">
        <v>1479</v>
      </c>
      <c r="Q209" s="72">
        <v>10</v>
      </c>
      <c r="R209" s="71" t="s">
        <v>499</v>
      </c>
      <c r="S209" s="73">
        <v>40609</v>
      </c>
      <c r="U209" s="71" t="s">
        <v>2695</v>
      </c>
      <c r="V209" s="71" t="s">
        <v>1741</v>
      </c>
      <c r="W209" s="71" t="s">
        <v>1741</v>
      </c>
      <c r="X209" s="71" t="s">
        <v>1741</v>
      </c>
      <c r="Y209" s="71" t="s">
        <v>2689</v>
      </c>
      <c r="Z209" s="71" t="s">
        <v>14</v>
      </c>
      <c r="AA209" s="71" t="s">
        <v>1338</v>
      </c>
      <c r="AB209" s="71" t="s">
        <v>2692</v>
      </c>
    </row>
    <row r="210" spans="1:28" x14ac:dyDescent="0.25">
      <c r="A210" s="30" t="s">
        <v>2185</v>
      </c>
      <c r="B210" s="37" t="str">
        <f t="shared" si="6"/>
        <v>LEGFOFRG</v>
      </c>
      <c r="C210" s="37" t="str">
        <f t="shared" si="7"/>
        <v>194GP</v>
      </c>
      <c r="D210" s="71">
        <v>151973</v>
      </c>
      <c r="E210" s="71" t="s">
        <v>2060</v>
      </c>
      <c r="F210" s="71" t="s">
        <v>2061</v>
      </c>
      <c r="G210" s="71" t="s">
        <v>2062</v>
      </c>
      <c r="H210" s="71" t="s">
        <v>2063</v>
      </c>
      <c r="I210" s="71" t="s">
        <v>19</v>
      </c>
      <c r="J210" s="71" t="s">
        <v>53</v>
      </c>
      <c r="K210" s="71" t="s">
        <v>25</v>
      </c>
      <c r="L210" s="71" t="s">
        <v>2064</v>
      </c>
      <c r="M210" s="71" t="s">
        <v>2065</v>
      </c>
      <c r="N210" s="71" t="s">
        <v>2066</v>
      </c>
      <c r="O210" s="71" t="s">
        <v>2067</v>
      </c>
      <c r="P210" s="71" t="s">
        <v>1479</v>
      </c>
      <c r="Q210" s="72">
        <v>10</v>
      </c>
      <c r="R210" s="71" t="s">
        <v>499</v>
      </c>
      <c r="S210" s="73">
        <v>41135</v>
      </c>
      <c r="U210" s="71" t="s">
        <v>2696</v>
      </c>
      <c r="V210" s="71" t="s">
        <v>1741</v>
      </c>
      <c r="W210" s="71" t="s">
        <v>1741</v>
      </c>
      <c r="X210" s="71" t="s">
        <v>1741</v>
      </c>
      <c r="Y210" s="71" t="s">
        <v>2623</v>
      </c>
      <c r="Z210" s="71" t="s">
        <v>19</v>
      </c>
      <c r="AA210" s="71" t="s">
        <v>1</v>
      </c>
      <c r="AB210" s="71" t="s">
        <v>2697</v>
      </c>
    </row>
    <row r="211" spans="1:28" x14ac:dyDescent="0.25">
      <c r="A211" s="30" t="s">
        <v>2185</v>
      </c>
      <c r="B211" s="37" t="str">
        <f t="shared" si="6"/>
        <v>LEGFOFGDP</v>
      </c>
      <c r="C211" s="37" t="str">
        <f t="shared" si="7"/>
        <v>194G1</v>
      </c>
      <c r="D211" s="71">
        <v>151974</v>
      </c>
      <c r="E211" s="71" t="s">
        <v>2068</v>
      </c>
      <c r="F211" s="71" t="s">
        <v>2061</v>
      </c>
      <c r="G211" s="71" t="s">
        <v>2062</v>
      </c>
      <c r="H211" s="71" t="s">
        <v>2063</v>
      </c>
      <c r="I211" s="71" t="s">
        <v>41</v>
      </c>
      <c r="J211" s="71" t="s">
        <v>44</v>
      </c>
      <c r="K211" s="71" t="s">
        <v>24</v>
      </c>
      <c r="L211" s="71" t="s">
        <v>2064</v>
      </c>
      <c r="M211" s="71" t="s">
        <v>2065</v>
      </c>
      <c r="N211" s="71" t="s">
        <v>2069</v>
      </c>
      <c r="O211" s="71" t="s">
        <v>2070</v>
      </c>
      <c r="P211" s="71" t="s">
        <v>1479</v>
      </c>
      <c r="Q211" s="72">
        <v>10</v>
      </c>
      <c r="R211" s="71" t="s">
        <v>499</v>
      </c>
      <c r="S211" s="73">
        <v>41135</v>
      </c>
      <c r="U211" s="71" t="s">
        <v>2698</v>
      </c>
      <c r="V211" s="71" t="s">
        <v>1741</v>
      </c>
      <c r="W211" s="71" t="s">
        <v>1741</v>
      </c>
      <c r="X211" s="71" t="s">
        <v>1741</v>
      </c>
      <c r="Y211" s="71" t="s">
        <v>2623</v>
      </c>
      <c r="Z211" s="71" t="s">
        <v>12</v>
      </c>
      <c r="AA211" s="71" t="s">
        <v>7</v>
      </c>
      <c r="AB211" s="71" t="s">
        <v>2697</v>
      </c>
    </row>
    <row r="212" spans="1:28" x14ac:dyDescent="0.25">
      <c r="A212" s="30" t="s">
        <v>2186</v>
      </c>
      <c r="B212" s="37" t="str">
        <f t="shared" si="6"/>
        <v>LEEMCFRG</v>
      </c>
      <c r="C212" s="37" t="str">
        <f t="shared" si="7"/>
        <v>187GP</v>
      </c>
      <c r="D212" s="71">
        <v>152001</v>
      </c>
      <c r="E212" s="71" t="s">
        <v>2071</v>
      </c>
      <c r="F212" s="71" t="s">
        <v>2072</v>
      </c>
      <c r="G212" s="71" t="s">
        <v>2073</v>
      </c>
      <c r="H212" s="71" t="s">
        <v>1003</v>
      </c>
      <c r="I212" s="71" t="s">
        <v>19</v>
      </c>
      <c r="J212" s="71" t="s">
        <v>53</v>
      </c>
      <c r="K212" s="71" t="s">
        <v>25</v>
      </c>
      <c r="L212" s="71" t="s">
        <v>2074</v>
      </c>
      <c r="M212" s="71" t="s">
        <v>2075</v>
      </c>
      <c r="N212" s="71" t="s">
        <v>2076</v>
      </c>
      <c r="O212" s="71" t="s">
        <v>2077</v>
      </c>
      <c r="P212" s="71" t="s">
        <v>1479</v>
      </c>
      <c r="Q212" s="72">
        <v>10</v>
      </c>
      <c r="R212" s="71" t="s">
        <v>499</v>
      </c>
      <c r="S212" s="73">
        <v>42760</v>
      </c>
      <c r="U212" s="71" t="s">
        <v>2078</v>
      </c>
      <c r="V212" s="71" t="s">
        <v>1741</v>
      </c>
      <c r="W212" s="71" t="s">
        <v>1741</v>
      </c>
      <c r="X212" s="71" t="s">
        <v>1741</v>
      </c>
      <c r="Y212" s="71" t="s">
        <v>2689</v>
      </c>
      <c r="Z212" s="71" t="s">
        <v>19</v>
      </c>
      <c r="AA212" s="71" t="s">
        <v>1</v>
      </c>
      <c r="AB212" s="71" t="s">
        <v>2699</v>
      </c>
    </row>
    <row r="213" spans="1:28" x14ac:dyDescent="0.25">
      <c r="A213" s="30" t="s">
        <v>2186</v>
      </c>
      <c r="B213" s="37" t="str">
        <f t="shared" si="6"/>
        <v>LEEMCFRD</v>
      </c>
      <c r="C213" s="37" t="str">
        <f t="shared" si="7"/>
        <v>187DP</v>
      </c>
      <c r="D213" s="71">
        <v>152000</v>
      </c>
      <c r="E213" s="71" t="s">
        <v>2079</v>
      </c>
      <c r="F213" s="71" t="s">
        <v>2072</v>
      </c>
      <c r="G213" s="71" t="s">
        <v>2073</v>
      </c>
      <c r="H213" s="71" t="s">
        <v>1003</v>
      </c>
      <c r="I213" s="71" t="s">
        <v>18</v>
      </c>
      <c r="J213" s="71" t="s">
        <v>1304</v>
      </c>
      <c r="K213" s="71" t="s">
        <v>25</v>
      </c>
      <c r="L213" s="71" t="s">
        <v>2074</v>
      </c>
      <c r="M213" s="71" t="s">
        <v>2075</v>
      </c>
      <c r="N213" s="71" t="s">
        <v>2080</v>
      </c>
      <c r="O213" s="71" t="s">
        <v>2081</v>
      </c>
      <c r="P213" s="71" t="s">
        <v>1479</v>
      </c>
      <c r="Q213" s="72">
        <v>10</v>
      </c>
      <c r="R213" s="71" t="s">
        <v>499</v>
      </c>
      <c r="S213" s="73">
        <v>42760</v>
      </c>
      <c r="U213" s="71" t="s">
        <v>2082</v>
      </c>
      <c r="V213" s="71" t="s">
        <v>1741</v>
      </c>
      <c r="W213" s="71" t="s">
        <v>1741</v>
      </c>
      <c r="X213" s="71" t="s">
        <v>1741</v>
      </c>
      <c r="Y213" s="71" t="s">
        <v>2689</v>
      </c>
      <c r="Z213" s="71" t="s">
        <v>18</v>
      </c>
      <c r="AA213" s="71" t="s">
        <v>1648</v>
      </c>
      <c r="AB213" s="71" t="s">
        <v>2699</v>
      </c>
    </row>
    <row r="214" spans="1:28" x14ac:dyDescent="0.25">
      <c r="A214" s="30" t="s">
        <v>2186</v>
      </c>
      <c r="B214" s="37" t="str">
        <f t="shared" si="6"/>
        <v>LEEMCFGDP</v>
      </c>
      <c r="C214" s="37" t="str">
        <f t="shared" si="7"/>
        <v>187G1</v>
      </c>
      <c r="D214" s="71">
        <v>152002</v>
      </c>
      <c r="E214" s="71" t="s">
        <v>2083</v>
      </c>
      <c r="F214" s="71" t="s">
        <v>2072</v>
      </c>
      <c r="G214" s="71" t="s">
        <v>2073</v>
      </c>
      <c r="H214" s="71" t="s">
        <v>1003</v>
      </c>
      <c r="I214" s="71" t="s">
        <v>41</v>
      </c>
      <c r="J214" s="71" t="s">
        <v>44</v>
      </c>
      <c r="K214" s="71" t="s">
        <v>24</v>
      </c>
      <c r="L214" s="71" t="s">
        <v>2074</v>
      </c>
      <c r="M214" s="71" t="s">
        <v>2075</v>
      </c>
      <c r="N214" s="71" t="s">
        <v>2084</v>
      </c>
      <c r="O214" s="71" t="s">
        <v>2085</v>
      </c>
      <c r="P214" s="71" t="s">
        <v>1479</v>
      </c>
      <c r="Q214" s="72">
        <v>10</v>
      </c>
      <c r="R214" s="71" t="s">
        <v>499</v>
      </c>
      <c r="S214" s="73">
        <v>42760</v>
      </c>
      <c r="U214" s="71" t="s">
        <v>2086</v>
      </c>
      <c r="V214" s="71" t="s">
        <v>1741</v>
      </c>
      <c r="W214" s="71" t="s">
        <v>1741</v>
      </c>
      <c r="X214" s="71" t="s">
        <v>1741</v>
      </c>
      <c r="Y214" s="71" t="s">
        <v>2689</v>
      </c>
      <c r="Z214" s="71" t="s">
        <v>12</v>
      </c>
      <c r="AA214" s="71" t="s">
        <v>7</v>
      </c>
      <c r="AB214" s="71" t="s">
        <v>2699</v>
      </c>
    </row>
    <row r="215" spans="1:28" x14ac:dyDescent="0.25">
      <c r="A215" s="30" t="s">
        <v>2186</v>
      </c>
      <c r="B215" s="37" t="str">
        <f t="shared" si="6"/>
        <v>LEEMCFDDP</v>
      </c>
      <c r="C215" s="37" t="str">
        <f t="shared" si="7"/>
        <v>187D1</v>
      </c>
      <c r="D215" s="71">
        <v>151999</v>
      </c>
      <c r="E215" s="71" t="s">
        <v>2087</v>
      </c>
      <c r="F215" s="71" t="s">
        <v>2072</v>
      </c>
      <c r="G215" s="71" t="s">
        <v>2073</v>
      </c>
      <c r="H215" s="71" t="s">
        <v>1003</v>
      </c>
      <c r="I215" s="71" t="s">
        <v>34</v>
      </c>
      <c r="J215" s="71" t="s">
        <v>1303</v>
      </c>
      <c r="K215" s="71" t="s">
        <v>24</v>
      </c>
      <c r="L215" s="71" t="s">
        <v>2074</v>
      </c>
      <c r="M215" s="71" t="s">
        <v>2075</v>
      </c>
      <c r="N215" s="71" t="s">
        <v>2088</v>
      </c>
      <c r="O215" s="71" t="s">
        <v>2089</v>
      </c>
      <c r="P215" s="71" t="s">
        <v>1479</v>
      </c>
      <c r="Q215" s="72">
        <v>10</v>
      </c>
      <c r="R215" s="71" t="s">
        <v>499</v>
      </c>
      <c r="S215" s="73">
        <v>42760</v>
      </c>
      <c r="U215" s="71" t="s">
        <v>2090</v>
      </c>
      <c r="V215" s="71" t="s">
        <v>1741</v>
      </c>
      <c r="W215" s="71" t="s">
        <v>1741</v>
      </c>
      <c r="X215" s="71" t="s">
        <v>1741</v>
      </c>
      <c r="Y215" s="71" t="s">
        <v>2689</v>
      </c>
      <c r="Z215" s="71" t="s">
        <v>8</v>
      </c>
      <c r="AA215" s="71" t="s">
        <v>1333</v>
      </c>
      <c r="AB215" s="71" t="s">
        <v>2699</v>
      </c>
    </row>
    <row r="216" spans="1:28" x14ac:dyDescent="0.25">
      <c r="A216" s="30" t="s">
        <v>2187</v>
      </c>
      <c r="B216" s="37" t="str">
        <f t="shared" si="6"/>
        <v>LEESCFRG</v>
      </c>
      <c r="C216" s="37" t="str">
        <f t="shared" si="7"/>
        <v>189GP</v>
      </c>
      <c r="D216" s="71">
        <v>152003</v>
      </c>
      <c r="E216" s="71" t="s">
        <v>2091</v>
      </c>
      <c r="F216" s="71" t="s">
        <v>2092</v>
      </c>
      <c r="G216" s="71" t="s">
        <v>2093</v>
      </c>
      <c r="H216" s="71" t="s">
        <v>1003</v>
      </c>
      <c r="I216" s="71" t="s">
        <v>19</v>
      </c>
      <c r="J216" s="71" t="s">
        <v>53</v>
      </c>
      <c r="K216" s="71" t="s">
        <v>25</v>
      </c>
      <c r="L216" s="71" t="s">
        <v>2094</v>
      </c>
      <c r="M216" s="71" t="s">
        <v>2095</v>
      </c>
      <c r="N216" s="71" t="s">
        <v>2096</v>
      </c>
      <c r="O216" s="71" t="s">
        <v>2097</v>
      </c>
      <c r="P216" s="71" t="s">
        <v>1479</v>
      </c>
      <c r="Q216" s="72">
        <v>10</v>
      </c>
      <c r="R216" s="71" t="s">
        <v>499</v>
      </c>
      <c r="S216" s="73">
        <v>42907</v>
      </c>
      <c r="U216" s="71" t="s">
        <v>2098</v>
      </c>
      <c r="V216" s="71" t="s">
        <v>1741</v>
      </c>
      <c r="W216" s="71" t="s">
        <v>1741</v>
      </c>
      <c r="X216" s="71" t="s">
        <v>1741</v>
      </c>
      <c r="Y216" s="71" t="s">
        <v>2689</v>
      </c>
      <c r="Z216" s="71" t="s">
        <v>19</v>
      </c>
      <c r="AA216" s="71" t="s">
        <v>1</v>
      </c>
      <c r="AB216" s="71" t="s">
        <v>2700</v>
      </c>
    </row>
    <row r="217" spans="1:28" x14ac:dyDescent="0.25">
      <c r="A217" s="30" t="s">
        <v>2187</v>
      </c>
      <c r="B217" s="37" t="str">
        <f t="shared" si="6"/>
        <v>LEESCFRD</v>
      </c>
      <c r="C217" s="37" t="str">
        <f t="shared" si="7"/>
        <v>189DP</v>
      </c>
      <c r="D217" s="71">
        <v>152006</v>
      </c>
      <c r="E217" s="71" t="s">
        <v>2099</v>
      </c>
      <c r="F217" s="71" t="s">
        <v>2092</v>
      </c>
      <c r="G217" s="71" t="s">
        <v>2093</v>
      </c>
      <c r="H217" s="71" t="s">
        <v>1003</v>
      </c>
      <c r="I217" s="71" t="s">
        <v>18</v>
      </c>
      <c r="J217" s="71" t="s">
        <v>1304</v>
      </c>
      <c r="K217" s="71" t="s">
        <v>25</v>
      </c>
      <c r="L217" s="71" t="s">
        <v>2094</v>
      </c>
      <c r="M217" s="71" t="s">
        <v>2095</v>
      </c>
      <c r="N217" s="71" t="s">
        <v>2100</v>
      </c>
      <c r="O217" s="71" t="s">
        <v>2101</v>
      </c>
      <c r="P217" s="71" t="s">
        <v>1479</v>
      </c>
      <c r="Q217" s="72">
        <v>10</v>
      </c>
      <c r="R217" s="71" t="s">
        <v>499</v>
      </c>
      <c r="S217" s="73">
        <v>42907</v>
      </c>
      <c r="U217" s="71" t="s">
        <v>2102</v>
      </c>
      <c r="V217" s="71" t="s">
        <v>1741</v>
      </c>
      <c r="W217" s="71" t="s">
        <v>1741</v>
      </c>
      <c r="X217" s="71" t="s">
        <v>1741</v>
      </c>
      <c r="Y217" s="71" t="s">
        <v>2689</v>
      </c>
      <c r="Z217" s="71" t="s">
        <v>18</v>
      </c>
      <c r="AA217" s="71" t="s">
        <v>1648</v>
      </c>
      <c r="AB217" s="71" t="s">
        <v>2700</v>
      </c>
    </row>
    <row r="218" spans="1:28" x14ac:dyDescent="0.25">
      <c r="A218" s="30" t="s">
        <v>2187</v>
      </c>
      <c r="B218" s="37" t="str">
        <f t="shared" si="6"/>
        <v>LEESCFGDP</v>
      </c>
      <c r="C218" s="37" t="str">
        <f t="shared" si="7"/>
        <v>189G1</v>
      </c>
      <c r="D218" s="71">
        <v>152004</v>
      </c>
      <c r="E218" s="71" t="s">
        <v>2103</v>
      </c>
      <c r="F218" s="71" t="s">
        <v>2092</v>
      </c>
      <c r="G218" s="71" t="s">
        <v>2093</v>
      </c>
      <c r="H218" s="71" t="s">
        <v>1003</v>
      </c>
      <c r="I218" s="71" t="s">
        <v>41</v>
      </c>
      <c r="J218" s="71" t="s">
        <v>44</v>
      </c>
      <c r="K218" s="71" t="s">
        <v>24</v>
      </c>
      <c r="L218" s="71" t="s">
        <v>2094</v>
      </c>
      <c r="M218" s="71" t="s">
        <v>2095</v>
      </c>
      <c r="N218" s="71" t="s">
        <v>2104</v>
      </c>
      <c r="O218" s="71" t="s">
        <v>2105</v>
      </c>
      <c r="P218" s="71" t="s">
        <v>1479</v>
      </c>
      <c r="Q218" s="72">
        <v>10</v>
      </c>
      <c r="R218" s="71" t="s">
        <v>499</v>
      </c>
      <c r="S218" s="73">
        <v>42907</v>
      </c>
      <c r="U218" s="71" t="s">
        <v>2106</v>
      </c>
      <c r="V218" s="71" t="s">
        <v>1741</v>
      </c>
      <c r="W218" s="71" t="s">
        <v>1741</v>
      </c>
      <c r="X218" s="71" t="s">
        <v>1741</v>
      </c>
      <c r="Y218" s="71" t="s">
        <v>2689</v>
      </c>
      <c r="Z218" s="71" t="s">
        <v>12</v>
      </c>
      <c r="AA218" s="71" t="s">
        <v>7</v>
      </c>
      <c r="AB218" s="71" t="s">
        <v>2700</v>
      </c>
    </row>
    <row r="219" spans="1:28" x14ac:dyDescent="0.25">
      <c r="A219" s="30" t="s">
        <v>2187</v>
      </c>
      <c r="B219" s="37" t="str">
        <f t="shared" si="6"/>
        <v>LEESCFDDP</v>
      </c>
      <c r="C219" s="37" t="str">
        <f t="shared" si="7"/>
        <v>189D1</v>
      </c>
      <c r="D219" s="71">
        <v>152005</v>
      </c>
      <c r="E219" s="71" t="s">
        <v>2107</v>
      </c>
      <c r="F219" s="71" t="s">
        <v>2092</v>
      </c>
      <c r="G219" s="71" t="s">
        <v>2093</v>
      </c>
      <c r="H219" s="71" t="s">
        <v>1003</v>
      </c>
      <c r="I219" s="71" t="s">
        <v>34</v>
      </c>
      <c r="J219" s="71" t="s">
        <v>1303</v>
      </c>
      <c r="K219" s="71" t="s">
        <v>24</v>
      </c>
      <c r="L219" s="71" t="s">
        <v>2094</v>
      </c>
      <c r="M219" s="71" t="s">
        <v>2095</v>
      </c>
      <c r="N219" s="71" t="s">
        <v>2108</v>
      </c>
      <c r="O219" s="71" t="s">
        <v>2109</v>
      </c>
      <c r="P219" s="71" t="s">
        <v>1479</v>
      </c>
      <c r="Q219" s="72">
        <v>10</v>
      </c>
      <c r="R219" s="71" t="s">
        <v>499</v>
      </c>
      <c r="S219" s="73">
        <v>42907</v>
      </c>
      <c r="U219" s="71" t="s">
        <v>2110</v>
      </c>
      <c r="V219" s="71" t="s">
        <v>1741</v>
      </c>
      <c r="W219" s="71" t="s">
        <v>1741</v>
      </c>
      <c r="X219" s="71" t="s">
        <v>1741</v>
      </c>
      <c r="Y219" s="71" t="s">
        <v>2689</v>
      </c>
      <c r="Z219" s="71" t="s">
        <v>8</v>
      </c>
      <c r="AA219" s="71" t="s">
        <v>1333</v>
      </c>
      <c r="AB219" s="71" t="s">
        <v>2700</v>
      </c>
    </row>
    <row r="220" spans="1:28" x14ac:dyDescent="0.25">
      <c r="A220" s="30" t="s">
        <v>2188</v>
      </c>
      <c r="B220" s="37" t="str">
        <f t="shared" si="6"/>
        <v>LEFE30RG</v>
      </c>
      <c r="C220" s="37" t="str">
        <f t="shared" si="7"/>
        <v>186GP</v>
      </c>
      <c r="D220" s="71">
        <v>152009</v>
      </c>
      <c r="E220" s="71" t="s">
        <v>2111</v>
      </c>
      <c r="F220" s="71" t="s">
        <v>2112</v>
      </c>
      <c r="G220" s="71" t="s">
        <v>2701</v>
      </c>
      <c r="H220" s="71" t="s">
        <v>1003</v>
      </c>
      <c r="I220" s="71" t="s">
        <v>19</v>
      </c>
      <c r="J220" s="71" t="s">
        <v>53</v>
      </c>
      <c r="K220" s="71" t="s">
        <v>25</v>
      </c>
      <c r="L220" s="71" t="s">
        <v>2114</v>
      </c>
      <c r="M220" s="71" t="s">
        <v>2115</v>
      </c>
      <c r="N220" s="71" t="s">
        <v>2116</v>
      </c>
      <c r="O220" s="71" t="s">
        <v>2117</v>
      </c>
      <c r="P220" s="71" t="s">
        <v>1479</v>
      </c>
      <c r="Q220" s="72">
        <v>10</v>
      </c>
      <c r="R220" s="71" t="s">
        <v>499</v>
      </c>
      <c r="S220" s="73">
        <v>43056</v>
      </c>
      <c r="U220" s="71" t="s">
        <v>2702</v>
      </c>
      <c r="V220" s="71" t="s">
        <v>1741</v>
      </c>
      <c r="W220" s="71" t="s">
        <v>1741</v>
      </c>
      <c r="X220" s="71" t="s">
        <v>1741</v>
      </c>
      <c r="Y220" s="71" t="s">
        <v>2689</v>
      </c>
      <c r="Z220" s="71" t="s">
        <v>19</v>
      </c>
      <c r="AA220" s="71" t="s">
        <v>1</v>
      </c>
      <c r="AB220" s="71" t="s">
        <v>2703</v>
      </c>
    </row>
    <row r="221" spans="1:28" x14ac:dyDescent="0.25">
      <c r="A221" s="30" t="s">
        <v>2188</v>
      </c>
      <c r="B221" s="37" t="str">
        <f t="shared" si="6"/>
        <v>LEFE30RD</v>
      </c>
      <c r="C221" s="37" t="str">
        <f t="shared" si="7"/>
        <v>186DP</v>
      </c>
      <c r="D221" s="71">
        <v>152007</v>
      </c>
      <c r="E221" s="71" t="s">
        <v>2118</v>
      </c>
      <c r="F221" s="71" t="s">
        <v>2112</v>
      </c>
      <c r="G221" s="71" t="s">
        <v>2701</v>
      </c>
      <c r="H221" s="71" t="s">
        <v>1003</v>
      </c>
      <c r="I221" s="71" t="s">
        <v>18</v>
      </c>
      <c r="J221" s="71" t="s">
        <v>1304</v>
      </c>
      <c r="K221" s="71" t="s">
        <v>25</v>
      </c>
      <c r="L221" s="71" t="s">
        <v>2114</v>
      </c>
      <c r="M221" s="71" t="s">
        <v>2115</v>
      </c>
      <c r="N221" s="71" t="s">
        <v>2119</v>
      </c>
      <c r="O221" s="71" t="s">
        <v>2120</v>
      </c>
      <c r="P221" s="71" t="s">
        <v>1479</v>
      </c>
      <c r="Q221" s="72">
        <v>10</v>
      </c>
      <c r="R221" s="71" t="s">
        <v>499</v>
      </c>
      <c r="S221" s="73">
        <v>43056</v>
      </c>
      <c r="U221" s="71" t="s">
        <v>2704</v>
      </c>
      <c r="V221" s="71" t="s">
        <v>1741</v>
      </c>
      <c r="W221" s="71" t="s">
        <v>1741</v>
      </c>
      <c r="X221" s="71" t="s">
        <v>1741</v>
      </c>
      <c r="Y221" s="71" t="s">
        <v>2689</v>
      </c>
      <c r="Z221" s="71" t="s">
        <v>18</v>
      </c>
      <c r="AA221" s="71" t="s">
        <v>1648</v>
      </c>
      <c r="AB221" s="71" t="s">
        <v>2703</v>
      </c>
    </row>
    <row r="222" spans="1:28" x14ac:dyDescent="0.25">
      <c r="A222" s="30" t="s">
        <v>2188</v>
      </c>
      <c r="B222" s="37" t="str">
        <f t="shared" si="6"/>
        <v>LEFE30GDP</v>
      </c>
      <c r="C222" s="37" t="str">
        <f t="shared" si="7"/>
        <v>186G1</v>
      </c>
      <c r="D222" s="71">
        <v>152010</v>
      </c>
      <c r="E222" s="71" t="s">
        <v>2121</v>
      </c>
      <c r="F222" s="71" t="s">
        <v>2112</v>
      </c>
      <c r="G222" s="71" t="s">
        <v>2701</v>
      </c>
      <c r="H222" s="71" t="s">
        <v>1003</v>
      </c>
      <c r="I222" s="71" t="s">
        <v>41</v>
      </c>
      <c r="J222" s="71" t="s">
        <v>44</v>
      </c>
      <c r="K222" s="71" t="s">
        <v>24</v>
      </c>
      <c r="L222" s="71" t="s">
        <v>2114</v>
      </c>
      <c r="M222" s="71" t="s">
        <v>2115</v>
      </c>
      <c r="N222" s="71" t="s">
        <v>2122</v>
      </c>
      <c r="O222" s="71" t="s">
        <v>2123</v>
      </c>
      <c r="P222" s="71" t="s">
        <v>1479</v>
      </c>
      <c r="Q222" s="72">
        <v>10</v>
      </c>
      <c r="R222" s="71" t="s">
        <v>499</v>
      </c>
      <c r="S222" s="73">
        <v>43056</v>
      </c>
      <c r="U222" s="71" t="s">
        <v>2705</v>
      </c>
      <c r="V222" s="71" t="s">
        <v>1741</v>
      </c>
      <c r="W222" s="71" t="s">
        <v>1741</v>
      </c>
      <c r="X222" s="71" t="s">
        <v>1741</v>
      </c>
      <c r="Y222" s="71" t="s">
        <v>2689</v>
      </c>
      <c r="Z222" s="71" t="s">
        <v>12</v>
      </c>
      <c r="AA222" s="71" t="s">
        <v>7</v>
      </c>
      <c r="AB222" s="71" t="s">
        <v>2703</v>
      </c>
    </row>
    <row r="223" spans="1:28" x14ac:dyDescent="0.25">
      <c r="A223" s="30" t="s">
        <v>2188</v>
      </c>
      <c r="B223" s="37" t="str">
        <f t="shared" si="6"/>
        <v>LEFE30DDP</v>
      </c>
      <c r="C223" s="37" t="str">
        <f t="shared" si="7"/>
        <v>186D1</v>
      </c>
      <c r="D223" s="71">
        <v>152008</v>
      </c>
      <c r="E223" s="71" t="s">
        <v>2124</v>
      </c>
      <c r="F223" s="71" t="s">
        <v>2112</v>
      </c>
      <c r="G223" s="71" t="s">
        <v>2701</v>
      </c>
      <c r="H223" s="71" t="s">
        <v>1003</v>
      </c>
      <c r="I223" s="71" t="s">
        <v>34</v>
      </c>
      <c r="J223" s="71" t="s">
        <v>1303</v>
      </c>
      <c r="K223" s="71" t="s">
        <v>24</v>
      </c>
      <c r="L223" s="71" t="s">
        <v>2114</v>
      </c>
      <c r="M223" s="71" t="s">
        <v>2115</v>
      </c>
      <c r="N223" s="71" t="s">
        <v>2125</v>
      </c>
      <c r="O223" s="71" t="s">
        <v>2126</v>
      </c>
      <c r="P223" s="71" t="s">
        <v>1479</v>
      </c>
      <c r="Q223" s="72">
        <v>10</v>
      </c>
      <c r="R223" s="71" t="s">
        <v>499</v>
      </c>
      <c r="S223" s="73">
        <v>43056</v>
      </c>
      <c r="U223" s="71" t="s">
        <v>2706</v>
      </c>
      <c r="V223" s="71" t="s">
        <v>1741</v>
      </c>
      <c r="W223" s="71" t="s">
        <v>1741</v>
      </c>
      <c r="X223" s="71" t="s">
        <v>1741</v>
      </c>
      <c r="Y223" s="71" t="s">
        <v>2689</v>
      </c>
      <c r="Z223" s="71" t="s">
        <v>8</v>
      </c>
      <c r="AA223" s="71" t="s">
        <v>1333</v>
      </c>
      <c r="AB223" s="71" t="s">
        <v>2703</v>
      </c>
    </row>
    <row r="224" spans="1:28" x14ac:dyDescent="0.25">
      <c r="A224" s="30" t="s">
        <v>2189</v>
      </c>
      <c r="B224" s="37" t="str">
        <f t="shared" si="6"/>
        <v>LELTVFRG</v>
      </c>
      <c r="C224" s="37" t="str">
        <f t="shared" si="7"/>
        <v>190GP</v>
      </c>
      <c r="D224" s="71">
        <v>152016</v>
      </c>
      <c r="E224" s="71" t="s">
        <v>2127</v>
      </c>
      <c r="F224" s="71" t="s">
        <v>2128</v>
      </c>
      <c r="G224" s="71" t="s">
        <v>2707</v>
      </c>
      <c r="H224" s="71" t="s">
        <v>1003</v>
      </c>
      <c r="I224" s="71" t="s">
        <v>19</v>
      </c>
      <c r="J224" s="71" t="s">
        <v>53</v>
      </c>
      <c r="K224" s="71" t="s">
        <v>25</v>
      </c>
      <c r="L224" s="71" t="s">
        <v>2130</v>
      </c>
      <c r="M224" s="71" t="s">
        <v>2131</v>
      </c>
      <c r="N224" s="71" t="s">
        <v>2132</v>
      </c>
      <c r="O224" s="71" t="s">
        <v>2133</v>
      </c>
      <c r="P224" s="71" t="s">
        <v>1479</v>
      </c>
      <c r="Q224" s="72">
        <v>10</v>
      </c>
      <c r="R224" s="71" t="s">
        <v>499</v>
      </c>
      <c r="S224" s="73">
        <v>43332</v>
      </c>
      <c r="U224" s="71" t="s">
        <v>2708</v>
      </c>
      <c r="V224" s="71" t="s">
        <v>1741</v>
      </c>
      <c r="W224" s="71" t="s">
        <v>1741</v>
      </c>
      <c r="X224" s="71" t="s">
        <v>1741</v>
      </c>
      <c r="Y224" s="71" t="s">
        <v>2689</v>
      </c>
      <c r="Z224" s="71" t="s">
        <v>19</v>
      </c>
      <c r="AA224" s="71" t="s">
        <v>1</v>
      </c>
      <c r="AB224" s="71" t="s">
        <v>2709</v>
      </c>
    </row>
    <row r="225" spans="1:28" x14ac:dyDescent="0.25">
      <c r="A225" s="30" t="s">
        <v>2189</v>
      </c>
      <c r="B225" s="37" t="str">
        <f t="shared" si="6"/>
        <v>LELTVFRD</v>
      </c>
      <c r="C225" s="37" t="str">
        <f t="shared" si="7"/>
        <v>190DP</v>
      </c>
      <c r="D225" s="71">
        <v>152017</v>
      </c>
      <c r="E225" s="71" t="s">
        <v>2134</v>
      </c>
      <c r="F225" s="71" t="s">
        <v>2128</v>
      </c>
      <c r="G225" s="71" t="s">
        <v>2707</v>
      </c>
      <c r="H225" s="71" t="s">
        <v>1003</v>
      </c>
      <c r="I225" s="71" t="s">
        <v>18</v>
      </c>
      <c r="J225" s="71" t="s">
        <v>1304</v>
      </c>
      <c r="K225" s="71" t="s">
        <v>25</v>
      </c>
      <c r="L225" s="71" t="s">
        <v>2130</v>
      </c>
      <c r="M225" s="71" t="s">
        <v>2131</v>
      </c>
      <c r="N225" s="71" t="s">
        <v>2135</v>
      </c>
      <c r="O225" s="71" t="s">
        <v>2136</v>
      </c>
      <c r="P225" s="71" t="s">
        <v>1479</v>
      </c>
      <c r="Q225" s="72">
        <v>10</v>
      </c>
      <c r="R225" s="71" t="s">
        <v>499</v>
      </c>
      <c r="S225" s="73">
        <v>43332</v>
      </c>
      <c r="U225" s="71" t="s">
        <v>2710</v>
      </c>
      <c r="V225" s="71" t="s">
        <v>1741</v>
      </c>
      <c r="W225" s="71" t="s">
        <v>1741</v>
      </c>
      <c r="X225" s="71" t="s">
        <v>1741</v>
      </c>
      <c r="Y225" s="71" t="s">
        <v>2689</v>
      </c>
      <c r="Z225" s="71" t="s">
        <v>18</v>
      </c>
      <c r="AA225" s="71" t="s">
        <v>1648</v>
      </c>
      <c r="AB225" s="71" t="s">
        <v>2709</v>
      </c>
    </row>
    <row r="226" spans="1:28" x14ac:dyDescent="0.25">
      <c r="A226" s="30" t="s">
        <v>2189</v>
      </c>
      <c r="B226" s="37" t="str">
        <f t="shared" si="6"/>
        <v>LELTVFGDP</v>
      </c>
      <c r="C226" s="37" t="str">
        <f t="shared" si="7"/>
        <v>190G1</v>
      </c>
      <c r="D226" s="71">
        <v>152018</v>
      </c>
      <c r="E226" s="71" t="s">
        <v>2137</v>
      </c>
      <c r="F226" s="71" t="s">
        <v>2128</v>
      </c>
      <c r="G226" s="71" t="s">
        <v>2707</v>
      </c>
      <c r="H226" s="71" t="s">
        <v>1003</v>
      </c>
      <c r="I226" s="71" t="s">
        <v>41</v>
      </c>
      <c r="J226" s="71" t="s">
        <v>44</v>
      </c>
      <c r="K226" s="71" t="s">
        <v>24</v>
      </c>
      <c r="L226" s="71" t="s">
        <v>2130</v>
      </c>
      <c r="M226" s="71" t="s">
        <v>2131</v>
      </c>
      <c r="N226" s="71" t="s">
        <v>2138</v>
      </c>
      <c r="O226" s="71" t="s">
        <v>2139</v>
      </c>
      <c r="P226" s="71" t="s">
        <v>1479</v>
      </c>
      <c r="Q226" s="72">
        <v>10</v>
      </c>
      <c r="R226" s="71" t="s">
        <v>499</v>
      </c>
      <c r="S226" s="73">
        <v>43332</v>
      </c>
      <c r="U226" s="71" t="s">
        <v>2711</v>
      </c>
      <c r="V226" s="71" t="s">
        <v>1741</v>
      </c>
      <c r="W226" s="71" t="s">
        <v>1741</v>
      </c>
      <c r="X226" s="71" t="s">
        <v>1741</v>
      </c>
      <c r="Y226" s="71" t="s">
        <v>2689</v>
      </c>
      <c r="Z226" s="71" t="s">
        <v>12</v>
      </c>
      <c r="AA226" s="71" t="s">
        <v>7</v>
      </c>
      <c r="AB226" s="71" t="s">
        <v>2709</v>
      </c>
    </row>
    <row r="227" spans="1:28" x14ac:dyDescent="0.25">
      <c r="A227" s="30" t="s">
        <v>2189</v>
      </c>
      <c r="B227" s="37" t="str">
        <f t="shared" si="6"/>
        <v>LELTVFDDP</v>
      </c>
      <c r="C227" s="37" t="str">
        <f t="shared" si="7"/>
        <v>190D1</v>
      </c>
      <c r="D227" s="71">
        <v>152015</v>
      </c>
      <c r="E227" s="71" t="s">
        <v>2140</v>
      </c>
      <c r="F227" s="71" t="s">
        <v>2128</v>
      </c>
      <c r="G227" s="71" t="s">
        <v>2707</v>
      </c>
      <c r="H227" s="71" t="s">
        <v>1003</v>
      </c>
      <c r="I227" s="71" t="s">
        <v>34</v>
      </c>
      <c r="J227" s="71" t="s">
        <v>1303</v>
      </c>
      <c r="K227" s="71" t="s">
        <v>24</v>
      </c>
      <c r="L227" s="71" t="s">
        <v>2130</v>
      </c>
      <c r="M227" s="71" t="s">
        <v>2131</v>
      </c>
      <c r="N227" s="71" t="s">
        <v>2141</v>
      </c>
      <c r="O227" s="71" t="s">
        <v>2142</v>
      </c>
      <c r="P227" s="71" t="s">
        <v>1479</v>
      </c>
      <c r="Q227" s="72">
        <v>10</v>
      </c>
      <c r="R227" s="71" t="s">
        <v>499</v>
      </c>
      <c r="S227" s="73">
        <v>43332</v>
      </c>
      <c r="U227" s="71" t="s">
        <v>2712</v>
      </c>
      <c r="V227" s="71" t="s">
        <v>1741</v>
      </c>
      <c r="W227" s="71" t="s">
        <v>1741</v>
      </c>
      <c r="X227" s="71" t="s">
        <v>1741</v>
      </c>
      <c r="Y227" s="71" t="s">
        <v>2689</v>
      </c>
      <c r="Z227" s="71" t="s">
        <v>8</v>
      </c>
      <c r="AA227" s="71" t="s">
        <v>1333</v>
      </c>
      <c r="AB227" s="71" t="s">
        <v>2709</v>
      </c>
    </row>
    <row r="228" spans="1:28" x14ac:dyDescent="0.25">
      <c r="A228" s="30" t="s">
        <v>2190</v>
      </c>
      <c r="B228" s="37" t="str">
        <f t="shared" si="6"/>
        <v>LEDDYFRG</v>
      </c>
      <c r="C228" s="37" t="str">
        <f t="shared" si="7"/>
        <v>185GP</v>
      </c>
      <c r="D228" s="71">
        <v>152019</v>
      </c>
      <c r="E228" s="71" t="s">
        <v>2143</v>
      </c>
      <c r="F228" s="71" t="s">
        <v>2144</v>
      </c>
      <c r="G228" s="71" t="s">
        <v>2145</v>
      </c>
      <c r="H228" s="71" t="s">
        <v>1003</v>
      </c>
      <c r="I228" s="71" t="s">
        <v>19</v>
      </c>
      <c r="J228" s="71" t="s">
        <v>53</v>
      </c>
      <c r="K228" s="71" t="s">
        <v>25</v>
      </c>
      <c r="L228" s="71" t="s">
        <v>2146</v>
      </c>
      <c r="M228" s="71" t="s">
        <v>2147</v>
      </c>
      <c r="N228" s="71" t="s">
        <v>2148</v>
      </c>
      <c r="O228" s="71" t="s">
        <v>2149</v>
      </c>
      <c r="P228" s="71" t="s">
        <v>1479</v>
      </c>
      <c r="Q228" s="72">
        <v>10</v>
      </c>
      <c r="R228" s="71" t="s">
        <v>499</v>
      </c>
      <c r="S228" s="73">
        <v>43455</v>
      </c>
      <c r="U228" s="71" t="s">
        <v>2150</v>
      </c>
      <c r="V228" s="71" t="s">
        <v>1741</v>
      </c>
      <c r="W228" s="71" t="s">
        <v>1741</v>
      </c>
      <c r="X228" s="71" t="s">
        <v>1741</v>
      </c>
      <c r="Y228" s="71" t="s">
        <v>2689</v>
      </c>
      <c r="Z228" s="71" t="s">
        <v>19</v>
      </c>
      <c r="AA228" s="71" t="s">
        <v>1</v>
      </c>
      <c r="AB228" s="71" t="s">
        <v>2713</v>
      </c>
    </row>
    <row r="229" spans="1:28" x14ac:dyDescent="0.25">
      <c r="A229" s="30" t="s">
        <v>2190</v>
      </c>
      <c r="B229" s="37" t="str">
        <f t="shared" si="6"/>
        <v>LEDDYFRD</v>
      </c>
      <c r="C229" s="37" t="str">
        <f t="shared" si="7"/>
        <v>185DP</v>
      </c>
      <c r="D229" s="71">
        <v>152020</v>
      </c>
      <c r="E229" s="71" t="s">
        <v>2151</v>
      </c>
      <c r="F229" s="71" t="s">
        <v>2144</v>
      </c>
      <c r="G229" s="71" t="s">
        <v>2145</v>
      </c>
      <c r="H229" s="71" t="s">
        <v>1003</v>
      </c>
      <c r="I229" s="71" t="s">
        <v>18</v>
      </c>
      <c r="J229" s="71" t="s">
        <v>1304</v>
      </c>
      <c r="K229" s="71" t="s">
        <v>25</v>
      </c>
      <c r="L229" s="71" t="s">
        <v>2146</v>
      </c>
      <c r="M229" s="71" t="s">
        <v>2147</v>
      </c>
      <c r="N229" s="71" t="s">
        <v>2152</v>
      </c>
      <c r="O229" s="71" t="s">
        <v>2153</v>
      </c>
      <c r="P229" s="71" t="s">
        <v>1479</v>
      </c>
      <c r="Q229" s="72">
        <v>10</v>
      </c>
      <c r="R229" s="71" t="s">
        <v>499</v>
      </c>
      <c r="S229" s="73">
        <v>43455</v>
      </c>
      <c r="U229" s="71" t="s">
        <v>2154</v>
      </c>
      <c r="V229" s="71" t="s">
        <v>1741</v>
      </c>
      <c r="W229" s="71" t="s">
        <v>1741</v>
      </c>
      <c r="X229" s="71" t="s">
        <v>1741</v>
      </c>
      <c r="Y229" s="71" t="s">
        <v>2689</v>
      </c>
      <c r="Z229" s="71" t="s">
        <v>18</v>
      </c>
      <c r="AA229" s="71" t="s">
        <v>1648</v>
      </c>
      <c r="AB229" s="71" t="s">
        <v>2713</v>
      </c>
    </row>
    <row r="230" spans="1:28" x14ac:dyDescent="0.25">
      <c r="A230" s="30" t="s">
        <v>2190</v>
      </c>
      <c r="B230" s="37" t="str">
        <f t="shared" si="6"/>
        <v>LEDDYFGDP</v>
      </c>
      <c r="C230" s="37" t="str">
        <f t="shared" si="7"/>
        <v>185G1</v>
      </c>
      <c r="D230" s="71">
        <v>152022</v>
      </c>
      <c r="E230" s="71" t="s">
        <v>2155</v>
      </c>
      <c r="F230" s="71" t="s">
        <v>2144</v>
      </c>
      <c r="G230" s="71" t="s">
        <v>2145</v>
      </c>
      <c r="H230" s="71" t="s">
        <v>1003</v>
      </c>
      <c r="I230" s="71" t="s">
        <v>41</v>
      </c>
      <c r="J230" s="71" t="s">
        <v>44</v>
      </c>
      <c r="K230" s="71" t="s">
        <v>24</v>
      </c>
      <c r="L230" s="71" t="s">
        <v>2146</v>
      </c>
      <c r="M230" s="71" t="s">
        <v>2147</v>
      </c>
      <c r="N230" s="71" t="s">
        <v>2156</v>
      </c>
      <c r="O230" s="71" t="s">
        <v>2157</v>
      </c>
      <c r="P230" s="71" t="s">
        <v>1479</v>
      </c>
      <c r="Q230" s="72">
        <v>10</v>
      </c>
      <c r="R230" s="71" t="s">
        <v>499</v>
      </c>
      <c r="S230" s="73">
        <v>43455</v>
      </c>
      <c r="U230" s="71" t="s">
        <v>2158</v>
      </c>
      <c r="V230" s="71" t="s">
        <v>1741</v>
      </c>
      <c r="W230" s="71" t="s">
        <v>1741</v>
      </c>
      <c r="X230" s="71" t="s">
        <v>1741</v>
      </c>
      <c r="Y230" s="71" t="s">
        <v>2689</v>
      </c>
      <c r="Z230" s="71" t="s">
        <v>12</v>
      </c>
      <c r="AA230" s="71" t="s">
        <v>7</v>
      </c>
      <c r="AB230" s="71" t="s">
        <v>2713</v>
      </c>
    </row>
    <row r="231" spans="1:28" x14ac:dyDescent="0.25">
      <c r="A231" s="30" t="s">
        <v>2190</v>
      </c>
      <c r="B231" s="37" t="str">
        <f t="shared" si="6"/>
        <v>LEDDYFDDP</v>
      </c>
      <c r="C231" s="37" t="str">
        <f t="shared" si="7"/>
        <v>185D1</v>
      </c>
      <c r="D231" s="71">
        <v>152021</v>
      </c>
      <c r="E231" s="71" t="s">
        <v>2159</v>
      </c>
      <c r="F231" s="71" t="s">
        <v>2144</v>
      </c>
      <c r="G231" s="71" t="s">
        <v>2145</v>
      </c>
      <c r="H231" s="71" t="s">
        <v>1003</v>
      </c>
      <c r="I231" s="71" t="s">
        <v>34</v>
      </c>
      <c r="J231" s="71" t="s">
        <v>1303</v>
      </c>
      <c r="K231" s="71" t="s">
        <v>24</v>
      </c>
      <c r="L231" s="71" t="s">
        <v>2146</v>
      </c>
      <c r="M231" s="71" t="s">
        <v>2147</v>
      </c>
      <c r="N231" s="71" t="s">
        <v>2160</v>
      </c>
      <c r="O231" s="71" t="s">
        <v>2161</v>
      </c>
      <c r="P231" s="71" t="s">
        <v>1479</v>
      </c>
      <c r="Q231" s="72">
        <v>10</v>
      </c>
      <c r="R231" s="71" t="s">
        <v>499</v>
      </c>
      <c r="S231" s="73">
        <v>43455</v>
      </c>
      <c r="U231" s="71" t="s">
        <v>2162</v>
      </c>
      <c r="V231" s="71" t="s">
        <v>1741</v>
      </c>
      <c r="W231" s="71" t="s">
        <v>1741</v>
      </c>
      <c r="X231" s="71" t="s">
        <v>1741</v>
      </c>
      <c r="Y231" s="71" t="s">
        <v>2689</v>
      </c>
      <c r="Z231" s="71" t="s">
        <v>8</v>
      </c>
      <c r="AA231" s="71" t="s">
        <v>1333</v>
      </c>
      <c r="AB231" s="71" t="s">
        <v>2713</v>
      </c>
    </row>
    <row r="232" spans="1:28" x14ac:dyDescent="0.25">
      <c r="A232" s="30" t="s">
        <v>2191</v>
      </c>
      <c r="B232" s="37" t="str">
        <f t="shared" si="6"/>
        <v>LEDHCFRG</v>
      </c>
      <c r="C232" s="37" t="str">
        <f t="shared" si="7"/>
        <v>188GP</v>
      </c>
      <c r="D232" s="71">
        <v>152025</v>
      </c>
      <c r="E232" s="71" t="s">
        <v>2163</v>
      </c>
      <c r="F232" s="71" t="s">
        <v>2164</v>
      </c>
      <c r="G232" s="71" t="s">
        <v>2165</v>
      </c>
      <c r="H232" s="71" t="s">
        <v>1003</v>
      </c>
      <c r="I232" s="71" t="s">
        <v>19</v>
      </c>
      <c r="J232" s="71" t="s">
        <v>53</v>
      </c>
      <c r="K232" s="71" t="s">
        <v>25</v>
      </c>
      <c r="L232" s="71" t="s">
        <v>2166</v>
      </c>
      <c r="M232" s="71" t="s">
        <v>2167</v>
      </c>
      <c r="N232" s="71" t="s">
        <v>2168</v>
      </c>
      <c r="O232" s="71" t="s">
        <v>2169</v>
      </c>
      <c r="P232" s="71" t="s">
        <v>1479</v>
      </c>
      <c r="Q232" s="72">
        <v>10</v>
      </c>
      <c r="R232" s="71" t="s">
        <v>499</v>
      </c>
      <c r="S232" s="73">
        <v>43524</v>
      </c>
      <c r="U232" s="71" t="s">
        <v>2170</v>
      </c>
      <c r="V232" s="71" t="s">
        <v>1741</v>
      </c>
      <c r="W232" s="71" t="s">
        <v>1741</v>
      </c>
      <c r="X232" s="71" t="s">
        <v>1741</v>
      </c>
      <c r="Y232" s="71" t="s">
        <v>2689</v>
      </c>
      <c r="Z232" s="71" t="s">
        <v>19</v>
      </c>
      <c r="AA232" s="71" t="s">
        <v>1</v>
      </c>
      <c r="AB232" s="71" t="s">
        <v>2714</v>
      </c>
    </row>
    <row r="233" spans="1:28" x14ac:dyDescent="0.25">
      <c r="A233" s="30" t="s">
        <v>2191</v>
      </c>
      <c r="B233" s="37" t="str">
        <f t="shared" si="6"/>
        <v>LEDHCFRD</v>
      </c>
      <c r="C233" s="37" t="str">
        <f t="shared" si="7"/>
        <v>188DP</v>
      </c>
      <c r="D233" s="71">
        <v>152026</v>
      </c>
      <c r="E233" s="71" t="s">
        <v>2171</v>
      </c>
      <c r="F233" s="71" t="s">
        <v>2164</v>
      </c>
      <c r="G233" s="71" t="s">
        <v>2165</v>
      </c>
      <c r="H233" s="71" t="s">
        <v>1003</v>
      </c>
      <c r="I233" s="71" t="s">
        <v>18</v>
      </c>
      <c r="J233" s="71" t="s">
        <v>1304</v>
      </c>
      <c r="K233" s="71" t="s">
        <v>25</v>
      </c>
      <c r="L233" s="71" t="s">
        <v>2166</v>
      </c>
      <c r="M233" s="71" t="s">
        <v>2167</v>
      </c>
      <c r="N233" s="71" t="s">
        <v>2172</v>
      </c>
      <c r="O233" s="71" t="s">
        <v>2173</v>
      </c>
      <c r="P233" s="71" t="s">
        <v>1479</v>
      </c>
      <c r="Q233" s="72">
        <v>10</v>
      </c>
      <c r="R233" s="71" t="s">
        <v>499</v>
      </c>
      <c r="S233" s="73">
        <v>43524</v>
      </c>
      <c r="U233" s="71" t="s">
        <v>2174</v>
      </c>
      <c r="V233" s="71" t="s">
        <v>1741</v>
      </c>
      <c r="W233" s="71" t="s">
        <v>1741</v>
      </c>
      <c r="X233" s="71" t="s">
        <v>1741</v>
      </c>
      <c r="Y233" s="71" t="s">
        <v>2689</v>
      </c>
      <c r="Z233" s="71" t="s">
        <v>18</v>
      </c>
      <c r="AA233" s="71" t="s">
        <v>1648</v>
      </c>
      <c r="AB233" s="71" t="s">
        <v>2714</v>
      </c>
    </row>
    <row r="234" spans="1:28" x14ac:dyDescent="0.25">
      <c r="A234" s="30" t="s">
        <v>2191</v>
      </c>
      <c r="B234" s="37" t="str">
        <f t="shared" si="6"/>
        <v>LEDHCFGDP</v>
      </c>
      <c r="C234" s="37" t="str">
        <f t="shared" si="7"/>
        <v>188G1</v>
      </c>
      <c r="D234" s="71">
        <v>152024</v>
      </c>
      <c r="E234" s="71" t="s">
        <v>2175</v>
      </c>
      <c r="F234" s="71" t="s">
        <v>2164</v>
      </c>
      <c r="G234" s="71" t="s">
        <v>2165</v>
      </c>
      <c r="H234" s="71" t="s">
        <v>1003</v>
      </c>
      <c r="I234" s="71" t="s">
        <v>41</v>
      </c>
      <c r="J234" s="71" t="s">
        <v>44</v>
      </c>
      <c r="K234" s="71" t="s">
        <v>24</v>
      </c>
      <c r="L234" s="71" t="s">
        <v>2166</v>
      </c>
      <c r="M234" s="71" t="s">
        <v>2167</v>
      </c>
      <c r="N234" s="71" t="s">
        <v>2176</v>
      </c>
      <c r="O234" s="71" t="s">
        <v>2177</v>
      </c>
      <c r="P234" s="71" t="s">
        <v>1479</v>
      </c>
      <c r="Q234" s="72">
        <v>10</v>
      </c>
      <c r="R234" s="71" t="s">
        <v>499</v>
      </c>
      <c r="S234" s="73">
        <v>43524</v>
      </c>
      <c r="U234" s="71" t="s">
        <v>2178</v>
      </c>
      <c r="V234" s="71" t="s">
        <v>1741</v>
      </c>
      <c r="W234" s="71" t="s">
        <v>1741</v>
      </c>
      <c r="X234" s="71" t="s">
        <v>1741</v>
      </c>
      <c r="Y234" s="71" t="s">
        <v>2689</v>
      </c>
      <c r="Z234" s="71" t="s">
        <v>12</v>
      </c>
      <c r="AA234" s="71" t="s">
        <v>7</v>
      </c>
      <c r="AB234" s="71" t="s">
        <v>2714</v>
      </c>
    </row>
    <row r="235" spans="1:28" x14ac:dyDescent="0.25">
      <c r="A235" s="30" t="s">
        <v>2191</v>
      </c>
      <c r="B235" s="37" t="str">
        <f t="shared" si="6"/>
        <v>LEDHCFDDP</v>
      </c>
      <c r="C235" s="37" t="str">
        <f t="shared" si="7"/>
        <v>188D1</v>
      </c>
      <c r="D235" s="71">
        <v>152023</v>
      </c>
      <c r="E235" s="71" t="s">
        <v>2179</v>
      </c>
      <c r="F235" s="71" t="s">
        <v>2164</v>
      </c>
      <c r="G235" s="71" t="s">
        <v>2165</v>
      </c>
      <c r="H235" s="71" t="s">
        <v>1003</v>
      </c>
      <c r="I235" s="71" t="s">
        <v>34</v>
      </c>
      <c r="J235" s="71" t="s">
        <v>1303</v>
      </c>
      <c r="K235" s="71" t="s">
        <v>24</v>
      </c>
      <c r="L235" s="71" t="s">
        <v>2166</v>
      </c>
      <c r="M235" s="71" t="s">
        <v>2167</v>
      </c>
      <c r="N235" s="71" t="s">
        <v>2180</v>
      </c>
      <c r="O235" s="71" t="s">
        <v>2181</v>
      </c>
      <c r="P235" s="71" t="s">
        <v>1479</v>
      </c>
      <c r="Q235" s="72">
        <v>10</v>
      </c>
      <c r="R235" s="71" t="s">
        <v>499</v>
      </c>
      <c r="S235" s="73">
        <v>43524</v>
      </c>
      <c r="U235" s="71" t="s">
        <v>2182</v>
      </c>
      <c r="V235" s="71" t="s">
        <v>1741</v>
      </c>
      <c r="W235" s="71" t="s">
        <v>1741</v>
      </c>
      <c r="X235" s="71" t="s">
        <v>1741</v>
      </c>
      <c r="Y235" s="71" t="s">
        <v>2689</v>
      </c>
      <c r="Z235" s="71" t="s">
        <v>8</v>
      </c>
      <c r="AA235" s="71" t="s">
        <v>1333</v>
      </c>
      <c r="AB235" s="71" t="s">
        <v>2714</v>
      </c>
    </row>
    <row r="236" spans="1:28" x14ac:dyDescent="0.25">
      <c r="A236" s="30" t="s">
        <v>2400</v>
      </c>
      <c r="B236" s="37" t="str">
        <f t="shared" ref="B236" si="8">F236&amp;I236</f>
        <v>LEMETFG</v>
      </c>
      <c r="C236" s="37" t="str">
        <f t="shared" ref="C236" si="9">O236</f>
        <v>195GP</v>
      </c>
      <c r="D236" s="71">
        <v>152404</v>
      </c>
      <c r="E236" s="71" t="s">
        <v>2393</v>
      </c>
      <c r="F236" s="71" t="s">
        <v>2394</v>
      </c>
      <c r="G236" s="71" t="s">
        <v>2395</v>
      </c>
      <c r="H236" s="71" t="s">
        <v>1568</v>
      </c>
      <c r="I236" s="71" t="s">
        <v>9</v>
      </c>
      <c r="J236" s="71" t="s">
        <v>6</v>
      </c>
      <c r="K236" s="71" t="s">
        <v>25</v>
      </c>
      <c r="L236" s="71" t="s">
        <v>2715</v>
      </c>
      <c r="M236" s="71" t="s">
        <v>2396</v>
      </c>
      <c r="N236" s="71" t="s">
        <v>2716</v>
      </c>
      <c r="O236" s="71" t="s">
        <v>2397</v>
      </c>
      <c r="P236" s="71" t="s">
        <v>1479</v>
      </c>
      <c r="Q236" s="72">
        <v>10</v>
      </c>
      <c r="R236" s="71" t="s">
        <v>499</v>
      </c>
      <c r="S236" s="73">
        <v>45336</v>
      </c>
      <c r="U236" s="71" t="s">
        <v>2395</v>
      </c>
      <c r="V236" s="71" t="s">
        <v>1741</v>
      </c>
      <c r="W236" s="71" t="s">
        <v>1741</v>
      </c>
      <c r="X236" s="71" t="s">
        <v>1741</v>
      </c>
      <c r="Y236" s="71" t="s">
        <v>2656</v>
      </c>
      <c r="Z236" s="71" t="s">
        <v>9</v>
      </c>
      <c r="AA236" s="71" t="s">
        <v>6</v>
      </c>
    </row>
    <row r="237" spans="1:28" x14ac:dyDescent="0.25">
      <c r="A237" s="30" t="s">
        <v>2800</v>
      </c>
      <c r="B237" s="37" t="str">
        <f t="shared" ref="B237:B244" si="10">F237&amp;I237</f>
        <v>LEMFGFRG</v>
      </c>
      <c r="C237" s="37" t="str">
        <f t="shared" ref="C237:C244" si="11">O237</f>
        <v>196GP</v>
      </c>
      <c r="D237" s="71">
        <v>152922</v>
      </c>
      <c r="E237" s="71" t="s">
        <v>2772</v>
      </c>
      <c r="F237" s="71" t="s">
        <v>2719</v>
      </c>
      <c r="G237" s="71" t="s">
        <v>2720</v>
      </c>
      <c r="H237" s="71" t="s">
        <v>1003</v>
      </c>
      <c r="I237" s="71" t="s">
        <v>19</v>
      </c>
      <c r="J237" s="71" t="s">
        <v>53</v>
      </c>
      <c r="K237" s="71" t="s">
        <v>25</v>
      </c>
      <c r="M237" s="71" t="s">
        <v>2773</v>
      </c>
      <c r="O237" s="71" t="s">
        <v>2774</v>
      </c>
      <c r="P237" s="71" t="s">
        <v>1479</v>
      </c>
      <c r="Q237" s="72">
        <v>10</v>
      </c>
      <c r="R237" s="71" t="s">
        <v>499</v>
      </c>
      <c r="S237" s="73">
        <v>45576</v>
      </c>
      <c r="U237" s="71" t="s">
        <v>2775</v>
      </c>
      <c r="V237" s="71" t="s">
        <v>1741</v>
      </c>
      <c r="W237" s="71" t="s">
        <v>1741</v>
      </c>
      <c r="X237" s="71" t="s">
        <v>1741</v>
      </c>
      <c r="Z237" s="71" t="s">
        <v>19</v>
      </c>
      <c r="AA237" s="71" t="s">
        <v>1</v>
      </c>
    </row>
    <row r="238" spans="1:28" x14ac:dyDescent="0.25">
      <c r="A238" s="30" t="s">
        <v>2800</v>
      </c>
      <c r="B238" s="37" t="str">
        <f t="shared" si="10"/>
        <v>LEMFGFRD</v>
      </c>
      <c r="C238" s="37" t="str">
        <f t="shared" si="11"/>
        <v>196DP</v>
      </c>
      <c r="D238" s="71">
        <v>152923</v>
      </c>
      <c r="E238" s="71" t="s">
        <v>2776</v>
      </c>
      <c r="F238" s="71" t="s">
        <v>2719</v>
      </c>
      <c r="G238" s="71" t="s">
        <v>2720</v>
      </c>
      <c r="H238" s="71" t="s">
        <v>1003</v>
      </c>
      <c r="I238" s="71" t="s">
        <v>18</v>
      </c>
      <c r="J238" s="71" t="s">
        <v>1304</v>
      </c>
      <c r="K238" s="71" t="s">
        <v>25</v>
      </c>
      <c r="M238" s="71" t="s">
        <v>2773</v>
      </c>
      <c r="O238" s="71" t="s">
        <v>2777</v>
      </c>
      <c r="P238" s="71" t="s">
        <v>1479</v>
      </c>
      <c r="Q238" s="72">
        <v>10</v>
      </c>
      <c r="R238" s="71" t="s">
        <v>499</v>
      </c>
      <c r="S238" s="73">
        <v>45576</v>
      </c>
      <c r="U238" s="71" t="s">
        <v>2778</v>
      </c>
      <c r="V238" s="71" t="s">
        <v>1741</v>
      </c>
      <c r="W238" s="71" t="s">
        <v>1741</v>
      </c>
      <c r="X238" s="71" t="s">
        <v>1741</v>
      </c>
      <c r="Z238" s="71" t="s">
        <v>18</v>
      </c>
      <c r="AA238" s="71" t="s">
        <v>1648</v>
      </c>
    </row>
    <row r="239" spans="1:28" x14ac:dyDescent="0.25">
      <c r="A239" s="30" t="s">
        <v>2800</v>
      </c>
      <c r="B239" s="37" t="str">
        <f t="shared" si="10"/>
        <v>LEMFGFGDP</v>
      </c>
      <c r="C239" s="37" t="str">
        <f t="shared" si="11"/>
        <v>196G1</v>
      </c>
      <c r="D239" s="71">
        <v>152920</v>
      </c>
      <c r="E239" s="71" t="s">
        <v>2779</v>
      </c>
      <c r="F239" s="71" t="s">
        <v>2719</v>
      </c>
      <c r="G239" s="71" t="s">
        <v>2720</v>
      </c>
      <c r="H239" s="71" t="s">
        <v>1003</v>
      </c>
      <c r="I239" s="71" t="s">
        <v>41</v>
      </c>
      <c r="J239" s="71" t="s">
        <v>44</v>
      </c>
      <c r="K239" s="71" t="s">
        <v>24</v>
      </c>
      <c r="M239" s="71" t="s">
        <v>2773</v>
      </c>
      <c r="O239" s="71" t="s">
        <v>2780</v>
      </c>
      <c r="P239" s="71" t="s">
        <v>1479</v>
      </c>
      <c r="Q239" s="72">
        <v>10</v>
      </c>
      <c r="R239" s="71" t="s">
        <v>499</v>
      </c>
      <c r="S239" s="73">
        <v>45576</v>
      </c>
      <c r="U239" s="71" t="s">
        <v>2781</v>
      </c>
      <c r="V239" s="71" t="s">
        <v>1741</v>
      </c>
      <c r="W239" s="71" t="s">
        <v>1741</v>
      </c>
      <c r="X239" s="71" t="s">
        <v>1741</v>
      </c>
      <c r="Z239" s="71" t="s">
        <v>12</v>
      </c>
      <c r="AA239" s="71" t="s">
        <v>7</v>
      </c>
    </row>
    <row r="240" spans="1:28" x14ac:dyDescent="0.25">
      <c r="A240" s="30" t="s">
        <v>2800</v>
      </c>
      <c r="B240" s="37" t="str">
        <f t="shared" si="10"/>
        <v>LEMFGFDDP</v>
      </c>
      <c r="C240" s="37" t="str">
        <f t="shared" si="11"/>
        <v>196D1</v>
      </c>
      <c r="D240" s="71">
        <v>152921</v>
      </c>
      <c r="E240" s="71" t="s">
        <v>2782</v>
      </c>
      <c r="F240" s="71" t="s">
        <v>2719</v>
      </c>
      <c r="G240" s="71" t="s">
        <v>2720</v>
      </c>
      <c r="H240" s="71" t="s">
        <v>1003</v>
      </c>
      <c r="I240" s="71" t="s">
        <v>34</v>
      </c>
      <c r="J240" s="71" t="s">
        <v>1303</v>
      </c>
      <c r="K240" s="71" t="s">
        <v>24</v>
      </c>
      <c r="M240" s="71" t="s">
        <v>2773</v>
      </c>
      <c r="O240" s="71" t="s">
        <v>2783</v>
      </c>
      <c r="P240" s="71" t="s">
        <v>1479</v>
      </c>
      <c r="Q240" s="72">
        <v>10</v>
      </c>
      <c r="R240" s="71" t="s">
        <v>499</v>
      </c>
      <c r="S240" s="73">
        <v>45576</v>
      </c>
      <c r="U240" s="71" t="s">
        <v>2784</v>
      </c>
      <c r="V240" s="71" t="s">
        <v>1741</v>
      </c>
      <c r="W240" s="71" t="s">
        <v>1741</v>
      </c>
      <c r="X240" s="71" t="s">
        <v>1741</v>
      </c>
      <c r="Z240" s="71" t="s">
        <v>8</v>
      </c>
      <c r="AA240" s="71" t="s">
        <v>1333</v>
      </c>
    </row>
    <row r="241" spans="1:27" x14ac:dyDescent="0.25">
      <c r="A241" s="30" t="s">
        <v>2801</v>
      </c>
      <c r="B241" s="37" t="str">
        <f t="shared" si="10"/>
        <v>LEMAAFRG</v>
      </c>
      <c r="C241" s="37" t="str">
        <f t="shared" si="11"/>
        <v>197GP</v>
      </c>
      <c r="D241" s="71">
        <v>153248</v>
      </c>
      <c r="E241" s="71" t="s">
        <v>2785</v>
      </c>
      <c r="F241" s="71" t="s">
        <v>2786</v>
      </c>
      <c r="G241" s="71" t="s">
        <v>2787</v>
      </c>
      <c r="H241" s="71" t="s">
        <v>1514</v>
      </c>
      <c r="I241" s="71" t="s">
        <v>19</v>
      </c>
      <c r="J241" s="71" t="s">
        <v>53</v>
      </c>
      <c r="K241" s="71" t="s">
        <v>25</v>
      </c>
      <c r="M241" s="71" t="s">
        <v>2788</v>
      </c>
      <c r="O241" s="71" t="s">
        <v>2789</v>
      </c>
      <c r="P241" s="71" t="s">
        <v>1479</v>
      </c>
      <c r="Q241" s="72">
        <v>10</v>
      </c>
      <c r="R241" s="71" t="s">
        <v>499</v>
      </c>
      <c r="S241" s="73">
        <v>45702</v>
      </c>
      <c r="U241" s="71" t="s">
        <v>2790</v>
      </c>
      <c r="V241" s="71" t="s">
        <v>1741</v>
      </c>
      <c r="W241" s="71" t="s">
        <v>1741</v>
      </c>
      <c r="X241" s="71" t="s">
        <v>1741</v>
      </c>
      <c r="Z241" s="71" t="s">
        <v>19</v>
      </c>
      <c r="AA241" s="71" t="s">
        <v>1</v>
      </c>
    </row>
    <row r="242" spans="1:27" x14ac:dyDescent="0.25">
      <c r="A242" s="30" t="s">
        <v>2801</v>
      </c>
      <c r="B242" s="37" t="str">
        <f t="shared" si="10"/>
        <v>LEMAAFRD</v>
      </c>
      <c r="C242" s="37" t="str">
        <f t="shared" si="11"/>
        <v>197DP</v>
      </c>
      <c r="D242" s="71">
        <v>153249</v>
      </c>
      <c r="E242" s="71" t="s">
        <v>2791</v>
      </c>
      <c r="F242" s="71" t="s">
        <v>2786</v>
      </c>
      <c r="G242" s="71" t="s">
        <v>2787</v>
      </c>
      <c r="H242" s="71" t="s">
        <v>1514</v>
      </c>
      <c r="I242" s="71" t="s">
        <v>18</v>
      </c>
      <c r="J242" s="71" t="s">
        <v>1304</v>
      </c>
      <c r="K242" s="71" t="s">
        <v>25</v>
      </c>
      <c r="M242" s="71" t="s">
        <v>2788</v>
      </c>
      <c r="O242" s="71" t="s">
        <v>2792</v>
      </c>
      <c r="P242" s="71" t="s">
        <v>1479</v>
      </c>
      <c r="Q242" s="72">
        <v>10</v>
      </c>
      <c r="R242" s="71" t="s">
        <v>499</v>
      </c>
      <c r="S242" s="73">
        <v>45702</v>
      </c>
      <c r="U242" s="71" t="s">
        <v>2793</v>
      </c>
      <c r="V242" s="71" t="s">
        <v>1741</v>
      </c>
      <c r="W242" s="71" t="s">
        <v>1741</v>
      </c>
      <c r="X242" s="71" t="s">
        <v>1741</v>
      </c>
      <c r="Z242" s="71" t="s">
        <v>18</v>
      </c>
      <c r="AA242" s="71" t="s">
        <v>1648</v>
      </c>
    </row>
    <row r="243" spans="1:27" x14ac:dyDescent="0.25">
      <c r="A243" s="30" t="s">
        <v>2801</v>
      </c>
      <c r="B243" s="37" t="str">
        <f t="shared" si="10"/>
        <v>LEMAAFGDP</v>
      </c>
      <c r="C243" s="37" t="str">
        <f t="shared" si="11"/>
        <v>197G1</v>
      </c>
      <c r="D243" s="71">
        <v>153246</v>
      </c>
      <c r="E243" s="71" t="s">
        <v>2794</v>
      </c>
      <c r="F243" s="71" t="s">
        <v>2786</v>
      </c>
      <c r="G243" s="71" t="s">
        <v>2787</v>
      </c>
      <c r="H243" s="71" t="s">
        <v>1514</v>
      </c>
      <c r="I243" s="71" t="s">
        <v>41</v>
      </c>
      <c r="J243" s="71" t="s">
        <v>44</v>
      </c>
      <c r="K243" s="71" t="s">
        <v>24</v>
      </c>
      <c r="M243" s="71" t="s">
        <v>2788</v>
      </c>
      <c r="O243" s="71" t="s">
        <v>2795</v>
      </c>
      <c r="P243" s="71" t="s">
        <v>1479</v>
      </c>
      <c r="Q243" s="72">
        <v>10</v>
      </c>
      <c r="R243" s="71" t="s">
        <v>499</v>
      </c>
      <c r="S243" s="73">
        <v>45702</v>
      </c>
      <c r="U243" s="71" t="s">
        <v>2796</v>
      </c>
      <c r="V243" s="71" t="s">
        <v>1741</v>
      </c>
      <c r="W243" s="71" t="s">
        <v>1741</v>
      </c>
      <c r="X243" s="71" t="s">
        <v>1741</v>
      </c>
      <c r="Z243" s="71" t="s">
        <v>12</v>
      </c>
      <c r="AA243" s="71" t="s">
        <v>7</v>
      </c>
    </row>
    <row r="244" spans="1:27" x14ac:dyDescent="0.25">
      <c r="A244" s="30" t="s">
        <v>2801</v>
      </c>
      <c r="B244" s="37" t="str">
        <f t="shared" si="10"/>
        <v>LEMAAFDDP</v>
      </c>
      <c r="C244" s="37" t="str">
        <f t="shared" si="11"/>
        <v>197D1</v>
      </c>
      <c r="D244" s="71">
        <v>153247</v>
      </c>
      <c r="E244" s="71" t="s">
        <v>2797</v>
      </c>
      <c r="F244" s="71" t="s">
        <v>2786</v>
      </c>
      <c r="G244" s="71" t="s">
        <v>2787</v>
      </c>
      <c r="H244" s="71" t="s">
        <v>1514</v>
      </c>
      <c r="I244" s="71" t="s">
        <v>34</v>
      </c>
      <c r="J244" s="71" t="s">
        <v>1303</v>
      </c>
      <c r="K244" s="71" t="s">
        <v>24</v>
      </c>
      <c r="M244" s="71" t="s">
        <v>2788</v>
      </c>
      <c r="O244" s="71" t="s">
        <v>2798</v>
      </c>
      <c r="P244" s="71" t="s">
        <v>1479</v>
      </c>
      <c r="Q244" s="72">
        <v>10</v>
      </c>
      <c r="R244" s="71" t="s">
        <v>499</v>
      </c>
      <c r="S244" s="73">
        <v>45702</v>
      </c>
      <c r="U244" s="71" t="s">
        <v>2799</v>
      </c>
      <c r="V244" s="71" t="s">
        <v>1741</v>
      </c>
      <c r="W244" s="71" t="s">
        <v>1741</v>
      </c>
      <c r="X244" s="71" t="s">
        <v>1741</v>
      </c>
      <c r="Z244" s="71" t="s">
        <v>8</v>
      </c>
      <c r="AA244" s="71" t="s">
        <v>1333</v>
      </c>
    </row>
  </sheetData>
  <pageMargins left="0.7" right="0.7" top="0.75" bottom="0.75" header="0.3" footer="0.3"/>
  <pageSetup orientation="portrait"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5CA9-E896-47E3-B49F-2C78392F21B5}">
  <sheetPr>
    <tabColor rgb="FFFFFF00"/>
  </sheetPr>
  <dimension ref="A1:T5"/>
  <sheetViews>
    <sheetView zoomScaleNormal="100" workbookViewId="0">
      <pane ySplit="1" topLeftCell="A2" activePane="bottomLeft" state="frozen"/>
      <selection activeCell="A236" sqref="A236"/>
      <selection pane="bottomLeft" activeCell="A5" sqref="A5"/>
    </sheetView>
  </sheetViews>
  <sheetFormatPr defaultColWidth="8.7109375" defaultRowHeight="12.75" x14ac:dyDescent="0.25"/>
  <cols>
    <col min="1" max="1" width="10.42578125" style="37" bestFit="1" customWidth="1"/>
    <col min="2" max="2" width="8.7109375" style="30" bestFit="1" customWidth="1"/>
    <col min="3" max="3" width="10.7109375" style="30" bestFit="1" customWidth="1"/>
    <col min="4" max="4" width="11.28515625" style="30" bestFit="1" customWidth="1"/>
    <col min="5" max="5" width="12.7109375" style="30" bestFit="1" customWidth="1"/>
    <col min="6" max="6" width="10" style="30" bestFit="1" customWidth="1"/>
    <col min="7" max="7" width="13.28515625" style="30" bestFit="1" customWidth="1"/>
    <col min="8" max="8" width="15.28515625" style="30" bestFit="1" customWidth="1"/>
    <col min="9" max="9" width="9" style="30" bestFit="1" customWidth="1"/>
    <col min="10" max="10" width="9.28515625" style="30" bestFit="1" customWidth="1"/>
    <col min="11" max="12" width="8.28515625" style="30" bestFit="1" customWidth="1"/>
    <col min="13" max="13" width="7.85546875" style="30" bestFit="1" customWidth="1"/>
    <col min="14" max="14" width="10.42578125" style="30" bestFit="1" customWidth="1"/>
    <col min="15" max="16" width="10.7109375" style="30" bestFit="1" customWidth="1"/>
    <col min="17" max="18" width="9.28515625" style="30" bestFit="1" customWidth="1"/>
    <col min="19" max="19" width="8.5703125" style="30" bestFit="1" customWidth="1"/>
    <col min="20" max="20" width="9" style="30" bestFit="1" customWidth="1"/>
    <col min="21" max="16384" width="8.7109375" style="30"/>
  </cols>
  <sheetData>
    <row r="1" spans="1:20" x14ac:dyDescent="0.25">
      <c r="A1" s="28" t="s">
        <v>503</v>
      </c>
      <c r="B1" s="29" t="s">
        <v>1054</v>
      </c>
      <c r="C1" s="29" t="s">
        <v>1055</v>
      </c>
      <c r="D1" s="29" t="s">
        <v>1056</v>
      </c>
      <c r="E1" s="30" t="s">
        <v>1057</v>
      </c>
      <c r="F1" s="31" t="s">
        <v>1058</v>
      </c>
      <c r="G1" s="32" t="s">
        <v>1059</v>
      </c>
      <c r="H1" s="33" t="s">
        <v>1060</v>
      </c>
      <c r="I1" s="33" t="s">
        <v>1061</v>
      </c>
      <c r="J1" s="33" t="s">
        <v>1062</v>
      </c>
      <c r="K1" s="33" t="s">
        <v>1063</v>
      </c>
      <c r="L1" s="33" t="s">
        <v>1064</v>
      </c>
      <c r="M1" s="33" t="s">
        <v>1065</v>
      </c>
      <c r="N1" s="33" t="s">
        <v>1067</v>
      </c>
      <c r="O1" s="33" t="s">
        <v>1072</v>
      </c>
      <c r="P1" s="30" t="s">
        <v>1066</v>
      </c>
      <c r="Q1" s="33" t="s">
        <v>1069</v>
      </c>
      <c r="R1" s="33" t="s">
        <v>1070</v>
      </c>
      <c r="S1" s="33" t="s">
        <v>1071</v>
      </c>
      <c r="T1" s="33" t="s">
        <v>1068</v>
      </c>
    </row>
    <row r="2" spans="1:20" x14ac:dyDescent="0.25">
      <c r="A2" s="34" t="e">
        <f>INDEX('Scheme master'!B:B,MATCH(B2&amp;C2,'Scheme master'!C:C,0),0)</f>
        <v>#N/A</v>
      </c>
      <c r="B2" s="29"/>
      <c r="C2" s="29"/>
      <c r="D2" s="29"/>
      <c r="E2" s="35"/>
      <c r="F2" s="31"/>
      <c r="G2" s="32"/>
      <c r="H2" s="33"/>
      <c r="I2" s="33"/>
      <c r="J2" s="33"/>
      <c r="K2" s="33"/>
      <c r="L2" s="33"/>
      <c r="M2" s="33"/>
      <c r="N2" s="33"/>
      <c r="O2" s="33"/>
      <c r="P2" s="36"/>
      <c r="Q2" s="33"/>
      <c r="R2" s="33"/>
      <c r="S2" s="33"/>
      <c r="T2" s="33"/>
    </row>
    <row r="3" spans="1:20" x14ac:dyDescent="0.25">
      <c r="A3" s="34" t="e">
        <f>INDEX('Scheme master'!B:B,MATCH(B3&amp;C3,'Scheme master'!C:C,0),0)</f>
        <v>#N/A</v>
      </c>
      <c r="B3" s="29"/>
      <c r="C3" s="29"/>
      <c r="D3" s="29"/>
      <c r="E3" s="35"/>
      <c r="F3" s="31"/>
      <c r="G3" s="32"/>
      <c r="H3" s="33"/>
      <c r="I3" s="33"/>
      <c r="J3" s="33"/>
      <c r="K3" s="33"/>
      <c r="L3" s="33"/>
      <c r="M3" s="33"/>
      <c r="N3" s="33"/>
      <c r="O3" s="33"/>
      <c r="P3" s="36"/>
      <c r="Q3" s="33"/>
      <c r="R3" s="33"/>
      <c r="S3" s="33"/>
      <c r="T3" s="33"/>
    </row>
    <row r="4" spans="1:20" x14ac:dyDescent="0.25">
      <c r="A4" s="34" t="e">
        <f>INDEX('Scheme master'!B:B,MATCH(B4&amp;C4,'Scheme master'!C:C,0),0)</f>
        <v>#N/A</v>
      </c>
      <c r="B4" s="29"/>
      <c r="C4" s="29"/>
      <c r="D4" s="29"/>
      <c r="E4" s="35"/>
      <c r="F4" s="31"/>
      <c r="G4" s="32"/>
      <c r="H4" s="33"/>
      <c r="I4" s="33"/>
      <c r="J4" s="33"/>
      <c r="K4" s="33"/>
      <c r="L4" s="33"/>
      <c r="M4" s="33"/>
      <c r="N4" s="33"/>
      <c r="O4" s="33"/>
      <c r="P4" s="36"/>
      <c r="Q4" s="33"/>
      <c r="R4" s="33"/>
      <c r="S4" s="33"/>
      <c r="T4" s="33"/>
    </row>
    <row r="5" spans="1:20" x14ac:dyDescent="0.25">
      <c r="A5" s="34" t="e">
        <f>INDEX('Scheme master'!B:B,MATCH(B5&amp;C5,'Scheme master'!C:C,0),0)</f>
        <v>#N/A</v>
      </c>
      <c r="B5" s="29"/>
      <c r="C5" s="29"/>
      <c r="D5" s="29"/>
      <c r="E5" s="35"/>
      <c r="F5" s="31"/>
      <c r="G5" s="32"/>
      <c r="H5" s="33"/>
      <c r="I5" s="33"/>
      <c r="J5" s="33"/>
      <c r="K5" s="33"/>
      <c r="L5" s="33"/>
      <c r="M5" s="33"/>
      <c r="N5" s="33"/>
      <c r="O5" s="33"/>
      <c r="P5" s="36"/>
      <c r="Q5" s="33"/>
      <c r="R5" s="33"/>
      <c r="S5" s="33"/>
      <c r="T5" s="33"/>
    </row>
  </sheetData>
  <pageMargins left="0.7" right="0.7" top="0.75" bottom="0.75" header="0.3" footer="0.3"/>
  <pageSetup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U172"/>
  <sheetViews>
    <sheetView workbookViewId="0">
      <pane ySplit="2" topLeftCell="A155" activePane="bottomLeft" state="frozen"/>
      <selection activeCell="A236" sqref="A236"/>
      <selection pane="bottomLeft" activeCell="G3" sqref="G3:G172"/>
    </sheetView>
  </sheetViews>
  <sheetFormatPr defaultColWidth="8.7109375" defaultRowHeight="15" customHeight="1" x14ac:dyDescent="0.25"/>
  <cols>
    <col min="1" max="1" width="10.42578125" style="37" bestFit="1" customWidth="1"/>
    <col min="2" max="3" width="8.7109375" style="37" customWidth="1"/>
    <col min="4" max="7" width="10.7109375" style="37" customWidth="1"/>
    <col min="8" max="9" width="8.7109375" style="37" customWidth="1"/>
    <col min="10" max="10" width="9.42578125" style="30" bestFit="1" customWidth="1"/>
    <col min="11" max="17" width="8.7109375" style="30" customWidth="1"/>
    <col min="18" max="18" width="12" style="30" bestFit="1" customWidth="1"/>
    <col min="19" max="46" width="8.7109375" style="30" customWidth="1"/>
    <col min="47" max="16384" width="8.7109375" style="74"/>
  </cols>
  <sheetData>
    <row r="1" spans="1:47" x14ac:dyDescent="0.25">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row>
    <row r="2" spans="1:47" x14ac:dyDescent="0.25">
      <c r="A2" s="28" t="s">
        <v>503</v>
      </c>
      <c r="B2" s="28" t="s">
        <v>501</v>
      </c>
      <c r="C2" s="28" t="s">
        <v>497</v>
      </c>
      <c r="D2" s="28" t="s">
        <v>488</v>
      </c>
      <c r="E2" s="28" t="s">
        <v>1053</v>
      </c>
      <c r="F2" s="28" t="s">
        <v>493</v>
      </c>
      <c r="G2" s="28" t="s">
        <v>538</v>
      </c>
      <c r="H2" s="28" t="s">
        <v>489</v>
      </c>
      <c r="I2" s="28" t="s">
        <v>498</v>
      </c>
      <c r="J2" t="s">
        <v>1655</v>
      </c>
      <c r="K2" t="s">
        <v>1274</v>
      </c>
      <c r="L2" t="s">
        <v>1656</v>
      </c>
      <c r="M2" t="s">
        <v>1657</v>
      </c>
      <c r="N2" t="s">
        <v>1658</v>
      </c>
      <c r="O2" t="s">
        <v>1659</v>
      </c>
      <c r="P2" t="s">
        <v>1660</v>
      </c>
      <c r="Q2" t="s">
        <v>1661</v>
      </c>
      <c r="R2" t="s">
        <v>1662</v>
      </c>
      <c r="S2" t="s">
        <v>1663</v>
      </c>
      <c r="T2" t="s">
        <v>1664</v>
      </c>
      <c r="U2" t="s">
        <v>1665</v>
      </c>
      <c r="V2" t="s">
        <v>1666</v>
      </c>
      <c r="W2" t="s">
        <v>1667</v>
      </c>
      <c r="X2" t="s">
        <v>1668</v>
      </c>
      <c r="Y2" t="s">
        <v>1669</v>
      </c>
      <c r="Z2" t="s">
        <v>1670</v>
      </c>
      <c r="AA2" t="s">
        <v>1671</v>
      </c>
      <c r="AB2" t="s">
        <v>1672</v>
      </c>
      <c r="AC2" t="s">
        <v>1673</v>
      </c>
      <c r="AD2" t="s">
        <v>1674</v>
      </c>
      <c r="AE2" t="s">
        <v>1675</v>
      </c>
      <c r="AF2" t="s">
        <v>1676</v>
      </c>
      <c r="AG2" t="s">
        <v>1677</v>
      </c>
      <c r="AH2" t="s">
        <v>1678</v>
      </c>
      <c r="AI2" t="s">
        <v>1679</v>
      </c>
      <c r="AJ2" t="s">
        <v>1680</v>
      </c>
      <c r="AK2" t="s">
        <v>1681</v>
      </c>
      <c r="AL2" t="s">
        <v>1682</v>
      </c>
      <c r="AM2" t="s">
        <v>1683</v>
      </c>
      <c r="AN2" t="s">
        <v>1684</v>
      </c>
      <c r="AO2" t="s">
        <v>1685</v>
      </c>
      <c r="AP2" t="s">
        <v>1686</v>
      </c>
      <c r="AQ2" t="s">
        <v>1687</v>
      </c>
      <c r="AR2" t="s">
        <v>1688</v>
      </c>
      <c r="AS2" t="s">
        <v>1689</v>
      </c>
      <c r="AT2" t="s">
        <v>1690</v>
      </c>
      <c r="AU2" t="s">
        <v>1275</v>
      </c>
    </row>
    <row r="3" spans="1:47" x14ac:dyDescent="0.25">
      <c r="A3" s="37" t="str">
        <f t="shared" ref="A3" si="0">K3&amp;B3</f>
        <v>LEGFOFDG</v>
      </c>
      <c r="B3" s="37" t="str">
        <f>VLOOKUP(J3,'Scheme master'!B:AA,25,0)</f>
        <v>DG</v>
      </c>
      <c r="C3" s="37">
        <f>VLOOKUP(J3,'Scheme master'!B:Q,16,0)</f>
        <v>10</v>
      </c>
      <c r="D3" s="38">
        <f>(M3+E3)*C3/10000000</f>
        <v>7.9670570189999994</v>
      </c>
      <c r="E3" s="38">
        <f>SUMIF('PHY rollback'!A:A,J3,'PHY rollback'!G:G)</f>
        <v>0</v>
      </c>
      <c r="F3" s="38">
        <f>N3/10000000</f>
        <v>16.878715800999998</v>
      </c>
      <c r="G3" s="45">
        <f>IF(M3&lt;=0,0,Q3)</f>
        <v>21.185600000000001</v>
      </c>
      <c r="H3" s="38">
        <f t="shared" ref="H3:H34" si="1">SUMIF(K:K,K3,F:F)-P3/10000000</f>
        <v>0</v>
      </c>
      <c r="I3" s="37" t="str">
        <f>VLOOKUP(K3,'Scheme master'!F:R,13,0)</f>
        <v>Live</v>
      </c>
      <c r="J3" t="s">
        <v>2227</v>
      </c>
      <c r="K3" t="s">
        <v>2061</v>
      </c>
      <c r="L3" t="s">
        <v>41</v>
      </c>
      <c r="M3">
        <v>7967057.0190000003</v>
      </c>
      <c r="N3">
        <v>168787158.00999999</v>
      </c>
      <c r="O3">
        <v>21.185634495582601</v>
      </c>
      <c r="P3">
        <v>637928069.58000004</v>
      </c>
      <c r="Q3">
        <v>21.185600000000001</v>
      </c>
      <c r="R3" s="201">
        <v>45565</v>
      </c>
      <c r="S3">
        <v>151974</v>
      </c>
      <c r="T3" t="s">
        <v>2070</v>
      </c>
      <c r="U3">
        <v>194</v>
      </c>
      <c r="V3"/>
      <c r="W3">
        <v>10</v>
      </c>
      <c r="X3" t="s">
        <v>228</v>
      </c>
      <c r="Y3">
        <v>21.185600000000001</v>
      </c>
      <c r="Z3">
        <v>21.185600000000001</v>
      </c>
      <c r="AA3">
        <v>159660</v>
      </c>
      <c r="AB3" t="s">
        <v>2062</v>
      </c>
      <c r="AC3" t="s">
        <v>44</v>
      </c>
      <c r="AD3">
        <v>45564</v>
      </c>
      <c r="AE3">
        <v>21.026499999999999</v>
      </c>
      <c r="AF3">
        <v>21.0264719049622</v>
      </c>
      <c r="AG3">
        <v>0.15909999999999999</v>
      </c>
      <c r="AH3">
        <v>0.75666420944998003</v>
      </c>
      <c r="AI3">
        <v>276.18239999999997</v>
      </c>
      <c r="AJ3">
        <v>0.15916259062042001</v>
      </c>
      <c r="AK3">
        <v>0.75696289581923604</v>
      </c>
      <c r="AL3">
        <v>276.29149999999998</v>
      </c>
      <c r="AM3" t="s">
        <v>2062</v>
      </c>
      <c r="AN3" t="s">
        <v>2185</v>
      </c>
      <c r="AO3"/>
      <c r="AP3" t="s">
        <v>24</v>
      </c>
      <c r="AQ3"/>
      <c r="AR3"/>
      <c r="AS3"/>
      <c r="AT3">
        <v>30</v>
      </c>
      <c r="AU3" t="s">
        <v>562</v>
      </c>
    </row>
    <row r="4" spans="1:47" x14ac:dyDescent="0.25">
      <c r="A4" s="37" t="str">
        <f t="shared" ref="A4:A67" si="2">K4&amp;B4</f>
        <v>LEGFOFRG</v>
      </c>
      <c r="B4" s="37" t="str">
        <f>VLOOKUP(J4,'Scheme master'!B:AA,25,0)</f>
        <v>RG</v>
      </c>
      <c r="C4" s="37">
        <f>VLOOKUP(J4,'Scheme master'!B:Q,16,0)</f>
        <v>10</v>
      </c>
      <c r="D4" s="38">
        <f t="shared" ref="D4:D67" si="3">(M4+E4)*C4/10000000</f>
        <v>23.263639346000001</v>
      </c>
      <c r="E4" s="38">
        <f>SUMIF('PHY rollback'!A:A,J4,'PHY rollback'!G:G)</f>
        <v>0</v>
      </c>
      <c r="F4" s="38">
        <f t="shared" ref="F4:F67" si="4">N4/10000000</f>
        <v>46.914091157000001</v>
      </c>
      <c r="G4" s="45">
        <f t="shared" ref="G4:G67" si="5">IF(M4&lt;=0,0,Q4)</f>
        <v>20.1663</v>
      </c>
      <c r="H4" s="38">
        <f t="shared" si="1"/>
        <v>0</v>
      </c>
      <c r="I4" s="37" t="str">
        <f>VLOOKUP(K4,'Scheme master'!F:R,13,0)</f>
        <v>Live</v>
      </c>
      <c r="J4" t="s">
        <v>2228</v>
      </c>
      <c r="K4" t="s">
        <v>2061</v>
      </c>
      <c r="L4" t="s">
        <v>19</v>
      </c>
      <c r="M4">
        <v>23263639.346000001</v>
      </c>
      <c r="N4">
        <v>469140911.56999999</v>
      </c>
      <c r="O4">
        <v>20.166273410297901</v>
      </c>
      <c r="P4">
        <v>637928069.58000004</v>
      </c>
      <c r="Q4">
        <v>20.1663</v>
      </c>
      <c r="R4" s="201">
        <v>45565</v>
      </c>
      <c r="S4">
        <v>151973</v>
      </c>
      <c r="T4" t="s">
        <v>2067</v>
      </c>
      <c r="U4">
        <v>194</v>
      </c>
      <c r="V4"/>
      <c r="W4">
        <v>10</v>
      </c>
      <c r="X4" t="s">
        <v>228</v>
      </c>
      <c r="Y4">
        <v>20.1663</v>
      </c>
      <c r="Z4">
        <v>20.1663</v>
      </c>
      <c r="AA4">
        <v>159659</v>
      </c>
      <c r="AB4" t="s">
        <v>2062</v>
      </c>
      <c r="AC4" t="s">
        <v>53</v>
      </c>
      <c r="AD4">
        <v>45564</v>
      </c>
      <c r="AE4">
        <v>20.015000000000001</v>
      </c>
      <c r="AF4">
        <v>20.014993610780401</v>
      </c>
      <c r="AG4">
        <v>0.15129999999999999</v>
      </c>
      <c r="AH4">
        <v>0.75593305021234103</v>
      </c>
      <c r="AI4">
        <v>275.91559999999998</v>
      </c>
      <c r="AJ4">
        <v>0.15127979951747</v>
      </c>
      <c r="AK4">
        <v>0.75583236477271698</v>
      </c>
      <c r="AL4">
        <v>275.87880000000001</v>
      </c>
      <c r="AM4" t="s">
        <v>2062</v>
      </c>
      <c r="AN4" t="s">
        <v>2185</v>
      </c>
      <c r="AO4"/>
      <c r="AP4" t="s">
        <v>25</v>
      </c>
      <c r="AQ4"/>
      <c r="AR4"/>
      <c r="AS4"/>
      <c r="AT4">
        <v>30</v>
      </c>
      <c r="AU4" t="s">
        <v>562</v>
      </c>
    </row>
    <row r="5" spans="1:47" x14ac:dyDescent="0.25">
      <c r="A5" s="37" t="str">
        <f t="shared" si="2"/>
        <v>LEGROWDD</v>
      </c>
      <c r="B5" s="37" t="str">
        <f>VLOOKUP(J5,'Scheme master'!B:AA,25,0)</f>
        <v>DD</v>
      </c>
      <c r="C5" s="37">
        <f>VLOOKUP(J5,'Scheme master'!B:Q,16,0)</f>
        <v>10</v>
      </c>
      <c r="D5" s="38">
        <f t="shared" si="3"/>
        <v>0.62563212600000007</v>
      </c>
      <c r="E5" s="38">
        <f>SUMIF('PHY rollback'!A:A,J5,'PHY rollback'!G:G)</f>
        <v>0</v>
      </c>
      <c r="F5" s="38">
        <f t="shared" si="4"/>
        <v>2.5920446469999998</v>
      </c>
      <c r="G5" s="45">
        <f t="shared" si="5"/>
        <v>41.430799999999998</v>
      </c>
      <c r="H5" s="38">
        <f t="shared" si="1"/>
        <v>0</v>
      </c>
      <c r="I5" s="37" t="str">
        <f>VLOOKUP(K5,'Scheme master'!F:R,13,0)</f>
        <v>Live</v>
      </c>
      <c r="J5" t="s">
        <v>307</v>
      </c>
      <c r="K5" t="s">
        <v>308</v>
      </c>
      <c r="L5" t="s">
        <v>34</v>
      </c>
      <c r="M5">
        <v>625632.12600000005</v>
      </c>
      <c r="N5">
        <v>25920446.469999999</v>
      </c>
      <c r="O5">
        <v>41.430811163300099</v>
      </c>
      <c r="P5">
        <v>15882786556.42</v>
      </c>
      <c r="Q5">
        <v>41.430799999999998</v>
      </c>
      <c r="R5" s="201">
        <v>45565</v>
      </c>
      <c r="S5">
        <v>120268</v>
      </c>
      <c r="T5" t="s">
        <v>309</v>
      </c>
      <c r="U5">
        <v>19</v>
      </c>
      <c r="V5" t="s">
        <v>310</v>
      </c>
      <c r="W5">
        <v>10</v>
      </c>
      <c r="X5" t="s">
        <v>228</v>
      </c>
      <c r="Y5">
        <v>41.430799999999998</v>
      </c>
      <c r="Z5">
        <v>41.016500000000001</v>
      </c>
      <c r="AA5">
        <v>84352</v>
      </c>
      <c r="AB5" t="s">
        <v>311</v>
      </c>
      <c r="AC5" t="s">
        <v>1303</v>
      </c>
      <c r="AD5">
        <v>45564</v>
      </c>
      <c r="AE5">
        <v>41.919400000000003</v>
      </c>
      <c r="AF5">
        <v>41.919399534450797</v>
      </c>
      <c r="AG5">
        <v>-0.48859999999999998</v>
      </c>
      <c r="AH5">
        <v>-1.1655701178929101</v>
      </c>
      <c r="AI5">
        <v>-425.43310000000002</v>
      </c>
      <c r="AJ5">
        <v>-0.48858837115071002</v>
      </c>
      <c r="AK5">
        <v>-1.16554238986456</v>
      </c>
      <c r="AL5">
        <v>-425.423</v>
      </c>
      <c r="AM5" t="s">
        <v>311</v>
      </c>
      <c r="AN5" t="s">
        <v>312</v>
      </c>
      <c r="AO5"/>
      <c r="AP5" t="s">
        <v>24</v>
      </c>
      <c r="AQ5" t="s">
        <v>313</v>
      </c>
      <c r="AR5"/>
      <c r="AS5"/>
      <c r="AT5">
        <v>30</v>
      </c>
      <c r="AU5" t="s">
        <v>562</v>
      </c>
    </row>
    <row r="6" spans="1:47" x14ac:dyDescent="0.25">
      <c r="A6" s="37" t="str">
        <f t="shared" si="2"/>
        <v>LEMIDFRD</v>
      </c>
      <c r="B6" s="37" t="str">
        <f>VLOOKUP(J6,'Scheme master'!B:AA,25,0)</f>
        <v>RD</v>
      </c>
      <c r="C6" s="37">
        <f>VLOOKUP(J6,'Scheme master'!B:Q,16,0)</f>
        <v>10</v>
      </c>
      <c r="D6" s="38">
        <f t="shared" si="3"/>
        <v>10.407792065999999</v>
      </c>
      <c r="E6" s="38">
        <f>SUMIF('PHY rollback'!A:A,J6,'PHY rollback'!G:G)</f>
        <v>0</v>
      </c>
      <c r="F6" s="38">
        <f t="shared" si="4"/>
        <v>34.113422817</v>
      </c>
      <c r="G6" s="45">
        <f t="shared" si="5"/>
        <v>32.776800000000001</v>
      </c>
      <c r="H6" s="38">
        <f t="shared" si="1"/>
        <v>0</v>
      </c>
      <c r="I6" s="37" t="str">
        <f>VLOOKUP(K6,'Scheme master'!F:R,13,0)</f>
        <v>Live</v>
      </c>
      <c r="J6" t="s">
        <v>392</v>
      </c>
      <c r="K6" t="s">
        <v>382</v>
      </c>
      <c r="L6" t="s">
        <v>18</v>
      </c>
      <c r="M6">
        <v>10407792.066</v>
      </c>
      <c r="N6">
        <v>341134228.17000002</v>
      </c>
      <c r="O6">
        <v>32.776810490326</v>
      </c>
      <c r="P6">
        <v>32348790149.07</v>
      </c>
      <c r="Q6">
        <v>32.776800000000001</v>
      </c>
      <c r="R6" s="201">
        <v>45565</v>
      </c>
      <c r="S6">
        <v>133712</v>
      </c>
      <c r="T6" t="s">
        <v>393</v>
      </c>
      <c r="U6">
        <v>170</v>
      </c>
      <c r="V6" t="s">
        <v>394</v>
      </c>
      <c r="W6">
        <v>10</v>
      </c>
      <c r="X6" t="s">
        <v>228</v>
      </c>
      <c r="Y6">
        <v>32.776800000000001</v>
      </c>
      <c r="Z6">
        <v>32.448999999999998</v>
      </c>
      <c r="AA6">
        <v>84335</v>
      </c>
      <c r="AB6" t="s">
        <v>385</v>
      </c>
      <c r="AC6" t="s">
        <v>1304</v>
      </c>
      <c r="AD6">
        <v>45564</v>
      </c>
      <c r="AE6">
        <v>32.990200000000002</v>
      </c>
      <c r="AF6">
        <v>32.990177735301202</v>
      </c>
      <c r="AG6">
        <v>-0.21340000000000001</v>
      </c>
      <c r="AH6">
        <v>-0.64685876411782905</v>
      </c>
      <c r="AI6">
        <v>-236.10339999999999</v>
      </c>
      <c r="AJ6">
        <v>-0.21336724497522999</v>
      </c>
      <c r="AK6">
        <v>-0.64675991347241601</v>
      </c>
      <c r="AL6">
        <v>-236.06739999999999</v>
      </c>
      <c r="AM6" t="s">
        <v>385</v>
      </c>
      <c r="AN6" t="s">
        <v>386</v>
      </c>
      <c r="AO6"/>
      <c r="AP6" t="s">
        <v>25</v>
      </c>
      <c r="AQ6" t="s">
        <v>395</v>
      </c>
      <c r="AR6"/>
      <c r="AS6"/>
      <c r="AT6">
        <v>30</v>
      </c>
      <c r="AU6" t="s">
        <v>562</v>
      </c>
    </row>
    <row r="7" spans="1:47" x14ac:dyDescent="0.25">
      <c r="A7" s="37" t="str">
        <f t="shared" si="2"/>
        <v>LEMIDFRG</v>
      </c>
      <c r="B7" s="37" t="str">
        <f>VLOOKUP(J7,'Scheme master'!B:AA,25,0)</f>
        <v>RG</v>
      </c>
      <c r="C7" s="37">
        <f>VLOOKUP(J7,'Scheme master'!B:Q,16,0)</f>
        <v>10</v>
      </c>
      <c r="D7" s="38">
        <f t="shared" si="3"/>
        <v>631.89897256400002</v>
      </c>
      <c r="E7" s="38">
        <f>SUMIF('PHY rollback'!A:A,J7,'PHY rollback'!G:G)</f>
        <v>0</v>
      </c>
      <c r="F7" s="38">
        <f t="shared" si="4"/>
        <v>2558.090981243</v>
      </c>
      <c r="G7" s="45">
        <f t="shared" si="5"/>
        <v>40.482599999999998</v>
      </c>
      <c r="H7" s="38">
        <f t="shared" si="1"/>
        <v>0</v>
      </c>
      <c r="I7" s="37" t="str">
        <f>VLOOKUP(K7,'Scheme master'!F:R,13,0)</f>
        <v>Live</v>
      </c>
      <c r="J7" t="s">
        <v>396</v>
      </c>
      <c r="K7" t="s">
        <v>382</v>
      </c>
      <c r="L7" t="s">
        <v>19</v>
      </c>
      <c r="M7">
        <v>631898972.56400001</v>
      </c>
      <c r="N7">
        <v>25580909812.43</v>
      </c>
      <c r="O7">
        <v>40.482594406875904</v>
      </c>
      <c r="P7">
        <v>32348790149.07</v>
      </c>
      <c r="Q7">
        <v>40.482599999999998</v>
      </c>
      <c r="R7" s="201">
        <v>45565</v>
      </c>
      <c r="S7">
        <v>133711</v>
      </c>
      <c r="T7" t="s">
        <v>397</v>
      </c>
      <c r="U7">
        <v>170</v>
      </c>
      <c r="V7" t="s">
        <v>398</v>
      </c>
      <c r="W7">
        <v>10</v>
      </c>
      <c r="X7" t="s">
        <v>228</v>
      </c>
      <c r="Y7">
        <v>40.482599999999998</v>
      </c>
      <c r="Z7">
        <v>40.077800000000003</v>
      </c>
      <c r="AA7">
        <v>84336</v>
      </c>
      <c r="AB7" t="s">
        <v>385</v>
      </c>
      <c r="AC7" t="s">
        <v>53</v>
      </c>
      <c r="AD7">
        <v>45564</v>
      </c>
      <c r="AE7">
        <v>40.746099999999998</v>
      </c>
      <c r="AF7">
        <v>40.7461237830058</v>
      </c>
      <c r="AG7">
        <v>-0.26350000000000001</v>
      </c>
      <c r="AH7">
        <v>-0.64668765845074805</v>
      </c>
      <c r="AI7">
        <v>-236.041</v>
      </c>
      <c r="AJ7">
        <v>-0.26352937612987998</v>
      </c>
      <c r="AK7">
        <v>-0.64675937650734705</v>
      </c>
      <c r="AL7">
        <v>-236.06720000000001</v>
      </c>
      <c r="AM7" t="s">
        <v>385</v>
      </c>
      <c r="AN7" t="s">
        <v>386</v>
      </c>
      <c r="AO7"/>
      <c r="AP7" t="s">
        <v>25</v>
      </c>
      <c r="AQ7" t="s">
        <v>399</v>
      </c>
      <c r="AR7"/>
      <c r="AS7"/>
      <c r="AT7">
        <v>30</v>
      </c>
      <c r="AU7" t="s">
        <v>562</v>
      </c>
    </row>
    <row r="8" spans="1:47" x14ac:dyDescent="0.25">
      <c r="A8" s="37" t="str">
        <f t="shared" si="2"/>
        <v>LEMUCFDD</v>
      </c>
      <c r="B8" s="37" t="str">
        <f>VLOOKUP(J8,'Scheme master'!B:AA,25,0)</f>
        <v>DD</v>
      </c>
      <c r="C8" s="37">
        <f>VLOOKUP(J8,'Scheme master'!B:Q,16,0)</f>
        <v>10</v>
      </c>
      <c r="D8" s="38">
        <f t="shared" si="3"/>
        <v>0.198323532</v>
      </c>
      <c r="E8" s="38">
        <f>SUMIF('PHY rollback'!A:A,J8,'PHY rollback'!G:G)</f>
        <v>0</v>
      </c>
      <c r="F8" s="38">
        <f t="shared" si="4"/>
        <v>0.36114484800000002</v>
      </c>
      <c r="G8" s="45">
        <f t="shared" si="5"/>
        <v>18.209900000000001</v>
      </c>
      <c r="H8" s="38">
        <f t="shared" si="1"/>
        <v>0</v>
      </c>
      <c r="I8" s="37" t="str">
        <f>VLOOKUP(K8,'Scheme master'!F:R,13,0)</f>
        <v>Live</v>
      </c>
      <c r="J8" t="s">
        <v>1691</v>
      </c>
      <c r="K8" t="s">
        <v>1638</v>
      </c>
      <c r="L8" t="s">
        <v>34</v>
      </c>
      <c r="M8">
        <v>198323.53200000001</v>
      </c>
      <c r="N8">
        <v>3611448.48</v>
      </c>
      <c r="O8">
        <v>18.209883837688</v>
      </c>
      <c r="P8">
        <v>14039425350.030001</v>
      </c>
      <c r="Q8">
        <v>18.209900000000001</v>
      </c>
      <c r="R8" s="201">
        <v>45565</v>
      </c>
      <c r="S8">
        <v>150660</v>
      </c>
      <c r="T8" t="s">
        <v>1647</v>
      </c>
      <c r="U8">
        <v>184</v>
      </c>
      <c r="V8"/>
      <c r="W8">
        <v>10</v>
      </c>
      <c r="X8" t="s">
        <v>228</v>
      </c>
      <c r="Y8">
        <v>18.209900000000001</v>
      </c>
      <c r="Z8">
        <v>18.209900000000001</v>
      </c>
      <c r="AA8">
        <v>149559</v>
      </c>
      <c r="AB8" t="s">
        <v>1639</v>
      </c>
      <c r="AC8" t="s">
        <v>1303</v>
      </c>
      <c r="AD8">
        <v>45564</v>
      </c>
      <c r="AE8">
        <v>18.218399999999999</v>
      </c>
      <c r="AF8">
        <v>18.218438041936398</v>
      </c>
      <c r="AG8">
        <v>-8.5000000000000006E-3</v>
      </c>
      <c r="AH8">
        <v>-4.6656127870723998E-2</v>
      </c>
      <c r="AI8">
        <v>-17.029499999999999</v>
      </c>
      <c r="AJ8">
        <v>-8.5542042484400005E-3</v>
      </c>
      <c r="AK8">
        <v>-4.6953554573389997E-2</v>
      </c>
      <c r="AL8">
        <v>-17.138000000000002</v>
      </c>
      <c r="AM8" t="s">
        <v>1639</v>
      </c>
      <c r="AN8" t="s">
        <v>1692</v>
      </c>
      <c r="AO8"/>
      <c r="AP8" t="s">
        <v>24</v>
      </c>
      <c r="AQ8"/>
      <c r="AR8"/>
      <c r="AS8"/>
      <c r="AT8">
        <v>30</v>
      </c>
      <c r="AU8" t="s">
        <v>562</v>
      </c>
    </row>
    <row r="9" spans="1:47" x14ac:dyDescent="0.25">
      <c r="A9" s="37" t="str">
        <f t="shared" si="2"/>
        <v>LEMUCFDG</v>
      </c>
      <c r="B9" s="37" t="str">
        <f>VLOOKUP(J9,'Scheme master'!B:AA,25,0)</f>
        <v>DG</v>
      </c>
      <c r="C9" s="37">
        <f>VLOOKUP(J9,'Scheme master'!B:Q,16,0)</f>
        <v>10</v>
      </c>
      <c r="D9" s="38">
        <f t="shared" si="3"/>
        <v>60.671909886999998</v>
      </c>
      <c r="E9" s="38">
        <f>SUMIF('PHY rollback'!A:A,J9,'PHY rollback'!G:G)</f>
        <v>0</v>
      </c>
      <c r="F9" s="38">
        <f t="shared" si="4"/>
        <v>110.482774432</v>
      </c>
      <c r="G9" s="45">
        <f t="shared" si="5"/>
        <v>18.209900000000001</v>
      </c>
      <c r="H9" s="38">
        <f t="shared" si="1"/>
        <v>0</v>
      </c>
      <c r="I9" s="37" t="str">
        <f>VLOOKUP(K9,'Scheme master'!F:R,13,0)</f>
        <v>Live</v>
      </c>
      <c r="J9" t="s">
        <v>1693</v>
      </c>
      <c r="K9" t="s">
        <v>1638</v>
      </c>
      <c r="L9" t="s">
        <v>41</v>
      </c>
      <c r="M9">
        <v>60671909.887000002</v>
      </c>
      <c r="N9">
        <v>1104827744.3199999</v>
      </c>
      <c r="O9">
        <v>18.209872515596</v>
      </c>
      <c r="P9">
        <v>14039425350.030001</v>
      </c>
      <c r="Q9">
        <v>18.209900000000001</v>
      </c>
      <c r="R9" s="201">
        <v>45565</v>
      </c>
      <c r="S9">
        <v>150659</v>
      </c>
      <c r="T9" t="s">
        <v>1645</v>
      </c>
      <c r="U9">
        <v>184</v>
      </c>
      <c r="V9"/>
      <c r="W9">
        <v>10</v>
      </c>
      <c r="X9" t="s">
        <v>228</v>
      </c>
      <c r="Y9">
        <v>18.209900000000001</v>
      </c>
      <c r="Z9">
        <v>18.209900000000001</v>
      </c>
      <c r="AA9">
        <v>149560</v>
      </c>
      <c r="AB9" t="s">
        <v>1639</v>
      </c>
      <c r="AC9" t="s">
        <v>44</v>
      </c>
      <c r="AD9">
        <v>45564</v>
      </c>
      <c r="AE9">
        <v>18.218399999999999</v>
      </c>
      <c r="AF9">
        <v>18.218422666088902</v>
      </c>
      <c r="AG9">
        <v>-8.5000000000000006E-3</v>
      </c>
      <c r="AH9">
        <v>-4.6656127870723998E-2</v>
      </c>
      <c r="AI9">
        <v>-17.029499999999999</v>
      </c>
      <c r="AJ9">
        <v>-8.5501504929199994E-3</v>
      </c>
      <c r="AK9">
        <v>-4.6931343342005001E-2</v>
      </c>
      <c r="AL9">
        <v>-17.129899999999999</v>
      </c>
      <c r="AM9" t="s">
        <v>1639</v>
      </c>
      <c r="AN9" t="s">
        <v>1692</v>
      </c>
      <c r="AO9"/>
      <c r="AP9" t="s">
        <v>24</v>
      </c>
      <c r="AQ9"/>
      <c r="AR9"/>
      <c r="AS9"/>
      <c r="AT9">
        <v>30</v>
      </c>
      <c r="AU9" t="s">
        <v>562</v>
      </c>
    </row>
    <row r="10" spans="1:47" x14ac:dyDescent="0.25">
      <c r="A10" s="37" t="str">
        <f t="shared" si="2"/>
        <v>LEMUCFRD</v>
      </c>
      <c r="B10" s="37" t="str">
        <f>VLOOKUP(J10,'Scheme master'!B:AA,25,0)</f>
        <v>RD</v>
      </c>
      <c r="C10" s="37">
        <f>VLOOKUP(J10,'Scheme master'!B:Q,16,0)</f>
        <v>10</v>
      </c>
      <c r="D10" s="38">
        <f t="shared" si="3"/>
        <v>2.0805468729999999</v>
      </c>
      <c r="E10" s="38">
        <f>SUMIF('PHY rollback'!A:A,J10,'PHY rollback'!G:G)</f>
        <v>0</v>
      </c>
      <c r="F10" s="38">
        <f t="shared" si="4"/>
        <v>3.6663788020000005</v>
      </c>
      <c r="G10" s="45">
        <f t="shared" si="5"/>
        <v>17.622199999999999</v>
      </c>
      <c r="H10" s="38">
        <f t="shared" si="1"/>
        <v>0</v>
      </c>
      <c r="I10" s="37" t="str">
        <f>VLOOKUP(K10,'Scheme master'!F:R,13,0)</f>
        <v>Live</v>
      </c>
      <c r="J10" t="s">
        <v>1694</v>
      </c>
      <c r="K10" t="s">
        <v>1638</v>
      </c>
      <c r="L10" t="s">
        <v>18</v>
      </c>
      <c r="M10">
        <v>2080546.8729999999</v>
      </c>
      <c r="N10">
        <v>36663788.020000003</v>
      </c>
      <c r="O10">
        <v>17.6221879428909</v>
      </c>
      <c r="P10">
        <v>14039425350.030001</v>
      </c>
      <c r="Q10">
        <v>17.622199999999999</v>
      </c>
      <c r="R10" s="201">
        <v>45565</v>
      </c>
      <c r="S10">
        <v>150662</v>
      </c>
      <c r="T10" t="s">
        <v>1643</v>
      </c>
      <c r="U10">
        <v>184</v>
      </c>
      <c r="V10"/>
      <c r="W10">
        <v>10</v>
      </c>
      <c r="X10" t="s">
        <v>228</v>
      </c>
      <c r="Y10">
        <v>17.622199999999999</v>
      </c>
      <c r="Z10">
        <v>17.622199999999999</v>
      </c>
      <c r="AA10">
        <v>149557</v>
      </c>
      <c r="AB10" t="s">
        <v>1639</v>
      </c>
      <c r="AC10" t="s">
        <v>1304</v>
      </c>
      <c r="AD10">
        <v>45564</v>
      </c>
      <c r="AE10">
        <v>17.631399999999999</v>
      </c>
      <c r="AF10">
        <v>17.631363108623699</v>
      </c>
      <c r="AG10">
        <v>-9.1999999999999998E-3</v>
      </c>
      <c r="AH10">
        <v>-5.2179634061956998E-2</v>
      </c>
      <c r="AI10">
        <v>-19.0456</v>
      </c>
      <c r="AJ10">
        <v>-9.1751657327800006E-3</v>
      </c>
      <c r="AK10">
        <v>-5.2038890449100997E-2</v>
      </c>
      <c r="AL10">
        <v>-18.994199999999999</v>
      </c>
      <c r="AM10" t="s">
        <v>1639</v>
      </c>
      <c r="AN10" t="s">
        <v>1692</v>
      </c>
      <c r="AO10"/>
      <c r="AP10" t="s">
        <v>25</v>
      </c>
      <c r="AQ10"/>
      <c r="AR10"/>
      <c r="AS10"/>
      <c r="AT10">
        <v>30</v>
      </c>
      <c r="AU10" t="s">
        <v>562</v>
      </c>
    </row>
    <row r="11" spans="1:47" x14ac:dyDescent="0.25">
      <c r="A11" s="37" t="str">
        <f t="shared" si="2"/>
        <v>LEMUCFRG</v>
      </c>
      <c r="B11" s="37" t="str">
        <f>VLOOKUP(J11,'Scheme master'!B:AA,25,0)</f>
        <v>RG</v>
      </c>
      <c r="C11" s="37">
        <f>VLOOKUP(J11,'Scheme master'!B:Q,16,0)</f>
        <v>10</v>
      </c>
      <c r="D11" s="38">
        <f t="shared" si="3"/>
        <v>731.70702933900009</v>
      </c>
      <c r="E11" s="38">
        <f>SUMIF('PHY rollback'!A:A,J11,'PHY rollback'!G:G)</f>
        <v>0</v>
      </c>
      <c r="F11" s="38">
        <f t="shared" si="4"/>
        <v>1289.4322369210001</v>
      </c>
      <c r="G11" s="45">
        <f t="shared" si="5"/>
        <v>17.622199999999999</v>
      </c>
      <c r="H11" s="38">
        <f t="shared" si="1"/>
        <v>0</v>
      </c>
      <c r="I11" s="37" t="str">
        <f>VLOOKUP(K11,'Scheme master'!F:R,13,0)</f>
        <v>Live</v>
      </c>
      <c r="J11" t="s">
        <v>1695</v>
      </c>
      <c r="K11" t="s">
        <v>1638</v>
      </c>
      <c r="L11" t="s">
        <v>19</v>
      </c>
      <c r="M11">
        <v>731707029.33900011</v>
      </c>
      <c r="N11">
        <v>12894322369.210001</v>
      </c>
      <c r="O11">
        <v>17.622247500968101</v>
      </c>
      <c r="P11">
        <v>14039425350.030001</v>
      </c>
      <c r="Q11">
        <v>17.622199999999999</v>
      </c>
      <c r="R11" s="201">
        <v>45565</v>
      </c>
      <c r="S11">
        <v>150661</v>
      </c>
      <c r="T11" t="s">
        <v>1641</v>
      </c>
      <c r="U11">
        <v>184</v>
      </c>
      <c r="V11"/>
      <c r="W11">
        <v>10</v>
      </c>
      <c r="X11" t="s">
        <v>228</v>
      </c>
      <c r="Y11">
        <v>17.622199999999999</v>
      </c>
      <c r="Z11">
        <v>17.622199999999999</v>
      </c>
      <c r="AA11">
        <v>149558</v>
      </c>
      <c r="AB11" t="s">
        <v>1639</v>
      </c>
      <c r="AC11" t="s">
        <v>53</v>
      </c>
      <c r="AD11">
        <v>45564</v>
      </c>
      <c r="AE11">
        <v>17.6313</v>
      </c>
      <c r="AF11">
        <v>17.6313221768829</v>
      </c>
      <c r="AG11">
        <v>-9.1000000000000004E-3</v>
      </c>
      <c r="AH11">
        <v>-5.1612756858540998E-2</v>
      </c>
      <c r="AI11">
        <v>-18.838699999999999</v>
      </c>
      <c r="AJ11">
        <v>-9.0746759147700001E-3</v>
      </c>
      <c r="AK11">
        <v>-5.1469060707586001E-2</v>
      </c>
      <c r="AL11">
        <v>-18.786200000000001</v>
      </c>
      <c r="AM11" t="s">
        <v>1639</v>
      </c>
      <c r="AN11" t="s">
        <v>1692</v>
      </c>
      <c r="AO11"/>
      <c r="AP11" t="s">
        <v>25</v>
      </c>
      <c r="AQ11"/>
      <c r="AR11"/>
      <c r="AS11"/>
      <c r="AT11">
        <v>30</v>
      </c>
      <c r="AU11" t="s">
        <v>562</v>
      </c>
    </row>
    <row r="12" spans="1:47" x14ac:dyDescent="0.25">
      <c r="A12" s="37" t="str">
        <f t="shared" si="2"/>
        <v>LENI50DD</v>
      </c>
      <c r="B12" s="37" t="str">
        <f>VLOOKUP(J12,'Scheme master'!B:AA,25,0)</f>
        <v>DD</v>
      </c>
      <c r="C12" s="37">
        <f>VLOOKUP(J12,'Scheme master'!B:Q,16,0)</f>
        <v>10</v>
      </c>
      <c r="D12" s="38">
        <f t="shared" si="3"/>
        <v>0.206936074</v>
      </c>
      <c r="E12" s="38">
        <f>SUMIF('PHY rollback'!A:A,J12,'PHY rollback'!G:G)</f>
        <v>0</v>
      </c>
      <c r="F12" s="38">
        <f t="shared" si="4"/>
        <v>1.290294117</v>
      </c>
      <c r="G12" s="45">
        <f t="shared" si="5"/>
        <v>62.3523</v>
      </c>
      <c r="H12" s="38">
        <f t="shared" si="1"/>
        <v>0</v>
      </c>
      <c r="I12" s="37" t="str">
        <f>VLOOKUP(K12,'Scheme master'!F:R,13,0)</f>
        <v>Live</v>
      </c>
      <c r="J12" t="s">
        <v>2233</v>
      </c>
      <c r="K12" t="s">
        <v>2017</v>
      </c>
      <c r="L12" t="s">
        <v>34</v>
      </c>
      <c r="M12">
        <v>206936.07399999999</v>
      </c>
      <c r="N12">
        <v>12902941.17</v>
      </c>
      <c r="O12">
        <v>62.352304847534704</v>
      </c>
      <c r="P12">
        <v>1014782025.4</v>
      </c>
      <c r="Q12">
        <v>62.3523</v>
      </c>
      <c r="R12" s="201">
        <v>45565</v>
      </c>
      <c r="S12">
        <v>151938</v>
      </c>
      <c r="T12" t="s">
        <v>2034</v>
      </c>
      <c r="U12">
        <v>192</v>
      </c>
      <c r="V12"/>
      <c r="W12">
        <v>10</v>
      </c>
      <c r="X12" t="s">
        <v>228</v>
      </c>
      <c r="Y12">
        <v>62.3523</v>
      </c>
      <c r="Z12">
        <v>62.3523</v>
      </c>
      <c r="AA12">
        <v>159653</v>
      </c>
      <c r="AB12" t="s">
        <v>2018</v>
      </c>
      <c r="AC12" t="s">
        <v>1303</v>
      </c>
      <c r="AD12">
        <v>45564</v>
      </c>
      <c r="AE12">
        <v>62.929200000000002</v>
      </c>
      <c r="AF12">
        <v>62.929162268730401</v>
      </c>
      <c r="AG12">
        <v>-0.57689999999999997</v>
      </c>
      <c r="AH12">
        <v>-0.91674453195019201</v>
      </c>
      <c r="AI12">
        <v>-334.61180000000002</v>
      </c>
      <c r="AJ12">
        <v>-0.57685742119568995</v>
      </c>
      <c r="AK12">
        <v>-0.91667742013202003</v>
      </c>
      <c r="AL12">
        <v>-334.58730000000003</v>
      </c>
      <c r="AM12" t="s">
        <v>2018</v>
      </c>
      <c r="AN12" t="s">
        <v>2183</v>
      </c>
      <c r="AO12"/>
      <c r="AP12" t="s">
        <v>24</v>
      </c>
      <c r="AQ12"/>
      <c r="AR12"/>
      <c r="AS12"/>
      <c r="AT12">
        <v>30</v>
      </c>
      <c r="AU12" t="s">
        <v>562</v>
      </c>
    </row>
    <row r="13" spans="1:47" x14ac:dyDescent="0.25">
      <c r="A13" s="37" t="str">
        <f t="shared" si="2"/>
        <v>LENI50DG</v>
      </c>
      <c r="B13" s="37" t="str">
        <f>VLOOKUP(J13,'Scheme master'!B:AA,25,0)</f>
        <v>DG</v>
      </c>
      <c r="C13" s="37">
        <f>VLOOKUP(J13,'Scheme master'!B:Q,16,0)</f>
        <v>10</v>
      </c>
      <c r="D13" s="38">
        <f t="shared" si="3"/>
        <v>5.2645454549999995</v>
      </c>
      <c r="E13" s="38">
        <f>SUMIF('PHY rollback'!A:A,J13,'PHY rollback'!G:G)</f>
        <v>0</v>
      </c>
      <c r="F13" s="38">
        <f t="shared" si="4"/>
        <v>32.825697383999994</v>
      </c>
      <c r="G13" s="45">
        <f t="shared" si="5"/>
        <v>62.352400000000003</v>
      </c>
      <c r="H13" s="38">
        <f t="shared" si="1"/>
        <v>0</v>
      </c>
      <c r="I13" s="37" t="str">
        <f>VLOOKUP(K13,'Scheme master'!F:R,13,0)</f>
        <v>Live</v>
      </c>
      <c r="J13" t="s">
        <v>2234</v>
      </c>
      <c r="K13" t="s">
        <v>2017</v>
      </c>
      <c r="L13" t="s">
        <v>41</v>
      </c>
      <c r="M13">
        <v>5264545.4550000001</v>
      </c>
      <c r="N13">
        <v>328256973.83999997</v>
      </c>
      <c r="O13">
        <v>62.352386667729903</v>
      </c>
      <c r="P13">
        <v>1014782025.4</v>
      </c>
      <c r="Q13">
        <v>62.352400000000003</v>
      </c>
      <c r="R13" s="201">
        <v>45565</v>
      </c>
      <c r="S13">
        <v>151937</v>
      </c>
      <c r="T13" t="s">
        <v>2030</v>
      </c>
      <c r="U13">
        <v>192</v>
      </c>
      <c r="V13"/>
      <c r="W13">
        <v>10</v>
      </c>
      <c r="X13" t="s">
        <v>228</v>
      </c>
      <c r="Y13">
        <v>62.352400000000003</v>
      </c>
      <c r="Z13">
        <v>62.352400000000003</v>
      </c>
      <c r="AA13">
        <v>159654</v>
      </c>
      <c r="AB13" t="s">
        <v>2018</v>
      </c>
      <c r="AC13" t="s">
        <v>44</v>
      </c>
      <c r="AD13">
        <v>45564</v>
      </c>
      <c r="AE13">
        <v>62.929200000000002</v>
      </c>
      <c r="AF13">
        <v>62.929244794250302</v>
      </c>
      <c r="AG13">
        <v>-0.57679999999999998</v>
      </c>
      <c r="AH13">
        <v>-0.91658562320830395</v>
      </c>
      <c r="AI13">
        <v>-334.55380000000002</v>
      </c>
      <c r="AJ13">
        <v>-0.57685812652042001</v>
      </c>
      <c r="AK13">
        <v>-0.91667733882153002</v>
      </c>
      <c r="AL13">
        <v>-334.5872</v>
      </c>
      <c r="AM13" t="s">
        <v>2018</v>
      </c>
      <c r="AN13" t="s">
        <v>2183</v>
      </c>
      <c r="AO13"/>
      <c r="AP13" t="s">
        <v>24</v>
      </c>
      <c r="AQ13"/>
      <c r="AR13"/>
      <c r="AS13"/>
      <c r="AT13">
        <v>30</v>
      </c>
      <c r="AU13" t="s">
        <v>562</v>
      </c>
    </row>
    <row r="14" spans="1:47" x14ac:dyDescent="0.25">
      <c r="A14" s="37" t="str">
        <f t="shared" si="2"/>
        <v>LENI50RD</v>
      </c>
      <c r="B14" s="37" t="str">
        <f>VLOOKUP(J14,'Scheme master'!B:AA,25,0)</f>
        <v>RD</v>
      </c>
      <c r="C14" s="37">
        <f>VLOOKUP(J14,'Scheme master'!B:Q,16,0)</f>
        <v>10</v>
      </c>
      <c r="D14" s="38">
        <f t="shared" si="3"/>
        <v>1.0997205719999998</v>
      </c>
      <c r="E14" s="38">
        <f>SUMIF('PHY rollback'!A:A,J14,'PHY rollback'!G:G)</f>
        <v>0</v>
      </c>
      <c r="F14" s="38">
        <f t="shared" si="4"/>
        <v>6.2794261650000003</v>
      </c>
      <c r="G14" s="45">
        <f t="shared" si="5"/>
        <v>57.100200000000001</v>
      </c>
      <c r="H14" s="38">
        <f t="shared" si="1"/>
        <v>0</v>
      </c>
      <c r="I14" s="37" t="str">
        <f>VLOOKUP(K14,'Scheme master'!F:R,13,0)</f>
        <v>Live</v>
      </c>
      <c r="J14" t="s">
        <v>2235</v>
      </c>
      <c r="K14" t="s">
        <v>2017</v>
      </c>
      <c r="L14" t="s">
        <v>18</v>
      </c>
      <c r="M14">
        <v>1099720.5719999999</v>
      </c>
      <c r="N14">
        <v>62794261.649999999</v>
      </c>
      <c r="O14">
        <v>57.100197312667902</v>
      </c>
      <c r="P14">
        <v>1014782025.4</v>
      </c>
      <c r="Q14">
        <v>57.100200000000001</v>
      </c>
      <c r="R14" s="201">
        <v>45565</v>
      </c>
      <c r="S14">
        <v>151936</v>
      </c>
      <c r="T14" t="s">
        <v>2026</v>
      </c>
      <c r="U14">
        <v>192</v>
      </c>
      <c r="V14"/>
      <c r="W14">
        <v>10</v>
      </c>
      <c r="X14" t="s">
        <v>228</v>
      </c>
      <c r="Y14">
        <v>57.100200000000001</v>
      </c>
      <c r="Z14">
        <v>57.100200000000001</v>
      </c>
      <c r="AA14">
        <v>159651</v>
      </c>
      <c r="AB14" t="s">
        <v>2018</v>
      </c>
      <c r="AC14" t="s">
        <v>1304</v>
      </c>
      <c r="AD14">
        <v>45564</v>
      </c>
      <c r="AE14">
        <v>57.629399999999997</v>
      </c>
      <c r="AF14">
        <v>57.629380120389399</v>
      </c>
      <c r="AG14">
        <v>-0.5292</v>
      </c>
      <c r="AH14">
        <v>-0.91828129392289404</v>
      </c>
      <c r="AI14">
        <v>-335.17270000000002</v>
      </c>
      <c r="AJ14">
        <v>-0.52918280772145998</v>
      </c>
      <c r="AK14">
        <v>-0.918251778200603</v>
      </c>
      <c r="AL14">
        <v>-335.1619</v>
      </c>
      <c r="AM14" t="s">
        <v>2018</v>
      </c>
      <c r="AN14" t="s">
        <v>2183</v>
      </c>
      <c r="AO14"/>
      <c r="AP14" t="s">
        <v>25</v>
      </c>
      <c r="AQ14"/>
      <c r="AR14"/>
      <c r="AS14"/>
      <c r="AT14">
        <v>30</v>
      </c>
      <c r="AU14" t="s">
        <v>562</v>
      </c>
    </row>
    <row r="15" spans="1:47" x14ac:dyDescent="0.25">
      <c r="A15" s="37" t="str">
        <f t="shared" si="2"/>
        <v>LENI50RG</v>
      </c>
      <c r="B15" s="37" t="str">
        <f>VLOOKUP(J15,'Scheme master'!B:AA,25,0)</f>
        <v>RG</v>
      </c>
      <c r="C15" s="37">
        <f>VLOOKUP(J15,'Scheme master'!B:Q,16,0)</f>
        <v>10</v>
      </c>
      <c r="D15" s="38">
        <f t="shared" si="3"/>
        <v>10.697474193000001</v>
      </c>
      <c r="E15" s="38">
        <f>SUMIF('PHY rollback'!A:A,J15,'PHY rollback'!G:G)</f>
        <v>0</v>
      </c>
      <c r="F15" s="38">
        <f t="shared" si="4"/>
        <v>61.082784873999998</v>
      </c>
      <c r="G15" s="45">
        <f t="shared" si="5"/>
        <v>57.100200000000001</v>
      </c>
      <c r="H15" s="38">
        <f t="shared" si="1"/>
        <v>0</v>
      </c>
      <c r="I15" s="37" t="str">
        <f>VLOOKUP(K15,'Scheme master'!F:R,13,0)</f>
        <v>Live</v>
      </c>
      <c r="J15" t="s">
        <v>2236</v>
      </c>
      <c r="K15" t="s">
        <v>2017</v>
      </c>
      <c r="L15" t="s">
        <v>19</v>
      </c>
      <c r="M15">
        <v>10697474.193</v>
      </c>
      <c r="N15">
        <v>610827848.74000001</v>
      </c>
      <c r="O15">
        <v>57.100193720467296</v>
      </c>
      <c r="P15">
        <v>1014782025.4</v>
      </c>
      <c r="Q15">
        <v>57.100200000000001</v>
      </c>
      <c r="R15" s="201">
        <v>45565</v>
      </c>
      <c r="S15">
        <v>151935</v>
      </c>
      <c r="T15" t="s">
        <v>2022</v>
      </c>
      <c r="U15">
        <v>192</v>
      </c>
      <c r="V15"/>
      <c r="W15">
        <v>10</v>
      </c>
      <c r="X15" t="s">
        <v>228</v>
      </c>
      <c r="Y15">
        <v>57.100200000000001</v>
      </c>
      <c r="Z15">
        <v>57.100200000000001</v>
      </c>
      <c r="AA15">
        <v>159652</v>
      </c>
      <c r="AB15" t="s">
        <v>2018</v>
      </c>
      <c r="AC15" t="s">
        <v>53</v>
      </c>
      <c r="AD15">
        <v>45564</v>
      </c>
      <c r="AE15">
        <v>57.629399999999997</v>
      </c>
      <c r="AF15">
        <v>57.629376350318402</v>
      </c>
      <c r="AG15">
        <v>-0.5292</v>
      </c>
      <c r="AH15">
        <v>-0.91828129392289404</v>
      </c>
      <c r="AI15">
        <v>-335.17270000000002</v>
      </c>
      <c r="AJ15">
        <v>-0.52918262985110998</v>
      </c>
      <c r="AK15">
        <v>-0.918251529626671</v>
      </c>
      <c r="AL15">
        <v>-335.16180000000003</v>
      </c>
      <c r="AM15" t="s">
        <v>2018</v>
      </c>
      <c r="AN15" t="s">
        <v>2183</v>
      </c>
      <c r="AO15"/>
      <c r="AP15" t="s">
        <v>25</v>
      </c>
      <c r="AQ15"/>
      <c r="AR15"/>
      <c r="AS15"/>
      <c r="AT15">
        <v>30</v>
      </c>
      <c r="AU15" t="s">
        <v>562</v>
      </c>
    </row>
    <row r="16" spans="1:47" x14ac:dyDescent="0.25">
      <c r="A16" s="37" t="str">
        <f t="shared" si="2"/>
        <v>LET100G</v>
      </c>
      <c r="B16" s="37" t="str">
        <f>VLOOKUP(J16,'Scheme master'!B:AA,25,0)</f>
        <v>G</v>
      </c>
      <c r="C16" s="37">
        <f>VLOOKUP(J16,'Scheme master'!B:Q,16,0)</f>
        <v>10</v>
      </c>
      <c r="D16" s="38">
        <f t="shared" si="3"/>
        <v>26.644241999999998</v>
      </c>
      <c r="E16" s="38">
        <f>SUMIF('PHY rollback'!A:A,J16,'PHY rollback'!G:G)</f>
        <v>0</v>
      </c>
      <c r="F16" s="38">
        <f t="shared" si="4"/>
        <v>772.62751944499996</v>
      </c>
      <c r="G16" s="45">
        <f t="shared" si="5"/>
        <v>289.97919999999999</v>
      </c>
      <c r="H16" s="38">
        <f t="shared" si="1"/>
        <v>0</v>
      </c>
      <c r="I16" s="37" t="str">
        <f>VLOOKUP(K16,'Scheme master'!F:R,13,0)</f>
        <v>Live</v>
      </c>
      <c r="J16" t="s">
        <v>400</v>
      </c>
      <c r="K16" t="s">
        <v>401</v>
      </c>
      <c r="L16" t="s">
        <v>9</v>
      </c>
      <c r="M16">
        <v>26644242</v>
      </c>
      <c r="N16">
        <v>7726275194.4499998</v>
      </c>
      <c r="O16">
        <v>289.97917052584904</v>
      </c>
      <c r="P16">
        <v>7726275194.4499998</v>
      </c>
      <c r="Q16">
        <v>289.97919999999999</v>
      </c>
      <c r="R16" s="201">
        <v>45565</v>
      </c>
      <c r="S16">
        <v>136473</v>
      </c>
      <c r="T16" t="s">
        <v>402</v>
      </c>
      <c r="U16">
        <v>177</v>
      </c>
      <c r="V16" t="s">
        <v>403</v>
      </c>
      <c r="W16">
        <v>10</v>
      </c>
      <c r="X16" t="s">
        <v>228</v>
      </c>
      <c r="Y16">
        <v>289.97919999999999</v>
      </c>
      <c r="Z16">
        <v>289.97919999999999</v>
      </c>
      <c r="AA16">
        <v>84345</v>
      </c>
      <c r="AB16" t="s">
        <v>1423</v>
      </c>
      <c r="AC16" t="s">
        <v>6</v>
      </c>
      <c r="AD16">
        <v>45564</v>
      </c>
      <c r="AE16">
        <v>293.89100000000002</v>
      </c>
      <c r="AF16">
        <v>293.89102950160901</v>
      </c>
      <c r="AG16">
        <v>-3.9117999999999999</v>
      </c>
      <c r="AH16">
        <v>-1.3310376976498099</v>
      </c>
      <c r="AI16">
        <v>-485.8288</v>
      </c>
      <c r="AJ16">
        <v>-3.9118589757591899</v>
      </c>
      <c r="AK16">
        <v>-1.33105763125641</v>
      </c>
      <c r="AL16">
        <v>-485.83600000000001</v>
      </c>
      <c r="AM16" t="s">
        <v>1423</v>
      </c>
      <c r="AN16" t="s">
        <v>404</v>
      </c>
      <c r="AO16"/>
      <c r="AP16" t="s">
        <v>70</v>
      </c>
      <c r="AQ16" t="s">
        <v>405</v>
      </c>
      <c r="AR16">
        <v>539784</v>
      </c>
      <c r="AS16" t="s">
        <v>406</v>
      </c>
      <c r="AT16">
        <v>30</v>
      </c>
      <c r="AU16" t="s">
        <v>562</v>
      </c>
    </row>
    <row r="17" spans="1:47" x14ac:dyDescent="0.25">
      <c r="A17" s="37" t="str">
        <f t="shared" si="2"/>
        <v>LETAXPDD</v>
      </c>
      <c r="B17" s="37" t="str">
        <f>VLOOKUP(J17,'Scheme master'!B:AA,25,0)</f>
        <v>DD</v>
      </c>
      <c r="C17" s="37">
        <f>VLOOKUP(J17,'Scheme master'!B:Q,16,0)</f>
        <v>10</v>
      </c>
      <c r="D17" s="38">
        <f t="shared" si="3"/>
        <v>1.280131608</v>
      </c>
      <c r="E17" s="38">
        <f>SUMIF('PHY rollback'!A:A,J17,'PHY rollback'!G:G)</f>
        <v>0</v>
      </c>
      <c r="F17" s="38">
        <f t="shared" si="4"/>
        <v>5.077927797000001</v>
      </c>
      <c r="G17" s="45">
        <f t="shared" si="5"/>
        <v>39.667200000000001</v>
      </c>
      <c r="H17" s="38">
        <f t="shared" si="1"/>
        <v>0</v>
      </c>
      <c r="I17" s="37" t="str">
        <f>VLOOKUP(K17,'Scheme master'!F:R,13,0)</f>
        <v>Live</v>
      </c>
      <c r="J17" t="s">
        <v>407</v>
      </c>
      <c r="K17" t="s">
        <v>408</v>
      </c>
      <c r="L17" t="s">
        <v>34</v>
      </c>
      <c r="M17">
        <v>1280131.608</v>
      </c>
      <c r="N17">
        <v>50779277.970000006</v>
      </c>
      <c r="O17">
        <v>39.667232378813296</v>
      </c>
      <c r="P17">
        <v>12094387028.76</v>
      </c>
      <c r="Q17">
        <v>39.667200000000001</v>
      </c>
      <c r="R17" s="201">
        <v>45565</v>
      </c>
      <c r="S17">
        <v>120269</v>
      </c>
      <c r="T17" t="s">
        <v>409</v>
      </c>
      <c r="U17">
        <v>28</v>
      </c>
      <c r="V17" t="s">
        <v>410</v>
      </c>
      <c r="W17">
        <v>10</v>
      </c>
      <c r="X17" t="s">
        <v>228</v>
      </c>
      <c r="Y17">
        <v>39.667200000000001</v>
      </c>
      <c r="Z17">
        <v>39.667200000000001</v>
      </c>
      <c r="AA17">
        <v>84348</v>
      </c>
      <c r="AB17" t="s">
        <v>2402</v>
      </c>
      <c r="AC17" t="s">
        <v>1303</v>
      </c>
      <c r="AD17">
        <v>45564</v>
      </c>
      <c r="AE17">
        <v>39.996400000000001</v>
      </c>
      <c r="AF17">
        <v>39.996354460767293</v>
      </c>
      <c r="AG17">
        <v>-0.32919999999999999</v>
      </c>
      <c r="AH17">
        <v>-0.82307407666690002</v>
      </c>
      <c r="AI17">
        <v>-300.42200000000003</v>
      </c>
      <c r="AJ17">
        <v>-0.32912208195393999</v>
      </c>
      <c r="AK17">
        <v>-0.82288020093625802</v>
      </c>
      <c r="AL17">
        <v>-300.35129999999998</v>
      </c>
      <c r="AM17" t="s">
        <v>2402</v>
      </c>
      <c r="AN17" t="s">
        <v>411</v>
      </c>
      <c r="AO17"/>
      <c r="AP17" t="s">
        <v>24</v>
      </c>
      <c r="AQ17" t="s">
        <v>412</v>
      </c>
      <c r="AR17"/>
      <c r="AS17"/>
      <c r="AT17">
        <v>30</v>
      </c>
      <c r="AU17" t="s">
        <v>562</v>
      </c>
    </row>
    <row r="18" spans="1:47" x14ac:dyDescent="0.25">
      <c r="A18" s="37" t="str">
        <f t="shared" si="2"/>
        <v>LETAXPDG</v>
      </c>
      <c r="B18" s="37" t="str">
        <f>VLOOKUP(J18,'Scheme master'!B:AA,25,0)</f>
        <v>DG</v>
      </c>
      <c r="C18" s="37">
        <f>VLOOKUP(J18,'Scheme master'!B:Q,16,0)</f>
        <v>10</v>
      </c>
      <c r="D18" s="38">
        <f t="shared" si="3"/>
        <v>6.0804269</v>
      </c>
      <c r="E18" s="38">
        <f>SUMIF('PHY rollback'!A:A,J18,'PHY rollback'!G:G)</f>
        <v>0</v>
      </c>
      <c r="F18" s="38">
        <f t="shared" si="4"/>
        <v>109.198954406</v>
      </c>
      <c r="G18" s="45">
        <f t="shared" si="5"/>
        <v>179.5909</v>
      </c>
      <c r="H18" s="38">
        <f t="shared" si="1"/>
        <v>0</v>
      </c>
      <c r="I18" s="37" t="str">
        <f>VLOOKUP(K18,'Scheme master'!F:R,13,0)</f>
        <v>Live</v>
      </c>
      <c r="J18" t="s">
        <v>413</v>
      </c>
      <c r="K18" t="s">
        <v>408</v>
      </c>
      <c r="L18" t="s">
        <v>41</v>
      </c>
      <c r="M18">
        <v>6080426.9000000004</v>
      </c>
      <c r="N18">
        <v>1091989544.0599999</v>
      </c>
      <c r="O18">
        <v>179.590933666187</v>
      </c>
      <c r="P18">
        <v>12094387028.76</v>
      </c>
      <c r="Q18">
        <v>179.5909</v>
      </c>
      <c r="R18" s="201">
        <v>45565</v>
      </c>
      <c r="S18">
        <v>120270</v>
      </c>
      <c r="T18" t="s">
        <v>414</v>
      </c>
      <c r="U18">
        <v>28</v>
      </c>
      <c r="V18" t="s">
        <v>415</v>
      </c>
      <c r="W18">
        <v>10</v>
      </c>
      <c r="X18" t="s">
        <v>228</v>
      </c>
      <c r="Y18">
        <v>179.5909</v>
      </c>
      <c r="Z18">
        <v>179.5909</v>
      </c>
      <c r="AA18">
        <v>84349</v>
      </c>
      <c r="AB18" t="s">
        <v>2402</v>
      </c>
      <c r="AC18" t="s">
        <v>44</v>
      </c>
      <c r="AD18">
        <v>45564</v>
      </c>
      <c r="AE18">
        <v>181.08090000000001</v>
      </c>
      <c r="AF18">
        <v>181.08093214717101</v>
      </c>
      <c r="AG18">
        <v>-1.49</v>
      </c>
      <c r="AH18">
        <v>-0.82283664373216603</v>
      </c>
      <c r="AI18">
        <v>-300.33539999999999</v>
      </c>
      <c r="AJ18">
        <v>-1.4899984809839399</v>
      </c>
      <c r="AK18">
        <v>-0.82283565879424803</v>
      </c>
      <c r="AL18">
        <v>-300.33499999999998</v>
      </c>
      <c r="AM18" t="s">
        <v>2402</v>
      </c>
      <c r="AN18" t="s">
        <v>411</v>
      </c>
      <c r="AO18"/>
      <c r="AP18" t="s">
        <v>24</v>
      </c>
      <c r="AQ18" t="s">
        <v>416</v>
      </c>
      <c r="AR18"/>
      <c r="AS18"/>
      <c r="AT18">
        <v>30</v>
      </c>
      <c r="AU18" t="s">
        <v>562</v>
      </c>
    </row>
    <row r="19" spans="1:47" x14ac:dyDescent="0.25">
      <c r="A19" s="37" t="str">
        <f t="shared" si="2"/>
        <v>LETAXPRD</v>
      </c>
      <c r="B19" s="37" t="str">
        <f>VLOOKUP(J19,'Scheme master'!B:AA,25,0)</f>
        <v>RD</v>
      </c>
      <c r="C19" s="37">
        <f>VLOOKUP(J19,'Scheme master'!B:Q,16,0)</f>
        <v>10</v>
      </c>
      <c r="D19" s="38">
        <f t="shared" si="3"/>
        <v>22.411779491999997</v>
      </c>
      <c r="E19" s="38">
        <f>SUMIF('PHY rollback'!A:A,J19,'PHY rollback'!G:G)</f>
        <v>0</v>
      </c>
      <c r="F19" s="38">
        <f t="shared" si="4"/>
        <v>74.504396346000007</v>
      </c>
      <c r="G19" s="45">
        <f t="shared" si="5"/>
        <v>33.243400000000001</v>
      </c>
      <c r="H19" s="38">
        <f t="shared" si="1"/>
        <v>0</v>
      </c>
      <c r="I19" s="37" t="str">
        <f>VLOOKUP(K19,'Scheme master'!F:R,13,0)</f>
        <v>Live</v>
      </c>
      <c r="J19" t="s">
        <v>417</v>
      </c>
      <c r="K19" t="s">
        <v>408</v>
      </c>
      <c r="L19" t="s">
        <v>18</v>
      </c>
      <c r="M19">
        <v>22411779.491999999</v>
      </c>
      <c r="N19">
        <v>745043963.46000004</v>
      </c>
      <c r="O19">
        <v>33.243409508198503</v>
      </c>
      <c r="P19">
        <v>12094387028.76</v>
      </c>
      <c r="Q19">
        <v>33.243400000000001</v>
      </c>
      <c r="R19" s="201">
        <v>45565</v>
      </c>
      <c r="S19">
        <v>100864</v>
      </c>
      <c r="T19" t="s">
        <v>418</v>
      </c>
      <c r="U19">
        <v>28</v>
      </c>
      <c r="V19" t="s">
        <v>419</v>
      </c>
      <c r="W19">
        <v>10</v>
      </c>
      <c r="X19" t="s">
        <v>228</v>
      </c>
      <c r="Y19">
        <v>33.243400000000001</v>
      </c>
      <c r="Z19">
        <v>33.243400000000001</v>
      </c>
      <c r="AA19">
        <v>84346</v>
      </c>
      <c r="AB19" t="s">
        <v>2402</v>
      </c>
      <c r="AC19" t="s">
        <v>1304</v>
      </c>
      <c r="AD19">
        <v>45564</v>
      </c>
      <c r="AE19">
        <v>33.520299999999999</v>
      </c>
      <c r="AF19">
        <v>33.520297887325398</v>
      </c>
      <c r="AG19">
        <v>-0.27689999999999998</v>
      </c>
      <c r="AH19">
        <v>-0.82606659248276404</v>
      </c>
      <c r="AI19">
        <v>-301.51429999999999</v>
      </c>
      <c r="AJ19">
        <v>-0.27688837912696002</v>
      </c>
      <c r="AK19">
        <v>-0.82603197637947001</v>
      </c>
      <c r="AL19">
        <v>-301.50170000000003</v>
      </c>
      <c r="AM19" t="s">
        <v>2402</v>
      </c>
      <c r="AN19" t="s">
        <v>411</v>
      </c>
      <c r="AO19"/>
      <c r="AP19" t="s">
        <v>25</v>
      </c>
      <c r="AQ19" t="s">
        <v>420</v>
      </c>
      <c r="AR19"/>
      <c r="AS19"/>
      <c r="AT19">
        <v>30</v>
      </c>
      <c r="AU19" t="s">
        <v>562</v>
      </c>
    </row>
    <row r="20" spans="1:47" x14ac:dyDescent="0.25">
      <c r="A20" s="37" t="str">
        <f t="shared" si="2"/>
        <v>LETAXPRG</v>
      </c>
      <c r="B20" s="37" t="str">
        <f>VLOOKUP(J20,'Scheme master'!B:AA,25,0)</f>
        <v>RG</v>
      </c>
      <c r="C20" s="37">
        <f>VLOOKUP(J20,'Scheme master'!B:Q,16,0)</f>
        <v>10</v>
      </c>
      <c r="D20" s="38">
        <f t="shared" si="3"/>
        <v>64.273551511000008</v>
      </c>
      <c r="E20" s="38">
        <f>SUMIF('PHY rollback'!A:A,J20,'PHY rollback'!G:G)</f>
        <v>0</v>
      </c>
      <c r="F20" s="38">
        <f t="shared" si="4"/>
        <v>1020.6574243270001</v>
      </c>
      <c r="G20" s="45">
        <f t="shared" si="5"/>
        <v>158.79900000000001</v>
      </c>
      <c r="H20" s="38">
        <f t="shared" si="1"/>
        <v>0</v>
      </c>
      <c r="I20" s="37" t="str">
        <f>VLOOKUP(K20,'Scheme master'!F:R,13,0)</f>
        <v>Live</v>
      </c>
      <c r="J20" t="s">
        <v>421</v>
      </c>
      <c r="K20" t="s">
        <v>408</v>
      </c>
      <c r="L20" t="s">
        <v>19</v>
      </c>
      <c r="M20">
        <v>64273551.511</v>
      </c>
      <c r="N20">
        <v>10206574243.27</v>
      </c>
      <c r="O20">
        <v>158.79897723596602</v>
      </c>
      <c r="P20">
        <v>12094387028.76</v>
      </c>
      <c r="Q20">
        <v>158.79900000000001</v>
      </c>
      <c r="R20" s="201">
        <v>45565</v>
      </c>
      <c r="S20">
        <v>100865</v>
      </c>
      <c r="T20" t="s">
        <v>422</v>
      </c>
      <c r="U20">
        <v>28</v>
      </c>
      <c r="V20" t="s">
        <v>423</v>
      </c>
      <c r="W20">
        <v>10</v>
      </c>
      <c r="X20" t="s">
        <v>228</v>
      </c>
      <c r="Y20">
        <v>158.79900000000001</v>
      </c>
      <c r="Z20">
        <v>158.79900000000001</v>
      </c>
      <c r="AA20">
        <v>84347</v>
      </c>
      <c r="AB20" t="s">
        <v>2402</v>
      </c>
      <c r="AC20" t="s">
        <v>53</v>
      </c>
      <c r="AD20">
        <v>45564</v>
      </c>
      <c r="AE20">
        <v>160.1216</v>
      </c>
      <c r="AF20">
        <v>160.12163322704399</v>
      </c>
      <c r="AG20">
        <v>-1.3226</v>
      </c>
      <c r="AH20">
        <v>-0.825997242096007</v>
      </c>
      <c r="AI20">
        <v>-301.48899999999998</v>
      </c>
      <c r="AJ20">
        <v>-1.3226559910779501</v>
      </c>
      <c r="AK20">
        <v>-0.82603203853316398</v>
      </c>
      <c r="AL20">
        <v>-301.50170000000003</v>
      </c>
      <c r="AM20" t="s">
        <v>2402</v>
      </c>
      <c r="AN20" t="s">
        <v>411</v>
      </c>
      <c r="AO20"/>
      <c r="AP20" t="s">
        <v>25</v>
      </c>
      <c r="AQ20" t="s">
        <v>424</v>
      </c>
      <c r="AR20"/>
      <c r="AS20"/>
      <c r="AT20">
        <v>30</v>
      </c>
      <c r="AU20" t="s">
        <v>562</v>
      </c>
    </row>
    <row r="21" spans="1:47" x14ac:dyDescent="0.25">
      <c r="A21" s="37" t="str">
        <f t="shared" si="2"/>
        <v>LETF50G</v>
      </c>
      <c r="B21" s="37" t="str">
        <f>VLOOKUP(J21,'Scheme master'!B:AA,25,0)</f>
        <v>G</v>
      </c>
      <c r="C21" s="37">
        <f>VLOOKUP(J21,'Scheme master'!B:Q,16,0)</f>
        <v>10</v>
      </c>
      <c r="D21" s="38">
        <f t="shared" si="3"/>
        <v>31.085670999999994</v>
      </c>
      <c r="E21" s="38">
        <f>SUMIF('PHY rollback'!A:A,J21,'PHY rollback'!G:G)</f>
        <v>0</v>
      </c>
      <c r="F21" s="38">
        <f t="shared" si="4"/>
        <v>881.59282205499994</v>
      </c>
      <c r="G21" s="45">
        <f t="shared" si="5"/>
        <v>283.601</v>
      </c>
      <c r="H21" s="38">
        <f t="shared" si="1"/>
        <v>0</v>
      </c>
      <c r="I21" s="37" t="str">
        <f>VLOOKUP(K21,'Scheme master'!F:R,13,0)</f>
        <v>Live</v>
      </c>
      <c r="J21" t="s">
        <v>425</v>
      </c>
      <c r="K21" t="s">
        <v>426</v>
      </c>
      <c r="L21" t="s">
        <v>9</v>
      </c>
      <c r="M21">
        <v>31085670.999999996</v>
      </c>
      <c r="N21">
        <v>8815928220.5499992</v>
      </c>
      <c r="O21">
        <v>283.601026998902</v>
      </c>
      <c r="P21">
        <v>8815928220.5499992</v>
      </c>
      <c r="Q21">
        <v>283.601</v>
      </c>
      <c r="R21" s="201">
        <v>45565</v>
      </c>
      <c r="S21">
        <v>135607</v>
      </c>
      <c r="T21" t="s">
        <v>427</v>
      </c>
      <c r="U21">
        <v>175</v>
      </c>
      <c r="V21" t="s">
        <v>428</v>
      </c>
      <c r="W21">
        <v>10</v>
      </c>
      <c r="X21" t="s">
        <v>228</v>
      </c>
      <c r="Y21">
        <v>283.601</v>
      </c>
      <c r="Z21">
        <v>283.601</v>
      </c>
      <c r="AA21">
        <v>84343</v>
      </c>
      <c r="AB21" t="s">
        <v>1424</v>
      </c>
      <c r="AC21" t="s">
        <v>6</v>
      </c>
      <c r="AD21">
        <v>45564</v>
      </c>
      <c r="AE21">
        <v>287.61320000000001</v>
      </c>
      <c r="AF21">
        <v>287.613158392174</v>
      </c>
      <c r="AG21">
        <v>-4.0122</v>
      </c>
      <c r="AH21">
        <v>-1.3949985605667601</v>
      </c>
      <c r="AI21">
        <v>-509.17450000000002</v>
      </c>
      <c r="AJ21">
        <v>-4.0121313932711997</v>
      </c>
      <c r="AK21">
        <v>-1.39497490855424</v>
      </c>
      <c r="AL21">
        <v>-509.16579999999999</v>
      </c>
      <c r="AM21" t="s">
        <v>1424</v>
      </c>
      <c r="AN21" t="s">
        <v>429</v>
      </c>
      <c r="AO21"/>
      <c r="AP21" t="s">
        <v>70</v>
      </c>
      <c r="AQ21" t="s">
        <v>430</v>
      </c>
      <c r="AR21">
        <v>539480</v>
      </c>
      <c r="AS21" t="s">
        <v>431</v>
      </c>
      <c r="AT21">
        <v>30</v>
      </c>
      <c r="AU21" t="s">
        <v>562</v>
      </c>
    </row>
    <row r="22" spans="1:47" x14ac:dyDescent="0.25">
      <c r="A22" s="37" t="str">
        <f t="shared" si="2"/>
        <v>LETFSXG</v>
      </c>
      <c r="B22" s="37" t="str">
        <f>VLOOKUP(J22,'Scheme master'!B:AA,25,0)</f>
        <v>G</v>
      </c>
      <c r="C22" s="37">
        <f>VLOOKUP(J22,'Scheme master'!B:Q,16,0)</f>
        <v>10</v>
      </c>
      <c r="D22" s="38">
        <f t="shared" si="3"/>
        <v>9.3661510000000003</v>
      </c>
      <c r="E22" s="38">
        <f>SUMIF('PHY rollback'!A:A,J22,'PHY rollback'!G:G)</f>
        <v>0</v>
      </c>
      <c r="F22" s="38">
        <f t="shared" si="4"/>
        <v>874.60997671900009</v>
      </c>
      <c r="G22" s="45">
        <f t="shared" si="5"/>
        <v>933.79870000000005</v>
      </c>
      <c r="H22" s="38">
        <f t="shared" si="1"/>
        <v>0</v>
      </c>
      <c r="I22" s="37" t="str">
        <f>VLOOKUP(K22,'Scheme master'!F:R,13,0)</f>
        <v>Live</v>
      </c>
      <c r="J22" t="s">
        <v>432</v>
      </c>
      <c r="K22" t="s">
        <v>433</v>
      </c>
      <c r="L22" t="s">
        <v>9</v>
      </c>
      <c r="M22">
        <v>9366151</v>
      </c>
      <c r="N22">
        <v>8746099767.1900005</v>
      </c>
      <c r="O22">
        <v>933.79871488191895</v>
      </c>
      <c r="P22">
        <v>8746099767.1900005</v>
      </c>
      <c r="Q22">
        <v>933.79870000000005</v>
      </c>
      <c r="R22" s="201">
        <v>45565</v>
      </c>
      <c r="S22">
        <v>135672</v>
      </c>
      <c r="T22" t="s">
        <v>434</v>
      </c>
      <c r="U22">
        <v>176</v>
      </c>
      <c r="V22" t="s">
        <v>435</v>
      </c>
      <c r="W22">
        <v>10</v>
      </c>
      <c r="X22" t="s">
        <v>228</v>
      </c>
      <c r="Y22">
        <v>933.79870000000005</v>
      </c>
      <c r="Z22">
        <v>933.79870000000005</v>
      </c>
      <c r="AA22">
        <v>84344</v>
      </c>
      <c r="AB22" t="s">
        <v>2676</v>
      </c>
      <c r="AC22" t="s">
        <v>6</v>
      </c>
      <c r="AD22">
        <v>45564</v>
      </c>
      <c r="AE22">
        <v>947.85500000000002</v>
      </c>
      <c r="AF22">
        <v>947.85502836544106</v>
      </c>
      <c r="AG22">
        <v>-14.0563</v>
      </c>
      <c r="AH22">
        <v>-1.4829588913916201</v>
      </c>
      <c r="AI22">
        <v>-541.28</v>
      </c>
      <c r="AJ22">
        <v>-14.0563134835217</v>
      </c>
      <c r="AK22">
        <v>-1.48296026954265</v>
      </c>
      <c r="AL22">
        <v>-541.28049999999996</v>
      </c>
      <c r="AM22" t="s">
        <v>1425</v>
      </c>
      <c r="AN22" t="s">
        <v>436</v>
      </c>
      <c r="AO22"/>
      <c r="AP22" t="s">
        <v>70</v>
      </c>
      <c r="AQ22" t="s">
        <v>437</v>
      </c>
      <c r="AR22">
        <v>539487</v>
      </c>
      <c r="AS22" t="s">
        <v>438</v>
      </c>
      <c r="AT22">
        <v>30</v>
      </c>
      <c r="AU22" t="s">
        <v>562</v>
      </c>
    </row>
    <row r="23" spans="1:47" x14ac:dyDescent="0.25">
      <c r="A23" s="37" t="str">
        <f t="shared" si="2"/>
        <v>LEULISDD</v>
      </c>
      <c r="B23" s="37" t="str">
        <f>VLOOKUP(J23,'Scheme master'!B:AA,25,0)</f>
        <v>DD</v>
      </c>
      <c r="C23" s="37">
        <f>VLOOKUP(J23,'Scheme master'!B:Q,16,0)</f>
        <v>10</v>
      </c>
      <c r="D23" s="38">
        <f t="shared" si="3"/>
        <v>4.940142034</v>
      </c>
      <c r="E23" s="38">
        <f>SUMIF('PHY rollback'!A:A,J23,'PHY rollback'!G:G)</f>
        <v>0</v>
      </c>
      <c r="F23" s="38">
        <f t="shared" si="4"/>
        <v>20.31316387</v>
      </c>
      <c r="G23" s="45">
        <f t="shared" si="5"/>
        <v>41.118600000000001</v>
      </c>
      <c r="H23" s="38">
        <f t="shared" si="1"/>
        <v>0</v>
      </c>
      <c r="I23" s="37" t="str">
        <f>VLOOKUP(K23,'Scheme master'!F:R,13,0)</f>
        <v>Live</v>
      </c>
      <c r="J23" t="s">
        <v>439</v>
      </c>
      <c r="K23" t="s">
        <v>440</v>
      </c>
      <c r="L23" t="s">
        <v>34</v>
      </c>
      <c r="M23">
        <v>4940142.034</v>
      </c>
      <c r="N23">
        <v>203131638.70000002</v>
      </c>
      <c r="O23">
        <v>41.118582684863803</v>
      </c>
      <c r="P23">
        <v>5247387032.0799999</v>
      </c>
      <c r="Q23">
        <v>41.118600000000001</v>
      </c>
      <c r="R23" s="201">
        <v>45565</v>
      </c>
      <c r="S23">
        <v>120259</v>
      </c>
      <c r="T23" t="s">
        <v>441</v>
      </c>
      <c r="U23">
        <v>2</v>
      </c>
      <c r="V23" t="s">
        <v>442</v>
      </c>
      <c r="W23">
        <v>10</v>
      </c>
      <c r="X23" t="s">
        <v>228</v>
      </c>
      <c r="Y23">
        <v>41.118600000000001</v>
      </c>
      <c r="Z23">
        <v>41.118600000000001</v>
      </c>
      <c r="AA23">
        <v>84318</v>
      </c>
      <c r="AB23" t="s">
        <v>443</v>
      </c>
      <c r="AC23" t="s">
        <v>1303</v>
      </c>
      <c r="AD23">
        <v>45564</v>
      </c>
      <c r="AE23">
        <v>41.507300000000001</v>
      </c>
      <c r="AF23">
        <v>41.507317554586706</v>
      </c>
      <c r="AG23">
        <v>-0.38869999999999999</v>
      </c>
      <c r="AH23">
        <v>-0.93646177901236605</v>
      </c>
      <c r="AI23">
        <v>-341.80849999999998</v>
      </c>
      <c r="AJ23">
        <v>-0.38873486972297999</v>
      </c>
      <c r="AK23">
        <v>-0.93654539157282402</v>
      </c>
      <c r="AL23">
        <v>-341.83909999999997</v>
      </c>
      <c r="AM23" t="s">
        <v>444</v>
      </c>
      <c r="AN23" t="s">
        <v>445</v>
      </c>
      <c r="AO23"/>
      <c r="AP23" t="s">
        <v>24</v>
      </c>
      <c r="AQ23" t="s">
        <v>446</v>
      </c>
      <c r="AR23"/>
      <c r="AS23"/>
      <c r="AT23">
        <v>30</v>
      </c>
      <c r="AU23" t="s">
        <v>562</v>
      </c>
    </row>
    <row r="24" spans="1:47" x14ac:dyDescent="0.25">
      <c r="A24" s="37" t="str">
        <f t="shared" si="2"/>
        <v>LEULISRD</v>
      </c>
      <c r="B24" s="37" t="str">
        <f>VLOOKUP(J24,'Scheme master'!B:AA,25,0)</f>
        <v>RD</v>
      </c>
      <c r="C24" s="37">
        <f>VLOOKUP(J24,'Scheme master'!B:Q,16,0)</f>
        <v>10</v>
      </c>
      <c r="D24" s="38">
        <f t="shared" si="3"/>
        <v>135.26165220199999</v>
      </c>
      <c r="E24" s="38">
        <f>SUMIF('PHY rollback'!A:A,J24,'PHY rollback'!G:G)</f>
        <v>0</v>
      </c>
      <c r="F24" s="38">
        <f t="shared" si="4"/>
        <v>504.42553933800002</v>
      </c>
      <c r="G24" s="45">
        <f t="shared" si="5"/>
        <v>37.2926</v>
      </c>
      <c r="H24" s="38">
        <f t="shared" si="1"/>
        <v>0</v>
      </c>
      <c r="I24" s="37" t="str">
        <f>VLOOKUP(K24,'Scheme master'!F:R,13,0)</f>
        <v>Live</v>
      </c>
      <c r="J24" t="s">
        <v>447</v>
      </c>
      <c r="K24" t="s">
        <v>440</v>
      </c>
      <c r="L24" t="s">
        <v>18</v>
      </c>
      <c r="M24">
        <v>135261652.20199999</v>
      </c>
      <c r="N24">
        <v>5044255393.3800001</v>
      </c>
      <c r="O24">
        <v>37.292575621114707</v>
      </c>
      <c r="P24">
        <v>5247387032.0799999</v>
      </c>
      <c r="Q24">
        <v>37.2926</v>
      </c>
      <c r="R24" s="201">
        <v>45565</v>
      </c>
      <c r="S24">
        <v>100325</v>
      </c>
      <c r="T24" t="s">
        <v>448</v>
      </c>
      <c r="U24">
        <v>2</v>
      </c>
      <c r="V24" t="s">
        <v>449</v>
      </c>
      <c r="W24">
        <v>10</v>
      </c>
      <c r="X24" t="s">
        <v>228</v>
      </c>
      <c r="Y24">
        <v>37.2926</v>
      </c>
      <c r="Z24">
        <v>37.2926</v>
      </c>
      <c r="AA24">
        <v>84317</v>
      </c>
      <c r="AB24" t="s">
        <v>443</v>
      </c>
      <c r="AC24" t="s">
        <v>1304</v>
      </c>
      <c r="AD24">
        <v>45564</v>
      </c>
      <c r="AE24">
        <v>37.646099999999997</v>
      </c>
      <c r="AF24">
        <v>37.646088499404598</v>
      </c>
      <c r="AG24">
        <v>-0.35349999999999998</v>
      </c>
      <c r="AH24">
        <v>-0.93900829036739497</v>
      </c>
      <c r="AI24">
        <v>-342.738</v>
      </c>
      <c r="AJ24">
        <v>-0.35351287828988998</v>
      </c>
      <c r="AK24">
        <v>-0.939042786066556</v>
      </c>
      <c r="AL24">
        <v>-342.75060000000002</v>
      </c>
      <c r="AM24" t="s">
        <v>444</v>
      </c>
      <c r="AN24" t="s">
        <v>445</v>
      </c>
      <c r="AO24"/>
      <c r="AP24" t="s">
        <v>25</v>
      </c>
      <c r="AQ24" t="s">
        <v>450</v>
      </c>
      <c r="AR24"/>
      <c r="AS24"/>
      <c r="AT24">
        <v>30</v>
      </c>
      <c r="AU24" t="s">
        <v>562</v>
      </c>
    </row>
    <row r="25" spans="1:47" x14ac:dyDescent="0.25">
      <c r="A25" s="37" t="str">
        <f t="shared" si="2"/>
        <v>LLIQDFDDD</v>
      </c>
      <c r="B25" s="37" t="str">
        <f>VLOOKUP(J25,'Scheme master'!B:AA,25,0)</f>
        <v>DDD</v>
      </c>
      <c r="C25" s="37">
        <f>VLOOKUP(J25,'Scheme master'!B:Q,16,0)</f>
        <v>1000</v>
      </c>
      <c r="D25" s="38">
        <f t="shared" si="3"/>
        <v>90.749024599999984</v>
      </c>
      <c r="E25" s="38">
        <f>SUMIF('PHY rollback'!A:A,J25,'PHY rollback'!G:G)</f>
        <v>0</v>
      </c>
      <c r="F25" s="38">
        <f t="shared" si="4"/>
        <v>93.777546424000008</v>
      </c>
      <c r="G25" s="45">
        <f t="shared" si="5"/>
        <v>1033.3724999999999</v>
      </c>
      <c r="H25" s="38">
        <f t="shared" si="1"/>
        <v>0</v>
      </c>
      <c r="I25" s="37" t="str">
        <f>VLOOKUP(K25,'Scheme master'!F:R,13,0)</f>
        <v>Live</v>
      </c>
      <c r="J25" t="s">
        <v>451</v>
      </c>
      <c r="K25" t="s">
        <v>452</v>
      </c>
      <c r="L25" t="s">
        <v>34</v>
      </c>
      <c r="M25">
        <v>907490.24599999993</v>
      </c>
      <c r="N25">
        <v>937775464.24000001</v>
      </c>
      <c r="O25">
        <v>1033.3725000059101</v>
      </c>
      <c r="P25">
        <v>89240639881.950012</v>
      </c>
      <c r="Q25">
        <v>1033.3724999999999</v>
      </c>
      <c r="R25" s="201">
        <v>45565</v>
      </c>
      <c r="S25">
        <v>120248</v>
      </c>
      <c r="T25" t="s">
        <v>453</v>
      </c>
      <c r="U25">
        <v>36</v>
      </c>
      <c r="V25" t="s">
        <v>454</v>
      </c>
      <c r="W25">
        <v>1000</v>
      </c>
      <c r="X25" t="s">
        <v>455</v>
      </c>
      <c r="Y25">
        <v>1033.3724999999999</v>
      </c>
      <c r="Z25">
        <v>1033.3724999999999</v>
      </c>
      <c r="AA25">
        <v>84376</v>
      </c>
      <c r="AB25" t="s">
        <v>456</v>
      </c>
      <c r="AC25" t="s">
        <v>1303</v>
      </c>
      <c r="AD25">
        <v>45564</v>
      </c>
      <c r="AE25">
        <v>1033.3724999999999</v>
      </c>
      <c r="AF25">
        <v>1033.3724999977501</v>
      </c>
      <c r="AG25">
        <v>0</v>
      </c>
      <c r="AH25">
        <v>0</v>
      </c>
      <c r="AI25">
        <v>0</v>
      </c>
      <c r="AJ25">
        <v>8.1630099999999999E-9</v>
      </c>
      <c r="AK25">
        <v>7.8993800000000005E-10</v>
      </c>
      <c r="AL25">
        <v>0</v>
      </c>
      <c r="AM25" t="s">
        <v>456</v>
      </c>
      <c r="AN25" t="s">
        <v>457</v>
      </c>
      <c r="AO25"/>
      <c r="AP25" t="s">
        <v>24</v>
      </c>
      <c r="AQ25" t="s">
        <v>458</v>
      </c>
      <c r="AR25"/>
      <c r="AS25"/>
      <c r="AT25">
        <v>30</v>
      </c>
      <c r="AU25" t="s">
        <v>562</v>
      </c>
    </row>
    <row r="26" spans="1:47" x14ac:dyDescent="0.25">
      <c r="A26" s="37" t="str">
        <f t="shared" si="2"/>
        <v>LLIQDFDG</v>
      </c>
      <c r="B26" s="37" t="str">
        <f>VLOOKUP(J26,'Scheme master'!B:AA,25,0)</f>
        <v>DG</v>
      </c>
      <c r="C26" s="37">
        <f>VLOOKUP(J26,'Scheme master'!B:Q,16,0)</f>
        <v>1000</v>
      </c>
      <c r="D26" s="38">
        <f t="shared" si="3"/>
        <v>1705.7955891111999</v>
      </c>
      <c r="E26" s="38">
        <f>SUMIF('PHY rollback'!A:A,J26,'PHY rollback'!G:G)</f>
        <v>0</v>
      </c>
      <c r="F26" s="38">
        <f t="shared" si="4"/>
        <v>7753.1870083880003</v>
      </c>
      <c r="G26" s="45">
        <f t="shared" si="5"/>
        <v>4545.2029000000002</v>
      </c>
      <c r="H26" s="38">
        <f t="shared" si="1"/>
        <v>0</v>
      </c>
      <c r="I26" s="37" t="str">
        <f>VLOOKUP(K26,'Scheme master'!F:R,13,0)</f>
        <v>Live</v>
      </c>
      <c r="J26" t="s">
        <v>459</v>
      </c>
      <c r="K26" t="s">
        <v>452</v>
      </c>
      <c r="L26" t="s">
        <v>41</v>
      </c>
      <c r="M26">
        <v>17057955.891112</v>
      </c>
      <c r="N26">
        <v>77531870083.880005</v>
      </c>
      <c r="O26">
        <v>4545.2028706603605</v>
      </c>
      <c r="P26">
        <v>89240639881.950012</v>
      </c>
      <c r="Q26">
        <v>4545.2029000000002</v>
      </c>
      <c r="R26" s="201">
        <v>45565</v>
      </c>
      <c r="S26">
        <v>120249</v>
      </c>
      <c r="T26" t="s">
        <v>460</v>
      </c>
      <c r="U26">
        <v>36</v>
      </c>
      <c r="V26" t="s">
        <v>461</v>
      </c>
      <c r="W26">
        <v>1000</v>
      </c>
      <c r="X26" t="s">
        <v>455</v>
      </c>
      <c r="Y26">
        <v>4545.2029000000002</v>
      </c>
      <c r="Z26">
        <v>4545.2029000000002</v>
      </c>
      <c r="AA26">
        <v>84377</v>
      </c>
      <c r="AB26" t="s">
        <v>456</v>
      </c>
      <c r="AC26" t="s">
        <v>44</v>
      </c>
      <c r="AD26">
        <v>45564</v>
      </c>
      <c r="AE26">
        <v>4543.7331999999997</v>
      </c>
      <c r="AF26">
        <v>4543.7331721370501</v>
      </c>
      <c r="AG26">
        <v>1.4697</v>
      </c>
      <c r="AH26">
        <v>3.2345649167957E-2</v>
      </c>
      <c r="AI26">
        <v>11.8062</v>
      </c>
      <c r="AJ26">
        <v>1.4696985233070201</v>
      </c>
      <c r="AK26">
        <v>3.2345616866753003E-2</v>
      </c>
      <c r="AL26">
        <v>11.8062</v>
      </c>
      <c r="AM26" t="s">
        <v>456</v>
      </c>
      <c r="AN26" t="s">
        <v>457</v>
      </c>
      <c r="AO26"/>
      <c r="AP26" t="s">
        <v>24</v>
      </c>
      <c r="AQ26" t="s">
        <v>462</v>
      </c>
      <c r="AR26"/>
      <c r="AS26"/>
      <c r="AT26">
        <v>30</v>
      </c>
      <c r="AU26" t="s">
        <v>562</v>
      </c>
    </row>
    <row r="27" spans="1:47" x14ac:dyDescent="0.25">
      <c r="A27" s="37" t="str">
        <f t="shared" si="2"/>
        <v>LLIQDFDDM</v>
      </c>
      <c r="B27" s="37" t="str">
        <f>VLOOKUP(J27,'Scheme master'!B:AA,25,0)</f>
        <v>DDM</v>
      </c>
      <c r="C27" s="37">
        <f>VLOOKUP(J27,'Scheme master'!B:Q,16,0)</f>
        <v>1000</v>
      </c>
      <c r="D27" s="38">
        <f t="shared" si="3"/>
        <v>0.19067149999999999</v>
      </c>
      <c r="E27" s="38">
        <f>SUMIF('PHY rollback'!A:A,J27,'PHY rollback'!G:G)</f>
        <v>0</v>
      </c>
      <c r="F27" s="38">
        <f t="shared" si="4"/>
        <v>0.210375442</v>
      </c>
      <c r="G27" s="45">
        <f t="shared" si="5"/>
        <v>1103.3397</v>
      </c>
      <c r="H27" s="38">
        <f t="shared" si="1"/>
        <v>0</v>
      </c>
      <c r="I27" s="37" t="str">
        <f>VLOOKUP(K27,'Scheme master'!F:R,13,0)</f>
        <v>Live</v>
      </c>
      <c r="J27" t="s">
        <v>2237</v>
      </c>
      <c r="K27" t="s">
        <v>452</v>
      </c>
      <c r="L27" t="s">
        <v>116</v>
      </c>
      <c r="M27">
        <v>1906.7149999999999</v>
      </c>
      <c r="N27">
        <v>2103754.42</v>
      </c>
      <c r="O27">
        <v>1103.3397335207399</v>
      </c>
      <c r="P27">
        <v>89240639881.950012</v>
      </c>
      <c r="Q27">
        <v>1103.3397</v>
      </c>
      <c r="R27" s="201">
        <v>45565</v>
      </c>
      <c r="S27">
        <v>151930</v>
      </c>
      <c r="T27" t="s">
        <v>1913</v>
      </c>
      <c r="U27">
        <v>36</v>
      </c>
      <c r="V27"/>
      <c r="W27">
        <v>1000</v>
      </c>
      <c r="X27" t="s">
        <v>455</v>
      </c>
      <c r="Y27">
        <v>1103.3397</v>
      </c>
      <c r="Z27">
        <v>1103.3397</v>
      </c>
      <c r="AA27">
        <v>160170</v>
      </c>
      <c r="AB27" t="s">
        <v>456</v>
      </c>
      <c r="AC27" t="s">
        <v>1306</v>
      </c>
      <c r="AD27">
        <v>45564</v>
      </c>
      <c r="AE27">
        <v>1102.9829999999999</v>
      </c>
      <c r="AF27">
        <v>1102.98298382296</v>
      </c>
      <c r="AG27">
        <v>0.35670000000000002</v>
      </c>
      <c r="AH27">
        <v>3.2339573683365E-2</v>
      </c>
      <c r="AI27">
        <v>11.803900000000001</v>
      </c>
      <c r="AJ27">
        <v>0.35674969777864002</v>
      </c>
      <c r="AK27">
        <v>3.2344079918816E-2</v>
      </c>
      <c r="AL27">
        <v>11.8056</v>
      </c>
      <c r="AM27" t="s">
        <v>456</v>
      </c>
      <c r="AN27" t="s">
        <v>457</v>
      </c>
      <c r="AO27"/>
      <c r="AP27" t="s">
        <v>24</v>
      </c>
      <c r="AQ27"/>
      <c r="AR27"/>
      <c r="AS27"/>
      <c r="AT27">
        <v>30</v>
      </c>
      <c r="AU27" t="s">
        <v>562</v>
      </c>
    </row>
    <row r="28" spans="1:47" x14ac:dyDescent="0.25">
      <c r="A28" s="37" t="str">
        <f t="shared" si="2"/>
        <v>LLIQDFRDD</v>
      </c>
      <c r="B28" s="37" t="str">
        <f>VLOOKUP(J28,'Scheme master'!B:AA,25,0)</f>
        <v>RDD</v>
      </c>
      <c r="C28" s="37">
        <f>VLOOKUP(J28,'Scheme master'!B:Q,16,0)</f>
        <v>1000</v>
      </c>
      <c r="D28" s="38">
        <f t="shared" si="3"/>
        <v>6.705978</v>
      </c>
      <c r="E28" s="38">
        <f>SUMIF('PHY rollback'!A:A,J28,'PHY rollback'!G:G)</f>
        <v>0</v>
      </c>
      <c r="F28" s="38">
        <f t="shared" si="4"/>
        <v>6.7071522159999999</v>
      </c>
      <c r="G28" s="45">
        <f t="shared" si="5"/>
        <v>1000.1751</v>
      </c>
      <c r="H28" s="38">
        <f t="shared" si="1"/>
        <v>0</v>
      </c>
      <c r="I28" s="37" t="str">
        <f>VLOOKUP(K28,'Scheme master'!F:R,13,0)</f>
        <v>Live</v>
      </c>
      <c r="J28" t="s">
        <v>463</v>
      </c>
      <c r="K28" t="s">
        <v>452</v>
      </c>
      <c r="L28" t="s">
        <v>17</v>
      </c>
      <c r="M28">
        <v>67059.78</v>
      </c>
      <c r="N28">
        <v>67071522.159999996</v>
      </c>
      <c r="O28">
        <v>1000.17509988849</v>
      </c>
      <c r="P28">
        <v>89240639881.950012</v>
      </c>
      <c r="Q28">
        <v>1000.1751</v>
      </c>
      <c r="R28" s="201">
        <v>45565</v>
      </c>
      <c r="S28">
        <v>101184</v>
      </c>
      <c r="T28" t="s">
        <v>464</v>
      </c>
      <c r="U28">
        <v>36</v>
      </c>
      <c r="V28" t="s">
        <v>465</v>
      </c>
      <c r="W28">
        <v>1000</v>
      </c>
      <c r="X28" t="s">
        <v>455</v>
      </c>
      <c r="Y28">
        <v>1000.1751</v>
      </c>
      <c r="Z28">
        <v>1000.1751</v>
      </c>
      <c r="AA28">
        <v>84374</v>
      </c>
      <c r="AB28" t="s">
        <v>456</v>
      </c>
      <c r="AC28" t="s">
        <v>1307</v>
      </c>
      <c r="AD28">
        <v>45564</v>
      </c>
      <c r="AE28">
        <v>1000.1751</v>
      </c>
      <c r="AF28">
        <v>1000.17510000786</v>
      </c>
      <c r="AG28">
        <v>0</v>
      </c>
      <c r="AH28">
        <v>0</v>
      </c>
      <c r="AI28">
        <v>0</v>
      </c>
      <c r="AJ28">
        <v>-1.193783E-7</v>
      </c>
      <c r="AK28">
        <v>-1.193574E-8</v>
      </c>
      <c r="AL28">
        <v>0</v>
      </c>
      <c r="AM28" t="s">
        <v>456</v>
      </c>
      <c r="AN28" t="s">
        <v>457</v>
      </c>
      <c r="AO28"/>
      <c r="AP28" t="s">
        <v>25</v>
      </c>
      <c r="AQ28" t="s">
        <v>466</v>
      </c>
      <c r="AR28"/>
      <c r="AS28"/>
      <c r="AT28">
        <v>30</v>
      </c>
      <c r="AU28" t="s">
        <v>562</v>
      </c>
    </row>
    <row r="29" spans="1:47" x14ac:dyDescent="0.25">
      <c r="A29" s="37" t="str">
        <f t="shared" si="2"/>
        <v>LLIQDFRG</v>
      </c>
      <c r="B29" s="37" t="str">
        <f>VLOOKUP(J29,'Scheme master'!B:AA,25,0)</f>
        <v>RG</v>
      </c>
      <c r="C29" s="37">
        <f>VLOOKUP(J29,'Scheme master'!B:Q,16,0)</f>
        <v>1000</v>
      </c>
      <c r="D29" s="38">
        <f t="shared" si="3"/>
        <v>238.34414480000001</v>
      </c>
      <c r="E29" s="38">
        <f>SUMIF('PHY rollback'!A:A,J29,'PHY rollback'!G:G)</f>
        <v>0</v>
      </c>
      <c r="F29" s="38">
        <f t="shared" si="4"/>
        <v>1069.1097973440001</v>
      </c>
      <c r="G29" s="45">
        <f t="shared" si="5"/>
        <v>4485.5718999999999</v>
      </c>
      <c r="H29" s="38">
        <f t="shared" si="1"/>
        <v>0</v>
      </c>
      <c r="I29" s="37" t="str">
        <f>VLOOKUP(K29,'Scheme master'!F:R,13,0)</f>
        <v>Live</v>
      </c>
      <c r="J29" t="s">
        <v>467</v>
      </c>
      <c r="K29" t="s">
        <v>452</v>
      </c>
      <c r="L29" t="s">
        <v>19</v>
      </c>
      <c r="M29">
        <v>2383441.4479999999</v>
      </c>
      <c r="N29">
        <v>10691097973.440001</v>
      </c>
      <c r="O29">
        <v>4485.5718953831001</v>
      </c>
      <c r="P29">
        <v>89240639881.950012</v>
      </c>
      <c r="Q29">
        <v>4485.5718999999999</v>
      </c>
      <c r="R29" s="201">
        <v>45565</v>
      </c>
      <c r="S29">
        <v>101185</v>
      </c>
      <c r="T29" t="s">
        <v>468</v>
      </c>
      <c r="U29">
        <v>36</v>
      </c>
      <c r="V29" t="s">
        <v>469</v>
      </c>
      <c r="W29">
        <v>1000</v>
      </c>
      <c r="X29" t="s">
        <v>455</v>
      </c>
      <c r="Y29">
        <v>4485.5718999999999</v>
      </c>
      <c r="Z29">
        <v>4485.5718999999999</v>
      </c>
      <c r="AA29">
        <v>84375</v>
      </c>
      <c r="AB29" t="s">
        <v>456</v>
      </c>
      <c r="AC29" t="s">
        <v>53</v>
      </c>
      <c r="AD29">
        <v>45564</v>
      </c>
      <c r="AE29">
        <v>4484.1277</v>
      </c>
      <c r="AF29">
        <v>4484.1277029881803</v>
      </c>
      <c r="AG29">
        <v>1.4441999999999999</v>
      </c>
      <c r="AH29">
        <v>3.2206932911388E-2</v>
      </c>
      <c r="AI29">
        <v>11.7555</v>
      </c>
      <c r="AJ29">
        <v>1.44419239491741</v>
      </c>
      <c r="AK29">
        <v>3.2206763289881001E-2</v>
      </c>
      <c r="AL29">
        <v>11.7555</v>
      </c>
      <c r="AM29" t="s">
        <v>456</v>
      </c>
      <c r="AN29" t="s">
        <v>457</v>
      </c>
      <c r="AO29"/>
      <c r="AP29" t="s">
        <v>25</v>
      </c>
      <c r="AQ29" t="s">
        <v>470</v>
      </c>
      <c r="AR29"/>
      <c r="AS29"/>
      <c r="AT29">
        <v>30</v>
      </c>
      <c r="AU29" t="s">
        <v>562</v>
      </c>
    </row>
    <row r="30" spans="1:47" x14ac:dyDescent="0.25">
      <c r="A30" s="37" t="str">
        <f t="shared" si="2"/>
        <v>LLIQDFRDM</v>
      </c>
      <c r="B30" s="37" t="str">
        <f>VLOOKUP(J30,'Scheme master'!B:AA,25,0)</f>
        <v>RDM</v>
      </c>
      <c r="C30" s="37">
        <f>VLOOKUP(J30,'Scheme master'!B:Q,16,0)</f>
        <v>1000</v>
      </c>
      <c r="D30" s="38">
        <f t="shared" si="3"/>
        <v>8.6749199999999999E-2</v>
      </c>
      <c r="E30" s="38">
        <f>SUMIF('PHY rollback'!A:A,J30,'PHY rollback'!G:G)</f>
        <v>0</v>
      </c>
      <c r="F30" s="38">
        <f t="shared" si="4"/>
        <v>9.4269094000000012E-2</v>
      </c>
      <c r="G30" s="45">
        <f t="shared" si="5"/>
        <v>1086.6855</v>
      </c>
      <c r="H30" s="38">
        <f t="shared" si="1"/>
        <v>0</v>
      </c>
      <c r="I30" s="37" t="str">
        <f>VLOOKUP(K30,'Scheme master'!F:R,13,0)</f>
        <v>Live</v>
      </c>
      <c r="J30" t="s">
        <v>2238</v>
      </c>
      <c r="K30" t="s">
        <v>452</v>
      </c>
      <c r="L30" t="s">
        <v>129</v>
      </c>
      <c r="M30">
        <v>867.49199999999996</v>
      </c>
      <c r="N30">
        <v>942690.94000000006</v>
      </c>
      <c r="O30">
        <v>1086.6854564652999</v>
      </c>
      <c r="P30">
        <v>89240639881.950012</v>
      </c>
      <c r="Q30">
        <v>1086.6855</v>
      </c>
      <c r="R30" s="201">
        <v>45565</v>
      </c>
      <c r="S30">
        <v>151928</v>
      </c>
      <c r="T30" t="s">
        <v>1903</v>
      </c>
      <c r="U30">
        <v>36</v>
      </c>
      <c r="V30"/>
      <c r="W30">
        <v>1000</v>
      </c>
      <c r="X30" t="s">
        <v>455</v>
      </c>
      <c r="Y30">
        <v>1086.6855</v>
      </c>
      <c r="Z30">
        <v>1086.6855</v>
      </c>
      <c r="AA30">
        <v>160169</v>
      </c>
      <c r="AB30" t="s">
        <v>456</v>
      </c>
      <c r="AC30" t="s">
        <v>1300</v>
      </c>
      <c r="AD30">
        <v>45564</v>
      </c>
      <c r="AE30">
        <v>1086.3356000000001</v>
      </c>
      <c r="AF30">
        <v>1086.3355935748</v>
      </c>
      <c r="AG30">
        <v>0.34989999999999999</v>
      </c>
      <c r="AH30">
        <v>3.2209199440761997E-2</v>
      </c>
      <c r="AI30">
        <v>11.756399999999999</v>
      </c>
      <c r="AJ30">
        <v>0.34986289050345998</v>
      </c>
      <c r="AK30">
        <v>3.2205783606166001E-2</v>
      </c>
      <c r="AL30">
        <v>11.755100000000001</v>
      </c>
      <c r="AM30" t="s">
        <v>456</v>
      </c>
      <c r="AN30" t="s">
        <v>457</v>
      </c>
      <c r="AO30"/>
      <c r="AP30" t="s">
        <v>25</v>
      </c>
      <c r="AQ30"/>
      <c r="AR30"/>
      <c r="AS30"/>
      <c r="AT30">
        <v>30</v>
      </c>
      <c r="AU30" t="s">
        <v>562</v>
      </c>
    </row>
    <row r="31" spans="1:47" x14ac:dyDescent="0.25">
      <c r="A31" s="37" t="str">
        <f t="shared" si="2"/>
        <v>LLIQDFRDW</v>
      </c>
      <c r="B31" s="37" t="str">
        <f>VLOOKUP(J31,'Scheme master'!B:AA,25,0)</f>
        <v>RDW</v>
      </c>
      <c r="C31" s="37">
        <f>VLOOKUP(J31,'Scheme master'!B:Q,16,0)</f>
        <v>1000</v>
      </c>
      <c r="D31" s="38">
        <f t="shared" si="3"/>
        <v>0.85036120000000004</v>
      </c>
      <c r="E31" s="38">
        <f>SUMIF('PHY rollback'!A:A,J31,'PHY rollback'!G:G)</f>
        <v>0</v>
      </c>
      <c r="F31" s="38">
        <f t="shared" si="4"/>
        <v>0.8521309279999999</v>
      </c>
      <c r="G31" s="45">
        <f t="shared" si="5"/>
        <v>1002.0811</v>
      </c>
      <c r="H31" s="38">
        <f t="shared" si="1"/>
        <v>0</v>
      </c>
      <c r="I31" s="37" t="str">
        <f>VLOOKUP(K31,'Scheme master'!F:R,13,0)</f>
        <v>Live</v>
      </c>
      <c r="J31" t="s">
        <v>2239</v>
      </c>
      <c r="K31" t="s">
        <v>452</v>
      </c>
      <c r="L31" t="s">
        <v>134</v>
      </c>
      <c r="M31">
        <v>8503.6119999999992</v>
      </c>
      <c r="N31">
        <v>8521309.2799999993</v>
      </c>
      <c r="O31">
        <v>1002.08114857545</v>
      </c>
      <c r="P31">
        <v>89240639881.950012</v>
      </c>
      <c r="Q31">
        <v>1002.0811</v>
      </c>
      <c r="R31" s="201">
        <v>45565</v>
      </c>
      <c r="S31">
        <v>151927</v>
      </c>
      <c r="T31" t="s">
        <v>1899</v>
      </c>
      <c r="U31">
        <v>36</v>
      </c>
      <c r="V31"/>
      <c r="W31">
        <v>1000</v>
      </c>
      <c r="X31" t="s">
        <v>455</v>
      </c>
      <c r="Y31">
        <v>1002.0811</v>
      </c>
      <c r="Z31">
        <v>1002.0811</v>
      </c>
      <c r="AA31">
        <v>160167</v>
      </c>
      <c r="AB31" t="s">
        <v>456</v>
      </c>
      <c r="AC31" t="s">
        <v>1301</v>
      </c>
      <c r="AD31">
        <v>45564</v>
      </c>
      <c r="AE31">
        <v>1001.7585</v>
      </c>
      <c r="AF31">
        <v>1001.75851508747</v>
      </c>
      <c r="AG31">
        <v>0.3226</v>
      </c>
      <c r="AH31">
        <v>3.2203370373198002E-2</v>
      </c>
      <c r="AI31">
        <v>11.754200000000001</v>
      </c>
      <c r="AJ31">
        <v>0.32263348798134001</v>
      </c>
      <c r="AK31">
        <v>3.2206712807743003E-2</v>
      </c>
      <c r="AL31">
        <v>11.7555</v>
      </c>
      <c r="AM31" t="s">
        <v>456</v>
      </c>
      <c r="AN31" t="s">
        <v>457</v>
      </c>
      <c r="AO31"/>
      <c r="AP31" t="s">
        <v>25</v>
      </c>
      <c r="AQ31"/>
      <c r="AR31"/>
      <c r="AS31"/>
      <c r="AT31">
        <v>30</v>
      </c>
      <c r="AU31" t="s">
        <v>562</v>
      </c>
    </row>
    <row r="32" spans="1:47" x14ac:dyDescent="0.25">
      <c r="A32" s="37" t="str">
        <f t="shared" si="2"/>
        <v>LLIQDFDDW</v>
      </c>
      <c r="B32" s="37" t="str">
        <f>VLOOKUP(J32,'Scheme master'!B:AA,25,0)</f>
        <v>DDW</v>
      </c>
      <c r="C32" s="37">
        <f>VLOOKUP(J32,'Scheme master'!B:Q,16,0)</f>
        <v>1000</v>
      </c>
      <c r="D32" s="38">
        <f t="shared" si="3"/>
        <v>0.1236994</v>
      </c>
      <c r="E32" s="38">
        <f>SUMIF('PHY rollback'!A:A,J32,'PHY rollback'!G:G)</f>
        <v>0</v>
      </c>
      <c r="F32" s="38">
        <f t="shared" si="4"/>
        <v>0.12570835900000002</v>
      </c>
      <c r="G32" s="45">
        <f t="shared" si="5"/>
        <v>1016.2406999999999</v>
      </c>
      <c r="H32" s="38">
        <f t="shared" si="1"/>
        <v>0</v>
      </c>
      <c r="I32" s="37" t="str">
        <f>VLOOKUP(K32,'Scheme master'!F:R,13,0)</f>
        <v>Live</v>
      </c>
      <c r="J32" t="s">
        <v>2240</v>
      </c>
      <c r="K32" t="s">
        <v>452</v>
      </c>
      <c r="L32" t="s">
        <v>139</v>
      </c>
      <c r="M32">
        <v>1236.9939999999999</v>
      </c>
      <c r="N32">
        <v>1257083.5900000001</v>
      </c>
      <c r="O32">
        <v>1016.24065274367</v>
      </c>
      <c r="P32">
        <v>89240639881.950012</v>
      </c>
      <c r="Q32">
        <v>1016.2406999999999</v>
      </c>
      <c r="R32" s="201">
        <v>45565</v>
      </c>
      <c r="S32">
        <v>151932</v>
      </c>
      <c r="T32" t="s">
        <v>1909</v>
      </c>
      <c r="U32">
        <v>36</v>
      </c>
      <c r="V32"/>
      <c r="W32">
        <v>1000</v>
      </c>
      <c r="X32" t="s">
        <v>455</v>
      </c>
      <c r="Y32">
        <v>1016.2406999999999</v>
      </c>
      <c r="Z32">
        <v>1016.2406999999999</v>
      </c>
      <c r="AA32">
        <v>160168</v>
      </c>
      <c r="AB32" t="s">
        <v>456</v>
      </c>
      <c r="AC32" t="s">
        <v>1302</v>
      </c>
      <c r="AD32">
        <v>45564</v>
      </c>
      <c r="AE32">
        <v>1015.9121</v>
      </c>
      <c r="AF32">
        <v>1015.9120739470001</v>
      </c>
      <c r="AG32">
        <v>0.3286</v>
      </c>
      <c r="AH32">
        <v>3.2345318064427003E-2</v>
      </c>
      <c r="AI32">
        <v>11.805999999999999</v>
      </c>
      <c r="AJ32">
        <v>0.32857879666353002</v>
      </c>
      <c r="AK32">
        <v>3.2343231770731999E-2</v>
      </c>
      <c r="AL32">
        <v>11.805300000000001</v>
      </c>
      <c r="AM32" t="s">
        <v>456</v>
      </c>
      <c r="AN32" t="s">
        <v>457</v>
      </c>
      <c r="AO32"/>
      <c r="AP32" t="s">
        <v>24</v>
      </c>
      <c r="AQ32"/>
      <c r="AR32"/>
      <c r="AS32"/>
      <c r="AT32">
        <v>30</v>
      </c>
      <c r="AU32" t="s">
        <v>562</v>
      </c>
    </row>
    <row r="33" spans="1:47" x14ac:dyDescent="0.25">
      <c r="A33" s="37" t="str">
        <f t="shared" si="2"/>
        <v>LEGOLDG</v>
      </c>
      <c r="B33" s="37" t="str">
        <f>VLOOKUP(J33,'Scheme master'!B:AA,25,0)</f>
        <v>G</v>
      </c>
      <c r="C33" s="37">
        <f>VLOOKUP(J33,'Scheme master'!B:Q,16,0)</f>
        <v>100</v>
      </c>
      <c r="D33" s="38">
        <f t="shared" si="3"/>
        <v>2.1897600000000002</v>
      </c>
      <c r="E33" s="38">
        <f>SUMIF('PHY rollback'!A:A,J33,'PHY rollback'!G:G)</f>
        <v>0</v>
      </c>
      <c r="F33" s="38">
        <f t="shared" si="4"/>
        <v>150.51936808899998</v>
      </c>
      <c r="G33" s="45">
        <f t="shared" si="5"/>
        <v>6873.7838000000002</v>
      </c>
      <c r="H33" s="38">
        <f t="shared" si="1"/>
        <v>0</v>
      </c>
      <c r="I33" s="37" t="str">
        <f>VLOOKUP(K33,'Scheme master'!F:R,13,0)</f>
        <v>Live</v>
      </c>
      <c r="J33" t="s">
        <v>2717</v>
      </c>
      <c r="K33" t="s">
        <v>2618</v>
      </c>
      <c r="L33" t="s">
        <v>9</v>
      </c>
      <c r="M33">
        <v>218976</v>
      </c>
      <c r="N33">
        <v>1505193680.8899999</v>
      </c>
      <c r="O33">
        <v>6873.7838000000002</v>
      </c>
      <c r="P33">
        <v>1505193680.8899999</v>
      </c>
      <c r="Q33">
        <v>6873.7838000000002</v>
      </c>
      <c r="R33" s="201">
        <v>45565</v>
      </c>
      <c r="S33">
        <v>151961</v>
      </c>
      <c r="T33" t="s">
        <v>2622</v>
      </c>
      <c r="U33">
        <v>193</v>
      </c>
      <c r="V33">
        <v>0</v>
      </c>
      <c r="W33">
        <v>1000</v>
      </c>
      <c r="X33" t="s">
        <v>228</v>
      </c>
      <c r="Y33">
        <v>0</v>
      </c>
      <c r="Z33">
        <v>0</v>
      </c>
      <c r="AA33">
        <v>0</v>
      </c>
      <c r="AB33" t="s">
        <v>1737</v>
      </c>
      <c r="AC33" t="s">
        <v>6</v>
      </c>
      <c r="AD33">
        <v>45564</v>
      </c>
      <c r="AE33">
        <v>6889.9049000000005</v>
      </c>
      <c r="AF33">
        <v>6889.9049000000005</v>
      </c>
      <c r="AG33">
        <v>0</v>
      </c>
      <c r="AH33">
        <v>0</v>
      </c>
      <c r="AI33">
        <v>0</v>
      </c>
      <c r="AJ33">
        <v>0</v>
      </c>
      <c r="AK33">
        <v>0</v>
      </c>
      <c r="AL33">
        <v>0</v>
      </c>
      <c r="AM33" t="s">
        <v>1737</v>
      </c>
      <c r="AN33"/>
      <c r="AO33"/>
      <c r="AP33" t="s">
        <v>25</v>
      </c>
      <c r="AQ33"/>
      <c r="AR33">
        <v>0</v>
      </c>
      <c r="AS33">
        <v>0</v>
      </c>
      <c r="AT33"/>
      <c r="AU33" t="s">
        <v>562</v>
      </c>
    </row>
    <row r="34" spans="1:47" x14ac:dyDescent="0.25">
      <c r="A34" s="37" t="str">
        <f t="shared" si="2"/>
        <v>LEDDYFDD</v>
      </c>
      <c r="B34" s="37" t="str">
        <f>VLOOKUP(J34,'Scheme master'!B:AA,25,0)</f>
        <v>DD</v>
      </c>
      <c r="C34" s="37">
        <f>VLOOKUP(J34,'Scheme master'!B:Q,16,0)</f>
        <v>10</v>
      </c>
      <c r="D34" s="38">
        <f t="shared" si="3"/>
        <v>0.62955267999999986</v>
      </c>
      <c r="E34" s="38">
        <f>SUMIF('PHY rollback'!A:A,J34,'PHY rollback'!G:G)</f>
        <v>0</v>
      </c>
      <c r="F34" s="38">
        <f t="shared" si="4"/>
        <v>2.195939971</v>
      </c>
      <c r="G34" s="45">
        <f t="shared" si="5"/>
        <v>34.881</v>
      </c>
      <c r="H34" s="38">
        <f t="shared" si="1"/>
        <v>0</v>
      </c>
      <c r="I34" s="37" t="str">
        <f>VLOOKUP(K34,'Scheme master'!F:R,13,0)</f>
        <v>Live</v>
      </c>
      <c r="J34" t="s">
        <v>2200</v>
      </c>
      <c r="K34" t="s">
        <v>2144</v>
      </c>
      <c r="L34" t="s">
        <v>34</v>
      </c>
      <c r="M34">
        <v>629552.67999999993</v>
      </c>
      <c r="N34">
        <v>21959399.710000001</v>
      </c>
      <c r="O34">
        <v>34.8809566023927</v>
      </c>
      <c r="P34">
        <v>4361080960.8299999</v>
      </c>
      <c r="Q34">
        <v>34.881</v>
      </c>
      <c r="R34" s="201">
        <v>45565</v>
      </c>
      <c r="S34">
        <v>152021</v>
      </c>
      <c r="T34" t="s">
        <v>2161</v>
      </c>
      <c r="U34">
        <v>185</v>
      </c>
      <c r="V34"/>
      <c r="W34">
        <v>10</v>
      </c>
      <c r="X34" t="s">
        <v>228</v>
      </c>
      <c r="Y34">
        <v>34.881</v>
      </c>
      <c r="Z34">
        <v>34.881</v>
      </c>
      <c r="AA34">
        <v>159545</v>
      </c>
      <c r="AB34" t="s">
        <v>2145</v>
      </c>
      <c r="AC34" t="s">
        <v>1303</v>
      </c>
      <c r="AD34">
        <v>45564</v>
      </c>
      <c r="AE34">
        <v>34.995199999999997</v>
      </c>
      <c r="AF34">
        <v>34.9952114571254</v>
      </c>
      <c r="AG34">
        <v>-0.1142</v>
      </c>
      <c r="AH34">
        <v>-0.32633046817849298</v>
      </c>
      <c r="AI34">
        <v>-119.11060000000001</v>
      </c>
      <c r="AJ34">
        <v>-0.11425485473273</v>
      </c>
      <c r="AK34">
        <v>-0.32648711059428798</v>
      </c>
      <c r="AL34">
        <v>-119.1678</v>
      </c>
      <c r="AM34" t="s">
        <v>2145</v>
      </c>
      <c r="AN34" t="s">
        <v>2190</v>
      </c>
      <c r="AO34"/>
      <c r="AP34" t="s">
        <v>24</v>
      </c>
      <c r="AQ34"/>
      <c r="AR34"/>
      <c r="AS34"/>
      <c r="AT34">
        <v>30</v>
      </c>
      <c r="AU34" t="s">
        <v>562</v>
      </c>
    </row>
    <row r="35" spans="1:47" x14ac:dyDescent="0.25">
      <c r="A35" s="37" t="str">
        <f t="shared" si="2"/>
        <v>LEDDYFDG</v>
      </c>
      <c r="B35" s="37" t="str">
        <f>VLOOKUP(J35,'Scheme master'!B:AA,25,0)</f>
        <v>DG</v>
      </c>
      <c r="C35" s="37">
        <f>VLOOKUP(J35,'Scheme master'!B:Q,16,0)</f>
        <v>10</v>
      </c>
      <c r="D35" s="38">
        <f t="shared" si="3"/>
        <v>9.4002251950000009</v>
      </c>
      <c r="E35" s="38">
        <f>SUMIF('PHY rollback'!A:A,J35,'PHY rollback'!G:G)</f>
        <v>0</v>
      </c>
      <c r="F35" s="38">
        <f t="shared" si="4"/>
        <v>32.799282748000003</v>
      </c>
      <c r="G35" s="45">
        <f t="shared" si="5"/>
        <v>34.892000000000003</v>
      </c>
      <c r="H35" s="38">
        <f t="shared" ref="H35:H66" si="6">SUMIF(K:K,K35,F:F)-P35/10000000</f>
        <v>0</v>
      </c>
      <c r="I35" s="37" t="str">
        <f>VLOOKUP(K35,'Scheme master'!F:R,13,0)</f>
        <v>Live</v>
      </c>
      <c r="J35" t="s">
        <v>2201</v>
      </c>
      <c r="K35" t="s">
        <v>2144</v>
      </c>
      <c r="L35" t="s">
        <v>41</v>
      </c>
      <c r="M35">
        <v>9400225.1950000003</v>
      </c>
      <c r="N35">
        <v>327992827.48000002</v>
      </c>
      <c r="O35">
        <v>34.892018082126398</v>
      </c>
      <c r="P35">
        <v>4361080960.8299999</v>
      </c>
      <c r="Q35">
        <v>34.892000000000003</v>
      </c>
      <c r="R35" s="201">
        <v>45565</v>
      </c>
      <c r="S35">
        <v>152022</v>
      </c>
      <c r="T35" t="s">
        <v>2157</v>
      </c>
      <c r="U35">
        <v>185</v>
      </c>
      <c r="V35"/>
      <c r="W35">
        <v>10</v>
      </c>
      <c r="X35" t="s">
        <v>228</v>
      </c>
      <c r="Y35">
        <v>34.892000000000003</v>
      </c>
      <c r="Z35">
        <v>34.892000000000003</v>
      </c>
      <c r="AA35">
        <v>159546</v>
      </c>
      <c r="AB35" t="s">
        <v>2145</v>
      </c>
      <c r="AC35" t="s">
        <v>44</v>
      </c>
      <c r="AD35">
        <v>45564</v>
      </c>
      <c r="AE35">
        <v>35.006300000000003</v>
      </c>
      <c r="AF35">
        <v>35.006299467041501</v>
      </c>
      <c r="AG35">
        <v>-0.1143</v>
      </c>
      <c r="AH35">
        <v>-0.32651265629329601</v>
      </c>
      <c r="AI35">
        <v>-119.1771</v>
      </c>
      <c r="AJ35">
        <v>-0.1142813849151</v>
      </c>
      <c r="AK35">
        <v>-0.32645948487841803</v>
      </c>
      <c r="AL35">
        <v>-119.15770000000001</v>
      </c>
      <c r="AM35" t="s">
        <v>2145</v>
      </c>
      <c r="AN35" t="s">
        <v>2190</v>
      </c>
      <c r="AO35"/>
      <c r="AP35" t="s">
        <v>24</v>
      </c>
      <c r="AQ35"/>
      <c r="AR35"/>
      <c r="AS35"/>
      <c r="AT35">
        <v>30</v>
      </c>
      <c r="AU35" t="s">
        <v>562</v>
      </c>
    </row>
    <row r="36" spans="1:47" x14ac:dyDescent="0.25">
      <c r="A36" s="37" t="str">
        <f t="shared" si="2"/>
        <v>LEDDYFRD</v>
      </c>
      <c r="B36" s="37" t="str">
        <f>VLOOKUP(J36,'Scheme master'!B:AA,25,0)</f>
        <v>RD</v>
      </c>
      <c r="C36" s="37">
        <f>VLOOKUP(J36,'Scheme master'!B:Q,16,0)</f>
        <v>10</v>
      </c>
      <c r="D36" s="38">
        <f t="shared" si="3"/>
        <v>2.5761768360000001</v>
      </c>
      <c r="E36" s="38">
        <f>SUMIF('PHY rollback'!A:A,J36,'PHY rollback'!G:G)</f>
        <v>0</v>
      </c>
      <c r="F36" s="38">
        <f t="shared" si="4"/>
        <v>8.3976507829999996</v>
      </c>
      <c r="G36" s="45">
        <f t="shared" si="5"/>
        <v>32.597299999999997</v>
      </c>
      <c r="H36" s="38">
        <f t="shared" si="6"/>
        <v>0</v>
      </c>
      <c r="I36" s="37" t="str">
        <f>VLOOKUP(K36,'Scheme master'!F:R,13,0)</f>
        <v>Live</v>
      </c>
      <c r="J36" t="s">
        <v>2202</v>
      </c>
      <c r="K36" t="s">
        <v>2144</v>
      </c>
      <c r="L36" t="s">
        <v>18</v>
      </c>
      <c r="M36">
        <v>2576176.8360000001</v>
      </c>
      <c r="N36">
        <v>83976507.829999998</v>
      </c>
      <c r="O36">
        <v>32.597338294676</v>
      </c>
      <c r="P36">
        <v>4361080960.8299999</v>
      </c>
      <c r="Q36">
        <v>32.597299999999997</v>
      </c>
      <c r="R36" s="201">
        <v>45565</v>
      </c>
      <c r="S36">
        <v>152020</v>
      </c>
      <c r="T36" t="s">
        <v>2153</v>
      </c>
      <c r="U36">
        <v>185</v>
      </c>
      <c r="V36"/>
      <c r="W36">
        <v>10</v>
      </c>
      <c r="X36" t="s">
        <v>228</v>
      </c>
      <c r="Y36">
        <v>32.597299999999997</v>
      </c>
      <c r="Z36">
        <v>32.597299999999997</v>
      </c>
      <c r="AA36">
        <v>159543</v>
      </c>
      <c r="AB36" t="s">
        <v>2145</v>
      </c>
      <c r="AC36" t="s">
        <v>1304</v>
      </c>
      <c r="AD36">
        <v>45564</v>
      </c>
      <c r="AE36">
        <v>32.704999999999998</v>
      </c>
      <c r="AF36">
        <v>32.7050358665673</v>
      </c>
      <c r="AG36">
        <v>-0.1077</v>
      </c>
      <c r="AH36">
        <v>-0.32930744534474798</v>
      </c>
      <c r="AI36">
        <v>-120.1972</v>
      </c>
      <c r="AJ36">
        <v>-0.10769757189137</v>
      </c>
      <c r="AK36">
        <v>-0.32929965993849802</v>
      </c>
      <c r="AL36">
        <v>-120.1944</v>
      </c>
      <c r="AM36" t="s">
        <v>2145</v>
      </c>
      <c r="AN36" t="s">
        <v>2190</v>
      </c>
      <c r="AO36"/>
      <c r="AP36" t="s">
        <v>25</v>
      </c>
      <c r="AQ36"/>
      <c r="AR36"/>
      <c r="AS36"/>
      <c r="AT36">
        <v>30</v>
      </c>
      <c r="AU36" t="s">
        <v>562</v>
      </c>
    </row>
    <row r="37" spans="1:47" x14ac:dyDescent="0.25">
      <c r="A37" s="37" t="str">
        <f t="shared" si="2"/>
        <v>LEDDYFRG</v>
      </c>
      <c r="B37" s="37" t="str">
        <f>VLOOKUP(J37,'Scheme master'!B:AA,25,0)</f>
        <v>RG</v>
      </c>
      <c r="C37" s="37">
        <f>VLOOKUP(J37,'Scheme master'!B:Q,16,0)</f>
        <v>10</v>
      </c>
      <c r="D37" s="38">
        <f t="shared" si="3"/>
        <v>120.47265887899999</v>
      </c>
      <c r="E37" s="38">
        <f>SUMIF('PHY rollback'!A:A,J37,'PHY rollback'!G:G)</f>
        <v>0</v>
      </c>
      <c r="F37" s="38">
        <f t="shared" si="4"/>
        <v>392.71522258100003</v>
      </c>
      <c r="G37" s="45">
        <f t="shared" si="5"/>
        <v>32.597900000000003</v>
      </c>
      <c r="H37" s="38">
        <f t="shared" si="6"/>
        <v>0</v>
      </c>
      <c r="I37" s="37" t="str">
        <f>VLOOKUP(K37,'Scheme master'!F:R,13,0)</f>
        <v>Live</v>
      </c>
      <c r="J37" t="s">
        <v>2203</v>
      </c>
      <c r="K37" t="s">
        <v>2144</v>
      </c>
      <c r="L37" t="s">
        <v>19</v>
      </c>
      <c r="M37">
        <v>120472658.87899999</v>
      </c>
      <c r="N37">
        <v>3927152225.8100004</v>
      </c>
      <c r="O37">
        <v>32.597871270977301</v>
      </c>
      <c r="P37">
        <v>4361080960.8299999</v>
      </c>
      <c r="Q37">
        <v>32.597900000000003</v>
      </c>
      <c r="R37" s="201">
        <v>45565</v>
      </c>
      <c r="S37">
        <v>152019</v>
      </c>
      <c r="T37" t="s">
        <v>2149</v>
      </c>
      <c r="U37">
        <v>185</v>
      </c>
      <c r="V37"/>
      <c r="W37">
        <v>10</v>
      </c>
      <c r="X37" t="s">
        <v>228</v>
      </c>
      <c r="Y37">
        <v>32.597900000000003</v>
      </c>
      <c r="Z37">
        <v>32.597900000000003</v>
      </c>
      <c r="AA37">
        <v>159544</v>
      </c>
      <c r="AB37" t="s">
        <v>2145</v>
      </c>
      <c r="AC37" t="s">
        <v>53</v>
      </c>
      <c r="AD37">
        <v>45564</v>
      </c>
      <c r="AE37">
        <v>32.705599999999997</v>
      </c>
      <c r="AF37">
        <v>32.705567888167003</v>
      </c>
      <c r="AG37">
        <v>-0.1077</v>
      </c>
      <c r="AH37">
        <v>-0.32930140404089803</v>
      </c>
      <c r="AI37">
        <v>-120.19499999999999</v>
      </c>
      <c r="AJ37">
        <v>-0.10769661718975</v>
      </c>
      <c r="AK37">
        <v>-0.32929138413987002</v>
      </c>
      <c r="AL37">
        <v>-120.1914</v>
      </c>
      <c r="AM37" t="s">
        <v>2145</v>
      </c>
      <c r="AN37" t="s">
        <v>2190</v>
      </c>
      <c r="AO37"/>
      <c r="AP37" t="s">
        <v>25</v>
      </c>
      <c r="AQ37"/>
      <c r="AR37"/>
      <c r="AS37"/>
      <c r="AT37">
        <v>30</v>
      </c>
      <c r="AU37" t="s">
        <v>562</v>
      </c>
    </row>
    <row r="38" spans="1:47" x14ac:dyDescent="0.25">
      <c r="A38" s="37" t="str">
        <f t="shared" si="2"/>
        <v>LEDHCFDD</v>
      </c>
      <c r="B38" s="37" t="str">
        <f>VLOOKUP(J38,'Scheme master'!B:AA,25,0)</f>
        <v>DD</v>
      </c>
      <c r="C38" s="37">
        <f>VLOOKUP(J38,'Scheme master'!B:Q,16,0)</f>
        <v>10</v>
      </c>
      <c r="D38" s="38">
        <f t="shared" si="3"/>
        <v>0.19563610900000003</v>
      </c>
      <c r="E38" s="38">
        <f>SUMIF('PHY rollback'!A:A,J38,'PHY rollback'!G:G)</f>
        <v>0</v>
      </c>
      <c r="F38" s="38">
        <f t="shared" si="4"/>
        <v>0.62629184299999996</v>
      </c>
      <c r="G38" s="45">
        <f t="shared" si="5"/>
        <v>32.013100000000001</v>
      </c>
      <c r="H38" s="38">
        <f t="shared" si="6"/>
        <v>0</v>
      </c>
      <c r="I38" s="37" t="str">
        <f>VLOOKUP(K38,'Scheme master'!F:R,13,0)</f>
        <v>Live</v>
      </c>
      <c r="J38" t="s">
        <v>2204</v>
      </c>
      <c r="K38" t="s">
        <v>2164</v>
      </c>
      <c r="L38" t="s">
        <v>34</v>
      </c>
      <c r="M38">
        <v>195636.10900000003</v>
      </c>
      <c r="N38">
        <v>6262918.4299999997</v>
      </c>
      <c r="O38">
        <v>32.013100557014297</v>
      </c>
      <c r="P38">
        <v>750494837.30999994</v>
      </c>
      <c r="Q38">
        <v>32.013100000000001</v>
      </c>
      <c r="R38" s="201">
        <v>45565</v>
      </c>
      <c r="S38">
        <v>152023</v>
      </c>
      <c r="T38" t="s">
        <v>2181</v>
      </c>
      <c r="U38">
        <v>188</v>
      </c>
      <c r="V38"/>
      <c r="W38">
        <v>10</v>
      </c>
      <c r="X38" t="s">
        <v>228</v>
      </c>
      <c r="Y38">
        <v>32.013100000000001</v>
      </c>
      <c r="Z38">
        <v>32.013100000000001</v>
      </c>
      <c r="AA38">
        <v>159571</v>
      </c>
      <c r="AB38" t="s">
        <v>2165</v>
      </c>
      <c r="AC38" t="s">
        <v>1303</v>
      </c>
      <c r="AD38">
        <v>45564</v>
      </c>
      <c r="AE38">
        <v>32.127600000000001</v>
      </c>
      <c r="AF38">
        <v>32.127600278535503</v>
      </c>
      <c r="AG38">
        <v>-0.1145</v>
      </c>
      <c r="AH38">
        <v>-0.35639138933502601</v>
      </c>
      <c r="AI38">
        <v>-130.0829</v>
      </c>
      <c r="AJ38">
        <v>-0.11449972152123999</v>
      </c>
      <c r="AK38">
        <v>-0.35639051945543998</v>
      </c>
      <c r="AL38">
        <v>-130.08250000000001</v>
      </c>
      <c r="AM38" t="s">
        <v>2165</v>
      </c>
      <c r="AN38" t="s">
        <v>2191</v>
      </c>
      <c r="AO38"/>
      <c r="AP38" t="s">
        <v>24</v>
      </c>
      <c r="AQ38"/>
      <c r="AR38"/>
      <c r="AS38"/>
      <c r="AT38">
        <v>30</v>
      </c>
      <c r="AU38" t="s">
        <v>562</v>
      </c>
    </row>
    <row r="39" spans="1:47" x14ac:dyDescent="0.25">
      <c r="A39" s="37" t="str">
        <f t="shared" si="2"/>
        <v>LEDHCFDG</v>
      </c>
      <c r="B39" s="37" t="str">
        <f>VLOOKUP(J39,'Scheme master'!B:AA,25,0)</f>
        <v>DG</v>
      </c>
      <c r="C39" s="37">
        <f>VLOOKUP(J39,'Scheme master'!B:Q,16,0)</f>
        <v>10</v>
      </c>
      <c r="D39" s="38">
        <f t="shared" si="3"/>
        <v>3.0234513920000001</v>
      </c>
      <c r="E39" s="38">
        <f>SUMIF('PHY rollback'!A:A,J39,'PHY rollback'!G:G)</f>
        <v>0</v>
      </c>
      <c r="F39" s="38">
        <f t="shared" si="4"/>
        <v>9.6805126460000004</v>
      </c>
      <c r="G39" s="45">
        <f t="shared" si="5"/>
        <v>32.018099999999997</v>
      </c>
      <c r="H39" s="38">
        <f t="shared" si="6"/>
        <v>0</v>
      </c>
      <c r="I39" s="37" t="str">
        <f>VLOOKUP(K39,'Scheme master'!F:R,13,0)</f>
        <v>Live</v>
      </c>
      <c r="J39" t="s">
        <v>2205</v>
      </c>
      <c r="K39" t="s">
        <v>2164</v>
      </c>
      <c r="L39" t="s">
        <v>41</v>
      </c>
      <c r="M39">
        <v>3023451.392</v>
      </c>
      <c r="N39">
        <v>96805126.460000008</v>
      </c>
      <c r="O39">
        <v>32.018085925292098</v>
      </c>
      <c r="P39">
        <v>750494837.30999994</v>
      </c>
      <c r="Q39">
        <v>32.018099999999997</v>
      </c>
      <c r="R39" s="201">
        <v>45565</v>
      </c>
      <c r="S39">
        <v>152024</v>
      </c>
      <c r="T39" t="s">
        <v>2177</v>
      </c>
      <c r="U39">
        <v>188</v>
      </c>
      <c r="V39"/>
      <c r="W39">
        <v>10</v>
      </c>
      <c r="X39" t="s">
        <v>228</v>
      </c>
      <c r="Y39">
        <v>32.018099999999997</v>
      </c>
      <c r="Z39">
        <v>32.018099999999997</v>
      </c>
      <c r="AA39">
        <v>159572</v>
      </c>
      <c r="AB39" t="s">
        <v>2165</v>
      </c>
      <c r="AC39" t="s">
        <v>44</v>
      </c>
      <c r="AD39">
        <v>45564</v>
      </c>
      <c r="AE39">
        <v>32.132599999999996</v>
      </c>
      <c r="AF39">
        <v>32.132593376940697</v>
      </c>
      <c r="AG39">
        <v>-0.1145</v>
      </c>
      <c r="AH39">
        <v>-0.35633593297772398</v>
      </c>
      <c r="AI39">
        <v>-130.0626</v>
      </c>
      <c r="AJ39">
        <v>-0.11450745164862</v>
      </c>
      <c r="AK39">
        <v>-0.35635919673633898</v>
      </c>
      <c r="AL39">
        <v>-130.0711</v>
      </c>
      <c r="AM39" t="s">
        <v>2165</v>
      </c>
      <c r="AN39" t="s">
        <v>2191</v>
      </c>
      <c r="AO39"/>
      <c r="AP39" t="s">
        <v>24</v>
      </c>
      <c r="AQ39"/>
      <c r="AR39"/>
      <c r="AS39"/>
      <c r="AT39">
        <v>30</v>
      </c>
      <c r="AU39" t="s">
        <v>562</v>
      </c>
    </row>
    <row r="40" spans="1:47" x14ac:dyDescent="0.25">
      <c r="A40" s="37" t="str">
        <f t="shared" si="2"/>
        <v>LEDHCFRD</v>
      </c>
      <c r="B40" s="37" t="str">
        <f>VLOOKUP(J40,'Scheme master'!B:AA,25,0)</f>
        <v>RD</v>
      </c>
      <c r="C40" s="37">
        <f>VLOOKUP(J40,'Scheme master'!B:Q,16,0)</f>
        <v>10</v>
      </c>
      <c r="D40" s="38">
        <f t="shared" si="3"/>
        <v>0.42158225399999999</v>
      </c>
      <c r="E40" s="38">
        <f>SUMIF('PHY rollback'!A:A,J40,'PHY rollback'!G:G)</f>
        <v>0</v>
      </c>
      <c r="F40" s="38">
        <f t="shared" si="4"/>
        <v>1.2488573789999999</v>
      </c>
      <c r="G40" s="45">
        <f t="shared" si="5"/>
        <v>29.623100000000001</v>
      </c>
      <c r="H40" s="38">
        <f t="shared" si="6"/>
        <v>0</v>
      </c>
      <c r="I40" s="37" t="str">
        <f>VLOOKUP(K40,'Scheme master'!F:R,13,0)</f>
        <v>Live</v>
      </c>
      <c r="J40" t="s">
        <v>2206</v>
      </c>
      <c r="K40" t="s">
        <v>2164</v>
      </c>
      <c r="L40" t="s">
        <v>18</v>
      </c>
      <c r="M40">
        <v>421582.25400000002</v>
      </c>
      <c r="N40">
        <v>12488573.789999999</v>
      </c>
      <c r="O40">
        <v>29.623101237083901</v>
      </c>
      <c r="P40">
        <v>750494837.30999994</v>
      </c>
      <c r="Q40">
        <v>29.623100000000001</v>
      </c>
      <c r="R40" s="201">
        <v>45565</v>
      </c>
      <c r="S40">
        <v>152026</v>
      </c>
      <c r="T40" t="s">
        <v>2173</v>
      </c>
      <c r="U40">
        <v>188</v>
      </c>
      <c r="V40"/>
      <c r="W40">
        <v>10</v>
      </c>
      <c r="X40" t="s">
        <v>228</v>
      </c>
      <c r="Y40">
        <v>29.623100000000001</v>
      </c>
      <c r="Z40">
        <v>29.623100000000001</v>
      </c>
      <c r="AA40">
        <v>159569</v>
      </c>
      <c r="AB40" t="s">
        <v>2165</v>
      </c>
      <c r="AC40" t="s">
        <v>1304</v>
      </c>
      <c r="AD40">
        <v>45564</v>
      </c>
      <c r="AE40">
        <v>29.73</v>
      </c>
      <c r="AF40">
        <v>29.730046345831202</v>
      </c>
      <c r="AG40">
        <v>-0.1069</v>
      </c>
      <c r="AH40">
        <v>-0.35956945845946803</v>
      </c>
      <c r="AI40">
        <v>-131.24289999999999</v>
      </c>
      <c r="AJ40">
        <v>-0.10694510874738999</v>
      </c>
      <c r="AK40">
        <v>-0.35972062573789398</v>
      </c>
      <c r="AL40">
        <v>-131.298</v>
      </c>
      <c r="AM40" t="s">
        <v>2165</v>
      </c>
      <c r="AN40" t="s">
        <v>2191</v>
      </c>
      <c r="AO40"/>
      <c r="AP40" t="s">
        <v>25</v>
      </c>
      <c r="AQ40"/>
      <c r="AR40"/>
      <c r="AS40"/>
      <c r="AT40">
        <v>30</v>
      </c>
      <c r="AU40" t="s">
        <v>562</v>
      </c>
    </row>
    <row r="41" spans="1:47" x14ac:dyDescent="0.25">
      <c r="A41" s="37" t="str">
        <f t="shared" si="2"/>
        <v>LEDHCFRG</v>
      </c>
      <c r="B41" s="37" t="str">
        <f>VLOOKUP(J41,'Scheme master'!B:AA,25,0)</f>
        <v>RG</v>
      </c>
      <c r="C41" s="37">
        <f>VLOOKUP(J41,'Scheme master'!B:Q,16,0)</f>
        <v>10</v>
      </c>
      <c r="D41" s="38">
        <f t="shared" si="3"/>
        <v>21.434171990999999</v>
      </c>
      <c r="E41" s="38">
        <f>SUMIF('PHY rollback'!A:A,J41,'PHY rollback'!G:G)</f>
        <v>0</v>
      </c>
      <c r="F41" s="38">
        <f t="shared" si="4"/>
        <v>63.493821862999987</v>
      </c>
      <c r="G41" s="45">
        <f t="shared" si="5"/>
        <v>29.622699999999998</v>
      </c>
      <c r="H41" s="38">
        <f t="shared" si="6"/>
        <v>0</v>
      </c>
      <c r="I41" s="37" t="str">
        <f>VLOOKUP(K41,'Scheme master'!F:R,13,0)</f>
        <v>Live</v>
      </c>
      <c r="J41" t="s">
        <v>2207</v>
      </c>
      <c r="K41" t="s">
        <v>2164</v>
      </c>
      <c r="L41" t="s">
        <v>19</v>
      </c>
      <c r="M41">
        <v>21434171.991</v>
      </c>
      <c r="N41">
        <v>634938218.62999988</v>
      </c>
      <c r="O41">
        <v>29.6227080242057</v>
      </c>
      <c r="P41">
        <v>750494837.30999994</v>
      </c>
      <c r="Q41">
        <v>29.622699999999998</v>
      </c>
      <c r="R41" s="201">
        <v>45565</v>
      </c>
      <c r="S41">
        <v>152025</v>
      </c>
      <c r="T41" t="s">
        <v>2169</v>
      </c>
      <c r="U41">
        <v>188</v>
      </c>
      <c r="V41"/>
      <c r="W41">
        <v>10</v>
      </c>
      <c r="X41" t="s">
        <v>228</v>
      </c>
      <c r="Y41">
        <v>29.622699999999998</v>
      </c>
      <c r="Z41">
        <v>29.622699999999998</v>
      </c>
      <c r="AA41">
        <v>159570</v>
      </c>
      <c r="AB41" t="s">
        <v>2165</v>
      </c>
      <c r="AC41" t="s">
        <v>53</v>
      </c>
      <c r="AD41">
        <v>45564</v>
      </c>
      <c r="AE41">
        <v>29.729700000000001</v>
      </c>
      <c r="AF41">
        <v>29.729651723771902</v>
      </c>
      <c r="AG41">
        <v>-0.107</v>
      </c>
      <c r="AH41">
        <v>-0.35990945081854198</v>
      </c>
      <c r="AI41">
        <v>-131.36689999999999</v>
      </c>
      <c r="AJ41">
        <v>-0.10694369956621</v>
      </c>
      <c r="AK41">
        <v>-0.35972066057099999</v>
      </c>
      <c r="AL41">
        <v>-131.298</v>
      </c>
      <c r="AM41" t="s">
        <v>2165</v>
      </c>
      <c r="AN41" t="s">
        <v>2191</v>
      </c>
      <c r="AO41"/>
      <c r="AP41" t="s">
        <v>25</v>
      </c>
      <c r="AQ41"/>
      <c r="AR41"/>
      <c r="AS41"/>
      <c r="AT41">
        <v>30</v>
      </c>
      <c r="AU41" t="s">
        <v>562</v>
      </c>
    </row>
    <row r="42" spans="1:47" x14ac:dyDescent="0.25">
      <c r="A42" s="37" t="str">
        <f t="shared" si="2"/>
        <v>LEEMCFDD</v>
      </c>
      <c r="B42" s="37" t="str">
        <f>VLOOKUP(J42,'Scheme master'!B:AA,25,0)</f>
        <v>DD</v>
      </c>
      <c r="C42" s="37">
        <f>VLOOKUP(J42,'Scheme master'!B:Q,16,0)</f>
        <v>10</v>
      </c>
      <c r="D42" s="38">
        <f t="shared" si="3"/>
        <v>0.55809930899999993</v>
      </c>
      <c r="E42" s="38">
        <f>SUMIF('PHY rollback'!A:A,J42,'PHY rollback'!G:G)</f>
        <v>0</v>
      </c>
      <c r="F42" s="38">
        <f t="shared" si="4"/>
        <v>1.8077944629999998</v>
      </c>
      <c r="G42" s="45">
        <f t="shared" si="5"/>
        <v>32.392000000000003</v>
      </c>
      <c r="H42" s="38">
        <f t="shared" si="6"/>
        <v>0</v>
      </c>
      <c r="I42" s="37" t="str">
        <f>VLOOKUP(K42,'Scheme master'!F:R,13,0)</f>
        <v>Live</v>
      </c>
      <c r="J42" t="s">
        <v>2208</v>
      </c>
      <c r="K42" t="s">
        <v>2072</v>
      </c>
      <c r="L42" t="s">
        <v>34</v>
      </c>
      <c r="M42">
        <v>558099.30900000001</v>
      </c>
      <c r="N42">
        <v>18077944.629999999</v>
      </c>
      <c r="O42">
        <v>32.3919853303384</v>
      </c>
      <c r="P42">
        <v>3343309018.4900002</v>
      </c>
      <c r="Q42">
        <v>32.392000000000003</v>
      </c>
      <c r="R42" s="201">
        <v>45565</v>
      </c>
      <c r="S42">
        <v>151999</v>
      </c>
      <c r="T42" t="s">
        <v>2089</v>
      </c>
      <c r="U42">
        <v>187</v>
      </c>
      <c r="V42"/>
      <c r="W42">
        <v>10</v>
      </c>
      <c r="X42" t="s">
        <v>228</v>
      </c>
      <c r="Y42">
        <v>32.392000000000003</v>
      </c>
      <c r="Z42">
        <v>32.392000000000003</v>
      </c>
      <c r="AA42">
        <v>159575</v>
      </c>
      <c r="AB42" t="s">
        <v>2209</v>
      </c>
      <c r="AC42" t="s">
        <v>1303</v>
      </c>
      <c r="AD42">
        <v>45564</v>
      </c>
      <c r="AE42">
        <v>32.472099999999998</v>
      </c>
      <c r="AF42">
        <v>32.4720770439083</v>
      </c>
      <c r="AG42">
        <v>-8.0100000000000005E-2</v>
      </c>
      <c r="AH42">
        <v>-0.246673298000437</v>
      </c>
      <c r="AI42">
        <v>-90.035799999999995</v>
      </c>
      <c r="AJ42">
        <v>-8.0091713569930001E-2</v>
      </c>
      <c r="AK42">
        <v>-0.2466479537531</v>
      </c>
      <c r="AL42">
        <v>-90.026499999999999</v>
      </c>
      <c r="AM42" t="s">
        <v>2209</v>
      </c>
      <c r="AN42" t="s">
        <v>2186</v>
      </c>
      <c r="AO42"/>
      <c r="AP42" t="s">
        <v>24</v>
      </c>
      <c r="AQ42"/>
      <c r="AR42"/>
      <c r="AS42"/>
      <c r="AT42">
        <v>30</v>
      </c>
      <c r="AU42" t="s">
        <v>562</v>
      </c>
    </row>
    <row r="43" spans="1:47" x14ac:dyDescent="0.25">
      <c r="A43" s="37" t="str">
        <f t="shared" si="2"/>
        <v>LEEMCFDG</v>
      </c>
      <c r="B43" s="37" t="str">
        <f>VLOOKUP(J43,'Scheme master'!B:AA,25,0)</f>
        <v>DG</v>
      </c>
      <c r="C43" s="37">
        <f>VLOOKUP(J43,'Scheme master'!B:Q,16,0)</f>
        <v>10</v>
      </c>
      <c r="D43" s="38">
        <f t="shared" si="3"/>
        <v>5.0178284160000004</v>
      </c>
      <c r="E43" s="38">
        <f>SUMIF('PHY rollback'!A:A,J43,'PHY rollback'!G:G)</f>
        <v>0</v>
      </c>
      <c r="F43" s="38">
        <f t="shared" si="4"/>
        <v>17.293310362</v>
      </c>
      <c r="G43" s="45">
        <f t="shared" si="5"/>
        <v>34.463700000000003</v>
      </c>
      <c r="H43" s="38">
        <f t="shared" si="6"/>
        <v>0</v>
      </c>
      <c r="I43" s="37" t="str">
        <f>VLOOKUP(K43,'Scheme master'!F:R,13,0)</f>
        <v>Live</v>
      </c>
      <c r="J43" t="s">
        <v>2210</v>
      </c>
      <c r="K43" t="s">
        <v>2072</v>
      </c>
      <c r="L43" t="s">
        <v>41</v>
      </c>
      <c r="M43">
        <v>5017828.4160000002</v>
      </c>
      <c r="N43">
        <v>172933103.62</v>
      </c>
      <c r="O43">
        <v>34.463733966785398</v>
      </c>
      <c r="P43">
        <v>3343309018.4900002</v>
      </c>
      <c r="Q43">
        <v>34.463700000000003</v>
      </c>
      <c r="R43" s="201">
        <v>45565</v>
      </c>
      <c r="S43">
        <v>152002</v>
      </c>
      <c r="T43" t="s">
        <v>2085</v>
      </c>
      <c r="U43">
        <v>187</v>
      </c>
      <c r="V43"/>
      <c r="W43">
        <v>10</v>
      </c>
      <c r="X43" t="s">
        <v>228</v>
      </c>
      <c r="Y43">
        <v>34.463700000000003</v>
      </c>
      <c r="Z43">
        <v>34.463700000000003</v>
      </c>
      <c r="AA43">
        <v>159576</v>
      </c>
      <c r="AB43" t="s">
        <v>2209</v>
      </c>
      <c r="AC43" t="s">
        <v>44</v>
      </c>
      <c r="AD43">
        <v>45564</v>
      </c>
      <c r="AE43">
        <v>34.548900000000003</v>
      </c>
      <c r="AF43">
        <v>34.548914888868303</v>
      </c>
      <c r="AG43">
        <v>-8.5199999999999998E-2</v>
      </c>
      <c r="AH43">
        <v>-0.24660698314562801</v>
      </c>
      <c r="AI43">
        <v>-90.011499999999998</v>
      </c>
      <c r="AJ43">
        <v>-8.5180922082930002E-2</v>
      </c>
      <c r="AK43">
        <v>-0.24655165685211</v>
      </c>
      <c r="AL43">
        <v>-89.991399999999999</v>
      </c>
      <c r="AM43" t="s">
        <v>2209</v>
      </c>
      <c r="AN43" t="s">
        <v>2186</v>
      </c>
      <c r="AO43"/>
      <c r="AP43" t="s">
        <v>24</v>
      </c>
      <c r="AQ43"/>
      <c r="AR43"/>
      <c r="AS43"/>
      <c r="AT43">
        <v>30</v>
      </c>
      <c r="AU43" t="s">
        <v>562</v>
      </c>
    </row>
    <row r="44" spans="1:47" x14ac:dyDescent="0.25">
      <c r="A44" s="37" t="str">
        <f t="shared" si="2"/>
        <v>LEEMCFRD</v>
      </c>
      <c r="B44" s="37" t="str">
        <f>VLOOKUP(J44,'Scheme master'!B:AA,25,0)</f>
        <v>RD</v>
      </c>
      <c r="C44" s="37">
        <f>VLOOKUP(J44,'Scheme master'!B:Q,16,0)</f>
        <v>10</v>
      </c>
      <c r="D44" s="38">
        <f t="shared" si="3"/>
        <v>2.3164523100000003</v>
      </c>
      <c r="E44" s="38">
        <f>SUMIF('PHY rollback'!A:A,J44,'PHY rollback'!G:G)</f>
        <v>0</v>
      </c>
      <c r="F44" s="38">
        <f t="shared" si="4"/>
        <v>6.7606114429999993</v>
      </c>
      <c r="G44" s="45">
        <f t="shared" si="5"/>
        <v>29.185199999999998</v>
      </c>
      <c r="H44" s="38">
        <f t="shared" si="6"/>
        <v>0</v>
      </c>
      <c r="I44" s="37" t="str">
        <f>VLOOKUP(K44,'Scheme master'!F:R,13,0)</f>
        <v>Live</v>
      </c>
      <c r="J44" t="s">
        <v>2211</v>
      </c>
      <c r="K44" t="s">
        <v>2072</v>
      </c>
      <c r="L44" t="s">
        <v>18</v>
      </c>
      <c r="M44">
        <v>2316452.31</v>
      </c>
      <c r="N44">
        <v>67606114.429999992</v>
      </c>
      <c r="O44">
        <v>29.1851958868948</v>
      </c>
      <c r="P44">
        <v>3343309018.4900002</v>
      </c>
      <c r="Q44">
        <v>29.185199999999998</v>
      </c>
      <c r="R44" s="201">
        <v>45565</v>
      </c>
      <c r="S44">
        <v>152000</v>
      </c>
      <c r="T44" t="s">
        <v>2081</v>
      </c>
      <c r="U44">
        <v>187</v>
      </c>
      <c r="V44"/>
      <c r="W44">
        <v>10</v>
      </c>
      <c r="X44" t="s">
        <v>228</v>
      </c>
      <c r="Y44">
        <v>29.185199999999998</v>
      </c>
      <c r="Z44">
        <v>29.185199999999998</v>
      </c>
      <c r="AA44">
        <v>159573</v>
      </c>
      <c r="AB44" t="s">
        <v>2209</v>
      </c>
      <c r="AC44" t="s">
        <v>1304</v>
      </c>
      <c r="AD44">
        <v>45564</v>
      </c>
      <c r="AE44">
        <v>29.258099999999999</v>
      </c>
      <c r="AF44">
        <v>29.258071956594701</v>
      </c>
      <c r="AG44">
        <v>-7.2900000000000006E-2</v>
      </c>
      <c r="AH44">
        <v>-0.24916177058660699</v>
      </c>
      <c r="AI44">
        <v>-90.944000000000003</v>
      </c>
      <c r="AJ44">
        <v>-7.2876069699869997E-2</v>
      </c>
      <c r="AK44">
        <v>-0.24908021898361599</v>
      </c>
      <c r="AL44">
        <v>-90.914299999999997</v>
      </c>
      <c r="AM44" t="s">
        <v>2209</v>
      </c>
      <c r="AN44" t="s">
        <v>2186</v>
      </c>
      <c r="AO44"/>
      <c r="AP44" t="s">
        <v>25</v>
      </c>
      <c r="AQ44"/>
      <c r="AR44"/>
      <c r="AS44"/>
      <c r="AT44">
        <v>30</v>
      </c>
      <c r="AU44" t="s">
        <v>562</v>
      </c>
    </row>
    <row r="45" spans="1:47" x14ac:dyDescent="0.25">
      <c r="A45" s="37" t="str">
        <f t="shared" si="2"/>
        <v>LEEMCFRG</v>
      </c>
      <c r="B45" s="37" t="str">
        <f>VLOOKUP(J45,'Scheme master'!B:AA,25,0)</f>
        <v>RG</v>
      </c>
      <c r="C45" s="37">
        <f>VLOOKUP(J45,'Scheme master'!B:Q,16,0)</f>
        <v>10</v>
      </c>
      <c r="D45" s="38">
        <f t="shared" si="3"/>
        <v>99.195739017000008</v>
      </c>
      <c r="E45" s="38">
        <f>SUMIF('PHY rollback'!A:A,J45,'PHY rollback'!G:G)</f>
        <v>0</v>
      </c>
      <c r="F45" s="38">
        <f t="shared" si="4"/>
        <v>308.46918558099998</v>
      </c>
      <c r="G45" s="45">
        <f t="shared" si="5"/>
        <v>31.097000000000001</v>
      </c>
      <c r="H45" s="38">
        <f t="shared" si="6"/>
        <v>0</v>
      </c>
      <c r="I45" s="37" t="str">
        <f>VLOOKUP(K45,'Scheme master'!F:R,13,0)</f>
        <v>Live</v>
      </c>
      <c r="J45" t="s">
        <v>2212</v>
      </c>
      <c r="K45" t="s">
        <v>2072</v>
      </c>
      <c r="L45" t="s">
        <v>19</v>
      </c>
      <c r="M45">
        <v>99195739.017000005</v>
      </c>
      <c r="N45">
        <v>3084691855.8099999</v>
      </c>
      <c r="O45">
        <v>31.097019754864199</v>
      </c>
      <c r="P45">
        <v>3343309018.4900002</v>
      </c>
      <c r="Q45">
        <v>31.097000000000001</v>
      </c>
      <c r="R45" s="201">
        <v>45565</v>
      </c>
      <c r="S45">
        <v>152001</v>
      </c>
      <c r="T45" t="s">
        <v>2077</v>
      </c>
      <c r="U45">
        <v>187</v>
      </c>
      <c r="V45"/>
      <c r="W45">
        <v>10</v>
      </c>
      <c r="X45" t="s">
        <v>228</v>
      </c>
      <c r="Y45">
        <v>31.097000000000001</v>
      </c>
      <c r="Z45">
        <v>31.097000000000001</v>
      </c>
      <c r="AA45">
        <v>159574</v>
      </c>
      <c r="AB45" t="s">
        <v>2209</v>
      </c>
      <c r="AC45" t="s">
        <v>53</v>
      </c>
      <c r="AD45">
        <v>45564</v>
      </c>
      <c r="AE45">
        <v>31.174700000000001</v>
      </c>
      <c r="AF45">
        <v>31.174669334272998</v>
      </c>
      <c r="AG45">
        <v>-7.7700000000000005E-2</v>
      </c>
      <c r="AH45">
        <v>-0.24924057007765901</v>
      </c>
      <c r="AI45">
        <v>-90.972800000000007</v>
      </c>
      <c r="AJ45">
        <v>-7.7649579408859998E-2</v>
      </c>
      <c r="AK45">
        <v>-0.24907907948038099</v>
      </c>
      <c r="AL45">
        <v>-90.913899999999998</v>
      </c>
      <c r="AM45" t="s">
        <v>2209</v>
      </c>
      <c r="AN45" t="s">
        <v>2186</v>
      </c>
      <c r="AO45"/>
      <c r="AP45" t="s">
        <v>25</v>
      </c>
      <c r="AQ45"/>
      <c r="AR45"/>
      <c r="AS45"/>
      <c r="AT45">
        <v>30</v>
      </c>
      <c r="AU45" t="s">
        <v>562</v>
      </c>
    </row>
    <row r="46" spans="1:47" x14ac:dyDescent="0.25">
      <c r="A46" s="37" t="str">
        <f t="shared" si="2"/>
        <v>LEEQSFDG</v>
      </c>
      <c r="B46" s="37" t="str">
        <f>VLOOKUP(J46,'Scheme master'!B:AA,25,0)</f>
        <v>DG</v>
      </c>
      <c r="C46" s="37">
        <f>VLOOKUP(J46,'Scheme master'!B:Q,16,0)</f>
        <v>10</v>
      </c>
      <c r="D46" s="38">
        <f t="shared" si="3"/>
        <v>0.29669587300000005</v>
      </c>
      <c r="E46" s="38">
        <f>SUMIF('PHY rollback'!A:A,J46,'PHY rollback'!G:G)</f>
        <v>0</v>
      </c>
      <c r="F46" s="38">
        <f t="shared" si="4"/>
        <v>0.87672817900000011</v>
      </c>
      <c r="G46" s="45">
        <f t="shared" si="5"/>
        <v>29.549700000000001</v>
      </c>
      <c r="H46" s="38">
        <f t="shared" si="6"/>
        <v>0</v>
      </c>
      <c r="I46" s="37" t="str">
        <f>VLOOKUP(K46,'Scheme master'!F:R,13,0)</f>
        <v>Live</v>
      </c>
      <c r="J46" t="s">
        <v>2213</v>
      </c>
      <c r="K46" t="s">
        <v>2037</v>
      </c>
      <c r="L46" t="s">
        <v>41</v>
      </c>
      <c r="M46">
        <v>296695.87300000002</v>
      </c>
      <c r="N46">
        <v>8767281.790000001</v>
      </c>
      <c r="O46">
        <v>29.5497261264568</v>
      </c>
      <c r="P46">
        <v>216804836.34</v>
      </c>
      <c r="Q46">
        <v>29.549700000000001</v>
      </c>
      <c r="R46" s="201">
        <v>45565</v>
      </c>
      <c r="S46">
        <v>151952</v>
      </c>
      <c r="T46" t="s">
        <v>2052</v>
      </c>
      <c r="U46">
        <v>191</v>
      </c>
      <c r="V46"/>
      <c r="W46">
        <v>10</v>
      </c>
      <c r="X46" t="s">
        <v>228</v>
      </c>
      <c r="Y46">
        <v>29.549700000000001</v>
      </c>
      <c r="Z46">
        <v>29.549700000000001</v>
      </c>
      <c r="AA46">
        <v>159557</v>
      </c>
      <c r="AB46" t="s">
        <v>2038</v>
      </c>
      <c r="AC46" t="s">
        <v>44</v>
      </c>
      <c r="AD46">
        <v>45564</v>
      </c>
      <c r="AE46">
        <v>29.595800000000001</v>
      </c>
      <c r="AF46">
        <v>29.595779480222198</v>
      </c>
      <c r="AG46">
        <v>-4.6100000000000002E-2</v>
      </c>
      <c r="AH46">
        <v>-0.155765345082748</v>
      </c>
      <c r="AI46">
        <v>-56.854399999999998</v>
      </c>
      <c r="AJ46">
        <v>-4.605335376539E-2</v>
      </c>
      <c r="AK46">
        <v>-0.15560784197681199</v>
      </c>
      <c r="AL46">
        <v>-56.796900000000001</v>
      </c>
      <c r="AM46" t="s">
        <v>2038</v>
      </c>
      <c r="AN46" t="s">
        <v>2184</v>
      </c>
      <c r="AO46"/>
      <c r="AP46" t="s">
        <v>24</v>
      </c>
      <c r="AQ46"/>
      <c r="AR46"/>
      <c r="AS46"/>
      <c r="AT46">
        <v>30</v>
      </c>
      <c r="AU46" t="s">
        <v>562</v>
      </c>
    </row>
    <row r="47" spans="1:47" x14ac:dyDescent="0.25">
      <c r="A47" s="37" t="str">
        <f t="shared" si="2"/>
        <v>LEEQSFDDM</v>
      </c>
      <c r="B47" s="37" t="str">
        <f>VLOOKUP(J47,'Scheme master'!B:AA,25,0)</f>
        <v>DDM</v>
      </c>
      <c r="C47" s="37">
        <f>VLOOKUP(J47,'Scheme master'!B:Q,16,0)</f>
        <v>10</v>
      </c>
      <c r="D47" s="38">
        <f t="shared" si="3"/>
        <v>2.2212508000000002E-2</v>
      </c>
      <c r="E47" s="38">
        <f>SUMIF('PHY rollback'!A:A,J47,'PHY rollback'!G:G)</f>
        <v>0</v>
      </c>
      <c r="F47" s="38">
        <f t="shared" si="4"/>
        <v>4.4341358000000004E-2</v>
      </c>
      <c r="G47" s="45">
        <f t="shared" si="5"/>
        <v>19.962299999999999</v>
      </c>
      <c r="H47" s="38">
        <f t="shared" si="6"/>
        <v>0</v>
      </c>
      <c r="I47" s="37" t="str">
        <f>VLOOKUP(K47,'Scheme master'!F:R,13,0)</f>
        <v>Live</v>
      </c>
      <c r="J47" t="s">
        <v>2214</v>
      </c>
      <c r="K47" t="s">
        <v>2037</v>
      </c>
      <c r="L47" t="s">
        <v>116</v>
      </c>
      <c r="M47">
        <v>22212.508000000002</v>
      </c>
      <c r="N47">
        <v>443413.58</v>
      </c>
      <c r="O47">
        <v>19.9623374361868</v>
      </c>
      <c r="P47">
        <v>216804836.34</v>
      </c>
      <c r="Q47">
        <v>19.962299999999999</v>
      </c>
      <c r="R47" s="201">
        <v>45565</v>
      </c>
      <c r="S47">
        <v>151953</v>
      </c>
      <c r="T47" t="s">
        <v>2056</v>
      </c>
      <c r="U47">
        <v>191</v>
      </c>
      <c r="V47"/>
      <c r="W47">
        <v>10</v>
      </c>
      <c r="X47" t="s">
        <v>228</v>
      </c>
      <c r="Y47">
        <v>19.962299999999999</v>
      </c>
      <c r="Z47">
        <v>19.962299999999999</v>
      </c>
      <c r="AA47">
        <v>159558</v>
      </c>
      <c r="AB47" t="s">
        <v>2038</v>
      </c>
      <c r="AC47" t="s">
        <v>1306</v>
      </c>
      <c r="AD47">
        <v>45564</v>
      </c>
      <c r="AE47">
        <v>19.993500000000001</v>
      </c>
      <c r="AF47">
        <v>19.993458190313302</v>
      </c>
      <c r="AG47">
        <v>-3.1199999999999999E-2</v>
      </c>
      <c r="AH47">
        <v>-0.15605071648285701</v>
      </c>
      <c r="AI47">
        <v>-56.958500000000001</v>
      </c>
      <c r="AJ47">
        <v>-3.1120754126459999E-2</v>
      </c>
      <c r="AK47">
        <v>-0.15565468379821201</v>
      </c>
      <c r="AL47">
        <v>-56.814</v>
      </c>
      <c r="AM47" t="s">
        <v>2038</v>
      </c>
      <c r="AN47" t="s">
        <v>2184</v>
      </c>
      <c r="AO47"/>
      <c r="AP47" t="s">
        <v>24</v>
      </c>
      <c r="AQ47"/>
      <c r="AR47"/>
      <c r="AS47"/>
      <c r="AT47">
        <v>30</v>
      </c>
      <c r="AU47" t="s">
        <v>562</v>
      </c>
    </row>
    <row r="48" spans="1:47" x14ac:dyDescent="0.25">
      <c r="A48" s="37" t="str">
        <f t="shared" si="2"/>
        <v>LEEQSFDDQ</v>
      </c>
      <c r="B48" s="37" t="str">
        <f>VLOOKUP(J48,'Scheme master'!B:AA,25,0)</f>
        <v>DDQ</v>
      </c>
      <c r="C48" s="37">
        <f>VLOOKUP(J48,'Scheme master'!B:Q,16,0)</f>
        <v>10</v>
      </c>
      <c r="D48" s="38">
        <f t="shared" si="3"/>
        <v>7.9659729999999995E-3</v>
      </c>
      <c r="E48" s="38">
        <f>SUMIF('PHY rollback'!A:A,J48,'PHY rollback'!G:G)</f>
        <v>0</v>
      </c>
      <c r="F48" s="38">
        <f t="shared" si="4"/>
        <v>1.3115264000000001E-2</v>
      </c>
      <c r="G48" s="45">
        <f t="shared" si="5"/>
        <v>16.464099999999998</v>
      </c>
      <c r="H48" s="38">
        <f t="shared" si="6"/>
        <v>0</v>
      </c>
      <c r="I48" s="37" t="str">
        <f>VLOOKUP(K48,'Scheme master'!F:R,13,0)</f>
        <v>Live</v>
      </c>
      <c r="J48" t="s">
        <v>2215</v>
      </c>
      <c r="K48" t="s">
        <v>2037</v>
      </c>
      <c r="L48" t="s">
        <v>154</v>
      </c>
      <c r="M48">
        <v>7965.973</v>
      </c>
      <c r="N48">
        <v>131152.64000000001</v>
      </c>
      <c r="O48">
        <v>16.4641080254728</v>
      </c>
      <c r="P48">
        <v>216804836.34</v>
      </c>
      <c r="Q48">
        <v>16.464099999999998</v>
      </c>
      <c r="R48" s="201">
        <v>45565</v>
      </c>
      <c r="S48">
        <v>151954</v>
      </c>
      <c r="T48" t="s">
        <v>2059</v>
      </c>
      <c r="U48">
        <v>191</v>
      </c>
      <c r="V48"/>
      <c r="W48">
        <v>10</v>
      </c>
      <c r="X48" t="s">
        <v>228</v>
      </c>
      <c r="Y48">
        <v>16.464099999999998</v>
      </c>
      <c r="Z48">
        <v>16.464099999999998</v>
      </c>
      <c r="AA48">
        <v>159559</v>
      </c>
      <c r="AB48" t="s">
        <v>2038</v>
      </c>
      <c r="AC48" t="s">
        <v>1308</v>
      </c>
      <c r="AD48">
        <v>45564</v>
      </c>
      <c r="AE48">
        <v>16.489799999999999</v>
      </c>
      <c r="AF48">
        <v>16.489777206124099</v>
      </c>
      <c r="AG48">
        <v>-2.5700000000000001E-2</v>
      </c>
      <c r="AH48">
        <v>-0.15585392181833599</v>
      </c>
      <c r="AI48">
        <v>-56.886699999999998</v>
      </c>
      <c r="AJ48">
        <v>-2.5669180651250002E-2</v>
      </c>
      <c r="AK48">
        <v>-0.15566723752772599</v>
      </c>
      <c r="AL48">
        <v>-56.8185</v>
      </c>
      <c r="AM48" t="s">
        <v>2038</v>
      </c>
      <c r="AN48" t="s">
        <v>2184</v>
      </c>
      <c r="AO48"/>
      <c r="AP48" t="s">
        <v>24</v>
      </c>
      <c r="AQ48"/>
      <c r="AR48"/>
      <c r="AS48"/>
      <c r="AT48">
        <v>30</v>
      </c>
      <c r="AU48" t="s">
        <v>562</v>
      </c>
    </row>
    <row r="49" spans="1:47" x14ac:dyDescent="0.25">
      <c r="A49" s="37" t="str">
        <f t="shared" si="2"/>
        <v>LEEQSFRG</v>
      </c>
      <c r="B49" s="37" t="str">
        <f>VLOOKUP(J49,'Scheme master'!B:AA,25,0)</f>
        <v>RG</v>
      </c>
      <c r="C49" s="37">
        <f>VLOOKUP(J49,'Scheme master'!B:Q,16,0)</f>
        <v>10</v>
      </c>
      <c r="D49" s="38">
        <f t="shared" si="3"/>
        <v>7.0526509610000003</v>
      </c>
      <c r="E49" s="38">
        <f>SUMIF('PHY rollback'!A:A,J49,'PHY rollback'!G:G)</f>
        <v>0</v>
      </c>
      <c r="F49" s="38">
        <f t="shared" si="4"/>
        <v>18.620681781999998</v>
      </c>
      <c r="G49" s="45">
        <f t="shared" si="5"/>
        <v>26.4024</v>
      </c>
      <c r="H49" s="38">
        <f t="shared" si="6"/>
        <v>0</v>
      </c>
      <c r="I49" s="37" t="str">
        <f>VLOOKUP(K49,'Scheme master'!F:R,13,0)</f>
        <v>Live</v>
      </c>
      <c r="J49" t="s">
        <v>2216</v>
      </c>
      <c r="K49" t="s">
        <v>2037</v>
      </c>
      <c r="L49" t="s">
        <v>19</v>
      </c>
      <c r="M49">
        <v>7052650.9610000001</v>
      </c>
      <c r="N49">
        <v>186206817.81999999</v>
      </c>
      <c r="O49">
        <v>26.402386684055799</v>
      </c>
      <c r="P49">
        <v>216804836.34</v>
      </c>
      <c r="Q49">
        <v>26.4024</v>
      </c>
      <c r="R49" s="201">
        <v>45565</v>
      </c>
      <c r="S49">
        <v>151950</v>
      </c>
      <c r="T49" t="s">
        <v>2045</v>
      </c>
      <c r="U49">
        <v>191</v>
      </c>
      <c r="V49"/>
      <c r="W49">
        <v>10</v>
      </c>
      <c r="X49" t="s">
        <v>228</v>
      </c>
      <c r="Y49">
        <v>26.4024</v>
      </c>
      <c r="Z49">
        <v>26.4024</v>
      </c>
      <c r="AA49">
        <v>159554</v>
      </c>
      <c r="AB49" t="s">
        <v>2038</v>
      </c>
      <c r="AC49" t="s">
        <v>53</v>
      </c>
      <c r="AD49">
        <v>45564</v>
      </c>
      <c r="AE49">
        <v>26.444299999999998</v>
      </c>
      <c r="AF49">
        <v>26.444264859240398</v>
      </c>
      <c r="AG49">
        <v>-4.19E-2</v>
      </c>
      <c r="AH49">
        <v>-0.158446243613936</v>
      </c>
      <c r="AI49">
        <v>-57.832900000000002</v>
      </c>
      <c r="AJ49">
        <v>-4.1878175184510001E-2</v>
      </c>
      <c r="AK49">
        <v>-0.158363922791662</v>
      </c>
      <c r="AL49">
        <v>-57.802799999999998</v>
      </c>
      <c r="AM49" t="s">
        <v>2038</v>
      </c>
      <c r="AN49" t="s">
        <v>2184</v>
      </c>
      <c r="AO49"/>
      <c r="AP49" t="s">
        <v>25</v>
      </c>
      <c r="AQ49"/>
      <c r="AR49"/>
      <c r="AS49"/>
      <c r="AT49">
        <v>30</v>
      </c>
      <c r="AU49" t="s">
        <v>562</v>
      </c>
    </row>
    <row r="50" spans="1:47" x14ac:dyDescent="0.25">
      <c r="A50" s="37" t="str">
        <f t="shared" si="2"/>
        <v>LEEQSFRDM</v>
      </c>
      <c r="B50" s="37" t="str">
        <f>VLOOKUP(J50,'Scheme master'!B:AA,25,0)</f>
        <v>RDM</v>
      </c>
      <c r="C50" s="37">
        <f>VLOOKUP(J50,'Scheme master'!B:Q,16,0)</f>
        <v>10</v>
      </c>
      <c r="D50" s="38">
        <f t="shared" si="3"/>
        <v>0.42209015799999999</v>
      </c>
      <c r="E50" s="38">
        <f>SUMIF('PHY rollback'!A:A,J50,'PHY rollback'!G:G)</f>
        <v>0</v>
      </c>
      <c r="F50" s="38">
        <f t="shared" si="4"/>
        <v>0.87801865099999998</v>
      </c>
      <c r="G50" s="45">
        <f t="shared" si="5"/>
        <v>20.8017</v>
      </c>
      <c r="H50" s="38">
        <f t="shared" si="6"/>
        <v>0</v>
      </c>
      <c r="I50" s="37" t="str">
        <f>VLOOKUP(K50,'Scheme master'!F:R,13,0)</f>
        <v>Live</v>
      </c>
      <c r="J50" t="s">
        <v>2217</v>
      </c>
      <c r="K50" t="s">
        <v>2037</v>
      </c>
      <c r="L50" t="s">
        <v>129</v>
      </c>
      <c r="M50">
        <v>422090.158</v>
      </c>
      <c r="N50">
        <v>8780186.5099999998</v>
      </c>
      <c r="O50">
        <v>20.8016850039891</v>
      </c>
      <c r="P50">
        <v>216804836.34</v>
      </c>
      <c r="Q50">
        <v>20.8017</v>
      </c>
      <c r="R50" s="201">
        <v>45565</v>
      </c>
      <c r="S50">
        <v>151949</v>
      </c>
      <c r="T50" t="s">
        <v>2042</v>
      </c>
      <c r="U50">
        <v>191</v>
      </c>
      <c r="V50"/>
      <c r="W50">
        <v>10</v>
      </c>
      <c r="X50" t="s">
        <v>228</v>
      </c>
      <c r="Y50">
        <v>20.8017</v>
      </c>
      <c r="Z50">
        <v>20.8017</v>
      </c>
      <c r="AA50">
        <v>159555</v>
      </c>
      <c r="AB50" t="s">
        <v>2038</v>
      </c>
      <c r="AC50" t="s">
        <v>1300</v>
      </c>
      <c r="AD50">
        <v>45564</v>
      </c>
      <c r="AE50">
        <v>20.834700000000002</v>
      </c>
      <c r="AF50">
        <v>20.834679684713201</v>
      </c>
      <c r="AG50">
        <v>-3.3000000000000002E-2</v>
      </c>
      <c r="AH50">
        <v>-0.158389609641608</v>
      </c>
      <c r="AI50">
        <v>-57.812199999999997</v>
      </c>
      <c r="AJ50">
        <v>-3.2994680724119999E-2</v>
      </c>
      <c r="AK50">
        <v>-0.15836423320838799</v>
      </c>
      <c r="AL50">
        <v>-57.802900000000001</v>
      </c>
      <c r="AM50" t="s">
        <v>2038</v>
      </c>
      <c r="AN50" t="s">
        <v>2184</v>
      </c>
      <c r="AO50"/>
      <c r="AP50" t="s">
        <v>25</v>
      </c>
      <c r="AQ50"/>
      <c r="AR50"/>
      <c r="AS50"/>
      <c r="AT50">
        <v>30</v>
      </c>
      <c r="AU50" t="s">
        <v>562</v>
      </c>
    </row>
    <row r="51" spans="1:47" x14ac:dyDescent="0.25">
      <c r="A51" s="37" t="str">
        <f t="shared" si="2"/>
        <v>LEEQSFRDQ</v>
      </c>
      <c r="B51" s="37" t="str">
        <f>VLOOKUP(J51,'Scheme master'!B:AA,25,0)</f>
        <v>RDQ</v>
      </c>
      <c r="C51" s="37">
        <f>VLOOKUP(J51,'Scheme master'!B:Q,16,0)</f>
        <v>10</v>
      </c>
      <c r="D51" s="38">
        <f t="shared" si="3"/>
        <v>0.63436172000000013</v>
      </c>
      <c r="E51" s="38">
        <f>SUMIF('PHY rollback'!A:A,J51,'PHY rollback'!G:G)</f>
        <v>0</v>
      </c>
      <c r="F51" s="38">
        <f t="shared" si="4"/>
        <v>1.2475984</v>
      </c>
      <c r="G51" s="45">
        <f t="shared" si="5"/>
        <v>19.667000000000002</v>
      </c>
      <c r="H51" s="38">
        <f t="shared" si="6"/>
        <v>0</v>
      </c>
      <c r="I51" s="37" t="str">
        <f>VLOOKUP(K51,'Scheme master'!F:R,13,0)</f>
        <v>Live</v>
      </c>
      <c r="J51" t="s">
        <v>2218</v>
      </c>
      <c r="K51" t="s">
        <v>2037</v>
      </c>
      <c r="L51" t="s">
        <v>172</v>
      </c>
      <c r="M51">
        <v>634361.72000000009</v>
      </c>
      <c r="N51">
        <v>12475984</v>
      </c>
      <c r="O51">
        <v>19.666987472068801</v>
      </c>
      <c r="P51">
        <v>216804836.34</v>
      </c>
      <c r="Q51">
        <v>19.667000000000002</v>
      </c>
      <c r="R51" s="201">
        <v>45565</v>
      </c>
      <c r="S51">
        <v>151951</v>
      </c>
      <c r="T51" t="s">
        <v>2049</v>
      </c>
      <c r="U51">
        <v>191</v>
      </c>
      <c r="V51"/>
      <c r="W51">
        <v>10</v>
      </c>
      <c r="X51" t="s">
        <v>228</v>
      </c>
      <c r="Y51">
        <v>19.667000000000002</v>
      </c>
      <c r="Z51">
        <v>19.667000000000002</v>
      </c>
      <c r="AA51">
        <v>159556</v>
      </c>
      <c r="AB51" t="s">
        <v>2038</v>
      </c>
      <c r="AC51" t="s">
        <v>1310</v>
      </c>
      <c r="AD51">
        <v>45564</v>
      </c>
      <c r="AE51">
        <v>19.6982</v>
      </c>
      <c r="AF51">
        <v>19.698182308352401</v>
      </c>
      <c r="AG51">
        <v>-3.1199999999999999E-2</v>
      </c>
      <c r="AH51">
        <v>-0.15839010671025799</v>
      </c>
      <c r="AI51">
        <v>-57.812399999999997</v>
      </c>
      <c r="AJ51">
        <v>-3.1194836283630002E-2</v>
      </c>
      <c r="AK51">
        <v>-0.15836403478915301</v>
      </c>
      <c r="AL51">
        <v>-57.802900000000001</v>
      </c>
      <c r="AM51" t="s">
        <v>2038</v>
      </c>
      <c r="AN51" t="s">
        <v>2184</v>
      </c>
      <c r="AO51"/>
      <c r="AP51" t="s">
        <v>25</v>
      </c>
      <c r="AQ51"/>
      <c r="AR51"/>
      <c r="AS51"/>
      <c r="AT51">
        <v>30</v>
      </c>
      <c r="AU51" t="s">
        <v>562</v>
      </c>
    </row>
    <row r="52" spans="1:47" x14ac:dyDescent="0.25">
      <c r="A52" s="37" t="str">
        <f t="shared" si="2"/>
        <v>LEEQTFDD</v>
      </c>
      <c r="B52" s="37" t="str">
        <f>VLOOKUP(J52,'Scheme master'!B:AA,25,0)</f>
        <v>DD</v>
      </c>
      <c r="C52" s="37">
        <f>VLOOKUP(J52,'Scheme master'!B:Q,16,0)</f>
        <v>10</v>
      </c>
      <c r="D52" s="38">
        <f t="shared" si="3"/>
        <v>0.63215979300000003</v>
      </c>
      <c r="E52" s="38">
        <f>SUMIF('PHY rollback'!A:A,J52,'PHY rollback'!G:G)</f>
        <v>0</v>
      </c>
      <c r="F52" s="38">
        <f t="shared" si="4"/>
        <v>2.4839841499999999</v>
      </c>
      <c r="G52" s="45">
        <f t="shared" si="5"/>
        <v>39.293599999999998</v>
      </c>
      <c r="H52" s="38">
        <f t="shared" si="6"/>
        <v>0</v>
      </c>
      <c r="I52" s="37" t="str">
        <f>VLOOKUP(K52,'Scheme master'!F:R,13,0)</f>
        <v>Live</v>
      </c>
      <c r="J52" t="s">
        <v>290</v>
      </c>
      <c r="K52" t="s">
        <v>291</v>
      </c>
      <c r="L52" t="s">
        <v>34</v>
      </c>
      <c r="M52">
        <v>632159.79299999995</v>
      </c>
      <c r="N52">
        <v>24839841.5</v>
      </c>
      <c r="O52">
        <v>39.293611797294403</v>
      </c>
      <c r="P52">
        <v>11347907735.629999</v>
      </c>
      <c r="Q52">
        <v>39.293599999999998</v>
      </c>
      <c r="R52" s="201">
        <v>45565</v>
      </c>
      <c r="S52">
        <v>120263</v>
      </c>
      <c r="T52" t="s">
        <v>292</v>
      </c>
      <c r="U52">
        <v>17</v>
      </c>
      <c r="V52" t="s">
        <v>293</v>
      </c>
      <c r="W52">
        <v>10</v>
      </c>
      <c r="X52" t="s">
        <v>228</v>
      </c>
      <c r="Y52">
        <v>39.293599999999998</v>
      </c>
      <c r="Z52">
        <v>38.900700000000001</v>
      </c>
      <c r="AA52">
        <v>84333</v>
      </c>
      <c r="AB52" t="s">
        <v>1273</v>
      </c>
      <c r="AC52" t="s">
        <v>1303</v>
      </c>
      <c r="AD52">
        <v>45564</v>
      </c>
      <c r="AE52">
        <v>39.520499999999998</v>
      </c>
      <c r="AF52">
        <v>39.520520359952705</v>
      </c>
      <c r="AG52">
        <v>-0.22689999999999999</v>
      </c>
      <c r="AH52">
        <v>-0.57413241229235501</v>
      </c>
      <c r="AI52">
        <v>-209.5583</v>
      </c>
      <c r="AJ52">
        <v>-0.22690856265830001</v>
      </c>
      <c r="AK52">
        <v>-0.57415378287436003</v>
      </c>
      <c r="AL52">
        <v>-209.56610000000001</v>
      </c>
      <c r="AM52" t="s">
        <v>1273</v>
      </c>
      <c r="AN52" t="s">
        <v>1042</v>
      </c>
      <c r="AO52"/>
      <c r="AP52" t="s">
        <v>24</v>
      </c>
      <c r="AQ52" t="s">
        <v>294</v>
      </c>
      <c r="AR52"/>
      <c r="AS52"/>
      <c r="AT52">
        <v>30</v>
      </c>
      <c r="AU52" t="s">
        <v>562</v>
      </c>
    </row>
    <row r="53" spans="1:47" x14ac:dyDescent="0.25">
      <c r="A53" s="37" t="str">
        <f t="shared" si="2"/>
        <v>LEEQTFDG</v>
      </c>
      <c r="B53" s="37" t="str">
        <f>VLOOKUP(J53,'Scheme master'!B:AA,25,0)</f>
        <v>DG</v>
      </c>
      <c r="C53" s="37">
        <f>VLOOKUP(J53,'Scheme master'!B:Q,16,0)</f>
        <v>10</v>
      </c>
      <c r="D53" s="38">
        <f t="shared" si="3"/>
        <v>6.5406152759999996</v>
      </c>
      <c r="E53" s="38">
        <f>SUMIF('PHY rollback'!A:A,J53,'PHY rollback'!G:G)</f>
        <v>0</v>
      </c>
      <c r="F53" s="38">
        <f t="shared" si="4"/>
        <v>76.351510943999997</v>
      </c>
      <c r="G53" s="45">
        <f t="shared" si="5"/>
        <v>116.73439999999999</v>
      </c>
      <c r="H53" s="38">
        <f t="shared" si="6"/>
        <v>0</v>
      </c>
      <c r="I53" s="37" t="str">
        <f>VLOOKUP(K53,'Scheme master'!F:R,13,0)</f>
        <v>Live</v>
      </c>
      <c r="J53" t="s">
        <v>295</v>
      </c>
      <c r="K53" t="s">
        <v>291</v>
      </c>
      <c r="L53" t="s">
        <v>41</v>
      </c>
      <c r="M53">
        <v>6540615.2759999996</v>
      </c>
      <c r="N53">
        <v>763515109.43999994</v>
      </c>
      <c r="O53">
        <v>116.734447329692</v>
      </c>
      <c r="P53">
        <v>11347907735.629999</v>
      </c>
      <c r="Q53">
        <v>116.73439999999999</v>
      </c>
      <c r="R53" s="201">
        <v>45565</v>
      </c>
      <c r="S53">
        <v>120264</v>
      </c>
      <c r="T53" t="s">
        <v>296</v>
      </c>
      <c r="U53">
        <v>17</v>
      </c>
      <c r="V53" t="s">
        <v>297</v>
      </c>
      <c r="W53">
        <v>10</v>
      </c>
      <c r="X53" t="s">
        <v>228</v>
      </c>
      <c r="Y53">
        <v>116.73439999999999</v>
      </c>
      <c r="Z53">
        <v>115.5671</v>
      </c>
      <c r="AA53">
        <v>84334</v>
      </c>
      <c r="AB53" t="s">
        <v>1273</v>
      </c>
      <c r="AC53" t="s">
        <v>44</v>
      </c>
      <c r="AD53">
        <v>45564</v>
      </c>
      <c r="AE53">
        <v>117.4085</v>
      </c>
      <c r="AF53">
        <v>117.40845887645</v>
      </c>
      <c r="AG53">
        <v>-0.67410000000000003</v>
      </c>
      <c r="AH53">
        <v>-0.57414923110337002</v>
      </c>
      <c r="AI53">
        <v>-209.56450000000001</v>
      </c>
      <c r="AJ53">
        <v>-0.67401154675800001</v>
      </c>
      <c r="AK53">
        <v>-0.57407409415642596</v>
      </c>
      <c r="AL53">
        <v>-209.53700000000001</v>
      </c>
      <c r="AM53" t="s">
        <v>1273</v>
      </c>
      <c r="AN53" t="s">
        <v>1042</v>
      </c>
      <c r="AO53"/>
      <c r="AP53" t="s">
        <v>24</v>
      </c>
      <c r="AQ53" t="s">
        <v>298</v>
      </c>
      <c r="AR53"/>
      <c r="AS53"/>
      <c r="AT53">
        <v>30</v>
      </c>
      <c r="AU53" t="s">
        <v>562</v>
      </c>
    </row>
    <row r="54" spans="1:47" x14ac:dyDescent="0.25">
      <c r="A54" s="37" t="str">
        <f t="shared" si="2"/>
        <v>LEEQTFRD</v>
      </c>
      <c r="B54" s="37" t="str">
        <f>VLOOKUP(J54,'Scheme master'!B:AA,25,0)</f>
        <v>RD</v>
      </c>
      <c r="C54" s="37">
        <f>VLOOKUP(J54,'Scheme master'!B:Q,16,0)</f>
        <v>10</v>
      </c>
      <c r="D54" s="38">
        <f t="shared" si="3"/>
        <v>13.937664859</v>
      </c>
      <c r="E54" s="38">
        <f>SUMIF('PHY rollback'!A:A,J54,'PHY rollback'!G:G)</f>
        <v>0</v>
      </c>
      <c r="F54" s="38">
        <f t="shared" si="4"/>
        <v>46.975274155999998</v>
      </c>
      <c r="G54" s="45">
        <f t="shared" si="5"/>
        <v>33.703800000000001</v>
      </c>
      <c r="H54" s="38">
        <f t="shared" si="6"/>
        <v>0</v>
      </c>
      <c r="I54" s="37" t="str">
        <f>VLOOKUP(K54,'Scheme master'!F:R,13,0)</f>
        <v>Live</v>
      </c>
      <c r="J54" t="s">
        <v>299</v>
      </c>
      <c r="K54" t="s">
        <v>291</v>
      </c>
      <c r="L54" t="s">
        <v>18</v>
      </c>
      <c r="M54">
        <v>13937664.859000001</v>
      </c>
      <c r="N54">
        <v>469752741.56</v>
      </c>
      <c r="O54">
        <v>33.7038339142346</v>
      </c>
      <c r="P54">
        <v>11347907735.629999</v>
      </c>
      <c r="Q54">
        <v>33.703800000000001</v>
      </c>
      <c r="R54" s="201">
        <v>45565</v>
      </c>
      <c r="S54">
        <v>100312</v>
      </c>
      <c r="T54" t="s">
        <v>300</v>
      </c>
      <c r="U54">
        <v>17</v>
      </c>
      <c r="V54" t="s">
        <v>301</v>
      </c>
      <c r="W54">
        <v>10</v>
      </c>
      <c r="X54" t="s">
        <v>228</v>
      </c>
      <c r="Y54">
        <v>33.703800000000001</v>
      </c>
      <c r="Z54">
        <v>33.366799999999998</v>
      </c>
      <c r="AA54">
        <v>84331</v>
      </c>
      <c r="AB54" t="s">
        <v>1273</v>
      </c>
      <c r="AC54" t="s">
        <v>1304</v>
      </c>
      <c r="AD54">
        <v>45564</v>
      </c>
      <c r="AE54">
        <v>33.8992</v>
      </c>
      <c r="AF54">
        <v>33.8992433226136</v>
      </c>
      <c r="AG54">
        <v>-0.19539999999999999</v>
      </c>
      <c r="AH54">
        <v>-0.576414782649738</v>
      </c>
      <c r="AI54">
        <v>-210.3914</v>
      </c>
      <c r="AJ54">
        <v>-0.19540940837904</v>
      </c>
      <c r="AK54">
        <v>-0.57644179995217004</v>
      </c>
      <c r="AL54">
        <v>-210.40129999999999</v>
      </c>
      <c r="AM54" t="s">
        <v>1273</v>
      </c>
      <c r="AN54" t="s">
        <v>1042</v>
      </c>
      <c r="AO54"/>
      <c r="AP54" t="s">
        <v>25</v>
      </c>
      <c r="AQ54" t="s">
        <v>302</v>
      </c>
      <c r="AR54"/>
      <c r="AS54"/>
      <c r="AT54">
        <v>30</v>
      </c>
      <c r="AU54" t="s">
        <v>562</v>
      </c>
    </row>
    <row r="55" spans="1:47" x14ac:dyDescent="0.25">
      <c r="A55" s="37" t="str">
        <f t="shared" si="2"/>
        <v>LEEQTFRG</v>
      </c>
      <c r="B55" s="37" t="str">
        <f>VLOOKUP(J55,'Scheme master'!B:AA,25,0)</f>
        <v>RG</v>
      </c>
      <c r="C55" s="37">
        <f>VLOOKUP(J55,'Scheme master'!B:Q,16,0)</f>
        <v>10</v>
      </c>
      <c r="D55" s="38">
        <f t="shared" si="3"/>
        <v>94.468685777000005</v>
      </c>
      <c r="E55" s="38">
        <f>SUMIF('PHY rollback'!A:A,J55,'PHY rollback'!G:G)</f>
        <v>0</v>
      </c>
      <c r="F55" s="38">
        <f t="shared" si="4"/>
        <v>1008.9800043130001</v>
      </c>
      <c r="G55" s="45">
        <f t="shared" si="5"/>
        <v>106.8058</v>
      </c>
      <c r="H55" s="38">
        <f t="shared" si="6"/>
        <v>0</v>
      </c>
      <c r="I55" s="37" t="str">
        <f>VLOOKUP(K55,'Scheme master'!F:R,13,0)</f>
        <v>Live</v>
      </c>
      <c r="J55" t="s">
        <v>303</v>
      </c>
      <c r="K55" t="s">
        <v>291</v>
      </c>
      <c r="L55" t="s">
        <v>19</v>
      </c>
      <c r="M55">
        <v>94468685.77700001</v>
      </c>
      <c r="N55">
        <v>10089800043.130001</v>
      </c>
      <c r="O55">
        <v>106.80576277887101</v>
      </c>
      <c r="P55">
        <v>11347907735.629999</v>
      </c>
      <c r="Q55">
        <v>106.8058</v>
      </c>
      <c r="R55" s="201">
        <v>45565</v>
      </c>
      <c r="S55">
        <v>100313</v>
      </c>
      <c r="T55" t="s">
        <v>304</v>
      </c>
      <c r="U55">
        <v>17</v>
      </c>
      <c r="V55" t="s">
        <v>305</v>
      </c>
      <c r="W55">
        <v>10</v>
      </c>
      <c r="X55" t="s">
        <v>228</v>
      </c>
      <c r="Y55">
        <v>106.8058</v>
      </c>
      <c r="Z55">
        <v>105.7377</v>
      </c>
      <c r="AA55">
        <v>84332</v>
      </c>
      <c r="AB55" t="s">
        <v>1273</v>
      </c>
      <c r="AC55" t="s">
        <v>53</v>
      </c>
      <c r="AD55">
        <v>45564</v>
      </c>
      <c r="AE55">
        <v>107.425</v>
      </c>
      <c r="AF55">
        <v>107.425005402426</v>
      </c>
      <c r="AG55">
        <v>-0.61919999999999997</v>
      </c>
      <c r="AH55">
        <v>-0.57640214102862497</v>
      </c>
      <c r="AI55">
        <v>-210.38679999999999</v>
      </c>
      <c r="AJ55">
        <v>-0.61924262355481996</v>
      </c>
      <c r="AK55">
        <v>-0.57644178953965797</v>
      </c>
      <c r="AL55">
        <v>-210.40129999999999</v>
      </c>
      <c r="AM55" t="s">
        <v>1273</v>
      </c>
      <c r="AN55" t="s">
        <v>1042</v>
      </c>
      <c r="AO55"/>
      <c r="AP55" t="s">
        <v>25</v>
      </c>
      <c r="AQ55" t="s">
        <v>306</v>
      </c>
      <c r="AR55"/>
      <c r="AS55"/>
      <c r="AT55">
        <v>30</v>
      </c>
      <c r="AU55" t="s">
        <v>562</v>
      </c>
    </row>
    <row r="56" spans="1:47" x14ac:dyDescent="0.25">
      <c r="A56" s="37" t="str">
        <f t="shared" si="2"/>
        <v>LEESCFDD</v>
      </c>
      <c r="B56" s="37" t="str">
        <f>VLOOKUP(J56,'Scheme master'!B:AA,25,0)</f>
        <v>DD</v>
      </c>
      <c r="C56" s="37">
        <f>VLOOKUP(J56,'Scheme master'!B:Q,16,0)</f>
        <v>10</v>
      </c>
      <c r="D56" s="38">
        <f t="shared" si="3"/>
        <v>0.80008045000000005</v>
      </c>
      <c r="E56" s="38">
        <f>SUMIF('PHY rollback'!A:A,J56,'PHY rollback'!G:G)</f>
        <v>0</v>
      </c>
      <c r="F56" s="38">
        <f t="shared" si="4"/>
        <v>3.0089156549999996</v>
      </c>
      <c r="G56" s="45">
        <f t="shared" si="5"/>
        <v>37.607700000000001</v>
      </c>
      <c r="H56" s="38">
        <f t="shared" si="6"/>
        <v>0</v>
      </c>
      <c r="I56" s="37" t="str">
        <f>VLOOKUP(K56,'Scheme master'!F:R,13,0)</f>
        <v>Live</v>
      </c>
      <c r="J56" t="s">
        <v>2219</v>
      </c>
      <c r="K56" t="s">
        <v>2092</v>
      </c>
      <c r="L56" t="s">
        <v>34</v>
      </c>
      <c r="M56">
        <v>800080.45</v>
      </c>
      <c r="N56">
        <v>30089156.549999997</v>
      </c>
      <c r="O56">
        <v>37.607663766812401</v>
      </c>
      <c r="P56">
        <v>3701821522.9200001</v>
      </c>
      <c r="Q56">
        <v>37.607700000000001</v>
      </c>
      <c r="R56" s="201">
        <v>45565</v>
      </c>
      <c r="S56">
        <v>152005</v>
      </c>
      <c r="T56" t="s">
        <v>2109</v>
      </c>
      <c r="U56">
        <v>189</v>
      </c>
      <c r="V56"/>
      <c r="W56">
        <v>10</v>
      </c>
      <c r="X56" t="s">
        <v>228</v>
      </c>
      <c r="Y56">
        <v>37.61</v>
      </c>
      <c r="Z56">
        <v>37.607700000000001</v>
      </c>
      <c r="AA56">
        <v>159580</v>
      </c>
      <c r="AB56" t="s">
        <v>2093</v>
      </c>
      <c r="AC56" t="s">
        <v>1303</v>
      </c>
      <c r="AD56">
        <v>45564</v>
      </c>
      <c r="AE56">
        <v>37.504100000000001</v>
      </c>
      <c r="AF56">
        <v>37.504112142722597</v>
      </c>
      <c r="AG56">
        <v>0.1036</v>
      </c>
      <c r="AH56">
        <v>0.27623646481317998</v>
      </c>
      <c r="AI56">
        <v>100.8263</v>
      </c>
      <c r="AJ56">
        <v>0.1035516240898</v>
      </c>
      <c r="AK56">
        <v>0.27610738709326599</v>
      </c>
      <c r="AL56">
        <v>100.7792</v>
      </c>
      <c r="AM56" t="s">
        <v>2093</v>
      </c>
      <c r="AN56" t="s">
        <v>2187</v>
      </c>
      <c r="AO56"/>
      <c r="AP56" t="s">
        <v>24</v>
      </c>
      <c r="AQ56"/>
      <c r="AR56"/>
      <c r="AS56"/>
      <c r="AT56">
        <v>30</v>
      </c>
      <c r="AU56" t="s">
        <v>562</v>
      </c>
    </row>
    <row r="57" spans="1:47" x14ac:dyDescent="0.25">
      <c r="A57" s="37" t="str">
        <f t="shared" si="2"/>
        <v>LEESCFDG</v>
      </c>
      <c r="B57" s="37" t="str">
        <f>VLOOKUP(J57,'Scheme master'!B:AA,25,0)</f>
        <v>DG</v>
      </c>
      <c r="C57" s="37">
        <f>VLOOKUP(J57,'Scheme master'!B:Q,16,0)</f>
        <v>10</v>
      </c>
      <c r="D57" s="38">
        <f t="shared" si="3"/>
        <v>14.441714257000003</v>
      </c>
      <c r="E57" s="38">
        <f>SUMIF('PHY rollback'!A:A,J57,'PHY rollback'!G:G)</f>
        <v>0</v>
      </c>
      <c r="F57" s="38">
        <f t="shared" si="4"/>
        <v>54.318472622000002</v>
      </c>
      <c r="G57" s="45">
        <f t="shared" si="5"/>
        <v>37.612200000000001</v>
      </c>
      <c r="H57" s="38">
        <f t="shared" si="6"/>
        <v>0</v>
      </c>
      <c r="I57" s="37" t="str">
        <f>VLOOKUP(K57,'Scheme master'!F:R,13,0)</f>
        <v>Live</v>
      </c>
      <c r="J57" t="s">
        <v>2220</v>
      </c>
      <c r="K57" t="s">
        <v>2092</v>
      </c>
      <c r="L57" t="s">
        <v>41</v>
      </c>
      <c r="M57">
        <v>14441714.257000001</v>
      </c>
      <c r="N57">
        <v>543184726.22000003</v>
      </c>
      <c r="O57">
        <v>37.612205625569295</v>
      </c>
      <c r="P57">
        <v>3701821522.9200001</v>
      </c>
      <c r="Q57">
        <v>37.612200000000001</v>
      </c>
      <c r="R57" s="201">
        <v>45565</v>
      </c>
      <c r="S57">
        <v>152004</v>
      </c>
      <c r="T57" t="s">
        <v>2105</v>
      </c>
      <c r="U57">
        <v>189</v>
      </c>
      <c r="V57"/>
      <c r="W57">
        <v>10</v>
      </c>
      <c r="X57" t="s">
        <v>228</v>
      </c>
      <c r="Y57">
        <v>37.61</v>
      </c>
      <c r="Z57">
        <v>37.612200000000001</v>
      </c>
      <c r="AA57">
        <v>159581</v>
      </c>
      <c r="AB57" t="s">
        <v>2093</v>
      </c>
      <c r="AC57" t="s">
        <v>44</v>
      </c>
      <c r="AD57">
        <v>45564</v>
      </c>
      <c r="AE57">
        <v>37.508600000000001</v>
      </c>
      <c r="AF57">
        <v>37.508631936402402</v>
      </c>
      <c r="AG57">
        <v>0.1036</v>
      </c>
      <c r="AH57">
        <v>0.27620332403768699</v>
      </c>
      <c r="AI57">
        <v>100.8142</v>
      </c>
      <c r="AJ57">
        <v>0.10357368916688001</v>
      </c>
      <c r="AK57">
        <v>0.27613294279165901</v>
      </c>
      <c r="AL57">
        <v>100.7885</v>
      </c>
      <c r="AM57" t="s">
        <v>2093</v>
      </c>
      <c r="AN57" t="s">
        <v>2187</v>
      </c>
      <c r="AO57"/>
      <c r="AP57" t="s">
        <v>24</v>
      </c>
      <c r="AQ57"/>
      <c r="AR57"/>
      <c r="AS57"/>
      <c r="AT57">
        <v>30</v>
      </c>
      <c r="AU57" t="s">
        <v>562</v>
      </c>
    </row>
    <row r="58" spans="1:47" x14ac:dyDescent="0.25">
      <c r="A58" s="37" t="str">
        <f t="shared" si="2"/>
        <v>LEESCFRD</v>
      </c>
      <c r="B58" s="37" t="str">
        <f>VLOOKUP(J58,'Scheme master'!B:AA,25,0)</f>
        <v>RD</v>
      </c>
      <c r="C58" s="37">
        <f>VLOOKUP(J58,'Scheme master'!B:Q,16,0)</f>
        <v>10</v>
      </c>
      <c r="D58" s="38">
        <f t="shared" si="3"/>
        <v>1.8891881330000002</v>
      </c>
      <c r="E58" s="38">
        <f>SUMIF('PHY rollback'!A:A,J58,'PHY rollback'!G:G)</f>
        <v>0</v>
      </c>
      <c r="F58" s="38">
        <f t="shared" si="4"/>
        <v>6.4180943499999996</v>
      </c>
      <c r="G58" s="45">
        <f t="shared" si="5"/>
        <v>33.972799999999999</v>
      </c>
      <c r="H58" s="38">
        <f t="shared" si="6"/>
        <v>0</v>
      </c>
      <c r="I58" s="37" t="str">
        <f>VLOOKUP(K58,'Scheme master'!F:R,13,0)</f>
        <v>Live</v>
      </c>
      <c r="J58" t="s">
        <v>2221</v>
      </c>
      <c r="K58" t="s">
        <v>2092</v>
      </c>
      <c r="L58" t="s">
        <v>18</v>
      </c>
      <c r="M58">
        <v>1889188.1330000001</v>
      </c>
      <c r="N58">
        <v>64180943.5</v>
      </c>
      <c r="O58">
        <v>33.972764479566003</v>
      </c>
      <c r="P58">
        <v>3701821522.9200001</v>
      </c>
      <c r="Q58">
        <v>33.972799999999999</v>
      </c>
      <c r="R58" s="201">
        <v>45565</v>
      </c>
      <c r="S58">
        <v>152006</v>
      </c>
      <c r="T58" t="s">
        <v>2101</v>
      </c>
      <c r="U58">
        <v>189</v>
      </c>
      <c r="V58"/>
      <c r="W58">
        <v>10</v>
      </c>
      <c r="X58" t="s">
        <v>228</v>
      </c>
      <c r="Y58">
        <v>33.97</v>
      </c>
      <c r="Z58">
        <v>33.972799999999999</v>
      </c>
      <c r="AA58">
        <v>159578</v>
      </c>
      <c r="AB58" t="s">
        <v>2093</v>
      </c>
      <c r="AC58" t="s">
        <v>1304</v>
      </c>
      <c r="AD58">
        <v>45564</v>
      </c>
      <c r="AE58">
        <v>33.880099999999999</v>
      </c>
      <c r="AF58">
        <v>33.880112489906203</v>
      </c>
      <c r="AG58">
        <v>9.2700000000000005E-2</v>
      </c>
      <c r="AH58">
        <v>0.27361194329414601</v>
      </c>
      <c r="AI58">
        <v>99.868399999999994</v>
      </c>
      <c r="AJ58">
        <v>9.2651989659799996E-2</v>
      </c>
      <c r="AK58">
        <v>0.27347013587219798</v>
      </c>
      <c r="AL58">
        <v>99.816599999999994</v>
      </c>
      <c r="AM58" t="s">
        <v>2093</v>
      </c>
      <c r="AN58" t="s">
        <v>2187</v>
      </c>
      <c r="AO58"/>
      <c r="AP58" t="s">
        <v>25</v>
      </c>
      <c r="AQ58"/>
      <c r="AR58"/>
      <c r="AS58"/>
      <c r="AT58">
        <v>30</v>
      </c>
      <c r="AU58" t="s">
        <v>562</v>
      </c>
    </row>
    <row r="59" spans="1:47" x14ac:dyDescent="0.25">
      <c r="A59" s="37" t="str">
        <f t="shared" si="2"/>
        <v>LEESCFRG</v>
      </c>
      <c r="B59" s="37" t="str">
        <f>VLOOKUP(J59,'Scheme master'!B:AA,25,0)</f>
        <v>RG</v>
      </c>
      <c r="C59" s="37">
        <f>VLOOKUP(J59,'Scheme master'!B:Q,16,0)</f>
        <v>10</v>
      </c>
      <c r="D59" s="38">
        <f t="shared" si="3"/>
        <v>90.20033214499999</v>
      </c>
      <c r="E59" s="38">
        <f>SUMIF('PHY rollback'!A:A,J59,'PHY rollback'!G:G)</f>
        <v>0</v>
      </c>
      <c r="F59" s="38">
        <f t="shared" si="4"/>
        <v>306.43666966500001</v>
      </c>
      <c r="G59" s="45">
        <f t="shared" si="5"/>
        <v>33.972900000000003</v>
      </c>
      <c r="H59" s="38">
        <f t="shared" si="6"/>
        <v>0</v>
      </c>
      <c r="I59" s="37" t="str">
        <f>VLOOKUP(K59,'Scheme master'!F:R,13,0)</f>
        <v>Live</v>
      </c>
      <c r="J59" t="s">
        <v>2222</v>
      </c>
      <c r="K59" t="s">
        <v>2092</v>
      </c>
      <c r="L59" t="s">
        <v>19</v>
      </c>
      <c r="M59">
        <v>90200332.144999996</v>
      </c>
      <c r="N59">
        <v>3064366696.6500001</v>
      </c>
      <c r="O59">
        <v>33.972898145473899</v>
      </c>
      <c r="P59">
        <v>3701821522.9200001</v>
      </c>
      <c r="Q59">
        <v>33.972900000000003</v>
      </c>
      <c r="R59" s="201">
        <v>45565</v>
      </c>
      <c r="S59">
        <v>152003</v>
      </c>
      <c r="T59" t="s">
        <v>2097</v>
      </c>
      <c r="U59">
        <v>189</v>
      </c>
      <c r="V59"/>
      <c r="W59">
        <v>10</v>
      </c>
      <c r="X59" t="s">
        <v>228</v>
      </c>
      <c r="Y59">
        <v>33.97</v>
      </c>
      <c r="Z59">
        <v>33.972900000000003</v>
      </c>
      <c r="AA59">
        <v>159579</v>
      </c>
      <c r="AB59" t="s">
        <v>2093</v>
      </c>
      <c r="AC59" t="s">
        <v>53</v>
      </c>
      <c r="AD59">
        <v>45564</v>
      </c>
      <c r="AE59">
        <v>33.880200000000002</v>
      </c>
      <c r="AF59">
        <v>33.880244769087497</v>
      </c>
      <c r="AG59">
        <v>9.2700000000000005E-2</v>
      </c>
      <c r="AH59">
        <v>0.273611135707581</v>
      </c>
      <c r="AI59">
        <v>99.868099999999998</v>
      </c>
      <c r="AJ59">
        <v>9.2653376386429995E-2</v>
      </c>
      <c r="AK59">
        <v>0.273473161182612</v>
      </c>
      <c r="AL59">
        <v>99.817700000000002</v>
      </c>
      <c r="AM59" t="s">
        <v>2093</v>
      </c>
      <c r="AN59" t="s">
        <v>2187</v>
      </c>
      <c r="AO59"/>
      <c r="AP59" t="s">
        <v>25</v>
      </c>
      <c r="AQ59"/>
      <c r="AR59"/>
      <c r="AS59"/>
      <c r="AT59">
        <v>30</v>
      </c>
      <c r="AU59" t="s">
        <v>562</v>
      </c>
    </row>
    <row r="60" spans="1:47" x14ac:dyDescent="0.25">
      <c r="A60" s="37" t="str">
        <f t="shared" si="2"/>
        <v>LEFE30DD</v>
      </c>
      <c r="B60" s="37" t="str">
        <f>VLOOKUP(J60,'Scheme master'!B:AA,25,0)</f>
        <v>DD</v>
      </c>
      <c r="C60" s="37">
        <f>VLOOKUP(J60,'Scheme master'!B:Q,16,0)</f>
        <v>10</v>
      </c>
      <c r="D60" s="38">
        <f t="shared" si="3"/>
        <v>0.19771445799999998</v>
      </c>
      <c r="E60" s="38">
        <f>SUMIF('PHY rollback'!A:A,J60,'PHY rollback'!G:G)</f>
        <v>0</v>
      </c>
      <c r="F60" s="38">
        <f t="shared" si="4"/>
        <v>0.49100596699999999</v>
      </c>
      <c r="G60" s="45">
        <f t="shared" si="5"/>
        <v>24.834099999999999</v>
      </c>
      <c r="H60" s="38">
        <f t="shared" si="6"/>
        <v>0</v>
      </c>
      <c r="I60" s="37" t="str">
        <f>VLOOKUP(K60,'Scheme master'!F:R,13,0)</f>
        <v>Live</v>
      </c>
      <c r="J60" t="s">
        <v>2223</v>
      </c>
      <c r="K60" t="s">
        <v>2112</v>
      </c>
      <c r="L60" t="s">
        <v>34</v>
      </c>
      <c r="M60">
        <v>197714.45799999998</v>
      </c>
      <c r="N60">
        <v>4910059.67</v>
      </c>
      <c r="O60">
        <v>24.8340951879199</v>
      </c>
      <c r="P60">
        <v>1542188881.2800002</v>
      </c>
      <c r="Q60">
        <v>24.834099999999999</v>
      </c>
      <c r="R60" s="201">
        <v>45565</v>
      </c>
      <c r="S60">
        <v>152008</v>
      </c>
      <c r="T60" t="s">
        <v>2126</v>
      </c>
      <c r="U60">
        <v>186</v>
      </c>
      <c r="V60"/>
      <c r="W60">
        <v>10</v>
      </c>
      <c r="X60" t="s">
        <v>228</v>
      </c>
      <c r="Y60">
        <v>24.834099999999999</v>
      </c>
      <c r="Z60">
        <v>24.834099999999999</v>
      </c>
      <c r="AA60">
        <v>159565</v>
      </c>
      <c r="AB60" t="s">
        <v>2701</v>
      </c>
      <c r="AC60" t="s">
        <v>1303</v>
      </c>
      <c r="AD60">
        <v>45564</v>
      </c>
      <c r="AE60">
        <v>25.118300000000001</v>
      </c>
      <c r="AF60">
        <v>25.118297368015401</v>
      </c>
      <c r="AG60">
        <v>-0.28420000000000001</v>
      </c>
      <c r="AH60">
        <v>-1.13144599753964</v>
      </c>
      <c r="AI60">
        <v>-412.9778</v>
      </c>
      <c r="AJ60">
        <v>-0.28420218009550002</v>
      </c>
      <c r="AK60">
        <v>-1.13145479540899</v>
      </c>
      <c r="AL60">
        <v>-412.98099999999999</v>
      </c>
      <c r="AM60" t="s">
        <v>2113</v>
      </c>
      <c r="AN60" t="s">
        <v>2188</v>
      </c>
      <c r="AO60"/>
      <c r="AP60" t="s">
        <v>24</v>
      </c>
      <c r="AQ60"/>
      <c r="AR60"/>
      <c r="AS60"/>
      <c r="AT60">
        <v>30</v>
      </c>
      <c r="AU60" t="s">
        <v>562</v>
      </c>
    </row>
    <row r="61" spans="1:47" x14ac:dyDescent="0.25">
      <c r="A61" s="37" t="str">
        <f t="shared" si="2"/>
        <v>LEFE30DG</v>
      </c>
      <c r="B61" s="37" t="str">
        <f>VLOOKUP(J61,'Scheme master'!B:AA,25,0)</f>
        <v>DG</v>
      </c>
      <c r="C61" s="37">
        <f>VLOOKUP(J61,'Scheme master'!B:Q,16,0)</f>
        <v>10</v>
      </c>
      <c r="D61" s="38">
        <f t="shared" si="3"/>
        <v>2.7891994750000002</v>
      </c>
      <c r="E61" s="38">
        <f>SUMIF('PHY rollback'!A:A,J61,'PHY rollback'!G:G)</f>
        <v>0</v>
      </c>
      <c r="F61" s="38">
        <f t="shared" si="4"/>
        <v>6.9299558920000006</v>
      </c>
      <c r="G61" s="45">
        <f t="shared" si="5"/>
        <v>24.845700000000001</v>
      </c>
      <c r="H61" s="38">
        <f t="shared" si="6"/>
        <v>0</v>
      </c>
      <c r="I61" s="37" t="str">
        <f>VLOOKUP(K61,'Scheme master'!F:R,13,0)</f>
        <v>Live</v>
      </c>
      <c r="J61" t="s">
        <v>2224</v>
      </c>
      <c r="K61" t="s">
        <v>2112</v>
      </c>
      <c r="L61" t="s">
        <v>41</v>
      </c>
      <c r="M61">
        <v>2789199.4750000001</v>
      </c>
      <c r="N61">
        <v>69299558.920000002</v>
      </c>
      <c r="O61">
        <v>24.8456804689453</v>
      </c>
      <c r="P61">
        <v>1542188881.2800002</v>
      </c>
      <c r="Q61">
        <v>24.845700000000001</v>
      </c>
      <c r="R61" s="201">
        <v>45565</v>
      </c>
      <c r="S61">
        <v>152010</v>
      </c>
      <c r="T61" t="s">
        <v>2123</v>
      </c>
      <c r="U61">
        <v>186</v>
      </c>
      <c r="V61"/>
      <c r="W61">
        <v>10</v>
      </c>
      <c r="X61" t="s">
        <v>228</v>
      </c>
      <c r="Y61">
        <v>24.845700000000001</v>
      </c>
      <c r="Z61">
        <v>24.845700000000001</v>
      </c>
      <c r="AA61">
        <v>159566</v>
      </c>
      <c r="AB61" t="s">
        <v>2701</v>
      </c>
      <c r="AC61" t="s">
        <v>44</v>
      </c>
      <c r="AD61">
        <v>45564</v>
      </c>
      <c r="AE61">
        <v>25.13</v>
      </c>
      <c r="AF61">
        <v>25.129982628618599</v>
      </c>
      <c r="AG61">
        <v>-0.2843</v>
      </c>
      <c r="AH61">
        <v>-1.13131715081576</v>
      </c>
      <c r="AI61">
        <v>-412.93079999999998</v>
      </c>
      <c r="AJ61">
        <v>-0.28430215967326999</v>
      </c>
      <c r="AK61">
        <v>-1.13132652686158</v>
      </c>
      <c r="AL61">
        <v>-412.93419999999998</v>
      </c>
      <c r="AM61" t="s">
        <v>2113</v>
      </c>
      <c r="AN61" t="s">
        <v>2188</v>
      </c>
      <c r="AO61"/>
      <c r="AP61" t="s">
        <v>24</v>
      </c>
      <c r="AQ61"/>
      <c r="AR61"/>
      <c r="AS61"/>
      <c r="AT61">
        <v>30</v>
      </c>
      <c r="AU61" t="s">
        <v>562</v>
      </c>
    </row>
    <row r="62" spans="1:47" x14ac:dyDescent="0.25">
      <c r="A62" s="37" t="str">
        <f t="shared" si="2"/>
        <v>LEFE30RD</v>
      </c>
      <c r="B62" s="37" t="str">
        <f>VLOOKUP(J62,'Scheme master'!B:AA,25,0)</f>
        <v>RD</v>
      </c>
      <c r="C62" s="37">
        <f>VLOOKUP(J62,'Scheme master'!B:Q,16,0)</f>
        <v>10</v>
      </c>
      <c r="D62" s="38">
        <f t="shared" si="3"/>
        <v>1.921488077</v>
      </c>
      <c r="E62" s="38">
        <f>SUMIF('PHY rollback'!A:A,J62,'PHY rollback'!G:G)</f>
        <v>0</v>
      </c>
      <c r="F62" s="38">
        <f t="shared" si="4"/>
        <v>4.3778519349999998</v>
      </c>
      <c r="G62" s="45">
        <f t="shared" si="5"/>
        <v>22.7837</v>
      </c>
      <c r="H62" s="38">
        <f t="shared" si="6"/>
        <v>0</v>
      </c>
      <c r="I62" s="37" t="str">
        <f>VLOOKUP(K62,'Scheme master'!F:R,13,0)</f>
        <v>Live</v>
      </c>
      <c r="J62" t="s">
        <v>2225</v>
      </c>
      <c r="K62" t="s">
        <v>2112</v>
      </c>
      <c r="L62" t="s">
        <v>18</v>
      </c>
      <c r="M62">
        <v>1921488.0769999998</v>
      </c>
      <c r="N62">
        <v>43778519.350000001</v>
      </c>
      <c r="O62">
        <v>22.783653915954002</v>
      </c>
      <c r="P62">
        <v>1542188881.2800002</v>
      </c>
      <c r="Q62">
        <v>22.7837</v>
      </c>
      <c r="R62" s="201">
        <v>45565</v>
      </c>
      <c r="S62">
        <v>152007</v>
      </c>
      <c r="T62" t="s">
        <v>2120</v>
      </c>
      <c r="U62">
        <v>186</v>
      </c>
      <c r="V62"/>
      <c r="W62">
        <v>10</v>
      </c>
      <c r="X62" t="s">
        <v>228</v>
      </c>
      <c r="Y62">
        <v>22.7837</v>
      </c>
      <c r="Z62">
        <v>22.7837</v>
      </c>
      <c r="AA62">
        <v>159563</v>
      </c>
      <c r="AB62" t="s">
        <v>2701</v>
      </c>
      <c r="AC62" t="s">
        <v>1304</v>
      </c>
      <c r="AD62">
        <v>45564</v>
      </c>
      <c r="AE62">
        <v>23.045000000000002</v>
      </c>
      <c r="AF62">
        <v>23.044958930546599</v>
      </c>
      <c r="AG62">
        <v>-0.26129999999999998</v>
      </c>
      <c r="AH62">
        <v>-1.1338685181167301</v>
      </c>
      <c r="AI62">
        <v>-413.86200000000002</v>
      </c>
      <c r="AJ62">
        <v>-0.26130501459260003</v>
      </c>
      <c r="AK62">
        <v>-1.1338922988759801</v>
      </c>
      <c r="AL62">
        <v>-413.8707</v>
      </c>
      <c r="AM62" t="s">
        <v>2113</v>
      </c>
      <c r="AN62" t="s">
        <v>2188</v>
      </c>
      <c r="AO62"/>
      <c r="AP62" t="s">
        <v>25</v>
      </c>
      <c r="AQ62"/>
      <c r="AR62"/>
      <c r="AS62"/>
      <c r="AT62">
        <v>30</v>
      </c>
      <c r="AU62" t="s">
        <v>562</v>
      </c>
    </row>
    <row r="63" spans="1:47" x14ac:dyDescent="0.25">
      <c r="A63" s="37" t="str">
        <f t="shared" si="2"/>
        <v>LEFE30RG</v>
      </c>
      <c r="B63" s="37" t="str">
        <f>VLOOKUP(J63,'Scheme master'!B:AA,25,0)</f>
        <v>RG</v>
      </c>
      <c r="C63" s="37">
        <f>VLOOKUP(J63,'Scheme master'!B:Q,16,0)</f>
        <v>10</v>
      </c>
      <c r="D63" s="38">
        <f t="shared" si="3"/>
        <v>62.509150546000001</v>
      </c>
      <c r="E63" s="38">
        <f>SUMIF('PHY rollback'!A:A,J63,'PHY rollback'!G:G)</f>
        <v>0</v>
      </c>
      <c r="F63" s="38">
        <f t="shared" si="4"/>
        <v>142.42007433399999</v>
      </c>
      <c r="G63" s="45">
        <f t="shared" si="5"/>
        <v>22.783899999999999</v>
      </c>
      <c r="H63" s="38">
        <f t="shared" si="6"/>
        <v>0</v>
      </c>
      <c r="I63" s="37" t="str">
        <f>VLOOKUP(K63,'Scheme master'!F:R,13,0)</f>
        <v>Live</v>
      </c>
      <c r="J63" t="s">
        <v>2226</v>
      </c>
      <c r="K63" t="s">
        <v>2112</v>
      </c>
      <c r="L63" t="s">
        <v>19</v>
      </c>
      <c r="M63">
        <v>62509150.546000004</v>
      </c>
      <c r="N63">
        <v>1424200743.3399999</v>
      </c>
      <c r="O63">
        <v>22.783876134933902</v>
      </c>
      <c r="P63">
        <v>1542188881.2800002</v>
      </c>
      <c r="Q63">
        <v>22.783899999999999</v>
      </c>
      <c r="R63" s="201">
        <v>45565</v>
      </c>
      <c r="S63">
        <v>152009</v>
      </c>
      <c r="T63" t="s">
        <v>2117</v>
      </c>
      <c r="U63">
        <v>186</v>
      </c>
      <c r="V63"/>
      <c r="W63">
        <v>10</v>
      </c>
      <c r="X63" t="s">
        <v>228</v>
      </c>
      <c r="Y63">
        <v>22.783899999999999</v>
      </c>
      <c r="Z63">
        <v>22.783899999999999</v>
      </c>
      <c r="AA63">
        <v>159564</v>
      </c>
      <c r="AB63" t="s">
        <v>2701</v>
      </c>
      <c r="AC63" t="s">
        <v>53</v>
      </c>
      <c r="AD63">
        <v>45564</v>
      </c>
      <c r="AE63">
        <v>23.045200000000001</v>
      </c>
      <c r="AF63">
        <v>23.045183701383401</v>
      </c>
      <c r="AG63">
        <v>-0.26129999999999998</v>
      </c>
      <c r="AH63">
        <v>-1.1338586777289801</v>
      </c>
      <c r="AI63">
        <v>-413.85840000000002</v>
      </c>
      <c r="AJ63">
        <v>-0.26130756644948999</v>
      </c>
      <c r="AK63">
        <v>-1.13389231275168</v>
      </c>
      <c r="AL63">
        <v>-413.8707</v>
      </c>
      <c r="AM63" t="s">
        <v>2113</v>
      </c>
      <c r="AN63" t="s">
        <v>2188</v>
      </c>
      <c r="AO63"/>
      <c r="AP63" t="s">
        <v>25</v>
      </c>
      <c r="AQ63"/>
      <c r="AR63"/>
      <c r="AS63"/>
      <c r="AT63">
        <v>30</v>
      </c>
      <c r="AU63" t="s">
        <v>562</v>
      </c>
    </row>
    <row r="64" spans="1:47" x14ac:dyDescent="0.25">
      <c r="A64" s="37" t="str">
        <f t="shared" si="2"/>
        <v>LDSAPFDDD</v>
      </c>
      <c r="B64" s="37" t="str">
        <f>VLOOKUP(J64,'Scheme master'!B:AA,25,0)</f>
        <v>DDD</v>
      </c>
      <c r="C64" s="37">
        <f>VLOOKUP(J64,'Scheme master'!B:Q,16,0)</f>
        <v>10</v>
      </c>
      <c r="D64" s="38">
        <f t="shared" si="3"/>
        <v>0.62494666399999999</v>
      </c>
      <c r="E64" s="38">
        <f>SUMIF('PHY rollback'!A:A,J64,'PHY rollback'!G:G)</f>
        <v>0</v>
      </c>
      <c r="F64" s="38">
        <f t="shared" si="4"/>
        <v>0.628071398</v>
      </c>
      <c r="G64" s="45">
        <f t="shared" si="5"/>
        <v>10.050000000000001</v>
      </c>
      <c r="H64" s="38">
        <f t="shared" si="6"/>
        <v>0</v>
      </c>
      <c r="I64" s="37" t="str">
        <f>VLOOKUP(K64,'Scheme master'!F:R,13,0)</f>
        <v>Live</v>
      </c>
      <c r="J64" t="s">
        <v>181</v>
      </c>
      <c r="K64" t="s">
        <v>182</v>
      </c>
      <c r="L64" t="s">
        <v>105</v>
      </c>
      <c r="M64">
        <v>624946.66399999999</v>
      </c>
      <c r="N64">
        <v>6280713.9800000004</v>
      </c>
      <c r="O64">
        <v>10.0500000108809</v>
      </c>
      <c r="P64">
        <v>14941333259.140001</v>
      </c>
      <c r="Q64">
        <v>10.050000000000001</v>
      </c>
      <c r="R64" s="201">
        <v>45565</v>
      </c>
      <c r="S64">
        <v>120316</v>
      </c>
      <c r="T64" t="s">
        <v>183</v>
      </c>
      <c r="U64">
        <v>40</v>
      </c>
      <c r="V64" t="s">
        <v>184</v>
      </c>
      <c r="W64">
        <v>10</v>
      </c>
      <c r="X64" t="s">
        <v>37</v>
      </c>
      <c r="Y64">
        <v>10.050000000000001</v>
      </c>
      <c r="Z64">
        <v>10.050000000000001</v>
      </c>
      <c r="AA64">
        <v>84282</v>
      </c>
      <c r="AB64" t="s">
        <v>1919</v>
      </c>
      <c r="AC64" t="s">
        <v>1305</v>
      </c>
      <c r="AD64">
        <v>45564</v>
      </c>
      <c r="AE64">
        <v>10.053900000000001</v>
      </c>
      <c r="AF64">
        <v>10.0538952392904</v>
      </c>
      <c r="AG64">
        <v>-3.8999999999999998E-3</v>
      </c>
      <c r="AH64">
        <v>-3.8790916957598003E-2</v>
      </c>
      <c r="AI64">
        <v>-14.1587</v>
      </c>
      <c r="AJ64">
        <v>-3.8952284094399998E-3</v>
      </c>
      <c r="AK64">
        <v>-3.8743475207674002E-2</v>
      </c>
      <c r="AL64">
        <v>-14.141400000000001</v>
      </c>
      <c r="AM64" t="s">
        <v>1919</v>
      </c>
      <c r="AN64" t="s">
        <v>185</v>
      </c>
      <c r="AO64"/>
      <c r="AP64" t="s">
        <v>24</v>
      </c>
      <c r="AQ64" t="s">
        <v>186</v>
      </c>
      <c r="AR64"/>
      <c r="AS64"/>
      <c r="AT64">
        <v>30</v>
      </c>
      <c r="AU64" t="s">
        <v>562</v>
      </c>
    </row>
    <row r="65" spans="1:47" x14ac:dyDescent="0.25">
      <c r="A65" s="37" t="str">
        <f t="shared" si="2"/>
        <v>LDSAPFDG</v>
      </c>
      <c r="B65" s="37" t="str">
        <f>VLOOKUP(J65,'Scheme master'!B:AA,25,0)</f>
        <v>DG</v>
      </c>
      <c r="C65" s="37">
        <f>VLOOKUP(J65,'Scheme master'!B:Q,16,0)</f>
        <v>10</v>
      </c>
      <c r="D65" s="38">
        <f t="shared" si="3"/>
        <v>273.98828369</v>
      </c>
      <c r="E65" s="38">
        <f>SUMIF('PHY rollback'!A:A,J65,'PHY rollback'!G:G)</f>
        <v>0</v>
      </c>
      <c r="F65" s="38">
        <f t="shared" si="4"/>
        <v>1107.2295446979999</v>
      </c>
      <c r="G65" s="45">
        <f t="shared" si="5"/>
        <v>40.4116</v>
      </c>
      <c r="H65" s="38">
        <f t="shared" si="6"/>
        <v>0</v>
      </c>
      <c r="I65" s="37" t="str">
        <f>VLOOKUP(K65,'Scheme master'!F:R,13,0)</f>
        <v>Live</v>
      </c>
      <c r="J65" t="s">
        <v>187</v>
      </c>
      <c r="K65" t="s">
        <v>182</v>
      </c>
      <c r="L65" t="s">
        <v>41</v>
      </c>
      <c r="M65">
        <v>273988283.69</v>
      </c>
      <c r="N65">
        <v>11072295446.98</v>
      </c>
      <c r="O65">
        <v>40.411565406598093</v>
      </c>
      <c r="P65">
        <v>14941333259.140001</v>
      </c>
      <c r="Q65">
        <v>40.4116</v>
      </c>
      <c r="R65" s="201">
        <v>45565</v>
      </c>
      <c r="S65">
        <v>120315</v>
      </c>
      <c r="T65" t="s">
        <v>188</v>
      </c>
      <c r="U65">
        <v>40</v>
      </c>
      <c r="V65" t="s">
        <v>189</v>
      </c>
      <c r="W65">
        <v>10</v>
      </c>
      <c r="X65" t="s">
        <v>37</v>
      </c>
      <c r="Y65">
        <v>40.4116</v>
      </c>
      <c r="Z65">
        <v>40.4116</v>
      </c>
      <c r="AA65">
        <v>84285</v>
      </c>
      <c r="AB65" t="s">
        <v>1919</v>
      </c>
      <c r="AC65" t="s">
        <v>44</v>
      </c>
      <c r="AD65">
        <v>45564</v>
      </c>
      <c r="AE65">
        <v>40.396299999999997</v>
      </c>
      <c r="AF65">
        <v>40.396290592442597</v>
      </c>
      <c r="AG65">
        <v>1.5299999999999999E-2</v>
      </c>
      <c r="AH65">
        <v>3.7874755856352998E-2</v>
      </c>
      <c r="AI65">
        <v>13.824299999999999</v>
      </c>
      <c r="AJ65">
        <v>1.527481415558E-2</v>
      </c>
      <c r="AK65">
        <v>3.7812417753123002E-2</v>
      </c>
      <c r="AL65">
        <v>13.801500000000001</v>
      </c>
      <c r="AM65" t="s">
        <v>1919</v>
      </c>
      <c r="AN65" t="s">
        <v>185</v>
      </c>
      <c r="AO65"/>
      <c r="AP65" t="s">
        <v>24</v>
      </c>
      <c r="AQ65" t="s">
        <v>190</v>
      </c>
      <c r="AR65"/>
      <c r="AS65"/>
      <c r="AT65">
        <v>30</v>
      </c>
      <c r="AU65" t="s">
        <v>562</v>
      </c>
    </row>
    <row r="66" spans="1:47" x14ac:dyDescent="0.25">
      <c r="A66" s="37" t="str">
        <f t="shared" si="2"/>
        <v>LDSAPFDDM</v>
      </c>
      <c r="B66" s="37" t="str">
        <f>VLOOKUP(J66,'Scheme master'!B:AA,25,0)</f>
        <v>DDM</v>
      </c>
      <c r="C66" s="37">
        <f>VLOOKUP(J66,'Scheme master'!B:Q,16,0)</f>
        <v>10</v>
      </c>
      <c r="D66" s="38">
        <f t="shared" si="3"/>
        <v>0.187240563</v>
      </c>
      <c r="E66" s="38">
        <f>SUMIF('PHY rollback'!A:A,J66,'PHY rollback'!G:G)</f>
        <v>0</v>
      </c>
      <c r="F66" s="38">
        <f t="shared" si="4"/>
        <v>0.395208275</v>
      </c>
      <c r="G66" s="45">
        <f t="shared" si="5"/>
        <v>21.106999999999999</v>
      </c>
      <c r="H66" s="38">
        <f t="shared" si="6"/>
        <v>0</v>
      </c>
      <c r="I66" s="37" t="str">
        <f>VLOOKUP(K66,'Scheme master'!F:R,13,0)</f>
        <v>Live</v>
      </c>
      <c r="J66" t="s">
        <v>191</v>
      </c>
      <c r="K66" t="s">
        <v>182</v>
      </c>
      <c r="L66" t="s">
        <v>116</v>
      </c>
      <c r="M66">
        <v>187240.56299999999</v>
      </c>
      <c r="N66">
        <v>3952082.75</v>
      </c>
      <c r="O66">
        <v>21.106979634535701</v>
      </c>
      <c r="P66">
        <v>14941333259.140001</v>
      </c>
      <c r="Q66">
        <v>21.106999999999999</v>
      </c>
      <c r="R66" s="201">
        <v>45565</v>
      </c>
      <c r="S66">
        <v>120317</v>
      </c>
      <c r="T66" t="s">
        <v>192</v>
      </c>
      <c r="U66">
        <v>40</v>
      </c>
      <c r="V66" t="s">
        <v>193</v>
      </c>
      <c r="W66">
        <v>10</v>
      </c>
      <c r="X66" t="s">
        <v>37</v>
      </c>
      <c r="Y66">
        <v>21.106999999999999</v>
      </c>
      <c r="Z66">
        <v>21.106999999999999</v>
      </c>
      <c r="AA66">
        <v>84284</v>
      </c>
      <c r="AB66" t="s">
        <v>1919</v>
      </c>
      <c r="AC66" t="s">
        <v>1306</v>
      </c>
      <c r="AD66">
        <v>45564</v>
      </c>
      <c r="AE66">
        <v>21.099</v>
      </c>
      <c r="AF66">
        <v>21.0990063087986</v>
      </c>
      <c r="AG66">
        <v>8.0000000000000002E-3</v>
      </c>
      <c r="AH66">
        <v>3.7916488933124E-2</v>
      </c>
      <c r="AI66">
        <v>13.839499999999999</v>
      </c>
      <c r="AJ66">
        <v>7.9733257371200003E-3</v>
      </c>
      <c r="AK66">
        <v>3.7790053334382998E-2</v>
      </c>
      <c r="AL66">
        <v>13.7934</v>
      </c>
      <c r="AM66" t="s">
        <v>1919</v>
      </c>
      <c r="AN66" t="s">
        <v>185</v>
      </c>
      <c r="AO66"/>
      <c r="AP66" t="s">
        <v>24</v>
      </c>
      <c r="AQ66" t="s">
        <v>194</v>
      </c>
      <c r="AR66"/>
      <c r="AS66"/>
      <c r="AT66">
        <v>30</v>
      </c>
      <c r="AU66" t="s">
        <v>562</v>
      </c>
    </row>
    <row r="67" spans="1:47" x14ac:dyDescent="0.25">
      <c r="A67" s="37" t="str">
        <f t="shared" si="2"/>
        <v>LDSAPFRDD</v>
      </c>
      <c r="B67" s="37" t="str">
        <f>VLOOKUP(J67,'Scheme master'!B:AA,25,0)</f>
        <v>RDD</v>
      </c>
      <c r="C67" s="37">
        <f>VLOOKUP(J67,'Scheme master'!B:Q,16,0)</f>
        <v>10</v>
      </c>
      <c r="D67" s="38">
        <f t="shared" si="3"/>
        <v>17.139546957000004</v>
      </c>
      <c r="E67" s="38">
        <f>SUMIF('PHY rollback'!A:A,J67,'PHY rollback'!G:G)</f>
        <v>0</v>
      </c>
      <c r="F67" s="38">
        <f t="shared" si="4"/>
        <v>18.297494744999998</v>
      </c>
      <c r="G67" s="45">
        <f t="shared" si="5"/>
        <v>10.675599999999999</v>
      </c>
      <c r="H67" s="38">
        <f t="shared" ref="H67:H98" si="7">SUMIF(K:K,K67,F:F)-P67/10000000</f>
        <v>0</v>
      </c>
      <c r="I67" s="37" t="str">
        <f>VLOOKUP(K67,'Scheme master'!F:R,13,0)</f>
        <v>Live</v>
      </c>
      <c r="J67" t="s">
        <v>195</v>
      </c>
      <c r="K67" t="s">
        <v>182</v>
      </c>
      <c r="L67" t="s">
        <v>17</v>
      </c>
      <c r="M67">
        <v>17139546.957000002</v>
      </c>
      <c r="N67">
        <v>182974947.44999999</v>
      </c>
      <c r="O67">
        <v>10.675599997424101</v>
      </c>
      <c r="P67">
        <v>14941333259.140001</v>
      </c>
      <c r="Q67">
        <v>10.675599999999999</v>
      </c>
      <c r="R67" s="201">
        <v>45565</v>
      </c>
      <c r="S67">
        <v>111676</v>
      </c>
      <c r="T67" t="s">
        <v>196</v>
      </c>
      <c r="U67">
        <v>40</v>
      </c>
      <c r="V67" t="s">
        <v>197</v>
      </c>
      <c r="W67">
        <v>10</v>
      </c>
      <c r="X67" t="s">
        <v>37</v>
      </c>
      <c r="Y67">
        <v>10.675599999999999</v>
      </c>
      <c r="Z67">
        <v>10.675599999999999</v>
      </c>
      <c r="AA67">
        <v>84278</v>
      </c>
      <c r="AB67" t="s">
        <v>1919</v>
      </c>
      <c r="AC67" t="s">
        <v>1307</v>
      </c>
      <c r="AD67">
        <v>45564</v>
      </c>
      <c r="AE67">
        <v>10.6793</v>
      </c>
      <c r="AF67">
        <v>10.679339753965101</v>
      </c>
      <c r="AG67">
        <v>-3.7000000000000002E-3</v>
      </c>
      <c r="AH67">
        <v>-3.4646465592313998E-2</v>
      </c>
      <c r="AI67">
        <v>-12.646000000000001</v>
      </c>
      <c r="AJ67">
        <v>-3.7397565409900001E-3</v>
      </c>
      <c r="AK67">
        <v>-3.5018611891259002E-2</v>
      </c>
      <c r="AL67">
        <v>-12.7818</v>
      </c>
      <c r="AM67" t="s">
        <v>1919</v>
      </c>
      <c r="AN67" t="s">
        <v>185</v>
      </c>
      <c r="AO67"/>
      <c r="AP67" t="s">
        <v>25</v>
      </c>
      <c r="AQ67" t="s">
        <v>198</v>
      </c>
      <c r="AR67"/>
      <c r="AS67"/>
      <c r="AT67">
        <v>30</v>
      </c>
      <c r="AU67" t="s">
        <v>562</v>
      </c>
    </row>
    <row r="68" spans="1:47" x14ac:dyDescent="0.25">
      <c r="A68" s="37" t="str">
        <f t="shared" ref="A68:A126" si="8">K68&amp;B68</f>
        <v>LDSAPFRG</v>
      </c>
      <c r="B68" s="37" t="str">
        <f>VLOOKUP(J68,'Scheme master'!B:AA,25,0)</f>
        <v>RG</v>
      </c>
      <c r="C68" s="37">
        <f>VLOOKUP(J68,'Scheme master'!B:Q,16,0)</f>
        <v>10</v>
      </c>
      <c r="D68" s="38">
        <f t="shared" ref="D68:D126" si="9">(M68+E68)*C68/10000000</f>
        <v>97.742086251999993</v>
      </c>
      <c r="E68" s="38">
        <f>SUMIF('PHY rollback'!A:A,J68,'PHY rollback'!G:G)</f>
        <v>0</v>
      </c>
      <c r="F68" s="38">
        <f t="shared" ref="F68:F126" si="10">N68/10000000</f>
        <v>366.20992475099996</v>
      </c>
      <c r="G68" s="45">
        <f t="shared" ref="G68:G126" si="11">IF(M68&lt;=0,0,Q68)</f>
        <v>37.466999999999999</v>
      </c>
      <c r="H68" s="38">
        <f t="shared" si="7"/>
        <v>0</v>
      </c>
      <c r="I68" s="37" t="str">
        <f>VLOOKUP(K68,'Scheme master'!F:R,13,0)</f>
        <v>Live</v>
      </c>
      <c r="J68" t="s">
        <v>199</v>
      </c>
      <c r="K68" t="s">
        <v>182</v>
      </c>
      <c r="L68" t="s">
        <v>19</v>
      </c>
      <c r="M68">
        <v>97742086.252000004</v>
      </c>
      <c r="N68">
        <v>3662099247.5099998</v>
      </c>
      <c r="O68">
        <v>37.466964210977906</v>
      </c>
      <c r="P68">
        <v>14941333259.140001</v>
      </c>
      <c r="Q68">
        <v>37.466999999999999</v>
      </c>
      <c r="R68" s="201">
        <v>45565</v>
      </c>
      <c r="S68">
        <v>101830</v>
      </c>
      <c r="T68" t="s">
        <v>200</v>
      </c>
      <c r="U68">
        <v>40</v>
      </c>
      <c r="V68" t="s">
        <v>201</v>
      </c>
      <c r="W68">
        <v>10</v>
      </c>
      <c r="X68" t="s">
        <v>37</v>
      </c>
      <c r="Y68">
        <v>37.466999999999999</v>
      </c>
      <c r="Z68">
        <v>37.466999999999999</v>
      </c>
      <c r="AA68">
        <v>84281</v>
      </c>
      <c r="AB68" t="s">
        <v>1919</v>
      </c>
      <c r="AC68" t="s">
        <v>53</v>
      </c>
      <c r="AD68">
        <v>45564</v>
      </c>
      <c r="AE68">
        <v>37.453499999999998</v>
      </c>
      <c r="AF68">
        <v>37.453489734093907</v>
      </c>
      <c r="AG68">
        <v>1.35E-2</v>
      </c>
      <c r="AH68">
        <v>3.6044695422322998E-2</v>
      </c>
      <c r="AI68">
        <v>13.1563</v>
      </c>
      <c r="AJ68">
        <v>1.347447688399E-2</v>
      </c>
      <c r="AK68">
        <v>3.5976559139492E-2</v>
      </c>
      <c r="AL68">
        <v>13.131399999999999</v>
      </c>
      <c r="AM68" t="s">
        <v>1919</v>
      </c>
      <c r="AN68" t="s">
        <v>185</v>
      </c>
      <c r="AO68"/>
      <c r="AP68" t="s">
        <v>25</v>
      </c>
      <c r="AQ68" t="s">
        <v>202</v>
      </c>
      <c r="AR68"/>
      <c r="AS68"/>
      <c r="AT68">
        <v>30</v>
      </c>
      <c r="AU68" t="s">
        <v>562</v>
      </c>
    </row>
    <row r="69" spans="1:47" x14ac:dyDescent="0.25">
      <c r="A69" s="37" t="str">
        <f t="shared" si="8"/>
        <v>LDSAPFRDM</v>
      </c>
      <c r="B69" s="37" t="str">
        <f>VLOOKUP(J69,'Scheme master'!B:AA,25,0)</f>
        <v>RDM</v>
      </c>
      <c r="C69" s="37">
        <f>VLOOKUP(J69,'Scheme master'!B:Q,16,0)</f>
        <v>10</v>
      </c>
      <c r="D69" s="38">
        <f t="shared" si="9"/>
        <v>0.66652588299999993</v>
      </c>
      <c r="E69" s="38">
        <f>SUMIF('PHY rollback'!A:A,J69,'PHY rollback'!G:G)</f>
        <v>0</v>
      </c>
      <c r="F69" s="38">
        <f t="shared" si="10"/>
        <v>0.86111668299999999</v>
      </c>
      <c r="G69" s="45">
        <f t="shared" si="11"/>
        <v>12.919499999999999</v>
      </c>
      <c r="H69" s="38">
        <f t="shared" si="7"/>
        <v>0</v>
      </c>
      <c r="I69" s="37" t="str">
        <f>VLOOKUP(K69,'Scheme master'!F:R,13,0)</f>
        <v>Live</v>
      </c>
      <c r="J69" t="s">
        <v>203</v>
      </c>
      <c r="K69" t="s">
        <v>182</v>
      </c>
      <c r="L69" t="s">
        <v>129</v>
      </c>
      <c r="M69">
        <v>666525.88299999991</v>
      </c>
      <c r="N69">
        <v>8611166.8300000001</v>
      </c>
      <c r="O69">
        <v>12.9194785223367</v>
      </c>
      <c r="P69">
        <v>14941333259.140001</v>
      </c>
      <c r="Q69">
        <v>12.919499999999999</v>
      </c>
      <c r="R69" s="201">
        <v>45565</v>
      </c>
      <c r="S69">
        <v>101829</v>
      </c>
      <c r="T69" t="s">
        <v>204</v>
      </c>
      <c r="U69">
        <v>40</v>
      </c>
      <c r="V69" t="s">
        <v>205</v>
      </c>
      <c r="W69">
        <v>10</v>
      </c>
      <c r="X69" t="s">
        <v>37</v>
      </c>
      <c r="Y69">
        <v>12.919499999999999</v>
      </c>
      <c r="Z69">
        <v>12.919499999999999</v>
      </c>
      <c r="AA69">
        <v>84280</v>
      </c>
      <c r="AB69" t="s">
        <v>1919</v>
      </c>
      <c r="AC69" t="s">
        <v>1300</v>
      </c>
      <c r="AD69">
        <v>45564</v>
      </c>
      <c r="AE69">
        <v>12.9148</v>
      </c>
      <c r="AF69">
        <v>12.914838792539401</v>
      </c>
      <c r="AG69">
        <v>4.7000000000000002E-3</v>
      </c>
      <c r="AH69">
        <v>3.6392356056617003E-2</v>
      </c>
      <c r="AI69">
        <v>13.283200000000001</v>
      </c>
      <c r="AJ69">
        <v>4.6397297972599998E-3</v>
      </c>
      <c r="AK69">
        <v>3.5925572682643001E-2</v>
      </c>
      <c r="AL69">
        <v>13.1128</v>
      </c>
      <c r="AM69" t="s">
        <v>1919</v>
      </c>
      <c r="AN69" t="s">
        <v>185</v>
      </c>
      <c r="AO69"/>
      <c r="AP69" t="s">
        <v>25</v>
      </c>
      <c r="AQ69" t="s">
        <v>206</v>
      </c>
      <c r="AR69"/>
      <c r="AS69"/>
      <c r="AT69">
        <v>30</v>
      </c>
      <c r="AU69" t="s">
        <v>562</v>
      </c>
    </row>
    <row r="70" spans="1:47" x14ac:dyDescent="0.25">
      <c r="A70" s="37" t="str">
        <f t="shared" si="8"/>
        <v>LDSAPFRDW</v>
      </c>
      <c r="B70" s="37" t="str">
        <f>VLOOKUP(J70,'Scheme master'!B:AA,25,0)</f>
        <v>RDW</v>
      </c>
      <c r="C70" s="37">
        <f>VLOOKUP(J70,'Scheme master'!B:Q,16,0)</f>
        <v>10</v>
      </c>
      <c r="D70" s="38">
        <f t="shared" si="9"/>
        <v>0.38203283999999993</v>
      </c>
      <c r="E70" s="38">
        <f>SUMIF('PHY rollback'!A:A,J70,'PHY rollback'!G:G)</f>
        <v>0</v>
      </c>
      <c r="F70" s="38">
        <f t="shared" si="10"/>
        <v>0.49145892400000002</v>
      </c>
      <c r="G70" s="45">
        <f t="shared" si="11"/>
        <v>12.8643</v>
      </c>
      <c r="H70" s="38">
        <f t="shared" si="7"/>
        <v>0</v>
      </c>
      <c r="I70" s="37" t="str">
        <f>VLOOKUP(K70,'Scheme master'!F:R,13,0)</f>
        <v>Live</v>
      </c>
      <c r="J70" t="s">
        <v>207</v>
      </c>
      <c r="K70" t="s">
        <v>182</v>
      </c>
      <c r="L70" t="s">
        <v>134</v>
      </c>
      <c r="M70">
        <v>382032.83999999997</v>
      </c>
      <c r="N70">
        <v>4914589.24</v>
      </c>
      <c r="O70">
        <v>12.864310932013099</v>
      </c>
      <c r="P70">
        <v>14941333259.140001</v>
      </c>
      <c r="Q70">
        <v>12.8643</v>
      </c>
      <c r="R70" s="201">
        <v>45565</v>
      </c>
      <c r="S70">
        <v>111675</v>
      </c>
      <c r="T70" t="s">
        <v>208</v>
      </c>
      <c r="U70">
        <v>40</v>
      </c>
      <c r="V70" t="s">
        <v>209</v>
      </c>
      <c r="W70">
        <v>10</v>
      </c>
      <c r="X70" t="s">
        <v>37</v>
      </c>
      <c r="Y70">
        <v>12.8643</v>
      </c>
      <c r="Z70">
        <v>12.8643</v>
      </c>
      <c r="AA70">
        <v>84279</v>
      </c>
      <c r="AB70" t="s">
        <v>1919</v>
      </c>
      <c r="AC70" t="s">
        <v>1301</v>
      </c>
      <c r="AD70">
        <v>45564</v>
      </c>
      <c r="AE70">
        <v>12.8597</v>
      </c>
      <c r="AF70">
        <v>12.859691015044699</v>
      </c>
      <c r="AG70">
        <v>4.5999999999999999E-3</v>
      </c>
      <c r="AH70">
        <v>3.5770663390281003E-2</v>
      </c>
      <c r="AI70">
        <v>13.0563</v>
      </c>
      <c r="AJ70">
        <v>4.6199169683900001E-3</v>
      </c>
      <c r="AK70">
        <v>3.5925567441589999E-2</v>
      </c>
      <c r="AL70">
        <v>13.1128</v>
      </c>
      <c r="AM70" t="s">
        <v>1919</v>
      </c>
      <c r="AN70" t="s">
        <v>185</v>
      </c>
      <c r="AO70"/>
      <c r="AP70" t="s">
        <v>25</v>
      </c>
      <c r="AQ70" t="s">
        <v>210</v>
      </c>
      <c r="AR70"/>
      <c r="AS70"/>
      <c r="AT70">
        <v>30</v>
      </c>
      <c r="AU70" t="s">
        <v>562</v>
      </c>
    </row>
    <row r="71" spans="1:47" x14ac:dyDescent="0.25">
      <c r="A71" s="37" t="str">
        <f t="shared" si="8"/>
        <v>LDSAPFDDW</v>
      </c>
      <c r="B71" s="37" t="str">
        <f>VLOOKUP(J71,'Scheme master'!B:AA,25,0)</f>
        <v>DDW</v>
      </c>
      <c r="C71" s="37">
        <f>VLOOKUP(J71,'Scheme master'!B:Q,16,0)</f>
        <v>10</v>
      </c>
      <c r="D71" s="38">
        <f t="shared" si="9"/>
        <v>1.4566117999999999E-2</v>
      </c>
      <c r="E71" s="38">
        <f>SUMIF('PHY rollback'!A:A,J71,'PHY rollback'!G:G)</f>
        <v>0</v>
      </c>
      <c r="F71" s="38">
        <f t="shared" si="10"/>
        <v>2.0506440000000001E-2</v>
      </c>
      <c r="G71" s="45">
        <f t="shared" si="11"/>
        <v>14.078200000000001</v>
      </c>
      <c r="H71" s="38">
        <f t="shared" si="7"/>
        <v>0</v>
      </c>
      <c r="I71" s="37" t="str">
        <f>VLOOKUP(K71,'Scheme master'!F:R,13,0)</f>
        <v>Live</v>
      </c>
      <c r="J71" t="s">
        <v>211</v>
      </c>
      <c r="K71" t="s">
        <v>182</v>
      </c>
      <c r="L71" t="s">
        <v>139</v>
      </c>
      <c r="M71">
        <v>14566.118</v>
      </c>
      <c r="N71">
        <v>205064.4</v>
      </c>
      <c r="O71">
        <v>14.078177864548399</v>
      </c>
      <c r="P71">
        <v>14941333259.140001</v>
      </c>
      <c r="Q71">
        <v>14.078200000000001</v>
      </c>
      <c r="R71" s="201">
        <v>45565</v>
      </c>
      <c r="S71">
        <v>120318</v>
      </c>
      <c r="T71" t="s">
        <v>212</v>
      </c>
      <c r="U71">
        <v>40</v>
      </c>
      <c r="V71" t="s">
        <v>213</v>
      </c>
      <c r="W71">
        <v>10</v>
      </c>
      <c r="X71" t="s">
        <v>37</v>
      </c>
      <c r="Y71">
        <v>14.078200000000001</v>
      </c>
      <c r="Z71">
        <v>14.078200000000001</v>
      </c>
      <c r="AA71">
        <v>84283</v>
      </c>
      <c r="AB71" t="s">
        <v>1919</v>
      </c>
      <c r="AC71" t="s">
        <v>1302</v>
      </c>
      <c r="AD71">
        <v>45564</v>
      </c>
      <c r="AE71">
        <v>14.072900000000001</v>
      </c>
      <c r="AF71">
        <v>14.07286141716</v>
      </c>
      <c r="AG71">
        <v>5.3E-3</v>
      </c>
      <c r="AH71">
        <v>3.7661036460146E-2</v>
      </c>
      <c r="AI71">
        <v>13.7463</v>
      </c>
      <c r="AJ71">
        <v>5.31644738839E-3</v>
      </c>
      <c r="AK71">
        <v>3.7778012806316999E-2</v>
      </c>
      <c r="AL71">
        <v>13.789</v>
      </c>
      <c r="AM71" t="s">
        <v>1919</v>
      </c>
      <c r="AN71" t="s">
        <v>185</v>
      </c>
      <c r="AO71"/>
      <c r="AP71" t="s">
        <v>24</v>
      </c>
      <c r="AQ71" t="s">
        <v>214</v>
      </c>
      <c r="AR71"/>
      <c r="AS71"/>
      <c r="AT71">
        <v>30</v>
      </c>
      <c r="AU71" t="s">
        <v>562</v>
      </c>
    </row>
    <row r="72" spans="1:47" x14ac:dyDescent="0.25">
      <c r="A72" s="37" t="str">
        <f t="shared" si="8"/>
        <v>LDSTDFDD</v>
      </c>
      <c r="B72" s="37" t="str">
        <f>VLOOKUP(J72,'Scheme master'!B:AA,25,0)</f>
        <v>DD</v>
      </c>
      <c r="C72" s="37">
        <f>VLOOKUP(J72,'Scheme master'!B:Q,16,0)</f>
        <v>10</v>
      </c>
      <c r="D72" s="38">
        <f t="shared" si="9"/>
        <v>3.3440695999999999E-2</v>
      </c>
      <c r="E72" s="38">
        <f>SUMIF('PHY rollback'!A:A,J72,'PHY rollback'!G:G)</f>
        <v>0</v>
      </c>
      <c r="F72" s="38">
        <f t="shared" si="10"/>
        <v>4.8825068999999999E-2</v>
      </c>
      <c r="G72" s="45">
        <f t="shared" si="11"/>
        <v>14.6005</v>
      </c>
      <c r="H72" s="38">
        <f t="shared" si="7"/>
        <v>0</v>
      </c>
      <c r="I72" s="37" t="str">
        <f>VLOOKUP(K72,'Scheme master'!F:R,13,0)</f>
        <v>Live</v>
      </c>
      <c r="J72" t="s">
        <v>215</v>
      </c>
      <c r="K72" t="s">
        <v>216</v>
      </c>
      <c r="L72" t="s">
        <v>34</v>
      </c>
      <c r="M72">
        <v>33440.696000000004</v>
      </c>
      <c r="N72">
        <v>488250.69</v>
      </c>
      <c r="O72">
        <v>14.6004942600477</v>
      </c>
      <c r="P72">
        <v>1113266163.5999999</v>
      </c>
      <c r="Q72">
        <v>14.6005</v>
      </c>
      <c r="R72" s="201">
        <v>45565</v>
      </c>
      <c r="S72">
        <v>145953</v>
      </c>
      <c r="T72" t="s">
        <v>217</v>
      </c>
      <c r="U72">
        <v>179</v>
      </c>
      <c r="V72"/>
      <c r="W72">
        <v>10</v>
      </c>
      <c r="X72" t="s">
        <v>37</v>
      </c>
      <c r="Y72">
        <v>14.6005</v>
      </c>
      <c r="Z72">
        <v>14.6005</v>
      </c>
      <c r="AA72">
        <v>102833</v>
      </c>
      <c r="AB72" t="s">
        <v>1964</v>
      </c>
      <c r="AC72" t="s">
        <v>1303</v>
      </c>
      <c r="AD72">
        <v>45564</v>
      </c>
      <c r="AE72">
        <v>14.5924</v>
      </c>
      <c r="AF72">
        <v>14.5923574676795</v>
      </c>
      <c r="AG72">
        <v>8.0999999999999996E-3</v>
      </c>
      <c r="AH72">
        <v>5.5508346810667998E-2</v>
      </c>
      <c r="AI72">
        <v>20.2605</v>
      </c>
      <c r="AJ72">
        <v>8.1367923682000003E-3</v>
      </c>
      <c r="AK72">
        <v>5.5760643105283003E-2</v>
      </c>
      <c r="AL72">
        <v>20.352599999999999</v>
      </c>
      <c r="AM72" t="s">
        <v>1964</v>
      </c>
      <c r="AN72" t="s">
        <v>218</v>
      </c>
      <c r="AO72"/>
      <c r="AP72" t="s">
        <v>24</v>
      </c>
      <c r="AQ72"/>
      <c r="AR72"/>
      <c r="AS72"/>
      <c r="AT72">
        <v>30</v>
      </c>
      <c r="AU72" t="s">
        <v>562</v>
      </c>
    </row>
    <row r="73" spans="1:47" x14ac:dyDescent="0.25">
      <c r="A73" s="37" t="str">
        <f t="shared" si="8"/>
        <v>LDSTDFDG</v>
      </c>
      <c r="B73" s="37" t="str">
        <f>VLOOKUP(J73,'Scheme master'!B:AA,25,0)</f>
        <v>DG</v>
      </c>
      <c r="C73" s="37">
        <f>VLOOKUP(J73,'Scheme master'!B:Q,16,0)</f>
        <v>10</v>
      </c>
      <c r="D73" s="38">
        <f t="shared" si="9"/>
        <v>22.210234677000003</v>
      </c>
      <c r="E73" s="38">
        <f>SUMIF('PHY rollback'!A:A,J73,'PHY rollback'!G:G)</f>
        <v>0</v>
      </c>
      <c r="F73" s="38">
        <f t="shared" si="10"/>
        <v>32.428077193999997</v>
      </c>
      <c r="G73" s="45">
        <f t="shared" si="11"/>
        <v>14.6005</v>
      </c>
      <c r="H73" s="38">
        <f t="shared" si="7"/>
        <v>0</v>
      </c>
      <c r="I73" s="37" t="str">
        <f>VLOOKUP(K73,'Scheme master'!F:R,13,0)</f>
        <v>Live</v>
      </c>
      <c r="J73" t="s">
        <v>219</v>
      </c>
      <c r="K73" t="s">
        <v>216</v>
      </c>
      <c r="L73" t="s">
        <v>41</v>
      </c>
      <c r="M73">
        <v>22210234.677000001</v>
      </c>
      <c r="N73">
        <v>324280771.94</v>
      </c>
      <c r="O73">
        <v>14.600510830072899</v>
      </c>
      <c r="P73">
        <v>1113266163.5999999</v>
      </c>
      <c r="Q73">
        <v>14.6005</v>
      </c>
      <c r="R73" s="201">
        <v>45565</v>
      </c>
      <c r="S73">
        <v>145954</v>
      </c>
      <c r="T73" t="s">
        <v>220</v>
      </c>
      <c r="U73">
        <v>179</v>
      </c>
      <c r="V73"/>
      <c r="W73">
        <v>10</v>
      </c>
      <c r="X73" t="s">
        <v>37</v>
      </c>
      <c r="Y73">
        <v>14.6005</v>
      </c>
      <c r="Z73">
        <v>14.6005</v>
      </c>
      <c r="AA73">
        <v>102834</v>
      </c>
      <c r="AB73" t="s">
        <v>1964</v>
      </c>
      <c r="AC73" t="s">
        <v>44</v>
      </c>
      <c r="AD73">
        <v>45564</v>
      </c>
      <c r="AE73">
        <v>14.5924</v>
      </c>
      <c r="AF73">
        <v>14.5923713896525</v>
      </c>
      <c r="AG73">
        <v>8.0999999999999996E-3</v>
      </c>
      <c r="AH73">
        <v>5.5508346810667998E-2</v>
      </c>
      <c r="AI73">
        <v>20.2605</v>
      </c>
      <c r="AJ73">
        <v>8.1394404204700004E-3</v>
      </c>
      <c r="AK73">
        <v>5.5778736732547997E-2</v>
      </c>
      <c r="AL73">
        <v>20.359200000000001</v>
      </c>
      <c r="AM73" t="s">
        <v>1964</v>
      </c>
      <c r="AN73" t="s">
        <v>218</v>
      </c>
      <c r="AO73"/>
      <c r="AP73" t="s">
        <v>24</v>
      </c>
      <c r="AQ73"/>
      <c r="AR73"/>
      <c r="AS73"/>
      <c r="AT73">
        <v>30</v>
      </c>
      <c r="AU73" t="s">
        <v>562</v>
      </c>
    </row>
    <row r="74" spans="1:47" x14ac:dyDescent="0.25">
      <c r="A74" s="37" t="str">
        <f t="shared" si="8"/>
        <v>LDSTDFDDM</v>
      </c>
      <c r="B74" s="37" t="str">
        <f>VLOOKUP(J74,'Scheme master'!B:AA,25,0)</f>
        <v>DDM</v>
      </c>
      <c r="C74" s="37">
        <f>VLOOKUP(J74,'Scheme master'!B:Q,16,0)</f>
        <v>10</v>
      </c>
      <c r="D74" s="38">
        <f t="shared" si="9"/>
        <v>2.6708745999999995E-2</v>
      </c>
      <c r="E74" s="38">
        <f>SUMIF('PHY rollback'!A:A,J74,'PHY rollback'!G:G)</f>
        <v>0</v>
      </c>
      <c r="F74" s="38">
        <f t="shared" si="10"/>
        <v>3.8993613000000003E-2</v>
      </c>
      <c r="G74" s="45">
        <f t="shared" si="11"/>
        <v>14.599600000000001</v>
      </c>
      <c r="H74" s="38">
        <f t="shared" si="7"/>
        <v>0</v>
      </c>
      <c r="I74" s="37" t="str">
        <f>VLOOKUP(K74,'Scheme master'!F:R,13,0)</f>
        <v>Live</v>
      </c>
      <c r="J74" t="s">
        <v>2196</v>
      </c>
      <c r="K74" t="s">
        <v>216</v>
      </c>
      <c r="L74" t="s">
        <v>116</v>
      </c>
      <c r="M74">
        <v>26708.745999999999</v>
      </c>
      <c r="N74">
        <v>389936.13</v>
      </c>
      <c r="O74">
        <v>14.599567123069001</v>
      </c>
      <c r="P74">
        <v>1113266163.5999999</v>
      </c>
      <c r="Q74">
        <v>14.599600000000001</v>
      </c>
      <c r="R74" s="201">
        <v>45565</v>
      </c>
      <c r="S74">
        <v>151959</v>
      </c>
      <c r="T74" t="s">
        <v>1983</v>
      </c>
      <c r="U74">
        <v>179</v>
      </c>
      <c r="V74"/>
      <c r="W74">
        <v>10</v>
      </c>
      <c r="X74" t="s">
        <v>37</v>
      </c>
      <c r="Y74">
        <v>14.599600000000001</v>
      </c>
      <c r="Z74">
        <v>14.599600000000001</v>
      </c>
      <c r="AA74">
        <v>160176</v>
      </c>
      <c r="AB74" t="s">
        <v>1964</v>
      </c>
      <c r="AC74" t="s">
        <v>1306</v>
      </c>
      <c r="AD74">
        <v>45564</v>
      </c>
      <c r="AE74">
        <v>14.5914</v>
      </c>
      <c r="AF74">
        <v>14.5914304625159</v>
      </c>
      <c r="AG74">
        <v>8.2000000000000007E-3</v>
      </c>
      <c r="AH74">
        <v>5.6197486190495E-2</v>
      </c>
      <c r="AI74">
        <v>20.5121</v>
      </c>
      <c r="AJ74">
        <v>8.1366605530699999E-3</v>
      </c>
      <c r="AK74">
        <v>5.5763282249621002E-2</v>
      </c>
      <c r="AL74">
        <v>20.3536</v>
      </c>
      <c r="AM74" t="s">
        <v>1964</v>
      </c>
      <c r="AN74" t="s">
        <v>218</v>
      </c>
      <c r="AO74"/>
      <c r="AP74" t="s">
        <v>24</v>
      </c>
      <c r="AQ74"/>
      <c r="AR74"/>
      <c r="AS74"/>
      <c r="AT74">
        <v>30</v>
      </c>
      <c r="AU74" t="s">
        <v>562</v>
      </c>
    </row>
    <row r="75" spans="1:47" x14ac:dyDescent="0.25">
      <c r="A75" s="37" t="str">
        <f t="shared" si="8"/>
        <v>LDSTDFRD</v>
      </c>
      <c r="B75" s="37" t="str">
        <f>VLOOKUP(J75,'Scheme master'!B:AA,25,0)</f>
        <v>RD</v>
      </c>
      <c r="C75" s="37">
        <f>VLOOKUP(J75,'Scheme master'!B:Q,16,0)</f>
        <v>10</v>
      </c>
      <c r="D75" s="38">
        <f t="shared" si="9"/>
        <v>8.5397249999999997E-3</v>
      </c>
      <c r="E75" s="38">
        <f>SUMIF('PHY rollback'!A:A,J75,'PHY rollback'!G:G)</f>
        <v>0</v>
      </c>
      <c r="F75" s="38">
        <f t="shared" si="10"/>
        <v>1.1757622000000001E-2</v>
      </c>
      <c r="G75" s="45">
        <f t="shared" si="11"/>
        <v>13.7682</v>
      </c>
      <c r="H75" s="38">
        <f t="shared" si="7"/>
        <v>0</v>
      </c>
      <c r="I75" s="37" t="str">
        <f>VLOOKUP(K75,'Scheme master'!F:R,13,0)</f>
        <v>Live</v>
      </c>
      <c r="J75" t="s">
        <v>221</v>
      </c>
      <c r="K75" t="s">
        <v>216</v>
      </c>
      <c r="L75" t="s">
        <v>18</v>
      </c>
      <c r="M75">
        <v>8539.7250000000004</v>
      </c>
      <c r="N75">
        <v>117576.22</v>
      </c>
      <c r="O75">
        <v>13.768150613749301</v>
      </c>
      <c r="P75">
        <v>1113266163.5999999</v>
      </c>
      <c r="Q75">
        <v>13.7682</v>
      </c>
      <c r="R75" s="201">
        <v>45565</v>
      </c>
      <c r="S75">
        <v>145951</v>
      </c>
      <c r="T75" t="s">
        <v>222</v>
      </c>
      <c r="U75">
        <v>179</v>
      </c>
      <c r="V75"/>
      <c r="W75">
        <v>10</v>
      </c>
      <c r="X75" t="s">
        <v>37</v>
      </c>
      <c r="Y75">
        <v>13.7682</v>
      </c>
      <c r="Z75">
        <v>13.7682</v>
      </c>
      <c r="AA75">
        <v>102831</v>
      </c>
      <c r="AB75" t="s">
        <v>1964</v>
      </c>
      <c r="AC75" t="s">
        <v>1304</v>
      </c>
      <c r="AD75">
        <v>45564</v>
      </c>
      <c r="AE75">
        <v>13.760899999999999</v>
      </c>
      <c r="AF75">
        <v>13.760937266715301</v>
      </c>
      <c r="AG75">
        <v>7.3000000000000001E-3</v>
      </c>
      <c r="AH75">
        <v>5.3048855816116E-2</v>
      </c>
      <c r="AI75">
        <v>19.3628</v>
      </c>
      <c r="AJ75">
        <v>7.2133470340099998E-3</v>
      </c>
      <c r="AK75">
        <v>5.2419009651744002E-2</v>
      </c>
      <c r="AL75">
        <v>19.132899999999999</v>
      </c>
      <c r="AM75" t="s">
        <v>1964</v>
      </c>
      <c r="AN75" t="s">
        <v>218</v>
      </c>
      <c r="AO75"/>
      <c r="AP75" t="s">
        <v>25</v>
      </c>
      <c r="AQ75"/>
      <c r="AR75"/>
      <c r="AS75"/>
      <c r="AT75">
        <v>30</v>
      </c>
      <c r="AU75" t="s">
        <v>562</v>
      </c>
    </row>
    <row r="76" spans="1:47" x14ac:dyDescent="0.25">
      <c r="A76" s="37" t="str">
        <f t="shared" si="8"/>
        <v>LDSTDFRG</v>
      </c>
      <c r="B76" s="37" t="str">
        <f>VLOOKUP(J76,'Scheme master'!B:AA,25,0)</f>
        <v>RG</v>
      </c>
      <c r="C76" s="37">
        <f>VLOOKUP(J76,'Scheme master'!B:Q,16,0)</f>
        <v>10</v>
      </c>
      <c r="D76" s="38">
        <f t="shared" si="9"/>
        <v>52.098212838999991</v>
      </c>
      <c r="E76" s="38">
        <f>SUMIF('PHY rollback'!A:A,J76,'PHY rollback'!G:G)</f>
        <v>0</v>
      </c>
      <c r="F76" s="38">
        <f t="shared" si="10"/>
        <v>71.729774892000009</v>
      </c>
      <c r="G76" s="45">
        <f t="shared" si="11"/>
        <v>13.7682</v>
      </c>
      <c r="H76" s="38">
        <f t="shared" si="7"/>
        <v>0</v>
      </c>
      <c r="I76" s="37" t="str">
        <f>VLOOKUP(K76,'Scheme master'!F:R,13,0)</f>
        <v>Live</v>
      </c>
      <c r="J76" t="s">
        <v>223</v>
      </c>
      <c r="K76" t="s">
        <v>216</v>
      </c>
      <c r="L76" t="s">
        <v>19</v>
      </c>
      <c r="M76">
        <v>52098212.838999994</v>
      </c>
      <c r="N76">
        <v>717297748.92000008</v>
      </c>
      <c r="O76">
        <v>13.768183395017401</v>
      </c>
      <c r="P76">
        <v>1113266163.5999999</v>
      </c>
      <c r="Q76">
        <v>13.7682</v>
      </c>
      <c r="R76" s="201">
        <v>45565</v>
      </c>
      <c r="S76">
        <v>145952</v>
      </c>
      <c r="T76" t="s">
        <v>224</v>
      </c>
      <c r="U76">
        <v>179</v>
      </c>
      <c r="V76"/>
      <c r="W76">
        <v>10</v>
      </c>
      <c r="X76" t="s">
        <v>37</v>
      </c>
      <c r="Y76">
        <v>13.7682</v>
      </c>
      <c r="Z76">
        <v>13.7682</v>
      </c>
      <c r="AA76">
        <v>102832</v>
      </c>
      <c r="AB76" t="s">
        <v>1964</v>
      </c>
      <c r="AC76" t="s">
        <v>53</v>
      </c>
      <c r="AD76">
        <v>45564</v>
      </c>
      <c r="AE76">
        <v>13.760899999999999</v>
      </c>
      <c r="AF76">
        <v>13.7608714761817</v>
      </c>
      <c r="AG76">
        <v>7.3000000000000001E-3</v>
      </c>
      <c r="AH76">
        <v>5.3048855816116E-2</v>
      </c>
      <c r="AI76">
        <v>19.3628</v>
      </c>
      <c r="AJ76">
        <v>7.3119188356299998E-3</v>
      </c>
      <c r="AK76">
        <v>5.3135579736253997E-2</v>
      </c>
      <c r="AL76">
        <v>19.394500000000001</v>
      </c>
      <c r="AM76" t="s">
        <v>1964</v>
      </c>
      <c r="AN76" t="s">
        <v>218</v>
      </c>
      <c r="AO76"/>
      <c r="AP76" t="s">
        <v>25</v>
      </c>
      <c r="AQ76"/>
      <c r="AR76"/>
      <c r="AS76"/>
      <c r="AT76">
        <v>30</v>
      </c>
      <c r="AU76" t="s">
        <v>562</v>
      </c>
    </row>
    <row r="77" spans="1:47" x14ac:dyDescent="0.25">
      <c r="A77" s="37" t="str">
        <f t="shared" si="8"/>
        <v>LDSTDFRDM</v>
      </c>
      <c r="B77" s="37" t="str">
        <f>VLOOKUP(J77,'Scheme master'!B:AA,25,0)</f>
        <v>RDM</v>
      </c>
      <c r="C77" s="37">
        <f>VLOOKUP(J77,'Scheme master'!B:Q,16,0)</f>
        <v>10</v>
      </c>
      <c r="D77" s="38">
        <f t="shared" si="9"/>
        <v>0.205440659</v>
      </c>
      <c r="E77" s="38">
        <f>SUMIF('PHY rollback'!A:A,J77,'PHY rollback'!G:G)</f>
        <v>0</v>
      </c>
      <c r="F77" s="38">
        <f t="shared" si="10"/>
        <v>0.282861103</v>
      </c>
      <c r="G77" s="45">
        <f t="shared" si="11"/>
        <v>13.7685</v>
      </c>
      <c r="H77" s="38">
        <f t="shared" si="7"/>
        <v>0</v>
      </c>
      <c r="I77" s="37" t="str">
        <f>VLOOKUP(K77,'Scheme master'!F:R,13,0)</f>
        <v>Live</v>
      </c>
      <c r="J77" t="s">
        <v>2197</v>
      </c>
      <c r="K77" t="s">
        <v>216</v>
      </c>
      <c r="L77" t="s">
        <v>129</v>
      </c>
      <c r="M77">
        <v>205440.65899999999</v>
      </c>
      <c r="N77">
        <v>2828611.03</v>
      </c>
      <c r="O77">
        <v>13.768506408461199</v>
      </c>
      <c r="P77">
        <v>1113266163.5999999</v>
      </c>
      <c r="Q77">
        <v>13.7685</v>
      </c>
      <c r="R77" s="201">
        <v>45565</v>
      </c>
      <c r="S77">
        <v>151955</v>
      </c>
      <c r="T77" t="s">
        <v>1973</v>
      </c>
      <c r="U77">
        <v>179</v>
      </c>
      <c r="V77"/>
      <c r="W77">
        <v>10</v>
      </c>
      <c r="X77" t="s">
        <v>37</v>
      </c>
      <c r="Y77">
        <v>13.7685</v>
      </c>
      <c r="Z77">
        <v>13.7685</v>
      </c>
      <c r="AA77">
        <v>160175</v>
      </c>
      <c r="AB77" t="s">
        <v>1964</v>
      </c>
      <c r="AC77" t="s">
        <v>1300</v>
      </c>
      <c r="AD77">
        <v>45564</v>
      </c>
      <c r="AE77">
        <v>13.761200000000001</v>
      </c>
      <c r="AF77">
        <v>13.7611948080832</v>
      </c>
      <c r="AG77">
        <v>7.3000000000000001E-3</v>
      </c>
      <c r="AH77">
        <v>5.3047699328546E-2</v>
      </c>
      <c r="AI77">
        <v>19.362400000000001</v>
      </c>
      <c r="AJ77">
        <v>7.3116003779999999E-3</v>
      </c>
      <c r="AK77">
        <v>5.3132017095674999E-2</v>
      </c>
      <c r="AL77">
        <v>19.3932</v>
      </c>
      <c r="AM77" t="s">
        <v>1964</v>
      </c>
      <c r="AN77" t="s">
        <v>218</v>
      </c>
      <c r="AO77"/>
      <c r="AP77" t="s">
        <v>25</v>
      </c>
      <c r="AQ77"/>
      <c r="AR77"/>
      <c r="AS77"/>
      <c r="AT77">
        <v>30</v>
      </c>
      <c r="AU77" t="s">
        <v>562</v>
      </c>
    </row>
    <row r="78" spans="1:47" x14ac:dyDescent="0.25">
      <c r="A78" s="37" t="str">
        <f t="shared" si="8"/>
        <v>LDSTDFRDW</v>
      </c>
      <c r="B78" s="37" t="str">
        <f>VLOOKUP(J78,'Scheme master'!B:AA,25,0)</f>
        <v>RDW</v>
      </c>
      <c r="C78" s="37">
        <f>VLOOKUP(J78,'Scheme master'!B:Q,16,0)</f>
        <v>10</v>
      </c>
      <c r="D78" s="38">
        <f t="shared" si="9"/>
        <v>5.3370363730000001</v>
      </c>
      <c r="E78" s="38">
        <f>SUMIF('PHY rollback'!A:A,J78,'PHY rollback'!G:G)</f>
        <v>0</v>
      </c>
      <c r="F78" s="38">
        <f t="shared" si="10"/>
        <v>6.7826431989999998</v>
      </c>
      <c r="G78" s="45">
        <f t="shared" si="11"/>
        <v>12.708600000000001</v>
      </c>
      <c r="H78" s="38">
        <f t="shared" si="7"/>
        <v>0</v>
      </c>
      <c r="I78" s="37" t="str">
        <f>VLOOKUP(K78,'Scheme master'!F:R,13,0)</f>
        <v>Live</v>
      </c>
      <c r="J78" t="s">
        <v>2198</v>
      </c>
      <c r="K78" t="s">
        <v>216</v>
      </c>
      <c r="L78" t="s">
        <v>134</v>
      </c>
      <c r="M78">
        <v>5337036.3729999997</v>
      </c>
      <c r="N78">
        <v>67826431.989999995</v>
      </c>
      <c r="O78">
        <v>12.708632141450799</v>
      </c>
      <c r="P78">
        <v>1113266163.5999999</v>
      </c>
      <c r="Q78">
        <v>12.708600000000001</v>
      </c>
      <c r="R78" s="201">
        <v>45565</v>
      </c>
      <c r="S78">
        <v>151956</v>
      </c>
      <c r="T78" t="s">
        <v>1969</v>
      </c>
      <c r="U78">
        <v>179</v>
      </c>
      <c r="V78"/>
      <c r="W78">
        <v>10</v>
      </c>
      <c r="X78" t="s">
        <v>37</v>
      </c>
      <c r="Y78">
        <v>12.708600000000001</v>
      </c>
      <c r="Z78">
        <v>12.708600000000001</v>
      </c>
      <c r="AA78">
        <v>160177</v>
      </c>
      <c r="AB78" t="s">
        <v>1964</v>
      </c>
      <c r="AC78" t="s">
        <v>1301</v>
      </c>
      <c r="AD78">
        <v>45564</v>
      </c>
      <c r="AE78">
        <v>12.7019</v>
      </c>
      <c r="AF78">
        <v>12.701883457821401</v>
      </c>
      <c r="AG78">
        <v>6.7000000000000002E-3</v>
      </c>
      <c r="AH78">
        <v>5.2748014076634001E-2</v>
      </c>
      <c r="AI78">
        <v>19.253</v>
      </c>
      <c r="AJ78">
        <v>6.7486836294099999E-3</v>
      </c>
      <c r="AK78">
        <v>5.3131361595466997E-2</v>
      </c>
      <c r="AL78">
        <v>19.392900000000001</v>
      </c>
      <c r="AM78" t="s">
        <v>1964</v>
      </c>
      <c r="AN78" t="s">
        <v>218</v>
      </c>
      <c r="AO78"/>
      <c r="AP78" t="s">
        <v>25</v>
      </c>
      <c r="AQ78"/>
      <c r="AR78"/>
      <c r="AS78"/>
      <c r="AT78">
        <v>30</v>
      </c>
      <c r="AU78" t="s">
        <v>562</v>
      </c>
    </row>
    <row r="79" spans="1:47" x14ac:dyDescent="0.25">
      <c r="A79" s="37" t="str">
        <f t="shared" si="8"/>
        <v>LDBONDDD</v>
      </c>
      <c r="B79" s="37" t="str">
        <f>VLOOKUP(J79,'Scheme master'!B:AA,25,0)</f>
        <v>DD</v>
      </c>
      <c r="C79" s="37">
        <f>VLOOKUP(J79,'Scheme master'!B:Q,16,0)</f>
        <v>10</v>
      </c>
      <c r="D79" s="38">
        <f t="shared" si="9"/>
        <v>0.56366802199999999</v>
      </c>
      <c r="E79" s="38">
        <f>SUMIF('PHY rollback'!A:A,J79,'PHY rollback'!G:G)</f>
        <v>0</v>
      </c>
      <c r="F79" s="38">
        <f t="shared" si="10"/>
        <v>0.99544246400000003</v>
      </c>
      <c r="G79" s="45">
        <f t="shared" si="11"/>
        <v>17.6601</v>
      </c>
      <c r="H79" s="38">
        <f t="shared" si="7"/>
        <v>0</v>
      </c>
      <c r="I79" s="37" t="str">
        <f>VLOOKUP(K79,'Scheme master'!F:R,13,0)</f>
        <v>Live</v>
      </c>
      <c r="J79" t="s">
        <v>32</v>
      </c>
      <c r="K79" t="s">
        <v>33</v>
      </c>
      <c r="L79" t="s">
        <v>34</v>
      </c>
      <c r="M79">
        <v>563668.022</v>
      </c>
      <c r="N79">
        <v>9954424.6400000006</v>
      </c>
      <c r="O79">
        <v>17.6600840414537</v>
      </c>
      <c r="P79">
        <v>1780611618.9599998</v>
      </c>
      <c r="Q79">
        <v>17.6601</v>
      </c>
      <c r="R79" s="201">
        <v>45565</v>
      </c>
      <c r="S79">
        <v>120278</v>
      </c>
      <c r="T79" t="s">
        <v>35</v>
      </c>
      <c r="U79">
        <v>33</v>
      </c>
      <c r="V79" t="s">
        <v>36</v>
      </c>
      <c r="W79">
        <v>10</v>
      </c>
      <c r="X79" t="s">
        <v>37</v>
      </c>
      <c r="Y79">
        <v>17.6601</v>
      </c>
      <c r="Z79">
        <v>17.483499999999999</v>
      </c>
      <c r="AA79">
        <v>84270</v>
      </c>
      <c r="AB79" t="s">
        <v>2639</v>
      </c>
      <c r="AC79" t="s">
        <v>1303</v>
      </c>
      <c r="AD79">
        <v>45564</v>
      </c>
      <c r="AE79">
        <v>17.661200000000001</v>
      </c>
      <c r="AF79">
        <v>17.661204310788399</v>
      </c>
      <c r="AG79">
        <v>-1.1000000000000001E-3</v>
      </c>
      <c r="AH79">
        <v>-6.2283423549919998E-3</v>
      </c>
      <c r="AI79">
        <v>-2.2732999999999999</v>
      </c>
      <c r="AJ79">
        <v>-1.1202693347E-3</v>
      </c>
      <c r="AK79">
        <v>-6.3431084029509999E-3</v>
      </c>
      <c r="AL79">
        <v>-2.3151999999999999</v>
      </c>
      <c r="AM79" t="s">
        <v>1872</v>
      </c>
      <c r="AN79" t="s">
        <v>38</v>
      </c>
      <c r="AO79"/>
      <c r="AP79" t="s">
        <v>24</v>
      </c>
      <c r="AQ79" t="s">
        <v>39</v>
      </c>
      <c r="AR79"/>
      <c r="AS79"/>
      <c r="AT79">
        <v>30</v>
      </c>
      <c r="AU79" t="s">
        <v>562</v>
      </c>
    </row>
    <row r="80" spans="1:47" x14ac:dyDescent="0.25">
      <c r="A80" s="37" t="str">
        <f t="shared" si="8"/>
        <v>LDBONDDG</v>
      </c>
      <c r="B80" s="37" t="str">
        <f>VLOOKUP(J80,'Scheme master'!B:AA,25,0)</f>
        <v>DG</v>
      </c>
      <c r="C80" s="37">
        <f>VLOOKUP(J80,'Scheme master'!B:Q,16,0)</f>
        <v>10</v>
      </c>
      <c r="D80" s="38">
        <f t="shared" si="9"/>
        <v>9.2123550079999994</v>
      </c>
      <c r="E80" s="38">
        <f>SUMIF('PHY rollback'!A:A,J80,'PHY rollback'!G:G)</f>
        <v>0</v>
      </c>
      <c r="F80" s="38">
        <f t="shared" si="10"/>
        <v>67.336152081999998</v>
      </c>
      <c r="G80" s="45">
        <f t="shared" si="11"/>
        <v>73.093299999999999</v>
      </c>
      <c r="H80" s="38">
        <f t="shared" si="7"/>
        <v>0</v>
      </c>
      <c r="I80" s="37" t="str">
        <f>VLOOKUP(K80,'Scheme master'!F:R,13,0)</f>
        <v>Live</v>
      </c>
      <c r="J80" t="s">
        <v>40</v>
      </c>
      <c r="K80" t="s">
        <v>33</v>
      </c>
      <c r="L80" t="s">
        <v>41</v>
      </c>
      <c r="M80">
        <v>9212355.0079999994</v>
      </c>
      <c r="N80">
        <v>673361520.81999993</v>
      </c>
      <c r="O80">
        <v>73.093310042356606</v>
      </c>
      <c r="P80">
        <v>1780611618.9599998</v>
      </c>
      <c r="Q80">
        <v>73.093299999999999</v>
      </c>
      <c r="R80" s="201">
        <v>45565</v>
      </c>
      <c r="S80">
        <v>120279</v>
      </c>
      <c r="T80" t="s">
        <v>42</v>
      </c>
      <c r="U80">
        <v>33</v>
      </c>
      <c r="V80" t="s">
        <v>43</v>
      </c>
      <c r="W80">
        <v>10</v>
      </c>
      <c r="X80" t="s">
        <v>37</v>
      </c>
      <c r="Y80">
        <v>73.093299999999999</v>
      </c>
      <c r="Z80">
        <v>72.362399999999994</v>
      </c>
      <c r="AA80">
        <v>84271</v>
      </c>
      <c r="AB80" t="s">
        <v>2639</v>
      </c>
      <c r="AC80" t="s">
        <v>44</v>
      </c>
      <c r="AD80">
        <v>45564</v>
      </c>
      <c r="AE80">
        <v>73.097899999999996</v>
      </c>
      <c r="AF80">
        <v>73.097944012715303</v>
      </c>
      <c r="AG80">
        <v>-4.5999999999999999E-3</v>
      </c>
      <c r="AH80">
        <v>-6.2929304398619997E-3</v>
      </c>
      <c r="AI80">
        <v>-2.2968999999999999</v>
      </c>
      <c r="AJ80">
        <v>-4.6339703587700001E-3</v>
      </c>
      <c r="AK80">
        <v>-6.339399036946E-3</v>
      </c>
      <c r="AL80">
        <v>-2.3138999999999998</v>
      </c>
      <c r="AM80" t="s">
        <v>1872</v>
      </c>
      <c r="AN80" t="s">
        <v>38</v>
      </c>
      <c r="AO80"/>
      <c r="AP80" t="s">
        <v>24</v>
      </c>
      <c r="AQ80" t="s">
        <v>45</v>
      </c>
      <c r="AR80"/>
      <c r="AS80"/>
      <c r="AT80">
        <v>30</v>
      </c>
      <c r="AU80" t="s">
        <v>562</v>
      </c>
    </row>
    <row r="81" spans="1:47" x14ac:dyDescent="0.25">
      <c r="A81" s="37" t="str">
        <f t="shared" si="8"/>
        <v>LDBONDDDQ</v>
      </c>
      <c r="B81" s="37" t="str">
        <f>VLOOKUP(J81,'Scheme master'!B:AA,25,0)</f>
        <v>DDQ</v>
      </c>
      <c r="C81" s="37">
        <f>VLOOKUP(J81,'Scheme master'!B:Q,16,0)</f>
        <v>10</v>
      </c>
      <c r="D81" s="38">
        <f t="shared" si="9"/>
        <v>0.50295557999999996</v>
      </c>
      <c r="E81" s="38">
        <f>SUMIF('PHY rollback'!A:A,J81,'PHY rollback'!G:G)</f>
        <v>0</v>
      </c>
      <c r="F81" s="38">
        <f t="shared" si="10"/>
        <v>0.88822957200000008</v>
      </c>
      <c r="G81" s="45">
        <f t="shared" si="11"/>
        <v>17.6602</v>
      </c>
      <c r="H81" s="38">
        <f t="shared" si="7"/>
        <v>0</v>
      </c>
      <c r="I81" s="37" t="str">
        <f>VLOOKUP(K81,'Scheme master'!F:R,13,0)</f>
        <v>Live</v>
      </c>
      <c r="J81" t="s">
        <v>2192</v>
      </c>
      <c r="K81" t="s">
        <v>33</v>
      </c>
      <c r="L81" t="s">
        <v>154</v>
      </c>
      <c r="M81">
        <v>502955.58</v>
      </c>
      <c r="N81">
        <v>8882295.7200000007</v>
      </c>
      <c r="O81">
        <v>17.660199177032698</v>
      </c>
      <c r="P81">
        <v>1780611618.9599998</v>
      </c>
      <c r="Q81">
        <v>17.6602</v>
      </c>
      <c r="R81" s="201">
        <v>45565</v>
      </c>
      <c r="S81">
        <v>151988</v>
      </c>
      <c r="T81" t="s">
        <v>1881</v>
      </c>
      <c r="U81">
        <v>33</v>
      </c>
      <c r="V81"/>
      <c r="W81">
        <v>10</v>
      </c>
      <c r="X81" t="s">
        <v>37</v>
      </c>
      <c r="Y81">
        <v>17.6602</v>
      </c>
      <c r="Z81">
        <v>17.6602</v>
      </c>
      <c r="AA81">
        <v>160174</v>
      </c>
      <c r="AB81" t="s">
        <v>2639</v>
      </c>
      <c r="AC81" t="s">
        <v>1308</v>
      </c>
      <c r="AD81">
        <v>45564</v>
      </c>
      <c r="AE81">
        <v>17.661300000000001</v>
      </c>
      <c r="AF81">
        <v>17.661319435008501</v>
      </c>
      <c r="AG81">
        <v>-1.1000000000000001E-3</v>
      </c>
      <c r="AH81">
        <v>-6.228307089512E-3</v>
      </c>
      <c r="AI81">
        <v>-2.2732999999999999</v>
      </c>
      <c r="AJ81">
        <v>-1.1202579758599999E-3</v>
      </c>
      <c r="AK81">
        <v>-6.3430027410029998E-3</v>
      </c>
      <c r="AL81">
        <v>-2.3151999999999999</v>
      </c>
      <c r="AM81" t="s">
        <v>1872</v>
      </c>
      <c r="AN81" t="s">
        <v>38</v>
      </c>
      <c r="AO81"/>
      <c r="AP81" t="s">
        <v>24</v>
      </c>
      <c r="AQ81"/>
      <c r="AR81"/>
      <c r="AS81"/>
      <c r="AT81">
        <v>30</v>
      </c>
      <c r="AU81" t="s">
        <v>562</v>
      </c>
    </row>
    <row r="82" spans="1:47" x14ac:dyDescent="0.25">
      <c r="A82" s="37" t="str">
        <f t="shared" si="8"/>
        <v>LDBONDRDA</v>
      </c>
      <c r="B82" s="37" t="str">
        <f>VLOOKUP(J82,'Scheme master'!B:AA,25,0)</f>
        <v>RDA</v>
      </c>
      <c r="C82" s="37">
        <f>VLOOKUP(J82,'Scheme master'!B:Q,16,0)</f>
        <v>10</v>
      </c>
      <c r="D82" s="38">
        <f t="shared" si="9"/>
        <v>6.5927380000000008E-3</v>
      </c>
      <c r="E82" s="38">
        <f>SUMIF('PHY rollback'!A:A,J82,'PHY rollback'!G:G)</f>
        <v>0</v>
      </c>
      <c r="F82" s="38">
        <f t="shared" si="10"/>
        <v>9.8763419999999998E-3</v>
      </c>
      <c r="G82" s="45">
        <f t="shared" si="11"/>
        <v>14.980600000000001</v>
      </c>
      <c r="H82" s="38">
        <f t="shared" si="7"/>
        <v>0</v>
      </c>
      <c r="I82" s="37" t="str">
        <f>VLOOKUP(K82,'Scheme master'!F:R,13,0)</f>
        <v>Live</v>
      </c>
      <c r="J82" t="s">
        <v>2193</v>
      </c>
      <c r="K82" t="s">
        <v>33</v>
      </c>
      <c r="L82" t="s">
        <v>159</v>
      </c>
      <c r="M82">
        <v>6592.7380000000003</v>
      </c>
      <c r="N82">
        <v>98763.42</v>
      </c>
      <c r="O82">
        <v>14.980637786607</v>
      </c>
      <c r="P82">
        <v>1780611618.9599998</v>
      </c>
      <c r="Q82">
        <v>14.980600000000001</v>
      </c>
      <c r="R82" s="201">
        <v>45565</v>
      </c>
      <c r="S82">
        <v>151989</v>
      </c>
      <c r="T82" t="s">
        <v>1878</v>
      </c>
      <c r="U82">
        <v>33</v>
      </c>
      <c r="V82"/>
      <c r="W82">
        <v>10</v>
      </c>
      <c r="X82" t="s">
        <v>37</v>
      </c>
      <c r="Y82">
        <v>14.980600000000001</v>
      </c>
      <c r="Z82">
        <v>14.980600000000001</v>
      </c>
      <c r="AA82">
        <v>160171</v>
      </c>
      <c r="AB82" t="s">
        <v>2639</v>
      </c>
      <c r="AC82" t="s">
        <v>1309</v>
      </c>
      <c r="AD82">
        <v>45564</v>
      </c>
      <c r="AE82">
        <v>14.981999999999999</v>
      </c>
      <c r="AF82">
        <v>14.9820044418571</v>
      </c>
      <c r="AG82">
        <v>-1.4E-3</v>
      </c>
      <c r="AH82">
        <v>-9.3445467894799992E-3</v>
      </c>
      <c r="AI82">
        <v>-3.4108000000000001</v>
      </c>
      <c r="AJ82">
        <v>-1.3666552500699999E-3</v>
      </c>
      <c r="AK82">
        <v>-9.1219786736389998E-3</v>
      </c>
      <c r="AL82">
        <v>-3.3294999999999999</v>
      </c>
      <c r="AM82" t="s">
        <v>1872</v>
      </c>
      <c r="AN82" t="s">
        <v>38</v>
      </c>
      <c r="AO82"/>
      <c r="AP82" t="s">
        <v>25</v>
      </c>
      <c r="AQ82"/>
      <c r="AR82"/>
      <c r="AS82"/>
      <c r="AT82">
        <v>30</v>
      </c>
      <c r="AU82" t="s">
        <v>562</v>
      </c>
    </row>
    <row r="83" spans="1:47" x14ac:dyDescent="0.25">
      <c r="A83" s="37" t="str">
        <f t="shared" si="8"/>
        <v>LDBONDRD</v>
      </c>
      <c r="B83" s="37" t="str">
        <f>VLOOKUP(J83,'Scheme master'!B:AA,25,0)</f>
        <v>RD</v>
      </c>
      <c r="C83" s="37">
        <f>VLOOKUP(J83,'Scheme master'!B:Q,16,0)</f>
        <v>10</v>
      </c>
      <c r="D83" s="38">
        <f t="shared" si="9"/>
        <v>2.8800099609999994</v>
      </c>
      <c r="E83" s="38">
        <f>SUMIF('PHY rollback'!A:A,J83,'PHY rollback'!G:G)</f>
        <v>0</v>
      </c>
      <c r="F83" s="38">
        <f t="shared" si="10"/>
        <v>4.3143854900000003</v>
      </c>
      <c r="G83" s="45">
        <f t="shared" si="11"/>
        <v>14.980499999999999</v>
      </c>
      <c r="H83" s="38">
        <f t="shared" si="7"/>
        <v>0</v>
      </c>
      <c r="I83" s="37" t="str">
        <f>VLOOKUP(K83,'Scheme master'!F:R,13,0)</f>
        <v>Live</v>
      </c>
      <c r="J83" t="s">
        <v>46</v>
      </c>
      <c r="K83" t="s">
        <v>33</v>
      </c>
      <c r="L83" t="s">
        <v>18</v>
      </c>
      <c r="M83">
        <v>2880009.9609999997</v>
      </c>
      <c r="N83">
        <v>43143854.899999999</v>
      </c>
      <c r="O83">
        <v>14.980453361008401</v>
      </c>
      <c r="P83">
        <v>1780611618.9599998</v>
      </c>
      <c r="Q83">
        <v>14.980499999999999</v>
      </c>
      <c r="R83" s="201">
        <v>45565</v>
      </c>
      <c r="S83">
        <v>100314</v>
      </c>
      <c r="T83" t="s">
        <v>47</v>
      </c>
      <c r="U83">
        <v>33</v>
      </c>
      <c r="V83" t="s">
        <v>48</v>
      </c>
      <c r="W83">
        <v>10</v>
      </c>
      <c r="X83" t="s">
        <v>37</v>
      </c>
      <c r="Y83">
        <v>14.980499999999999</v>
      </c>
      <c r="Z83">
        <v>14.8307</v>
      </c>
      <c r="AA83">
        <v>84268</v>
      </c>
      <c r="AB83" t="s">
        <v>2639</v>
      </c>
      <c r="AC83" t="s">
        <v>1304</v>
      </c>
      <c r="AD83">
        <v>45564</v>
      </c>
      <c r="AE83">
        <v>14.9818</v>
      </c>
      <c r="AF83">
        <v>14.9818181965656</v>
      </c>
      <c r="AG83">
        <v>-1.2999999999999999E-3</v>
      </c>
      <c r="AH83">
        <v>-8.6771949965950002E-3</v>
      </c>
      <c r="AI83">
        <v>-3.1671999999999998</v>
      </c>
      <c r="AJ83">
        <v>-1.3648355572500001E-3</v>
      </c>
      <c r="AK83">
        <v>-9.10994606491E-3</v>
      </c>
      <c r="AL83">
        <v>-3.3250999999999999</v>
      </c>
      <c r="AM83" t="s">
        <v>1872</v>
      </c>
      <c r="AN83" t="s">
        <v>38</v>
      </c>
      <c r="AO83"/>
      <c r="AP83" t="s">
        <v>25</v>
      </c>
      <c r="AQ83" t="s">
        <v>49</v>
      </c>
      <c r="AR83"/>
      <c r="AS83"/>
      <c r="AT83">
        <v>30</v>
      </c>
      <c r="AU83" t="s">
        <v>562</v>
      </c>
    </row>
    <row r="84" spans="1:47" x14ac:dyDescent="0.25">
      <c r="A84" s="37" t="str">
        <f t="shared" si="8"/>
        <v>LDBONDRG</v>
      </c>
      <c r="B84" s="37" t="str">
        <f>VLOOKUP(J84,'Scheme master'!B:AA,25,0)</f>
        <v>RG</v>
      </c>
      <c r="C84" s="37">
        <f>VLOOKUP(J84,'Scheme master'!B:Q,16,0)</f>
        <v>10</v>
      </c>
      <c r="D84" s="38">
        <f t="shared" si="9"/>
        <v>15.235585476000002</v>
      </c>
      <c r="E84" s="38">
        <f>SUMIF('PHY rollback'!A:A,J84,'PHY rollback'!G:G)</f>
        <v>0</v>
      </c>
      <c r="F84" s="38">
        <f t="shared" si="10"/>
        <v>104.124658196</v>
      </c>
      <c r="G84" s="45">
        <f t="shared" si="11"/>
        <v>68.343100000000007</v>
      </c>
      <c r="H84" s="38">
        <f t="shared" si="7"/>
        <v>0</v>
      </c>
      <c r="I84" s="37" t="str">
        <f>VLOOKUP(K84,'Scheme master'!F:R,13,0)</f>
        <v>Live</v>
      </c>
      <c r="J84" t="s">
        <v>50</v>
      </c>
      <c r="K84" t="s">
        <v>33</v>
      </c>
      <c r="L84" t="s">
        <v>19</v>
      </c>
      <c r="M84">
        <v>15235585.476000002</v>
      </c>
      <c r="N84">
        <v>1041246581.96</v>
      </c>
      <c r="O84">
        <v>68.343063258070003</v>
      </c>
      <c r="P84">
        <v>1780611618.9599998</v>
      </c>
      <c r="Q84">
        <v>68.343100000000007</v>
      </c>
      <c r="R84" s="201">
        <v>45565</v>
      </c>
      <c r="S84">
        <v>100315</v>
      </c>
      <c r="T84" t="s">
        <v>51</v>
      </c>
      <c r="U84">
        <v>33</v>
      </c>
      <c r="V84" t="s">
        <v>52</v>
      </c>
      <c r="W84">
        <v>10</v>
      </c>
      <c r="X84" t="s">
        <v>37</v>
      </c>
      <c r="Y84">
        <v>68.343100000000007</v>
      </c>
      <c r="Z84">
        <v>67.659700000000001</v>
      </c>
      <c r="AA84">
        <v>84269</v>
      </c>
      <c r="AB84" t="s">
        <v>2639</v>
      </c>
      <c r="AC84" t="s">
        <v>53</v>
      </c>
      <c r="AD84">
        <v>45564</v>
      </c>
      <c r="AE84">
        <v>68.349299999999999</v>
      </c>
      <c r="AF84">
        <v>68.34929614723049</v>
      </c>
      <c r="AG84">
        <v>-6.1999999999999998E-3</v>
      </c>
      <c r="AH84">
        <v>-9.071051203157E-3</v>
      </c>
      <c r="AI84">
        <v>-3.3109000000000002</v>
      </c>
      <c r="AJ84">
        <v>-6.2328891605100004E-3</v>
      </c>
      <c r="AK84">
        <v>-9.1191709525190005E-3</v>
      </c>
      <c r="AL84">
        <v>-3.3285</v>
      </c>
      <c r="AM84" t="s">
        <v>1872</v>
      </c>
      <c r="AN84" t="s">
        <v>38</v>
      </c>
      <c r="AO84"/>
      <c r="AP84" t="s">
        <v>25</v>
      </c>
      <c r="AQ84" t="s">
        <v>54</v>
      </c>
      <c r="AR84"/>
      <c r="AS84"/>
      <c r="AT84">
        <v>30</v>
      </c>
      <c r="AU84" t="s">
        <v>562</v>
      </c>
    </row>
    <row r="85" spans="1:47" x14ac:dyDescent="0.25">
      <c r="A85" s="37" t="str">
        <f t="shared" si="8"/>
        <v>LDBONDRDQ</v>
      </c>
      <c r="B85" s="37" t="str">
        <f>VLOOKUP(J85,'Scheme master'!B:AA,25,0)</f>
        <v>RDQ</v>
      </c>
      <c r="C85" s="37">
        <f>VLOOKUP(J85,'Scheme master'!B:Q,16,0)</f>
        <v>10</v>
      </c>
      <c r="D85" s="38">
        <f t="shared" si="9"/>
        <v>8.5109244000000001E-2</v>
      </c>
      <c r="E85" s="38">
        <f>SUMIF('PHY rollback'!A:A,J85,'PHY rollback'!G:G)</f>
        <v>0</v>
      </c>
      <c r="F85" s="38">
        <f t="shared" si="10"/>
        <v>0.12749717900000002</v>
      </c>
      <c r="G85" s="45">
        <f t="shared" si="11"/>
        <v>14.980399999999999</v>
      </c>
      <c r="H85" s="38">
        <f t="shared" si="7"/>
        <v>0</v>
      </c>
      <c r="I85" s="37" t="str">
        <f>VLOOKUP(K85,'Scheme master'!F:R,13,0)</f>
        <v>Live</v>
      </c>
      <c r="J85" t="s">
        <v>2194</v>
      </c>
      <c r="K85" t="s">
        <v>33</v>
      </c>
      <c r="L85" t="s">
        <v>172</v>
      </c>
      <c r="M85">
        <v>85109.244000000006</v>
      </c>
      <c r="N85">
        <v>1274971.79</v>
      </c>
      <c r="O85">
        <v>14.980414935891099</v>
      </c>
      <c r="P85">
        <v>1780611618.9599998</v>
      </c>
      <c r="Q85">
        <v>14.980399999999999</v>
      </c>
      <c r="R85" s="201">
        <v>45565</v>
      </c>
      <c r="S85">
        <v>151986</v>
      </c>
      <c r="T85" t="s">
        <v>1875</v>
      </c>
      <c r="U85">
        <v>33</v>
      </c>
      <c r="V85"/>
      <c r="W85">
        <v>10</v>
      </c>
      <c r="X85" t="s">
        <v>37</v>
      </c>
      <c r="Y85">
        <v>14.980399999999999</v>
      </c>
      <c r="Z85">
        <v>14.980399999999999</v>
      </c>
      <c r="AA85">
        <v>160173</v>
      </c>
      <c r="AB85" t="s">
        <v>2639</v>
      </c>
      <c r="AC85" t="s">
        <v>1310</v>
      </c>
      <c r="AD85">
        <v>45564</v>
      </c>
      <c r="AE85">
        <v>14.9818</v>
      </c>
      <c r="AF85">
        <v>14.981779770009499</v>
      </c>
      <c r="AG85">
        <v>-1.4E-3</v>
      </c>
      <c r="AH85">
        <v>-9.3446715347950005E-3</v>
      </c>
      <c r="AI85">
        <v>-3.4108000000000001</v>
      </c>
      <c r="AJ85">
        <v>-1.3648341183700001E-3</v>
      </c>
      <c r="AK85">
        <v>-9.1099598266830006E-3</v>
      </c>
      <c r="AL85">
        <v>-3.3250999999999999</v>
      </c>
      <c r="AM85" t="s">
        <v>1872</v>
      </c>
      <c r="AN85" t="s">
        <v>38</v>
      </c>
      <c r="AO85"/>
      <c r="AP85" t="s">
        <v>25</v>
      </c>
      <c r="AQ85"/>
      <c r="AR85"/>
      <c r="AS85"/>
      <c r="AT85">
        <v>30</v>
      </c>
      <c r="AU85" t="s">
        <v>562</v>
      </c>
    </row>
    <row r="86" spans="1:47" x14ac:dyDescent="0.25">
      <c r="A86" s="37" t="str">
        <f t="shared" si="8"/>
        <v>LDBONDDDA</v>
      </c>
      <c r="B86" s="37" t="str">
        <f>VLOOKUP(J86,'Scheme master'!B:AA,25,0)</f>
        <v>DDA</v>
      </c>
      <c r="C86" s="37">
        <f>VLOOKUP(J86,'Scheme master'!B:Q,16,0)</f>
        <v>10</v>
      </c>
      <c r="D86" s="38">
        <f t="shared" si="9"/>
        <v>0.15001132400000003</v>
      </c>
      <c r="E86" s="38">
        <f>SUMIF('PHY rollback'!A:A,J86,'PHY rollback'!G:G)</f>
        <v>0</v>
      </c>
      <c r="F86" s="38">
        <f t="shared" si="10"/>
        <v>0.26492057099999999</v>
      </c>
      <c r="G86" s="45">
        <f t="shared" si="11"/>
        <v>17.66</v>
      </c>
      <c r="H86" s="38">
        <f t="shared" si="7"/>
        <v>0</v>
      </c>
      <c r="I86" s="37" t="str">
        <f>VLOOKUP(K86,'Scheme master'!F:R,13,0)</f>
        <v>Live</v>
      </c>
      <c r="J86" t="s">
        <v>2195</v>
      </c>
      <c r="K86" t="s">
        <v>33</v>
      </c>
      <c r="L86" t="s">
        <v>177</v>
      </c>
      <c r="M86">
        <v>150011.32400000002</v>
      </c>
      <c r="N86">
        <v>2649205.71</v>
      </c>
      <c r="O86">
        <v>17.660038184850599</v>
      </c>
      <c r="P86">
        <v>1780611618.9599998</v>
      </c>
      <c r="Q86">
        <v>17.66</v>
      </c>
      <c r="R86" s="201">
        <v>45565</v>
      </c>
      <c r="S86">
        <v>151990</v>
      </c>
      <c r="T86" t="s">
        <v>1884</v>
      </c>
      <c r="U86">
        <v>33</v>
      </c>
      <c r="V86"/>
      <c r="W86">
        <v>10</v>
      </c>
      <c r="X86" t="s">
        <v>37</v>
      </c>
      <c r="Y86">
        <v>17.66</v>
      </c>
      <c r="Z86">
        <v>17.66</v>
      </c>
      <c r="AA86">
        <v>160172</v>
      </c>
      <c r="AB86" t="s">
        <v>2639</v>
      </c>
      <c r="AC86" t="s">
        <v>1312</v>
      </c>
      <c r="AD86">
        <v>45564</v>
      </c>
      <c r="AE86">
        <v>17.661200000000001</v>
      </c>
      <c r="AF86">
        <v>17.661158433612702</v>
      </c>
      <c r="AG86">
        <v>-1.1999999999999999E-3</v>
      </c>
      <c r="AH86">
        <v>-6.7945552963550003E-3</v>
      </c>
      <c r="AI86">
        <v>-2.48</v>
      </c>
      <c r="AJ86">
        <v>-1.12024876202E-3</v>
      </c>
      <c r="AK86">
        <v>-6.3430083945559997E-3</v>
      </c>
      <c r="AL86">
        <v>-2.3151999999999999</v>
      </c>
      <c r="AM86" t="s">
        <v>1872</v>
      </c>
      <c r="AN86" t="s">
        <v>38</v>
      </c>
      <c r="AO86"/>
      <c r="AP86" t="s">
        <v>24</v>
      </c>
      <c r="AQ86"/>
      <c r="AR86"/>
      <c r="AS86"/>
      <c r="AT86">
        <v>30</v>
      </c>
      <c r="AU86" t="s">
        <v>562</v>
      </c>
    </row>
    <row r="87" spans="1:47" x14ac:dyDescent="0.25">
      <c r="A87" s="37" t="str">
        <f t="shared" si="8"/>
        <v>LDGETFG</v>
      </c>
      <c r="B87" s="37" t="str">
        <f>VLOOKUP(J87,'Scheme master'!B:AA,25,0)</f>
        <v>G</v>
      </c>
      <c r="C87" s="37">
        <f>VLOOKUP(J87,'Scheme master'!B:Q,16,0)</f>
        <v>10</v>
      </c>
      <c r="D87" s="38">
        <f t="shared" si="9"/>
        <v>832.17351299999996</v>
      </c>
      <c r="E87" s="38">
        <f>SUMIF('PHY rollback'!A:A,J87,'PHY rollback'!G:G)</f>
        <v>0</v>
      </c>
      <c r="F87" s="38">
        <f t="shared" si="10"/>
        <v>2200.0369123649998</v>
      </c>
      <c r="G87" s="45">
        <f t="shared" si="11"/>
        <v>26.437200000000001</v>
      </c>
      <c r="H87" s="38">
        <f t="shared" si="7"/>
        <v>0</v>
      </c>
      <c r="I87" s="37" t="str">
        <f>VLOOKUP(K87,'Scheme master'!F:R,13,0)</f>
        <v>Live</v>
      </c>
      <c r="J87" t="s">
        <v>65</v>
      </c>
      <c r="K87" t="s">
        <v>66</v>
      </c>
      <c r="L87" t="s">
        <v>9</v>
      </c>
      <c r="M87">
        <v>832173513</v>
      </c>
      <c r="N87">
        <v>22000369123.649998</v>
      </c>
      <c r="O87">
        <v>26.437237883645601</v>
      </c>
      <c r="P87">
        <v>22000369123.649998</v>
      </c>
      <c r="Q87">
        <v>26.437200000000001</v>
      </c>
      <c r="R87" s="201">
        <v>45565</v>
      </c>
      <c r="S87">
        <v>133307</v>
      </c>
      <c r="T87" t="s">
        <v>67</v>
      </c>
      <c r="U87">
        <v>168</v>
      </c>
      <c r="V87" t="s">
        <v>68</v>
      </c>
      <c r="W87">
        <v>10</v>
      </c>
      <c r="X87" t="s">
        <v>37</v>
      </c>
      <c r="Y87">
        <v>26.437200000000001</v>
      </c>
      <c r="Z87">
        <v>26.437200000000001</v>
      </c>
      <c r="AA87">
        <v>84247</v>
      </c>
      <c r="AB87" t="s">
        <v>1416</v>
      </c>
      <c r="AC87" t="s">
        <v>6</v>
      </c>
      <c r="AD87">
        <v>45564</v>
      </c>
      <c r="AE87">
        <v>26.415400000000002</v>
      </c>
      <c r="AF87">
        <v>26.4153808842008</v>
      </c>
      <c r="AG87">
        <v>2.18E-2</v>
      </c>
      <c r="AH87">
        <v>8.2527616466152004E-2</v>
      </c>
      <c r="AI87">
        <v>30.122599999999998</v>
      </c>
      <c r="AJ87">
        <v>2.1856999444760002E-2</v>
      </c>
      <c r="AK87">
        <v>8.2743457459789005E-2</v>
      </c>
      <c r="AL87">
        <v>30.2014</v>
      </c>
      <c r="AM87" t="s">
        <v>1416</v>
      </c>
      <c r="AN87" t="s">
        <v>69</v>
      </c>
      <c r="AO87"/>
      <c r="AP87" t="s">
        <v>70</v>
      </c>
      <c r="AQ87" t="s">
        <v>71</v>
      </c>
      <c r="AR87"/>
      <c r="AS87" t="s">
        <v>72</v>
      </c>
      <c r="AT87">
        <v>30</v>
      </c>
      <c r="AU87" t="s">
        <v>562</v>
      </c>
    </row>
    <row r="88" spans="1:47" x14ac:dyDescent="0.25">
      <c r="A88" s="37" t="str">
        <f t="shared" si="8"/>
        <v>LDGSECDD</v>
      </c>
      <c r="B88" s="37" t="str">
        <f>VLOOKUP(J88,'Scheme master'!B:AA,25,0)</f>
        <v>DD</v>
      </c>
      <c r="C88" s="37">
        <f>VLOOKUP(J88,'Scheme master'!B:Q,16,0)</f>
        <v>10</v>
      </c>
      <c r="D88" s="38">
        <f t="shared" si="9"/>
        <v>3.5212422E-2</v>
      </c>
      <c r="E88" s="38">
        <f>SUMIF('PHY rollback'!A:A,J88,'PHY rollback'!G:G)</f>
        <v>0</v>
      </c>
      <c r="F88" s="38">
        <f t="shared" si="10"/>
        <v>6.3784274000000016E-2</v>
      </c>
      <c r="G88" s="45">
        <f t="shared" si="11"/>
        <v>18.114100000000001</v>
      </c>
      <c r="H88" s="38">
        <f t="shared" si="7"/>
        <v>0</v>
      </c>
      <c r="I88" s="37" t="str">
        <f>VLOOKUP(K88,'Scheme master'!F:R,13,0)</f>
        <v>Live</v>
      </c>
      <c r="J88" t="s">
        <v>73</v>
      </c>
      <c r="K88" t="s">
        <v>74</v>
      </c>
      <c r="L88" t="s">
        <v>34</v>
      </c>
      <c r="M88">
        <v>35212.421999999999</v>
      </c>
      <c r="N88">
        <v>637842.74000000011</v>
      </c>
      <c r="O88">
        <v>18.114139947544601</v>
      </c>
      <c r="P88">
        <v>888927469.12</v>
      </c>
      <c r="Q88">
        <v>18.114100000000001</v>
      </c>
      <c r="R88" s="201">
        <v>45565</v>
      </c>
      <c r="S88">
        <v>120283</v>
      </c>
      <c r="T88" t="s">
        <v>75</v>
      </c>
      <c r="U88">
        <v>34</v>
      </c>
      <c r="V88" t="s">
        <v>76</v>
      </c>
      <c r="W88">
        <v>10</v>
      </c>
      <c r="X88" t="s">
        <v>37</v>
      </c>
      <c r="Y88">
        <v>18.114100000000001</v>
      </c>
      <c r="Z88">
        <v>18.0688</v>
      </c>
      <c r="AA88">
        <v>84274</v>
      </c>
      <c r="AB88" t="s">
        <v>1886</v>
      </c>
      <c r="AC88" t="s">
        <v>1303</v>
      </c>
      <c r="AD88">
        <v>45564</v>
      </c>
      <c r="AE88">
        <v>18.099699999999999</v>
      </c>
      <c r="AF88">
        <v>18.099682833518202</v>
      </c>
      <c r="AG88">
        <v>1.44E-2</v>
      </c>
      <c r="AH88">
        <v>7.9559329712646995E-2</v>
      </c>
      <c r="AI88">
        <v>29.039200000000001</v>
      </c>
      <c r="AJ88">
        <v>1.4457114026409999E-2</v>
      </c>
      <c r="AK88">
        <v>7.9874957806648994E-2</v>
      </c>
      <c r="AL88">
        <v>29.154399999999999</v>
      </c>
      <c r="AM88" t="s">
        <v>1886</v>
      </c>
      <c r="AN88" t="s">
        <v>77</v>
      </c>
      <c r="AO88"/>
      <c r="AP88" t="s">
        <v>24</v>
      </c>
      <c r="AQ88" t="s">
        <v>78</v>
      </c>
      <c r="AR88"/>
      <c r="AS88"/>
      <c r="AT88">
        <v>30</v>
      </c>
      <c r="AU88" t="s">
        <v>562</v>
      </c>
    </row>
    <row r="89" spans="1:47" x14ac:dyDescent="0.25">
      <c r="A89" s="37" t="str">
        <f t="shared" si="8"/>
        <v>LDGSECDG</v>
      </c>
      <c r="B89" s="37" t="str">
        <f>VLOOKUP(J89,'Scheme master'!B:AA,25,0)</f>
        <v>DG</v>
      </c>
      <c r="C89" s="37">
        <f>VLOOKUP(J89,'Scheme master'!B:Q,16,0)</f>
        <v>10</v>
      </c>
      <c r="D89" s="38">
        <f t="shared" si="9"/>
        <v>8.0470424520000012</v>
      </c>
      <c r="E89" s="38">
        <f>SUMIF('PHY rollback'!A:A,J89,'PHY rollback'!G:G)</f>
        <v>0</v>
      </c>
      <c r="F89" s="38">
        <f t="shared" si="10"/>
        <v>50.586607487000002</v>
      </c>
      <c r="G89" s="45">
        <f t="shared" si="11"/>
        <v>62.863599999999998</v>
      </c>
      <c r="H89" s="38">
        <f t="shared" si="7"/>
        <v>0</v>
      </c>
      <c r="I89" s="37" t="str">
        <f>VLOOKUP(K89,'Scheme master'!F:R,13,0)</f>
        <v>Live</v>
      </c>
      <c r="J89" t="s">
        <v>79</v>
      </c>
      <c r="K89" t="s">
        <v>74</v>
      </c>
      <c r="L89" t="s">
        <v>41</v>
      </c>
      <c r="M89">
        <v>8047042.4520000005</v>
      </c>
      <c r="N89">
        <v>505866074.87</v>
      </c>
      <c r="O89">
        <v>62.863602110645402</v>
      </c>
      <c r="P89">
        <v>888927469.12</v>
      </c>
      <c r="Q89">
        <v>62.863599999999998</v>
      </c>
      <c r="R89" s="201">
        <v>45565</v>
      </c>
      <c r="S89">
        <v>120282</v>
      </c>
      <c r="T89" t="s">
        <v>80</v>
      </c>
      <c r="U89">
        <v>34</v>
      </c>
      <c r="V89" t="s">
        <v>81</v>
      </c>
      <c r="W89">
        <v>10</v>
      </c>
      <c r="X89" t="s">
        <v>37</v>
      </c>
      <c r="Y89">
        <v>62.863599999999998</v>
      </c>
      <c r="Z89">
        <v>62.706400000000002</v>
      </c>
      <c r="AA89">
        <v>84275</v>
      </c>
      <c r="AB89" t="s">
        <v>1886</v>
      </c>
      <c r="AC89" t="s">
        <v>44</v>
      </c>
      <c r="AD89">
        <v>45564</v>
      </c>
      <c r="AE89">
        <v>62.813400000000001</v>
      </c>
      <c r="AF89">
        <v>62.813418660176893</v>
      </c>
      <c r="AG89">
        <v>5.0200000000000002E-2</v>
      </c>
      <c r="AH89">
        <v>7.9919252898265999E-2</v>
      </c>
      <c r="AI89">
        <v>29.170500000000001</v>
      </c>
      <c r="AJ89">
        <v>5.01834504685E-2</v>
      </c>
      <c r="AK89">
        <v>7.9892882028908999E-2</v>
      </c>
      <c r="AL89">
        <v>29.160900000000002</v>
      </c>
      <c r="AM89" t="s">
        <v>1886</v>
      </c>
      <c r="AN89" t="s">
        <v>77</v>
      </c>
      <c r="AO89"/>
      <c r="AP89" t="s">
        <v>24</v>
      </c>
      <c r="AQ89" t="s">
        <v>82</v>
      </c>
      <c r="AR89"/>
      <c r="AS89"/>
      <c r="AT89">
        <v>30</v>
      </c>
      <c r="AU89" t="s">
        <v>562</v>
      </c>
    </row>
    <row r="90" spans="1:47" x14ac:dyDescent="0.25">
      <c r="A90" s="37" t="str">
        <f t="shared" si="8"/>
        <v>LDGSECPD</v>
      </c>
      <c r="B90" s="37" t="str">
        <f>VLOOKUP(J90,'Scheme master'!B:AA,25,0)</f>
        <v>PD</v>
      </c>
      <c r="C90" s="37">
        <f>VLOOKUP(J90,'Scheme master'!B:Q,16,0)</f>
        <v>10</v>
      </c>
      <c r="D90" s="38">
        <f t="shared" si="9"/>
        <v>0.33637474299999998</v>
      </c>
      <c r="E90" s="38">
        <f>SUMIF('PHY rollback'!A:A,J90,'PHY rollback'!G:G)</f>
        <v>0</v>
      </c>
      <c r="F90" s="38">
        <f t="shared" si="10"/>
        <v>0.72120529799999999</v>
      </c>
      <c r="G90" s="45">
        <f t="shared" si="11"/>
        <v>21.4405</v>
      </c>
      <c r="H90" s="38">
        <f t="shared" si="7"/>
        <v>0</v>
      </c>
      <c r="I90" s="37" t="str">
        <f>VLOOKUP(K90,'Scheme master'!F:R,13,0)</f>
        <v>Live</v>
      </c>
      <c r="J90" t="s">
        <v>83</v>
      </c>
      <c r="K90" t="s">
        <v>74</v>
      </c>
      <c r="L90" t="s">
        <v>84</v>
      </c>
      <c r="M90">
        <v>336374.74299999996</v>
      </c>
      <c r="N90">
        <v>7212052.9799999995</v>
      </c>
      <c r="O90">
        <v>21.4405306286626</v>
      </c>
      <c r="P90">
        <v>888927469.12</v>
      </c>
      <c r="Q90">
        <v>21.4405</v>
      </c>
      <c r="R90" s="201">
        <v>45565</v>
      </c>
      <c r="S90">
        <v>100318</v>
      </c>
      <c r="T90" t="s">
        <v>85</v>
      </c>
      <c r="U90">
        <v>34</v>
      </c>
      <c r="V90" t="s">
        <v>86</v>
      </c>
      <c r="W90">
        <v>10</v>
      </c>
      <c r="X90" t="s">
        <v>37</v>
      </c>
      <c r="Y90">
        <v>21.4405</v>
      </c>
      <c r="Z90">
        <v>21.386900000000001</v>
      </c>
      <c r="AA90">
        <v>84276</v>
      </c>
      <c r="AB90" t="s">
        <v>1886</v>
      </c>
      <c r="AC90" t="s">
        <v>1311</v>
      </c>
      <c r="AD90">
        <v>45564</v>
      </c>
      <c r="AE90">
        <v>21.4238</v>
      </c>
      <c r="AF90">
        <v>21.4238426634784</v>
      </c>
      <c r="AG90">
        <v>1.67E-2</v>
      </c>
      <c r="AH90">
        <v>7.7950690353718002E-2</v>
      </c>
      <c r="AI90">
        <v>28.452000000000002</v>
      </c>
      <c r="AJ90">
        <v>1.668796518412E-2</v>
      </c>
      <c r="AK90">
        <v>7.7894360252038997E-2</v>
      </c>
      <c r="AL90">
        <v>28.4314</v>
      </c>
      <c r="AM90" t="s">
        <v>1886</v>
      </c>
      <c r="AN90" t="s">
        <v>77</v>
      </c>
      <c r="AO90"/>
      <c r="AP90" t="s">
        <v>87</v>
      </c>
      <c r="AQ90" t="s">
        <v>88</v>
      </c>
      <c r="AR90"/>
      <c r="AS90"/>
      <c r="AT90">
        <v>30</v>
      </c>
      <c r="AU90" t="s">
        <v>562</v>
      </c>
    </row>
    <row r="91" spans="1:47" x14ac:dyDescent="0.25">
      <c r="A91" s="37" t="str">
        <f t="shared" si="8"/>
        <v>LDGSECPG</v>
      </c>
      <c r="B91" s="37" t="str">
        <f>VLOOKUP(J91,'Scheme master'!B:AA,25,0)</f>
        <v>PG</v>
      </c>
      <c r="C91" s="37">
        <f>VLOOKUP(J91,'Scheme master'!B:Q,16,0)</f>
        <v>10</v>
      </c>
      <c r="D91" s="38">
        <f t="shared" si="9"/>
        <v>1.7441124419999998</v>
      </c>
      <c r="E91" s="38">
        <f>SUMIF('PHY rollback'!A:A,J91,'PHY rollback'!G:G)</f>
        <v>0</v>
      </c>
      <c r="F91" s="38">
        <f t="shared" si="10"/>
        <v>5.7787951470000003</v>
      </c>
      <c r="G91" s="45">
        <f t="shared" si="11"/>
        <v>33.133200000000002</v>
      </c>
      <c r="H91" s="38">
        <f t="shared" si="7"/>
        <v>0</v>
      </c>
      <c r="I91" s="37" t="str">
        <f>VLOOKUP(K91,'Scheme master'!F:R,13,0)</f>
        <v>Live</v>
      </c>
      <c r="J91" t="s">
        <v>89</v>
      </c>
      <c r="K91" t="s">
        <v>74</v>
      </c>
      <c r="L91" t="s">
        <v>90</v>
      </c>
      <c r="M91">
        <v>1744112.4419999998</v>
      </c>
      <c r="N91">
        <v>57787951.469999999</v>
      </c>
      <c r="O91">
        <v>33.133157059377197</v>
      </c>
      <c r="P91">
        <v>888927469.12</v>
      </c>
      <c r="Q91">
        <v>33.133200000000002</v>
      </c>
      <c r="R91" s="201">
        <v>45565</v>
      </c>
      <c r="S91">
        <v>100319</v>
      </c>
      <c r="T91" t="s">
        <v>91</v>
      </c>
      <c r="U91">
        <v>34</v>
      </c>
      <c r="V91" t="s">
        <v>92</v>
      </c>
      <c r="W91">
        <v>10</v>
      </c>
      <c r="X91" t="s">
        <v>37</v>
      </c>
      <c r="Y91">
        <v>33.133200000000002</v>
      </c>
      <c r="Z91">
        <v>33.050400000000003</v>
      </c>
      <c r="AA91">
        <v>84277</v>
      </c>
      <c r="AB91" t="s">
        <v>1886</v>
      </c>
      <c r="AC91" t="s">
        <v>93</v>
      </c>
      <c r="AD91">
        <v>45564</v>
      </c>
      <c r="AE91">
        <v>33.107399999999998</v>
      </c>
      <c r="AF91">
        <v>33.107368269092397</v>
      </c>
      <c r="AG91">
        <v>2.58E-2</v>
      </c>
      <c r="AH91">
        <v>7.7928197321444001E-2</v>
      </c>
      <c r="AI91">
        <v>28.4438</v>
      </c>
      <c r="AJ91">
        <v>2.578879028488E-2</v>
      </c>
      <c r="AK91">
        <v>7.7894413338057994E-2</v>
      </c>
      <c r="AL91">
        <v>28.4315</v>
      </c>
      <c r="AM91" t="s">
        <v>1886</v>
      </c>
      <c r="AN91" t="s">
        <v>77</v>
      </c>
      <c r="AO91"/>
      <c r="AP91" t="s">
        <v>87</v>
      </c>
      <c r="AQ91" t="s">
        <v>94</v>
      </c>
      <c r="AR91"/>
      <c r="AS91"/>
      <c r="AT91">
        <v>30</v>
      </c>
      <c r="AU91" t="s">
        <v>562</v>
      </c>
    </row>
    <row r="92" spans="1:47" x14ac:dyDescent="0.25">
      <c r="A92" s="37" t="str">
        <f t="shared" si="8"/>
        <v>LDGSECRD</v>
      </c>
      <c r="B92" s="37" t="str">
        <f>VLOOKUP(J92,'Scheme master'!B:AA,25,0)</f>
        <v>RD</v>
      </c>
      <c r="C92" s="37">
        <f>VLOOKUP(J92,'Scheme master'!B:Q,16,0)</f>
        <v>10</v>
      </c>
      <c r="D92" s="38">
        <f t="shared" si="9"/>
        <v>1.052185736</v>
      </c>
      <c r="E92" s="38">
        <f>SUMIF('PHY rollback'!A:A,J92,'PHY rollback'!G:G)</f>
        <v>0</v>
      </c>
      <c r="F92" s="38">
        <f t="shared" si="10"/>
        <v>1.7399016129999998</v>
      </c>
      <c r="G92" s="45">
        <f t="shared" si="11"/>
        <v>16.536100000000001</v>
      </c>
      <c r="H92" s="38">
        <f t="shared" si="7"/>
        <v>0</v>
      </c>
      <c r="I92" s="37" t="str">
        <f>VLOOKUP(K92,'Scheme master'!F:R,13,0)</f>
        <v>Live</v>
      </c>
      <c r="J92" t="s">
        <v>95</v>
      </c>
      <c r="K92" t="s">
        <v>74</v>
      </c>
      <c r="L92" t="s">
        <v>18</v>
      </c>
      <c r="M92">
        <v>1052185.736</v>
      </c>
      <c r="N92">
        <v>17399016.129999999</v>
      </c>
      <c r="O92">
        <v>16.5360691888338</v>
      </c>
      <c r="P92">
        <v>888927469.12</v>
      </c>
      <c r="Q92">
        <v>16.536100000000001</v>
      </c>
      <c r="R92" s="201">
        <v>45565</v>
      </c>
      <c r="S92">
        <v>100316</v>
      </c>
      <c r="T92" t="s">
        <v>96</v>
      </c>
      <c r="U92">
        <v>34</v>
      </c>
      <c r="V92" t="s">
        <v>97</v>
      </c>
      <c r="W92">
        <v>10</v>
      </c>
      <c r="X92" t="s">
        <v>37</v>
      </c>
      <c r="Y92">
        <v>16.536100000000001</v>
      </c>
      <c r="Z92">
        <v>16.494800000000001</v>
      </c>
      <c r="AA92">
        <v>84272</v>
      </c>
      <c r="AB92" t="s">
        <v>1886</v>
      </c>
      <c r="AC92" t="s">
        <v>1304</v>
      </c>
      <c r="AD92">
        <v>45564</v>
      </c>
      <c r="AE92">
        <v>16.523199999999999</v>
      </c>
      <c r="AF92">
        <v>16.5231985334574</v>
      </c>
      <c r="AG92">
        <v>1.29E-2</v>
      </c>
      <c r="AH92">
        <v>7.8072044156095005E-2</v>
      </c>
      <c r="AI92">
        <v>28.496300000000002</v>
      </c>
      <c r="AJ92">
        <v>1.2870655376390001E-2</v>
      </c>
      <c r="AK92">
        <v>7.7894454577475E-2</v>
      </c>
      <c r="AL92">
        <v>28.4315</v>
      </c>
      <c r="AM92" t="s">
        <v>1886</v>
      </c>
      <c r="AN92" t="s">
        <v>77</v>
      </c>
      <c r="AO92"/>
      <c r="AP92" t="s">
        <v>25</v>
      </c>
      <c r="AQ92" t="s">
        <v>98</v>
      </c>
      <c r="AR92"/>
      <c r="AS92"/>
      <c r="AT92">
        <v>30</v>
      </c>
      <c r="AU92" t="s">
        <v>562</v>
      </c>
    </row>
    <row r="93" spans="1:47" x14ac:dyDescent="0.25">
      <c r="A93" s="37" t="str">
        <f t="shared" si="8"/>
        <v>LDSTDFDDW</v>
      </c>
      <c r="B93" s="37" t="str">
        <f>VLOOKUP(J93,'Scheme master'!B:AA,25,0)</f>
        <v>DDW</v>
      </c>
      <c r="C93" s="37">
        <f>VLOOKUP(J93,'Scheme master'!B:Q,16,0)</f>
        <v>10</v>
      </c>
      <c r="D93" s="38">
        <f t="shared" si="9"/>
        <v>2.5232150000000001E-3</v>
      </c>
      <c r="E93" s="38">
        <f>SUMIF('PHY rollback'!A:A,J93,'PHY rollback'!G:G)</f>
        <v>0</v>
      </c>
      <c r="F93" s="38">
        <f t="shared" si="10"/>
        <v>3.6836680000000002E-3</v>
      </c>
      <c r="G93" s="45">
        <f t="shared" si="11"/>
        <v>14.5991</v>
      </c>
      <c r="H93" s="38">
        <f t="shared" si="7"/>
        <v>0</v>
      </c>
      <c r="I93" s="37" t="str">
        <f>VLOOKUP(K93,'Scheme master'!F:R,13,0)</f>
        <v>Live</v>
      </c>
      <c r="J93" t="s">
        <v>2199</v>
      </c>
      <c r="K93" t="s">
        <v>216</v>
      </c>
      <c r="L93" t="s">
        <v>139</v>
      </c>
      <c r="M93">
        <v>2523.2150000000001</v>
      </c>
      <c r="N93">
        <v>36836.68</v>
      </c>
      <c r="O93">
        <v>14.599104713629201</v>
      </c>
      <c r="P93">
        <v>1113266163.5999999</v>
      </c>
      <c r="Q93">
        <v>14.5991</v>
      </c>
      <c r="R93" s="201">
        <v>45565</v>
      </c>
      <c r="S93">
        <v>151960</v>
      </c>
      <c r="T93" t="s">
        <v>1979</v>
      </c>
      <c r="U93">
        <v>179</v>
      </c>
      <c r="V93"/>
      <c r="W93">
        <v>10</v>
      </c>
      <c r="X93" t="s">
        <v>37</v>
      </c>
      <c r="Y93">
        <v>14.5991</v>
      </c>
      <c r="Z93">
        <v>14.5991</v>
      </c>
      <c r="AA93">
        <v>160178</v>
      </c>
      <c r="AB93" t="s">
        <v>1964</v>
      </c>
      <c r="AC93" t="s">
        <v>1302</v>
      </c>
      <c r="AD93">
        <v>45564</v>
      </c>
      <c r="AE93">
        <v>14.590999999999999</v>
      </c>
      <c r="AF93">
        <v>14.590972231855</v>
      </c>
      <c r="AG93">
        <v>8.0999999999999996E-3</v>
      </c>
      <c r="AH93">
        <v>5.5513672812007003E-2</v>
      </c>
      <c r="AI93">
        <v>20.262499999999999</v>
      </c>
      <c r="AJ93">
        <v>8.1324817742499996E-3</v>
      </c>
      <c r="AK93">
        <v>5.5736394018317002E-2</v>
      </c>
      <c r="AL93">
        <v>20.343800000000002</v>
      </c>
      <c r="AM93" t="s">
        <v>1964</v>
      </c>
      <c r="AN93" t="s">
        <v>218</v>
      </c>
      <c r="AO93"/>
      <c r="AP93" t="s">
        <v>24</v>
      </c>
      <c r="AQ93"/>
      <c r="AR93"/>
      <c r="AS93"/>
      <c r="AT93">
        <v>30</v>
      </c>
      <c r="AU93" t="s">
        <v>562</v>
      </c>
    </row>
    <row r="94" spans="1:47" x14ac:dyDescent="0.25">
      <c r="A94" s="37" t="str">
        <f t="shared" si="8"/>
        <v>LDUSTFDDD</v>
      </c>
      <c r="B94" s="37" t="str">
        <f>VLOOKUP(J94,'Scheme master'!B:AA,25,0)</f>
        <v>DDD</v>
      </c>
      <c r="C94" s="37">
        <f>VLOOKUP(J94,'Scheme master'!B:Q,16,0)</f>
        <v>1000</v>
      </c>
      <c r="D94" s="38">
        <f t="shared" si="9"/>
        <v>0.5554308</v>
      </c>
      <c r="E94" s="38">
        <f>SUMIF('PHY rollback'!A:A,J94,'PHY rollback'!G:G)</f>
        <v>0</v>
      </c>
      <c r="F94" s="38">
        <f t="shared" si="10"/>
        <v>0.61215789200000004</v>
      </c>
      <c r="G94" s="45">
        <f t="shared" si="11"/>
        <v>1102.1316999999999</v>
      </c>
      <c r="H94" s="38">
        <f t="shared" si="7"/>
        <v>0</v>
      </c>
      <c r="I94" s="37" t="str">
        <f>VLOOKUP(K94,'Scheme master'!F:R,13,0)</f>
        <v>Live</v>
      </c>
      <c r="J94" t="s">
        <v>1025</v>
      </c>
      <c r="K94" t="s">
        <v>905</v>
      </c>
      <c r="L94" t="s">
        <v>105</v>
      </c>
      <c r="M94">
        <v>5554.308</v>
      </c>
      <c r="N94">
        <v>6121578.9199999999</v>
      </c>
      <c r="O94">
        <v>1102.13170029462</v>
      </c>
      <c r="P94">
        <v>2590450453.5299997</v>
      </c>
      <c r="Q94">
        <v>1102.1316999999999</v>
      </c>
      <c r="R94" s="201">
        <v>45565</v>
      </c>
      <c r="S94">
        <v>147771</v>
      </c>
      <c r="T94" t="s">
        <v>1026</v>
      </c>
      <c r="U94">
        <v>181</v>
      </c>
      <c r="V94"/>
      <c r="W94">
        <v>1000</v>
      </c>
      <c r="X94" t="s">
        <v>37</v>
      </c>
      <c r="Y94">
        <v>1102.1316999999999</v>
      </c>
      <c r="Z94">
        <v>1102.1316999999999</v>
      </c>
      <c r="AA94">
        <v>113198</v>
      </c>
      <c r="AB94" t="s">
        <v>1993</v>
      </c>
      <c r="AC94" t="s">
        <v>1305</v>
      </c>
      <c r="AD94">
        <v>45564</v>
      </c>
      <c r="AE94">
        <v>1102.5685000000001</v>
      </c>
      <c r="AF94">
        <v>1102.5684675750799</v>
      </c>
      <c r="AG94">
        <v>-0.43680000000000002</v>
      </c>
      <c r="AH94">
        <v>-3.9616586180359001E-2</v>
      </c>
      <c r="AI94">
        <v>-14.460100000000001</v>
      </c>
      <c r="AJ94">
        <v>-0.43676728046050001</v>
      </c>
      <c r="AK94">
        <v>-3.9613619771032997E-2</v>
      </c>
      <c r="AL94">
        <v>-14.459</v>
      </c>
      <c r="AM94" t="s">
        <v>1993</v>
      </c>
      <c r="AN94" t="s">
        <v>1027</v>
      </c>
      <c r="AO94"/>
      <c r="AP94" t="s">
        <v>24</v>
      </c>
      <c r="AQ94"/>
      <c r="AR94"/>
      <c r="AS94"/>
      <c r="AT94">
        <v>30</v>
      </c>
      <c r="AU94" t="s">
        <v>562</v>
      </c>
    </row>
    <row r="95" spans="1:47" x14ac:dyDescent="0.25">
      <c r="A95" s="37" t="str">
        <f t="shared" si="8"/>
        <v>LDUSTFDG</v>
      </c>
      <c r="B95" s="37" t="str">
        <f>VLOOKUP(J95,'Scheme master'!B:AA,25,0)</f>
        <v>DG</v>
      </c>
      <c r="C95" s="37">
        <f>VLOOKUP(J95,'Scheme master'!B:Q,16,0)</f>
        <v>1000</v>
      </c>
      <c r="D95" s="38">
        <f t="shared" si="9"/>
        <v>99.180393600000002</v>
      </c>
      <c r="E95" s="38">
        <f>SUMIF('PHY rollback'!A:A,J95,'PHY rollback'!G:G)</f>
        <v>0</v>
      </c>
      <c r="F95" s="38">
        <f t="shared" si="10"/>
        <v>126.612373144</v>
      </c>
      <c r="G95" s="45">
        <f t="shared" si="11"/>
        <v>1276.5867000000001</v>
      </c>
      <c r="H95" s="38">
        <f t="shared" si="7"/>
        <v>0</v>
      </c>
      <c r="I95" s="37" t="str">
        <f>VLOOKUP(K95,'Scheme master'!F:R,13,0)</f>
        <v>Live</v>
      </c>
      <c r="J95" t="s">
        <v>1028</v>
      </c>
      <c r="K95" t="s">
        <v>905</v>
      </c>
      <c r="L95" t="s">
        <v>41</v>
      </c>
      <c r="M95">
        <v>991803.93599999999</v>
      </c>
      <c r="N95">
        <v>1266123731.4400001</v>
      </c>
      <c r="O95">
        <v>1276.5867178813</v>
      </c>
      <c r="P95">
        <v>2590450453.5299997</v>
      </c>
      <c r="Q95">
        <v>1276.5867000000001</v>
      </c>
      <c r="R95" s="201">
        <v>45565</v>
      </c>
      <c r="S95">
        <v>147772</v>
      </c>
      <c r="T95" t="s">
        <v>1029</v>
      </c>
      <c r="U95">
        <v>181</v>
      </c>
      <c r="V95"/>
      <c r="W95">
        <v>1000</v>
      </c>
      <c r="X95" t="s">
        <v>37</v>
      </c>
      <c r="Y95">
        <v>1276.5867000000001</v>
      </c>
      <c r="Z95">
        <v>1276.5867000000001</v>
      </c>
      <c r="AA95">
        <v>113196</v>
      </c>
      <c r="AB95" t="s">
        <v>1993</v>
      </c>
      <c r="AC95" t="s">
        <v>44</v>
      </c>
      <c r="AD95">
        <v>45564</v>
      </c>
      <c r="AE95">
        <v>1276.0261</v>
      </c>
      <c r="AF95">
        <v>1276.0261052599099</v>
      </c>
      <c r="AG95">
        <v>0.56059999999999999</v>
      </c>
      <c r="AH95">
        <v>4.3933270643915001E-2</v>
      </c>
      <c r="AI95">
        <v>16.035599999999999</v>
      </c>
      <c r="AJ95">
        <v>0.56061262139065005</v>
      </c>
      <c r="AK95">
        <v>4.3934259579779998E-2</v>
      </c>
      <c r="AL95">
        <v>16.036000000000001</v>
      </c>
      <c r="AM95" t="s">
        <v>1993</v>
      </c>
      <c r="AN95" t="s">
        <v>1027</v>
      </c>
      <c r="AO95"/>
      <c r="AP95" t="s">
        <v>24</v>
      </c>
      <c r="AQ95"/>
      <c r="AR95"/>
      <c r="AS95"/>
      <c r="AT95">
        <v>30</v>
      </c>
      <c r="AU95" t="s">
        <v>562</v>
      </c>
    </row>
    <row r="96" spans="1:47" x14ac:dyDescent="0.25">
      <c r="A96" s="37" t="str">
        <f t="shared" si="8"/>
        <v>LDUSTFDDM</v>
      </c>
      <c r="B96" s="37" t="str">
        <f>VLOOKUP(J96,'Scheme master'!B:AA,25,0)</f>
        <v>DDM</v>
      </c>
      <c r="C96" s="37">
        <f>VLOOKUP(J96,'Scheme master'!B:Q,16,0)</f>
        <v>1000</v>
      </c>
      <c r="D96" s="38">
        <f t="shared" si="9"/>
        <v>0.1065543</v>
      </c>
      <c r="E96" s="38">
        <f>SUMIF('PHY rollback'!A:A,J96,'PHY rollback'!G:G)</f>
        <v>0</v>
      </c>
      <c r="F96" s="38">
        <f t="shared" si="10"/>
        <v>0.13603393800000002</v>
      </c>
      <c r="G96" s="45">
        <f t="shared" si="11"/>
        <v>1276.6631</v>
      </c>
      <c r="H96" s="38">
        <f t="shared" si="7"/>
        <v>0</v>
      </c>
      <c r="I96" s="37" t="str">
        <f>VLOOKUP(K96,'Scheme master'!F:R,13,0)</f>
        <v>Live</v>
      </c>
      <c r="J96" t="s">
        <v>1030</v>
      </c>
      <c r="K96" t="s">
        <v>905</v>
      </c>
      <c r="L96" t="s">
        <v>116</v>
      </c>
      <c r="M96">
        <v>1065.5429999999999</v>
      </c>
      <c r="N96">
        <v>1360339.3800000001</v>
      </c>
      <c r="O96">
        <v>1276.66305348541</v>
      </c>
      <c r="P96">
        <v>2590450453.5299997</v>
      </c>
      <c r="Q96">
        <v>1276.6631</v>
      </c>
      <c r="R96" s="201">
        <v>45565</v>
      </c>
      <c r="S96">
        <v>147773</v>
      </c>
      <c r="T96" t="s">
        <v>1031</v>
      </c>
      <c r="U96">
        <v>181</v>
      </c>
      <c r="V96"/>
      <c r="W96">
        <v>1000</v>
      </c>
      <c r="X96" t="s">
        <v>37</v>
      </c>
      <c r="Y96">
        <v>1276.6631</v>
      </c>
      <c r="Z96">
        <v>1276.6631</v>
      </c>
      <c r="AA96">
        <v>113199</v>
      </c>
      <c r="AB96" t="s">
        <v>1993</v>
      </c>
      <c r="AC96" t="s">
        <v>1306</v>
      </c>
      <c r="AD96">
        <v>45564</v>
      </c>
      <c r="AE96">
        <v>1276.1024</v>
      </c>
      <c r="AF96">
        <v>1276.1024379119401</v>
      </c>
      <c r="AG96">
        <v>0.56069999999999998</v>
      </c>
      <c r="AH96">
        <v>4.3938480172123998E-2</v>
      </c>
      <c r="AI96">
        <v>16.037500000000001</v>
      </c>
      <c r="AJ96">
        <v>0.56061557346817004</v>
      </c>
      <c r="AK96">
        <v>4.3931862898522002E-2</v>
      </c>
      <c r="AL96">
        <v>16.0351</v>
      </c>
      <c r="AM96" t="s">
        <v>1993</v>
      </c>
      <c r="AN96" t="s">
        <v>1027</v>
      </c>
      <c r="AO96"/>
      <c r="AP96" t="s">
        <v>24</v>
      </c>
      <c r="AQ96"/>
      <c r="AR96"/>
      <c r="AS96"/>
      <c r="AT96">
        <v>30</v>
      </c>
      <c r="AU96" t="s">
        <v>562</v>
      </c>
    </row>
    <row r="97" spans="1:47" x14ac:dyDescent="0.25">
      <c r="A97" s="37" t="str">
        <f t="shared" si="8"/>
        <v>LDUSTFRDD</v>
      </c>
      <c r="B97" s="37" t="str">
        <f>VLOOKUP(J97,'Scheme master'!B:AA,25,0)</f>
        <v>RDD</v>
      </c>
      <c r="C97" s="37">
        <f>VLOOKUP(J97,'Scheme master'!B:Q,16,0)</f>
        <v>1000</v>
      </c>
      <c r="D97" s="38">
        <f t="shared" si="9"/>
        <v>2.4629553</v>
      </c>
      <c r="E97" s="38">
        <f>SUMIF('PHY rollback'!A:A,J97,'PHY rollback'!G:G)</f>
        <v>0</v>
      </c>
      <c r="F97" s="38">
        <f t="shared" si="10"/>
        <v>2.6930238950000001</v>
      </c>
      <c r="G97" s="45">
        <f t="shared" si="11"/>
        <v>1093.4115999999999</v>
      </c>
      <c r="H97" s="38">
        <f t="shared" si="7"/>
        <v>0</v>
      </c>
      <c r="I97" s="37" t="str">
        <f>VLOOKUP(K97,'Scheme master'!F:R,13,0)</f>
        <v>Live</v>
      </c>
      <c r="J97" t="s">
        <v>1032</v>
      </c>
      <c r="K97" t="s">
        <v>905</v>
      </c>
      <c r="L97" t="s">
        <v>17</v>
      </c>
      <c r="M97">
        <v>24629.553</v>
      </c>
      <c r="N97">
        <v>26930238.949999999</v>
      </c>
      <c r="O97">
        <v>1093.4115998775901</v>
      </c>
      <c r="P97">
        <v>2590450453.5299997</v>
      </c>
      <c r="Q97">
        <v>1093.4115999999999</v>
      </c>
      <c r="R97" s="201">
        <v>45565</v>
      </c>
      <c r="S97">
        <v>147766</v>
      </c>
      <c r="T97" t="s">
        <v>1033</v>
      </c>
      <c r="U97">
        <v>181</v>
      </c>
      <c r="V97"/>
      <c r="W97">
        <v>1000</v>
      </c>
      <c r="X97" t="s">
        <v>37</v>
      </c>
      <c r="Y97">
        <v>1093.4115999999999</v>
      </c>
      <c r="Z97">
        <v>1093.4115999999999</v>
      </c>
      <c r="AA97">
        <v>113194</v>
      </c>
      <c r="AB97" t="s">
        <v>1993</v>
      </c>
      <c r="AC97" t="s">
        <v>1307</v>
      </c>
      <c r="AD97">
        <v>45564</v>
      </c>
      <c r="AE97">
        <v>1093.8033</v>
      </c>
      <c r="AF97">
        <v>1093.80325213373</v>
      </c>
      <c r="AG97">
        <v>-0.39169999999999999</v>
      </c>
      <c r="AH97">
        <v>-3.5810826315845999E-2</v>
      </c>
      <c r="AI97">
        <v>-13.071</v>
      </c>
      <c r="AJ97">
        <v>-0.39165225613311</v>
      </c>
      <c r="AK97">
        <v>-3.5806462941950001E-2</v>
      </c>
      <c r="AL97">
        <v>-13.0694</v>
      </c>
      <c r="AM97" t="s">
        <v>1993</v>
      </c>
      <c r="AN97" t="s">
        <v>1027</v>
      </c>
      <c r="AO97"/>
      <c r="AP97" t="s">
        <v>25</v>
      </c>
      <c r="AQ97"/>
      <c r="AR97"/>
      <c r="AS97"/>
      <c r="AT97">
        <v>30</v>
      </c>
      <c r="AU97" t="s">
        <v>562</v>
      </c>
    </row>
    <row r="98" spans="1:47" x14ac:dyDescent="0.25">
      <c r="A98" s="37" t="str">
        <f t="shared" si="8"/>
        <v>LDUSTFRG</v>
      </c>
      <c r="B98" s="37" t="str">
        <f>VLOOKUP(J98,'Scheme master'!B:AA,25,0)</f>
        <v>RG</v>
      </c>
      <c r="C98" s="37">
        <f>VLOOKUP(J98,'Scheme master'!B:Q,16,0)</f>
        <v>1000</v>
      </c>
      <c r="D98" s="38">
        <f t="shared" si="9"/>
        <v>101.7955635</v>
      </c>
      <c r="E98" s="38">
        <f>SUMIF('PHY rollback'!A:A,J98,'PHY rollback'!G:G)</f>
        <v>0</v>
      </c>
      <c r="F98" s="38">
        <f t="shared" si="10"/>
        <v>127.86609687400001</v>
      </c>
      <c r="G98" s="45">
        <f t="shared" si="11"/>
        <v>1256.1068</v>
      </c>
      <c r="H98" s="38">
        <f t="shared" si="7"/>
        <v>0</v>
      </c>
      <c r="I98" s="37" t="str">
        <f>VLOOKUP(K98,'Scheme master'!F:R,13,0)</f>
        <v>Live</v>
      </c>
      <c r="J98" t="s">
        <v>1034</v>
      </c>
      <c r="K98" t="s">
        <v>905</v>
      </c>
      <c r="L98" t="s">
        <v>19</v>
      </c>
      <c r="M98">
        <v>1017955.635</v>
      </c>
      <c r="N98">
        <v>1278660968.74</v>
      </c>
      <c r="O98">
        <v>1256.1067739852899</v>
      </c>
      <c r="P98">
        <v>2590450453.5299997</v>
      </c>
      <c r="Q98">
        <v>1256.1068</v>
      </c>
      <c r="R98" s="201">
        <v>45565</v>
      </c>
      <c r="S98">
        <v>147770</v>
      </c>
      <c r="T98" t="s">
        <v>1035</v>
      </c>
      <c r="U98">
        <v>181</v>
      </c>
      <c r="V98"/>
      <c r="W98">
        <v>1000</v>
      </c>
      <c r="X98" t="s">
        <v>37</v>
      </c>
      <c r="Y98">
        <v>1256.1068</v>
      </c>
      <c r="Z98">
        <v>1256.1068</v>
      </c>
      <c r="AA98">
        <v>113192</v>
      </c>
      <c r="AB98" t="s">
        <v>1993</v>
      </c>
      <c r="AC98" t="s">
        <v>53</v>
      </c>
      <c r="AD98">
        <v>45564</v>
      </c>
      <c r="AE98">
        <v>1255.5798</v>
      </c>
      <c r="AF98">
        <v>1255.5798112332002</v>
      </c>
      <c r="AG98">
        <v>0.52700000000000002</v>
      </c>
      <c r="AH98">
        <v>4.1972640846882001E-2</v>
      </c>
      <c r="AI98">
        <v>15.32</v>
      </c>
      <c r="AJ98">
        <v>0.52696275209745003</v>
      </c>
      <c r="AK98">
        <v>4.1969673881573001E-2</v>
      </c>
      <c r="AL98">
        <v>15.318899999999999</v>
      </c>
      <c r="AM98" t="s">
        <v>1993</v>
      </c>
      <c r="AN98" t="s">
        <v>1027</v>
      </c>
      <c r="AO98"/>
      <c r="AP98" t="s">
        <v>25</v>
      </c>
      <c r="AQ98"/>
      <c r="AR98"/>
      <c r="AS98"/>
      <c r="AT98">
        <v>30</v>
      </c>
      <c r="AU98" t="s">
        <v>562</v>
      </c>
    </row>
    <row r="99" spans="1:47" x14ac:dyDescent="0.25">
      <c r="A99" s="37" t="str">
        <f t="shared" si="8"/>
        <v>LDUSTFRDM</v>
      </c>
      <c r="B99" s="37" t="str">
        <f>VLOOKUP(J99,'Scheme master'!B:AA,25,0)</f>
        <v>RDM</v>
      </c>
      <c r="C99" s="37">
        <f>VLOOKUP(J99,'Scheme master'!B:Q,16,0)</f>
        <v>1000</v>
      </c>
      <c r="D99" s="38">
        <f t="shared" si="9"/>
        <v>0.84398399999999996</v>
      </c>
      <c r="E99" s="38">
        <f>SUMIF('PHY rollback'!A:A,J99,'PHY rollback'!G:G)</f>
        <v>0</v>
      </c>
      <c r="F99" s="38">
        <f t="shared" si="10"/>
        <v>1.0603021580000001</v>
      </c>
      <c r="G99" s="45">
        <f t="shared" si="11"/>
        <v>1256.306</v>
      </c>
      <c r="H99" s="38">
        <f t="shared" ref="H99:H130" si="12">SUMIF(K:K,K99,F:F)-P99/10000000</f>
        <v>0</v>
      </c>
      <c r="I99" s="37" t="str">
        <f>VLOOKUP(K99,'Scheme master'!F:R,13,0)</f>
        <v>Live</v>
      </c>
      <c r="J99" t="s">
        <v>1036</v>
      </c>
      <c r="K99" t="s">
        <v>905</v>
      </c>
      <c r="L99" t="s">
        <v>129</v>
      </c>
      <c r="M99">
        <v>8439.84</v>
      </c>
      <c r="N99">
        <v>10603021.58</v>
      </c>
      <c r="O99">
        <v>1256.3059939524899</v>
      </c>
      <c r="P99">
        <v>2590450453.5299997</v>
      </c>
      <c r="Q99">
        <v>1256.306</v>
      </c>
      <c r="R99" s="201">
        <v>45565</v>
      </c>
      <c r="S99">
        <v>147768</v>
      </c>
      <c r="T99" t="s">
        <v>1037</v>
      </c>
      <c r="U99">
        <v>181</v>
      </c>
      <c r="V99"/>
      <c r="W99">
        <v>1000</v>
      </c>
      <c r="X99" t="s">
        <v>37</v>
      </c>
      <c r="Y99">
        <v>1256.306</v>
      </c>
      <c r="Z99">
        <v>1256.306</v>
      </c>
      <c r="AA99">
        <v>113195</v>
      </c>
      <c r="AB99" t="s">
        <v>1993</v>
      </c>
      <c r="AC99" t="s">
        <v>1300</v>
      </c>
      <c r="AD99">
        <v>45564</v>
      </c>
      <c r="AE99">
        <v>1255.7783999999999</v>
      </c>
      <c r="AF99">
        <v>1255.77839627292</v>
      </c>
      <c r="AG99">
        <v>0.52759999999999996</v>
      </c>
      <c r="AH99">
        <v>4.2013782049443997E-2</v>
      </c>
      <c r="AI99">
        <v>15.335000000000001</v>
      </c>
      <c r="AJ99">
        <v>0.52759767957685999</v>
      </c>
      <c r="AK99">
        <v>4.2013597394472003E-2</v>
      </c>
      <c r="AL99">
        <v>15.335000000000001</v>
      </c>
      <c r="AM99" t="s">
        <v>1993</v>
      </c>
      <c r="AN99" t="s">
        <v>1027</v>
      </c>
      <c r="AO99"/>
      <c r="AP99" t="s">
        <v>25</v>
      </c>
      <c r="AQ99"/>
      <c r="AR99"/>
      <c r="AS99"/>
      <c r="AT99">
        <v>30</v>
      </c>
      <c r="AU99" t="s">
        <v>562</v>
      </c>
    </row>
    <row r="100" spans="1:47" x14ac:dyDescent="0.25">
      <c r="A100" s="37" t="str">
        <f t="shared" si="8"/>
        <v>LDUSTFRDW</v>
      </c>
      <c r="B100" s="37" t="str">
        <f>VLOOKUP(J100,'Scheme master'!B:AA,25,0)</f>
        <v>RDW</v>
      </c>
      <c r="C100" s="37">
        <f>VLOOKUP(J100,'Scheme master'!B:Q,16,0)</f>
        <v>1000</v>
      </c>
      <c r="D100" s="38">
        <f t="shared" si="9"/>
        <v>5.6253499999999998E-2</v>
      </c>
      <c r="E100" s="38">
        <f>SUMIF('PHY rollback'!A:A,J100,'PHY rollback'!G:G)</f>
        <v>0</v>
      </c>
      <c r="F100" s="38">
        <f t="shared" si="10"/>
        <v>5.8024504000000005E-2</v>
      </c>
      <c r="G100" s="45">
        <f t="shared" si="11"/>
        <v>1031.4826</v>
      </c>
      <c r="H100" s="38">
        <f t="shared" si="12"/>
        <v>0</v>
      </c>
      <c r="I100" s="37" t="str">
        <f>VLOOKUP(K100,'Scheme master'!F:R,13,0)</f>
        <v>Live</v>
      </c>
      <c r="J100" t="s">
        <v>1038</v>
      </c>
      <c r="K100" t="s">
        <v>905</v>
      </c>
      <c r="L100" t="s">
        <v>134</v>
      </c>
      <c r="M100">
        <v>562.53499999999997</v>
      </c>
      <c r="N100">
        <v>580245.04</v>
      </c>
      <c r="O100">
        <v>1031.4825566409202</v>
      </c>
      <c r="P100">
        <v>2590450453.5299997</v>
      </c>
      <c r="Q100">
        <v>1031.4826</v>
      </c>
      <c r="R100" s="201">
        <v>45565</v>
      </c>
      <c r="S100">
        <v>147767</v>
      </c>
      <c r="T100" t="s">
        <v>1039</v>
      </c>
      <c r="U100">
        <v>181</v>
      </c>
      <c r="V100"/>
      <c r="W100">
        <v>1000</v>
      </c>
      <c r="X100" t="s">
        <v>37</v>
      </c>
      <c r="Y100">
        <v>1031.4826</v>
      </c>
      <c r="Z100">
        <v>1031.4826</v>
      </c>
      <c r="AA100">
        <v>113193</v>
      </c>
      <c r="AB100" t="s">
        <v>1993</v>
      </c>
      <c r="AC100" t="s">
        <v>1301</v>
      </c>
      <c r="AD100">
        <v>45564</v>
      </c>
      <c r="AE100">
        <v>1031.0494000000001</v>
      </c>
      <c r="AF100">
        <v>1031.0493924822499</v>
      </c>
      <c r="AG100">
        <v>0.43319999999999997</v>
      </c>
      <c r="AH100">
        <v>4.2015445622683001E-2</v>
      </c>
      <c r="AI100">
        <v>15.335599999999999</v>
      </c>
      <c r="AJ100">
        <v>0.43316415867456998</v>
      </c>
      <c r="AK100">
        <v>4.2011969730347001E-2</v>
      </c>
      <c r="AL100">
        <v>15.3344</v>
      </c>
      <c r="AM100" t="s">
        <v>1993</v>
      </c>
      <c r="AN100" t="s">
        <v>1027</v>
      </c>
      <c r="AO100"/>
      <c r="AP100" t="s">
        <v>25</v>
      </c>
      <c r="AQ100"/>
      <c r="AR100"/>
      <c r="AS100"/>
      <c r="AT100">
        <v>30</v>
      </c>
      <c r="AU100" t="s">
        <v>562</v>
      </c>
    </row>
    <row r="101" spans="1:47" x14ac:dyDescent="0.25">
      <c r="A101" s="37" t="str">
        <f t="shared" si="8"/>
        <v>LDUSTFDDW</v>
      </c>
      <c r="B101" s="37" t="str">
        <f>VLOOKUP(J101,'Scheme master'!B:AA,25,0)</f>
        <v>DDW</v>
      </c>
      <c r="C101" s="37">
        <f>VLOOKUP(J101,'Scheme master'!B:Q,16,0)</f>
        <v>1000</v>
      </c>
      <c r="D101" s="38">
        <f t="shared" si="9"/>
        <v>6.3745E-3</v>
      </c>
      <c r="E101" s="38">
        <f>SUMIF('PHY rollback'!A:A,J101,'PHY rollback'!G:G)</f>
        <v>0</v>
      </c>
      <c r="F101" s="38">
        <f t="shared" si="10"/>
        <v>7.0329479999999998E-3</v>
      </c>
      <c r="G101" s="45">
        <f t="shared" si="11"/>
        <v>1103.2941000000001</v>
      </c>
      <c r="H101" s="38">
        <f t="shared" si="12"/>
        <v>0</v>
      </c>
      <c r="I101" s="37" t="str">
        <f>VLOOKUP(K101,'Scheme master'!F:R,13,0)</f>
        <v>Live</v>
      </c>
      <c r="J101" t="s">
        <v>1040</v>
      </c>
      <c r="K101" t="s">
        <v>905</v>
      </c>
      <c r="L101" t="s">
        <v>139</v>
      </c>
      <c r="M101">
        <v>63.744999999999997</v>
      </c>
      <c r="N101">
        <v>70329.48</v>
      </c>
      <c r="O101">
        <v>1103.2940622793899</v>
      </c>
      <c r="P101">
        <v>2590450453.5299997</v>
      </c>
      <c r="Q101">
        <v>1103.2941000000001</v>
      </c>
      <c r="R101" s="201">
        <v>45565</v>
      </c>
      <c r="S101">
        <v>147769</v>
      </c>
      <c r="T101" t="s">
        <v>1041</v>
      </c>
      <c r="U101">
        <v>181</v>
      </c>
      <c r="V101"/>
      <c r="W101">
        <v>1000</v>
      </c>
      <c r="X101" t="s">
        <v>37</v>
      </c>
      <c r="Y101">
        <v>1103.2941000000001</v>
      </c>
      <c r="Z101">
        <v>1103.2941000000001</v>
      </c>
      <c r="AA101">
        <v>113197</v>
      </c>
      <c r="AB101" t="s">
        <v>1993</v>
      </c>
      <c r="AC101" t="s">
        <v>1302</v>
      </c>
      <c r="AD101">
        <v>45564</v>
      </c>
      <c r="AE101">
        <v>1102.8095000000001</v>
      </c>
      <c r="AF101">
        <v>1102.8094752529601</v>
      </c>
      <c r="AG101">
        <v>0.48459999999999998</v>
      </c>
      <c r="AH101">
        <v>4.3942312792916001E-2</v>
      </c>
      <c r="AI101">
        <v>16.038900000000002</v>
      </c>
      <c r="AJ101">
        <v>0.48458702643343998</v>
      </c>
      <c r="AK101">
        <v>4.3941137368473E-2</v>
      </c>
      <c r="AL101">
        <v>16.038499999999999</v>
      </c>
      <c r="AM101" t="s">
        <v>1993</v>
      </c>
      <c r="AN101" t="s">
        <v>1027</v>
      </c>
      <c r="AO101"/>
      <c r="AP101" t="s">
        <v>24</v>
      </c>
      <c r="AQ101"/>
      <c r="AR101"/>
      <c r="AS101"/>
      <c r="AT101">
        <v>30</v>
      </c>
      <c r="AU101" t="s">
        <v>562</v>
      </c>
    </row>
    <row r="102" spans="1:47" x14ac:dyDescent="0.25">
      <c r="A102" s="37" t="str">
        <f t="shared" si="8"/>
        <v>LEARBFDG</v>
      </c>
      <c r="B102" s="37" t="str">
        <f>VLOOKUP(J102,'Scheme master'!B:AA,25,0)</f>
        <v>DG</v>
      </c>
      <c r="C102" s="37">
        <f>VLOOKUP(J102,'Scheme master'!B:Q,16,0)</f>
        <v>10</v>
      </c>
      <c r="D102" s="38">
        <f t="shared" si="9"/>
        <v>84.891497986999994</v>
      </c>
      <c r="E102" s="38">
        <f>SUMIF('PHY rollback'!A:A,J102,'PHY rollback'!G:G)</f>
        <v>0</v>
      </c>
      <c r="F102" s="38">
        <f t="shared" si="10"/>
        <v>116.18151472699999</v>
      </c>
      <c r="G102" s="45">
        <f t="shared" si="11"/>
        <v>13.6859</v>
      </c>
      <c r="H102" s="38">
        <f t="shared" si="12"/>
        <v>0</v>
      </c>
      <c r="I102" s="37" t="str">
        <f>VLOOKUP(K102,'Scheme master'!F:R,13,0)</f>
        <v>Live</v>
      </c>
      <c r="J102" t="s">
        <v>225</v>
      </c>
      <c r="K102" t="s">
        <v>226</v>
      </c>
      <c r="L102" t="s">
        <v>41</v>
      </c>
      <c r="M102">
        <v>84891497.986999989</v>
      </c>
      <c r="N102">
        <v>1161815147.27</v>
      </c>
      <c r="O102">
        <v>13.6858834491048</v>
      </c>
      <c r="P102">
        <v>1364433197.9300001</v>
      </c>
      <c r="Q102">
        <v>13.6859</v>
      </c>
      <c r="R102" s="201">
        <v>45565</v>
      </c>
      <c r="S102">
        <v>145895</v>
      </c>
      <c r="T102" t="s">
        <v>227</v>
      </c>
      <c r="U102">
        <v>178</v>
      </c>
      <c r="V102"/>
      <c r="W102">
        <v>10</v>
      </c>
      <c r="X102" t="s">
        <v>228</v>
      </c>
      <c r="Y102">
        <v>13.6859</v>
      </c>
      <c r="Z102">
        <v>13.6859</v>
      </c>
      <c r="AA102">
        <v>102466</v>
      </c>
      <c r="AB102" t="s">
        <v>229</v>
      </c>
      <c r="AC102" t="s">
        <v>44</v>
      </c>
      <c r="AD102">
        <v>45564</v>
      </c>
      <c r="AE102">
        <v>13.676600000000001</v>
      </c>
      <c r="AF102">
        <v>13.676629384318201</v>
      </c>
      <c r="AG102">
        <v>9.2999999999999992E-3</v>
      </c>
      <c r="AH102">
        <v>6.7999356565228E-2</v>
      </c>
      <c r="AI102">
        <v>24.819800000000001</v>
      </c>
      <c r="AJ102">
        <v>9.2540647866199994E-3</v>
      </c>
      <c r="AK102">
        <v>6.7663343990520999E-2</v>
      </c>
      <c r="AL102">
        <v>24.697099999999999</v>
      </c>
      <c r="AM102" t="s">
        <v>229</v>
      </c>
      <c r="AN102" t="s">
        <v>230</v>
      </c>
      <c r="AO102"/>
      <c r="AP102" t="s">
        <v>24</v>
      </c>
      <c r="AQ102"/>
      <c r="AR102"/>
      <c r="AS102"/>
      <c r="AT102">
        <v>30</v>
      </c>
      <c r="AU102" t="s">
        <v>562</v>
      </c>
    </row>
    <row r="103" spans="1:47" x14ac:dyDescent="0.25">
      <c r="A103" s="37" t="str">
        <f t="shared" si="8"/>
        <v>LEARBFDDM</v>
      </c>
      <c r="B103" s="37" t="str">
        <f>VLOOKUP(J103,'Scheme master'!B:AA,25,0)</f>
        <v>DDM</v>
      </c>
      <c r="C103" s="37">
        <f>VLOOKUP(J103,'Scheme master'!B:Q,16,0)</f>
        <v>10</v>
      </c>
      <c r="D103" s="38">
        <f t="shared" si="9"/>
        <v>1.2816194999999999E-2</v>
      </c>
      <c r="E103" s="38">
        <f>SUMIF('PHY rollback'!A:A,J103,'PHY rollback'!G:G)</f>
        <v>0</v>
      </c>
      <c r="F103" s="38">
        <f t="shared" si="10"/>
        <v>1.5946393E-2</v>
      </c>
      <c r="G103" s="45">
        <f t="shared" si="11"/>
        <v>12.442399999999999</v>
      </c>
      <c r="H103" s="38">
        <f t="shared" si="12"/>
        <v>0</v>
      </c>
      <c r="I103" s="37" t="str">
        <f>VLOOKUP(K103,'Scheme master'!F:R,13,0)</f>
        <v>Live</v>
      </c>
      <c r="J103" t="s">
        <v>231</v>
      </c>
      <c r="K103" t="s">
        <v>226</v>
      </c>
      <c r="L103" t="s">
        <v>116</v>
      </c>
      <c r="M103">
        <v>12816.195</v>
      </c>
      <c r="N103">
        <v>159463.93</v>
      </c>
      <c r="O103">
        <v>12.442377008152601</v>
      </c>
      <c r="P103">
        <v>1364433197.9300001</v>
      </c>
      <c r="Q103">
        <v>12.442399999999999</v>
      </c>
      <c r="R103" s="201">
        <v>45565</v>
      </c>
      <c r="S103">
        <v>145894</v>
      </c>
      <c r="T103" t="s">
        <v>232</v>
      </c>
      <c r="U103">
        <v>178</v>
      </c>
      <c r="V103"/>
      <c r="W103">
        <v>10</v>
      </c>
      <c r="X103" t="s">
        <v>228</v>
      </c>
      <c r="Y103">
        <v>12.442399999999999</v>
      </c>
      <c r="Z103">
        <v>12.442399999999999</v>
      </c>
      <c r="AA103">
        <v>102465</v>
      </c>
      <c r="AB103" t="s">
        <v>229</v>
      </c>
      <c r="AC103" t="s">
        <v>1306</v>
      </c>
      <c r="AD103">
        <v>45564</v>
      </c>
      <c r="AE103">
        <v>12.433999999999999</v>
      </c>
      <c r="AF103">
        <v>12.433962654282301</v>
      </c>
      <c r="AG103">
        <v>8.3999999999999995E-3</v>
      </c>
      <c r="AH103">
        <v>6.7556699372687004E-2</v>
      </c>
      <c r="AI103">
        <v>24.658200000000001</v>
      </c>
      <c r="AJ103">
        <v>8.4143538702399993E-3</v>
      </c>
      <c r="AK103">
        <v>6.7672343115346006E-2</v>
      </c>
      <c r="AL103">
        <v>24.700399999999998</v>
      </c>
      <c r="AM103" t="s">
        <v>229</v>
      </c>
      <c r="AN103" t="s">
        <v>230</v>
      </c>
      <c r="AO103"/>
      <c r="AP103" t="s">
        <v>24</v>
      </c>
      <c r="AQ103"/>
      <c r="AR103"/>
      <c r="AS103"/>
      <c r="AT103">
        <v>30</v>
      </c>
      <c r="AU103" t="s">
        <v>562</v>
      </c>
    </row>
    <row r="104" spans="1:47" x14ac:dyDescent="0.25">
      <c r="A104" s="37" t="str">
        <f t="shared" si="8"/>
        <v>LEARBFRG</v>
      </c>
      <c r="B104" s="37" t="str">
        <f>VLOOKUP(J104,'Scheme master'!B:AA,25,0)</f>
        <v>RG</v>
      </c>
      <c r="C104" s="37">
        <f>VLOOKUP(J104,'Scheme master'!B:Q,16,0)</f>
        <v>10</v>
      </c>
      <c r="D104" s="38">
        <f t="shared" si="9"/>
        <v>15.292442307</v>
      </c>
      <c r="E104" s="38">
        <f>SUMIF('PHY rollback'!A:A,J104,'PHY rollback'!G:G)</f>
        <v>0</v>
      </c>
      <c r="F104" s="38">
        <f t="shared" si="10"/>
        <v>20.119506295000001</v>
      </c>
      <c r="G104" s="45">
        <f t="shared" si="11"/>
        <v>13.156499999999999</v>
      </c>
      <c r="H104" s="38">
        <f t="shared" si="12"/>
        <v>0</v>
      </c>
      <c r="I104" s="37" t="str">
        <f>VLOOKUP(K104,'Scheme master'!F:R,13,0)</f>
        <v>Live</v>
      </c>
      <c r="J104" t="s">
        <v>233</v>
      </c>
      <c r="K104" t="s">
        <v>226</v>
      </c>
      <c r="L104" t="s">
        <v>19</v>
      </c>
      <c r="M104">
        <v>15292442.307</v>
      </c>
      <c r="N104">
        <v>201195062.95000002</v>
      </c>
      <c r="O104">
        <v>13.156502990886199</v>
      </c>
      <c r="P104">
        <v>1364433197.9300001</v>
      </c>
      <c r="Q104">
        <v>13.156499999999999</v>
      </c>
      <c r="R104" s="201">
        <v>45565</v>
      </c>
      <c r="S104">
        <v>145890</v>
      </c>
      <c r="T104" t="s">
        <v>234</v>
      </c>
      <c r="U104">
        <v>178</v>
      </c>
      <c r="V104"/>
      <c r="W104">
        <v>10</v>
      </c>
      <c r="X104" t="s">
        <v>228</v>
      </c>
      <c r="Y104">
        <v>13.156499999999999</v>
      </c>
      <c r="Z104">
        <v>13.156499999999999</v>
      </c>
      <c r="AA104">
        <v>102463</v>
      </c>
      <c r="AB104" t="s">
        <v>229</v>
      </c>
      <c r="AC104" t="s">
        <v>53</v>
      </c>
      <c r="AD104">
        <v>45564</v>
      </c>
      <c r="AE104">
        <v>13.1478</v>
      </c>
      <c r="AF104">
        <v>13.1478445886746</v>
      </c>
      <c r="AG104">
        <v>8.6999999999999994E-3</v>
      </c>
      <c r="AH104">
        <v>6.6170766211836998E-2</v>
      </c>
      <c r="AI104">
        <v>24.1523</v>
      </c>
      <c r="AJ104">
        <v>8.6584022116300008E-3</v>
      </c>
      <c r="AK104">
        <v>6.5854156955036006E-2</v>
      </c>
      <c r="AL104">
        <v>24.036799999999999</v>
      </c>
      <c r="AM104" t="s">
        <v>229</v>
      </c>
      <c r="AN104" t="s">
        <v>230</v>
      </c>
      <c r="AO104"/>
      <c r="AP104" t="s">
        <v>25</v>
      </c>
      <c r="AQ104"/>
      <c r="AR104"/>
      <c r="AS104"/>
      <c r="AT104">
        <v>30</v>
      </c>
      <c r="AU104" t="s">
        <v>562</v>
      </c>
    </row>
    <row r="105" spans="1:47" x14ac:dyDescent="0.25">
      <c r="A105" s="37" t="str">
        <f t="shared" si="8"/>
        <v>LEARBFRDM</v>
      </c>
      <c r="B105" s="37" t="str">
        <f>VLOOKUP(J105,'Scheme master'!B:AA,25,0)</f>
        <v>RDM</v>
      </c>
      <c r="C105" s="37">
        <f>VLOOKUP(J105,'Scheme master'!B:Q,16,0)</f>
        <v>10</v>
      </c>
      <c r="D105" s="38">
        <f t="shared" si="9"/>
        <v>5.5400949999999997E-2</v>
      </c>
      <c r="E105" s="38">
        <f>SUMIF('PHY rollback'!A:A,J105,'PHY rollback'!G:G)</f>
        <v>0</v>
      </c>
      <c r="F105" s="38">
        <f t="shared" si="10"/>
        <v>7.1212559000000009E-2</v>
      </c>
      <c r="G105" s="45">
        <f t="shared" si="11"/>
        <v>12.853999999999999</v>
      </c>
      <c r="H105" s="38">
        <f t="shared" si="12"/>
        <v>0</v>
      </c>
      <c r="I105" s="37" t="str">
        <f>VLOOKUP(K105,'Scheme master'!F:R,13,0)</f>
        <v>Live</v>
      </c>
      <c r="J105" t="s">
        <v>235</v>
      </c>
      <c r="K105" t="s">
        <v>226</v>
      </c>
      <c r="L105" t="s">
        <v>129</v>
      </c>
      <c r="M105">
        <v>55400.95</v>
      </c>
      <c r="N105">
        <v>712125.59000000008</v>
      </c>
      <c r="O105">
        <v>12.854032105947599</v>
      </c>
      <c r="P105">
        <v>1364433197.9300001</v>
      </c>
      <c r="Q105">
        <v>12.853999999999999</v>
      </c>
      <c r="R105" s="201">
        <v>45565</v>
      </c>
      <c r="S105">
        <v>145892</v>
      </c>
      <c r="T105" t="s">
        <v>236</v>
      </c>
      <c r="U105">
        <v>178</v>
      </c>
      <c r="V105"/>
      <c r="W105">
        <v>10</v>
      </c>
      <c r="X105" t="s">
        <v>228</v>
      </c>
      <c r="Y105">
        <v>12.853999999999999</v>
      </c>
      <c r="Z105">
        <v>12.853999999999999</v>
      </c>
      <c r="AA105">
        <v>102462</v>
      </c>
      <c r="AB105" t="s">
        <v>229</v>
      </c>
      <c r="AC105" t="s">
        <v>1300</v>
      </c>
      <c r="AD105">
        <v>45564</v>
      </c>
      <c r="AE105">
        <v>12.845599999999999</v>
      </c>
      <c r="AF105">
        <v>12.845572684222899</v>
      </c>
      <c r="AG105">
        <v>8.3999999999999995E-3</v>
      </c>
      <c r="AH105">
        <v>6.5392040854456004E-2</v>
      </c>
      <c r="AI105">
        <v>23.868099999999998</v>
      </c>
      <c r="AJ105">
        <v>8.4594217247199992E-3</v>
      </c>
      <c r="AK105">
        <v>6.5854765160528003E-2</v>
      </c>
      <c r="AL105">
        <v>24.036999999999999</v>
      </c>
      <c r="AM105" t="s">
        <v>229</v>
      </c>
      <c r="AN105" t="s">
        <v>230</v>
      </c>
      <c r="AO105"/>
      <c r="AP105" t="s">
        <v>25</v>
      </c>
      <c r="AQ105"/>
      <c r="AR105"/>
      <c r="AS105"/>
      <c r="AT105">
        <v>30</v>
      </c>
      <c r="AU105" t="s">
        <v>562</v>
      </c>
    </row>
    <row r="106" spans="1:47" x14ac:dyDescent="0.25">
      <c r="A106" s="37" t="str">
        <f t="shared" si="8"/>
        <v>LEARBFRDW</v>
      </c>
      <c r="B106" s="37" t="str">
        <f>VLOOKUP(J106,'Scheme master'!B:AA,25,0)</f>
        <v>RDW</v>
      </c>
      <c r="C106" s="37">
        <f>VLOOKUP(J106,'Scheme master'!B:Q,16,0)</f>
        <v>10</v>
      </c>
      <c r="D106" s="38">
        <f t="shared" si="9"/>
        <v>3.8781348999999993E-2</v>
      </c>
      <c r="E106" s="38">
        <f>SUMIF('PHY rollback'!A:A,J106,'PHY rollback'!G:G)</f>
        <v>0</v>
      </c>
      <c r="F106" s="38">
        <f t="shared" si="10"/>
        <v>4.9531548000000002E-2</v>
      </c>
      <c r="G106" s="45">
        <f t="shared" si="11"/>
        <v>12.772</v>
      </c>
      <c r="H106" s="38">
        <f t="shared" si="12"/>
        <v>0</v>
      </c>
      <c r="I106" s="37" t="str">
        <f>VLOOKUP(K106,'Scheme master'!F:R,13,0)</f>
        <v>Live</v>
      </c>
      <c r="J106" t="s">
        <v>237</v>
      </c>
      <c r="K106" t="s">
        <v>226</v>
      </c>
      <c r="L106" t="s">
        <v>134</v>
      </c>
      <c r="M106">
        <v>38781.348999999995</v>
      </c>
      <c r="N106">
        <v>495315.48000000004</v>
      </c>
      <c r="O106">
        <v>12.7720023354525</v>
      </c>
      <c r="P106">
        <v>1364433197.9300001</v>
      </c>
      <c r="Q106">
        <v>12.772</v>
      </c>
      <c r="R106" s="201">
        <v>45565</v>
      </c>
      <c r="S106">
        <v>145893</v>
      </c>
      <c r="T106" t="s">
        <v>238</v>
      </c>
      <c r="U106">
        <v>178</v>
      </c>
      <c r="V106"/>
      <c r="W106">
        <v>10</v>
      </c>
      <c r="X106" t="s">
        <v>228</v>
      </c>
      <c r="Y106">
        <v>12.772</v>
      </c>
      <c r="Z106">
        <v>12.772</v>
      </c>
      <c r="AA106">
        <v>102461</v>
      </c>
      <c r="AB106" t="s">
        <v>229</v>
      </c>
      <c r="AC106" t="s">
        <v>1301</v>
      </c>
      <c r="AD106">
        <v>45564</v>
      </c>
      <c r="AE106">
        <v>12.7636</v>
      </c>
      <c r="AF106">
        <v>12.7635975220975</v>
      </c>
      <c r="AG106">
        <v>8.3999999999999995E-3</v>
      </c>
      <c r="AH106">
        <v>6.5812153310978005E-2</v>
      </c>
      <c r="AI106">
        <v>24.0214</v>
      </c>
      <c r="AJ106">
        <v>8.4048133550000004E-3</v>
      </c>
      <c r="AK106">
        <v>6.5849877673193002E-2</v>
      </c>
      <c r="AL106">
        <v>24.0352</v>
      </c>
      <c r="AM106" t="s">
        <v>229</v>
      </c>
      <c r="AN106" t="s">
        <v>230</v>
      </c>
      <c r="AO106"/>
      <c r="AP106" t="s">
        <v>25</v>
      </c>
      <c r="AQ106"/>
      <c r="AR106"/>
      <c r="AS106"/>
      <c r="AT106">
        <v>30</v>
      </c>
      <c r="AU106" t="s">
        <v>562</v>
      </c>
    </row>
    <row r="107" spans="1:47" x14ac:dyDescent="0.25">
      <c r="A107" s="37" t="str">
        <f t="shared" si="8"/>
        <v>LEARBFDDW</v>
      </c>
      <c r="B107" s="37" t="str">
        <f>VLOOKUP(J107,'Scheme master'!B:AA,25,0)</f>
        <v>DDW</v>
      </c>
      <c r="C107" s="37">
        <f>VLOOKUP(J107,'Scheme master'!B:Q,16,0)</f>
        <v>10</v>
      </c>
      <c r="D107" s="38">
        <f t="shared" si="9"/>
        <v>4.3608649999999994E-3</v>
      </c>
      <c r="E107" s="38">
        <f>SUMIF('PHY rollback'!A:A,J107,'PHY rollback'!G:G)</f>
        <v>0</v>
      </c>
      <c r="F107" s="38">
        <f t="shared" si="10"/>
        <v>5.6082709999999997E-3</v>
      </c>
      <c r="G107" s="45">
        <f t="shared" si="11"/>
        <v>12.8605</v>
      </c>
      <c r="H107" s="38">
        <f t="shared" si="12"/>
        <v>0</v>
      </c>
      <c r="I107" s="37" t="str">
        <f>VLOOKUP(K107,'Scheme master'!F:R,13,0)</f>
        <v>Live</v>
      </c>
      <c r="J107" t="s">
        <v>239</v>
      </c>
      <c r="K107" t="s">
        <v>226</v>
      </c>
      <c r="L107" t="s">
        <v>139</v>
      </c>
      <c r="M107">
        <v>4360.8649999999998</v>
      </c>
      <c r="N107">
        <v>56082.71</v>
      </c>
      <c r="O107">
        <v>12.860455437166699</v>
      </c>
      <c r="P107">
        <v>1364433197.9300001</v>
      </c>
      <c r="Q107">
        <v>12.8605</v>
      </c>
      <c r="R107" s="201">
        <v>45565</v>
      </c>
      <c r="S107">
        <v>145891</v>
      </c>
      <c r="T107" t="s">
        <v>240</v>
      </c>
      <c r="U107">
        <v>178</v>
      </c>
      <c r="V107"/>
      <c r="W107">
        <v>10</v>
      </c>
      <c r="X107" t="s">
        <v>228</v>
      </c>
      <c r="Y107">
        <v>12.8605</v>
      </c>
      <c r="Z107">
        <v>12.8605</v>
      </c>
      <c r="AA107">
        <v>102464</v>
      </c>
      <c r="AB107" t="s">
        <v>229</v>
      </c>
      <c r="AC107" t="s">
        <v>1302</v>
      </c>
      <c r="AD107">
        <v>45564</v>
      </c>
      <c r="AE107">
        <v>12.851800000000001</v>
      </c>
      <c r="AF107">
        <v>12.8517599146041</v>
      </c>
      <c r="AG107">
        <v>8.6999999999999994E-3</v>
      </c>
      <c r="AH107">
        <v>6.7694797615898E-2</v>
      </c>
      <c r="AI107">
        <v>24.708600000000001</v>
      </c>
      <c r="AJ107">
        <v>8.6955225626099992E-3</v>
      </c>
      <c r="AK107">
        <v>6.7660169660722996E-2</v>
      </c>
      <c r="AL107">
        <v>24.696000000000002</v>
      </c>
      <c r="AM107" t="s">
        <v>229</v>
      </c>
      <c r="AN107" t="s">
        <v>230</v>
      </c>
      <c r="AO107"/>
      <c r="AP107" t="s">
        <v>24</v>
      </c>
      <c r="AQ107"/>
      <c r="AR107"/>
      <c r="AS107"/>
      <c r="AT107">
        <v>30</v>
      </c>
      <c r="AU107" t="s">
        <v>562</v>
      </c>
    </row>
    <row r="108" spans="1:47" x14ac:dyDescent="0.25">
      <c r="A108" s="37" t="str">
        <f t="shared" si="8"/>
        <v>LEBADFDD</v>
      </c>
      <c r="B108" s="37" t="str">
        <f>VLOOKUP(J108,'Scheme master'!B:AA,25,0)</f>
        <v>DD</v>
      </c>
      <c r="C108" s="37">
        <f>VLOOKUP(J108,'Scheme master'!B:Q,16,0)</f>
        <v>10</v>
      </c>
      <c r="D108" s="38">
        <f t="shared" si="9"/>
        <v>0.41078073700000001</v>
      </c>
      <c r="E108" s="38">
        <f>SUMIF('PHY rollback'!A:A,J108,'PHY rollback'!G:G)</f>
        <v>0</v>
      </c>
      <c r="F108" s="38">
        <f t="shared" si="10"/>
        <v>0.53852946900000009</v>
      </c>
      <c r="G108" s="45">
        <f t="shared" si="11"/>
        <v>13.1099</v>
      </c>
      <c r="H108" s="38">
        <f t="shared" si="12"/>
        <v>0</v>
      </c>
      <c r="I108" s="37" t="str">
        <f>VLOOKUP(K108,'Scheme master'!F:R,13,0)</f>
        <v>Live</v>
      </c>
      <c r="J108" t="s">
        <v>1362</v>
      </c>
      <c r="K108" t="s">
        <v>1359</v>
      </c>
      <c r="L108" t="s">
        <v>34</v>
      </c>
      <c r="M108">
        <v>410780.73700000002</v>
      </c>
      <c r="N108">
        <v>5385294.6900000004</v>
      </c>
      <c r="O108">
        <v>13.109900744932</v>
      </c>
      <c r="P108">
        <v>8446857895.6000004</v>
      </c>
      <c r="Q108">
        <v>13.1099</v>
      </c>
      <c r="R108" s="201">
        <v>45565</v>
      </c>
      <c r="S108">
        <v>149260</v>
      </c>
      <c r="T108" t="s">
        <v>1363</v>
      </c>
      <c r="U108">
        <v>182</v>
      </c>
      <c r="V108"/>
      <c r="W108">
        <v>10</v>
      </c>
      <c r="X108" t="s">
        <v>228</v>
      </c>
      <c r="Y108">
        <v>13.1099</v>
      </c>
      <c r="Z108">
        <v>13.1099</v>
      </c>
      <c r="AA108">
        <v>137391</v>
      </c>
      <c r="AB108" t="s">
        <v>1360</v>
      </c>
      <c r="AC108" t="s">
        <v>1303</v>
      </c>
      <c r="AD108">
        <v>45564</v>
      </c>
      <c r="AE108">
        <v>13.145799999999999</v>
      </c>
      <c r="AF108">
        <v>13.145834148498601</v>
      </c>
      <c r="AG108">
        <v>-3.5900000000000001E-2</v>
      </c>
      <c r="AH108">
        <v>-0.273091025270428</v>
      </c>
      <c r="AI108">
        <v>-99.678200000000004</v>
      </c>
      <c r="AJ108">
        <v>-3.593340356659E-2</v>
      </c>
      <c r="AK108">
        <v>-0.27334441588626102</v>
      </c>
      <c r="AL108">
        <v>-99.770700000000005</v>
      </c>
      <c r="AM108" t="s">
        <v>1360</v>
      </c>
      <c r="AN108" t="s">
        <v>1364</v>
      </c>
      <c r="AO108"/>
      <c r="AP108" t="s">
        <v>24</v>
      </c>
      <c r="AQ108" t="s">
        <v>1365</v>
      </c>
      <c r="AR108"/>
      <c r="AS108"/>
      <c r="AT108">
        <v>30</v>
      </c>
      <c r="AU108" t="s">
        <v>562</v>
      </c>
    </row>
    <row r="109" spans="1:47" x14ac:dyDescent="0.25">
      <c r="A109" s="37" t="str">
        <f t="shared" si="8"/>
        <v>LEBADFDG</v>
      </c>
      <c r="B109" s="37" t="str">
        <f>VLOOKUP(J109,'Scheme master'!B:AA,25,0)</f>
        <v>DG</v>
      </c>
      <c r="C109" s="37">
        <f>VLOOKUP(J109,'Scheme master'!B:Q,16,0)</f>
        <v>10</v>
      </c>
      <c r="D109" s="38">
        <f t="shared" si="9"/>
        <v>87.492747535000021</v>
      </c>
      <c r="E109" s="38">
        <f>SUMIF('PHY rollback'!A:A,J109,'PHY rollback'!G:G)</f>
        <v>0</v>
      </c>
      <c r="F109" s="38">
        <f t="shared" si="10"/>
        <v>123.223672021</v>
      </c>
      <c r="G109" s="45">
        <f t="shared" si="11"/>
        <v>14.0839</v>
      </c>
      <c r="H109" s="38">
        <f t="shared" si="12"/>
        <v>0</v>
      </c>
      <c r="I109" s="37" t="str">
        <f>VLOOKUP(K109,'Scheme master'!F:R,13,0)</f>
        <v>Live</v>
      </c>
      <c r="J109" t="s">
        <v>1366</v>
      </c>
      <c r="K109" t="s">
        <v>1359</v>
      </c>
      <c r="L109" t="s">
        <v>41</v>
      </c>
      <c r="M109">
        <v>87492747.535000011</v>
      </c>
      <c r="N109">
        <v>1232236720.21</v>
      </c>
      <c r="O109">
        <v>14.083872720045299</v>
      </c>
      <c r="P109">
        <v>8446857895.6000004</v>
      </c>
      <c r="Q109">
        <v>14.0839</v>
      </c>
      <c r="R109" s="201">
        <v>45565</v>
      </c>
      <c r="S109">
        <v>149261</v>
      </c>
      <c r="T109" t="s">
        <v>1367</v>
      </c>
      <c r="U109">
        <v>182</v>
      </c>
      <c r="V109"/>
      <c r="W109">
        <v>10</v>
      </c>
      <c r="X109" t="s">
        <v>228</v>
      </c>
      <c r="Y109">
        <v>14.0839</v>
      </c>
      <c r="Z109">
        <v>14.0839</v>
      </c>
      <c r="AA109">
        <v>137394</v>
      </c>
      <c r="AB109" t="s">
        <v>1360</v>
      </c>
      <c r="AC109" t="s">
        <v>44</v>
      </c>
      <c r="AD109">
        <v>45564</v>
      </c>
      <c r="AE109">
        <v>14.1225</v>
      </c>
      <c r="AF109">
        <v>14.1224734685528</v>
      </c>
      <c r="AG109">
        <v>-3.8600000000000002E-2</v>
      </c>
      <c r="AH109">
        <v>-0.27332271198442198</v>
      </c>
      <c r="AI109">
        <v>-99.762799999999999</v>
      </c>
      <c r="AJ109">
        <v>-3.8600748507450003E-2</v>
      </c>
      <c r="AK109">
        <v>-0.273328525583031</v>
      </c>
      <c r="AL109">
        <v>-99.764899999999997</v>
      </c>
      <c r="AM109" t="s">
        <v>1360</v>
      </c>
      <c r="AN109" t="s">
        <v>1364</v>
      </c>
      <c r="AO109"/>
      <c r="AP109" t="s">
        <v>24</v>
      </c>
      <c r="AQ109" t="s">
        <v>1368</v>
      </c>
      <c r="AR109"/>
      <c r="AS109"/>
      <c r="AT109">
        <v>30</v>
      </c>
      <c r="AU109" t="s">
        <v>562</v>
      </c>
    </row>
    <row r="110" spans="1:47" x14ac:dyDescent="0.25">
      <c r="A110" s="37" t="str">
        <f t="shared" si="8"/>
        <v>LEBADFRD</v>
      </c>
      <c r="B110" s="37" t="str">
        <f>VLOOKUP(J110,'Scheme master'!B:AA,25,0)</f>
        <v>RD</v>
      </c>
      <c r="C110" s="37">
        <f>VLOOKUP(J110,'Scheme master'!B:Q,16,0)</f>
        <v>10</v>
      </c>
      <c r="D110" s="38">
        <f t="shared" si="9"/>
        <v>2.3429019869999999</v>
      </c>
      <c r="E110" s="38">
        <f>SUMIF('PHY rollback'!A:A,J110,'PHY rollback'!G:G)</f>
        <v>0</v>
      </c>
      <c r="F110" s="38">
        <f t="shared" si="10"/>
        <v>2.9647436919999999</v>
      </c>
      <c r="G110" s="45">
        <f t="shared" si="11"/>
        <v>12.654199999999999</v>
      </c>
      <c r="H110" s="38">
        <f t="shared" si="12"/>
        <v>0</v>
      </c>
      <c r="I110" s="37" t="str">
        <f>VLOOKUP(K110,'Scheme master'!F:R,13,0)</f>
        <v>Live</v>
      </c>
      <c r="J110" t="s">
        <v>1369</v>
      </c>
      <c r="K110" t="s">
        <v>1359</v>
      </c>
      <c r="L110" t="s">
        <v>18</v>
      </c>
      <c r="M110">
        <v>2342901.9869999997</v>
      </c>
      <c r="N110">
        <v>29647436.919999998</v>
      </c>
      <c r="O110">
        <v>12.6541515968248</v>
      </c>
      <c r="P110">
        <v>8446857895.6000004</v>
      </c>
      <c r="Q110">
        <v>12.654199999999999</v>
      </c>
      <c r="R110" s="201">
        <v>45565</v>
      </c>
      <c r="S110">
        <v>149258</v>
      </c>
      <c r="T110" t="s">
        <v>1370</v>
      </c>
      <c r="U110">
        <v>182</v>
      </c>
      <c r="V110"/>
      <c r="W110">
        <v>10</v>
      </c>
      <c r="X110" t="s">
        <v>228</v>
      </c>
      <c r="Y110">
        <v>12.654199999999999</v>
      </c>
      <c r="Z110">
        <v>12.654199999999999</v>
      </c>
      <c r="AA110">
        <v>137392</v>
      </c>
      <c r="AB110" t="s">
        <v>1360</v>
      </c>
      <c r="AC110" t="s">
        <v>1304</v>
      </c>
      <c r="AD110">
        <v>45564</v>
      </c>
      <c r="AE110">
        <v>12.689399999999999</v>
      </c>
      <c r="AF110">
        <v>12.689409405498999</v>
      </c>
      <c r="AG110">
        <v>-3.5200000000000002E-2</v>
      </c>
      <c r="AH110">
        <v>-0.27739688243730998</v>
      </c>
      <c r="AI110">
        <v>-101.2499</v>
      </c>
      <c r="AJ110">
        <v>-3.5257808674179998E-2</v>
      </c>
      <c r="AK110">
        <v>-0.27785224313828999</v>
      </c>
      <c r="AL110">
        <v>-101.4161</v>
      </c>
      <c r="AM110" t="s">
        <v>1360</v>
      </c>
      <c r="AN110" t="s">
        <v>1364</v>
      </c>
      <c r="AO110"/>
      <c r="AP110" t="s">
        <v>25</v>
      </c>
      <c r="AQ110" t="s">
        <v>1371</v>
      </c>
      <c r="AR110"/>
      <c r="AS110"/>
      <c r="AT110">
        <v>30</v>
      </c>
      <c r="AU110" t="s">
        <v>562</v>
      </c>
    </row>
    <row r="111" spans="1:47" ht="15" customHeight="1" x14ac:dyDescent="0.25">
      <c r="A111" s="37" t="str">
        <f t="shared" si="8"/>
        <v>LEBADFRG</v>
      </c>
      <c r="B111" s="37" t="str">
        <f>VLOOKUP(J111,'Scheme master'!B:AA,25,0)</f>
        <v>RG</v>
      </c>
      <c r="C111" s="37">
        <f>VLOOKUP(J111,'Scheme master'!B:Q,16,0)</f>
        <v>10</v>
      </c>
      <c r="D111" s="38">
        <f t="shared" si="9"/>
        <v>535.920320952</v>
      </c>
      <c r="E111" s="38">
        <f>SUMIF('PHY rollback'!A:A,J111,'PHY rollback'!G:G)</f>
        <v>0</v>
      </c>
      <c r="F111" s="38">
        <f t="shared" si="10"/>
        <v>717.95884437799998</v>
      </c>
      <c r="G111" s="45">
        <f t="shared" si="11"/>
        <v>13.396699999999999</v>
      </c>
      <c r="H111" s="38">
        <f t="shared" si="12"/>
        <v>0</v>
      </c>
      <c r="I111" s="37" t="str">
        <f>VLOOKUP(K111,'Scheme master'!F:R,13,0)</f>
        <v>Live</v>
      </c>
      <c r="J111" t="s">
        <v>1372</v>
      </c>
      <c r="K111" t="s">
        <v>1359</v>
      </c>
      <c r="L111" t="s">
        <v>19</v>
      </c>
      <c r="M111">
        <v>535920320.95199996</v>
      </c>
      <c r="N111">
        <v>7179588443.7799997</v>
      </c>
      <c r="O111">
        <v>13.396746051775599</v>
      </c>
      <c r="P111">
        <v>8446857895.6000004</v>
      </c>
      <c r="Q111">
        <v>13.396699999999999</v>
      </c>
      <c r="R111" s="201">
        <v>45565</v>
      </c>
      <c r="S111">
        <v>149259</v>
      </c>
      <c r="T111" t="s">
        <v>1373</v>
      </c>
      <c r="U111">
        <v>182</v>
      </c>
      <c r="V111"/>
      <c r="W111">
        <v>10</v>
      </c>
      <c r="X111" t="s">
        <v>228</v>
      </c>
      <c r="Y111">
        <v>13.396699999999999</v>
      </c>
      <c r="Z111">
        <v>13.396699999999999</v>
      </c>
      <c r="AA111">
        <v>137393</v>
      </c>
      <c r="AB111" t="s">
        <v>1360</v>
      </c>
      <c r="AC111" t="s">
        <v>53</v>
      </c>
      <c r="AD111">
        <v>45564</v>
      </c>
      <c r="AE111">
        <v>13.434100000000001</v>
      </c>
      <c r="AF111">
        <v>13.4340729222485</v>
      </c>
      <c r="AG111">
        <v>-3.7400000000000003E-2</v>
      </c>
      <c r="AH111">
        <v>-0.27839602206325698</v>
      </c>
      <c r="AI111">
        <v>-101.61450000000001</v>
      </c>
      <c r="AJ111">
        <v>-3.732687047292E-2</v>
      </c>
      <c r="AK111">
        <v>-0.27785222463026898</v>
      </c>
      <c r="AL111">
        <v>-101.4161</v>
      </c>
      <c r="AM111" t="s">
        <v>1360</v>
      </c>
      <c r="AN111" t="s">
        <v>1364</v>
      </c>
      <c r="AO111"/>
      <c r="AP111" t="s">
        <v>25</v>
      </c>
      <c r="AQ111" t="s">
        <v>1374</v>
      </c>
      <c r="AR111"/>
      <c r="AS111"/>
      <c r="AT111">
        <v>30</v>
      </c>
      <c r="AU111" t="s">
        <v>562</v>
      </c>
    </row>
    <row r="112" spans="1:47" ht="15" customHeight="1" x14ac:dyDescent="0.25">
      <c r="A112" s="37" t="str">
        <f t="shared" si="8"/>
        <v>LEBALFDD</v>
      </c>
      <c r="B112" s="37" t="str">
        <f>VLOOKUP(J112,'Scheme master'!B:AA,25,0)</f>
        <v>DD</v>
      </c>
      <c r="C112" s="37">
        <f>VLOOKUP(J112,'Scheme master'!B:Q,16,0)</f>
        <v>10</v>
      </c>
      <c r="D112" s="38">
        <f t="shared" si="9"/>
        <v>2.052018141</v>
      </c>
      <c r="E112" s="38">
        <f>SUMIF('PHY rollback'!A:A,J112,'PHY rollback'!G:G)</f>
        <v>0</v>
      </c>
      <c r="F112" s="38">
        <f t="shared" si="10"/>
        <v>4.4816558189999993</v>
      </c>
      <c r="G112" s="45">
        <f t="shared" si="11"/>
        <v>21.840199999999999</v>
      </c>
      <c r="H112" s="38">
        <f t="shared" si="12"/>
        <v>0</v>
      </c>
      <c r="I112" s="37" t="str">
        <f>VLOOKUP(K112,'Scheme master'!F:R,13,0)</f>
        <v>Live</v>
      </c>
      <c r="J112" t="s">
        <v>241</v>
      </c>
      <c r="K112" t="s">
        <v>242</v>
      </c>
      <c r="L112" t="s">
        <v>34</v>
      </c>
      <c r="M112">
        <v>2052018.1410000001</v>
      </c>
      <c r="N112">
        <v>44816558.189999998</v>
      </c>
      <c r="O112">
        <v>21.840234886110601</v>
      </c>
      <c r="P112">
        <v>5604273705.1800003</v>
      </c>
      <c r="Q112">
        <v>21.840199999999999</v>
      </c>
      <c r="R112" s="201">
        <v>45565</v>
      </c>
      <c r="S112">
        <v>120260</v>
      </c>
      <c r="T112" t="s">
        <v>243</v>
      </c>
      <c r="U112">
        <v>8</v>
      </c>
      <c r="V112" t="s">
        <v>244</v>
      </c>
      <c r="W112">
        <v>10</v>
      </c>
      <c r="X112" t="s">
        <v>228</v>
      </c>
      <c r="Y112">
        <v>21.840199999999999</v>
      </c>
      <c r="Z112">
        <v>21.6218</v>
      </c>
      <c r="AA112">
        <v>84315</v>
      </c>
      <c r="AB112" t="s">
        <v>1846</v>
      </c>
      <c r="AC112" t="s">
        <v>1303</v>
      </c>
      <c r="AD112">
        <v>45564</v>
      </c>
      <c r="AE112">
        <v>21.986899999999999</v>
      </c>
      <c r="AF112">
        <v>21.986949281068799</v>
      </c>
      <c r="AG112">
        <v>-0.1467</v>
      </c>
      <c r="AH112">
        <v>-0.66721547830753802</v>
      </c>
      <c r="AI112">
        <v>-243.53360000000001</v>
      </c>
      <c r="AJ112">
        <v>-0.14671439495817001</v>
      </c>
      <c r="AK112">
        <v>-0.66727945329138605</v>
      </c>
      <c r="AL112">
        <v>-243.55699999999999</v>
      </c>
      <c r="AM112" t="s">
        <v>1846</v>
      </c>
      <c r="AN112" t="s">
        <v>245</v>
      </c>
      <c r="AO112"/>
      <c r="AP112" t="s">
        <v>24</v>
      </c>
      <c r="AQ112" t="s">
        <v>246</v>
      </c>
      <c r="AR112"/>
      <c r="AS112"/>
      <c r="AT112">
        <v>30</v>
      </c>
      <c r="AU112" t="s">
        <v>562</v>
      </c>
    </row>
    <row r="113" spans="1:47" ht="15" customHeight="1" x14ac:dyDescent="0.25">
      <c r="A113" s="37" t="str">
        <f t="shared" si="8"/>
        <v>LEBALFDG</v>
      </c>
      <c r="B113" s="37" t="str">
        <f>VLOOKUP(J113,'Scheme master'!B:AA,25,0)</f>
        <v>DG</v>
      </c>
      <c r="C113" s="37">
        <f>VLOOKUP(J113,'Scheme master'!B:Q,16,0)</f>
        <v>10</v>
      </c>
      <c r="D113" s="38">
        <f t="shared" si="9"/>
        <v>1.3916179139999998</v>
      </c>
      <c r="E113" s="38">
        <f>SUMIF('PHY rollback'!A:A,J113,'PHY rollback'!G:G)</f>
        <v>0</v>
      </c>
      <c r="F113" s="38">
        <f t="shared" si="10"/>
        <v>31.193827668000001</v>
      </c>
      <c r="G113" s="45">
        <f t="shared" si="11"/>
        <v>224.1551</v>
      </c>
      <c r="H113" s="38">
        <f t="shared" si="12"/>
        <v>0</v>
      </c>
      <c r="I113" s="37" t="str">
        <f>VLOOKUP(K113,'Scheme master'!F:R,13,0)</f>
        <v>Live</v>
      </c>
      <c r="J113" t="s">
        <v>247</v>
      </c>
      <c r="K113" t="s">
        <v>242</v>
      </c>
      <c r="L113" t="s">
        <v>41</v>
      </c>
      <c r="M113">
        <v>1391617.9139999999</v>
      </c>
      <c r="N113">
        <v>311938276.68000001</v>
      </c>
      <c r="O113">
        <v>224.15511725009299</v>
      </c>
      <c r="P113">
        <v>5604273705.1800003</v>
      </c>
      <c r="Q113">
        <v>224.1551</v>
      </c>
      <c r="R113" s="201">
        <v>45565</v>
      </c>
      <c r="S113">
        <v>120261</v>
      </c>
      <c r="T113" t="s">
        <v>248</v>
      </c>
      <c r="U113">
        <v>8</v>
      </c>
      <c r="V113" t="s">
        <v>249</v>
      </c>
      <c r="W113">
        <v>10</v>
      </c>
      <c r="X113" t="s">
        <v>228</v>
      </c>
      <c r="Y113">
        <v>224.1551</v>
      </c>
      <c r="Z113">
        <v>221.9135</v>
      </c>
      <c r="AA113">
        <v>84316</v>
      </c>
      <c r="AB113" t="s">
        <v>1846</v>
      </c>
      <c r="AC113" t="s">
        <v>44</v>
      </c>
      <c r="AD113">
        <v>45564</v>
      </c>
      <c r="AE113">
        <v>225.66069999999999</v>
      </c>
      <c r="AF113">
        <v>225.66070188343201</v>
      </c>
      <c r="AG113">
        <v>-1.5056</v>
      </c>
      <c r="AH113">
        <v>-0.66719637048010605</v>
      </c>
      <c r="AI113">
        <v>-243.52670000000001</v>
      </c>
      <c r="AJ113">
        <v>-1.50558463333918</v>
      </c>
      <c r="AK113">
        <v>-0.66718955528061197</v>
      </c>
      <c r="AL113">
        <v>-243.52420000000001</v>
      </c>
      <c r="AM113" t="s">
        <v>1846</v>
      </c>
      <c r="AN113" t="s">
        <v>245</v>
      </c>
      <c r="AO113"/>
      <c r="AP113" t="s">
        <v>24</v>
      </c>
      <c r="AQ113" t="s">
        <v>250</v>
      </c>
      <c r="AR113"/>
      <c r="AS113"/>
      <c r="AT113">
        <v>30</v>
      </c>
      <c r="AU113" t="s">
        <v>562</v>
      </c>
    </row>
    <row r="114" spans="1:47" ht="15" customHeight="1" x14ac:dyDescent="0.25">
      <c r="A114" s="37" t="str">
        <f t="shared" si="8"/>
        <v>LEBALFRD</v>
      </c>
      <c r="B114" s="37" t="str">
        <f>VLOOKUP(J114,'Scheme master'!B:AA,25,0)</f>
        <v>RD</v>
      </c>
      <c r="C114" s="37">
        <f>VLOOKUP(J114,'Scheme master'!B:Q,16,0)</f>
        <v>10</v>
      </c>
      <c r="D114" s="38">
        <f t="shared" si="9"/>
        <v>46.852949385999999</v>
      </c>
      <c r="E114" s="38">
        <f>SUMIF('PHY rollback'!A:A,J114,'PHY rollback'!G:G)</f>
        <v>0</v>
      </c>
      <c r="F114" s="38">
        <f t="shared" si="10"/>
        <v>81.516773575000002</v>
      </c>
      <c r="G114" s="45">
        <f t="shared" si="11"/>
        <v>17.398399999999999</v>
      </c>
      <c r="H114" s="38">
        <f t="shared" si="12"/>
        <v>0</v>
      </c>
      <c r="I114" s="37" t="str">
        <f>VLOOKUP(K114,'Scheme master'!F:R,13,0)</f>
        <v>Live</v>
      </c>
      <c r="J114" t="s">
        <v>251</v>
      </c>
      <c r="K114" t="s">
        <v>242</v>
      </c>
      <c r="L114" t="s">
        <v>18</v>
      </c>
      <c r="M114">
        <v>46852949.386</v>
      </c>
      <c r="N114">
        <v>815167735.75</v>
      </c>
      <c r="O114">
        <v>17.398429478456201</v>
      </c>
      <c r="P114">
        <v>5604273705.1800003</v>
      </c>
      <c r="Q114">
        <v>17.398399999999999</v>
      </c>
      <c r="R114" s="201">
        <v>45565</v>
      </c>
      <c r="S114">
        <v>100321</v>
      </c>
      <c r="T114" t="s">
        <v>252</v>
      </c>
      <c r="U114">
        <v>8</v>
      </c>
      <c r="V114" t="s">
        <v>253</v>
      </c>
      <c r="W114">
        <v>10</v>
      </c>
      <c r="X114" t="s">
        <v>228</v>
      </c>
      <c r="Y114">
        <v>17.398399999999999</v>
      </c>
      <c r="Z114">
        <v>17.224399999999999</v>
      </c>
      <c r="AA114">
        <v>84313</v>
      </c>
      <c r="AB114" t="s">
        <v>1846</v>
      </c>
      <c r="AC114" t="s">
        <v>1304</v>
      </c>
      <c r="AD114">
        <v>45564</v>
      </c>
      <c r="AE114">
        <v>17.515799999999999</v>
      </c>
      <c r="AF114">
        <v>17.5158093630161</v>
      </c>
      <c r="AG114">
        <v>-0.1174</v>
      </c>
      <c r="AH114">
        <v>-0.67025200105048</v>
      </c>
      <c r="AI114">
        <v>-244.642</v>
      </c>
      <c r="AJ114">
        <v>-0.11737988455987999</v>
      </c>
      <c r="AK114">
        <v>-0.67013680114447205</v>
      </c>
      <c r="AL114">
        <v>-244.59989999999999</v>
      </c>
      <c r="AM114" t="s">
        <v>1846</v>
      </c>
      <c r="AN114" t="s">
        <v>245</v>
      </c>
      <c r="AO114"/>
      <c r="AP114" t="s">
        <v>25</v>
      </c>
      <c r="AQ114" t="s">
        <v>254</v>
      </c>
      <c r="AR114"/>
      <c r="AS114"/>
      <c r="AT114">
        <v>30</v>
      </c>
      <c r="AU114" t="s">
        <v>562</v>
      </c>
    </row>
    <row r="115" spans="1:47" ht="15" customHeight="1" x14ac:dyDescent="0.25">
      <c r="A115" s="37" t="str">
        <f t="shared" si="8"/>
        <v>LEBALFRG</v>
      </c>
      <c r="B115" s="37" t="str">
        <f>VLOOKUP(J115,'Scheme master'!B:AA,25,0)</f>
        <v>RG</v>
      </c>
      <c r="C115" s="37">
        <f>VLOOKUP(J115,'Scheme master'!B:Q,16,0)</f>
        <v>10</v>
      </c>
      <c r="D115" s="38">
        <f t="shared" si="9"/>
        <v>22.255689800999999</v>
      </c>
      <c r="E115" s="38">
        <f>SUMIF('PHY rollback'!A:A,J115,'PHY rollback'!G:G)</f>
        <v>0</v>
      </c>
      <c r="F115" s="38">
        <f t="shared" si="10"/>
        <v>443.23511345600002</v>
      </c>
      <c r="G115" s="45">
        <f t="shared" si="11"/>
        <v>199.1559</v>
      </c>
      <c r="H115" s="38">
        <f t="shared" si="12"/>
        <v>0</v>
      </c>
      <c r="I115" s="37" t="str">
        <f>VLOOKUP(K115,'Scheme master'!F:R,13,0)</f>
        <v>Live</v>
      </c>
      <c r="J115" t="s">
        <v>255</v>
      </c>
      <c r="K115" t="s">
        <v>242</v>
      </c>
      <c r="L115" t="s">
        <v>19</v>
      </c>
      <c r="M115">
        <v>22255689.800999999</v>
      </c>
      <c r="N115">
        <v>4432351134.5600004</v>
      </c>
      <c r="O115">
        <v>199.155864149439</v>
      </c>
      <c r="P115">
        <v>5604273705.1800003</v>
      </c>
      <c r="Q115">
        <v>199.1559</v>
      </c>
      <c r="R115" s="201">
        <v>45565</v>
      </c>
      <c r="S115">
        <v>100323</v>
      </c>
      <c r="T115" t="s">
        <v>256</v>
      </c>
      <c r="U115">
        <v>8</v>
      </c>
      <c r="V115" t="s">
        <v>257</v>
      </c>
      <c r="W115">
        <v>10</v>
      </c>
      <c r="X115" t="s">
        <v>228</v>
      </c>
      <c r="Y115">
        <v>199.1559</v>
      </c>
      <c r="Z115">
        <v>197.1643</v>
      </c>
      <c r="AA115">
        <v>84314</v>
      </c>
      <c r="AB115" t="s">
        <v>1846</v>
      </c>
      <c r="AC115" t="s">
        <v>53</v>
      </c>
      <c r="AD115">
        <v>45564</v>
      </c>
      <c r="AE115">
        <v>200.49950000000001</v>
      </c>
      <c r="AF115">
        <v>200.499485293487</v>
      </c>
      <c r="AG115">
        <v>-1.3435999999999999</v>
      </c>
      <c r="AH115">
        <v>-0.67012635941735499</v>
      </c>
      <c r="AI115">
        <v>-244.59610000000001</v>
      </c>
      <c r="AJ115">
        <v>-1.34362114404846</v>
      </c>
      <c r="AK115">
        <v>-0.67013695425786002</v>
      </c>
      <c r="AL115">
        <v>-244.6</v>
      </c>
      <c r="AM115" t="s">
        <v>1846</v>
      </c>
      <c r="AN115" t="s">
        <v>245</v>
      </c>
      <c r="AO115"/>
      <c r="AP115" t="s">
        <v>25</v>
      </c>
      <c r="AQ115" t="s">
        <v>258</v>
      </c>
      <c r="AR115"/>
      <c r="AS115"/>
      <c r="AT115">
        <v>30</v>
      </c>
      <c r="AU115" t="s">
        <v>562</v>
      </c>
    </row>
    <row r="116" spans="1:47" ht="15" customHeight="1" x14ac:dyDescent="0.25">
      <c r="A116" s="37" t="str">
        <f t="shared" si="8"/>
        <v>LEBFSFDD</v>
      </c>
      <c r="B116" s="37" t="str">
        <f>VLOOKUP(J116,'Scheme master'!B:AA,25,0)</f>
        <v>DD</v>
      </c>
      <c r="C116" s="37">
        <f>VLOOKUP(J116,'Scheme master'!B:Q,16,0)</f>
        <v>10</v>
      </c>
      <c r="D116" s="38">
        <f t="shared" si="9"/>
        <v>0.33989317700000005</v>
      </c>
      <c r="E116" s="38">
        <f>SUMIF('PHY rollback'!A:A,J116,'PHY rollback'!G:G)</f>
        <v>0</v>
      </c>
      <c r="F116" s="38">
        <f t="shared" si="10"/>
        <v>0.76999567700000004</v>
      </c>
      <c r="G116" s="45">
        <f t="shared" si="11"/>
        <v>22.654</v>
      </c>
      <c r="H116" s="38">
        <f t="shared" si="12"/>
        <v>0</v>
      </c>
      <c r="I116" s="37" t="str">
        <f>VLOOKUP(K116,'Scheme master'!F:R,13,0)</f>
        <v>Live</v>
      </c>
      <c r="J116" t="s">
        <v>259</v>
      </c>
      <c r="K116" t="s">
        <v>260</v>
      </c>
      <c r="L116" t="s">
        <v>34</v>
      </c>
      <c r="M116">
        <v>339893.17700000003</v>
      </c>
      <c r="N116">
        <v>7699956.7700000005</v>
      </c>
      <c r="O116">
        <v>22.6540492455958</v>
      </c>
      <c r="P116">
        <v>2913304459.8900003</v>
      </c>
      <c r="Q116">
        <v>22.654</v>
      </c>
      <c r="R116" s="201">
        <v>45565</v>
      </c>
      <c r="S116">
        <v>133908</v>
      </c>
      <c r="T116" t="s">
        <v>261</v>
      </c>
      <c r="U116">
        <v>171</v>
      </c>
      <c r="V116" t="s">
        <v>262</v>
      </c>
      <c r="W116">
        <v>10</v>
      </c>
      <c r="X116" t="s">
        <v>228</v>
      </c>
      <c r="Y116">
        <v>22.654</v>
      </c>
      <c r="Z116">
        <v>22.427499999999998</v>
      </c>
      <c r="AA116">
        <v>84341</v>
      </c>
      <c r="AB116" t="s">
        <v>263</v>
      </c>
      <c r="AC116" t="s">
        <v>1303</v>
      </c>
      <c r="AD116">
        <v>45564</v>
      </c>
      <c r="AE116">
        <v>22.9406</v>
      </c>
      <c r="AF116">
        <v>22.940579180852499</v>
      </c>
      <c r="AG116">
        <v>-0.28660000000000002</v>
      </c>
      <c r="AH116">
        <v>-1.2493134442865499</v>
      </c>
      <c r="AI116">
        <v>-455.99939999999998</v>
      </c>
      <c r="AJ116">
        <v>-0.28652993525669002</v>
      </c>
      <c r="AK116">
        <v>-1.2490091596983099</v>
      </c>
      <c r="AL116">
        <v>-455.88830000000002</v>
      </c>
      <c r="AM116" t="s">
        <v>264</v>
      </c>
      <c r="AN116" t="s">
        <v>265</v>
      </c>
      <c r="AO116"/>
      <c r="AP116" t="s">
        <v>24</v>
      </c>
      <c r="AQ116" t="s">
        <v>266</v>
      </c>
      <c r="AR116"/>
      <c r="AS116"/>
      <c r="AT116">
        <v>30</v>
      </c>
      <c r="AU116" t="s">
        <v>562</v>
      </c>
    </row>
    <row r="117" spans="1:47" ht="15" customHeight="1" x14ac:dyDescent="0.25">
      <c r="A117" s="37" t="str">
        <f t="shared" si="8"/>
        <v>LEBFSFDG</v>
      </c>
      <c r="B117" s="37" t="str">
        <f>VLOOKUP(J117,'Scheme master'!B:AA,25,0)</f>
        <v>DG</v>
      </c>
      <c r="C117" s="37">
        <f>VLOOKUP(J117,'Scheme master'!B:Q,16,0)</f>
        <v>10</v>
      </c>
      <c r="D117" s="38">
        <f t="shared" si="9"/>
        <v>13.626881629000001</v>
      </c>
      <c r="E117" s="38">
        <f>SUMIF('PHY rollback'!A:A,J117,'PHY rollback'!G:G)</f>
        <v>0</v>
      </c>
      <c r="F117" s="38">
        <f t="shared" si="10"/>
        <v>31.071375706999998</v>
      </c>
      <c r="G117" s="45">
        <f t="shared" si="11"/>
        <v>22.801500000000001</v>
      </c>
      <c r="H117" s="38">
        <f t="shared" si="12"/>
        <v>0</v>
      </c>
      <c r="I117" s="37" t="str">
        <f>VLOOKUP(K117,'Scheme master'!F:R,13,0)</f>
        <v>Live</v>
      </c>
      <c r="J117" t="s">
        <v>267</v>
      </c>
      <c r="K117" t="s">
        <v>260</v>
      </c>
      <c r="L117" t="s">
        <v>41</v>
      </c>
      <c r="M117">
        <v>13626881.629000001</v>
      </c>
      <c r="N117">
        <v>310713757.06999999</v>
      </c>
      <c r="O117">
        <v>22.801530499006901</v>
      </c>
      <c r="P117">
        <v>2913304459.8900003</v>
      </c>
      <c r="Q117">
        <v>22.801500000000001</v>
      </c>
      <c r="R117" s="201">
        <v>45565</v>
      </c>
      <c r="S117">
        <v>134017</v>
      </c>
      <c r="T117" t="s">
        <v>268</v>
      </c>
      <c r="U117">
        <v>171</v>
      </c>
      <c r="V117" t="s">
        <v>269</v>
      </c>
      <c r="W117">
        <v>10</v>
      </c>
      <c r="X117" t="s">
        <v>228</v>
      </c>
      <c r="Y117">
        <v>22.801500000000001</v>
      </c>
      <c r="Z117">
        <v>22.573499999999999</v>
      </c>
      <c r="AA117">
        <v>84342</v>
      </c>
      <c r="AB117" t="s">
        <v>263</v>
      </c>
      <c r="AC117" t="s">
        <v>44</v>
      </c>
      <c r="AD117">
        <v>45564</v>
      </c>
      <c r="AE117">
        <v>23.0899</v>
      </c>
      <c r="AF117">
        <v>23.089910608252801</v>
      </c>
      <c r="AG117">
        <v>-0.28839999999999999</v>
      </c>
      <c r="AH117">
        <v>-1.2490309615892701</v>
      </c>
      <c r="AI117">
        <v>-455.8963</v>
      </c>
      <c r="AJ117">
        <v>-0.28838010924594998</v>
      </c>
      <c r="AK117">
        <v>-1.2489442429581199</v>
      </c>
      <c r="AL117">
        <v>-455.8646</v>
      </c>
      <c r="AM117" t="s">
        <v>264</v>
      </c>
      <c r="AN117" t="s">
        <v>265</v>
      </c>
      <c r="AO117"/>
      <c r="AP117" t="s">
        <v>24</v>
      </c>
      <c r="AQ117" t="s">
        <v>270</v>
      </c>
      <c r="AR117"/>
      <c r="AS117"/>
      <c r="AT117">
        <v>30</v>
      </c>
      <c r="AU117" t="s">
        <v>562</v>
      </c>
    </row>
    <row r="118" spans="1:47" ht="15" customHeight="1" x14ac:dyDescent="0.25">
      <c r="A118" s="37" t="str">
        <f t="shared" si="8"/>
        <v>LEBFSFRD</v>
      </c>
      <c r="B118" s="37" t="str">
        <f>VLOOKUP(J118,'Scheme master'!B:AA,25,0)</f>
        <v>RD</v>
      </c>
      <c r="C118" s="37">
        <f>VLOOKUP(J118,'Scheme master'!B:Q,16,0)</f>
        <v>10</v>
      </c>
      <c r="D118" s="38">
        <f t="shared" si="9"/>
        <v>3.3308148959999997</v>
      </c>
      <c r="E118" s="38">
        <f>SUMIF('PHY rollback'!A:A,J118,'PHY rollback'!G:G)</f>
        <v>0</v>
      </c>
      <c r="F118" s="38">
        <f t="shared" si="10"/>
        <v>6.8016616790000004</v>
      </c>
      <c r="G118" s="45">
        <f t="shared" si="11"/>
        <v>20.420400000000001</v>
      </c>
      <c r="H118" s="38">
        <f t="shared" si="12"/>
        <v>0</v>
      </c>
      <c r="I118" s="37" t="str">
        <f>VLOOKUP(K118,'Scheme master'!F:R,13,0)</f>
        <v>Live</v>
      </c>
      <c r="J118" t="s">
        <v>271</v>
      </c>
      <c r="K118" t="s">
        <v>260</v>
      </c>
      <c r="L118" t="s">
        <v>18</v>
      </c>
      <c r="M118">
        <v>3330814.8959999997</v>
      </c>
      <c r="N118">
        <v>68016616.790000007</v>
      </c>
      <c r="O118">
        <v>20.420413296362302</v>
      </c>
      <c r="P118">
        <v>2913304459.8900003</v>
      </c>
      <c r="Q118">
        <v>20.420400000000001</v>
      </c>
      <c r="R118" s="201">
        <v>45565</v>
      </c>
      <c r="S118">
        <v>134015</v>
      </c>
      <c r="T118" t="s">
        <v>272</v>
      </c>
      <c r="U118">
        <v>171</v>
      </c>
      <c r="V118" t="s">
        <v>273</v>
      </c>
      <c r="W118">
        <v>10</v>
      </c>
      <c r="X118" t="s">
        <v>228</v>
      </c>
      <c r="Y118">
        <v>20.420400000000001</v>
      </c>
      <c r="Z118">
        <v>20.216200000000001</v>
      </c>
      <c r="AA118">
        <v>84339</v>
      </c>
      <c r="AB118" t="s">
        <v>263</v>
      </c>
      <c r="AC118" t="s">
        <v>1304</v>
      </c>
      <c r="AD118">
        <v>45564</v>
      </c>
      <c r="AE118">
        <v>20.679500000000001</v>
      </c>
      <c r="AF118">
        <v>20.679456865861201</v>
      </c>
      <c r="AG118">
        <v>-0.2591</v>
      </c>
      <c r="AH118">
        <v>-1.2529316472835399</v>
      </c>
      <c r="AI118">
        <v>-457.32010000000002</v>
      </c>
      <c r="AJ118">
        <v>-0.25904356949891</v>
      </c>
      <c r="AK118">
        <v>-1.25266137877419</v>
      </c>
      <c r="AL118">
        <v>-457.22140000000002</v>
      </c>
      <c r="AM118" t="s">
        <v>264</v>
      </c>
      <c r="AN118" t="s">
        <v>265</v>
      </c>
      <c r="AO118"/>
      <c r="AP118" t="s">
        <v>25</v>
      </c>
      <c r="AQ118" t="s">
        <v>274</v>
      </c>
      <c r="AR118"/>
      <c r="AS118"/>
      <c r="AT118">
        <v>30</v>
      </c>
      <c r="AU118" t="s">
        <v>562</v>
      </c>
    </row>
    <row r="119" spans="1:47" ht="15" customHeight="1" x14ac:dyDescent="0.25">
      <c r="A119" s="37" t="str">
        <f t="shared" si="8"/>
        <v>LEBFSFRG</v>
      </c>
      <c r="B119" s="37" t="str">
        <f>VLOOKUP(J119,'Scheme master'!B:AA,25,0)</f>
        <v>RG</v>
      </c>
      <c r="C119" s="37">
        <f>VLOOKUP(J119,'Scheme master'!B:Q,16,0)</f>
        <v>10</v>
      </c>
      <c r="D119" s="38">
        <f t="shared" si="9"/>
        <v>123.72089834800001</v>
      </c>
      <c r="E119" s="38">
        <f>SUMIF('PHY rollback'!A:A,J119,'PHY rollback'!G:G)</f>
        <v>0</v>
      </c>
      <c r="F119" s="38">
        <f t="shared" si="10"/>
        <v>252.68741292599998</v>
      </c>
      <c r="G119" s="45">
        <f t="shared" si="11"/>
        <v>20.423999999999999</v>
      </c>
      <c r="H119" s="38">
        <f t="shared" si="12"/>
        <v>0</v>
      </c>
      <c r="I119" s="37" t="str">
        <f>VLOOKUP(K119,'Scheme master'!F:R,13,0)</f>
        <v>Live</v>
      </c>
      <c r="J119" t="s">
        <v>275</v>
      </c>
      <c r="K119" t="s">
        <v>260</v>
      </c>
      <c r="L119" t="s">
        <v>19</v>
      </c>
      <c r="M119">
        <v>123720898.348</v>
      </c>
      <c r="N119">
        <v>2526874129.2599998</v>
      </c>
      <c r="O119">
        <v>20.4239878872561</v>
      </c>
      <c r="P119">
        <v>2913304459.8900003</v>
      </c>
      <c r="Q119">
        <v>20.423999999999999</v>
      </c>
      <c r="R119" s="201">
        <v>45565</v>
      </c>
      <c r="S119">
        <v>134016</v>
      </c>
      <c r="T119" t="s">
        <v>276</v>
      </c>
      <c r="U119">
        <v>171</v>
      </c>
      <c r="V119" t="s">
        <v>277</v>
      </c>
      <c r="W119">
        <v>10</v>
      </c>
      <c r="X119" t="s">
        <v>228</v>
      </c>
      <c r="Y119">
        <v>20.423999999999999</v>
      </c>
      <c r="Z119">
        <v>20.219799999999999</v>
      </c>
      <c r="AA119">
        <v>84340</v>
      </c>
      <c r="AB119" t="s">
        <v>263</v>
      </c>
      <c r="AC119" t="s">
        <v>53</v>
      </c>
      <c r="AD119">
        <v>45564</v>
      </c>
      <c r="AE119">
        <v>20.6831</v>
      </c>
      <c r="AF119">
        <v>20.683076684702598</v>
      </c>
      <c r="AG119">
        <v>-0.2591</v>
      </c>
      <c r="AH119">
        <v>-1.25271356808215</v>
      </c>
      <c r="AI119">
        <v>-457.2405</v>
      </c>
      <c r="AJ119">
        <v>-0.25908879744647001</v>
      </c>
      <c r="AK119">
        <v>-1.2526608173246001</v>
      </c>
      <c r="AL119">
        <v>-457.22120000000001</v>
      </c>
      <c r="AM119" t="s">
        <v>264</v>
      </c>
      <c r="AN119" t="s">
        <v>265</v>
      </c>
      <c r="AO119"/>
      <c r="AP119" t="s">
        <v>25</v>
      </c>
      <c r="AQ119" t="s">
        <v>278</v>
      </c>
      <c r="AR119"/>
      <c r="AS119"/>
      <c r="AT119">
        <v>30</v>
      </c>
      <c r="AU119" t="s">
        <v>562</v>
      </c>
    </row>
    <row r="120" spans="1:47" ht="15" customHeight="1" x14ac:dyDescent="0.25">
      <c r="A120" s="37" t="str">
        <f t="shared" si="8"/>
        <v>LECHIDDG</v>
      </c>
      <c r="B120" s="37" t="str">
        <f>VLOOKUP(J120,'Scheme master'!B:AA,25,0)</f>
        <v>DG</v>
      </c>
      <c r="C120" s="37">
        <f>VLOOKUP(J120,'Scheme master'!B:Q,16,0)</f>
        <v>10</v>
      </c>
      <c r="D120" s="38">
        <f t="shared" si="9"/>
        <v>0.32790034600000001</v>
      </c>
      <c r="E120" s="38">
        <f>SUMIF('PHY rollback'!A:A,J120,'PHY rollback'!G:G)</f>
        <v>0</v>
      </c>
      <c r="F120" s="38">
        <f t="shared" si="10"/>
        <v>1.2715694739999999</v>
      </c>
      <c r="G120" s="45">
        <f t="shared" si="11"/>
        <v>38.7791</v>
      </c>
      <c r="H120" s="38">
        <f t="shared" si="12"/>
        <v>0</v>
      </c>
      <c r="I120" s="37" t="str">
        <f>VLOOKUP(K120,'Scheme master'!F:R,13,0)</f>
        <v>Live</v>
      </c>
      <c r="J120" t="s">
        <v>279</v>
      </c>
      <c r="K120" t="s">
        <v>280</v>
      </c>
      <c r="L120" t="s">
        <v>41</v>
      </c>
      <c r="M120">
        <v>327900.34600000002</v>
      </c>
      <c r="N120">
        <v>12715694.739999998</v>
      </c>
      <c r="O120">
        <v>38.779144014687901</v>
      </c>
      <c r="P120">
        <v>173840151.28</v>
      </c>
      <c r="Q120">
        <v>38.7791</v>
      </c>
      <c r="R120" s="201">
        <v>45565</v>
      </c>
      <c r="S120">
        <v>120285</v>
      </c>
      <c r="T120" t="s">
        <v>281</v>
      </c>
      <c r="U120">
        <v>35</v>
      </c>
      <c r="V120" t="s">
        <v>282</v>
      </c>
      <c r="W120">
        <v>10</v>
      </c>
      <c r="X120" t="s">
        <v>228</v>
      </c>
      <c r="Y120">
        <v>38.7791</v>
      </c>
      <c r="Z120">
        <v>38.7791</v>
      </c>
      <c r="AA120">
        <v>84355</v>
      </c>
      <c r="AB120" t="s">
        <v>2718</v>
      </c>
      <c r="AC120" t="s">
        <v>44</v>
      </c>
      <c r="AD120">
        <v>45564</v>
      </c>
      <c r="AE120">
        <v>39.243400000000001</v>
      </c>
      <c r="AF120">
        <v>39.2434285811946</v>
      </c>
      <c r="AG120">
        <v>-0.46429999999999999</v>
      </c>
      <c r="AH120">
        <v>-1.18312888281851</v>
      </c>
      <c r="AI120">
        <v>-431.84199999999998</v>
      </c>
      <c r="AJ120">
        <v>-0.46428456650666999</v>
      </c>
      <c r="AK120">
        <v>-1.18308869355303</v>
      </c>
      <c r="AL120">
        <v>-431.82740000000001</v>
      </c>
      <c r="AM120" t="s">
        <v>283</v>
      </c>
      <c r="AN120" t="s">
        <v>284</v>
      </c>
      <c r="AO120"/>
      <c r="AP120" t="s">
        <v>24</v>
      </c>
      <c r="AQ120" t="s">
        <v>285</v>
      </c>
      <c r="AR120"/>
      <c r="AS120"/>
      <c r="AT120">
        <v>30</v>
      </c>
      <c r="AU120" t="s">
        <v>562</v>
      </c>
    </row>
    <row r="121" spans="1:47" ht="15" customHeight="1" x14ac:dyDescent="0.25">
      <c r="A121" s="37" t="str">
        <f t="shared" si="8"/>
        <v>LECHIDRG</v>
      </c>
      <c r="B121" s="37" t="str">
        <f>VLOOKUP(J121,'Scheme master'!B:AA,25,0)</f>
        <v>RG</v>
      </c>
      <c r="C121" s="37">
        <f>VLOOKUP(J121,'Scheme master'!B:Q,16,0)</f>
        <v>10</v>
      </c>
      <c r="D121" s="38">
        <f t="shared" si="9"/>
        <v>4.6029482340000003</v>
      </c>
      <c r="E121" s="38">
        <f>SUMIF('PHY rollback'!A:A,J121,'PHY rollback'!G:G)</f>
        <v>0</v>
      </c>
      <c r="F121" s="38">
        <f t="shared" si="10"/>
        <v>16.112445653999998</v>
      </c>
      <c r="G121" s="45">
        <f t="shared" si="11"/>
        <v>35.004600000000003</v>
      </c>
      <c r="H121" s="38">
        <f t="shared" si="12"/>
        <v>0</v>
      </c>
      <c r="I121" s="37" t="str">
        <f>VLOOKUP(K121,'Scheme master'!F:R,13,0)</f>
        <v>Live</v>
      </c>
      <c r="J121" t="s">
        <v>286</v>
      </c>
      <c r="K121" t="s">
        <v>280</v>
      </c>
      <c r="L121" t="s">
        <v>19</v>
      </c>
      <c r="M121">
        <v>4602948.2340000002</v>
      </c>
      <c r="N121">
        <v>161124456.53999999</v>
      </c>
      <c r="O121">
        <v>35.004620592915401</v>
      </c>
      <c r="P121">
        <v>173840151.28</v>
      </c>
      <c r="Q121">
        <v>35.004600000000003</v>
      </c>
      <c r="R121" s="201">
        <v>45565</v>
      </c>
      <c r="S121">
        <v>101271</v>
      </c>
      <c r="T121" t="s">
        <v>287</v>
      </c>
      <c r="U121">
        <v>35</v>
      </c>
      <c r="V121" t="s">
        <v>288</v>
      </c>
      <c r="W121">
        <v>10</v>
      </c>
      <c r="X121" t="s">
        <v>228</v>
      </c>
      <c r="Y121">
        <v>35.004600000000003</v>
      </c>
      <c r="Z121">
        <v>35.004600000000003</v>
      </c>
      <c r="AA121">
        <v>84354</v>
      </c>
      <c r="AB121" t="s">
        <v>2718</v>
      </c>
      <c r="AC121" t="s">
        <v>53</v>
      </c>
      <c r="AD121">
        <v>45564</v>
      </c>
      <c r="AE121">
        <v>35.424399999999999</v>
      </c>
      <c r="AF121">
        <v>35.424444688638701</v>
      </c>
      <c r="AG121">
        <v>-0.41980000000000001</v>
      </c>
      <c r="AH121">
        <v>-1.1850588859656099</v>
      </c>
      <c r="AI121">
        <v>-432.54649999999998</v>
      </c>
      <c r="AJ121">
        <v>-0.41982409572325002</v>
      </c>
      <c r="AK121">
        <v>-1.1851254110354399</v>
      </c>
      <c r="AL121">
        <v>-432.57080000000002</v>
      </c>
      <c r="AM121" t="s">
        <v>283</v>
      </c>
      <c r="AN121" t="s">
        <v>284</v>
      </c>
      <c r="AO121"/>
      <c r="AP121" t="s">
        <v>25</v>
      </c>
      <c r="AQ121" t="s">
        <v>289</v>
      </c>
      <c r="AR121"/>
      <c r="AS121"/>
      <c r="AT121">
        <v>30</v>
      </c>
      <c r="AU121" t="s">
        <v>562</v>
      </c>
    </row>
    <row r="122" spans="1:47" ht="15" customHeight="1" x14ac:dyDescent="0.25">
      <c r="A122" s="37" t="str">
        <f t="shared" si="8"/>
        <v>LEGROWDG</v>
      </c>
      <c r="B122" s="37" t="str">
        <f>VLOOKUP(J122,'Scheme master'!B:AA,25,0)</f>
        <v>DG</v>
      </c>
      <c r="C122" s="37">
        <f>VLOOKUP(J122,'Scheme master'!B:Q,16,0)</f>
        <v>10</v>
      </c>
      <c r="D122" s="38">
        <f t="shared" si="9"/>
        <v>48.057533002000007</v>
      </c>
      <c r="E122" s="38">
        <f>SUMIF('PHY rollback'!A:A,J122,'PHY rollback'!G:G)</f>
        <v>0</v>
      </c>
      <c r="F122" s="38">
        <f t="shared" si="10"/>
        <v>316.14756081499996</v>
      </c>
      <c r="G122" s="45">
        <f t="shared" si="11"/>
        <v>65.785200000000003</v>
      </c>
      <c r="H122" s="38">
        <f t="shared" si="12"/>
        <v>0</v>
      </c>
      <c r="I122" s="37" t="str">
        <f>VLOOKUP(K122,'Scheme master'!F:R,13,0)</f>
        <v>Live</v>
      </c>
      <c r="J122" t="s">
        <v>314</v>
      </c>
      <c r="K122" t="s">
        <v>308</v>
      </c>
      <c r="L122" t="s">
        <v>41</v>
      </c>
      <c r="M122">
        <v>48057533.002000004</v>
      </c>
      <c r="N122">
        <v>3161475608.1499996</v>
      </c>
      <c r="O122">
        <v>65.785224722593</v>
      </c>
      <c r="P122">
        <v>15882786556.42</v>
      </c>
      <c r="Q122">
        <v>65.785200000000003</v>
      </c>
      <c r="R122" s="201">
        <v>45565</v>
      </c>
      <c r="S122">
        <v>120267</v>
      </c>
      <c r="T122" t="s">
        <v>315</v>
      </c>
      <c r="U122">
        <v>19</v>
      </c>
      <c r="V122" t="s">
        <v>316</v>
      </c>
      <c r="W122">
        <v>10</v>
      </c>
      <c r="X122" t="s">
        <v>228</v>
      </c>
      <c r="Y122">
        <v>65.785200000000003</v>
      </c>
      <c r="Z122">
        <v>65.127300000000005</v>
      </c>
      <c r="AA122">
        <v>84353</v>
      </c>
      <c r="AB122" t="s">
        <v>311</v>
      </c>
      <c r="AC122" t="s">
        <v>44</v>
      </c>
      <c r="AD122">
        <v>45564</v>
      </c>
      <c r="AE122">
        <v>66.561000000000007</v>
      </c>
      <c r="AF122">
        <v>66.561008513068998</v>
      </c>
      <c r="AG122">
        <v>-0.77580000000000005</v>
      </c>
      <c r="AH122">
        <v>-1.1655473926172999</v>
      </c>
      <c r="AI122">
        <v>-425.4248</v>
      </c>
      <c r="AJ122">
        <v>-0.77578379047601997</v>
      </c>
      <c r="AK122">
        <v>-1.1655228906630799</v>
      </c>
      <c r="AL122">
        <v>-425.41590000000002</v>
      </c>
      <c r="AM122" t="s">
        <v>311</v>
      </c>
      <c r="AN122" t="s">
        <v>312</v>
      </c>
      <c r="AO122"/>
      <c r="AP122" t="s">
        <v>24</v>
      </c>
      <c r="AQ122" t="s">
        <v>317</v>
      </c>
      <c r="AR122"/>
      <c r="AS122"/>
      <c r="AT122">
        <v>30</v>
      </c>
      <c r="AU122" t="s">
        <v>562</v>
      </c>
    </row>
    <row r="123" spans="1:47" ht="15" customHeight="1" x14ac:dyDescent="0.25">
      <c r="A123" s="37" t="str">
        <f t="shared" si="8"/>
        <v>LEGROWRD</v>
      </c>
      <c r="B123" s="37" t="str">
        <f>VLOOKUP(J123,'Scheme master'!B:AA,25,0)</f>
        <v>RD</v>
      </c>
      <c r="C123" s="37">
        <f>VLOOKUP(J123,'Scheme master'!B:Q,16,0)</f>
        <v>10</v>
      </c>
      <c r="D123" s="38">
        <f t="shared" si="9"/>
        <v>7.8486151510000006</v>
      </c>
      <c r="E123" s="38">
        <f>SUMIF('PHY rollback'!A:A,J123,'PHY rollback'!G:G)</f>
        <v>0</v>
      </c>
      <c r="F123" s="38">
        <f t="shared" si="10"/>
        <v>27.680262383999999</v>
      </c>
      <c r="G123" s="45">
        <f t="shared" si="11"/>
        <v>35.267699999999998</v>
      </c>
      <c r="H123" s="38">
        <f t="shared" si="12"/>
        <v>0</v>
      </c>
      <c r="I123" s="37" t="str">
        <f>VLOOKUP(K123,'Scheme master'!F:R,13,0)</f>
        <v>Live</v>
      </c>
      <c r="J123" t="s">
        <v>318</v>
      </c>
      <c r="K123" t="s">
        <v>308</v>
      </c>
      <c r="L123" t="s">
        <v>18</v>
      </c>
      <c r="M123">
        <v>7848615.1510000005</v>
      </c>
      <c r="N123">
        <v>276802623.83999997</v>
      </c>
      <c r="O123">
        <v>35.267702456366798</v>
      </c>
      <c r="P123">
        <v>15882786556.42</v>
      </c>
      <c r="Q123">
        <v>35.267699999999998</v>
      </c>
      <c r="R123" s="201">
        <v>45565</v>
      </c>
      <c r="S123">
        <v>100332</v>
      </c>
      <c r="T123" t="s">
        <v>319</v>
      </c>
      <c r="U123">
        <v>19</v>
      </c>
      <c r="V123" t="s">
        <v>320</v>
      </c>
      <c r="W123">
        <v>10</v>
      </c>
      <c r="X123" t="s">
        <v>228</v>
      </c>
      <c r="Y123">
        <v>35.267699999999998</v>
      </c>
      <c r="Z123">
        <v>34.914999999999999</v>
      </c>
      <c r="AA123">
        <v>84350</v>
      </c>
      <c r="AB123" t="s">
        <v>311</v>
      </c>
      <c r="AC123" t="s">
        <v>1304</v>
      </c>
      <c r="AD123">
        <v>45564</v>
      </c>
      <c r="AE123">
        <v>35.684699999999999</v>
      </c>
      <c r="AF123">
        <v>35.684675813708999</v>
      </c>
      <c r="AG123">
        <v>-0.41699999999999998</v>
      </c>
      <c r="AH123">
        <v>-1.1685680417658</v>
      </c>
      <c r="AI123">
        <v>-426.52730000000003</v>
      </c>
      <c r="AJ123">
        <v>-0.41697335734229002</v>
      </c>
      <c r="AK123">
        <v>-1.1684941724539899</v>
      </c>
      <c r="AL123">
        <v>-426.50040000000001</v>
      </c>
      <c r="AM123" t="s">
        <v>311</v>
      </c>
      <c r="AN123" t="s">
        <v>312</v>
      </c>
      <c r="AO123"/>
      <c r="AP123" t="s">
        <v>25</v>
      </c>
      <c r="AQ123" t="s">
        <v>321</v>
      </c>
      <c r="AR123"/>
      <c r="AS123"/>
      <c r="AT123">
        <v>30</v>
      </c>
      <c r="AU123" t="s">
        <v>562</v>
      </c>
    </row>
    <row r="124" spans="1:47" ht="15" customHeight="1" x14ac:dyDescent="0.25">
      <c r="A124" s="37" t="str">
        <f t="shared" si="8"/>
        <v>LEGROWRG</v>
      </c>
      <c r="B124" s="37" t="str">
        <f>VLOOKUP(J124,'Scheme master'!B:AA,25,0)</f>
        <v>RG</v>
      </c>
      <c r="C124" s="37">
        <f>VLOOKUP(J124,'Scheme master'!B:Q,16,0)</f>
        <v>10</v>
      </c>
      <c r="D124" s="38">
        <f t="shared" si="9"/>
        <v>212.660655585</v>
      </c>
      <c r="E124" s="38">
        <f>SUMIF('PHY rollback'!A:A,J124,'PHY rollback'!G:G)</f>
        <v>0</v>
      </c>
      <c r="F124" s="38">
        <f t="shared" si="10"/>
        <v>1241.8587877960001</v>
      </c>
      <c r="G124" s="45">
        <f t="shared" si="11"/>
        <v>58.396299999999997</v>
      </c>
      <c r="H124" s="38">
        <f t="shared" si="12"/>
        <v>0</v>
      </c>
      <c r="I124" s="37" t="str">
        <f>VLOOKUP(K124,'Scheme master'!F:R,13,0)</f>
        <v>Live</v>
      </c>
      <c r="J124" t="s">
        <v>322</v>
      </c>
      <c r="K124" t="s">
        <v>308</v>
      </c>
      <c r="L124" t="s">
        <v>19</v>
      </c>
      <c r="M124">
        <v>212660655.58500001</v>
      </c>
      <c r="N124">
        <v>12418587877.960001</v>
      </c>
      <c r="O124">
        <v>58.396264432638894</v>
      </c>
      <c r="P124">
        <v>15882786556.42</v>
      </c>
      <c r="Q124">
        <v>58.396299999999997</v>
      </c>
      <c r="R124" s="201">
        <v>45565</v>
      </c>
      <c r="S124">
        <v>106871</v>
      </c>
      <c r="T124" t="s">
        <v>323</v>
      </c>
      <c r="U124">
        <v>19</v>
      </c>
      <c r="V124" t="s">
        <v>324</v>
      </c>
      <c r="W124">
        <v>10</v>
      </c>
      <c r="X124" t="s">
        <v>228</v>
      </c>
      <c r="Y124">
        <v>58.396299999999997</v>
      </c>
      <c r="Z124">
        <v>57.8123</v>
      </c>
      <c r="AA124">
        <v>84351</v>
      </c>
      <c r="AB124" t="s">
        <v>311</v>
      </c>
      <c r="AC124" t="s">
        <v>53</v>
      </c>
      <c r="AD124">
        <v>45564</v>
      </c>
      <c r="AE124">
        <v>59.0867</v>
      </c>
      <c r="AF124">
        <v>59.086688961158302</v>
      </c>
      <c r="AG124">
        <v>-0.69040000000000001</v>
      </c>
      <c r="AH124">
        <v>-1.1684524605368001</v>
      </c>
      <c r="AI124">
        <v>-426.48509999999999</v>
      </c>
      <c r="AJ124">
        <v>-0.69042452851945002</v>
      </c>
      <c r="AK124">
        <v>-1.1684941915992499</v>
      </c>
      <c r="AL124">
        <v>-426.50040000000001</v>
      </c>
      <c r="AM124" t="s">
        <v>311</v>
      </c>
      <c r="AN124" t="s">
        <v>312</v>
      </c>
      <c r="AO124"/>
      <c r="AP124" t="s">
        <v>25</v>
      </c>
      <c r="AQ124" t="s">
        <v>325</v>
      </c>
      <c r="AR124"/>
      <c r="AS124"/>
      <c r="AT124">
        <v>30</v>
      </c>
      <c r="AU124" t="s">
        <v>562</v>
      </c>
    </row>
    <row r="125" spans="1:47" ht="15" customHeight="1" x14ac:dyDescent="0.25">
      <c r="A125" s="37" t="str">
        <f t="shared" si="8"/>
        <v>LEINFADD</v>
      </c>
      <c r="B125" s="37" t="str">
        <f>VLOOKUP(J125,'Scheme master'!B:AA,25,0)</f>
        <v>DD</v>
      </c>
      <c r="C125" s="37">
        <f>VLOOKUP(J125,'Scheme master'!B:Q,16,0)</f>
        <v>10</v>
      </c>
      <c r="D125" s="38">
        <f t="shared" si="9"/>
        <v>0.26392528300000001</v>
      </c>
      <c r="E125" s="38">
        <f>SUMIF('PHY rollback'!A:A,J125,'PHY rollback'!G:G)</f>
        <v>0</v>
      </c>
      <c r="F125" s="38">
        <f t="shared" si="10"/>
        <v>1.5220896230000001</v>
      </c>
      <c r="G125" s="45">
        <f t="shared" si="11"/>
        <v>57.671199999999999</v>
      </c>
      <c r="H125" s="38">
        <f t="shared" si="12"/>
        <v>0</v>
      </c>
      <c r="I125" s="37" t="str">
        <f>VLOOKUP(K125,'Scheme master'!F:R,13,0)</f>
        <v>Live</v>
      </c>
      <c r="J125" t="s">
        <v>326</v>
      </c>
      <c r="K125" t="s">
        <v>327</v>
      </c>
      <c r="L125" t="s">
        <v>34</v>
      </c>
      <c r="M125">
        <v>263925.283</v>
      </c>
      <c r="N125">
        <v>15220896.23</v>
      </c>
      <c r="O125">
        <v>57.671232013039102</v>
      </c>
      <c r="P125">
        <v>7500399868.1300001</v>
      </c>
      <c r="Q125">
        <v>57.671199999999999</v>
      </c>
      <c r="R125" s="201">
        <v>45565</v>
      </c>
      <c r="S125">
        <v>120350</v>
      </c>
      <c r="T125" t="s">
        <v>328</v>
      </c>
      <c r="U125">
        <v>86</v>
      </c>
      <c r="V125" t="s">
        <v>329</v>
      </c>
      <c r="W125">
        <v>10</v>
      </c>
      <c r="X125" t="s">
        <v>228</v>
      </c>
      <c r="Y125">
        <v>57.671199999999999</v>
      </c>
      <c r="Z125">
        <v>57.094499999999996</v>
      </c>
      <c r="AA125">
        <v>84366</v>
      </c>
      <c r="AB125" t="s">
        <v>330</v>
      </c>
      <c r="AC125" t="s">
        <v>1303</v>
      </c>
      <c r="AD125">
        <v>45564</v>
      </c>
      <c r="AE125">
        <v>57.662500000000001</v>
      </c>
      <c r="AF125">
        <v>57.662458696691104</v>
      </c>
      <c r="AG125">
        <v>8.6999999999999994E-3</v>
      </c>
      <c r="AH125">
        <v>1.5087795360935999E-2</v>
      </c>
      <c r="AI125">
        <v>5.5069999999999997</v>
      </c>
      <c r="AJ125">
        <v>8.7733163480199997E-3</v>
      </c>
      <c r="AK125">
        <v>1.5214953622023001E-2</v>
      </c>
      <c r="AL125">
        <v>5.5534999999999997</v>
      </c>
      <c r="AM125" t="s">
        <v>330</v>
      </c>
      <c r="AN125" t="s">
        <v>331</v>
      </c>
      <c r="AO125"/>
      <c r="AP125" t="s">
        <v>24</v>
      </c>
      <c r="AQ125" t="s">
        <v>332</v>
      </c>
      <c r="AR125"/>
      <c r="AS125"/>
      <c r="AT125">
        <v>30</v>
      </c>
      <c r="AU125" t="s">
        <v>562</v>
      </c>
    </row>
    <row r="126" spans="1:47" ht="15" customHeight="1" x14ac:dyDescent="0.25">
      <c r="A126" s="37" t="str">
        <f t="shared" si="8"/>
        <v>LEINFADG</v>
      </c>
      <c r="B126" s="37" t="str">
        <f>VLOOKUP(J126,'Scheme master'!B:AA,25,0)</f>
        <v>DG</v>
      </c>
      <c r="C126" s="37">
        <f>VLOOKUP(J126,'Scheme master'!B:Q,16,0)</f>
        <v>10</v>
      </c>
      <c r="D126" s="38">
        <f t="shared" si="9"/>
        <v>40.113399905000001</v>
      </c>
      <c r="E126" s="38">
        <f>SUMIF('PHY rollback'!A:A,J126,'PHY rollback'!G:G)</f>
        <v>0</v>
      </c>
      <c r="F126" s="38">
        <f t="shared" si="10"/>
        <v>235.590051421</v>
      </c>
      <c r="G126" s="45">
        <f t="shared" si="11"/>
        <v>58.731000000000002</v>
      </c>
      <c r="H126" s="38">
        <f t="shared" si="12"/>
        <v>0</v>
      </c>
      <c r="I126" s="37" t="str">
        <f>VLOOKUP(K126,'Scheme master'!F:R,13,0)</f>
        <v>Live</v>
      </c>
      <c r="J126" t="s">
        <v>333</v>
      </c>
      <c r="K126" t="s">
        <v>327</v>
      </c>
      <c r="L126" t="s">
        <v>41</v>
      </c>
      <c r="M126">
        <v>40113399.905000001</v>
      </c>
      <c r="N126">
        <v>2355900514.21</v>
      </c>
      <c r="O126">
        <v>58.731010579742602</v>
      </c>
      <c r="P126">
        <v>7500399868.1300001</v>
      </c>
      <c r="Q126">
        <v>58.731000000000002</v>
      </c>
      <c r="R126" s="201">
        <v>45565</v>
      </c>
      <c r="S126">
        <v>120351</v>
      </c>
      <c r="T126" t="s">
        <v>334</v>
      </c>
      <c r="U126">
        <v>86</v>
      </c>
      <c r="V126" t="s">
        <v>335</v>
      </c>
      <c r="W126">
        <v>10</v>
      </c>
      <c r="X126" t="s">
        <v>228</v>
      </c>
      <c r="Y126">
        <v>58.731000000000002</v>
      </c>
      <c r="Z126">
        <v>58.143700000000003</v>
      </c>
      <c r="AA126">
        <v>84367</v>
      </c>
      <c r="AB126" t="s">
        <v>330</v>
      </c>
      <c r="AC126" t="s">
        <v>44</v>
      </c>
      <c r="AD126">
        <v>45564</v>
      </c>
      <c r="AE126">
        <v>58.722099999999998</v>
      </c>
      <c r="AF126">
        <v>58.722053664265296</v>
      </c>
      <c r="AG126">
        <v>8.8999999999999999E-3</v>
      </c>
      <c r="AH126">
        <v>1.5156133721375E-2</v>
      </c>
      <c r="AI126">
        <v>5.532</v>
      </c>
      <c r="AJ126">
        <v>8.9569154772799996E-3</v>
      </c>
      <c r="AK126">
        <v>1.5253069193543E-2</v>
      </c>
      <c r="AL126">
        <v>5.5674000000000001</v>
      </c>
      <c r="AM126" t="s">
        <v>330</v>
      </c>
      <c r="AN126" t="s">
        <v>331</v>
      </c>
      <c r="AO126"/>
      <c r="AP126" t="s">
        <v>24</v>
      </c>
      <c r="AQ126" t="s">
        <v>336</v>
      </c>
      <c r="AR126"/>
      <c r="AS126"/>
      <c r="AT126">
        <v>30</v>
      </c>
      <c r="AU126" t="s">
        <v>562</v>
      </c>
    </row>
    <row r="127" spans="1:47" ht="15" customHeight="1" x14ac:dyDescent="0.25">
      <c r="A127" s="37" t="str">
        <f t="shared" ref="A127:A170" si="13">K127&amp;B127</f>
        <v>LEINFARD</v>
      </c>
      <c r="B127" s="37" t="str">
        <f>VLOOKUP(J127,'Scheme master'!B:AA,25,0)</f>
        <v>RD</v>
      </c>
      <c r="C127" s="37">
        <f>VLOOKUP(J127,'Scheme master'!B:Q,16,0)</f>
        <v>10</v>
      </c>
      <c r="D127" s="38">
        <f t="shared" ref="D127:D170" si="14">(M127+E127)*C127/10000000</f>
        <v>2.2983839710000002</v>
      </c>
      <c r="E127" s="38">
        <f>SUMIF('PHY rollback'!A:A,J127,'PHY rollback'!G:G)</f>
        <v>0</v>
      </c>
      <c r="F127" s="38">
        <f t="shared" ref="F127:F170" si="15">N127/10000000</f>
        <v>11.958729284999999</v>
      </c>
      <c r="G127" s="45">
        <f t="shared" ref="G127:G170" si="16">IF(M127&lt;=0,0,Q127)</f>
        <v>52.030999999999999</v>
      </c>
      <c r="H127" s="38">
        <f t="shared" si="12"/>
        <v>0</v>
      </c>
      <c r="I127" s="37" t="str">
        <f>VLOOKUP(K127,'Scheme master'!F:R,13,0)</f>
        <v>Live</v>
      </c>
      <c r="J127" t="s">
        <v>337</v>
      </c>
      <c r="K127" t="s">
        <v>327</v>
      </c>
      <c r="L127" t="s">
        <v>18</v>
      </c>
      <c r="M127">
        <v>2298383.9709999999</v>
      </c>
      <c r="N127">
        <v>119587292.84999999</v>
      </c>
      <c r="O127">
        <v>52.031033264632896</v>
      </c>
      <c r="P127">
        <v>7500399868.1300001</v>
      </c>
      <c r="Q127">
        <v>52.030999999999999</v>
      </c>
      <c r="R127" s="201">
        <v>45565</v>
      </c>
      <c r="S127">
        <v>107764</v>
      </c>
      <c r="T127" t="s">
        <v>338</v>
      </c>
      <c r="U127">
        <v>86</v>
      </c>
      <c r="V127" t="s">
        <v>339</v>
      </c>
      <c r="W127">
        <v>10</v>
      </c>
      <c r="X127" t="s">
        <v>228</v>
      </c>
      <c r="Y127">
        <v>52.030999999999999</v>
      </c>
      <c r="Z127">
        <v>51.5107</v>
      </c>
      <c r="AA127">
        <v>84364</v>
      </c>
      <c r="AB127" t="s">
        <v>330</v>
      </c>
      <c r="AC127" t="s">
        <v>1304</v>
      </c>
      <c r="AD127">
        <v>45564</v>
      </c>
      <c r="AE127">
        <v>52.024500000000003</v>
      </c>
      <c r="AF127">
        <v>52.0245432104524</v>
      </c>
      <c r="AG127">
        <v>6.4999999999999997E-3</v>
      </c>
      <c r="AH127">
        <v>1.2494113350439999E-2</v>
      </c>
      <c r="AI127">
        <v>4.5603999999999996</v>
      </c>
      <c r="AJ127">
        <v>6.4900541804599997E-3</v>
      </c>
      <c r="AK127">
        <v>1.2474985420257999E-2</v>
      </c>
      <c r="AL127">
        <v>4.5533999999999999</v>
      </c>
      <c r="AM127" t="s">
        <v>330</v>
      </c>
      <c r="AN127" t="s">
        <v>331</v>
      </c>
      <c r="AO127"/>
      <c r="AP127" t="s">
        <v>25</v>
      </c>
      <c r="AQ127" t="s">
        <v>340</v>
      </c>
      <c r="AR127"/>
      <c r="AS127"/>
      <c r="AT127">
        <v>30</v>
      </c>
      <c r="AU127" t="s">
        <v>562</v>
      </c>
    </row>
    <row r="128" spans="1:47" ht="15" customHeight="1" x14ac:dyDescent="0.25">
      <c r="A128" s="37" t="str">
        <f t="shared" si="13"/>
        <v>LEINFARG</v>
      </c>
      <c r="B128" s="37" t="str">
        <f>VLOOKUP(J128,'Scheme master'!B:AA,25,0)</f>
        <v>RG</v>
      </c>
      <c r="C128" s="37">
        <f>VLOOKUP(J128,'Scheme master'!B:Q,16,0)</f>
        <v>10</v>
      </c>
      <c r="D128" s="38">
        <f t="shared" si="14"/>
        <v>96.285348859999999</v>
      </c>
      <c r="E128" s="38">
        <f>SUMIF('PHY rollback'!A:A,J128,'PHY rollback'!G:G)</f>
        <v>0</v>
      </c>
      <c r="F128" s="38">
        <f t="shared" si="15"/>
        <v>500.96911648399993</v>
      </c>
      <c r="G128" s="45">
        <f t="shared" si="16"/>
        <v>52.029600000000002</v>
      </c>
      <c r="H128" s="38">
        <f t="shared" si="12"/>
        <v>0</v>
      </c>
      <c r="I128" s="37" t="str">
        <f>VLOOKUP(K128,'Scheme master'!F:R,13,0)</f>
        <v>Live</v>
      </c>
      <c r="J128" t="s">
        <v>341</v>
      </c>
      <c r="K128" t="s">
        <v>327</v>
      </c>
      <c r="L128" t="s">
        <v>19</v>
      </c>
      <c r="M128">
        <v>96285348.859999999</v>
      </c>
      <c r="N128">
        <v>5009691164.8399992</v>
      </c>
      <c r="O128">
        <v>52.0296309267586</v>
      </c>
      <c r="P128">
        <v>7500399868.1300001</v>
      </c>
      <c r="Q128">
        <v>52.029600000000002</v>
      </c>
      <c r="R128" s="201">
        <v>45565</v>
      </c>
      <c r="S128">
        <v>107763</v>
      </c>
      <c r="T128" t="s">
        <v>342</v>
      </c>
      <c r="U128">
        <v>86</v>
      </c>
      <c r="V128" t="s">
        <v>343</v>
      </c>
      <c r="W128">
        <v>10</v>
      </c>
      <c r="X128" t="s">
        <v>228</v>
      </c>
      <c r="Y128">
        <v>52.029600000000002</v>
      </c>
      <c r="Z128">
        <v>51.509300000000003</v>
      </c>
      <c r="AA128">
        <v>84365</v>
      </c>
      <c r="AB128" t="s">
        <v>330</v>
      </c>
      <c r="AC128" t="s">
        <v>53</v>
      </c>
      <c r="AD128">
        <v>45564</v>
      </c>
      <c r="AE128">
        <v>52.023099999999999</v>
      </c>
      <c r="AF128">
        <v>52.023139142721398</v>
      </c>
      <c r="AG128">
        <v>6.4999999999999997E-3</v>
      </c>
      <c r="AH128">
        <v>1.2494449581051E-2</v>
      </c>
      <c r="AI128">
        <v>4.5605000000000002</v>
      </c>
      <c r="AJ128">
        <v>6.49178403727E-3</v>
      </c>
      <c r="AK128">
        <v>1.2478647279357999E-2</v>
      </c>
      <c r="AL128">
        <v>4.5547000000000004</v>
      </c>
      <c r="AM128" t="s">
        <v>330</v>
      </c>
      <c r="AN128" t="s">
        <v>331</v>
      </c>
      <c r="AO128"/>
      <c r="AP128" t="s">
        <v>25</v>
      </c>
      <c r="AQ128" t="s">
        <v>344</v>
      </c>
      <c r="AR128"/>
      <c r="AS128"/>
      <c r="AT128">
        <v>30</v>
      </c>
      <c r="AU128" t="s">
        <v>562</v>
      </c>
    </row>
    <row r="129" spans="1:47" ht="15" customHeight="1" x14ac:dyDescent="0.25">
      <c r="A129" s="37" t="str">
        <f t="shared" si="13"/>
        <v>LEINNFDD</v>
      </c>
      <c r="B129" s="37" t="str">
        <f>VLOOKUP(J129,'Scheme master'!B:AA,25,0)</f>
        <v>DD</v>
      </c>
      <c r="C129" s="37">
        <f>VLOOKUP(J129,'Scheme master'!B:Q,16,0)</f>
        <v>10</v>
      </c>
      <c r="D129" s="38">
        <f t="shared" si="14"/>
        <v>0.66508281199999997</v>
      </c>
      <c r="E129" s="38">
        <f>SUMIF('PHY rollback'!A:A,J129,'PHY rollback'!G:G)</f>
        <v>0</v>
      </c>
      <c r="F129" s="38">
        <f t="shared" si="15"/>
        <v>3.737870885</v>
      </c>
      <c r="G129" s="45">
        <f t="shared" si="16"/>
        <v>56.201599999999999</v>
      </c>
      <c r="H129" s="38">
        <f t="shared" si="12"/>
        <v>0</v>
      </c>
      <c r="I129" s="37" t="str">
        <f>VLOOKUP(K129,'Scheme master'!F:R,13,0)</f>
        <v>Live</v>
      </c>
      <c r="J129" t="s">
        <v>345</v>
      </c>
      <c r="K129" t="s">
        <v>346</v>
      </c>
      <c r="L129" t="s">
        <v>34</v>
      </c>
      <c r="M129">
        <v>665082.81200000003</v>
      </c>
      <c r="N129">
        <v>37378708.850000001</v>
      </c>
      <c r="O129">
        <v>56.201585991369697</v>
      </c>
      <c r="P129">
        <v>3402662421.6500001</v>
      </c>
      <c r="Q129">
        <v>56.201599999999999</v>
      </c>
      <c r="R129" s="201">
        <v>45565</v>
      </c>
      <c r="S129">
        <v>120309</v>
      </c>
      <c r="T129" t="s">
        <v>347</v>
      </c>
      <c r="U129">
        <v>38</v>
      </c>
      <c r="V129" t="s">
        <v>348</v>
      </c>
      <c r="W129">
        <v>10</v>
      </c>
      <c r="X129" t="s">
        <v>228</v>
      </c>
      <c r="Y129">
        <v>56.201599999999999</v>
      </c>
      <c r="Z129">
        <v>55.639600000000002</v>
      </c>
      <c r="AA129">
        <v>84362</v>
      </c>
      <c r="AB129" t="s">
        <v>1421</v>
      </c>
      <c r="AC129" t="s">
        <v>1303</v>
      </c>
      <c r="AD129">
        <v>45564</v>
      </c>
      <c r="AE129">
        <v>56.996600000000001</v>
      </c>
      <c r="AF129">
        <v>56.996556723525693</v>
      </c>
      <c r="AG129">
        <v>-0.79500000000000004</v>
      </c>
      <c r="AH129">
        <v>-1.3948200418972401</v>
      </c>
      <c r="AI129">
        <v>-509.10930000000002</v>
      </c>
      <c r="AJ129">
        <v>-0.79497073215598002</v>
      </c>
      <c r="AK129">
        <v>-1.39476975076259</v>
      </c>
      <c r="AL129">
        <v>-509.09100000000001</v>
      </c>
      <c r="AM129" t="s">
        <v>1421</v>
      </c>
      <c r="AN129" t="s">
        <v>349</v>
      </c>
      <c r="AO129"/>
      <c r="AP129" t="s">
        <v>24</v>
      </c>
      <c r="AQ129" t="s">
        <v>350</v>
      </c>
      <c r="AR129"/>
      <c r="AS129"/>
      <c r="AT129">
        <v>30</v>
      </c>
      <c r="AU129" t="s">
        <v>562</v>
      </c>
    </row>
    <row r="130" spans="1:47" ht="15" customHeight="1" x14ac:dyDescent="0.25">
      <c r="A130" s="37" t="str">
        <f t="shared" si="13"/>
        <v>LEINNFDG</v>
      </c>
      <c r="B130" s="37" t="str">
        <f>VLOOKUP(J130,'Scheme master'!B:AA,25,0)</f>
        <v>DG</v>
      </c>
      <c r="C130" s="37">
        <f>VLOOKUP(J130,'Scheme master'!B:Q,16,0)</f>
        <v>10</v>
      </c>
      <c r="D130" s="38">
        <f t="shared" si="14"/>
        <v>10.118119991</v>
      </c>
      <c r="E130" s="38">
        <f>SUMIF('PHY rollback'!A:A,J130,'PHY rollback'!G:G)</f>
        <v>0</v>
      </c>
      <c r="F130" s="38">
        <f t="shared" si="15"/>
        <v>154.323580163</v>
      </c>
      <c r="G130" s="45">
        <f t="shared" si="16"/>
        <v>152.52199999999999</v>
      </c>
      <c r="H130" s="38">
        <f t="shared" si="12"/>
        <v>0</v>
      </c>
      <c r="I130" s="37" t="str">
        <f>VLOOKUP(K130,'Scheme master'!F:R,13,0)</f>
        <v>Live</v>
      </c>
      <c r="J130" t="s">
        <v>351</v>
      </c>
      <c r="K130" t="s">
        <v>346</v>
      </c>
      <c r="L130" t="s">
        <v>41</v>
      </c>
      <c r="M130">
        <v>10118119.991</v>
      </c>
      <c r="N130">
        <v>1543235801.6300001</v>
      </c>
      <c r="O130">
        <v>152.52199054791802</v>
      </c>
      <c r="P130">
        <v>3402662421.6500001</v>
      </c>
      <c r="Q130">
        <v>152.52199999999999</v>
      </c>
      <c r="R130" s="201">
        <v>45565</v>
      </c>
      <c r="S130">
        <v>120307</v>
      </c>
      <c r="T130" t="s">
        <v>352</v>
      </c>
      <c r="U130">
        <v>38</v>
      </c>
      <c r="V130" t="s">
        <v>353</v>
      </c>
      <c r="W130">
        <v>10</v>
      </c>
      <c r="X130" t="s">
        <v>228</v>
      </c>
      <c r="Y130">
        <v>152.52199999999999</v>
      </c>
      <c r="Z130">
        <v>150.99680000000001</v>
      </c>
      <c r="AA130">
        <v>84363</v>
      </c>
      <c r="AB130" t="s">
        <v>1421</v>
      </c>
      <c r="AC130" t="s">
        <v>44</v>
      </c>
      <c r="AD130">
        <v>45564</v>
      </c>
      <c r="AE130">
        <v>154.67939999999999</v>
      </c>
      <c r="AF130">
        <v>154.67940617490598</v>
      </c>
      <c r="AG130">
        <v>-2.1574</v>
      </c>
      <c r="AH130">
        <v>-1.3947558627716401</v>
      </c>
      <c r="AI130">
        <v>-509.08589999999998</v>
      </c>
      <c r="AJ130">
        <v>-2.1574156269886502</v>
      </c>
      <c r="AK130">
        <v>-1.3947659099163601</v>
      </c>
      <c r="AL130">
        <v>-509.08960000000002</v>
      </c>
      <c r="AM130" t="s">
        <v>1421</v>
      </c>
      <c r="AN130" t="s">
        <v>349</v>
      </c>
      <c r="AO130"/>
      <c r="AP130" t="s">
        <v>24</v>
      </c>
      <c r="AQ130" t="s">
        <v>354</v>
      </c>
      <c r="AR130"/>
      <c r="AS130"/>
      <c r="AT130">
        <v>30</v>
      </c>
      <c r="AU130" t="s">
        <v>562</v>
      </c>
    </row>
    <row r="131" spans="1:47" ht="15" customHeight="1" x14ac:dyDescent="0.25">
      <c r="A131" s="37" t="str">
        <f t="shared" si="13"/>
        <v>LEINNFRD</v>
      </c>
      <c r="B131" s="37" t="str">
        <f>VLOOKUP(J131,'Scheme master'!B:AA,25,0)</f>
        <v>RD</v>
      </c>
      <c r="C131" s="37">
        <f>VLOOKUP(J131,'Scheme master'!B:Q,16,0)</f>
        <v>10</v>
      </c>
      <c r="D131" s="38">
        <f t="shared" si="14"/>
        <v>2.2562813229999996</v>
      </c>
      <c r="E131" s="38">
        <f>SUMIF('PHY rollback'!A:A,J131,'PHY rollback'!G:G)</f>
        <v>0</v>
      </c>
      <c r="F131" s="38">
        <f t="shared" si="15"/>
        <v>11.851688487999999</v>
      </c>
      <c r="G131" s="45">
        <f t="shared" si="16"/>
        <v>52.527500000000003</v>
      </c>
      <c r="H131" s="38">
        <f t="shared" ref="H131:H162" si="17">SUMIF(K:K,K131,F:F)-P131/10000000</f>
        <v>0</v>
      </c>
      <c r="I131" s="37" t="str">
        <f>VLOOKUP(K131,'Scheme master'!F:R,13,0)</f>
        <v>Live</v>
      </c>
      <c r="J131" t="s">
        <v>355</v>
      </c>
      <c r="K131" t="s">
        <v>346</v>
      </c>
      <c r="L131" t="s">
        <v>18</v>
      </c>
      <c r="M131">
        <v>2256281.3229999999</v>
      </c>
      <c r="N131">
        <v>118516884.88</v>
      </c>
      <c r="O131">
        <v>52.527529998970799</v>
      </c>
      <c r="P131">
        <v>3402662421.6500001</v>
      </c>
      <c r="Q131">
        <v>52.527500000000003</v>
      </c>
      <c r="R131" s="201">
        <v>45565</v>
      </c>
      <c r="S131">
        <v>101200</v>
      </c>
      <c r="T131" t="s">
        <v>356</v>
      </c>
      <c r="U131">
        <v>38</v>
      </c>
      <c r="V131" t="s">
        <v>357</v>
      </c>
      <c r="W131">
        <v>10</v>
      </c>
      <c r="X131" t="s">
        <v>228</v>
      </c>
      <c r="Y131">
        <v>52.527500000000003</v>
      </c>
      <c r="Z131">
        <v>52.002200000000002</v>
      </c>
      <c r="AA131">
        <v>84360</v>
      </c>
      <c r="AB131" t="s">
        <v>1421</v>
      </c>
      <c r="AC131" t="s">
        <v>1304</v>
      </c>
      <c r="AD131">
        <v>45564</v>
      </c>
      <c r="AE131">
        <v>53.271700000000003</v>
      </c>
      <c r="AF131">
        <v>53.2717134316322</v>
      </c>
      <c r="AG131">
        <v>-0.74419999999999997</v>
      </c>
      <c r="AH131">
        <v>-1.3969893958705999</v>
      </c>
      <c r="AI131">
        <v>-509.90109999999999</v>
      </c>
      <c r="AJ131">
        <v>-0.74418343266141995</v>
      </c>
      <c r="AK131">
        <v>-1.39695794394991</v>
      </c>
      <c r="AL131">
        <v>-509.88959999999997</v>
      </c>
      <c r="AM131" t="s">
        <v>1421</v>
      </c>
      <c r="AN131" t="s">
        <v>349</v>
      </c>
      <c r="AO131"/>
      <c r="AP131" t="s">
        <v>25</v>
      </c>
      <c r="AQ131" t="s">
        <v>358</v>
      </c>
      <c r="AR131"/>
      <c r="AS131"/>
      <c r="AT131">
        <v>30</v>
      </c>
      <c r="AU131" t="s">
        <v>562</v>
      </c>
    </row>
    <row r="132" spans="1:47" ht="15" customHeight="1" x14ac:dyDescent="0.25">
      <c r="A132" s="37" t="str">
        <f t="shared" si="13"/>
        <v>LEINNFRG</v>
      </c>
      <c r="B132" s="37" t="str">
        <f>VLOOKUP(J132,'Scheme master'!B:AA,25,0)</f>
        <v>RG</v>
      </c>
      <c r="C132" s="37">
        <f>VLOOKUP(J132,'Scheme master'!B:Q,16,0)</f>
        <v>10</v>
      </c>
      <c r="D132" s="38">
        <f t="shared" si="14"/>
        <v>11.963792269000001</v>
      </c>
      <c r="E132" s="38">
        <f>SUMIF('PHY rollback'!A:A,J132,'PHY rollback'!G:G)</f>
        <v>0</v>
      </c>
      <c r="F132" s="38">
        <f t="shared" si="15"/>
        <v>170.35310262900001</v>
      </c>
      <c r="G132" s="45">
        <f t="shared" si="16"/>
        <v>142.39060000000001</v>
      </c>
      <c r="H132" s="38">
        <f t="shared" si="17"/>
        <v>0</v>
      </c>
      <c r="I132" s="37" t="str">
        <f>VLOOKUP(K132,'Scheme master'!F:R,13,0)</f>
        <v>Live</v>
      </c>
      <c r="J132" t="s">
        <v>359</v>
      </c>
      <c r="K132" t="s">
        <v>346</v>
      </c>
      <c r="L132" t="s">
        <v>19</v>
      </c>
      <c r="M132">
        <v>11963792.269000001</v>
      </c>
      <c r="N132">
        <v>1703531026.29</v>
      </c>
      <c r="O132">
        <v>142.390555434844</v>
      </c>
      <c r="P132">
        <v>3402662421.6500001</v>
      </c>
      <c r="Q132">
        <v>142.39060000000001</v>
      </c>
      <c r="R132" s="201">
        <v>45565</v>
      </c>
      <c r="S132">
        <v>101201</v>
      </c>
      <c r="T132" t="s">
        <v>360</v>
      </c>
      <c r="U132">
        <v>38</v>
      </c>
      <c r="V132" t="s">
        <v>361</v>
      </c>
      <c r="W132">
        <v>10</v>
      </c>
      <c r="X132" t="s">
        <v>228</v>
      </c>
      <c r="Y132">
        <v>142.39060000000001</v>
      </c>
      <c r="Z132">
        <v>140.9667</v>
      </c>
      <c r="AA132">
        <v>84361</v>
      </c>
      <c r="AB132" t="s">
        <v>1421</v>
      </c>
      <c r="AC132" t="s">
        <v>53</v>
      </c>
      <c r="AD132">
        <v>45564</v>
      </c>
      <c r="AE132">
        <v>144.40790000000001</v>
      </c>
      <c r="AF132">
        <v>144.40787258808399</v>
      </c>
      <c r="AG132">
        <v>-2.0173000000000001</v>
      </c>
      <c r="AH132">
        <v>-1.3969457349632499</v>
      </c>
      <c r="AI132">
        <v>-509.8852</v>
      </c>
      <c r="AJ132">
        <v>-2.0173171532404801</v>
      </c>
      <c r="AK132">
        <v>-1.3969578784632899</v>
      </c>
      <c r="AL132">
        <v>-509.88959999999997</v>
      </c>
      <c r="AM132" t="s">
        <v>1421</v>
      </c>
      <c r="AN132" t="s">
        <v>349</v>
      </c>
      <c r="AO132"/>
      <c r="AP132" t="s">
        <v>25</v>
      </c>
      <c r="AQ132" t="s">
        <v>362</v>
      </c>
      <c r="AR132"/>
      <c r="AS132"/>
      <c r="AT132">
        <v>30</v>
      </c>
      <c r="AU132" t="s">
        <v>562</v>
      </c>
    </row>
    <row r="133" spans="1:47" ht="15" customHeight="1" x14ac:dyDescent="0.25">
      <c r="A133" s="37" t="str">
        <f t="shared" si="13"/>
        <v>LEINSXDD</v>
      </c>
      <c r="B133" s="37" t="str">
        <f>VLOOKUP(J133,'Scheme master'!B:AA,25,0)</f>
        <v>DD</v>
      </c>
      <c r="C133" s="37">
        <f>VLOOKUP(J133,'Scheme master'!B:Q,16,0)</f>
        <v>10</v>
      </c>
      <c r="D133" s="38">
        <f t="shared" si="14"/>
        <v>0.232827065</v>
      </c>
      <c r="E133" s="38">
        <f>SUMIF('PHY rollback'!A:A,J133,'PHY rollback'!G:G)</f>
        <v>0</v>
      </c>
      <c r="F133" s="38">
        <f t="shared" si="15"/>
        <v>1.312435086</v>
      </c>
      <c r="G133" s="45">
        <f t="shared" si="16"/>
        <v>56.369500000000002</v>
      </c>
      <c r="H133" s="38">
        <f t="shared" si="17"/>
        <v>0</v>
      </c>
      <c r="I133" s="37" t="str">
        <f>VLOOKUP(K133,'Scheme master'!F:R,13,0)</f>
        <v>Live</v>
      </c>
      <c r="J133" t="s">
        <v>363</v>
      </c>
      <c r="K133" t="s">
        <v>364</v>
      </c>
      <c r="L133" t="s">
        <v>34</v>
      </c>
      <c r="M133">
        <v>232827.065</v>
      </c>
      <c r="N133">
        <v>13124350.860000001</v>
      </c>
      <c r="O133">
        <v>56.369524135864495</v>
      </c>
      <c r="P133">
        <v>877805706.73000002</v>
      </c>
      <c r="Q133">
        <v>56.369500000000002</v>
      </c>
      <c r="R133" s="201">
        <v>45565</v>
      </c>
      <c r="S133">
        <v>120312</v>
      </c>
      <c r="T133" t="s">
        <v>365</v>
      </c>
      <c r="U133">
        <v>37</v>
      </c>
      <c r="V133" t="s">
        <v>366</v>
      </c>
      <c r="W133">
        <v>10</v>
      </c>
      <c r="X133" t="s">
        <v>228</v>
      </c>
      <c r="Y133">
        <v>56.369500000000002</v>
      </c>
      <c r="Z133">
        <v>55.805799999999998</v>
      </c>
      <c r="AA133">
        <v>84358</v>
      </c>
      <c r="AB133" t="s">
        <v>2654</v>
      </c>
      <c r="AC133" t="s">
        <v>1303</v>
      </c>
      <c r="AD133">
        <v>45564</v>
      </c>
      <c r="AE133">
        <v>57.219200000000001</v>
      </c>
      <c r="AF133">
        <v>57.219196445224306</v>
      </c>
      <c r="AG133">
        <v>-0.84970000000000001</v>
      </c>
      <c r="AH133">
        <v>-1.4849910519545899</v>
      </c>
      <c r="AI133">
        <v>-542.02170000000001</v>
      </c>
      <c r="AJ133">
        <v>-0.84967230935974003</v>
      </c>
      <c r="AK133">
        <v>-1.4849427502414001</v>
      </c>
      <c r="AL133">
        <v>-542.00409999999999</v>
      </c>
      <c r="AM133" t="s">
        <v>1422</v>
      </c>
      <c r="AN133" t="s">
        <v>367</v>
      </c>
      <c r="AO133"/>
      <c r="AP133" t="s">
        <v>24</v>
      </c>
      <c r="AQ133" t="s">
        <v>368</v>
      </c>
      <c r="AR133"/>
      <c r="AS133"/>
      <c r="AT133">
        <v>30</v>
      </c>
      <c r="AU133" t="s">
        <v>562</v>
      </c>
    </row>
    <row r="134" spans="1:47" ht="15" customHeight="1" x14ac:dyDescent="0.25">
      <c r="A134" s="37" t="str">
        <f t="shared" si="13"/>
        <v>LEINSXDG</v>
      </c>
      <c r="B134" s="37" t="str">
        <f>VLOOKUP(J134,'Scheme master'!B:AA,25,0)</f>
        <v>DG</v>
      </c>
      <c r="C134" s="37">
        <f>VLOOKUP(J134,'Scheme master'!B:Q,16,0)</f>
        <v>10</v>
      </c>
      <c r="D134" s="38">
        <f t="shared" si="14"/>
        <v>3.4375059029999999</v>
      </c>
      <c r="E134" s="38">
        <f>SUMIF('PHY rollback'!A:A,J134,'PHY rollback'!G:G)</f>
        <v>0</v>
      </c>
      <c r="F134" s="38">
        <f t="shared" si="15"/>
        <v>57.795060780000007</v>
      </c>
      <c r="G134" s="45">
        <f t="shared" si="16"/>
        <v>168.13079999999999</v>
      </c>
      <c r="H134" s="38">
        <f t="shared" si="17"/>
        <v>0</v>
      </c>
      <c r="I134" s="37" t="str">
        <f>VLOOKUP(K134,'Scheme master'!F:R,13,0)</f>
        <v>Live</v>
      </c>
      <c r="J134" t="s">
        <v>369</v>
      </c>
      <c r="K134" t="s">
        <v>364</v>
      </c>
      <c r="L134" t="s">
        <v>41</v>
      </c>
      <c r="M134">
        <v>3437505.9029999999</v>
      </c>
      <c r="N134">
        <v>577950607.80000007</v>
      </c>
      <c r="O134">
        <v>168.130797185136</v>
      </c>
      <c r="P134">
        <v>877805706.73000002</v>
      </c>
      <c r="Q134">
        <v>168.13079999999999</v>
      </c>
      <c r="R134" s="201">
        <v>45565</v>
      </c>
      <c r="S134">
        <v>120308</v>
      </c>
      <c r="T134" t="s">
        <v>370</v>
      </c>
      <c r="U134">
        <v>37</v>
      </c>
      <c r="V134" t="s">
        <v>371</v>
      </c>
      <c r="W134">
        <v>10</v>
      </c>
      <c r="X134" t="s">
        <v>228</v>
      </c>
      <c r="Y134">
        <v>168.13079999999999</v>
      </c>
      <c r="Z134">
        <v>166.4495</v>
      </c>
      <c r="AA134">
        <v>84359</v>
      </c>
      <c r="AB134" t="s">
        <v>2654</v>
      </c>
      <c r="AC134" t="s">
        <v>44</v>
      </c>
      <c r="AD134">
        <v>45564</v>
      </c>
      <c r="AE134">
        <v>170.6651</v>
      </c>
      <c r="AF134">
        <v>170.66506752655101</v>
      </c>
      <c r="AG134">
        <v>-2.5343</v>
      </c>
      <c r="AH134">
        <v>-1.4849550376731999</v>
      </c>
      <c r="AI134">
        <v>-542.0086</v>
      </c>
      <c r="AJ134">
        <v>-2.5342703414155299</v>
      </c>
      <c r="AK134">
        <v>-1.48493794198468</v>
      </c>
      <c r="AL134">
        <v>-542.00229999999999</v>
      </c>
      <c r="AM134" t="s">
        <v>1422</v>
      </c>
      <c r="AN134" t="s">
        <v>367</v>
      </c>
      <c r="AO134"/>
      <c r="AP134" t="s">
        <v>24</v>
      </c>
      <c r="AQ134" t="s">
        <v>372</v>
      </c>
      <c r="AR134"/>
      <c r="AS134"/>
      <c r="AT134">
        <v>30</v>
      </c>
      <c r="AU134" t="s">
        <v>562</v>
      </c>
    </row>
    <row r="135" spans="1:47" ht="15" customHeight="1" x14ac:dyDescent="0.25">
      <c r="A135" s="37" t="str">
        <f t="shared" si="13"/>
        <v>LEINSXRD</v>
      </c>
      <c r="B135" s="37" t="str">
        <f>VLOOKUP(J135,'Scheme master'!B:AA,25,0)</f>
        <v>RD</v>
      </c>
      <c r="C135" s="37">
        <f>VLOOKUP(J135,'Scheme master'!B:Q,16,0)</f>
        <v>10</v>
      </c>
      <c r="D135" s="38">
        <f t="shared" si="14"/>
        <v>0.75344349200000005</v>
      </c>
      <c r="E135" s="38">
        <f>SUMIF('PHY rollback'!A:A,J135,'PHY rollback'!G:G)</f>
        <v>0</v>
      </c>
      <c r="F135" s="38">
        <f t="shared" si="15"/>
        <v>4.0690549019999995</v>
      </c>
      <c r="G135" s="45">
        <f t="shared" si="16"/>
        <v>54.006100000000004</v>
      </c>
      <c r="H135" s="38">
        <f t="shared" si="17"/>
        <v>0</v>
      </c>
      <c r="I135" s="37" t="str">
        <f>VLOOKUP(K135,'Scheme master'!F:R,13,0)</f>
        <v>Live</v>
      </c>
      <c r="J135" t="s">
        <v>373</v>
      </c>
      <c r="K135" t="s">
        <v>364</v>
      </c>
      <c r="L135" t="s">
        <v>18</v>
      </c>
      <c r="M135">
        <v>753443.49199999997</v>
      </c>
      <c r="N135">
        <v>40690549.019999996</v>
      </c>
      <c r="O135">
        <v>54.006105901834495</v>
      </c>
      <c r="P135">
        <v>877805706.73000002</v>
      </c>
      <c r="Q135">
        <v>54.006100000000004</v>
      </c>
      <c r="R135" s="201">
        <v>45565</v>
      </c>
      <c r="S135">
        <v>101198</v>
      </c>
      <c r="T135" t="s">
        <v>374</v>
      </c>
      <c r="U135">
        <v>37</v>
      </c>
      <c r="V135" t="s">
        <v>375</v>
      </c>
      <c r="W135">
        <v>10</v>
      </c>
      <c r="X135" t="s">
        <v>228</v>
      </c>
      <c r="Y135">
        <v>54.006100000000004</v>
      </c>
      <c r="Z135">
        <v>53.466000000000001</v>
      </c>
      <c r="AA135">
        <v>84356</v>
      </c>
      <c r="AB135" t="s">
        <v>2654</v>
      </c>
      <c r="AC135" t="s">
        <v>1304</v>
      </c>
      <c r="AD135">
        <v>45564</v>
      </c>
      <c r="AE135">
        <v>54.821199999999997</v>
      </c>
      <c r="AF135">
        <v>54.821205171415798</v>
      </c>
      <c r="AG135">
        <v>-0.81510000000000005</v>
      </c>
      <c r="AH135">
        <v>-1.48683356073928</v>
      </c>
      <c r="AI135">
        <v>-542.69420000000002</v>
      </c>
      <c r="AJ135">
        <v>-0.81509926958131995</v>
      </c>
      <c r="AK135">
        <v>-1.4868320881174599</v>
      </c>
      <c r="AL135">
        <v>-542.69370000000004</v>
      </c>
      <c r="AM135" t="s">
        <v>1422</v>
      </c>
      <c r="AN135" t="s">
        <v>367</v>
      </c>
      <c r="AO135"/>
      <c r="AP135" t="s">
        <v>25</v>
      </c>
      <c r="AQ135" t="s">
        <v>376</v>
      </c>
      <c r="AR135"/>
      <c r="AS135"/>
      <c r="AT135">
        <v>30</v>
      </c>
      <c r="AU135" t="s">
        <v>562</v>
      </c>
    </row>
    <row r="136" spans="1:47" ht="15" customHeight="1" x14ac:dyDescent="0.25">
      <c r="A136" s="37" t="str">
        <f t="shared" si="13"/>
        <v>LEINSXRG</v>
      </c>
      <c r="B136" s="37" t="str">
        <f>VLOOKUP(J136,'Scheme master'!B:AA,25,0)</f>
        <v>RG</v>
      </c>
      <c r="C136" s="37">
        <f>VLOOKUP(J136,'Scheme master'!B:Q,16,0)</f>
        <v>10</v>
      </c>
      <c r="D136" s="38">
        <f t="shared" si="14"/>
        <v>1.5615266750000001</v>
      </c>
      <c r="E136" s="38">
        <f>SUMIF('PHY rollback'!A:A,J136,'PHY rollback'!G:G)</f>
        <v>0</v>
      </c>
      <c r="F136" s="38">
        <f t="shared" si="15"/>
        <v>24.604019905000001</v>
      </c>
      <c r="G136" s="45">
        <f t="shared" si="16"/>
        <v>157.56389999999999</v>
      </c>
      <c r="H136" s="38">
        <f t="shared" si="17"/>
        <v>0</v>
      </c>
      <c r="I136" s="37" t="str">
        <f>VLOOKUP(K136,'Scheme master'!F:R,13,0)</f>
        <v>Live</v>
      </c>
      <c r="J136" t="s">
        <v>377</v>
      </c>
      <c r="K136" t="s">
        <v>364</v>
      </c>
      <c r="L136" t="s">
        <v>19</v>
      </c>
      <c r="M136">
        <v>1561526.675</v>
      </c>
      <c r="N136">
        <v>246040199.05000001</v>
      </c>
      <c r="O136">
        <v>157.56387834360899</v>
      </c>
      <c r="P136">
        <v>877805706.73000002</v>
      </c>
      <c r="Q136">
        <v>157.56389999999999</v>
      </c>
      <c r="R136" s="201">
        <v>45565</v>
      </c>
      <c r="S136">
        <v>101199</v>
      </c>
      <c r="T136" t="s">
        <v>378</v>
      </c>
      <c r="U136">
        <v>37</v>
      </c>
      <c r="V136" t="s">
        <v>379</v>
      </c>
      <c r="W136">
        <v>10</v>
      </c>
      <c r="X136" t="s">
        <v>228</v>
      </c>
      <c r="Y136">
        <v>157.56389999999999</v>
      </c>
      <c r="Z136">
        <v>155.98830000000001</v>
      </c>
      <c r="AA136">
        <v>84357</v>
      </c>
      <c r="AB136" t="s">
        <v>2654</v>
      </c>
      <c r="AC136" t="s">
        <v>53</v>
      </c>
      <c r="AD136">
        <v>45564</v>
      </c>
      <c r="AE136">
        <v>159.9419</v>
      </c>
      <c r="AF136">
        <v>159.94194655926501</v>
      </c>
      <c r="AG136">
        <v>-2.3780000000000001</v>
      </c>
      <c r="AH136">
        <v>-1.48678989057902</v>
      </c>
      <c r="AI136">
        <v>-542.67830000000004</v>
      </c>
      <c r="AJ136">
        <v>-2.37806821565606</v>
      </c>
      <c r="AK136">
        <v>-1.4868321080329501</v>
      </c>
      <c r="AL136">
        <v>-542.69370000000004</v>
      </c>
      <c r="AM136" t="s">
        <v>1422</v>
      </c>
      <c r="AN136" t="s">
        <v>367</v>
      </c>
      <c r="AO136"/>
      <c r="AP136" t="s">
        <v>25</v>
      </c>
      <c r="AQ136" t="s">
        <v>380</v>
      </c>
      <c r="AR136"/>
      <c r="AS136"/>
      <c r="AT136">
        <v>30</v>
      </c>
      <c r="AU136" t="s">
        <v>562</v>
      </c>
    </row>
    <row r="137" spans="1:47" ht="15" customHeight="1" x14ac:dyDescent="0.25">
      <c r="A137" s="37" t="str">
        <f t="shared" si="13"/>
        <v>LELTVFDD</v>
      </c>
      <c r="B137" s="37" t="str">
        <f>VLOOKUP(J137,'Scheme master'!B:AA,25,0)</f>
        <v>DD</v>
      </c>
      <c r="C137" s="37">
        <f>VLOOKUP(J137,'Scheme master'!B:Q,16,0)</f>
        <v>10</v>
      </c>
      <c r="D137" s="38">
        <f t="shared" si="14"/>
        <v>0.18638591800000001</v>
      </c>
      <c r="E137" s="38">
        <f>SUMIF('PHY rollback'!A:A,J137,'PHY rollback'!G:G)</f>
        <v>0</v>
      </c>
      <c r="F137" s="38">
        <f t="shared" si="15"/>
        <v>0.52937650800000002</v>
      </c>
      <c r="G137" s="45">
        <f t="shared" si="16"/>
        <v>28.402200000000001</v>
      </c>
      <c r="H137" s="38">
        <f t="shared" si="17"/>
        <v>0</v>
      </c>
      <c r="I137" s="37" t="str">
        <f>VLOOKUP(K137,'Scheme master'!F:R,13,0)</f>
        <v>Live</v>
      </c>
      <c r="J137" t="s">
        <v>2229</v>
      </c>
      <c r="K137" t="s">
        <v>2128</v>
      </c>
      <c r="L137" t="s">
        <v>34</v>
      </c>
      <c r="M137">
        <v>186385.91800000001</v>
      </c>
      <c r="N137">
        <v>5293765.08</v>
      </c>
      <c r="O137">
        <v>28.402172958152299</v>
      </c>
      <c r="P137">
        <v>1322204087.47</v>
      </c>
      <c r="Q137">
        <v>28.402200000000001</v>
      </c>
      <c r="R137" s="201">
        <v>45565</v>
      </c>
      <c r="S137">
        <v>152015</v>
      </c>
      <c r="T137" t="s">
        <v>2142</v>
      </c>
      <c r="U137">
        <v>190</v>
      </c>
      <c r="V137"/>
      <c r="W137">
        <v>10</v>
      </c>
      <c r="X137" t="s">
        <v>228</v>
      </c>
      <c r="Y137">
        <v>28.402200000000001</v>
      </c>
      <c r="Z137">
        <v>28.402200000000001</v>
      </c>
      <c r="AA137">
        <v>159632</v>
      </c>
      <c r="AB137" t="s">
        <v>2707</v>
      </c>
      <c r="AC137" t="s">
        <v>1303</v>
      </c>
      <c r="AD137">
        <v>45564</v>
      </c>
      <c r="AE137">
        <v>28.547999999999998</v>
      </c>
      <c r="AF137">
        <v>28.548014394520902</v>
      </c>
      <c r="AG137">
        <v>-0.14580000000000001</v>
      </c>
      <c r="AH137">
        <v>-0.51071878940731397</v>
      </c>
      <c r="AI137">
        <v>-186.41239999999999</v>
      </c>
      <c r="AJ137">
        <v>-0.1458414363686</v>
      </c>
      <c r="AK137">
        <v>-0.51086367812883904</v>
      </c>
      <c r="AL137">
        <v>-186.46520000000001</v>
      </c>
      <c r="AM137" t="s">
        <v>2129</v>
      </c>
      <c r="AN137" t="s">
        <v>2189</v>
      </c>
      <c r="AO137"/>
      <c r="AP137" t="s">
        <v>24</v>
      </c>
      <c r="AQ137"/>
      <c r="AR137"/>
      <c r="AS137"/>
      <c r="AT137">
        <v>30</v>
      </c>
      <c r="AU137" t="s">
        <v>562</v>
      </c>
    </row>
    <row r="138" spans="1:47" ht="15" customHeight="1" x14ac:dyDescent="0.25">
      <c r="A138" s="37" t="str">
        <f t="shared" si="13"/>
        <v>LELTVFDG</v>
      </c>
      <c r="B138" s="37" t="str">
        <f>VLOOKUP(J138,'Scheme master'!B:AA,25,0)</f>
        <v>DG</v>
      </c>
      <c r="C138" s="37">
        <f>VLOOKUP(J138,'Scheme master'!B:Q,16,0)</f>
        <v>10</v>
      </c>
      <c r="D138" s="38">
        <f t="shared" si="14"/>
        <v>2.102780535</v>
      </c>
      <c r="E138" s="38">
        <f>SUMIF('PHY rollback'!A:A,J138,'PHY rollback'!G:G)</f>
        <v>0</v>
      </c>
      <c r="F138" s="38">
        <f t="shared" si="15"/>
        <v>5.9764403689999996</v>
      </c>
      <c r="G138" s="45">
        <f t="shared" si="16"/>
        <v>28.421600000000002</v>
      </c>
      <c r="H138" s="38">
        <f t="shared" si="17"/>
        <v>0</v>
      </c>
      <c r="I138" s="37" t="str">
        <f>VLOOKUP(K138,'Scheme master'!F:R,13,0)</f>
        <v>Live</v>
      </c>
      <c r="J138" t="s">
        <v>2230</v>
      </c>
      <c r="K138" t="s">
        <v>2128</v>
      </c>
      <c r="L138" t="s">
        <v>41</v>
      </c>
      <c r="M138">
        <v>2102780.5350000001</v>
      </c>
      <c r="N138">
        <v>59764403.689999998</v>
      </c>
      <c r="O138">
        <v>28.4216078165285</v>
      </c>
      <c r="P138">
        <v>1322204087.47</v>
      </c>
      <c r="Q138">
        <v>28.421600000000002</v>
      </c>
      <c r="R138" s="201">
        <v>45565</v>
      </c>
      <c r="S138">
        <v>152018</v>
      </c>
      <c r="T138" t="s">
        <v>2139</v>
      </c>
      <c r="U138">
        <v>190</v>
      </c>
      <c r="V138"/>
      <c r="W138">
        <v>10</v>
      </c>
      <c r="X138" t="s">
        <v>228</v>
      </c>
      <c r="Y138">
        <v>28.421600000000002</v>
      </c>
      <c r="Z138">
        <v>28.421600000000002</v>
      </c>
      <c r="AA138">
        <v>159633</v>
      </c>
      <c r="AB138" t="s">
        <v>2707</v>
      </c>
      <c r="AC138" t="s">
        <v>44</v>
      </c>
      <c r="AD138">
        <v>45564</v>
      </c>
      <c r="AE138">
        <v>28.567499999999999</v>
      </c>
      <c r="AF138">
        <v>28.567512856957499</v>
      </c>
      <c r="AG138">
        <v>-0.1459</v>
      </c>
      <c r="AH138">
        <v>-0.51072022403080397</v>
      </c>
      <c r="AI138">
        <v>-186.41290000000001</v>
      </c>
      <c r="AJ138">
        <v>-0.14590504042899</v>
      </c>
      <c r="AK138">
        <v>-0.51073763809808004</v>
      </c>
      <c r="AL138">
        <v>-186.41919999999999</v>
      </c>
      <c r="AM138" t="s">
        <v>2129</v>
      </c>
      <c r="AN138" t="s">
        <v>2189</v>
      </c>
      <c r="AO138"/>
      <c r="AP138" t="s">
        <v>24</v>
      </c>
      <c r="AQ138"/>
      <c r="AR138"/>
      <c r="AS138"/>
      <c r="AT138">
        <v>30</v>
      </c>
      <c r="AU138" t="s">
        <v>562</v>
      </c>
    </row>
    <row r="139" spans="1:47" ht="15" customHeight="1" x14ac:dyDescent="0.25">
      <c r="A139" s="37" t="str">
        <f t="shared" si="13"/>
        <v>LELTVFRD</v>
      </c>
      <c r="B139" s="37" t="str">
        <f>VLOOKUP(J139,'Scheme master'!B:AA,25,0)</f>
        <v>RD</v>
      </c>
      <c r="C139" s="37">
        <f>VLOOKUP(J139,'Scheme master'!B:Q,16,0)</f>
        <v>10</v>
      </c>
      <c r="D139" s="38">
        <f t="shared" si="14"/>
        <v>0.98640484900000003</v>
      </c>
      <c r="E139" s="38">
        <f>SUMIF('PHY rollback'!A:A,J139,'PHY rollback'!G:G)</f>
        <v>0</v>
      </c>
      <c r="F139" s="38">
        <f t="shared" si="15"/>
        <v>2.6323525289999998</v>
      </c>
      <c r="G139" s="45">
        <f t="shared" si="16"/>
        <v>26.686299999999999</v>
      </c>
      <c r="H139" s="38">
        <f t="shared" si="17"/>
        <v>0</v>
      </c>
      <c r="I139" s="37" t="str">
        <f>VLOOKUP(K139,'Scheme master'!F:R,13,0)</f>
        <v>Live</v>
      </c>
      <c r="J139" t="s">
        <v>2231</v>
      </c>
      <c r="K139" t="s">
        <v>2128</v>
      </c>
      <c r="L139" t="s">
        <v>18</v>
      </c>
      <c r="M139">
        <v>986404.84900000005</v>
      </c>
      <c r="N139">
        <v>26323525.289999999</v>
      </c>
      <c r="O139">
        <v>26.6863299756548</v>
      </c>
      <c r="P139">
        <v>1322204087.47</v>
      </c>
      <c r="Q139">
        <v>26.686299999999999</v>
      </c>
      <c r="R139" s="201">
        <v>45565</v>
      </c>
      <c r="S139">
        <v>152017</v>
      </c>
      <c r="T139" t="s">
        <v>2136</v>
      </c>
      <c r="U139">
        <v>190</v>
      </c>
      <c r="V139"/>
      <c r="W139">
        <v>10</v>
      </c>
      <c r="X139" t="s">
        <v>228</v>
      </c>
      <c r="Y139">
        <v>26.686299999999999</v>
      </c>
      <c r="Z139">
        <v>26.686299999999999</v>
      </c>
      <c r="AA139">
        <v>159630</v>
      </c>
      <c r="AB139" t="s">
        <v>2707</v>
      </c>
      <c r="AC139" t="s">
        <v>1304</v>
      </c>
      <c r="AD139">
        <v>45564</v>
      </c>
      <c r="AE139">
        <v>26.824000000000002</v>
      </c>
      <c r="AF139">
        <v>26.823992782298301</v>
      </c>
      <c r="AG139">
        <v>-0.13769999999999999</v>
      </c>
      <c r="AH139">
        <v>-0.51334625708320902</v>
      </c>
      <c r="AI139">
        <v>-187.37139999999999</v>
      </c>
      <c r="AJ139">
        <v>-0.1376628066434</v>
      </c>
      <c r="AK139">
        <v>-0.51320773816434495</v>
      </c>
      <c r="AL139">
        <v>-187.32079999999999</v>
      </c>
      <c r="AM139" t="s">
        <v>2129</v>
      </c>
      <c r="AN139" t="s">
        <v>2189</v>
      </c>
      <c r="AO139"/>
      <c r="AP139" t="s">
        <v>25</v>
      </c>
      <c r="AQ139"/>
      <c r="AR139"/>
      <c r="AS139"/>
      <c r="AT139">
        <v>30</v>
      </c>
      <c r="AU139" t="s">
        <v>562</v>
      </c>
    </row>
    <row r="140" spans="1:47" ht="15" customHeight="1" x14ac:dyDescent="0.25">
      <c r="A140" s="37" t="str">
        <f t="shared" si="13"/>
        <v>LELTVFRG</v>
      </c>
      <c r="B140" s="37" t="str">
        <f>VLOOKUP(J140,'Scheme master'!B:AA,25,0)</f>
        <v>RG</v>
      </c>
      <c r="C140" s="37">
        <f>VLOOKUP(J140,'Scheme master'!B:Q,16,0)</f>
        <v>10</v>
      </c>
      <c r="D140" s="38">
        <f t="shared" si="14"/>
        <v>46.122176366000005</v>
      </c>
      <c r="E140" s="38">
        <f>SUMIF('PHY rollback'!A:A,J140,'PHY rollback'!G:G)</f>
        <v>0</v>
      </c>
      <c r="F140" s="38">
        <f t="shared" si="15"/>
        <v>123.08223934099999</v>
      </c>
      <c r="G140" s="45">
        <f t="shared" si="16"/>
        <v>26.6861</v>
      </c>
      <c r="H140" s="38">
        <f t="shared" si="17"/>
        <v>0</v>
      </c>
      <c r="I140" s="37" t="str">
        <f>VLOOKUP(K140,'Scheme master'!F:R,13,0)</f>
        <v>Live</v>
      </c>
      <c r="J140" t="s">
        <v>2232</v>
      </c>
      <c r="K140" t="s">
        <v>2128</v>
      </c>
      <c r="L140" t="s">
        <v>19</v>
      </c>
      <c r="M140">
        <v>46122176.366000004</v>
      </c>
      <c r="N140">
        <v>1230822393.4099998</v>
      </c>
      <c r="O140">
        <v>26.6861299788387</v>
      </c>
      <c r="P140">
        <v>1322204087.47</v>
      </c>
      <c r="Q140">
        <v>26.6861</v>
      </c>
      <c r="R140" s="201">
        <v>45565</v>
      </c>
      <c r="S140">
        <v>152016</v>
      </c>
      <c r="T140" t="s">
        <v>2133</v>
      </c>
      <c r="U140">
        <v>190</v>
      </c>
      <c r="V140"/>
      <c r="W140">
        <v>10</v>
      </c>
      <c r="X140" t="s">
        <v>228</v>
      </c>
      <c r="Y140">
        <v>26.6861</v>
      </c>
      <c r="Z140">
        <v>26.6861</v>
      </c>
      <c r="AA140">
        <v>159631</v>
      </c>
      <c r="AB140" t="s">
        <v>2707</v>
      </c>
      <c r="AC140" t="s">
        <v>53</v>
      </c>
      <c r="AD140">
        <v>45564</v>
      </c>
      <c r="AE140">
        <v>26.823799999999999</v>
      </c>
      <c r="AF140">
        <v>26.823791690226301</v>
      </c>
      <c r="AG140">
        <v>-0.13769999999999999</v>
      </c>
      <c r="AH140">
        <v>-0.51335008462633902</v>
      </c>
      <c r="AI140">
        <v>-187.37280000000001</v>
      </c>
      <c r="AJ140">
        <v>-0.13766171138756</v>
      </c>
      <c r="AK140">
        <v>-0.51320750241927704</v>
      </c>
      <c r="AL140">
        <v>-187.32069999999999</v>
      </c>
      <c r="AM140" t="s">
        <v>2129</v>
      </c>
      <c r="AN140" t="s">
        <v>2189</v>
      </c>
      <c r="AO140"/>
      <c r="AP140" t="s">
        <v>25</v>
      </c>
      <c r="AQ140"/>
      <c r="AR140"/>
      <c r="AS140"/>
      <c r="AT140">
        <v>30</v>
      </c>
      <c r="AU140" t="s">
        <v>562</v>
      </c>
    </row>
    <row r="141" spans="1:47" ht="15" customHeight="1" x14ac:dyDescent="0.25">
      <c r="A141" s="37" t="str">
        <f t="shared" si="13"/>
        <v>LEMETFG</v>
      </c>
      <c r="B141" s="37" t="str">
        <f>VLOOKUP(J141,'Scheme master'!B:AA,25,0)</f>
        <v>G</v>
      </c>
      <c r="C141" s="37">
        <f>VLOOKUP(J141,'Scheme master'!B:Q,16,0)</f>
        <v>10</v>
      </c>
      <c r="D141" s="38">
        <f t="shared" si="14"/>
        <v>123.68933199999998</v>
      </c>
      <c r="E141" s="38">
        <f>SUMIF('PHY rollback'!A:A,J141,'PHY rollback'!G:G)</f>
        <v>0</v>
      </c>
      <c r="F141" s="38">
        <f t="shared" si="15"/>
        <v>743.77312196599996</v>
      </c>
      <c r="G141" s="45">
        <f t="shared" si="16"/>
        <v>60.132399999999997</v>
      </c>
      <c r="H141" s="38">
        <f t="shared" si="17"/>
        <v>0</v>
      </c>
      <c r="I141" s="37" t="str">
        <f>VLOOKUP(K141,'Scheme master'!F:R,13,0)</f>
        <v>Live</v>
      </c>
      <c r="J141" t="s">
        <v>2398</v>
      </c>
      <c r="K141" t="s">
        <v>2394</v>
      </c>
      <c r="L141" t="s">
        <v>9</v>
      </c>
      <c r="M141">
        <v>123689331.99999999</v>
      </c>
      <c r="N141">
        <v>7437731219.6599998</v>
      </c>
      <c r="O141">
        <v>60.132358218734701</v>
      </c>
      <c r="P141">
        <v>7437731219.6599998</v>
      </c>
      <c r="Q141">
        <v>60.132399999999997</v>
      </c>
      <c r="R141" s="201">
        <v>45565</v>
      </c>
      <c r="S141">
        <v>152404</v>
      </c>
      <c r="T141" t="s">
        <v>2397</v>
      </c>
      <c r="U141">
        <v>195</v>
      </c>
      <c r="V141"/>
      <c r="W141">
        <v>10</v>
      </c>
      <c r="X141" t="s">
        <v>228</v>
      </c>
      <c r="Y141">
        <v>60.132399999999997</v>
      </c>
      <c r="Z141">
        <v>60.132399999999997</v>
      </c>
      <c r="AA141">
        <v>166461</v>
      </c>
      <c r="AB141" t="s">
        <v>2399</v>
      </c>
      <c r="AC141" t="s">
        <v>6</v>
      </c>
      <c r="AD141">
        <v>45564</v>
      </c>
      <c r="AE141">
        <v>60.352499999999999</v>
      </c>
      <c r="AF141">
        <v>60.352477474086598</v>
      </c>
      <c r="AG141">
        <v>-0.22009999999999999</v>
      </c>
      <c r="AH141">
        <v>-0.364690775030032</v>
      </c>
      <c r="AI141">
        <v>-133.1121</v>
      </c>
      <c r="AJ141">
        <v>-0.22011925535193</v>
      </c>
      <c r="AK141">
        <v>-0.36472281597129502</v>
      </c>
      <c r="AL141">
        <v>-133.12379999999999</v>
      </c>
      <c r="AM141" t="s">
        <v>2399</v>
      </c>
      <c r="AN141" t="s">
        <v>2400</v>
      </c>
      <c r="AO141"/>
      <c r="AP141" t="s">
        <v>70</v>
      </c>
      <c r="AQ141" t="s">
        <v>2393</v>
      </c>
      <c r="AR141">
        <v>544123</v>
      </c>
      <c r="AS141" t="s">
        <v>2401</v>
      </c>
      <c r="AT141">
        <v>30</v>
      </c>
      <c r="AU141" t="s">
        <v>562</v>
      </c>
    </row>
    <row r="142" spans="1:47" ht="15" customHeight="1" x14ac:dyDescent="0.25">
      <c r="A142" s="37" t="str">
        <f t="shared" si="13"/>
        <v>LEMIDFDD</v>
      </c>
      <c r="B142" s="37" t="str">
        <f>VLOOKUP(J142,'Scheme master'!B:AA,25,0)</f>
        <v>DD</v>
      </c>
      <c r="C142" s="37">
        <f>VLOOKUP(J142,'Scheme master'!B:Q,16,0)</f>
        <v>10</v>
      </c>
      <c r="D142" s="38">
        <f t="shared" si="14"/>
        <v>1.3880367599999999</v>
      </c>
      <c r="E142" s="38">
        <f>SUMIF('PHY rollback'!A:A,J142,'PHY rollback'!G:G)</f>
        <v>0</v>
      </c>
      <c r="F142" s="38">
        <f t="shared" si="15"/>
        <v>5.0766497079999997</v>
      </c>
      <c r="G142" s="45">
        <f t="shared" si="16"/>
        <v>36.574300000000001</v>
      </c>
      <c r="H142" s="38">
        <f t="shared" si="17"/>
        <v>0</v>
      </c>
      <c r="I142" s="37" t="str">
        <f>VLOOKUP(K142,'Scheme master'!F:R,13,0)</f>
        <v>Live</v>
      </c>
      <c r="J142" t="s">
        <v>381</v>
      </c>
      <c r="K142" t="s">
        <v>382</v>
      </c>
      <c r="L142" t="s">
        <v>34</v>
      </c>
      <c r="M142">
        <v>1388036.76</v>
      </c>
      <c r="N142">
        <v>50766497.079999998</v>
      </c>
      <c r="O142">
        <v>36.574317440987699</v>
      </c>
      <c r="P142">
        <v>32348790149.07</v>
      </c>
      <c r="Q142">
        <v>36.574300000000001</v>
      </c>
      <c r="R142" s="201">
        <v>45565</v>
      </c>
      <c r="S142">
        <v>133709</v>
      </c>
      <c r="T142" t="s">
        <v>383</v>
      </c>
      <c r="U142">
        <v>170</v>
      </c>
      <c r="V142" t="s">
        <v>384</v>
      </c>
      <c r="W142">
        <v>10</v>
      </c>
      <c r="X142" t="s">
        <v>228</v>
      </c>
      <c r="Y142">
        <v>36.574300000000001</v>
      </c>
      <c r="Z142">
        <v>36.208599999999997</v>
      </c>
      <c r="AA142">
        <v>84337</v>
      </c>
      <c r="AB142" t="s">
        <v>385</v>
      </c>
      <c r="AC142" t="s">
        <v>1303</v>
      </c>
      <c r="AD142">
        <v>45564</v>
      </c>
      <c r="AE142">
        <v>36.811100000000003</v>
      </c>
      <c r="AF142">
        <v>36.811094304159504</v>
      </c>
      <c r="AG142">
        <v>-0.23680000000000001</v>
      </c>
      <c r="AH142">
        <v>-0.64328422676855601</v>
      </c>
      <c r="AI142">
        <v>-234.7987</v>
      </c>
      <c r="AJ142">
        <v>-0.23677686317183999</v>
      </c>
      <c r="AK142">
        <v>-0.64322147343792802</v>
      </c>
      <c r="AL142">
        <v>-234.7758</v>
      </c>
      <c r="AM142" t="s">
        <v>385</v>
      </c>
      <c r="AN142" t="s">
        <v>386</v>
      </c>
      <c r="AO142"/>
      <c r="AP142" t="s">
        <v>24</v>
      </c>
      <c r="AQ142" t="s">
        <v>387</v>
      </c>
      <c r="AR142"/>
      <c r="AS142"/>
      <c r="AT142">
        <v>30</v>
      </c>
      <c r="AU142" t="s">
        <v>562</v>
      </c>
    </row>
    <row r="143" spans="1:47" ht="15" customHeight="1" x14ac:dyDescent="0.25">
      <c r="A143" s="37" t="str">
        <f t="shared" si="13"/>
        <v>LEMIDFDG</v>
      </c>
      <c r="B143" s="37" t="str">
        <f>VLOOKUP(J143,'Scheme master'!B:AA,25,0)</f>
        <v>DG</v>
      </c>
      <c r="C143" s="37">
        <f>VLOOKUP(J143,'Scheme master'!B:Q,16,0)</f>
        <v>10</v>
      </c>
      <c r="D143" s="38">
        <f t="shared" si="14"/>
        <v>138.32456145399999</v>
      </c>
      <c r="E143" s="38">
        <f>SUMIF('PHY rollback'!A:A,J143,'PHY rollback'!G:G)</f>
        <v>0</v>
      </c>
      <c r="F143" s="38">
        <f t="shared" si="15"/>
        <v>637.59796113900006</v>
      </c>
      <c r="G143" s="45">
        <f t="shared" si="16"/>
        <v>46.094299999999997</v>
      </c>
      <c r="H143" s="38">
        <f t="shared" si="17"/>
        <v>0</v>
      </c>
      <c r="I143" s="37" t="str">
        <f>VLOOKUP(K143,'Scheme master'!F:R,13,0)</f>
        <v>Live</v>
      </c>
      <c r="J143" t="s">
        <v>388</v>
      </c>
      <c r="K143" t="s">
        <v>382</v>
      </c>
      <c r="L143" t="s">
        <v>41</v>
      </c>
      <c r="M143">
        <v>138324561.454</v>
      </c>
      <c r="N143">
        <v>6375979611.3900003</v>
      </c>
      <c r="O143">
        <v>46.094341773932499</v>
      </c>
      <c r="P143">
        <v>32348790149.07</v>
      </c>
      <c r="Q143">
        <v>46.094299999999997</v>
      </c>
      <c r="R143" s="201">
        <v>45565</v>
      </c>
      <c r="S143">
        <v>133710</v>
      </c>
      <c r="T143" t="s">
        <v>389</v>
      </c>
      <c r="U143">
        <v>170</v>
      </c>
      <c r="V143" t="s">
        <v>390</v>
      </c>
      <c r="W143">
        <v>10</v>
      </c>
      <c r="X143" t="s">
        <v>228</v>
      </c>
      <c r="Y143">
        <v>46.094299999999997</v>
      </c>
      <c r="Z143">
        <v>45.633400000000002</v>
      </c>
      <c r="AA143">
        <v>84338</v>
      </c>
      <c r="AB143" t="s">
        <v>385</v>
      </c>
      <c r="AC143" t="s">
        <v>44</v>
      </c>
      <c r="AD143">
        <v>45564</v>
      </c>
      <c r="AE143">
        <v>46.392699999999998</v>
      </c>
      <c r="AF143">
        <v>46.3927419661036</v>
      </c>
      <c r="AG143">
        <v>-0.2984</v>
      </c>
      <c r="AH143">
        <v>-0.64320464210964201</v>
      </c>
      <c r="AI143">
        <v>-234.7697</v>
      </c>
      <c r="AJ143">
        <v>-0.29840019217111002</v>
      </c>
      <c r="AK143">
        <v>-0.64320447450408003</v>
      </c>
      <c r="AL143">
        <v>-234.7696</v>
      </c>
      <c r="AM143" t="s">
        <v>385</v>
      </c>
      <c r="AN143" t="s">
        <v>386</v>
      </c>
      <c r="AO143"/>
      <c r="AP143" t="s">
        <v>24</v>
      </c>
      <c r="AQ143" t="s">
        <v>391</v>
      </c>
      <c r="AR143"/>
      <c r="AS143"/>
      <c r="AT143">
        <v>30</v>
      </c>
      <c r="AU143" t="s">
        <v>562</v>
      </c>
    </row>
    <row r="144" spans="1:47" ht="15" customHeight="1" x14ac:dyDescent="0.25">
      <c r="A144" s="37" t="str">
        <f t="shared" si="13"/>
        <v>LDGSECRG</v>
      </c>
      <c r="B144" s="37" t="str">
        <f>VLOOKUP(J144,'Scheme master'!B:AA,25,0)</f>
        <v>RG</v>
      </c>
      <c r="C144" s="37">
        <f>VLOOKUP(J144,'Scheme master'!B:Q,16,0)</f>
        <v>10</v>
      </c>
      <c r="D144" s="38">
        <f t="shared" si="14"/>
        <v>5.2299135539999995</v>
      </c>
      <c r="E144" s="38">
        <f>SUMIF('PHY rollback'!A:A,J144,'PHY rollback'!G:G)</f>
        <v>0</v>
      </c>
      <c r="F144" s="38">
        <f t="shared" si="15"/>
        <v>30.002453093</v>
      </c>
      <c r="G144" s="45">
        <f t="shared" si="16"/>
        <v>57.366999999999997</v>
      </c>
      <c r="H144" s="38">
        <f t="shared" si="17"/>
        <v>0</v>
      </c>
      <c r="I144" s="37" t="str">
        <f>VLOOKUP(K144,'Scheme master'!F:R,13,0)</f>
        <v>Live</v>
      </c>
      <c r="J144" t="s">
        <v>99</v>
      </c>
      <c r="K144" t="s">
        <v>74</v>
      </c>
      <c r="L144" t="s">
        <v>19</v>
      </c>
      <c r="M144">
        <v>5229913.5539999995</v>
      </c>
      <c r="N144">
        <v>300024530.93000001</v>
      </c>
      <c r="O144">
        <v>57.367015311473402</v>
      </c>
      <c r="P144">
        <v>888927469.12</v>
      </c>
      <c r="Q144">
        <v>57.366999999999997</v>
      </c>
      <c r="R144" s="201">
        <v>45565</v>
      </c>
      <c r="S144">
        <v>100317</v>
      </c>
      <c r="T144" t="s">
        <v>100</v>
      </c>
      <c r="U144">
        <v>34</v>
      </c>
      <c r="V144" t="s">
        <v>101</v>
      </c>
      <c r="W144">
        <v>10</v>
      </c>
      <c r="X144" t="s">
        <v>37</v>
      </c>
      <c r="Y144">
        <v>57.366999999999997</v>
      </c>
      <c r="Z144">
        <v>57.223599999999998</v>
      </c>
      <c r="AA144">
        <v>84273</v>
      </c>
      <c r="AB144" t="s">
        <v>1886</v>
      </c>
      <c r="AC144" t="s">
        <v>53</v>
      </c>
      <c r="AD144">
        <v>45564</v>
      </c>
      <c r="AE144">
        <v>57.322400000000002</v>
      </c>
      <c r="AF144">
        <v>57.322364380327201</v>
      </c>
      <c r="AG144">
        <v>4.4600000000000001E-2</v>
      </c>
      <c r="AH144">
        <v>7.7805535009001003E-2</v>
      </c>
      <c r="AI144">
        <v>28.399000000000001</v>
      </c>
      <c r="AJ144">
        <v>4.4650931146159999E-2</v>
      </c>
      <c r="AK144">
        <v>7.7894433749986003E-2</v>
      </c>
      <c r="AL144">
        <v>28.4315</v>
      </c>
      <c r="AM144" t="s">
        <v>1886</v>
      </c>
      <c r="AN144" t="s">
        <v>77</v>
      </c>
      <c r="AO144"/>
      <c r="AP144" t="s">
        <v>25</v>
      </c>
      <c r="AQ144" t="s">
        <v>102</v>
      </c>
      <c r="AR144"/>
      <c r="AS144"/>
      <c r="AT144">
        <v>30</v>
      </c>
      <c r="AU144" t="s">
        <v>562</v>
      </c>
    </row>
    <row r="145" spans="1:47" ht="15" customHeight="1" x14ac:dyDescent="0.25">
      <c r="A145" s="37" t="str">
        <f t="shared" si="13"/>
        <v>LDINPFDDD</v>
      </c>
      <c r="B145" s="37" t="str">
        <f>VLOOKUP(J145,'Scheme master'!B:AA,25,0)</f>
        <v>DDD</v>
      </c>
      <c r="C145" s="37">
        <f>VLOOKUP(J145,'Scheme master'!B:Q,16,0)</f>
        <v>10</v>
      </c>
      <c r="D145" s="38">
        <f t="shared" si="14"/>
        <v>0.58711224599999989</v>
      </c>
      <c r="E145" s="38">
        <f>SUMIF('PHY rollback'!A:A,J145,'PHY rollback'!G:G)</f>
        <v>0</v>
      </c>
      <c r="F145" s="38">
        <f t="shared" si="15"/>
        <v>0.83702153700000004</v>
      </c>
      <c r="G145" s="45">
        <f t="shared" si="16"/>
        <v>14.256600000000001</v>
      </c>
      <c r="H145" s="38">
        <f t="shared" si="17"/>
        <v>0</v>
      </c>
      <c r="I145" s="37" t="str">
        <f>VLOOKUP(K145,'Scheme master'!F:R,13,0)</f>
        <v>Live</v>
      </c>
      <c r="J145" t="s">
        <v>103</v>
      </c>
      <c r="K145" t="s">
        <v>104</v>
      </c>
      <c r="L145" t="s">
        <v>105</v>
      </c>
      <c r="M145">
        <v>587112.24599999993</v>
      </c>
      <c r="N145">
        <v>8370215.3700000001</v>
      </c>
      <c r="O145">
        <v>14.2565845407353</v>
      </c>
      <c r="P145">
        <v>15910795722.050001</v>
      </c>
      <c r="Q145">
        <v>14.256600000000001</v>
      </c>
      <c r="R145" s="201">
        <v>45565</v>
      </c>
      <c r="S145">
        <v>120337</v>
      </c>
      <c r="T145" t="s">
        <v>106</v>
      </c>
      <c r="U145">
        <v>72</v>
      </c>
      <c r="V145" t="s">
        <v>107</v>
      </c>
      <c r="W145">
        <v>10</v>
      </c>
      <c r="X145" t="s">
        <v>37</v>
      </c>
      <c r="Y145">
        <v>14.256600000000001</v>
      </c>
      <c r="Z145">
        <v>14.256600000000001</v>
      </c>
      <c r="AA145">
        <v>84290</v>
      </c>
      <c r="AB145" t="s">
        <v>2663</v>
      </c>
      <c r="AC145" t="s">
        <v>1305</v>
      </c>
      <c r="AD145">
        <v>45564</v>
      </c>
      <c r="AE145">
        <v>14.250500000000001</v>
      </c>
      <c r="AF145">
        <v>14.250536429792</v>
      </c>
      <c r="AG145">
        <v>6.1000000000000004E-3</v>
      </c>
      <c r="AH145">
        <v>4.2805515595943998E-2</v>
      </c>
      <c r="AI145">
        <v>15.624000000000001</v>
      </c>
      <c r="AJ145">
        <v>6.0481109433299998E-3</v>
      </c>
      <c r="AK145">
        <v>4.2441286144750998E-2</v>
      </c>
      <c r="AL145">
        <v>15.491099999999999</v>
      </c>
      <c r="AM145" t="s">
        <v>108</v>
      </c>
      <c r="AN145" t="s">
        <v>109</v>
      </c>
      <c r="AO145"/>
      <c r="AP145" t="s">
        <v>24</v>
      </c>
      <c r="AQ145" t="s">
        <v>110</v>
      </c>
      <c r="AR145"/>
      <c r="AS145"/>
      <c r="AT145">
        <v>30</v>
      </c>
      <c r="AU145" t="s">
        <v>562</v>
      </c>
    </row>
    <row r="146" spans="1:47" ht="15" customHeight="1" x14ac:dyDescent="0.25">
      <c r="A146" s="37" t="str">
        <f t="shared" si="13"/>
        <v>LDINPFDG</v>
      </c>
      <c r="B146" s="37" t="str">
        <f>VLOOKUP(J146,'Scheme master'!B:AA,25,0)</f>
        <v>DG</v>
      </c>
      <c r="C146" s="37">
        <f>VLOOKUP(J146,'Scheme master'!B:Q,16,0)</f>
        <v>10</v>
      </c>
      <c r="D146" s="38">
        <f t="shared" si="14"/>
        <v>392.08233700300002</v>
      </c>
      <c r="E146" s="38">
        <f>SUMIF('PHY rollback'!A:A,J146,'PHY rollback'!G:G)</f>
        <v>0</v>
      </c>
      <c r="F146" s="38">
        <f t="shared" si="15"/>
        <v>1381.582611391</v>
      </c>
      <c r="G146" s="45">
        <f t="shared" si="16"/>
        <v>35.237099999999998</v>
      </c>
      <c r="H146" s="38">
        <f t="shared" si="17"/>
        <v>0</v>
      </c>
      <c r="I146" s="37" t="str">
        <f>VLOOKUP(K146,'Scheme master'!F:R,13,0)</f>
        <v>Live</v>
      </c>
      <c r="J146" t="s">
        <v>111</v>
      </c>
      <c r="K146" t="s">
        <v>104</v>
      </c>
      <c r="L146" t="s">
        <v>41</v>
      </c>
      <c r="M146">
        <v>392082337.00300002</v>
      </c>
      <c r="N146">
        <v>13815826113.91</v>
      </c>
      <c r="O146">
        <v>35.237053062668998</v>
      </c>
      <c r="P146">
        <v>15910795722.050001</v>
      </c>
      <c r="Q146">
        <v>35.237099999999998</v>
      </c>
      <c r="R146" s="201">
        <v>45565</v>
      </c>
      <c r="S146">
        <v>120338</v>
      </c>
      <c r="T146" t="s">
        <v>112</v>
      </c>
      <c r="U146">
        <v>72</v>
      </c>
      <c r="V146" t="s">
        <v>113</v>
      </c>
      <c r="W146">
        <v>10</v>
      </c>
      <c r="X146" t="s">
        <v>37</v>
      </c>
      <c r="Y146">
        <v>35.237099999999998</v>
      </c>
      <c r="Z146">
        <v>35.237099999999998</v>
      </c>
      <c r="AA146">
        <v>84293</v>
      </c>
      <c r="AB146" t="s">
        <v>2663</v>
      </c>
      <c r="AC146" t="s">
        <v>44</v>
      </c>
      <c r="AD146">
        <v>45564</v>
      </c>
      <c r="AE146">
        <v>35.222099999999998</v>
      </c>
      <c r="AF146">
        <v>35.222104191341302</v>
      </c>
      <c r="AG146">
        <v>1.4999999999999999E-2</v>
      </c>
      <c r="AH146">
        <v>4.2586898566524999E-2</v>
      </c>
      <c r="AI146">
        <v>15.5442</v>
      </c>
      <c r="AJ146">
        <v>1.494887132771E-2</v>
      </c>
      <c r="AK146">
        <v>4.2441732744021E-2</v>
      </c>
      <c r="AL146">
        <v>15.491199999999999</v>
      </c>
      <c r="AM146" t="s">
        <v>108</v>
      </c>
      <c r="AN146" t="s">
        <v>109</v>
      </c>
      <c r="AO146"/>
      <c r="AP146" t="s">
        <v>24</v>
      </c>
      <c r="AQ146" t="s">
        <v>114</v>
      </c>
      <c r="AR146"/>
      <c r="AS146"/>
      <c r="AT146">
        <v>30</v>
      </c>
      <c r="AU146" t="s">
        <v>562</v>
      </c>
    </row>
    <row r="147" spans="1:47" ht="15" customHeight="1" x14ac:dyDescent="0.25">
      <c r="A147" s="37" t="str">
        <f t="shared" si="13"/>
        <v>LDINPFDDM</v>
      </c>
      <c r="B147" s="37" t="str">
        <f>VLOOKUP(J147,'Scheme master'!B:AA,25,0)</f>
        <v>DDM</v>
      </c>
      <c r="C147" s="37">
        <f>VLOOKUP(J147,'Scheme master'!B:Q,16,0)</f>
        <v>10</v>
      </c>
      <c r="D147" s="38">
        <f t="shared" si="14"/>
        <v>0.112015751</v>
      </c>
      <c r="E147" s="38">
        <f>SUMIF('PHY rollback'!A:A,J147,'PHY rollback'!G:G)</f>
        <v>0</v>
      </c>
      <c r="F147" s="38">
        <f t="shared" si="15"/>
        <v>0.14865269300000003</v>
      </c>
      <c r="G147" s="45">
        <f t="shared" si="16"/>
        <v>13.2707</v>
      </c>
      <c r="H147" s="38">
        <f t="shared" si="17"/>
        <v>0</v>
      </c>
      <c r="I147" s="37" t="str">
        <f>VLOOKUP(K147,'Scheme master'!F:R,13,0)</f>
        <v>Live</v>
      </c>
      <c r="J147" t="s">
        <v>115</v>
      </c>
      <c r="K147" t="s">
        <v>104</v>
      </c>
      <c r="L147" t="s">
        <v>116</v>
      </c>
      <c r="M147">
        <v>112015.751</v>
      </c>
      <c r="N147">
        <v>1486526.9300000002</v>
      </c>
      <c r="O147">
        <v>13.2706955649478</v>
      </c>
      <c r="P147">
        <v>15910795722.050001</v>
      </c>
      <c r="Q147">
        <v>13.2707</v>
      </c>
      <c r="R147" s="201">
        <v>45565</v>
      </c>
      <c r="S147">
        <v>120339</v>
      </c>
      <c r="T147" t="s">
        <v>117</v>
      </c>
      <c r="U147">
        <v>72</v>
      </c>
      <c r="V147" t="s">
        <v>118</v>
      </c>
      <c r="W147">
        <v>10</v>
      </c>
      <c r="X147" t="s">
        <v>37</v>
      </c>
      <c r="Y147">
        <v>13.2707</v>
      </c>
      <c r="Z147">
        <v>13.2707</v>
      </c>
      <c r="AA147">
        <v>84292</v>
      </c>
      <c r="AB147" t="s">
        <v>2663</v>
      </c>
      <c r="AC147" t="s">
        <v>1306</v>
      </c>
      <c r="AD147">
        <v>45564</v>
      </c>
      <c r="AE147">
        <v>13.2651</v>
      </c>
      <c r="AF147">
        <v>13.2650656424202</v>
      </c>
      <c r="AG147">
        <v>5.5999999999999999E-3</v>
      </c>
      <c r="AH147">
        <v>4.2216040587706997E-2</v>
      </c>
      <c r="AI147">
        <v>15.408899999999999</v>
      </c>
      <c r="AJ147">
        <v>5.6299225276E-3</v>
      </c>
      <c r="AK147">
        <v>4.2441723843387E-2</v>
      </c>
      <c r="AL147">
        <v>15.491199999999999</v>
      </c>
      <c r="AM147" t="s">
        <v>108</v>
      </c>
      <c r="AN147" t="s">
        <v>109</v>
      </c>
      <c r="AO147"/>
      <c r="AP147" t="s">
        <v>24</v>
      </c>
      <c r="AQ147" t="s">
        <v>119</v>
      </c>
      <c r="AR147"/>
      <c r="AS147"/>
      <c r="AT147">
        <v>30</v>
      </c>
      <c r="AU147" t="s">
        <v>562</v>
      </c>
    </row>
    <row r="148" spans="1:47" ht="15" customHeight="1" x14ac:dyDescent="0.25">
      <c r="A148" s="37" t="str">
        <f t="shared" si="13"/>
        <v>LDINPFRDD</v>
      </c>
      <c r="B148" s="37" t="str">
        <f>VLOOKUP(J148,'Scheme master'!B:AA,25,0)</f>
        <v>RDD</v>
      </c>
      <c r="C148" s="37">
        <f>VLOOKUP(J148,'Scheme master'!B:Q,16,0)</f>
        <v>10</v>
      </c>
      <c r="D148" s="38">
        <f t="shared" si="14"/>
        <v>3.0620646209999998</v>
      </c>
      <c r="E148" s="38">
        <f>SUMIF('PHY rollback'!A:A,J148,'PHY rollback'!G:G)</f>
        <v>0</v>
      </c>
      <c r="F148" s="38">
        <f t="shared" si="15"/>
        <v>3.4065034590000005</v>
      </c>
      <c r="G148" s="45">
        <f t="shared" si="16"/>
        <v>11.1249</v>
      </c>
      <c r="H148" s="38">
        <f t="shared" si="17"/>
        <v>0</v>
      </c>
      <c r="I148" s="37" t="str">
        <f>VLOOKUP(K148,'Scheme master'!F:R,13,0)</f>
        <v>Live</v>
      </c>
      <c r="J148" t="s">
        <v>120</v>
      </c>
      <c r="K148" t="s">
        <v>104</v>
      </c>
      <c r="L148" t="s">
        <v>17</v>
      </c>
      <c r="M148">
        <v>3062064.6209999998</v>
      </c>
      <c r="N148">
        <v>34065034.590000004</v>
      </c>
      <c r="O148">
        <v>11.124858161509099</v>
      </c>
      <c r="P148">
        <v>15910795722.050001</v>
      </c>
      <c r="Q148">
        <v>11.1249</v>
      </c>
      <c r="R148" s="201">
        <v>45565</v>
      </c>
      <c r="S148">
        <v>105822</v>
      </c>
      <c r="T148" t="s">
        <v>121</v>
      </c>
      <c r="U148">
        <v>72</v>
      </c>
      <c r="V148" t="s">
        <v>122</v>
      </c>
      <c r="W148">
        <v>10</v>
      </c>
      <c r="X148" t="s">
        <v>37</v>
      </c>
      <c r="Y148">
        <v>11.1249</v>
      </c>
      <c r="Z148">
        <v>11.1249</v>
      </c>
      <c r="AA148">
        <v>84286</v>
      </c>
      <c r="AB148" t="s">
        <v>2663</v>
      </c>
      <c r="AC148" t="s">
        <v>1307</v>
      </c>
      <c r="AD148">
        <v>45564</v>
      </c>
      <c r="AE148">
        <v>11.1206</v>
      </c>
      <c r="AF148">
        <v>11.120580831791701</v>
      </c>
      <c r="AG148">
        <v>4.3E-3</v>
      </c>
      <c r="AH148">
        <v>3.8666978400446E-2</v>
      </c>
      <c r="AI148">
        <v>14.1134</v>
      </c>
      <c r="AJ148">
        <v>4.2773297174000004E-3</v>
      </c>
      <c r="AK148">
        <v>3.8463186249874999E-2</v>
      </c>
      <c r="AL148">
        <v>14.039099999999999</v>
      </c>
      <c r="AM148" t="s">
        <v>108</v>
      </c>
      <c r="AN148" t="s">
        <v>109</v>
      </c>
      <c r="AO148"/>
      <c r="AP148" t="s">
        <v>25</v>
      </c>
      <c r="AQ148" t="s">
        <v>123</v>
      </c>
      <c r="AR148"/>
      <c r="AS148"/>
      <c r="AT148">
        <v>30</v>
      </c>
      <c r="AU148" t="s">
        <v>562</v>
      </c>
    </row>
    <row r="149" spans="1:47" ht="15" customHeight="1" x14ac:dyDescent="0.25">
      <c r="A149" s="37" t="str">
        <f t="shared" si="13"/>
        <v>LDINPFRG</v>
      </c>
      <c r="B149" s="37" t="str">
        <f>VLOOKUP(J149,'Scheme master'!B:AA,25,0)</f>
        <v>RG</v>
      </c>
      <c r="C149" s="37">
        <f>VLOOKUP(J149,'Scheme master'!B:Q,16,0)</f>
        <v>10</v>
      </c>
      <c r="D149" s="38">
        <f t="shared" si="14"/>
        <v>62.265204829000005</v>
      </c>
      <c r="E149" s="38">
        <f>SUMIF('PHY rollback'!A:A,J149,'PHY rollback'!G:G)</f>
        <v>0</v>
      </c>
      <c r="F149" s="38">
        <f t="shared" si="15"/>
        <v>204.20264213600001</v>
      </c>
      <c r="G149" s="45">
        <f t="shared" si="16"/>
        <v>32.7956</v>
      </c>
      <c r="H149" s="38">
        <f t="shared" si="17"/>
        <v>0</v>
      </c>
      <c r="I149" s="37" t="str">
        <f>VLOOKUP(K149,'Scheme master'!F:R,13,0)</f>
        <v>Live</v>
      </c>
      <c r="J149" t="s">
        <v>124</v>
      </c>
      <c r="K149" t="s">
        <v>104</v>
      </c>
      <c r="L149" t="s">
        <v>19</v>
      </c>
      <c r="M149">
        <v>62265204.829000004</v>
      </c>
      <c r="N149">
        <v>2042026421.3600001</v>
      </c>
      <c r="O149">
        <v>32.795626818671103</v>
      </c>
      <c r="P149">
        <v>15910795722.050001</v>
      </c>
      <c r="Q149">
        <v>32.7956</v>
      </c>
      <c r="R149" s="201">
        <v>45565</v>
      </c>
      <c r="S149">
        <v>105823</v>
      </c>
      <c r="T149" t="s">
        <v>125</v>
      </c>
      <c r="U149">
        <v>72</v>
      </c>
      <c r="V149" t="s">
        <v>126</v>
      </c>
      <c r="W149">
        <v>10</v>
      </c>
      <c r="X149" t="s">
        <v>37</v>
      </c>
      <c r="Y149">
        <v>32.7956</v>
      </c>
      <c r="Z149">
        <v>32.7956</v>
      </c>
      <c r="AA149">
        <v>84289</v>
      </c>
      <c r="AB149" t="s">
        <v>2663</v>
      </c>
      <c r="AC149" t="s">
        <v>53</v>
      </c>
      <c r="AD149">
        <v>45564</v>
      </c>
      <c r="AE149">
        <v>32.782200000000003</v>
      </c>
      <c r="AF149">
        <v>32.782160004568802</v>
      </c>
      <c r="AG149">
        <v>1.34E-2</v>
      </c>
      <c r="AH149">
        <v>4.0875841157701001E-2</v>
      </c>
      <c r="AI149">
        <v>14.919700000000001</v>
      </c>
      <c r="AJ149">
        <v>1.3466814102250001E-2</v>
      </c>
      <c r="AK149">
        <v>4.1079703412994002E-2</v>
      </c>
      <c r="AL149">
        <v>14.9941</v>
      </c>
      <c r="AM149" t="s">
        <v>108</v>
      </c>
      <c r="AN149" t="s">
        <v>109</v>
      </c>
      <c r="AO149"/>
      <c r="AP149" t="s">
        <v>25</v>
      </c>
      <c r="AQ149" t="s">
        <v>127</v>
      </c>
      <c r="AR149"/>
      <c r="AS149"/>
      <c r="AT149">
        <v>30</v>
      </c>
      <c r="AU149" t="s">
        <v>562</v>
      </c>
    </row>
    <row r="150" spans="1:47" ht="15" customHeight="1" x14ac:dyDescent="0.25">
      <c r="A150" s="37" t="str">
        <f t="shared" si="13"/>
        <v>LDINPFRDM</v>
      </c>
      <c r="B150" s="37" t="str">
        <f>VLOOKUP(J150,'Scheme master'!B:AA,25,0)</f>
        <v>RDM</v>
      </c>
      <c r="C150" s="37">
        <f>VLOOKUP(J150,'Scheme master'!B:Q,16,0)</f>
        <v>10</v>
      </c>
      <c r="D150" s="38">
        <f t="shared" si="14"/>
        <v>0.23505117600000003</v>
      </c>
      <c r="E150" s="38">
        <f>SUMIF('PHY rollback'!A:A,J150,'PHY rollback'!G:G)</f>
        <v>0</v>
      </c>
      <c r="F150" s="38">
        <f t="shared" si="15"/>
        <v>0.28850527000000004</v>
      </c>
      <c r="G150" s="45">
        <f t="shared" si="16"/>
        <v>12.274100000000001</v>
      </c>
      <c r="H150" s="38">
        <f t="shared" si="17"/>
        <v>0</v>
      </c>
      <c r="I150" s="37" t="str">
        <f>VLOOKUP(K150,'Scheme master'!F:R,13,0)</f>
        <v>Live</v>
      </c>
      <c r="J150" t="s">
        <v>128</v>
      </c>
      <c r="K150" t="s">
        <v>104</v>
      </c>
      <c r="L150" t="s">
        <v>129</v>
      </c>
      <c r="M150">
        <v>235051.17600000001</v>
      </c>
      <c r="N150">
        <v>2885052.7</v>
      </c>
      <c r="O150">
        <v>12.274147056384001</v>
      </c>
      <c r="P150">
        <v>15910795722.050001</v>
      </c>
      <c r="Q150">
        <v>12.274100000000001</v>
      </c>
      <c r="R150" s="201">
        <v>45565</v>
      </c>
      <c r="S150">
        <v>105856</v>
      </c>
      <c r="T150" t="s">
        <v>130</v>
      </c>
      <c r="U150">
        <v>72</v>
      </c>
      <c r="V150" t="s">
        <v>131</v>
      </c>
      <c r="W150">
        <v>10</v>
      </c>
      <c r="X150" t="s">
        <v>37</v>
      </c>
      <c r="Y150">
        <v>12.274100000000001</v>
      </c>
      <c r="Z150">
        <v>12.274100000000001</v>
      </c>
      <c r="AA150">
        <v>84288</v>
      </c>
      <c r="AB150" t="s">
        <v>2663</v>
      </c>
      <c r="AC150" t="s">
        <v>1300</v>
      </c>
      <c r="AD150">
        <v>45564</v>
      </c>
      <c r="AE150">
        <v>12.2691</v>
      </c>
      <c r="AF150">
        <v>12.269108068619101</v>
      </c>
      <c r="AG150">
        <v>5.0000000000000001E-3</v>
      </c>
      <c r="AH150">
        <v>4.0752785452885E-2</v>
      </c>
      <c r="AI150">
        <v>14.8748</v>
      </c>
      <c r="AJ150">
        <v>5.0389877649400002E-3</v>
      </c>
      <c r="AK150">
        <v>4.1070530447346001E-2</v>
      </c>
      <c r="AL150">
        <v>14.9907</v>
      </c>
      <c r="AM150" t="s">
        <v>108</v>
      </c>
      <c r="AN150" t="s">
        <v>109</v>
      </c>
      <c r="AO150"/>
      <c r="AP150" t="s">
        <v>25</v>
      </c>
      <c r="AQ150" t="s">
        <v>132</v>
      </c>
      <c r="AR150"/>
      <c r="AS150"/>
      <c r="AT150">
        <v>30</v>
      </c>
      <c r="AU150" t="s">
        <v>562</v>
      </c>
    </row>
    <row r="151" spans="1:47" ht="15" customHeight="1" x14ac:dyDescent="0.25">
      <c r="A151" s="37" t="str">
        <f t="shared" si="13"/>
        <v>LDINPFRDW</v>
      </c>
      <c r="B151" s="37" t="str">
        <f>VLOOKUP(J151,'Scheme master'!B:AA,25,0)</f>
        <v>RDW</v>
      </c>
      <c r="C151" s="37">
        <f>VLOOKUP(J151,'Scheme master'!B:Q,16,0)</f>
        <v>10</v>
      </c>
      <c r="D151" s="38">
        <f t="shared" si="14"/>
        <v>0.55366697799999998</v>
      </c>
      <c r="E151" s="38">
        <f>SUMIF('PHY rollback'!A:A,J151,'PHY rollback'!G:G)</f>
        <v>0</v>
      </c>
      <c r="F151" s="38">
        <f t="shared" si="15"/>
        <v>0.56485410000000003</v>
      </c>
      <c r="G151" s="45">
        <f t="shared" si="16"/>
        <v>10.2021</v>
      </c>
      <c r="H151" s="38">
        <f t="shared" si="17"/>
        <v>0</v>
      </c>
      <c r="I151" s="37" t="str">
        <f>VLOOKUP(K151,'Scheme master'!F:R,13,0)</f>
        <v>Live</v>
      </c>
      <c r="J151" t="s">
        <v>133</v>
      </c>
      <c r="K151" t="s">
        <v>104</v>
      </c>
      <c r="L151" t="s">
        <v>134</v>
      </c>
      <c r="M151">
        <v>553666.978</v>
      </c>
      <c r="N151">
        <v>5648541</v>
      </c>
      <c r="O151">
        <v>10.2020550700064</v>
      </c>
      <c r="P151">
        <v>15910795722.050001</v>
      </c>
      <c r="Q151">
        <v>10.2021</v>
      </c>
      <c r="R151" s="201">
        <v>45565</v>
      </c>
      <c r="S151">
        <v>105857</v>
      </c>
      <c r="T151" t="s">
        <v>135</v>
      </c>
      <c r="U151">
        <v>72</v>
      </c>
      <c r="V151" t="s">
        <v>136</v>
      </c>
      <c r="W151">
        <v>10</v>
      </c>
      <c r="X151" t="s">
        <v>37</v>
      </c>
      <c r="Y151">
        <v>10.2021</v>
      </c>
      <c r="Z151">
        <v>10.2021</v>
      </c>
      <c r="AA151">
        <v>84287</v>
      </c>
      <c r="AB151" t="s">
        <v>2663</v>
      </c>
      <c r="AC151" t="s">
        <v>1301</v>
      </c>
      <c r="AD151">
        <v>45564</v>
      </c>
      <c r="AE151">
        <v>10.197900000000001</v>
      </c>
      <c r="AF151">
        <v>10.1978667400316</v>
      </c>
      <c r="AG151">
        <v>4.1999999999999997E-3</v>
      </c>
      <c r="AH151">
        <v>4.1184949842613998E-2</v>
      </c>
      <c r="AI151">
        <v>15.032500000000001</v>
      </c>
      <c r="AJ151">
        <v>4.1883299747700001E-3</v>
      </c>
      <c r="AK151">
        <v>4.1070648220267E-2</v>
      </c>
      <c r="AL151">
        <v>14.9908</v>
      </c>
      <c r="AM151" t="s">
        <v>108</v>
      </c>
      <c r="AN151" t="s">
        <v>109</v>
      </c>
      <c r="AO151"/>
      <c r="AP151" t="s">
        <v>25</v>
      </c>
      <c r="AQ151" t="s">
        <v>137</v>
      </c>
      <c r="AR151"/>
      <c r="AS151"/>
      <c r="AT151">
        <v>30</v>
      </c>
      <c r="AU151" t="s">
        <v>562</v>
      </c>
    </row>
    <row r="152" spans="1:47" ht="15" customHeight="1" x14ac:dyDescent="0.25">
      <c r="A152" s="37" t="str">
        <f t="shared" si="13"/>
        <v>LDINPFDDW</v>
      </c>
      <c r="B152" s="37" t="str">
        <f>VLOOKUP(J152,'Scheme master'!B:AA,25,0)</f>
        <v>DDW</v>
      </c>
      <c r="C152" s="37">
        <f>VLOOKUP(J152,'Scheme master'!B:Q,16,0)</f>
        <v>10</v>
      </c>
      <c r="D152" s="38">
        <f t="shared" si="14"/>
        <v>4.8445809999999999E-2</v>
      </c>
      <c r="E152" s="38">
        <f>SUMIF('PHY rollback'!A:A,J152,'PHY rollback'!G:G)</f>
        <v>0</v>
      </c>
      <c r="F152" s="38">
        <f t="shared" si="15"/>
        <v>4.8781618999999998E-2</v>
      </c>
      <c r="G152" s="45">
        <f t="shared" si="16"/>
        <v>10.0693</v>
      </c>
      <c r="H152" s="38">
        <f t="shared" si="17"/>
        <v>0</v>
      </c>
      <c r="I152" s="37" t="str">
        <f>VLOOKUP(K152,'Scheme master'!F:R,13,0)</f>
        <v>Live</v>
      </c>
      <c r="J152" t="s">
        <v>138</v>
      </c>
      <c r="K152" t="s">
        <v>104</v>
      </c>
      <c r="L152" t="s">
        <v>139</v>
      </c>
      <c r="M152">
        <v>48445.81</v>
      </c>
      <c r="N152">
        <v>487816.19</v>
      </c>
      <c r="O152">
        <v>10.0693164176634</v>
      </c>
      <c r="P152">
        <v>15910795722.050001</v>
      </c>
      <c r="Q152">
        <v>10.0693</v>
      </c>
      <c r="R152" s="201">
        <v>45565</v>
      </c>
      <c r="S152">
        <v>120336</v>
      </c>
      <c r="T152" t="s">
        <v>140</v>
      </c>
      <c r="U152">
        <v>72</v>
      </c>
      <c r="V152" t="s">
        <v>141</v>
      </c>
      <c r="W152">
        <v>10</v>
      </c>
      <c r="X152" t="s">
        <v>37</v>
      </c>
      <c r="Y152">
        <v>10.0693</v>
      </c>
      <c r="Z152">
        <v>10.0693</v>
      </c>
      <c r="AA152">
        <v>84291</v>
      </c>
      <c r="AB152" t="s">
        <v>2663</v>
      </c>
      <c r="AC152" t="s">
        <v>1302</v>
      </c>
      <c r="AD152">
        <v>45564</v>
      </c>
      <c r="AE152">
        <v>10.065</v>
      </c>
      <c r="AF152">
        <v>10.065044015158399</v>
      </c>
      <c r="AG152">
        <v>4.3E-3</v>
      </c>
      <c r="AH152">
        <v>4.2722305017386997E-2</v>
      </c>
      <c r="AI152">
        <v>15.5936</v>
      </c>
      <c r="AJ152">
        <v>4.2724025049800003E-3</v>
      </c>
      <c r="AK152">
        <v>4.2447926691085998E-2</v>
      </c>
      <c r="AL152">
        <v>15.493499999999999</v>
      </c>
      <c r="AM152" t="s">
        <v>108</v>
      </c>
      <c r="AN152" t="s">
        <v>109</v>
      </c>
      <c r="AO152"/>
      <c r="AP152" t="s">
        <v>24</v>
      </c>
      <c r="AQ152" t="s">
        <v>142</v>
      </c>
      <c r="AR152"/>
      <c r="AS152"/>
      <c r="AT152">
        <v>30</v>
      </c>
      <c r="AU152" t="s">
        <v>562</v>
      </c>
    </row>
    <row r="153" spans="1:47" ht="15" customHeight="1" x14ac:dyDescent="0.25">
      <c r="A153" s="37" t="str">
        <f t="shared" si="13"/>
        <v>LDMIPFDG</v>
      </c>
      <c r="B153" s="37" t="str">
        <f>VLOOKUP(J153,'Scheme master'!B:AA,25,0)</f>
        <v>DG</v>
      </c>
      <c r="C153" s="37">
        <f>VLOOKUP(J153,'Scheme master'!B:Q,16,0)</f>
        <v>10</v>
      </c>
      <c r="D153" s="38">
        <f t="shared" si="14"/>
        <v>0.57583326300000004</v>
      </c>
      <c r="E153" s="38">
        <f>SUMIF('PHY rollback'!A:A,J153,'PHY rollback'!G:G)</f>
        <v>0</v>
      </c>
      <c r="F153" s="38">
        <f t="shared" si="15"/>
        <v>5.0591290300000002</v>
      </c>
      <c r="G153" s="45">
        <f t="shared" si="16"/>
        <v>87.857500000000002</v>
      </c>
      <c r="H153" s="38">
        <f t="shared" si="17"/>
        <v>0</v>
      </c>
      <c r="I153" s="37" t="str">
        <f>VLOOKUP(K153,'Scheme master'!F:R,13,0)</f>
        <v>Live</v>
      </c>
      <c r="J153" t="s">
        <v>143</v>
      </c>
      <c r="K153" t="s">
        <v>144</v>
      </c>
      <c r="L153" t="s">
        <v>41</v>
      </c>
      <c r="M153">
        <v>575833.26300000004</v>
      </c>
      <c r="N153">
        <v>50591290.300000004</v>
      </c>
      <c r="O153">
        <v>87.857533683322501</v>
      </c>
      <c r="P153">
        <v>510200915.24000001</v>
      </c>
      <c r="Q153">
        <v>87.857500000000002</v>
      </c>
      <c r="R153" s="201">
        <v>45565</v>
      </c>
      <c r="S153">
        <v>120276</v>
      </c>
      <c r="T153" t="s">
        <v>145</v>
      </c>
      <c r="U153">
        <v>31</v>
      </c>
      <c r="V153" t="s">
        <v>146</v>
      </c>
      <c r="W153">
        <v>10</v>
      </c>
      <c r="X153" t="s">
        <v>37</v>
      </c>
      <c r="Y153">
        <v>87.857500000000002</v>
      </c>
      <c r="Z153">
        <v>86.978899999999996</v>
      </c>
      <c r="AA153">
        <v>84267</v>
      </c>
      <c r="AB153" t="s">
        <v>1863</v>
      </c>
      <c r="AC153" t="s">
        <v>44</v>
      </c>
      <c r="AD153">
        <v>45564</v>
      </c>
      <c r="AE153">
        <v>88.169399999999996</v>
      </c>
      <c r="AF153">
        <v>88.169374711188397</v>
      </c>
      <c r="AG153">
        <v>-0.31190000000000001</v>
      </c>
      <c r="AH153">
        <v>-0.35375084779980398</v>
      </c>
      <c r="AI153">
        <v>-129.1191</v>
      </c>
      <c r="AJ153">
        <v>-0.31184102786586998</v>
      </c>
      <c r="AK153">
        <v>-0.35368406420863302</v>
      </c>
      <c r="AL153">
        <v>-129.09469999999999</v>
      </c>
      <c r="AM153" t="s">
        <v>1863</v>
      </c>
      <c r="AN153" t="s">
        <v>147</v>
      </c>
      <c r="AO153"/>
      <c r="AP153" t="s">
        <v>24</v>
      </c>
      <c r="AQ153" t="s">
        <v>148</v>
      </c>
      <c r="AR153"/>
      <c r="AS153"/>
      <c r="AT153">
        <v>30</v>
      </c>
      <c r="AU153" t="s">
        <v>562</v>
      </c>
    </row>
    <row r="154" spans="1:47" ht="15" customHeight="1" x14ac:dyDescent="0.25">
      <c r="A154" s="37" t="str">
        <f t="shared" si="13"/>
        <v>LDMIPFDDM</v>
      </c>
      <c r="B154" s="37" t="str">
        <f>VLOOKUP(J154,'Scheme master'!B:AA,25,0)</f>
        <v>DDM</v>
      </c>
      <c r="C154" s="37">
        <f>VLOOKUP(J154,'Scheme master'!B:Q,16,0)</f>
        <v>10</v>
      </c>
      <c r="D154" s="38">
        <f t="shared" si="14"/>
        <v>3.5122798999999996E-2</v>
      </c>
      <c r="E154" s="38">
        <f>SUMIF('PHY rollback'!A:A,J154,'PHY rollback'!G:G)</f>
        <v>0</v>
      </c>
      <c r="F154" s="38">
        <f t="shared" si="15"/>
        <v>4.7980215E-2</v>
      </c>
      <c r="G154" s="45">
        <f t="shared" si="16"/>
        <v>13.6607</v>
      </c>
      <c r="H154" s="38">
        <f t="shared" si="17"/>
        <v>0</v>
      </c>
      <c r="I154" s="37" t="str">
        <f>VLOOKUP(K154,'Scheme master'!F:R,13,0)</f>
        <v>Live</v>
      </c>
      <c r="J154" t="s">
        <v>149</v>
      </c>
      <c r="K154" t="s">
        <v>144</v>
      </c>
      <c r="L154" t="s">
        <v>116</v>
      </c>
      <c r="M154">
        <v>35122.798999999999</v>
      </c>
      <c r="N154">
        <v>479802.14999999997</v>
      </c>
      <c r="O154">
        <v>13.660703692778</v>
      </c>
      <c r="P154">
        <v>510200915.24000001</v>
      </c>
      <c r="Q154">
        <v>13.6607</v>
      </c>
      <c r="R154" s="201">
        <v>45565</v>
      </c>
      <c r="S154">
        <v>120277</v>
      </c>
      <c r="T154" t="s">
        <v>150</v>
      </c>
      <c r="U154">
        <v>31</v>
      </c>
      <c r="V154" t="s">
        <v>151</v>
      </c>
      <c r="W154">
        <v>10</v>
      </c>
      <c r="X154" t="s">
        <v>37</v>
      </c>
      <c r="Y154">
        <v>13.6607</v>
      </c>
      <c r="Z154">
        <v>13.524100000000001</v>
      </c>
      <c r="AA154">
        <v>84264</v>
      </c>
      <c r="AB154" t="s">
        <v>1863</v>
      </c>
      <c r="AC154" t="s">
        <v>1306</v>
      </c>
      <c r="AD154">
        <v>45564</v>
      </c>
      <c r="AE154">
        <v>13.709300000000001</v>
      </c>
      <c r="AF154">
        <v>13.7093182693099</v>
      </c>
      <c r="AG154">
        <v>-4.8599999999999997E-2</v>
      </c>
      <c r="AH154">
        <v>-0.35450387693025898</v>
      </c>
      <c r="AI154">
        <v>-129.3939</v>
      </c>
      <c r="AJ154">
        <v>-4.8614576531889997E-2</v>
      </c>
      <c r="AK154">
        <v>-0.35460973023523701</v>
      </c>
      <c r="AL154">
        <v>-129.43260000000001</v>
      </c>
      <c r="AM154" t="s">
        <v>1863</v>
      </c>
      <c r="AN154" t="s">
        <v>147</v>
      </c>
      <c r="AO154"/>
      <c r="AP154" t="s">
        <v>24</v>
      </c>
      <c r="AQ154" t="s">
        <v>152</v>
      </c>
      <c r="AR154"/>
      <c r="AS154"/>
      <c r="AT154">
        <v>30</v>
      </c>
      <c r="AU154" t="s">
        <v>562</v>
      </c>
    </row>
    <row r="155" spans="1:47" ht="15" customHeight="1" x14ac:dyDescent="0.25">
      <c r="A155" s="37" t="str">
        <f t="shared" si="13"/>
        <v>LDMIPFDDQ</v>
      </c>
      <c r="B155" s="37" t="str">
        <f>VLOOKUP(J155,'Scheme master'!B:AA,25,0)</f>
        <v>DDQ</v>
      </c>
      <c r="C155" s="37">
        <f>VLOOKUP(J155,'Scheme master'!B:Q,16,0)</f>
        <v>10</v>
      </c>
      <c r="D155" s="38">
        <f t="shared" si="14"/>
        <v>9.3007779999999991E-3</v>
      </c>
      <c r="E155" s="38">
        <f>SUMIF('PHY rollback'!A:A,J155,'PHY rollback'!G:G)</f>
        <v>0</v>
      </c>
      <c r="F155" s="38">
        <f t="shared" si="15"/>
        <v>1.6389390000000004E-2</v>
      </c>
      <c r="G155" s="45">
        <f t="shared" si="16"/>
        <v>17.621500000000001</v>
      </c>
      <c r="H155" s="38">
        <f t="shared" si="17"/>
        <v>0</v>
      </c>
      <c r="I155" s="37" t="str">
        <f>VLOOKUP(K155,'Scheme master'!F:R,13,0)</f>
        <v>Live</v>
      </c>
      <c r="J155" t="s">
        <v>153</v>
      </c>
      <c r="K155" t="s">
        <v>144</v>
      </c>
      <c r="L155" t="s">
        <v>154</v>
      </c>
      <c r="M155">
        <v>9300.7780000000002</v>
      </c>
      <c r="N155">
        <v>163893.90000000002</v>
      </c>
      <c r="O155">
        <v>17.621525855148899</v>
      </c>
      <c r="P155">
        <v>510200915.24000001</v>
      </c>
      <c r="Q155">
        <v>17.621500000000001</v>
      </c>
      <c r="R155" s="201">
        <v>45565</v>
      </c>
      <c r="S155">
        <v>120274</v>
      </c>
      <c r="T155" t="s">
        <v>155</v>
      </c>
      <c r="U155">
        <v>31</v>
      </c>
      <c r="V155" t="s">
        <v>156</v>
      </c>
      <c r="W155">
        <v>10</v>
      </c>
      <c r="X155" t="s">
        <v>37</v>
      </c>
      <c r="Y155">
        <v>17.621500000000001</v>
      </c>
      <c r="Z155">
        <v>17.4453</v>
      </c>
      <c r="AA155">
        <v>84265</v>
      </c>
      <c r="AB155" t="s">
        <v>1863</v>
      </c>
      <c r="AC155" t="s">
        <v>1308</v>
      </c>
      <c r="AD155">
        <v>45564</v>
      </c>
      <c r="AE155">
        <v>17.684200000000001</v>
      </c>
      <c r="AF155">
        <v>17.6842345876872</v>
      </c>
      <c r="AG155">
        <v>-6.2700000000000006E-2</v>
      </c>
      <c r="AH155">
        <v>-0.35455378247248898</v>
      </c>
      <c r="AI155">
        <v>-129.41210000000001</v>
      </c>
      <c r="AJ155">
        <v>-6.2708732538289999E-2</v>
      </c>
      <c r="AK155">
        <v>-0.354602469376603</v>
      </c>
      <c r="AL155">
        <v>-129.4299</v>
      </c>
      <c r="AM155" t="s">
        <v>1863</v>
      </c>
      <c r="AN155" t="s">
        <v>147</v>
      </c>
      <c r="AO155"/>
      <c r="AP155" t="s">
        <v>24</v>
      </c>
      <c r="AQ155" t="s">
        <v>157</v>
      </c>
      <c r="AR155"/>
      <c r="AS155"/>
      <c r="AT155">
        <v>30</v>
      </c>
      <c r="AU155" t="s">
        <v>562</v>
      </c>
    </row>
    <row r="156" spans="1:47" ht="15" customHeight="1" x14ac:dyDescent="0.25">
      <c r="A156" s="37" t="str">
        <f t="shared" si="13"/>
        <v>LDMIPFRDA</v>
      </c>
      <c r="B156" s="37" t="str">
        <f>VLOOKUP(J156,'Scheme master'!B:AA,25,0)</f>
        <v>RDA</v>
      </c>
      <c r="C156" s="37">
        <f>VLOOKUP(J156,'Scheme master'!B:Q,16,0)</f>
        <v>10</v>
      </c>
      <c r="D156" s="38">
        <f t="shared" si="14"/>
        <v>1.5774960210000002</v>
      </c>
      <c r="E156" s="38">
        <f>SUMIF('PHY rollback'!A:A,J156,'PHY rollback'!G:G)</f>
        <v>0</v>
      </c>
      <c r="F156" s="38">
        <f t="shared" si="15"/>
        <v>2.0055994559999997</v>
      </c>
      <c r="G156" s="45">
        <f t="shared" si="16"/>
        <v>12.713800000000001</v>
      </c>
      <c r="H156" s="38">
        <f t="shared" si="17"/>
        <v>0</v>
      </c>
      <c r="I156" s="37" t="str">
        <f>VLOOKUP(K156,'Scheme master'!F:R,13,0)</f>
        <v>Live</v>
      </c>
      <c r="J156" t="s">
        <v>158</v>
      </c>
      <c r="K156" t="s">
        <v>144</v>
      </c>
      <c r="L156" t="s">
        <v>159</v>
      </c>
      <c r="M156">
        <v>1577496.0210000002</v>
      </c>
      <c r="N156">
        <v>20055994.559999999</v>
      </c>
      <c r="O156">
        <v>12.713816258811301</v>
      </c>
      <c r="P156">
        <v>510200915.24000001</v>
      </c>
      <c r="Q156">
        <v>12.713800000000001</v>
      </c>
      <c r="R156" s="201">
        <v>45565</v>
      </c>
      <c r="S156">
        <v>101868</v>
      </c>
      <c r="T156" t="s">
        <v>160</v>
      </c>
      <c r="U156">
        <v>31</v>
      </c>
      <c r="V156" t="s">
        <v>161</v>
      </c>
      <c r="W156">
        <v>10</v>
      </c>
      <c r="X156" t="s">
        <v>37</v>
      </c>
      <c r="Y156">
        <v>12.713800000000001</v>
      </c>
      <c r="Z156">
        <v>12.5867</v>
      </c>
      <c r="AA156">
        <v>84262</v>
      </c>
      <c r="AB156" t="s">
        <v>1863</v>
      </c>
      <c r="AC156" t="s">
        <v>1309</v>
      </c>
      <c r="AD156">
        <v>45564</v>
      </c>
      <c r="AE156">
        <v>12.7593</v>
      </c>
      <c r="AF156">
        <v>12.7593055653102</v>
      </c>
      <c r="AG156">
        <v>-4.5499999999999999E-2</v>
      </c>
      <c r="AH156">
        <v>-0.35660263494078798</v>
      </c>
      <c r="AI156">
        <v>-130.16</v>
      </c>
      <c r="AJ156">
        <v>-4.5489306498860002E-2</v>
      </c>
      <c r="AK156">
        <v>-0.35651866997006199</v>
      </c>
      <c r="AL156">
        <v>-130.1293</v>
      </c>
      <c r="AM156" t="s">
        <v>1863</v>
      </c>
      <c r="AN156" t="s">
        <v>147</v>
      </c>
      <c r="AO156"/>
      <c r="AP156" t="s">
        <v>25</v>
      </c>
      <c r="AQ156" t="s">
        <v>162</v>
      </c>
      <c r="AR156"/>
      <c r="AS156"/>
      <c r="AT156">
        <v>30</v>
      </c>
      <c r="AU156" t="s">
        <v>562</v>
      </c>
    </row>
    <row r="157" spans="1:47" ht="15" customHeight="1" x14ac:dyDescent="0.25">
      <c r="A157" s="37" t="str">
        <f t="shared" si="13"/>
        <v>LDMIPFRG</v>
      </c>
      <c r="B157" s="37" t="str">
        <f>VLOOKUP(J157,'Scheme master'!B:AA,25,0)</f>
        <v>RG</v>
      </c>
      <c r="C157" s="37">
        <f>VLOOKUP(J157,'Scheme master'!B:Q,16,0)</f>
        <v>10</v>
      </c>
      <c r="D157" s="38">
        <f t="shared" si="14"/>
        <v>4.8560787490000008</v>
      </c>
      <c r="E157" s="38">
        <f>SUMIF('PHY rollback'!A:A,J157,'PHY rollback'!G:G)</f>
        <v>0</v>
      </c>
      <c r="F157" s="38">
        <f t="shared" si="15"/>
        <v>38.781149867000003</v>
      </c>
      <c r="G157" s="45">
        <f t="shared" si="16"/>
        <v>79.861000000000004</v>
      </c>
      <c r="H157" s="38">
        <f t="shared" si="17"/>
        <v>0</v>
      </c>
      <c r="I157" s="37" t="str">
        <f>VLOOKUP(K157,'Scheme master'!F:R,13,0)</f>
        <v>Live</v>
      </c>
      <c r="J157" t="s">
        <v>163</v>
      </c>
      <c r="K157" t="s">
        <v>144</v>
      </c>
      <c r="L157" t="s">
        <v>19</v>
      </c>
      <c r="M157">
        <v>4856078.7490000008</v>
      </c>
      <c r="N157">
        <v>387811498.67000002</v>
      </c>
      <c r="O157">
        <v>79.861039887349605</v>
      </c>
      <c r="P157">
        <v>510200915.24000001</v>
      </c>
      <c r="Q157">
        <v>79.861000000000004</v>
      </c>
      <c r="R157" s="201">
        <v>45565</v>
      </c>
      <c r="S157">
        <v>101869</v>
      </c>
      <c r="T157" t="s">
        <v>164</v>
      </c>
      <c r="U157">
        <v>31</v>
      </c>
      <c r="V157" t="s">
        <v>165</v>
      </c>
      <c r="W157">
        <v>10</v>
      </c>
      <c r="X157" t="s">
        <v>37</v>
      </c>
      <c r="Y157">
        <v>79.861000000000004</v>
      </c>
      <c r="Z157">
        <v>79.062399999999997</v>
      </c>
      <c r="AA157">
        <v>84263</v>
      </c>
      <c r="AB157" t="s">
        <v>1863</v>
      </c>
      <c r="AC157" t="s">
        <v>53</v>
      </c>
      <c r="AD157">
        <v>45564</v>
      </c>
      <c r="AE157">
        <v>80.146799999999999</v>
      </c>
      <c r="AF157">
        <v>80.146778186030588</v>
      </c>
      <c r="AG157">
        <v>-0.2858</v>
      </c>
      <c r="AH157">
        <v>-0.35659564698777702</v>
      </c>
      <c r="AI157">
        <v>-130.1574</v>
      </c>
      <c r="AJ157">
        <v>-0.28573829868096001</v>
      </c>
      <c r="AK157">
        <v>-0.35651875864270699</v>
      </c>
      <c r="AL157">
        <v>-130.1293</v>
      </c>
      <c r="AM157" t="s">
        <v>1863</v>
      </c>
      <c r="AN157" t="s">
        <v>147</v>
      </c>
      <c r="AO157"/>
      <c r="AP157" t="s">
        <v>25</v>
      </c>
      <c r="AQ157" t="s">
        <v>166</v>
      </c>
      <c r="AR157"/>
      <c r="AS157"/>
      <c r="AT157">
        <v>30</v>
      </c>
      <c r="AU157" t="s">
        <v>562</v>
      </c>
    </row>
    <row r="158" spans="1:47" ht="15" customHeight="1" x14ac:dyDescent="0.25">
      <c r="A158" s="37" t="str">
        <f t="shared" si="13"/>
        <v>LDMIPFRDM</v>
      </c>
      <c r="B158" s="37" t="str">
        <f>VLOOKUP(J158,'Scheme master'!B:AA,25,0)</f>
        <v>RDM</v>
      </c>
      <c r="C158" s="37">
        <f>VLOOKUP(J158,'Scheme master'!B:Q,16,0)</f>
        <v>10</v>
      </c>
      <c r="D158" s="38">
        <f t="shared" si="14"/>
        <v>2.9335538589999994</v>
      </c>
      <c r="E158" s="38">
        <f>SUMIF('PHY rollback'!A:A,J158,'PHY rollback'!G:G)</f>
        <v>0</v>
      </c>
      <c r="F158" s="38">
        <f t="shared" si="15"/>
        <v>3.9182336259999997</v>
      </c>
      <c r="G158" s="45">
        <f t="shared" si="16"/>
        <v>13.3566</v>
      </c>
      <c r="H158" s="38">
        <f t="shared" si="17"/>
        <v>0</v>
      </c>
      <c r="I158" s="37" t="str">
        <f>VLOOKUP(K158,'Scheme master'!F:R,13,0)</f>
        <v>Live</v>
      </c>
      <c r="J158" t="s">
        <v>167</v>
      </c>
      <c r="K158" t="s">
        <v>144</v>
      </c>
      <c r="L158" t="s">
        <v>129</v>
      </c>
      <c r="M158">
        <v>2933553.8589999997</v>
      </c>
      <c r="N158">
        <v>39182336.259999998</v>
      </c>
      <c r="O158">
        <v>13.356610494738501</v>
      </c>
      <c r="P158">
        <v>510200915.24000001</v>
      </c>
      <c r="Q158">
        <v>13.3566</v>
      </c>
      <c r="R158" s="201">
        <v>45565</v>
      </c>
      <c r="S158">
        <v>101866</v>
      </c>
      <c r="T158" t="s">
        <v>168</v>
      </c>
      <c r="U158">
        <v>31</v>
      </c>
      <c r="V158" t="s">
        <v>169</v>
      </c>
      <c r="W158">
        <v>10</v>
      </c>
      <c r="X158" t="s">
        <v>37</v>
      </c>
      <c r="Y158">
        <v>13.3566</v>
      </c>
      <c r="Z158">
        <v>13.223000000000001</v>
      </c>
      <c r="AA158">
        <v>84260</v>
      </c>
      <c r="AB158" t="s">
        <v>1863</v>
      </c>
      <c r="AC158" t="s">
        <v>1300</v>
      </c>
      <c r="AD158">
        <v>45564</v>
      </c>
      <c r="AE158">
        <v>13.404400000000001</v>
      </c>
      <c r="AF158">
        <v>13.404399687212299</v>
      </c>
      <c r="AG158">
        <v>-4.7800000000000002E-2</v>
      </c>
      <c r="AH158">
        <v>-0.35659932559458102</v>
      </c>
      <c r="AI158">
        <v>-130.15880000000001</v>
      </c>
      <c r="AJ158">
        <v>-4.77891924738E-2</v>
      </c>
      <c r="AK158">
        <v>-0.35651870720768303</v>
      </c>
      <c r="AL158">
        <v>-130.1293</v>
      </c>
      <c r="AM158" t="s">
        <v>1863</v>
      </c>
      <c r="AN158" t="s">
        <v>147</v>
      </c>
      <c r="AO158"/>
      <c r="AP158" t="s">
        <v>25</v>
      </c>
      <c r="AQ158" t="s">
        <v>170</v>
      </c>
      <c r="AR158"/>
      <c r="AS158"/>
      <c r="AT158">
        <v>30</v>
      </c>
      <c r="AU158" t="s">
        <v>562</v>
      </c>
    </row>
    <row r="159" spans="1:47" ht="15" customHeight="1" x14ac:dyDescent="0.25">
      <c r="A159" s="37" t="str">
        <f t="shared" si="13"/>
        <v>LDMIPFRDQ</v>
      </c>
      <c r="B159" s="37" t="str">
        <f>VLOOKUP(J159,'Scheme master'!B:AA,25,0)</f>
        <v>RDQ</v>
      </c>
      <c r="C159" s="37">
        <f>VLOOKUP(J159,'Scheme master'!B:Q,16,0)</f>
        <v>10</v>
      </c>
      <c r="D159" s="38">
        <f t="shared" si="14"/>
        <v>0.8377719079999999</v>
      </c>
      <c r="E159" s="38">
        <f>SUMIF('PHY rollback'!A:A,J159,'PHY rollback'!G:G)</f>
        <v>0</v>
      </c>
      <c r="F159" s="38">
        <f t="shared" si="15"/>
        <v>1.1752311479999999</v>
      </c>
      <c r="G159" s="45">
        <f t="shared" si="16"/>
        <v>14.0281</v>
      </c>
      <c r="H159" s="38">
        <f t="shared" si="17"/>
        <v>0</v>
      </c>
      <c r="I159" s="37" t="str">
        <f>VLOOKUP(K159,'Scheme master'!F:R,13,0)</f>
        <v>Live</v>
      </c>
      <c r="J159" t="s">
        <v>171</v>
      </c>
      <c r="K159" t="s">
        <v>144</v>
      </c>
      <c r="L159" t="s">
        <v>172</v>
      </c>
      <c r="M159">
        <v>837771.90799999994</v>
      </c>
      <c r="N159">
        <v>11752311.48</v>
      </c>
      <c r="O159">
        <v>14.0280562856973</v>
      </c>
      <c r="P159">
        <v>510200915.24000001</v>
      </c>
      <c r="Q159">
        <v>14.0281</v>
      </c>
      <c r="R159" s="201">
        <v>45565</v>
      </c>
      <c r="S159">
        <v>101867</v>
      </c>
      <c r="T159" t="s">
        <v>173</v>
      </c>
      <c r="U159">
        <v>31</v>
      </c>
      <c r="V159" t="s">
        <v>174</v>
      </c>
      <c r="W159">
        <v>10</v>
      </c>
      <c r="X159" t="s">
        <v>37</v>
      </c>
      <c r="Y159">
        <v>14.0281</v>
      </c>
      <c r="Z159">
        <v>13.8878</v>
      </c>
      <c r="AA159">
        <v>84261</v>
      </c>
      <c r="AB159" t="s">
        <v>1863</v>
      </c>
      <c r="AC159" t="s">
        <v>1310</v>
      </c>
      <c r="AD159">
        <v>45564</v>
      </c>
      <c r="AE159">
        <v>14.078200000000001</v>
      </c>
      <c r="AF159">
        <v>14.078247906588899</v>
      </c>
      <c r="AG159">
        <v>-5.0099999999999999E-2</v>
      </c>
      <c r="AH159">
        <v>-0.35586935829864602</v>
      </c>
      <c r="AI159">
        <v>-129.89230000000001</v>
      </c>
      <c r="AJ159">
        <v>-5.0191620891629998E-2</v>
      </c>
      <c r="AK159">
        <v>-0.35651894486201802</v>
      </c>
      <c r="AL159">
        <v>-130.1294</v>
      </c>
      <c r="AM159" t="s">
        <v>1863</v>
      </c>
      <c r="AN159" t="s">
        <v>147</v>
      </c>
      <c r="AO159"/>
      <c r="AP159" t="s">
        <v>25</v>
      </c>
      <c r="AQ159" t="s">
        <v>175</v>
      </c>
      <c r="AR159"/>
      <c r="AS159"/>
      <c r="AT159">
        <v>30</v>
      </c>
      <c r="AU159" t="s">
        <v>562</v>
      </c>
    </row>
    <row r="160" spans="1:47" ht="15" customHeight="1" x14ac:dyDescent="0.25">
      <c r="A160" s="37" t="str">
        <f t="shared" si="13"/>
        <v>LDMIPFDDA</v>
      </c>
      <c r="B160" s="37" t="str">
        <f>VLOOKUP(J160,'Scheme master'!B:AA,25,0)</f>
        <v>DDA</v>
      </c>
      <c r="C160" s="37">
        <f>VLOOKUP(J160,'Scheme master'!B:Q,16,0)</f>
        <v>10</v>
      </c>
      <c r="D160" s="38">
        <f t="shared" si="14"/>
        <v>1.0985563E-2</v>
      </c>
      <c r="E160" s="38">
        <f>SUMIF('PHY rollback'!A:A,J160,'PHY rollback'!G:G)</f>
        <v>0</v>
      </c>
      <c r="F160" s="38">
        <f t="shared" si="15"/>
        <v>1.6378792E-2</v>
      </c>
      <c r="G160" s="45">
        <f t="shared" si="16"/>
        <v>14.9094</v>
      </c>
      <c r="H160" s="38">
        <f t="shared" si="17"/>
        <v>0</v>
      </c>
      <c r="I160" s="37" t="str">
        <f>VLOOKUP(K160,'Scheme master'!F:R,13,0)</f>
        <v>Live</v>
      </c>
      <c r="J160" t="s">
        <v>176</v>
      </c>
      <c r="K160" t="s">
        <v>144</v>
      </c>
      <c r="L160" t="s">
        <v>177</v>
      </c>
      <c r="M160">
        <v>10985.563</v>
      </c>
      <c r="N160">
        <v>163787.92000000001</v>
      </c>
      <c r="O160">
        <v>14.909378791055101</v>
      </c>
      <c r="P160">
        <v>510200915.24000001</v>
      </c>
      <c r="Q160">
        <v>14.9094</v>
      </c>
      <c r="R160" s="201">
        <v>45565</v>
      </c>
      <c r="S160">
        <v>120275</v>
      </c>
      <c r="T160" t="s">
        <v>178</v>
      </c>
      <c r="U160">
        <v>31</v>
      </c>
      <c r="V160" t="s">
        <v>179</v>
      </c>
      <c r="W160">
        <v>10</v>
      </c>
      <c r="X160" t="s">
        <v>37</v>
      </c>
      <c r="Y160">
        <v>14.9094</v>
      </c>
      <c r="Z160">
        <v>14.760300000000001</v>
      </c>
      <c r="AA160">
        <v>84266</v>
      </c>
      <c r="AB160" t="s">
        <v>1863</v>
      </c>
      <c r="AC160" t="s">
        <v>1312</v>
      </c>
      <c r="AD160">
        <v>45564</v>
      </c>
      <c r="AE160">
        <v>14.962400000000001</v>
      </c>
      <c r="AF160">
        <v>14.962436608847399</v>
      </c>
      <c r="AG160">
        <v>-5.2999999999999999E-2</v>
      </c>
      <c r="AH160">
        <v>-0.35422124792814003</v>
      </c>
      <c r="AI160">
        <v>-129.29079999999999</v>
      </c>
      <c r="AJ160">
        <v>-5.3057817792320001E-2</v>
      </c>
      <c r="AK160">
        <v>-0.35460680087992003</v>
      </c>
      <c r="AL160">
        <v>-129.4315</v>
      </c>
      <c r="AM160" t="s">
        <v>1863</v>
      </c>
      <c r="AN160" t="s">
        <v>147</v>
      </c>
      <c r="AO160"/>
      <c r="AP160" t="s">
        <v>24</v>
      </c>
      <c r="AQ160" t="s">
        <v>180</v>
      </c>
      <c r="AR160"/>
      <c r="AS160"/>
      <c r="AT160">
        <v>30</v>
      </c>
      <c r="AU160" t="s">
        <v>562</v>
      </c>
    </row>
    <row r="161" spans="1:47" ht="15" customHeight="1" x14ac:dyDescent="0.25">
      <c r="A161" s="37" t="str">
        <f t="shared" si="13"/>
        <v>LDMNMFDD</v>
      </c>
      <c r="B161" s="37" t="str">
        <f>VLOOKUP(J161,'Scheme master'!B:AA,25,0)</f>
        <v>DD</v>
      </c>
      <c r="C161" s="37">
        <f>VLOOKUP(J161,'Scheme master'!B:Q,16,0)</f>
        <v>1000</v>
      </c>
      <c r="D161" s="38">
        <f t="shared" si="14"/>
        <v>0</v>
      </c>
      <c r="E161" s="38">
        <f>SUMIF('PHY rollback'!A:A,J161,'PHY rollback'!G:G)</f>
        <v>0</v>
      </c>
      <c r="F161" s="38">
        <f t="shared" si="15"/>
        <v>0</v>
      </c>
      <c r="G161" s="45">
        <f t="shared" si="16"/>
        <v>0</v>
      </c>
      <c r="H161" s="38">
        <f t="shared" si="17"/>
        <v>0</v>
      </c>
      <c r="I161" s="37" t="str">
        <f>VLOOKUP(K161,'Scheme master'!F:R,13,0)</f>
        <v>Live</v>
      </c>
      <c r="J161" t="s">
        <v>1431</v>
      </c>
      <c r="K161" t="s">
        <v>1409</v>
      </c>
      <c r="L161" t="s">
        <v>34</v>
      </c>
      <c r="M161">
        <v>0</v>
      </c>
      <c r="N161">
        <v>0</v>
      </c>
      <c r="O161">
        <v>1000</v>
      </c>
      <c r="P161">
        <v>251402486.87</v>
      </c>
      <c r="Q161">
        <v>1000</v>
      </c>
      <c r="R161" s="201">
        <v>45565</v>
      </c>
      <c r="S161">
        <v>150391</v>
      </c>
      <c r="T161" t="s">
        <v>1410</v>
      </c>
      <c r="U161">
        <v>183</v>
      </c>
      <c r="V161"/>
      <c r="W161">
        <v>1000</v>
      </c>
      <c r="X161" t="s">
        <v>37</v>
      </c>
      <c r="Y161">
        <v>1000</v>
      </c>
      <c r="Z161">
        <v>1000</v>
      </c>
      <c r="AA161">
        <v>146761</v>
      </c>
      <c r="AB161" t="s">
        <v>1414</v>
      </c>
      <c r="AC161" t="s">
        <v>1303</v>
      </c>
      <c r="AD161">
        <v>45564</v>
      </c>
      <c r="AE161">
        <v>1000</v>
      </c>
      <c r="AF161">
        <v>1000</v>
      </c>
      <c r="AG161">
        <v>0</v>
      </c>
      <c r="AH161">
        <v>0</v>
      </c>
      <c r="AI161">
        <v>0</v>
      </c>
      <c r="AJ161">
        <v>0</v>
      </c>
      <c r="AK161">
        <v>0</v>
      </c>
      <c r="AL161">
        <v>0</v>
      </c>
      <c r="AM161" t="s">
        <v>1414</v>
      </c>
      <c r="AN161" t="s">
        <v>1415</v>
      </c>
      <c r="AO161"/>
      <c r="AP161" t="s">
        <v>24</v>
      </c>
      <c r="AQ161"/>
      <c r="AR161"/>
      <c r="AS161"/>
      <c r="AT161">
        <v>30</v>
      </c>
      <c r="AU161" t="s">
        <v>562</v>
      </c>
    </row>
    <row r="162" spans="1:47" ht="15" customHeight="1" x14ac:dyDescent="0.25">
      <c r="A162" s="37" t="str">
        <f t="shared" si="13"/>
        <v>LDMNMFDG</v>
      </c>
      <c r="B162" s="37" t="str">
        <f>VLOOKUP(J162,'Scheme master'!B:AA,25,0)</f>
        <v>DG</v>
      </c>
      <c r="C162" s="37">
        <f>VLOOKUP(J162,'Scheme master'!B:Q,16,0)</f>
        <v>1000</v>
      </c>
      <c r="D162" s="38">
        <f t="shared" si="14"/>
        <v>12.156607899999999</v>
      </c>
      <c r="E162" s="38">
        <f>SUMIF('PHY rollback'!A:A,J162,'PHY rollback'!G:G)</f>
        <v>0</v>
      </c>
      <c r="F162" s="38">
        <f t="shared" si="15"/>
        <v>13.907933640000001</v>
      </c>
      <c r="G162" s="45">
        <f t="shared" si="16"/>
        <v>1144.0636999999999</v>
      </c>
      <c r="H162" s="38">
        <f t="shared" si="17"/>
        <v>0</v>
      </c>
      <c r="I162" s="37" t="str">
        <f>VLOOKUP(K162,'Scheme master'!F:R,13,0)</f>
        <v>Live</v>
      </c>
      <c r="J162" t="s">
        <v>1433</v>
      </c>
      <c r="K162" t="s">
        <v>1409</v>
      </c>
      <c r="L162" t="s">
        <v>41</v>
      </c>
      <c r="M162">
        <v>121566.079</v>
      </c>
      <c r="N162">
        <v>139079336.40000001</v>
      </c>
      <c r="O162">
        <v>1144.0636857260099</v>
      </c>
      <c r="P162">
        <v>251402486.87</v>
      </c>
      <c r="Q162">
        <v>1144.0636999999999</v>
      </c>
      <c r="R162" s="201">
        <v>45565</v>
      </c>
      <c r="S162">
        <v>150392</v>
      </c>
      <c r="T162" t="s">
        <v>1411</v>
      </c>
      <c r="U162">
        <v>183</v>
      </c>
      <c r="V162"/>
      <c r="W162">
        <v>1000</v>
      </c>
      <c r="X162" t="s">
        <v>37</v>
      </c>
      <c r="Y162">
        <v>1144.0636999999999</v>
      </c>
      <c r="Z162">
        <v>1144.0636999999999</v>
      </c>
      <c r="AA162">
        <v>146762</v>
      </c>
      <c r="AB162" t="s">
        <v>1414</v>
      </c>
      <c r="AC162" t="s">
        <v>44</v>
      </c>
      <c r="AD162">
        <v>45564</v>
      </c>
      <c r="AE162">
        <v>1143.8543999999999</v>
      </c>
      <c r="AF162">
        <v>1143.8544309716501</v>
      </c>
      <c r="AG162">
        <v>0.20930000000000001</v>
      </c>
      <c r="AH162">
        <v>1.8297783354244999E-2</v>
      </c>
      <c r="AI162">
        <v>6.6787000000000001</v>
      </c>
      <c r="AJ162">
        <v>0.20925475436286001</v>
      </c>
      <c r="AK162">
        <v>1.8293827317266E-2</v>
      </c>
      <c r="AL162">
        <v>6.6772</v>
      </c>
      <c r="AM162" t="s">
        <v>1414</v>
      </c>
      <c r="AN162" t="s">
        <v>1415</v>
      </c>
      <c r="AO162"/>
      <c r="AP162" t="s">
        <v>24</v>
      </c>
      <c r="AQ162"/>
      <c r="AR162"/>
      <c r="AS162"/>
      <c r="AT162">
        <v>30</v>
      </c>
      <c r="AU162" t="s">
        <v>562</v>
      </c>
    </row>
    <row r="163" spans="1:47" ht="15" customHeight="1" x14ac:dyDescent="0.25">
      <c r="A163" s="37" t="str">
        <f t="shared" si="13"/>
        <v>LDMNMFRD</v>
      </c>
      <c r="B163" s="37" t="str">
        <f>VLOOKUP(J163,'Scheme master'!B:AA,25,0)</f>
        <v>RD</v>
      </c>
      <c r="C163" s="37">
        <f>VLOOKUP(J163,'Scheme master'!B:Q,16,0)</f>
        <v>1000</v>
      </c>
      <c r="D163" s="38">
        <f t="shared" si="14"/>
        <v>4.56388E-2</v>
      </c>
      <c r="E163" s="38">
        <f>SUMIF('PHY rollback'!A:A,J163,'PHY rollback'!G:G)</f>
        <v>0</v>
      </c>
      <c r="F163" s="38">
        <f t="shared" si="15"/>
        <v>5.1726717999999998E-2</v>
      </c>
      <c r="G163" s="45">
        <f t="shared" si="16"/>
        <v>1133.3934999999999</v>
      </c>
      <c r="H163" s="38">
        <f t="shared" ref="H163:H172" si="18">SUMIF(K:K,K163,F:F)-P163/10000000</f>
        <v>0</v>
      </c>
      <c r="I163" s="37" t="str">
        <f>VLOOKUP(K163,'Scheme master'!F:R,13,0)</f>
        <v>Live</v>
      </c>
      <c r="J163" t="s">
        <v>1434</v>
      </c>
      <c r="K163" t="s">
        <v>1409</v>
      </c>
      <c r="L163" t="s">
        <v>18</v>
      </c>
      <c r="M163">
        <v>456.38799999999998</v>
      </c>
      <c r="N163">
        <v>517267.18</v>
      </c>
      <c r="O163">
        <v>1133.3934722209999</v>
      </c>
      <c r="P163">
        <v>251402486.87</v>
      </c>
      <c r="Q163">
        <v>1133.3934999999999</v>
      </c>
      <c r="R163" s="201">
        <v>45565</v>
      </c>
      <c r="S163">
        <v>150394</v>
      </c>
      <c r="T163" t="s">
        <v>1412</v>
      </c>
      <c r="U163">
        <v>183</v>
      </c>
      <c r="V163"/>
      <c r="W163">
        <v>1000</v>
      </c>
      <c r="X163" t="s">
        <v>37</v>
      </c>
      <c r="Y163">
        <v>1133.3934999999999</v>
      </c>
      <c r="Z163">
        <v>1133.3934999999999</v>
      </c>
      <c r="AA163">
        <v>146759</v>
      </c>
      <c r="AB163" t="s">
        <v>1414</v>
      </c>
      <c r="AC163" t="s">
        <v>1304</v>
      </c>
      <c r="AD163">
        <v>45564</v>
      </c>
      <c r="AE163">
        <v>1133.1998000000001</v>
      </c>
      <c r="AF163">
        <v>1133.1997992935801</v>
      </c>
      <c r="AG163">
        <v>0.19370000000000001</v>
      </c>
      <c r="AH163">
        <v>1.7093190450616001E-2</v>
      </c>
      <c r="AI163">
        <v>6.2389999999999999</v>
      </c>
      <c r="AJ163">
        <v>0.19367292742139999</v>
      </c>
      <c r="AK163">
        <v>1.7090801422849002E-2</v>
      </c>
      <c r="AL163">
        <v>6.2381000000000002</v>
      </c>
      <c r="AM163" t="s">
        <v>1414</v>
      </c>
      <c r="AN163" t="s">
        <v>1415</v>
      </c>
      <c r="AO163"/>
      <c r="AP163" t="s">
        <v>25</v>
      </c>
      <c r="AQ163"/>
      <c r="AR163"/>
      <c r="AS163"/>
      <c r="AT163">
        <v>30</v>
      </c>
      <c r="AU163" t="s">
        <v>562</v>
      </c>
    </row>
    <row r="164" spans="1:47" ht="15" customHeight="1" x14ac:dyDescent="0.25">
      <c r="A164" s="37" t="str">
        <f t="shared" si="13"/>
        <v>LDMNMFRG</v>
      </c>
      <c r="B164" s="37" t="str">
        <f>VLOOKUP(J164,'Scheme master'!B:AA,25,0)</f>
        <v>RG</v>
      </c>
      <c r="C164" s="37">
        <f>VLOOKUP(J164,'Scheme master'!B:Q,16,0)</f>
        <v>1000</v>
      </c>
      <c r="D164" s="38">
        <f t="shared" si="14"/>
        <v>9.8647012999999983</v>
      </c>
      <c r="E164" s="38">
        <f>SUMIF('PHY rollback'!A:A,J164,'PHY rollback'!G:G)</f>
        <v>0</v>
      </c>
      <c r="F164" s="38">
        <f t="shared" si="15"/>
        <v>11.180588328999999</v>
      </c>
      <c r="G164" s="45">
        <f t="shared" si="16"/>
        <v>1133.3934999999999</v>
      </c>
      <c r="H164" s="38">
        <f t="shared" si="18"/>
        <v>0</v>
      </c>
      <c r="I164" s="37" t="str">
        <f>VLOOKUP(K164,'Scheme master'!F:R,13,0)</f>
        <v>Live</v>
      </c>
      <c r="J164" t="s">
        <v>1435</v>
      </c>
      <c r="K164" t="s">
        <v>1409</v>
      </c>
      <c r="L164" t="s">
        <v>19</v>
      </c>
      <c r="M164">
        <v>98647.012999999992</v>
      </c>
      <c r="N164">
        <v>111805883.28999999</v>
      </c>
      <c r="O164">
        <v>1133.39349960855</v>
      </c>
      <c r="P164">
        <v>251402486.87</v>
      </c>
      <c r="Q164">
        <v>1133.3934999999999</v>
      </c>
      <c r="R164" s="201">
        <v>45565</v>
      </c>
      <c r="S164">
        <v>150393</v>
      </c>
      <c r="T164" t="s">
        <v>1413</v>
      </c>
      <c r="U164">
        <v>183</v>
      </c>
      <c r="V164"/>
      <c r="W164">
        <v>1000</v>
      </c>
      <c r="X164" t="s">
        <v>37</v>
      </c>
      <c r="Y164">
        <v>1133.3934999999999</v>
      </c>
      <c r="Z164">
        <v>1133.3934999999999</v>
      </c>
      <c r="AA164">
        <v>146760</v>
      </c>
      <c r="AB164" t="s">
        <v>1414</v>
      </c>
      <c r="AC164" t="s">
        <v>53</v>
      </c>
      <c r="AD164">
        <v>45564</v>
      </c>
      <c r="AE164">
        <v>1133.1999000000001</v>
      </c>
      <c r="AF164">
        <v>1133.1998984529</v>
      </c>
      <c r="AG164">
        <v>0.19359999999999999</v>
      </c>
      <c r="AH164">
        <v>1.7084364373839998E-2</v>
      </c>
      <c r="AI164">
        <v>6.2358000000000002</v>
      </c>
      <c r="AJ164">
        <v>0.19360115565259001</v>
      </c>
      <c r="AK164">
        <v>1.7084466378518001E-2</v>
      </c>
      <c r="AL164">
        <v>6.2358000000000002</v>
      </c>
      <c r="AM164" t="s">
        <v>1414</v>
      </c>
      <c r="AN164" t="s">
        <v>1415</v>
      </c>
      <c r="AO164"/>
      <c r="AP164" t="s">
        <v>25</v>
      </c>
      <c r="AQ164"/>
      <c r="AR164"/>
      <c r="AS164"/>
      <c r="AT164">
        <v>30</v>
      </c>
      <c r="AU164" t="s">
        <v>562</v>
      </c>
    </row>
    <row r="165" spans="1:47" ht="15" customHeight="1" x14ac:dyDescent="0.25">
      <c r="A165" s="37" t="str">
        <f t="shared" si="13"/>
        <v>LDONTFDD</v>
      </c>
      <c r="B165" s="37" t="str">
        <f>VLOOKUP(J165,'Scheme master'!B:AA,25,0)</f>
        <v>DD</v>
      </c>
      <c r="C165" s="37">
        <f>VLOOKUP(J165,'Scheme master'!B:Q,16,0)</f>
        <v>1000</v>
      </c>
      <c r="D165" s="38">
        <f t="shared" si="14"/>
        <v>7.0733099999999993E-2</v>
      </c>
      <c r="E165" s="38">
        <f>SUMIF('PHY rollback'!A:A,J165,'PHY rollback'!G:G)</f>
        <v>0</v>
      </c>
      <c r="F165" s="38">
        <f t="shared" si="15"/>
        <v>9.0658853999999997E-2</v>
      </c>
      <c r="G165" s="45">
        <f t="shared" si="16"/>
        <v>1281.7034000000001</v>
      </c>
      <c r="H165" s="38">
        <f t="shared" si="18"/>
        <v>0</v>
      </c>
      <c r="I165" s="37" t="str">
        <f>VLOOKUP(K165,'Scheme master'!F:R,13,0)</f>
        <v>Live</v>
      </c>
      <c r="J165" t="s">
        <v>907</v>
      </c>
      <c r="K165" t="s">
        <v>904</v>
      </c>
      <c r="L165" t="s">
        <v>34</v>
      </c>
      <c r="M165">
        <v>707.33100000000002</v>
      </c>
      <c r="N165">
        <v>906588.54</v>
      </c>
      <c r="O165">
        <v>1281.7033892194702</v>
      </c>
      <c r="P165">
        <v>8693652914.1100006</v>
      </c>
      <c r="Q165">
        <v>1281.7034000000001</v>
      </c>
      <c r="R165" s="201">
        <v>45565</v>
      </c>
      <c r="S165">
        <v>147513</v>
      </c>
      <c r="T165" t="s">
        <v>908</v>
      </c>
      <c r="U165">
        <v>180</v>
      </c>
      <c r="V165"/>
      <c r="W165">
        <v>1000</v>
      </c>
      <c r="X165" t="s">
        <v>455</v>
      </c>
      <c r="Y165">
        <v>1281.7034000000001</v>
      </c>
      <c r="Z165">
        <v>1281.7034000000001</v>
      </c>
      <c r="AA165">
        <v>108997</v>
      </c>
      <c r="AB165" t="s">
        <v>906</v>
      </c>
      <c r="AC165" t="s">
        <v>1303</v>
      </c>
      <c r="AD165">
        <v>45564</v>
      </c>
      <c r="AE165">
        <v>1281.4675999999999</v>
      </c>
      <c r="AF165">
        <v>1281.46764386122</v>
      </c>
      <c r="AG165">
        <v>0.23580000000000001</v>
      </c>
      <c r="AH165">
        <v>1.8400777358709E-2</v>
      </c>
      <c r="AI165">
        <v>6.7163000000000004</v>
      </c>
      <c r="AJ165">
        <v>0.23574535825518</v>
      </c>
      <c r="AK165">
        <v>1.8396512731670998E-2</v>
      </c>
      <c r="AL165">
        <v>6.7146999999999997</v>
      </c>
      <c r="AM165" t="s">
        <v>906</v>
      </c>
      <c r="AN165" t="s">
        <v>909</v>
      </c>
      <c r="AO165"/>
      <c r="AP165" t="s">
        <v>24</v>
      </c>
      <c r="AQ165"/>
      <c r="AR165"/>
      <c r="AS165"/>
      <c r="AT165">
        <v>30</v>
      </c>
      <c r="AU165" t="s">
        <v>562</v>
      </c>
    </row>
    <row r="166" spans="1:47" ht="15" customHeight="1" x14ac:dyDescent="0.25">
      <c r="A166" s="37" t="str">
        <f t="shared" si="13"/>
        <v>LDONTFDDD</v>
      </c>
      <c r="B166" s="37" t="str">
        <f>VLOOKUP(J166,'Scheme master'!B:AA,25,0)</f>
        <v>DDD</v>
      </c>
      <c r="C166" s="37">
        <f>VLOOKUP(J166,'Scheme master'!B:Q,16,0)</f>
        <v>1000</v>
      </c>
      <c r="D166" s="38">
        <f t="shared" si="14"/>
        <v>2.6999999999999999E-5</v>
      </c>
      <c r="E166" s="38">
        <f>SUMIF('PHY rollback'!A:A,J166,'PHY rollback'!G:G)</f>
        <v>0</v>
      </c>
      <c r="F166" s="38">
        <f t="shared" si="15"/>
        <v>2.7774000000000002E-5</v>
      </c>
      <c r="G166" s="45">
        <f t="shared" si="16"/>
        <v>1028.6667</v>
      </c>
      <c r="H166" s="38">
        <f t="shared" si="18"/>
        <v>0</v>
      </c>
      <c r="I166" s="37" t="str">
        <f>VLOOKUP(K166,'Scheme master'!F:R,13,0)</f>
        <v>Live</v>
      </c>
      <c r="J166" t="s">
        <v>910</v>
      </c>
      <c r="K166" t="s">
        <v>904</v>
      </c>
      <c r="L166" t="s">
        <v>105</v>
      </c>
      <c r="M166">
        <v>0.27</v>
      </c>
      <c r="N166">
        <v>277.74</v>
      </c>
      <c r="O166">
        <v>1028.6666666666699</v>
      </c>
      <c r="P166">
        <v>8693652914.1100006</v>
      </c>
      <c r="Q166">
        <v>1028.6667</v>
      </c>
      <c r="R166" s="201">
        <v>45565</v>
      </c>
      <c r="S166">
        <v>147516</v>
      </c>
      <c r="T166" t="s">
        <v>911</v>
      </c>
      <c r="U166">
        <v>180</v>
      </c>
      <c r="V166"/>
      <c r="W166">
        <v>1000</v>
      </c>
      <c r="X166" t="s">
        <v>455</v>
      </c>
      <c r="Y166">
        <v>1028.6667</v>
      </c>
      <c r="Z166">
        <v>1028.6667</v>
      </c>
      <c r="AA166">
        <v>108998</v>
      </c>
      <c r="AB166" t="s">
        <v>906</v>
      </c>
      <c r="AC166" t="s">
        <v>1305</v>
      </c>
      <c r="AD166">
        <v>45564</v>
      </c>
      <c r="AE166">
        <v>1028.4815000000001</v>
      </c>
      <c r="AF166">
        <v>1028.4814814814799</v>
      </c>
      <c r="AG166">
        <v>0.1852</v>
      </c>
      <c r="AH166">
        <v>1.8007129928929E-2</v>
      </c>
      <c r="AI166">
        <v>6.5726000000000004</v>
      </c>
      <c r="AJ166">
        <v>0.18518518518519</v>
      </c>
      <c r="AK166">
        <v>1.8005689797976E-2</v>
      </c>
      <c r="AL166">
        <v>6.5720999999999998</v>
      </c>
      <c r="AM166" t="s">
        <v>906</v>
      </c>
      <c r="AN166" t="s">
        <v>909</v>
      </c>
      <c r="AO166"/>
      <c r="AP166" t="s">
        <v>24</v>
      </c>
      <c r="AQ166"/>
      <c r="AR166"/>
      <c r="AS166"/>
      <c r="AT166">
        <v>30</v>
      </c>
      <c r="AU166" t="s">
        <v>562</v>
      </c>
    </row>
    <row r="167" spans="1:47" ht="15" customHeight="1" x14ac:dyDescent="0.25">
      <c r="A167" s="37" t="str">
        <f t="shared" si="13"/>
        <v>LDONTFDG</v>
      </c>
      <c r="B167" s="37" t="str">
        <f>VLOOKUP(J167,'Scheme master'!B:AA,25,0)</f>
        <v>DG</v>
      </c>
      <c r="C167" s="37">
        <f>VLOOKUP(J167,'Scheme master'!B:Q,16,0)</f>
        <v>1000</v>
      </c>
      <c r="D167" s="38">
        <f t="shared" si="14"/>
        <v>277.11296140000002</v>
      </c>
      <c r="E167" s="38">
        <f>SUMIF('PHY rollback'!A:A,J167,'PHY rollback'!G:G)</f>
        <v>0</v>
      </c>
      <c r="F167" s="38">
        <f t="shared" si="15"/>
        <v>355.25827950600001</v>
      </c>
      <c r="G167" s="45">
        <f t="shared" si="16"/>
        <v>1281.9981</v>
      </c>
      <c r="H167" s="38">
        <f t="shared" si="18"/>
        <v>0</v>
      </c>
      <c r="I167" s="37" t="str">
        <f>VLOOKUP(K167,'Scheme master'!F:R,13,0)</f>
        <v>Live</v>
      </c>
      <c r="J167" t="s">
        <v>912</v>
      </c>
      <c r="K167" t="s">
        <v>904</v>
      </c>
      <c r="L167" t="s">
        <v>41</v>
      </c>
      <c r="M167">
        <v>2771129.6140000001</v>
      </c>
      <c r="N167">
        <v>3552582795.0599999</v>
      </c>
      <c r="O167">
        <v>1281.99806213034</v>
      </c>
      <c r="P167">
        <v>8693652914.1100006</v>
      </c>
      <c r="Q167">
        <v>1281.9981</v>
      </c>
      <c r="R167" s="201">
        <v>45565</v>
      </c>
      <c r="S167">
        <v>147515</v>
      </c>
      <c r="T167" t="s">
        <v>913</v>
      </c>
      <c r="U167">
        <v>180</v>
      </c>
      <c r="V167"/>
      <c r="W167">
        <v>1000</v>
      </c>
      <c r="X167" t="s">
        <v>455</v>
      </c>
      <c r="Y167">
        <v>1281.9981</v>
      </c>
      <c r="Z167">
        <v>1281.9981</v>
      </c>
      <c r="AA167">
        <v>109000</v>
      </c>
      <c r="AB167" t="s">
        <v>906</v>
      </c>
      <c r="AC167" t="s">
        <v>44</v>
      </c>
      <c r="AD167">
        <v>45564</v>
      </c>
      <c r="AE167">
        <v>1281.7623000000001</v>
      </c>
      <c r="AF167">
        <v>1281.7622743576599</v>
      </c>
      <c r="AG167">
        <v>0.23580000000000001</v>
      </c>
      <c r="AH167">
        <v>1.8396546692003E-2</v>
      </c>
      <c r="AI167">
        <v>6.7146999999999997</v>
      </c>
      <c r="AJ167">
        <v>0.23578777268202</v>
      </c>
      <c r="AK167">
        <v>1.8395593114189E-2</v>
      </c>
      <c r="AL167">
        <v>6.7144000000000004</v>
      </c>
      <c r="AM167" t="s">
        <v>906</v>
      </c>
      <c r="AN167" t="s">
        <v>909</v>
      </c>
      <c r="AO167"/>
      <c r="AP167" t="s">
        <v>24</v>
      </c>
      <c r="AQ167"/>
      <c r="AR167"/>
      <c r="AS167"/>
      <c r="AT167">
        <v>30</v>
      </c>
      <c r="AU167" t="s">
        <v>562</v>
      </c>
    </row>
    <row r="168" spans="1:47" ht="15" customHeight="1" x14ac:dyDescent="0.25">
      <c r="A168" s="37" t="str">
        <f t="shared" si="13"/>
        <v>LDONTFRD</v>
      </c>
      <c r="B168" s="37" t="str">
        <f>VLOOKUP(J168,'Scheme master'!B:AA,25,0)</f>
        <v>RD</v>
      </c>
      <c r="C168" s="37">
        <f>VLOOKUP(J168,'Scheme master'!B:Q,16,0)</f>
        <v>1000</v>
      </c>
      <c r="D168" s="38">
        <f t="shared" si="14"/>
        <v>1.2198799999999999E-2</v>
      </c>
      <c r="E168" s="38">
        <f>SUMIF('PHY rollback'!A:A,J168,'PHY rollback'!G:G)</f>
        <v>0</v>
      </c>
      <c r="F168" s="38">
        <f t="shared" si="15"/>
        <v>1.3734089999999999E-2</v>
      </c>
      <c r="G168" s="45">
        <f t="shared" si="16"/>
        <v>1125.8558</v>
      </c>
      <c r="H168" s="38">
        <f t="shared" si="18"/>
        <v>0</v>
      </c>
      <c r="I168" s="37" t="str">
        <f>VLOOKUP(K168,'Scheme master'!F:R,13,0)</f>
        <v>Live</v>
      </c>
      <c r="J168" t="s">
        <v>914</v>
      </c>
      <c r="K168" t="s">
        <v>904</v>
      </c>
      <c r="L168" t="s">
        <v>18</v>
      </c>
      <c r="M168">
        <v>121.988</v>
      </c>
      <c r="N168">
        <v>137340.9</v>
      </c>
      <c r="O168">
        <v>1125.8558218841201</v>
      </c>
      <c r="P168">
        <v>8693652914.1100006</v>
      </c>
      <c r="Q168">
        <v>1125.8558</v>
      </c>
      <c r="R168" s="201">
        <v>45565</v>
      </c>
      <c r="S168">
        <v>147512</v>
      </c>
      <c r="T168" t="s">
        <v>915</v>
      </c>
      <c r="U168">
        <v>180</v>
      </c>
      <c r="V168"/>
      <c r="W168">
        <v>1000</v>
      </c>
      <c r="X168" t="s">
        <v>455</v>
      </c>
      <c r="Y168">
        <v>1125.8558</v>
      </c>
      <c r="Z168">
        <v>1125.8558</v>
      </c>
      <c r="AA168">
        <v>108993</v>
      </c>
      <c r="AB168" t="s">
        <v>906</v>
      </c>
      <c r="AC168" t="s">
        <v>1304</v>
      </c>
      <c r="AD168">
        <v>45564</v>
      </c>
      <c r="AE168">
        <v>1125.6527000000001</v>
      </c>
      <c r="AF168">
        <v>1125.6526871495601</v>
      </c>
      <c r="AG168">
        <v>0.2031</v>
      </c>
      <c r="AH168">
        <v>1.8042865263858999E-2</v>
      </c>
      <c r="AI168">
        <v>6.5856000000000003</v>
      </c>
      <c r="AJ168">
        <v>0.20313473456406</v>
      </c>
      <c r="AK168">
        <v>1.8045951196406999E-2</v>
      </c>
      <c r="AL168">
        <v>6.5868000000000002</v>
      </c>
      <c r="AM168" t="s">
        <v>906</v>
      </c>
      <c r="AN168" t="s">
        <v>909</v>
      </c>
      <c r="AO168"/>
      <c r="AP168" t="s">
        <v>25</v>
      </c>
      <c r="AQ168"/>
      <c r="AR168"/>
      <c r="AS168"/>
      <c r="AT168">
        <v>30</v>
      </c>
      <c r="AU168" t="s">
        <v>562</v>
      </c>
    </row>
    <row r="169" spans="1:47" ht="15" customHeight="1" x14ac:dyDescent="0.25">
      <c r="A169" s="37" t="str">
        <f t="shared" si="13"/>
        <v>LDONTFRDD</v>
      </c>
      <c r="B169" s="37" t="str">
        <f>VLOOKUP(J169,'Scheme master'!B:AA,25,0)</f>
        <v>RDD</v>
      </c>
      <c r="C169" s="37">
        <f>VLOOKUP(J169,'Scheme master'!B:Q,16,0)</f>
        <v>1000</v>
      </c>
      <c r="D169" s="38">
        <f t="shared" si="14"/>
        <v>0</v>
      </c>
      <c r="E169" s="38">
        <f>SUMIF('PHY rollback'!A:A,J169,'PHY rollback'!G:G)</f>
        <v>0</v>
      </c>
      <c r="F169" s="38">
        <f t="shared" si="15"/>
        <v>0</v>
      </c>
      <c r="G169" s="45">
        <f t="shared" si="16"/>
        <v>0</v>
      </c>
      <c r="H169" s="38">
        <f t="shared" si="18"/>
        <v>0</v>
      </c>
      <c r="I169" s="37" t="str">
        <f>VLOOKUP(K169,'Scheme master'!F:R,13,0)</f>
        <v>Live</v>
      </c>
      <c r="J169" t="s">
        <v>916</v>
      </c>
      <c r="K169" t="s">
        <v>904</v>
      </c>
      <c r="L169" t="s">
        <v>17</v>
      </c>
      <c r="M169">
        <v>0</v>
      </c>
      <c r="N169">
        <v>0</v>
      </c>
      <c r="O169">
        <v>1000</v>
      </c>
      <c r="P169">
        <v>8693652914.1100006</v>
      </c>
      <c r="Q169">
        <v>1000</v>
      </c>
      <c r="R169" s="201">
        <v>45565</v>
      </c>
      <c r="S169">
        <v>147517</v>
      </c>
      <c r="T169" t="s">
        <v>917</v>
      </c>
      <c r="U169">
        <v>180</v>
      </c>
      <c r="V169"/>
      <c r="W169">
        <v>1000</v>
      </c>
      <c r="X169" t="s">
        <v>455</v>
      </c>
      <c r="Y169">
        <v>1000</v>
      </c>
      <c r="Z169">
        <v>1000</v>
      </c>
      <c r="AA169">
        <v>108994</v>
      </c>
      <c r="AB169" t="s">
        <v>906</v>
      </c>
      <c r="AC169" t="s">
        <v>1307</v>
      </c>
      <c r="AD169">
        <v>45564</v>
      </c>
      <c r="AE169">
        <v>1000</v>
      </c>
      <c r="AF169">
        <v>1000</v>
      </c>
      <c r="AG169">
        <v>0</v>
      </c>
      <c r="AH169">
        <v>0</v>
      </c>
      <c r="AI169">
        <v>0</v>
      </c>
      <c r="AJ169">
        <v>0</v>
      </c>
      <c r="AK169">
        <v>0</v>
      </c>
      <c r="AL169">
        <v>0</v>
      </c>
      <c r="AM169" t="s">
        <v>906</v>
      </c>
      <c r="AN169" t="s">
        <v>909</v>
      </c>
      <c r="AO169"/>
      <c r="AP169" t="s">
        <v>25</v>
      </c>
      <c r="AQ169"/>
      <c r="AR169"/>
      <c r="AS169"/>
      <c r="AT169">
        <v>30</v>
      </c>
      <c r="AU169" t="s">
        <v>562</v>
      </c>
    </row>
    <row r="170" spans="1:47" ht="15" customHeight="1" x14ac:dyDescent="0.25">
      <c r="A170" s="37" t="str">
        <f t="shared" si="13"/>
        <v>LDONTFRG</v>
      </c>
      <c r="B170" s="37" t="str">
        <f>VLOOKUP(J170,'Scheme master'!B:AA,25,0)</f>
        <v>RG</v>
      </c>
      <c r="C170" s="37">
        <f>VLOOKUP(J170,'Scheme master'!B:Q,16,0)</f>
        <v>1000</v>
      </c>
      <c r="D170" s="38">
        <f t="shared" si="14"/>
        <v>403.65852600000005</v>
      </c>
      <c r="E170" s="38">
        <f>SUMIF('PHY rollback'!A:A,J170,'PHY rollback'!G:G)</f>
        <v>0</v>
      </c>
      <c r="F170" s="38">
        <f t="shared" si="15"/>
        <v>513.99704006900004</v>
      </c>
      <c r="G170" s="45">
        <f t="shared" si="16"/>
        <v>1273.3462</v>
      </c>
      <c r="H170" s="38">
        <f t="shared" si="18"/>
        <v>0</v>
      </c>
      <c r="I170" s="37" t="str">
        <f>VLOOKUP(K170,'Scheme master'!F:R,13,0)</f>
        <v>Live</v>
      </c>
      <c r="J170" t="s">
        <v>918</v>
      </c>
      <c r="K170" t="s">
        <v>904</v>
      </c>
      <c r="L170" t="s">
        <v>19</v>
      </c>
      <c r="M170">
        <v>4036585.2600000002</v>
      </c>
      <c r="N170">
        <v>5139970400.6900005</v>
      </c>
      <c r="O170">
        <v>1273.3461749523399</v>
      </c>
      <c r="P170">
        <v>8693652914.1100006</v>
      </c>
      <c r="Q170">
        <v>1273.3462</v>
      </c>
      <c r="R170" s="201">
        <v>45565</v>
      </c>
      <c r="S170">
        <v>147519</v>
      </c>
      <c r="T170" t="s">
        <v>919</v>
      </c>
      <c r="U170">
        <v>180</v>
      </c>
      <c r="V170"/>
      <c r="W170">
        <v>1000</v>
      </c>
      <c r="X170" t="s">
        <v>455</v>
      </c>
      <c r="Y170">
        <v>1273.3462</v>
      </c>
      <c r="Z170">
        <v>1273.3462</v>
      </c>
      <c r="AA170">
        <v>108996</v>
      </c>
      <c r="AB170" t="s">
        <v>906</v>
      </c>
      <c r="AC170" t="s">
        <v>53</v>
      </c>
      <c r="AD170">
        <v>45564</v>
      </c>
      <c r="AE170">
        <v>1273.1165000000001</v>
      </c>
      <c r="AF170">
        <v>1273.1165199009499</v>
      </c>
      <c r="AG170">
        <v>0.22969999999999999</v>
      </c>
      <c r="AH170">
        <v>1.8042339408844001E-2</v>
      </c>
      <c r="AI170">
        <v>6.5854999999999997</v>
      </c>
      <c r="AJ170">
        <v>0.22965505139004</v>
      </c>
      <c r="AK170">
        <v>1.8038808530102E-2</v>
      </c>
      <c r="AL170">
        <v>6.5842000000000001</v>
      </c>
      <c r="AM170" t="s">
        <v>906</v>
      </c>
      <c r="AN170" t="s">
        <v>909</v>
      </c>
      <c r="AO170"/>
      <c r="AP170" t="s">
        <v>25</v>
      </c>
      <c r="AQ170"/>
      <c r="AR170"/>
      <c r="AS170"/>
      <c r="AT170">
        <v>30</v>
      </c>
      <c r="AU170" t="s">
        <v>562</v>
      </c>
    </row>
    <row r="171" spans="1:47" ht="15" customHeight="1" x14ac:dyDescent="0.25">
      <c r="A171" s="37" t="str">
        <f>K171&amp;B171</f>
        <v>LDONTFRDW</v>
      </c>
      <c r="B171" s="37" t="str">
        <f>VLOOKUP(J171,'Scheme master'!B:AA,25,0)</f>
        <v>RDW</v>
      </c>
      <c r="C171" s="37">
        <f>VLOOKUP(J171,'Scheme master'!B:Q,16,0)</f>
        <v>1000</v>
      </c>
      <c r="D171" s="38">
        <f>(M171+E171)*C171/10000000</f>
        <v>3.0160000000000001E-4</v>
      </c>
      <c r="E171" s="38">
        <f>SUMIF('PHY rollback'!A:A,J171,'PHY rollback'!G:G)</f>
        <v>0</v>
      </c>
      <c r="F171" s="38">
        <f>N171/10000000</f>
        <v>3.3771999999999996E-4</v>
      </c>
      <c r="G171" s="45">
        <f>IF(M171&lt;=0,0,Q171)</f>
        <v>1119.7612999999999</v>
      </c>
      <c r="H171" s="38">
        <f t="shared" si="18"/>
        <v>0</v>
      </c>
      <c r="I171" s="37" t="str">
        <f>VLOOKUP(K171,'Scheme master'!F:R,13,0)</f>
        <v>Live</v>
      </c>
      <c r="J171" t="s">
        <v>920</v>
      </c>
      <c r="K171" t="s">
        <v>904</v>
      </c>
      <c r="L171" t="s">
        <v>134</v>
      </c>
      <c r="M171">
        <v>3.016</v>
      </c>
      <c r="N171">
        <v>3377.2</v>
      </c>
      <c r="O171">
        <v>1119.7612732095499</v>
      </c>
      <c r="P171">
        <v>8693652914.1100006</v>
      </c>
      <c r="Q171">
        <v>1119.7612999999999</v>
      </c>
      <c r="R171" s="201">
        <v>45565</v>
      </c>
      <c r="S171">
        <v>147518</v>
      </c>
      <c r="T171" t="s">
        <v>921</v>
      </c>
      <c r="U171">
        <v>180</v>
      </c>
      <c r="V171"/>
      <c r="W171">
        <v>1000</v>
      </c>
      <c r="X171" t="s">
        <v>455</v>
      </c>
      <c r="Y171">
        <v>1119.7612999999999</v>
      </c>
      <c r="Z171">
        <v>1119.7612999999999</v>
      </c>
      <c r="AA171">
        <v>108995</v>
      </c>
      <c r="AB171" t="s">
        <v>906</v>
      </c>
      <c r="AC171" t="s">
        <v>1301</v>
      </c>
      <c r="AD171">
        <v>45564</v>
      </c>
      <c r="AE171">
        <v>1119.5556999999999</v>
      </c>
      <c r="AF171">
        <v>1119.5557029177701</v>
      </c>
      <c r="AG171">
        <v>0.2056</v>
      </c>
      <c r="AH171">
        <v>1.8364427960127001E-2</v>
      </c>
      <c r="AI171">
        <v>6.7030000000000003</v>
      </c>
      <c r="AJ171">
        <v>0.20557029177719</v>
      </c>
      <c r="AK171">
        <v>1.8361774339715999E-2</v>
      </c>
      <c r="AL171">
        <v>6.702</v>
      </c>
      <c r="AM171" t="s">
        <v>906</v>
      </c>
      <c r="AN171" t="s">
        <v>909</v>
      </c>
      <c r="AO171"/>
      <c r="AP171" t="s">
        <v>25</v>
      </c>
      <c r="AQ171"/>
      <c r="AR171"/>
      <c r="AS171"/>
      <c r="AT171">
        <v>30</v>
      </c>
      <c r="AU171" t="s">
        <v>562</v>
      </c>
    </row>
    <row r="172" spans="1:47" ht="15" customHeight="1" x14ac:dyDescent="0.25">
      <c r="A172" s="37" t="str">
        <f>K172&amp;B172</f>
        <v>LDONTFDDW</v>
      </c>
      <c r="B172" s="37" t="str">
        <f>VLOOKUP(J172,'Scheme master'!B:AA,25,0)</f>
        <v>DDW</v>
      </c>
      <c r="C172" s="37">
        <f>VLOOKUP(J172,'Scheme master'!B:Q,16,0)</f>
        <v>1000</v>
      </c>
      <c r="D172" s="38">
        <f>(M172+E172)*C172/10000000</f>
        <v>5.2056999999999997E-3</v>
      </c>
      <c r="E172" s="38">
        <f>SUMIF('PHY rollback'!A:A,J172,'PHY rollback'!G:G)</f>
        <v>0</v>
      </c>
      <c r="F172" s="38">
        <f>N172/10000000</f>
        <v>5.2133980000000002E-3</v>
      </c>
      <c r="G172" s="45">
        <f>IF(M172&lt;=0,0,Q172)</f>
        <v>1001.4788</v>
      </c>
      <c r="H172" s="38">
        <f t="shared" si="18"/>
        <v>0</v>
      </c>
      <c r="I172" s="37" t="str">
        <f>VLOOKUP(K172,'Scheme master'!F:R,13,0)</f>
        <v>Live</v>
      </c>
      <c r="J172" t="s">
        <v>922</v>
      </c>
      <c r="K172" t="s">
        <v>904</v>
      </c>
      <c r="L172" t="s">
        <v>139</v>
      </c>
      <c r="M172">
        <v>52.057000000000002</v>
      </c>
      <c r="N172">
        <v>52133.98</v>
      </c>
      <c r="O172">
        <v>1001.47876366291</v>
      </c>
      <c r="P172">
        <v>8693652914.1100006</v>
      </c>
      <c r="Q172">
        <v>1001.4788</v>
      </c>
      <c r="R172" s="201">
        <v>45565</v>
      </c>
      <c r="S172">
        <v>147514</v>
      </c>
      <c r="T172" t="s">
        <v>923</v>
      </c>
      <c r="U172">
        <v>180</v>
      </c>
      <c r="V172"/>
      <c r="W172">
        <v>1000</v>
      </c>
      <c r="X172" t="s">
        <v>455</v>
      </c>
      <c r="Y172">
        <v>1001.4788</v>
      </c>
      <c r="Z172">
        <v>1001.4788</v>
      </c>
      <c r="AA172">
        <v>108999</v>
      </c>
      <c r="AB172" t="s">
        <v>906</v>
      </c>
      <c r="AC172" t="s">
        <v>1302</v>
      </c>
      <c r="AD172">
        <v>45564</v>
      </c>
      <c r="AE172">
        <v>1001.2942</v>
      </c>
      <c r="AF172">
        <v>1001.2941583264501</v>
      </c>
      <c r="AG172">
        <v>0.18459999999999999</v>
      </c>
      <c r="AH172">
        <v>1.8436139947678998E-2</v>
      </c>
      <c r="AI172">
        <v>6.7291999999999996</v>
      </c>
      <c r="AJ172">
        <v>0.18460533645812</v>
      </c>
      <c r="AK172">
        <v>1.8436673671068E-2</v>
      </c>
      <c r="AL172">
        <v>6.7294</v>
      </c>
      <c r="AM172" t="s">
        <v>906</v>
      </c>
      <c r="AN172" t="s">
        <v>909</v>
      </c>
      <c r="AO172"/>
      <c r="AP172" t="s">
        <v>24</v>
      </c>
      <c r="AQ172"/>
      <c r="AR172"/>
      <c r="AS172"/>
      <c r="AT172">
        <v>30</v>
      </c>
      <c r="AU172" t="s">
        <v>562</v>
      </c>
    </row>
  </sheetData>
  <autoFilter ref="A2:AT172" xr:uid="{00000000-0001-0000-0000-000000000000}"/>
  <conditionalFormatting sqref="J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5A8D-CBB9-4F67-9D2B-57B7ACAF18C3}">
  <sheetPr>
    <tabColor rgb="FFFFFF00"/>
  </sheetPr>
  <dimension ref="A1:T5"/>
  <sheetViews>
    <sheetView zoomScaleNormal="100" workbookViewId="0">
      <pane ySplit="1" topLeftCell="A2" activePane="bottomLeft" state="frozen"/>
      <selection activeCell="A236" sqref="A236"/>
      <selection pane="bottomLeft" activeCell="A5" sqref="A5"/>
    </sheetView>
  </sheetViews>
  <sheetFormatPr defaultColWidth="8.7109375" defaultRowHeight="12.75" x14ac:dyDescent="0.25"/>
  <cols>
    <col min="1" max="1" width="10.42578125" style="37" bestFit="1" customWidth="1"/>
    <col min="2" max="2" width="8.7109375" style="30" bestFit="1" customWidth="1"/>
    <col min="3" max="3" width="10.7109375" style="30" bestFit="1" customWidth="1"/>
    <col min="4" max="4" width="11.28515625" style="30" bestFit="1" customWidth="1"/>
    <col min="5" max="5" width="12.7109375" style="30" bestFit="1" customWidth="1"/>
    <col min="6" max="6" width="10" style="30" bestFit="1" customWidth="1"/>
    <col min="7" max="7" width="13.28515625" style="30" bestFit="1" customWidth="1"/>
    <col min="8" max="8" width="15.28515625" style="30" bestFit="1" customWidth="1"/>
    <col min="9" max="9" width="9" style="30" bestFit="1" customWidth="1"/>
    <col min="10" max="10" width="9.28515625" style="30" bestFit="1" customWidth="1"/>
    <col min="11" max="12" width="8.28515625" style="30" bestFit="1" customWidth="1"/>
    <col min="13" max="13" width="7.85546875" style="30" bestFit="1" customWidth="1"/>
    <col min="14" max="14" width="10.42578125" style="30" bestFit="1" customWidth="1"/>
    <col min="15" max="16" width="10.7109375" style="30" bestFit="1" customWidth="1"/>
    <col min="17" max="18" width="9.28515625" style="30" bestFit="1" customWidth="1"/>
    <col min="19" max="19" width="8.5703125" style="30" bestFit="1" customWidth="1"/>
    <col min="20" max="20" width="9" style="30" bestFit="1" customWidth="1"/>
    <col min="21" max="16384" width="8.7109375" style="30"/>
  </cols>
  <sheetData>
    <row r="1" spans="1:20" x14ac:dyDescent="0.25">
      <c r="A1" s="28" t="s">
        <v>503</v>
      </c>
      <c r="B1" s="29" t="s">
        <v>1054</v>
      </c>
      <c r="C1" s="29" t="s">
        <v>1055</v>
      </c>
      <c r="D1" s="29" t="s">
        <v>1056</v>
      </c>
      <c r="E1" s="30" t="s">
        <v>1057</v>
      </c>
      <c r="F1" s="31" t="s">
        <v>1058</v>
      </c>
      <c r="G1" s="32" t="s">
        <v>1059</v>
      </c>
      <c r="H1" s="33" t="s">
        <v>1060</v>
      </c>
      <c r="I1" s="33" t="s">
        <v>1061</v>
      </c>
      <c r="J1" s="33" t="s">
        <v>1062</v>
      </c>
      <c r="K1" s="33" t="s">
        <v>1063</v>
      </c>
      <c r="L1" s="33" t="s">
        <v>1064</v>
      </c>
      <c r="M1" s="33" t="s">
        <v>1065</v>
      </c>
      <c r="N1" s="33" t="s">
        <v>1067</v>
      </c>
      <c r="O1" s="33" t="s">
        <v>1072</v>
      </c>
      <c r="P1" s="30" t="s">
        <v>1066</v>
      </c>
      <c r="Q1" s="33" t="s">
        <v>1069</v>
      </c>
      <c r="R1" s="33" t="s">
        <v>1070</v>
      </c>
      <c r="S1" s="33" t="s">
        <v>1071</v>
      </c>
      <c r="T1" s="33" t="s">
        <v>1068</v>
      </c>
    </row>
    <row r="2" spans="1:20" x14ac:dyDescent="0.25">
      <c r="A2" s="34" t="e">
        <f>INDEX('Scheme master'!B:B,MATCH(B2&amp;C2,'Scheme master'!C:C,0),0)</f>
        <v>#N/A</v>
      </c>
      <c r="B2" s="29"/>
      <c r="C2" s="29"/>
      <c r="D2" s="29"/>
      <c r="E2" s="35"/>
      <c r="F2" s="31"/>
      <c r="G2" s="32"/>
      <c r="H2" s="33"/>
      <c r="I2" s="33"/>
      <c r="J2" s="33"/>
      <c r="K2" s="33"/>
      <c r="L2" s="33"/>
      <c r="M2" s="33"/>
      <c r="N2" s="33"/>
      <c r="O2" s="33"/>
      <c r="P2" s="36"/>
      <c r="Q2" s="33"/>
      <c r="R2" s="33"/>
      <c r="S2" s="33"/>
      <c r="T2" s="33"/>
    </row>
    <row r="3" spans="1:20" x14ac:dyDescent="0.25">
      <c r="A3" s="34" t="e">
        <f>INDEX('Scheme master'!B:B,MATCH(B3&amp;C3,'Scheme master'!C:C,0),0)</f>
        <v>#N/A</v>
      </c>
      <c r="B3" s="29"/>
      <c r="C3" s="29"/>
      <c r="D3" s="29"/>
      <c r="E3" s="35"/>
      <c r="F3" s="31"/>
      <c r="G3" s="32"/>
      <c r="H3" s="33"/>
      <c r="I3" s="33"/>
      <c r="J3" s="33"/>
      <c r="K3" s="33"/>
      <c r="L3" s="33"/>
      <c r="M3" s="33"/>
      <c r="N3" s="33"/>
      <c r="O3" s="33"/>
      <c r="P3" s="36"/>
      <c r="Q3" s="33"/>
      <c r="R3" s="33"/>
      <c r="S3" s="33"/>
      <c r="T3" s="33"/>
    </row>
    <row r="4" spans="1:20" x14ac:dyDescent="0.25">
      <c r="A4" s="34" t="e">
        <f>INDEX('Scheme master'!B:B,MATCH(B4&amp;C4,'Scheme master'!C:C,0),0)</f>
        <v>#N/A</v>
      </c>
      <c r="B4" s="29"/>
      <c r="C4" s="29"/>
      <c r="D4" s="29"/>
      <c r="E4" s="35"/>
      <c r="F4" s="31"/>
      <c r="G4" s="32"/>
      <c r="H4" s="33"/>
      <c r="I4" s="33"/>
      <c r="J4" s="33"/>
      <c r="K4" s="33"/>
      <c r="L4" s="33"/>
      <c r="M4" s="33"/>
      <c r="N4" s="33"/>
      <c r="O4" s="33"/>
      <c r="P4" s="36"/>
      <c r="Q4" s="33"/>
      <c r="R4" s="33"/>
      <c r="S4" s="33"/>
      <c r="T4" s="33"/>
    </row>
    <row r="5" spans="1:20" x14ac:dyDescent="0.25">
      <c r="A5" s="34" t="e">
        <f>INDEX('Scheme master'!B:B,MATCH(B5&amp;C5,'Scheme master'!C:C,0),0)</f>
        <v>#N/A</v>
      </c>
      <c r="B5" s="29"/>
      <c r="C5" s="29"/>
      <c r="D5" s="29"/>
      <c r="E5" s="35"/>
      <c r="F5" s="31"/>
      <c r="G5" s="32"/>
      <c r="H5" s="33"/>
      <c r="I5" s="33"/>
      <c r="J5" s="33"/>
      <c r="K5" s="33"/>
      <c r="L5" s="33"/>
      <c r="M5" s="33"/>
      <c r="N5" s="33"/>
      <c r="O5" s="33"/>
      <c r="P5" s="36"/>
      <c r="Q5" s="33"/>
      <c r="R5" s="33"/>
      <c r="S5" s="33"/>
      <c r="T5" s="33"/>
    </row>
  </sheetData>
  <pageMargins left="0.7" right="0.7" top="0.75" bottom="0.75" header="0.3" footer="0.3"/>
  <pageSetup orientation="portrait" r:id="rId1"/>
  <headerFooter>
    <oddHeader>&amp;L&amp;"Arial"&amp;9&amp;K0078D7INTERNAL&amp;1#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2:AW180"/>
  <sheetViews>
    <sheetView topLeftCell="D1" workbookViewId="0">
      <pane ySplit="2" topLeftCell="A163" activePane="bottomLeft" state="frozen"/>
      <selection activeCell="A236" sqref="A236"/>
      <selection pane="bottomLeft" activeCell="G3" sqref="G3:G180"/>
    </sheetView>
  </sheetViews>
  <sheetFormatPr defaultColWidth="8.7109375" defaultRowHeight="15" customHeight="1" x14ac:dyDescent="0.25"/>
  <cols>
    <col min="1" max="1" width="10.42578125" style="37" bestFit="1" customWidth="1"/>
    <col min="2" max="2" width="8.85546875" style="37" bestFit="1" customWidth="1"/>
    <col min="3" max="3" width="8.7109375" style="37" customWidth="1"/>
    <col min="4" max="7" width="10.7109375" style="37" customWidth="1"/>
    <col min="8" max="8" width="8.7109375" style="37" customWidth="1"/>
    <col min="9" max="9" width="9.7109375" style="37" bestFit="1" customWidth="1"/>
    <col min="10" max="10" width="10.7109375" style="37" customWidth="1"/>
    <col min="11" max="11" width="8.7109375" style="37" customWidth="1"/>
    <col min="12" max="12" width="9.42578125" style="74" bestFit="1" customWidth="1"/>
    <col min="13" max="19" width="8.7109375" style="74" customWidth="1"/>
    <col min="20" max="20" width="11.5703125" style="74" bestFit="1" customWidth="1"/>
    <col min="21" max="49" width="8.7109375" style="74" customWidth="1"/>
    <col min="50" max="16384" width="8.7109375" style="74"/>
  </cols>
  <sheetData>
    <row r="2" spans="1:49" ht="15" customHeight="1" x14ac:dyDescent="0.25">
      <c r="A2" s="28" t="s">
        <v>503</v>
      </c>
      <c r="B2" s="28" t="s">
        <v>501</v>
      </c>
      <c r="C2" s="28" t="s">
        <v>497</v>
      </c>
      <c r="D2" s="28" t="s">
        <v>488</v>
      </c>
      <c r="E2" s="28" t="s">
        <v>1053</v>
      </c>
      <c r="F2" s="28" t="s">
        <v>493</v>
      </c>
      <c r="G2" s="28" t="s">
        <v>538</v>
      </c>
      <c r="H2" s="28" t="s">
        <v>489</v>
      </c>
      <c r="I2" s="28" t="s">
        <v>1294</v>
      </c>
      <c r="J2" s="28" t="s">
        <v>1295</v>
      </c>
      <c r="K2" s="28" t="s">
        <v>498</v>
      </c>
      <c r="L2" t="s">
        <v>1655</v>
      </c>
      <c r="M2" t="s">
        <v>1274</v>
      </c>
      <c r="N2" t="s">
        <v>1656</v>
      </c>
      <c r="O2" t="s">
        <v>1657</v>
      </c>
      <c r="P2" t="s">
        <v>1658</v>
      </c>
      <c r="Q2" t="s">
        <v>1659</v>
      </c>
      <c r="R2" t="s">
        <v>1660</v>
      </c>
      <c r="S2" t="s">
        <v>1661</v>
      </c>
      <c r="T2" s="201" t="s">
        <v>1662</v>
      </c>
      <c r="U2" t="s">
        <v>1663</v>
      </c>
      <c r="V2" t="s">
        <v>1664</v>
      </c>
      <c r="W2" t="s">
        <v>1665</v>
      </c>
      <c r="X2" t="s">
        <v>1666</v>
      </c>
      <c r="Y2" t="s">
        <v>1667</v>
      </c>
      <c r="Z2" t="s">
        <v>1668</v>
      </c>
      <c r="AA2" t="s">
        <v>1669</v>
      </c>
      <c r="AB2" t="s">
        <v>1670</v>
      </c>
      <c r="AC2" t="s">
        <v>1671</v>
      </c>
      <c r="AD2" t="s">
        <v>1672</v>
      </c>
      <c r="AE2" t="s">
        <v>1673</v>
      </c>
      <c r="AF2" t="s">
        <v>1674</v>
      </c>
      <c r="AG2" t="s">
        <v>1675</v>
      </c>
      <c r="AH2" t="s">
        <v>1676</v>
      </c>
      <c r="AI2" t="s">
        <v>1677</v>
      </c>
      <c r="AJ2" t="s">
        <v>1678</v>
      </c>
      <c r="AK2" t="s">
        <v>1679</v>
      </c>
      <c r="AL2" t="s">
        <v>1680</v>
      </c>
      <c r="AM2" t="s">
        <v>1681</v>
      </c>
      <c r="AN2" t="s">
        <v>1682</v>
      </c>
      <c r="AO2" t="s">
        <v>1683</v>
      </c>
      <c r="AP2" t="s">
        <v>1684</v>
      </c>
      <c r="AQ2" t="s">
        <v>1685</v>
      </c>
      <c r="AR2" t="s">
        <v>1686</v>
      </c>
      <c r="AS2" t="s">
        <v>1687</v>
      </c>
      <c r="AT2" t="s">
        <v>1688</v>
      </c>
      <c r="AU2" t="s">
        <v>1689</v>
      </c>
      <c r="AV2" t="s">
        <v>1690</v>
      </c>
      <c r="AW2" t="s">
        <v>1275</v>
      </c>
    </row>
    <row r="3" spans="1:49" ht="15" customHeight="1" x14ac:dyDescent="0.25">
      <c r="A3" s="37" t="str">
        <f>M3&amp;B3</f>
        <v>LEGOLDG</v>
      </c>
      <c r="B3" s="37" t="str">
        <f>VLOOKUP(L3,'Scheme master'!B:AA,25,0)</f>
        <v>G</v>
      </c>
      <c r="C3" s="37">
        <f>VLOOKUP(L3,'Scheme master'!B:Q,16,0)</f>
        <v>100</v>
      </c>
      <c r="D3" s="38">
        <f>(O3+E3)*C3/10000000</f>
        <v>3.5797599999999998</v>
      </c>
      <c r="E3" s="38">
        <f>SUMIF('CHY rollback'!A:A,L3,'CHY rollback'!G:G)</f>
        <v>0</v>
      </c>
      <c r="F3" s="38">
        <f>P3/10000000</f>
        <v>293.64122265100002</v>
      </c>
      <c r="G3" s="45">
        <f>IF(O3&lt;=0,0,S3)</f>
        <v>8202.8186999999998</v>
      </c>
      <c r="H3" s="38">
        <f t="shared" ref="H3:H34" si="0">SUMIF(M:M,M3,F:F)-R3/10000000</f>
        <v>0</v>
      </c>
      <c r="I3" s="38">
        <f>SUMIFS(TB!E:E,TB!H:H,M3,TB!F:F,"AUM")</f>
        <v>-293.64122263499991</v>
      </c>
      <c r="J3" s="38">
        <f t="shared" ref="J3:J34" si="1">(SUMIF(M:M,M3,F:F)+I3)*10000000</f>
        <v>0.16000115010683658</v>
      </c>
      <c r="K3" s="37" t="str">
        <f>VLOOKUP(M3,'Scheme master'!F:R,13,0)</f>
        <v>Live</v>
      </c>
      <c r="L3" t="s">
        <v>2717</v>
      </c>
      <c r="M3" t="s">
        <v>2618</v>
      </c>
      <c r="N3" t="s">
        <v>9</v>
      </c>
      <c r="O3">
        <v>357976</v>
      </c>
      <c r="P3">
        <v>2936412226.5100002</v>
      </c>
      <c r="Q3">
        <v>8202.8186999999998</v>
      </c>
      <c r="R3">
        <v>2936412226.5100002</v>
      </c>
      <c r="S3">
        <v>8202.8186999999998</v>
      </c>
      <c r="T3" s="201">
        <v>45747</v>
      </c>
      <c r="U3">
        <v>151961</v>
      </c>
      <c r="V3" t="s">
        <v>2622</v>
      </c>
      <c r="W3">
        <v>193</v>
      </c>
      <c r="X3">
        <v>0</v>
      </c>
      <c r="Y3">
        <v>1000</v>
      </c>
      <c r="Z3" t="s">
        <v>228</v>
      </c>
      <c r="AA3">
        <v>0</v>
      </c>
      <c r="AB3">
        <v>0</v>
      </c>
      <c r="AC3">
        <v>0</v>
      </c>
      <c r="AD3" t="s">
        <v>1737</v>
      </c>
      <c r="AE3" t="s">
        <v>6</v>
      </c>
      <c r="AF3">
        <v>45746</v>
      </c>
      <c r="AG3">
        <v>8080.6502</v>
      </c>
      <c r="AH3">
        <v>8080.6502</v>
      </c>
      <c r="AI3">
        <v>0</v>
      </c>
      <c r="AJ3">
        <v>0</v>
      </c>
      <c r="AK3">
        <v>0</v>
      </c>
      <c r="AL3">
        <v>0</v>
      </c>
      <c r="AM3">
        <v>0</v>
      </c>
      <c r="AN3">
        <v>0</v>
      </c>
      <c r="AO3" t="s">
        <v>1737</v>
      </c>
      <c r="AP3" t="s">
        <v>2802</v>
      </c>
      <c r="AQ3"/>
      <c r="AR3" t="s">
        <v>25</v>
      </c>
      <c r="AS3" t="s">
        <v>1736</v>
      </c>
      <c r="AT3">
        <v>533719</v>
      </c>
      <c r="AU3" t="s">
        <v>2803</v>
      </c>
      <c r="AV3"/>
      <c r="AW3" t="s">
        <v>562</v>
      </c>
    </row>
    <row r="4" spans="1:49" ht="15" customHeight="1" x14ac:dyDescent="0.25">
      <c r="A4" s="37" t="str">
        <f t="shared" ref="A4:A62" si="2">M4&amp;B4</f>
        <v>LDBONDDD</v>
      </c>
      <c r="B4" s="37" t="str">
        <f>VLOOKUP(L4,'Scheme master'!B:AA,25,0)</f>
        <v>DD</v>
      </c>
      <c r="C4" s="37">
        <f>VLOOKUP(L4,'Scheme master'!B:Q,16,0)</f>
        <v>10</v>
      </c>
      <c r="D4" s="38">
        <f t="shared" ref="D4:D62" si="3">(O4+E4)*C4/10000000</f>
        <v>0.55938322500000004</v>
      </c>
      <c r="E4" s="38">
        <f>SUMIF('CHY rollback'!A:A,L4,'CHY rollback'!G:G)</f>
        <v>0</v>
      </c>
      <c r="F4" s="38">
        <f t="shared" ref="F4:F62" si="4">P4/10000000</f>
        <v>1.030539876</v>
      </c>
      <c r="G4" s="45">
        <f t="shared" ref="G4:G62" si="5">IF(O4&lt;=0,0,S4)</f>
        <v>18.422799999999999</v>
      </c>
      <c r="H4" s="38">
        <f t="shared" si="0"/>
        <v>0</v>
      </c>
      <c r="I4" s="38">
        <f>SUMIFS(TB!E:E,TB!H:H,M4,TB!F:F,"AUM")</f>
        <v>-190.83486867499994</v>
      </c>
      <c r="J4" s="38">
        <f t="shared" si="1"/>
        <v>5.6843418860808015E-7</v>
      </c>
      <c r="K4" s="37" t="str">
        <f>VLOOKUP(M4,'Scheme master'!F:R,13,0)</f>
        <v>Live</v>
      </c>
      <c r="L4" t="s">
        <v>32</v>
      </c>
      <c r="M4" t="s">
        <v>33</v>
      </c>
      <c r="N4" t="s">
        <v>34</v>
      </c>
      <c r="O4">
        <v>559383.22499999998</v>
      </c>
      <c r="P4">
        <v>10305398.76</v>
      </c>
      <c r="Q4">
        <v>18.422788348720999</v>
      </c>
      <c r="R4">
        <v>1908348686.75</v>
      </c>
      <c r="S4">
        <v>18.422799999999999</v>
      </c>
      <c r="T4" s="201">
        <v>45747</v>
      </c>
      <c r="U4">
        <v>120278</v>
      </c>
      <c r="V4" t="s">
        <v>35</v>
      </c>
      <c r="W4">
        <v>33</v>
      </c>
      <c r="X4" t="s">
        <v>36</v>
      </c>
      <c r="Y4">
        <v>10</v>
      </c>
      <c r="Z4" t="s">
        <v>37</v>
      </c>
      <c r="AA4">
        <v>18.422799999999999</v>
      </c>
      <c r="AB4">
        <v>18.238600000000002</v>
      </c>
      <c r="AC4">
        <v>84270</v>
      </c>
      <c r="AD4" t="s">
        <v>2639</v>
      </c>
      <c r="AE4" t="s">
        <v>1303</v>
      </c>
      <c r="AF4">
        <v>45746</v>
      </c>
      <c r="AG4">
        <v>18.4194</v>
      </c>
      <c r="AH4">
        <v>18.419446471602701</v>
      </c>
      <c r="AI4">
        <v>3.3999999999999998E-3</v>
      </c>
      <c r="AJ4">
        <v>1.8458798875098999E-2</v>
      </c>
      <c r="AK4">
        <v>6.7374999999999998</v>
      </c>
      <c r="AL4">
        <v>3.3418771183200001E-3</v>
      </c>
      <c r="AM4">
        <v>1.8143200575934999E-2</v>
      </c>
      <c r="AN4">
        <v>6.6223000000000001</v>
      </c>
      <c r="AO4" t="s">
        <v>1872</v>
      </c>
      <c r="AP4" t="s">
        <v>38</v>
      </c>
      <c r="AQ4"/>
      <c r="AR4" t="s">
        <v>24</v>
      </c>
      <c r="AS4" t="s">
        <v>39</v>
      </c>
      <c r="AT4"/>
      <c r="AU4"/>
      <c r="AV4">
        <v>30</v>
      </c>
      <c r="AW4" t="s">
        <v>562</v>
      </c>
    </row>
    <row r="5" spans="1:49" ht="15" customHeight="1" x14ac:dyDescent="0.25">
      <c r="A5" s="37" t="str">
        <f t="shared" si="2"/>
        <v>LDBONDDG</v>
      </c>
      <c r="B5" s="37" t="str">
        <f>VLOOKUP(L5,'Scheme master'!B:AA,25,0)</f>
        <v>DG</v>
      </c>
      <c r="C5" s="37">
        <f>VLOOKUP(L5,'Scheme master'!B:Q,16,0)</f>
        <v>10</v>
      </c>
      <c r="D5" s="38">
        <f t="shared" si="3"/>
        <v>10.205049324999999</v>
      </c>
      <c r="E5" s="38">
        <f>SUMIF('CHY rollback'!A:A,L5,'CHY rollback'!G:G)</f>
        <v>0</v>
      </c>
      <c r="F5" s="38">
        <f t="shared" si="4"/>
        <v>77.814013066999991</v>
      </c>
      <c r="G5" s="45">
        <f t="shared" si="5"/>
        <v>76.250500000000002</v>
      </c>
      <c r="H5" s="38">
        <f t="shared" si="0"/>
        <v>0</v>
      </c>
      <c r="I5" s="38">
        <f>SUMIFS(TB!E:E,TB!H:H,M5,TB!F:F,"AUM")</f>
        <v>-190.83486867499994</v>
      </c>
      <c r="J5" s="38">
        <f t="shared" si="1"/>
        <v>5.6843418860808015E-7</v>
      </c>
      <c r="K5" s="37" t="str">
        <f>VLOOKUP(M5,'Scheme master'!F:R,13,0)</f>
        <v>Live</v>
      </c>
      <c r="L5" t="s">
        <v>40</v>
      </c>
      <c r="M5" t="s">
        <v>33</v>
      </c>
      <c r="N5" t="s">
        <v>41</v>
      </c>
      <c r="O5">
        <v>10205049.324999999</v>
      </c>
      <c r="P5">
        <v>778140130.66999996</v>
      </c>
      <c r="Q5">
        <v>76.250501677021603</v>
      </c>
      <c r="R5">
        <v>1908348686.75</v>
      </c>
      <c r="S5">
        <v>76.250500000000002</v>
      </c>
      <c r="T5" s="201">
        <v>45747</v>
      </c>
      <c r="U5">
        <v>120279</v>
      </c>
      <c r="V5" t="s">
        <v>42</v>
      </c>
      <c r="W5">
        <v>33</v>
      </c>
      <c r="X5" t="s">
        <v>43</v>
      </c>
      <c r="Y5">
        <v>10</v>
      </c>
      <c r="Z5" t="s">
        <v>37</v>
      </c>
      <c r="AA5">
        <v>76.250500000000002</v>
      </c>
      <c r="AB5">
        <v>75.488</v>
      </c>
      <c r="AC5">
        <v>84271</v>
      </c>
      <c r="AD5" t="s">
        <v>2639</v>
      </c>
      <c r="AE5" t="s">
        <v>44</v>
      </c>
      <c r="AF5">
        <v>45746</v>
      </c>
      <c r="AG5">
        <v>76.236699999999999</v>
      </c>
      <c r="AH5">
        <v>76.236667582202003</v>
      </c>
      <c r="AI5">
        <v>1.38E-2</v>
      </c>
      <c r="AJ5">
        <v>1.8101518035277001E-2</v>
      </c>
      <c r="AK5">
        <v>6.6071</v>
      </c>
      <c r="AL5">
        <v>1.3834094819529999E-2</v>
      </c>
      <c r="AM5">
        <v>1.8146248069687999E-2</v>
      </c>
      <c r="AN5">
        <v>6.6234000000000002</v>
      </c>
      <c r="AO5" t="s">
        <v>1872</v>
      </c>
      <c r="AP5" t="s">
        <v>38</v>
      </c>
      <c r="AQ5"/>
      <c r="AR5" t="s">
        <v>24</v>
      </c>
      <c r="AS5" t="s">
        <v>45</v>
      </c>
      <c r="AT5"/>
      <c r="AU5"/>
      <c r="AV5">
        <v>30</v>
      </c>
      <c r="AW5" t="s">
        <v>562</v>
      </c>
    </row>
    <row r="6" spans="1:49" ht="15" customHeight="1" x14ac:dyDescent="0.25">
      <c r="A6" s="37" t="str">
        <f t="shared" si="2"/>
        <v>LDBONDDDQ</v>
      </c>
      <c r="B6" s="37" t="str">
        <f>VLOOKUP(L6,'Scheme master'!B:AA,25,0)</f>
        <v>DDQ</v>
      </c>
      <c r="C6" s="37">
        <f>VLOOKUP(L6,'Scheme master'!B:Q,16,0)</f>
        <v>10</v>
      </c>
      <c r="D6" s="38">
        <f t="shared" si="3"/>
        <v>0.84190948800000009</v>
      </c>
      <c r="E6" s="38">
        <f>SUMIF('CHY rollback'!A:A,L6,'CHY rollback'!G:G)</f>
        <v>0</v>
      </c>
      <c r="F6" s="38">
        <f t="shared" si="4"/>
        <v>1.5510420310000002</v>
      </c>
      <c r="G6" s="45">
        <f t="shared" si="5"/>
        <v>18.422899999999998</v>
      </c>
      <c r="H6" s="38">
        <f t="shared" si="0"/>
        <v>0</v>
      </c>
      <c r="I6" s="38">
        <f>SUMIFS(TB!E:E,TB!H:H,M6,TB!F:F,"AUM")</f>
        <v>-190.83486867499994</v>
      </c>
      <c r="J6" s="38">
        <f t="shared" si="1"/>
        <v>5.6843418860808015E-7</v>
      </c>
      <c r="K6" s="37" t="str">
        <f>VLOOKUP(M6,'Scheme master'!F:R,13,0)</f>
        <v>Live</v>
      </c>
      <c r="L6" t="s">
        <v>2192</v>
      </c>
      <c r="M6" t="s">
        <v>33</v>
      </c>
      <c r="N6" t="s">
        <v>154</v>
      </c>
      <c r="O6">
        <v>841909.48800000001</v>
      </c>
      <c r="P6">
        <v>15510420.310000001</v>
      </c>
      <c r="Q6">
        <v>18.422907130843502</v>
      </c>
      <c r="R6">
        <v>1908348686.75</v>
      </c>
      <c r="S6">
        <v>18.422899999999998</v>
      </c>
      <c r="T6" s="201">
        <v>45747</v>
      </c>
      <c r="U6">
        <v>151988</v>
      </c>
      <c r="V6" t="s">
        <v>1881</v>
      </c>
      <c r="W6">
        <v>33</v>
      </c>
      <c r="X6"/>
      <c r="Y6">
        <v>10</v>
      </c>
      <c r="Z6" t="s">
        <v>37</v>
      </c>
      <c r="AA6">
        <v>18.422899999999998</v>
      </c>
      <c r="AB6">
        <v>18.422899999999998</v>
      </c>
      <c r="AC6">
        <v>160174</v>
      </c>
      <c r="AD6" t="s">
        <v>2639</v>
      </c>
      <c r="AE6" t="s">
        <v>1308</v>
      </c>
      <c r="AF6">
        <v>45746</v>
      </c>
      <c r="AG6">
        <v>18.419599999999999</v>
      </c>
      <c r="AH6">
        <v>18.419565263291101</v>
      </c>
      <c r="AI6">
        <v>3.3E-3</v>
      </c>
      <c r="AJ6">
        <v>1.7915698495081001E-2</v>
      </c>
      <c r="AK6">
        <v>6.5392000000000001</v>
      </c>
      <c r="AL6">
        <v>3.3418675523900002E-3</v>
      </c>
      <c r="AM6">
        <v>1.8143031633053999E-2</v>
      </c>
      <c r="AN6">
        <v>6.6222000000000003</v>
      </c>
      <c r="AO6" t="s">
        <v>1872</v>
      </c>
      <c r="AP6" t="s">
        <v>38</v>
      </c>
      <c r="AQ6"/>
      <c r="AR6" t="s">
        <v>24</v>
      </c>
      <c r="AS6"/>
      <c r="AT6"/>
      <c r="AU6"/>
      <c r="AV6">
        <v>30</v>
      </c>
      <c r="AW6" t="s">
        <v>562</v>
      </c>
    </row>
    <row r="7" spans="1:49" ht="15" customHeight="1" x14ac:dyDescent="0.25">
      <c r="A7" s="37" t="str">
        <f t="shared" si="2"/>
        <v>LDBONDRDA</v>
      </c>
      <c r="B7" s="37" t="str">
        <f>VLOOKUP(L7,'Scheme master'!B:AA,25,0)</f>
        <v>RDA</v>
      </c>
      <c r="C7" s="37">
        <f>VLOOKUP(L7,'Scheme master'!B:Q,16,0)</f>
        <v>10</v>
      </c>
      <c r="D7" s="38">
        <f t="shared" si="3"/>
        <v>6.4230169999999996E-3</v>
      </c>
      <c r="E7" s="38">
        <f>SUMIF('CHY rollback'!A:A,L7,'CHY rollback'!G:G)</f>
        <v>0</v>
      </c>
      <c r="F7" s="38">
        <f t="shared" si="4"/>
        <v>9.9870919999999995E-3</v>
      </c>
      <c r="G7" s="45">
        <f t="shared" si="5"/>
        <v>15.5489</v>
      </c>
      <c r="H7" s="38">
        <f t="shared" si="0"/>
        <v>0</v>
      </c>
      <c r="I7" s="38">
        <f>SUMIFS(TB!E:E,TB!H:H,M7,TB!F:F,"AUM")</f>
        <v>-190.83486867499994</v>
      </c>
      <c r="J7" s="38">
        <f t="shared" si="1"/>
        <v>5.6843418860808015E-7</v>
      </c>
      <c r="K7" s="37" t="str">
        <f>VLOOKUP(M7,'Scheme master'!F:R,13,0)</f>
        <v>Live</v>
      </c>
      <c r="L7" t="s">
        <v>2193</v>
      </c>
      <c r="M7" t="s">
        <v>33</v>
      </c>
      <c r="N7" t="s">
        <v>159</v>
      </c>
      <c r="O7">
        <v>6423.0169999999998</v>
      </c>
      <c r="P7">
        <v>99870.92</v>
      </c>
      <c r="Q7">
        <v>15.5489110491222</v>
      </c>
      <c r="R7">
        <v>1908348686.75</v>
      </c>
      <c r="S7">
        <v>15.5489</v>
      </c>
      <c r="T7" s="201">
        <v>45747</v>
      </c>
      <c r="U7">
        <v>151989</v>
      </c>
      <c r="V7" t="s">
        <v>1878</v>
      </c>
      <c r="W7">
        <v>33</v>
      </c>
      <c r="X7"/>
      <c r="Y7">
        <v>10</v>
      </c>
      <c r="Z7" t="s">
        <v>37</v>
      </c>
      <c r="AA7">
        <v>15.5489</v>
      </c>
      <c r="AB7">
        <v>15.5489</v>
      </c>
      <c r="AC7">
        <v>160171</v>
      </c>
      <c r="AD7" t="s">
        <v>2639</v>
      </c>
      <c r="AE7" t="s">
        <v>1309</v>
      </c>
      <c r="AF7">
        <v>45746</v>
      </c>
      <c r="AG7">
        <v>15.5465</v>
      </c>
      <c r="AH7">
        <v>15.5465212064673</v>
      </c>
      <c r="AI7">
        <v>2.3999999999999998E-3</v>
      </c>
      <c r="AJ7">
        <v>1.5437558292863E-2</v>
      </c>
      <c r="AK7">
        <v>5.6346999999999996</v>
      </c>
      <c r="AL7">
        <v>2.3898426549399999E-3</v>
      </c>
      <c r="AM7">
        <v>1.5372202071456001E-2</v>
      </c>
      <c r="AN7">
        <v>5.6109</v>
      </c>
      <c r="AO7" t="s">
        <v>1872</v>
      </c>
      <c r="AP7" t="s">
        <v>38</v>
      </c>
      <c r="AQ7"/>
      <c r="AR7" t="s">
        <v>25</v>
      </c>
      <c r="AS7"/>
      <c r="AT7"/>
      <c r="AU7"/>
      <c r="AV7">
        <v>30</v>
      </c>
      <c r="AW7" t="s">
        <v>562</v>
      </c>
    </row>
    <row r="8" spans="1:49" ht="15" customHeight="1" x14ac:dyDescent="0.25">
      <c r="A8" s="37" t="str">
        <f t="shared" si="2"/>
        <v>LDBONDRD</v>
      </c>
      <c r="B8" s="37" t="str">
        <f>VLOOKUP(L8,'Scheme master'!B:AA,25,0)</f>
        <v>RD</v>
      </c>
      <c r="C8" s="37">
        <f>VLOOKUP(L8,'Scheme master'!B:Q,16,0)</f>
        <v>10</v>
      </c>
      <c r="D8" s="38">
        <f t="shared" si="3"/>
        <v>2.8120212969999998</v>
      </c>
      <c r="E8" s="38">
        <f>SUMIF('CHY rollback'!A:A,L8,'CHY rollback'!G:G)</f>
        <v>0</v>
      </c>
      <c r="F8" s="38">
        <f t="shared" si="4"/>
        <v>4.37238916</v>
      </c>
      <c r="G8" s="45">
        <f t="shared" si="5"/>
        <v>15.5489</v>
      </c>
      <c r="H8" s="38">
        <f t="shared" si="0"/>
        <v>0</v>
      </c>
      <c r="I8" s="38">
        <f>SUMIFS(TB!E:E,TB!H:H,M8,TB!F:F,"AUM")</f>
        <v>-190.83486867499994</v>
      </c>
      <c r="J8" s="38">
        <f t="shared" si="1"/>
        <v>5.6843418860808015E-7</v>
      </c>
      <c r="K8" s="37" t="str">
        <f>VLOOKUP(M8,'Scheme master'!F:R,13,0)</f>
        <v>Live</v>
      </c>
      <c r="L8" t="s">
        <v>46</v>
      </c>
      <c r="M8" t="s">
        <v>33</v>
      </c>
      <c r="N8" t="s">
        <v>18</v>
      </c>
      <c r="O8">
        <v>2812021.2969999998</v>
      </c>
      <c r="P8">
        <v>43723891.600000001</v>
      </c>
      <c r="Q8">
        <v>15.548919080608201</v>
      </c>
      <c r="R8">
        <v>1908348686.75</v>
      </c>
      <c r="S8">
        <v>15.5489</v>
      </c>
      <c r="T8" s="201">
        <v>45747</v>
      </c>
      <c r="U8">
        <v>100314</v>
      </c>
      <c r="V8" t="s">
        <v>47</v>
      </c>
      <c r="W8">
        <v>33</v>
      </c>
      <c r="X8" t="s">
        <v>48</v>
      </c>
      <c r="Y8">
        <v>10</v>
      </c>
      <c r="Z8" t="s">
        <v>37</v>
      </c>
      <c r="AA8">
        <v>15.5489</v>
      </c>
      <c r="AB8">
        <v>15.3934</v>
      </c>
      <c r="AC8">
        <v>84268</v>
      </c>
      <c r="AD8" t="s">
        <v>2639</v>
      </c>
      <c r="AE8" t="s">
        <v>1304</v>
      </c>
      <c r="AF8">
        <v>45746</v>
      </c>
      <c r="AG8">
        <v>15.5465</v>
      </c>
      <c r="AH8">
        <v>15.546528728868299</v>
      </c>
      <c r="AI8">
        <v>2.3999999999999998E-3</v>
      </c>
      <c r="AJ8">
        <v>1.5437558292863E-2</v>
      </c>
      <c r="AK8">
        <v>5.6346999999999996</v>
      </c>
      <c r="AL8">
        <v>2.3903517399299998E-3</v>
      </c>
      <c r="AM8">
        <v>1.5375469222858E-2</v>
      </c>
      <c r="AN8">
        <v>5.6120000000000001</v>
      </c>
      <c r="AO8" t="s">
        <v>1872</v>
      </c>
      <c r="AP8" t="s">
        <v>38</v>
      </c>
      <c r="AQ8"/>
      <c r="AR8" t="s">
        <v>25</v>
      </c>
      <c r="AS8" t="s">
        <v>49</v>
      </c>
      <c r="AT8"/>
      <c r="AU8"/>
      <c r="AV8">
        <v>30</v>
      </c>
      <c r="AW8" t="s">
        <v>562</v>
      </c>
    </row>
    <row r="9" spans="1:49" ht="15" customHeight="1" x14ac:dyDescent="0.25">
      <c r="A9" s="37" t="str">
        <f t="shared" si="2"/>
        <v>LDBONDRG</v>
      </c>
      <c r="B9" s="37" t="str">
        <f>VLOOKUP(L9,'Scheme master'!B:AA,25,0)</f>
        <v>RG</v>
      </c>
      <c r="C9" s="37">
        <f>VLOOKUP(L9,'Scheme master'!B:Q,16,0)</f>
        <v>10</v>
      </c>
      <c r="D9" s="38">
        <f t="shared" si="3"/>
        <v>14.837196237000001</v>
      </c>
      <c r="E9" s="38">
        <f>SUMIF('CHY rollback'!A:A,L9,'CHY rollback'!G:G)</f>
        <v>0</v>
      </c>
      <c r="F9" s="38">
        <f t="shared" si="4"/>
        <v>105.24983896799999</v>
      </c>
      <c r="G9" s="45">
        <f t="shared" si="5"/>
        <v>70.936499999999995</v>
      </c>
      <c r="H9" s="38">
        <f t="shared" si="0"/>
        <v>0</v>
      </c>
      <c r="I9" s="38">
        <f>SUMIFS(TB!E:E,TB!H:H,M9,TB!F:F,"AUM")</f>
        <v>-190.83486867499994</v>
      </c>
      <c r="J9" s="38">
        <f t="shared" si="1"/>
        <v>5.6843418860808015E-7</v>
      </c>
      <c r="K9" s="37" t="str">
        <f>VLOOKUP(M9,'Scheme master'!F:R,13,0)</f>
        <v>Live</v>
      </c>
      <c r="L9" t="s">
        <v>50</v>
      </c>
      <c r="M9" t="s">
        <v>33</v>
      </c>
      <c r="N9" t="s">
        <v>19</v>
      </c>
      <c r="O9">
        <v>14837196.237</v>
      </c>
      <c r="P9">
        <v>1052498389.6799999</v>
      </c>
      <c r="Q9">
        <v>70.936474308761291</v>
      </c>
      <c r="R9">
        <v>1908348686.75</v>
      </c>
      <c r="S9">
        <v>70.936499999999995</v>
      </c>
      <c r="T9" s="201">
        <v>45747</v>
      </c>
      <c r="U9">
        <v>100315</v>
      </c>
      <c r="V9" t="s">
        <v>51</v>
      </c>
      <c r="W9">
        <v>33</v>
      </c>
      <c r="X9" t="s">
        <v>52</v>
      </c>
      <c r="Y9">
        <v>10</v>
      </c>
      <c r="Z9" t="s">
        <v>37</v>
      </c>
      <c r="AA9">
        <v>70.936499999999995</v>
      </c>
      <c r="AB9">
        <v>70.227099999999993</v>
      </c>
      <c r="AC9">
        <v>84269</v>
      </c>
      <c r="AD9" t="s">
        <v>2639</v>
      </c>
      <c r="AE9" t="s">
        <v>53</v>
      </c>
      <c r="AF9">
        <v>45746</v>
      </c>
      <c r="AG9">
        <v>70.925600000000003</v>
      </c>
      <c r="AH9">
        <v>70.925569170929606</v>
      </c>
      <c r="AI9">
        <v>1.09E-2</v>
      </c>
      <c r="AJ9">
        <v>1.5368216835670001E-2</v>
      </c>
      <c r="AK9">
        <v>5.6093999999999999</v>
      </c>
      <c r="AL9">
        <v>1.0905137831670001E-2</v>
      </c>
      <c r="AM9">
        <v>1.5375467492391E-2</v>
      </c>
      <c r="AN9">
        <v>5.6120000000000001</v>
      </c>
      <c r="AO9" t="s">
        <v>1872</v>
      </c>
      <c r="AP9" t="s">
        <v>38</v>
      </c>
      <c r="AQ9"/>
      <c r="AR9" t="s">
        <v>25</v>
      </c>
      <c r="AS9" t="s">
        <v>54</v>
      </c>
      <c r="AT9"/>
      <c r="AU9"/>
      <c r="AV9">
        <v>30</v>
      </c>
      <c r="AW9" t="s">
        <v>562</v>
      </c>
    </row>
    <row r="10" spans="1:49" ht="15" customHeight="1" x14ac:dyDescent="0.25">
      <c r="A10" s="37" t="str">
        <f t="shared" si="2"/>
        <v>LDBONDRDQ</v>
      </c>
      <c r="B10" s="37" t="str">
        <f>VLOOKUP(L10,'Scheme master'!B:AA,25,0)</f>
        <v>RDQ</v>
      </c>
      <c r="C10" s="37">
        <f>VLOOKUP(L10,'Scheme master'!B:Q,16,0)</f>
        <v>10</v>
      </c>
      <c r="D10" s="38">
        <f t="shared" si="3"/>
        <v>8.1534419999999996E-2</v>
      </c>
      <c r="E10" s="38">
        <f>SUMIF('CHY rollback'!A:A,L10,'CHY rollback'!G:G)</f>
        <v>0</v>
      </c>
      <c r="F10" s="38">
        <f t="shared" si="4"/>
        <v>0.12677690599999999</v>
      </c>
      <c r="G10" s="45">
        <f t="shared" si="5"/>
        <v>15.5489</v>
      </c>
      <c r="H10" s="38">
        <f t="shared" si="0"/>
        <v>0</v>
      </c>
      <c r="I10" s="38">
        <f>SUMIFS(TB!E:E,TB!H:H,M10,TB!F:F,"AUM")</f>
        <v>-190.83486867499994</v>
      </c>
      <c r="J10" s="38">
        <f t="shared" si="1"/>
        <v>5.6843418860808015E-7</v>
      </c>
      <c r="K10" s="37" t="str">
        <f>VLOOKUP(M10,'Scheme master'!F:R,13,0)</f>
        <v>Live</v>
      </c>
      <c r="L10" t="s">
        <v>2194</v>
      </c>
      <c r="M10" t="s">
        <v>33</v>
      </c>
      <c r="N10" t="s">
        <v>172</v>
      </c>
      <c r="O10">
        <v>81534.42</v>
      </c>
      <c r="P10">
        <v>1267769.06</v>
      </c>
      <c r="Q10">
        <v>15.5488818096701</v>
      </c>
      <c r="R10">
        <v>1908348686.75</v>
      </c>
      <c r="S10">
        <v>15.5489</v>
      </c>
      <c r="T10" s="201">
        <v>45747</v>
      </c>
      <c r="U10">
        <v>151986</v>
      </c>
      <c r="V10" t="s">
        <v>1875</v>
      </c>
      <c r="W10">
        <v>33</v>
      </c>
      <c r="X10"/>
      <c r="Y10">
        <v>10</v>
      </c>
      <c r="Z10" t="s">
        <v>37</v>
      </c>
      <c r="AA10">
        <v>15.5489</v>
      </c>
      <c r="AB10">
        <v>15.5489</v>
      </c>
      <c r="AC10">
        <v>160173</v>
      </c>
      <c r="AD10" t="s">
        <v>2639</v>
      </c>
      <c r="AE10" t="s">
        <v>1310</v>
      </c>
      <c r="AF10">
        <v>45746</v>
      </c>
      <c r="AG10">
        <v>15.5465</v>
      </c>
      <c r="AH10">
        <v>15.5464914081685</v>
      </c>
      <c r="AI10">
        <v>2.3999999999999998E-3</v>
      </c>
      <c r="AJ10">
        <v>1.5437558292863E-2</v>
      </c>
      <c r="AK10">
        <v>5.6346999999999996</v>
      </c>
      <c r="AL10">
        <v>2.3904015016000001E-3</v>
      </c>
      <c r="AM10">
        <v>1.5375826215965E-2</v>
      </c>
      <c r="AN10">
        <v>5.6121999999999996</v>
      </c>
      <c r="AO10" t="s">
        <v>1872</v>
      </c>
      <c r="AP10" t="s">
        <v>38</v>
      </c>
      <c r="AQ10"/>
      <c r="AR10" t="s">
        <v>25</v>
      </c>
      <c r="AS10"/>
      <c r="AT10"/>
      <c r="AU10"/>
      <c r="AV10">
        <v>30</v>
      </c>
      <c r="AW10" t="s">
        <v>562</v>
      </c>
    </row>
    <row r="11" spans="1:49" ht="15" customHeight="1" x14ac:dyDescent="0.25">
      <c r="A11" s="37" t="str">
        <f t="shared" si="2"/>
        <v>LDBONDDDA</v>
      </c>
      <c r="B11" s="37" t="str">
        <f>VLOOKUP(L11,'Scheme master'!B:AA,25,0)</f>
        <v>DDA</v>
      </c>
      <c r="C11" s="37">
        <f>VLOOKUP(L11,'Scheme master'!B:Q,16,0)</f>
        <v>10</v>
      </c>
      <c r="D11" s="38">
        <f t="shared" si="3"/>
        <v>0.36926211799999997</v>
      </c>
      <c r="E11" s="38">
        <f>SUMIF('CHY rollback'!A:A,L11,'CHY rollback'!G:G)</f>
        <v>0</v>
      </c>
      <c r="F11" s="38">
        <f t="shared" si="4"/>
        <v>0.68028157499999997</v>
      </c>
      <c r="G11" s="45">
        <f t="shared" si="5"/>
        <v>18.422699999999999</v>
      </c>
      <c r="H11" s="38">
        <f t="shared" si="0"/>
        <v>0</v>
      </c>
      <c r="I11" s="38">
        <f>SUMIFS(TB!E:E,TB!H:H,M11,TB!F:F,"AUM")</f>
        <v>-190.83486867499994</v>
      </c>
      <c r="J11" s="38">
        <f t="shared" si="1"/>
        <v>5.6843418860808015E-7</v>
      </c>
      <c r="K11" s="37" t="str">
        <f>VLOOKUP(M11,'Scheme master'!F:R,13,0)</f>
        <v>Live</v>
      </c>
      <c r="L11" t="s">
        <v>2195</v>
      </c>
      <c r="M11" t="s">
        <v>33</v>
      </c>
      <c r="N11" t="s">
        <v>177</v>
      </c>
      <c r="O11">
        <v>369262.11799999996</v>
      </c>
      <c r="P11">
        <v>6802815.75</v>
      </c>
      <c r="Q11">
        <v>18.4227285128663</v>
      </c>
      <c r="R11">
        <v>1908348686.75</v>
      </c>
      <c r="S11">
        <v>18.422699999999999</v>
      </c>
      <c r="T11" s="201">
        <v>45747</v>
      </c>
      <c r="U11">
        <v>151990</v>
      </c>
      <c r="V11" t="s">
        <v>1884</v>
      </c>
      <c r="W11">
        <v>33</v>
      </c>
      <c r="X11"/>
      <c r="Y11">
        <v>10</v>
      </c>
      <c r="Z11" t="s">
        <v>37</v>
      </c>
      <c r="AA11">
        <v>18.422699999999999</v>
      </c>
      <c r="AB11">
        <v>18.422699999999999</v>
      </c>
      <c r="AC11">
        <v>160172</v>
      </c>
      <c r="AD11" t="s">
        <v>2639</v>
      </c>
      <c r="AE11" t="s">
        <v>1312</v>
      </c>
      <c r="AF11">
        <v>45746</v>
      </c>
      <c r="AG11">
        <v>18.4194</v>
      </c>
      <c r="AH11">
        <v>18.419386659099398</v>
      </c>
      <c r="AI11">
        <v>3.3E-3</v>
      </c>
      <c r="AJ11">
        <v>1.7915893025830999E-2</v>
      </c>
      <c r="AK11">
        <v>6.5392999999999999</v>
      </c>
      <c r="AL11">
        <v>3.3418537668699999E-3</v>
      </c>
      <c r="AM11">
        <v>1.8143132715111001E-2</v>
      </c>
      <c r="AN11">
        <v>6.6222000000000003</v>
      </c>
      <c r="AO11" t="s">
        <v>1872</v>
      </c>
      <c r="AP11" t="s">
        <v>38</v>
      </c>
      <c r="AQ11"/>
      <c r="AR11" t="s">
        <v>24</v>
      </c>
      <c r="AS11"/>
      <c r="AT11"/>
      <c r="AU11"/>
      <c r="AV11">
        <v>30</v>
      </c>
      <c r="AW11" t="s">
        <v>562</v>
      </c>
    </row>
    <row r="12" spans="1:49" ht="15" customHeight="1" x14ac:dyDescent="0.25">
      <c r="A12" s="37" t="str">
        <f t="shared" si="2"/>
        <v>LDGETFG</v>
      </c>
      <c r="B12" s="37" t="str">
        <f>VLOOKUP(L12,'Scheme master'!B:AA,25,0)</f>
        <v>G</v>
      </c>
      <c r="C12" s="37">
        <f>VLOOKUP(L12,'Scheme master'!B:Q,16,0)</f>
        <v>10</v>
      </c>
      <c r="D12" s="38">
        <f t="shared" si="3"/>
        <v>896.873513</v>
      </c>
      <c r="E12" s="38">
        <f>SUMIF('CHY rollback'!A:A,L12,'CHY rollback'!G:G)</f>
        <v>0</v>
      </c>
      <c r="F12" s="38">
        <f t="shared" si="4"/>
        <v>2471.1844743840002</v>
      </c>
      <c r="G12" s="45">
        <f t="shared" si="5"/>
        <v>27.5533</v>
      </c>
      <c r="H12" s="38">
        <f t="shared" si="0"/>
        <v>0</v>
      </c>
      <c r="I12" s="38">
        <f>SUMIFS(TB!E:E,TB!H:H,M12,TB!F:F,"AUM")</f>
        <v>-2471.1844743839997</v>
      </c>
      <c r="J12" s="38">
        <f t="shared" si="1"/>
        <v>4.5474735088646412E-6</v>
      </c>
      <c r="K12" s="37" t="str">
        <f>VLOOKUP(M12,'Scheme master'!F:R,13,0)</f>
        <v>Live</v>
      </c>
      <c r="L12" t="s">
        <v>65</v>
      </c>
      <c r="M12" t="s">
        <v>66</v>
      </c>
      <c r="N12" t="s">
        <v>9</v>
      </c>
      <c r="O12">
        <v>896873513</v>
      </c>
      <c r="P12">
        <v>24711844743.84</v>
      </c>
      <c r="Q12">
        <v>27.5533220522703</v>
      </c>
      <c r="R12">
        <v>24711844743.84</v>
      </c>
      <c r="S12">
        <v>27.5533</v>
      </c>
      <c r="T12" s="201">
        <v>45747</v>
      </c>
      <c r="U12">
        <v>133307</v>
      </c>
      <c r="V12" t="s">
        <v>67</v>
      </c>
      <c r="W12">
        <v>168</v>
      </c>
      <c r="X12" t="s">
        <v>68</v>
      </c>
      <c r="Y12">
        <v>10</v>
      </c>
      <c r="Z12" t="s">
        <v>37</v>
      </c>
      <c r="AA12">
        <v>27.5533</v>
      </c>
      <c r="AB12">
        <v>27.5533</v>
      </c>
      <c r="AC12">
        <v>84247</v>
      </c>
      <c r="AD12" t="s">
        <v>1416</v>
      </c>
      <c r="AE12" t="s">
        <v>6</v>
      </c>
      <c r="AF12">
        <v>45746</v>
      </c>
      <c r="AG12">
        <v>27.548500000000001</v>
      </c>
      <c r="AH12">
        <v>27.548478742241599</v>
      </c>
      <c r="AI12">
        <v>4.7999999999999996E-3</v>
      </c>
      <c r="AJ12">
        <v>1.7423816178739001E-2</v>
      </c>
      <c r="AK12">
        <v>6.3597000000000001</v>
      </c>
      <c r="AL12">
        <v>4.8433100287099996E-3</v>
      </c>
      <c r="AM12">
        <v>1.7581043490737001E-2</v>
      </c>
      <c r="AN12">
        <v>6.4170999999999996</v>
      </c>
      <c r="AO12" t="s">
        <v>1416</v>
      </c>
      <c r="AP12" t="s">
        <v>69</v>
      </c>
      <c r="AQ12"/>
      <c r="AR12" t="s">
        <v>70</v>
      </c>
      <c r="AS12" t="s">
        <v>71</v>
      </c>
      <c r="AT12"/>
      <c r="AU12" t="s">
        <v>72</v>
      </c>
      <c r="AV12">
        <v>30</v>
      </c>
      <c r="AW12" t="s">
        <v>562</v>
      </c>
    </row>
    <row r="13" spans="1:49" ht="15" customHeight="1" x14ac:dyDescent="0.25">
      <c r="A13" s="37" t="str">
        <f t="shared" si="2"/>
        <v>LDGSECDD</v>
      </c>
      <c r="B13" s="37" t="str">
        <f>VLOOKUP(L13,'Scheme master'!B:AA,25,0)</f>
        <v>DD</v>
      </c>
      <c r="C13" s="37">
        <f>VLOOKUP(L13,'Scheme master'!B:Q,16,0)</f>
        <v>10</v>
      </c>
      <c r="D13" s="38">
        <f t="shared" si="3"/>
        <v>3.7235495999999993E-2</v>
      </c>
      <c r="E13" s="38">
        <f>SUMIF('CHY rollback'!A:A,L13,'CHY rollback'!G:G)</f>
        <v>0</v>
      </c>
      <c r="F13" s="38">
        <f t="shared" si="4"/>
        <v>6.9882306000000005E-2</v>
      </c>
      <c r="G13" s="45">
        <f t="shared" si="5"/>
        <v>18.767700000000001</v>
      </c>
      <c r="H13" s="38">
        <f t="shared" si="0"/>
        <v>0</v>
      </c>
      <c r="I13" s="38">
        <f>SUMIFS(TB!E:E,TB!H:H,M13,TB!F:F,"AUM")</f>
        <v>-86.826674688999972</v>
      </c>
      <c r="J13" s="38">
        <f t="shared" si="1"/>
        <v>1.0000320571634802E-2</v>
      </c>
      <c r="K13" s="37" t="str">
        <f>VLOOKUP(M13,'Scheme master'!F:R,13,0)</f>
        <v>Live</v>
      </c>
      <c r="L13" t="s">
        <v>73</v>
      </c>
      <c r="M13" t="s">
        <v>74</v>
      </c>
      <c r="N13" t="s">
        <v>34</v>
      </c>
      <c r="O13">
        <v>37235.495999999999</v>
      </c>
      <c r="P13">
        <v>698823.06</v>
      </c>
      <c r="Q13">
        <v>18.767658150706499</v>
      </c>
      <c r="R13">
        <v>868266746.89999998</v>
      </c>
      <c r="S13">
        <v>18.767700000000001</v>
      </c>
      <c r="T13" s="201">
        <v>45747</v>
      </c>
      <c r="U13">
        <v>120283</v>
      </c>
      <c r="V13" t="s">
        <v>75</v>
      </c>
      <c r="W13">
        <v>34</v>
      </c>
      <c r="X13" t="s">
        <v>76</v>
      </c>
      <c r="Y13">
        <v>10</v>
      </c>
      <c r="Z13" t="s">
        <v>37</v>
      </c>
      <c r="AA13">
        <v>18.767700000000001</v>
      </c>
      <c r="AB13">
        <v>18.720800000000001</v>
      </c>
      <c r="AC13">
        <v>84274</v>
      </c>
      <c r="AD13" t="s">
        <v>1886</v>
      </c>
      <c r="AE13" t="s">
        <v>1303</v>
      </c>
      <c r="AF13">
        <v>45746</v>
      </c>
      <c r="AG13">
        <v>18.764500000000002</v>
      </c>
      <c r="AH13">
        <v>18.764524581598199</v>
      </c>
      <c r="AI13">
        <v>3.2000000000000002E-3</v>
      </c>
      <c r="AJ13">
        <v>1.7053478643182001E-2</v>
      </c>
      <c r="AK13">
        <v>6.2244999999999999</v>
      </c>
      <c r="AL13">
        <v>3.1335691083599999E-3</v>
      </c>
      <c r="AM13">
        <v>1.6699432456887001E-2</v>
      </c>
      <c r="AN13">
        <v>6.0952999999999999</v>
      </c>
      <c r="AO13" t="s">
        <v>1886</v>
      </c>
      <c r="AP13" t="s">
        <v>77</v>
      </c>
      <c r="AQ13"/>
      <c r="AR13" t="s">
        <v>24</v>
      </c>
      <c r="AS13" t="s">
        <v>78</v>
      </c>
      <c r="AT13"/>
      <c r="AU13"/>
      <c r="AV13">
        <v>30</v>
      </c>
      <c r="AW13" t="s">
        <v>562</v>
      </c>
    </row>
    <row r="14" spans="1:49" ht="15" customHeight="1" x14ac:dyDescent="0.25">
      <c r="A14" s="37" t="str">
        <f t="shared" si="2"/>
        <v>LDGSECDG</v>
      </c>
      <c r="B14" s="37" t="str">
        <f>VLOOKUP(L14,'Scheme master'!B:AA,25,0)</f>
        <v>DG</v>
      </c>
      <c r="C14" s="37">
        <f>VLOOKUP(L14,'Scheme master'!B:Q,16,0)</f>
        <v>10</v>
      </c>
      <c r="D14" s="38">
        <f t="shared" si="3"/>
        <v>7.1636973349999993</v>
      </c>
      <c r="E14" s="38">
        <f>SUMIF('CHY rollback'!A:A,L14,'CHY rollback'!G:G)</f>
        <v>0</v>
      </c>
      <c r="F14" s="38">
        <f t="shared" si="4"/>
        <v>46.660157857000002</v>
      </c>
      <c r="G14" s="45">
        <f t="shared" si="5"/>
        <v>65.134200000000007</v>
      </c>
      <c r="H14" s="38">
        <f t="shared" si="0"/>
        <v>0</v>
      </c>
      <c r="I14" s="38">
        <f>SUMIFS(TB!E:E,TB!H:H,M14,TB!F:F,"AUM")</f>
        <v>-86.826674688999972</v>
      </c>
      <c r="J14" s="38">
        <f t="shared" si="1"/>
        <v>1.0000320571634802E-2</v>
      </c>
      <c r="K14" s="37" t="str">
        <f>VLOOKUP(M14,'Scheme master'!F:R,13,0)</f>
        <v>Live</v>
      </c>
      <c r="L14" t="s">
        <v>79</v>
      </c>
      <c r="M14" t="s">
        <v>74</v>
      </c>
      <c r="N14" t="s">
        <v>41</v>
      </c>
      <c r="O14">
        <v>7163697.335</v>
      </c>
      <c r="P14">
        <v>466601578.56999999</v>
      </c>
      <c r="Q14">
        <v>65.134183753172195</v>
      </c>
      <c r="R14">
        <v>868266746.89999998</v>
      </c>
      <c r="S14">
        <v>65.134200000000007</v>
      </c>
      <c r="T14" s="201">
        <v>45747</v>
      </c>
      <c r="U14">
        <v>120282</v>
      </c>
      <c r="V14" t="s">
        <v>80</v>
      </c>
      <c r="W14">
        <v>34</v>
      </c>
      <c r="X14" t="s">
        <v>81</v>
      </c>
      <c r="Y14">
        <v>10</v>
      </c>
      <c r="Z14" t="s">
        <v>37</v>
      </c>
      <c r="AA14">
        <v>65.134200000000007</v>
      </c>
      <c r="AB14">
        <v>64.971400000000003</v>
      </c>
      <c r="AC14">
        <v>84275</v>
      </c>
      <c r="AD14" t="s">
        <v>1886</v>
      </c>
      <c r="AE14" t="s">
        <v>44</v>
      </c>
      <c r="AF14">
        <v>45746</v>
      </c>
      <c r="AG14">
        <v>65.1233</v>
      </c>
      <c r="AH14">
        <v>65.123291476970195</v>
      </c>
      <c r="AI14">
        <v>1.09E-2</v>
      </c>
      <c r="AJ14">
        <v>1.6737481055167001E-2</v>
      </c>
      <c r="AK14">
        <v>6.1092000000000004</v>
      </c>
      <c r="AL14">
        <v>1.0892276201949999E-2</v>
      </c>
      <c r="AM14">
        <v>1.6725622975923001E-2</v>
      </c>
      <c r="AN14">
        <v>6.1048999999999998</v>
      </c>
      <c r="AO14" t="s">
        <v>1886</v>
      </c>
      <c r="AP14" t="s">
        <v>77</v>
      </c>
      <c r="AQ14"/>
      <c r="AR14" t="s">
        <v>24</v>
      </c>
      <c r="AS14" t="s">
        <v>82</v>
      </c>
      <c r="AT14"/>
      <c r="AU14"/>
      <c r="AV14">
        <v>30</v>
      </c>
      <c r="AW14" t="s">
        <v>562</v>
      </c>
    </row>
    <row r="15" spans="1:49" ht="15" customHeight="1" x14ac:dyDescent="0.25">
      <c r="A15" s="37" t="str">
        <f t="shared" si="2"/>
        <v>LDGSECPD</v>
      </c>
      <c r="B15" s="37" t="str">
        <f>VLOOKUP(L15,'Scheme master'!B:AA,25,0)</f>
        <v>PD</v>
      </c>
      <c r="C15" s="37">
        <f>VLOOKUP(L15,'Scheme master'!B:Q,16,0)</f>
        <v>10</v>
      </c>
      <c r="D15" s="38">
        <f t="shared" si="3"/>
        <v>0.33637474299999998</v>
      </c>
      <c r="E15" s="38">
        <f>SUMIF('CHY rollback'!A:A,L15,'CHY rollback'!G:G)</f>
        <v>0</v>
      </c>
      <c r="F15" s="38">
        <f t="shared" si="4"/>
        <v>0.74454754699999992</v>
      </c>
      <c r="G15" s="45">
        <f t="shared" si="5"/>
        <v>22.134499999999999</v>
      </c>
      <c r="H15" s="38">
        <f t="shared" si="0"/>
        <v>0</v>
      </c>
      <c r="I15" s="38">
        <f>SUMIFS(TB!E:E,TB!H:H,M15,TB!F:F,"AUM")</f>
        <v>-86.826674688999972</v>
      </c>
      <c r="J15" s="38">
        <f t="shared" si="1"/>
        <v>1.0000320571634802E-2</v>
      </c>
      <c r="K15" s="37" t="str">
        <f>VLOOKUP(M15,'Scheme master'!F:R,13,0)</f>
        <v>Live</v>
      </c>
      <c r="L15" t="s">
        <v>83</v>
      </c>
      <c r="M15" t="s">
        <v>74</v>
      </c>
      <c r="N15" t="s">
        <v>84</v>
      </c>
      <c r="O15">
        <v>336374.74299999996</v>
      </c>
      <c r="P15">
        <v>7445475.4699999997</v>
      </c>
      <c r="Q15">
        <v>22.134466469142701</v>
      </c>
      <c r="R15">
        <v>868266746.89999998</v>
      </c>
      <c r="S15">
        <v>22.134499999999999</v>
      </c>
      <c r="T15" s="201">
        <v>45747</v>
      </c>
      <c r="U15">
        <v>100318</v>
      </c>
      <c r="V15" t="s">
        <v>85</v>
      </c>
      <c r="W15">
        <v>34</v>
      </c>
      <c r="X15" t="s">
        <v>86</v>
      </c>
      <c r="Y15">
        <v>10</v>
      </c>
      <c r="Z15" t="s">
        <v>37</v>
      </c>
      <c r="AA15">
        <v>22.134499999999999</v>
      </c>
      <c r="AB15">
        <v>22.0792</v>
      </c>
      <c r="AC15">
        <v>84276</v>
      </c>
      <c r="AD15" t="s">
        <v>1886</v>
      </c>
      <c r="AE15" t="s">
        <v>1311</v>
      </c>
      <c r="AF15">
        <v>45746</v>
      </c>
      <c r="AG15">
        <v>22.1312</v>
      </c>
      <c r="AH15">
        <v>22.131207306489099</v>
      </c>
      <c r="AI15">
        <v>3.3E-3</v>
      </c>
      <c r="AJ15">
        <v>1.4911075766337999E-2</v>
      </c>
      <c r="AK15">
        <v>5.4424999999999999</v>
      </c>
      <c r="AL15">
        <v>3.2591626536E-3</v>
      </c>
      <c r="AM15">
        <v>1.4726547035888E-2</v>
      </c>
      <c r="AN15">
        <v>5.3752000000000004</v>
      </c>
      <c r="AO15" t="s">
        <v>1886</v>
      </c>
      <c r="AP15" t="s">
        <v>77</v>
      </c>
      <c r="AQ15"/>
      <c r="AR15" t="s">
        <v>87</v>
      </c>
      <c r="AS15" t="s">
        <v>88</v>
      </c>
      <c r="AT15"/>
      <c r="AU15"/>
      <c r="AV15">
        <v>30</v>
      </c>
      <c r="AW15" t="s">
        <v>562</v>
      </c>
    </row>
    <row r="16" spans="1:49" ht="15" customHeight="1" x14ac:dyDescent="0.25">
      <c r="A16" s="37" t="str">
        <f t="shared" si="2"/>
        <v>LDGSECPG</v>
      </c>
      <c r="B16" s="37" t="str">
        <f>VLOOKUP(L16,'Scheme master'!B:AA,25,0)</f>
        <v>PG</v>
      </c>
      <c r="C16" s="37">
        <f>VLOOKUP(L16,'Scheme master'!B:Q,16,0)</f>
        <v>10</v>
      </c>
      <c r="D16" s="38">
        <f t="shared" si="3"/>
        <v>1.7441124419999998</v>
      </c>
      <c r="E16" s="38">
        <f>SUMIF('CHY rollback'!A:A,L16,'CHY rollback'!G:G)</f>
        <v>0</v>
      </c>
      <c r="F16" s="38">
        <f t="shared" si="4"/>
        <v>5.9658291889999999</v>
      </c>
      <c r="G16" s="45">
        <f t="shared" si="5"/>
        <v>34.205500000000001</v>
      </c>
      <c r="H16" s="38">
        <f t="shared" si="0"/>
        <v>0</v>
      </c>
      <c r="I16" s="38">
        <f>SUMIFS(TB!E:E,TB!H:H,M16,TB!F:F,"AUM")</f>
        <v>-86.826674688999972</v>
      </c>
      <c r="J16" s="38">
        <f t="shared" si="1"/>
        <v>1.0000320571634802E-2</v>
      </c>
      <c r="K16" s="37" t="str">
        <f>VLOOKUP(M16,'Scheme master'!F:R,13,0)</f>
        <v>Live</v>
      </c>
      <c r="L16" t="s">
        <v>89</v>
      </c>
      <c r="M16" t="s">
        <v>74</v>
      </c>
      <c r="N16" t="s">
        <v>90</v>
      </c>
      <c r="O16">
        <v>1744112.4419999998</v>
      </c>
      <c r="P16">
        <v>59658291.890000001</v>
      </c>
      <c r="Q16">
        <v>34.205530820930903</v>
      </c>
      <c r="R16">
        <v>868266746.89999998</v>
      </c>
      <c r="S16">
        <v>34.205500000000001</v>
      </c>
      <c r="T16" s="201">
        <v>45747</v>
      </c>
      <c r="U16">
        <v>100319</v>
      </c>
      <c r="V16" t="s">
        <v>91</v>
      </c>
      <c r="W16">
        <v>34</v>
      </c>
      <c r="X16" t="s">
        <v>92</v>
      </c>
      <c r="Y16">
        <v>10</v>
      </c>
      <c r="Z16" t="s">
        <v>37</v>
      </c>
      <c r="AA16">
        <v>34.205500000000001</v>
      </c>
      <c r="AB16">
        <v>34.119999999999997</v>
      </c>
      <c r="AC16">
        <v>84277</v>
      </c>
      <c r="AD16" t="s">
        <v>1886</v>
      </c>
      <c r="AE16" t="s">
        <v>93</v>
      </c>
      <c r="AF16">
        <v>45746</v>
      </c>
      <c r="AG16">
        <v>34.200499999999998</v>
      </c>
      <c r="AH16">
        <v>34.200494270655497</v>
      </c>
      <c r="AI16">
        <v>5.0000000000000001E-3</v>
      </c>
      <c r="AJ16">
        <v>1.461966930308E-2</v>
      </c>
      <c r="AK16">
        <v>5.3361999999999998</v>
      </c>
      <c r="AL16">
        <v>5.0365502753499996E-3</v>
      </c>
      <c r="AM16">
        <v>1.4726542357813999E-2</v>
      </c>
      <c r="AN16">
        <v>5.3752000000000004</v>
      </c>
      <c r="AO16" t="s">
        <v>1886</v>
      </c>
      <c r="AP16" t="s">
        <v>77</v>
      </c>
      <c r="AQ16"/>
      <c r="AR16" t="s">
        <v>87</v>
      </c>
      <c r="AS16" t="s">
        <v>94</v>
      </c>
      <c r="AT16"/>
      <c r="AU16"/>
      <c r="AV16">
        <v>30</v>
      </c>
      <c r="AW16" t="s">
        <v>562</v>
      </c>
    </row>
    <row r="17" spans="1:49" ht="15" customHeight="1" x14ac:dyDescent="0.25">
      <c r="A17" s="37" t="str">
        <f t="shared" si="2"/>
        <v>LDGSECRD</v>
      </c>
      <c r="B17" s="37" t="str">
        <f>VLOOKUP(L17,'Scheme master'!B:AA,25,0)</f>
        <v>RD</v>
      </c>
      <c r="C17" s="37">
        <f>VLOOKUP(L17,'Scheme master'!B:Q,16,0)</f>
        <v>10</v>
      </c>
      <c r="D17" s="38">
        <f t="shared" si="3"/>
        <v>0.99470803299999999</v>
      </c>
      <c r="E17" s="38">
        <f>SUMIF('CHY rollback'!A:A,L17,'CHY rollback'!G:G)</f>
        <v>0</v>
      </c>
      <c r="F17" s="38">
        <f t="shared" si="4"/>
        <v>1.6980929300000001</v>
      </c>
      <c r="G17" s="45">
        <f t="shared" si="5"/>
        <v>17.071300000000001</v>
      </c>
      <c r="H17" s="38">
        <f t="shared" si="0"/>
        <v>0</v>
      </c>
      <c r="I17" s="38">
        <f>SUMIFS(TB!E:E,TB!H:H,M17,TB!F:F,"AUM")</f>
        <v>-86.826674688999972</v>
      </c>
      <c r="J17" s="38">
        <f t="shared" si="1"/>
        <v>1.0000320571634802E-2</v>
      </c>
      <c r="K17" s="37" t="str">
        <f>VLOOKUP(M17,'Scheme master'!F:R,13,0)</f>
        <v>Live</v>
      </c>
      <c r="L17" t="s">
        <v>95</v>
      </c>
      <c r="M17" t="s">
        <v>74</v>
      </c>
      <c r="N17" t="s">
        <v>18</v>
      </c>
      <c r="O17">
        <v>994708.03300000005</v>
      </c>
      <c r="P17">
        <v>16980929.300000001</v>
      </c>
      <c r="Q17">
        <v>17.071269896942699</v>
      </c>
      <c r="R17">
        <v>868266746.89999998</v>
      </c>
      <c r="S17">
        <v>17.071300000000001</v>
      </c>
      <c r="T17" s="201">
        <v>45747</v>
      </c>
      <c r="U17">
        <v>100316</v>
      </c>
      <c r="V17" t="s">
        <v>96</v>
      </c>
      <c r="W17">
        <v>34</v>
      </c>
      <c r="X17" t="s">
        <v>97</v>
      </c>
      <c r="Y17">
        <v>10</v>
      </c>
      <c r="Z17" t="s">
        <v>37</v>
      </c>
      <c r="AA17">
        <v>17.071300000000001</v>
      </c>
      <c r="AB17">
        <v>17.028600000000001</v>
      </c>
      <c r="AC17">
        <v>84272</v>
      </c>
      <c r="AD17" t="s">
        <v>1886</v>
      </c>
      <c r="AE17" t="s">
        <v>1304</v>
      </c>
      <c r="AF17">
        <v>45746</v>
      </c>
      <c r="AG17">
        <v>17.0688</v>
      </c>
      <c r="AH17">
        <v>17.068756254831602</v>
      </c>
      <c r="AI17">
        <v>2.5000000000000001E-3</v>
      </c>
      <c r="AJ17">
        <v>1.4646606674164999E-2</v>
      </c>
      <c r="AK17">
        <v>5.3460000000000001</v>
      </c>
      <c r="AL17">
        <v>2.5136421110999998E-3</v>
      </c>
      <c r="AM17">
        <v>1.4726568670687E-2</v>
      </c>
      <c r="AN17">
        <v>5.3752000000000004</v>
      </c>
      <c r="AO17" t="s">
        <v>1886</v>
      </c>
      <c r="AP17" t="s">
        <v>77</v>
      </c>
      <c r="AQ17"/>
      <c r="AR17" t="s">
        <v>25</v>
      </c>
      <c r="AS17" t="s">
        <v>98</v>
      </c>
      <c r="AT17"/>
      <c r="AU17"/>
      <c r="AV17">
        <v>30</v>
      </c>
      <c r="AW17" t="s">
        <v>562</v>
      </c>
    </row>
    <row r="18" spans="1:49" ht="15" customHeight="1" x14ac:dyDescent="0.25">
      <c r="A18" s="37" t="str">
        <f t="shared" si="2"/>
        <v>LDGSECRG</v>
      </c>
      <c r="B18" s="37" t="str">
        <f>VLOOKUP(L18,'Scheme master'!B:AA,25,0)</f>
        <v>RG</v>
      </c>
      <c r="C18" s="37">
        <f>VLOOKUP(L18,'Scheme master'!B:Q,16,0)</f>
        <v>10</v>
      </c>
      <c r="D18" s="38">
        <f t="shared" si="3"/>
        <v>5.3505849969999995</v>
      </c>
      <c r="E18" s="38">
        <f>SUMIF('CHY rollback'!A:A,L18,'CHY rollback'!G:G)</f>
        <v>0</v>
      </c>
      <c r="F18" s="38">
        <f t="shared" si="4"/>
        <v>31.688164861000001</v>
      </c>
      <c r="G18" s="45">
        <f t="shared" si="5"/>
        <v>59.223700000000001</v>
      </c>
      <c r="H18" s="38">
        <f t="shared" si="0"/>
        <v>0</v>
      </c>
      <c r="I18" s="38">
        <f>SUMIFS(TB!E:E,TB!H:H,M18,TB!F:F,"AUM")</f>
        <v>-86.826674688999972</v>
      </c>
      <c r="J18" s="38">
        <f t="shared" si="1"/>
        <v>1.0000320571634802E-2</v>
      </c>
      <c r="K18" s="37" t="str">
        <f>VLOOKUP(M18,'Scheme master'!F:R,13,0)</f>
        <v>Live</v>
      </c>
      <c r="L18" t="s">
        <v>99</v>
      </c>
      <c r="M18" t="s">
        <v>74</v>
      </c>
      <c r="N18" t="s">
        <v>19</v>
      </c>
      <c r="O18">
        <v>5350584.9969999995</v>
      </c>
      <c r="P18">
        <v>316881648.61000001</v>
      </c>
      <c r="Q18">
        <v>59.223738859895001</v>
      </c>
      <c r="R18">
        <v>868266746.89999998</v>
      </c>
      <c r="S18">
        <v>59.223700000000001</v>
      </c>
      <c r="T18" s="201">
        <v>45747</v>
      </c>
      <c r="U18">
        <v>100317</v>
      </c>
      <c r="V18" t="s">
        <v>100</v>
      </c>
      <c r="W18">
        <v>34</v>
      </c>
      <c r="X18" t="s">
        <v>101</v>
      </c>
      <c r="Y18">
        <v>10</v>
      </c>
      <c r="Z18" t="s">
        <v>37</v>
      </c>
      <c r="AA18">
        <v>59.223700000000001</v>
      </c>
      <c r="AB18">
        <v>59.075600000000001</v>
      </c>
      <c r="AC18">
        <v>84273</v>
      </c>
      <c r="AD18" t="s">
        <v>1886</v>
      </c>
      <c r="AE18" t="s">
        <v>53</v>
      </c>
      <c r="AF18">
        <v>45746</v>
      </c>
      <c r="AG18">
        <v>59.215000000000003</v>
      </c>
      <c r="AH18">
        <v>59.215018540523197</v>
      </c>
      <c r="AI18">
        <v>8.6999999999999994E-3</v>
      </c>
      <c r="AJ18">
        <v>1.4692223254243001E-2</v>
      </c>
      <c r="AK18">
        <v>5.3627000000000002</v>
      </c>
      <c r="AL18">
        <v>8.7203193718400004E-3</v>
      </c>
      <c r="AM18">
        <v>1.4726533211962E-2</v>
      </c>
      <c r="AN18">
        <v>5.3752000000000004</v>
      </c>
      <c r="AO18" t="s">
        <v>1886</v>
      </c>
      <c r="AP18" t="s">
        <v>77</v>
      </c>
      <c r="AQ18"/>
      <c r="AR18" t="s">
        <v>25</v>
      </c>
      <c r="AS18" t="s">
        <v>102</v>
      </c>
      <c r="AT18"/>
      <c r="AU18"/>
      <c r="AV18">
        <v>30</v>
      </c>
      <c r="AW18" t="s">
        <v>562</v>
      </c>
    </row>
    <row r="19" spans="1:49" ht="15" customHeight="1" x14ac:dyDescent="0.25">
      <c r="A19" s="37" t="str">
        <f t="shared" si="2"/>
        <v>LDINPFDDD</v>
      </c>
      <c r="B19" s="37" t="str">
        <f>VLOOKUP(L19,'Scheme master'!B:AA,25,0)</f>
        <v>DDD</v>
      </c>
      <c r="C19" s="37">
        <f>VLOOKUP(L19,'Scheme master'!B:Q,16,0)</f>
        <v>10</v>
      </c>
      <c r="D19" s="38">
        <f t="shared" si="3"/>
        <v>0.63353509699999999</v>
      </c>
      <c r="E19" s="38">
        <f>SUMIF('CHY rollback'!A:A,L19,'CHY rollback'!G:G)</f>
        <v>0</v>
      </c>
      <c r="F19" s="38">
        <f t="shared" si="4"/>
        <v>0.90688648599999999</v>
      </c>
      <c r="G19" s="45">
        <f t="shared" si="5"/>
        <v>14.3147</v>
      </c>
      <c r="H19" s="38">
        <f t="shared" si="0"/>
        <v>0</v>
      </c>
      <c r="I19" s="38">
        <f>SUMIFS(TB!E:E,TB!H:H,M19,TB!F:F,"AUM")</f>
        <v>-1701.805802241</v>
      </c>
      <c r="J19" s="38">
        <f t="shared" si="1"/>
        <v>250.49000214494299</v>
      </c>
      <c r="K19" s="37" t="str">
        <f>VLOOKUP(M19,'Scheme master'!F:R,13,0)</f>
        <v>Live</v>
      </c>
      <c r="L19" t="s">
        <v>103</v>
      </c>
      <c r="M19" t="s">
        <v>104</v>
      </c>
      <c r="N19" t="s">
        <v>105</v>
      </c>
      <c r="O19">
        <v>633535.09699999995</v>
      </c>
      <c r="P19">
        <v>9068864.8599999994</v>
      </c>
      <c r="Q19">
        <v>14.314700011008201</v>
      </c>
      <c r="R19">
        <v>17018058272.9</v>
      </c>
      <c r="S19">
        <v>14.3147</v>
      </c>
      <c r="T19" s="201">
        <v>45747</v>
      </c>
      <c r="U19">
        <v>120337</v>
      </c>
      <c r="V19" t="s">
        <v>106</v>
      </c>
      <c r="W19">
        <v>72</v>
      </c>
      <c r="X19" t="s">
        <v>107</v>
      </c>
      <c r="Y19">
        <v>10</v>
      </c>
      <c r="Z19" t="s">
        <v>37</v>
      </c>
      <c r="AA19">
        <v>14.3147</v>
      </c>
      <c r="AB19">
        <v>14.3147</v>
      </c>
      <c r="AC19">
        <v>84290</v>
      </c>
      <c r="AD19" t="s">
        <v>2663</v>
      </c>
      <c r="AE19" t="s">
        <v>1305</v>
      </c>
      <c r="AF19">
        <v>45746</v>
      </c>
      <c r="AG19">
        <v>14.3194</v>
      </c>
      <c r="AH19">
        <v>14.3194485877078</v>
      </c>
      <c r="AI19">
        <v>-4.7000000000000002E-3</v>
      </c>
      <c r="AJ19">
        <v>-3.2822604299062003E-2</v>
      </c>
      <c r="AK19">
        <v>-11.9803</v>
      </c>
      <c r="AL19">
        <v>-4.7485766996100002E-3</v>
      </c>
      <c r="AM19">
        <v>-3.3161728753202002E-2</v>
      </c>
      <c r="AN19">
        <v>-12.103999999999999</v>
      </c>
      <c r="AO19" t="s">
        <v>108</v>
      </c>
      <c r="AP19" t="s">
        <v>109</v>
      </c>
      <c r="AQ19"/>
      <c r="AR19" t="s">
        <v>24</v>
      </c>
      <c r="AS19" t="s">
        <v>110</v>
      </c>
      <c r="AT19"/>
      <c r="AU19"/>
      <c r="AV19">
        <v>30</v>
      </c>
      <c r="AW19" t="s">
        <v>562</v>
      </c>
    </row>
    <row r="20" spans="1:49" ht="15" customHeight="1" x14ac:dyDescent="0.25">
      <c r="A20" s="37" t="str">
        <f t="shared" si="2"/>
        <v>LDINPFDG</v>
      </c>
      <c r="B20" s="37" t="str">
        <f>VLOOKUP(L20,'Scheme master'!B:AA,25,0)</f>
        <v>DG</v>
      </c>
      <c r="C20" s="37">
        <f>VLOOKUP(L20,'Scheme master'!B:Q,16,0)</f>
        <v>10</v>
      </c>
      <c r="D20" s="38">
        <f t="shared" si="3"/>
        <v>409.86934623199994</v>
      </c>
      <c r="E20" s="38">
        <f>SUMIF('CHY rollback'!A:A,L20,'CHY rollback'!G:G)</f>
        <v>0</v>
      </c>
      <c r="F20" s="38">
        <f t="shared" si="4"/>
        <v>1503.2534151120001</v>
      </c>
      <c r="G20" s="45">
        <f t="shared" si="5"/>
        <v>36.676400000000001</v>
      </c>
      <c r="H20" s="38">
        <f t="shared" si="0"/>
        <v>0</v>
      </c>
      <c r="I20" s="38">
        <f>SUMIFS(TB!E:E,TB!H:H,M20,TB!F:F,"AUM")</f>
        <v>-1701.805802241</v>
      </c>
      <c r="J20" s="38">
        <f t="shared" si="1"/>
        <v>250.49000214494299</v>
      </c>
      <c r="K20" s="37" t="str">
        <f>VLOOKUP(M20,'Scheme master'!F:R,13,0)</f>
        <v>Live</v>
      </c>
      <c r="L20" t="s">
        <v>111</v>
      </c>
      <c r="M20" t="s">
        <v>104</v>
      </c>
      <c r="N20" t="s">
        <v>41</v>
      </c>
      <c r="O20">
        <v>409869346.23199999</v>
      </c>
      <c r="P20">
        <v>15032534151.120001</v>
      </c>
      <c r="Q20">
        <v>36.676405028374802</v>
      </c>
      <c r="R20">
        <v>17018058272.9</v>
      </c>
      <c r="S20">
        <v>36.676400000000001</v>
      </c>
      <c r="T20" s="201">
        <v>45747</v>
      </c>
      <c r="U20">
        <v>120338</v>
      </c>
      <c r="V20" t="s">
        <v>112</v>
      </c>
      <c r="W20">
        <v>72</v>
      </c>
      <c r="X20" t="s">
        <v>113</v>
      </c>
      <c r="Y20">
        <v>10</v>
      </c>
      <c r="Z20" t="s">
        <v>37</v>
      </c>
      <c r="AA20">
        <v>36.676400000000001</v>
      </c>
      <c r="AB20">
        <v>36.676400000000001</v>
      </c>
      <c r="AC20">
        <v>84293</v>
      </c>
      <c r="AD20" t="s">
        <v>2663</v>
      </c>
      <c r="AE20" t="s">
        <v>44</v>
      </c>
      <c r="AF20">
        <v>45746</v>
      </c>
      <c r="AG20">
        <v>36.669800000000002</v>
      </c>
      <c r="AH20">
        <v>36.669771234715903</v>
      </c>
      <c r="AI20">
        <v>6.6E-3</v>
      </c>
      <c r="AJ20">
        <v>1.7998461949615002E-2</v>
      </c>
      <c r="AK20">
        <v>6.5693999999999999</v>
      </c>
      <c r="AL20">
        <v>6.63379365887E-3</v>
      </c>
      <c r="AM20">
        <v>1.8090632789629999E-2</v>
      </c>
      <c r="AN20">
        <v>6.6031000000000004</v>
      </c>
      <c r="AO20" t="s">
        <v>108</v>
      </c>
      <c r="AP20" t="s">
        <v>109</v>
      </c>
      <c r="AQ20"/>
      <c r="AR20" t="s">
        <v>24</v>
      </c>
      <c r="AS20" t="s">
        <v>114</v>
      </c>
      <c r="AT20"/>
      <c r="AU20"/>
      <c r="AV20">
        <v>30</v>
      </c>
      <c r="AW20" t="s">
        <v>562</v>
      </c>
    </row>
    <row r="21" spans="1:49" ht="15" customHeight="1" x14ac:dyDescent="0.25">
      <c r="A21" s="37" t="str">
        <f t="shared" si="2"/>
        <v>LDINPFDDM</v>
      </c>
      <c r="B21" s="37" t="str">
        <f>VLOOKUP(L21,'Scheme master'!B:AA,25,0)</f>
        <v>DDM</v>
      </c>
      <c r="C21" s="37">
        <f>VLOOKUP(L21,'Scheme master'!B:Q,16,0)</f>
        <v>10</v>
      </c>
      <c r="D21" s="38">
        <f t="shared" si="3"/>
        <v>0.12430324000000001</v>
      </c>
      <c r="E21" s="38">
        <f>SUMIF('CHY rollback'!A:A,L21,'CHY rollback'!G:G)</f>
        <v>0</v>
      </c>
      <c r="F21" s="38">
        <f t="shared" si="4"/>
        <v>0.17169729</v>
      </c>
      <c r="G21" s="45">
        <f t="shared" si="5"/>
        <v>13.812799999999999</v>
      </c>
      <c r="H21" s="38">
        <f t="shared" si="0"/>
        <v>0</v>
      </c>
      <c r="I21" s="38">
        <f>SUMIFS(TB!E:E,TB!H:H,M21,TB!F:F,"AUM")</f>
        <v>-1701.805802241</v>
      </c>
      <c r="J21" s="38">
        <f t="shared" si="1"/>
        <v>250.49000214494299</v>
      </c>
      <c r="K21" s="37" t="str">
        <f>VLOOKUP(M21,'Scheme master'!F:R,13,0)</f>
        <v>Live</v>
      </c>
      <c r="L21" t="s">
        <v>115</v>
      </c>
      <c r="M21" t="s">
        <v>104</v>
      </c>
      <c r="N21" t="s">
        <v>116</v>
      </c>
      <c r="O21">
        <v>124303.24</v>
      </c>
      <c r="P21">
        <v>1716972.9000000001</v>
      </c>
      <c r="Q21">
        <v>13.812776722473201</v>
      </c>
      <c r="R21">
        <v>17018058272.9</v>
      </c>
      <c r="S21">
        <v>13.812799999999999</v>
      </c>
      <c r="T21" s="201">
        <v>45747</v>
      </c>
      <c r="U21">
        <v>120339</v>
      </c>
      <c r="V21" t="s">
        <v>117</v>
      </c>
      <c r="W21">
        <v>72</v>
      </c>
      <c r="X21" t="s">
        <v>118</v>
      </c>
      <c r="Y21">
        <v>10</v>
      </c>
      <c r="Z21" t="s">
        <v>37</v>
      </c>
      <c r="AA21">
        <v>13.812799999999999</v>
      </c>
      <c r="AB21">
        <v>13.812799999999999</v>
      </c>
      <c r="AC21">
        <v>84292</v>
      </c>
      <c r="AD21" t="s">
        <v>2663</v>
      </c>
      <c r="AE21" t="s">
        <v>1306</v>
      </c>
      <c r="AF21">
        <v>45746</v>
      </c>
      <c r="AG21">
        <v>13.8103</v>
      </c>
      <c r="AH21">
        <v>13.8102784770534</v>
      </c>
      <c r="AI21">
        <v>2.5000000000000001E-3</v>
      </c>
      <c r="AJ21">
        <v>1.8102430794407001E-2</v>
      </c>
      <c r="AK21">
        <v>6.6074000000000002</v>
      </c>
      <c r="AL21">
        <v>2.4982454198299998E-3</v>
      </c>
      <c r="AM21">
        <v>1.8089754120316E-2</v>
      </c>
      <c r="AN21">
        <v>6.6028000000000002</v>
      </c>
      <c r="AO21" t="s">
        <v>108</v>
      </c>
      <c r="AP21" t="s">
        <v>109</v>
      </c>
      <c r="AQ21"/>
      <c r="AR21" t="s">
        <v>24</v>
      </c>
      <c r="AS21" t="s">
        <v>119</v>
      </c>
      <c r="AT21"/>
      <c r="AU21"/>
      <c r="AV21">
        <v>30</v>
      </c>
      <c r="AW21" t="s">
        <v>562</v>
      </c>
    </row>
    <row r="22" spans="1:49" ht="15" customHeight="1" x14ac:dyDescent="0.25">
      <c r="A22" s="37" t="str">
        <f t="shared" si="2"/>
        <v>LDINPFRDD</v>
      </c>
      <c r="B22" s="37" t="str">
        <f>VLOOKUP(L22,'Scheme master'!B:AA,25,0)</f>
        <v>RDD</v>
      </c>
      <c r="C22" s="37">
        <f>VLOOKUP(L22,'Scheme master'!B:Q,16,0)</f>
        <v>10</v>
      </c>
      <c r="D22" s="38">
        <f t="shared" si="3"/>
        <v>3.0364699479999997</v>
      </c>
      <c r="E22" s="38">
        <f>SUMIF('CHY rollback'!A:A,L22,'CHY rollback'!G:G)</f>
        <v>0</v>
      </c>
      <c r="F22" s="38">
        <f t="shared" si="4"/>
        <v>3.3914636539999998</v>
      </c>
      <c r="G22" s="45">
        <f t="shared" si="5"/>
        <v>11.1691</v>
      </c>
      <c r="H22" s="38">
        <f t="shared" si="0"/>
        <v>0</v>
      </c>
      <c r="I22" s="38">
        <f>SUMIFS(TB!E:E,TB!H:H,M22,TB!F:F,"AUM")</f>
        <v>-1701.805802241</v>
      </c>
      <c r="J22" s="38">
        <f t="shared" si="1"/>
        <v>250.49000214494299</v>
      </c>
      <c r="K22" s="37" t="str">
        <f>VLOOKUP(M22,'Scheme master'!F:R,13,0)</f>
        <v>Live</v>
      </c>
      <c r="L22" t="s">
        <v>120</v>
      </c>
      <c r="M22" t="s">
        <v>104</v>
      </c>
      <c r="N22" t="s">
        <v>17</v>
      </c>
      <c r="O22">
        <v>3036469.9479999999</v>
      </c>
      <c r="P22">
        <v>33914636.539999999</v>
      </c>
      <c r="Q22">
        <v>11.1691000144224</v>
      </c>
      <c r="R22">
        <v>17018058272.9</v>
      </c>
      <c r="S22">
        <v>11.1691</v>
      </c>
      <c r="T22" s="201">
        <v>45747</v>
      </c>
      <c r="U22">
        <v>105822</v>
      </c>
      <c r="V22" t="s">
        <v>121</v>
      </c>
      <c r="W22">
        <v>72</v>
      </c>
      <c r="X22" t="s">
        <v>122</v>
      </c>
      <c r="Y22">
        <v>10</v>
      </c>
      <c r="Z22" t="s">
        <v>37</v>
      </c>
      <c r="AA22">
        <v>11.1691</v>
      </c>
      <c r="AB22">
        <v>11.1691</v>
      </c>
      <c r="AC22">
        <v>84286</v>
      </c>
      <c r="AD22" t="s">
        <v>2663</v>
      </c>
      <c r="AE22" t="s">
        <v>1307</v>
      </c>
      <c r="AF22">
        <v>45746</v>
      </c>
      <c r="AG22">
        <v>11.172499999999999</v>
      </c>
      <c r="AH22">
        <v>11.1724540802206</v>
      </c>
      <c r="AI22">
        <v>-3.3999999999999998E-3</v>
      </c>
      <c r="AJ22">
        <v>-3.0431863951666999E-2</v>
      </c>
      <c r="AK22">
        <v>-11.1076</v>
      </c>
      <c r="AL22">
        <v>-3.35406579824E-3</v>
      </c>
      <c r="AM22">
        <v>-3.0020851051676001E-2</v>
      </c>
      <c r="AN22">
        <v>-10.957599999999999</v>
      </c>
      <c r="AO22" t="s">
        <v>108</v>
      </c>
      <c r="AP22" t="s">
        <v>109</v>
      </c>
      <c r="AQ22"/>
      <c r="AR22" t="s">
        <v>25</v>
      </c>
      <c r="AS22" t="s">
        <v>123</v>
      </c>
      <c r="AT22"/>
      <c r="AU22"/>
      <c r="AV22">
        <v>30</v>
      </c>
      <c r="AW22" t="s">
        <v>562</v>
      </c>
    </row>
    <row r="23" spans="1:49" ht="15" customHeight="1" x14ac:dyDescent="0.25">
      <c r="A23" s="37" t="str">
        <f t="shared" si="2"/>
        <v>LDINPFRG</v>
      </c>
      <c r="B23" s="37" t="str">
        <f>VLOOKUP(L23,'Scheme master'!B:AA,25,0)</f>
        <v>RG</v>
      </c>
      <c r="C23" s="37">
        <f>VLOOKUP(L23,'Scheme master'!B:Q,16,0)</f>
        <v>10</v>
      </c>
      <c r="D23" s="38">
        <f t="shared" si="3"/>
        <v>56.739756789999994</v>
      </c>
      <c r="E23" s="38">
        <f>SUMIF('CHY rollback'!A:A,L23,'CHY rollback'!G:G)</f>
        <v>0</v>
      </c>
      <c r="F23" s="38">
        <f t="shared" si="4"/>
        <v>193.199757487</v>
      </c>
      <c r="G23" s="45">
        <f t="shared" si="5"/>
        <v>34.050199999999997</v>
      </c>
      <c r="H23" s="38">
        <f t="shared" si="0"/>
        <v>0</v>
      </c>
      <c r="I23" s="38">
        <f>SUMIFS(TB!E:E,TB!H:H,M23,TB!F:F,"AUM")</f>
        <v>-1701.805802241</v>
      </c>
      <c r="J23" s="38">
        <f t="shared" si="1"/>
        <v>250.49000214494299</v>
      </c>
      <c r="K23" s="37" t="str">
        <f>VLOOKUP(M23,'Scheme master'!F:R,13,0)</f>
        <v>Live</v>
      </c>
      <c r="L23" t="s">
        <v>124</v>
      </c>
      <c r="M23" t="s">
        <v>104</v>
      </c>
      <c r="N23" t="s">
        <v>19</v>
      </c>
      <c r="O23">
        <v>56739756.789999999</v>
      </c>
      <c r="P23">
        <v>1931997574.8699999</v>
      </c>
      <c r="Q23">
        <v>34.050156084040601</v>
      </c>
      <c r="R23">
        <v>17018058272.9</v>
      </c>
      <c r="S23">
        <v>34.050199999999997</v>
      </c>
      <c r="T23" s="201">
        <v>45747</v>
      </c>
      <c r="U23">
        <v>105823</v>
      </c>
      <c r="V23" t="s">
        <v>125</v>
      </c>
      <c r="W23">
        <v>72</v>
      </c>
      <c r="X23" t="s">
        <v>126</v>
      </c>
      <c r="Y23">
        <v>10</v>
      </c>
      <c r="Z23" t="s">
        <v>37</v>
      </c>
      <c r="AA23">
        <v>34.050199999999997</v>
      </c>
      <c r="AB23">
        <v>34.050199999999997</v>
      </c>
      <c r="AC23">
        <v>84289</v>
      </c>
      <c r="AD23" t="s">
        <v>2663</v>
      </c>
      <c r="AE23" t="s">
        <v>53</v>
      </c>
      <c r="AF23">
        <v>45746</v>
      </c>
      <c r="AG23">
        <v>34.044499999999999</v>
      </c>
      <c r="AH23">
        <v>34.044463827706203</v>
      </c>
      <c r="AI23">
        <v>5.7000000000000002E-3</v>
      </c>
      <c r="AJ23">
        <v>1.6742792521551999E-2</v>
      </c>
      <c r="AK23">
        <v>6.1111000000000004</v>
      </c>
      <c r="AL23">
        <v>5.6922563343999996E-3</v>
      </c>
      <c r="AM23">
        <v>1.6720064569698E-2</v>
      </c>
      <c r="AN23">
        <v>6.1028000000000002</v>
      </c>
      <c r="AO23" t="s">
        <v>108</v>
      </c>
      <c r="AP23" t="s">
        <v>109</v>
      </c>
      <c r="AQ23"/>
      <c r="AR23" t="s">
        <v>25</v>
      </c>
      <c r="AS23" t="s">
        <v>127</v>
      </c>
      <c r="AT23"/>
      <c r="AU23"/>
      <c r="AV23">
        <v>30</v>
      </c>
      <c r="AW23" t="s">
        <v>562</v>
      </c>
    </row>
    <row r="24" spans="1:49" ht="15" customHeight="1" x14ac:dyDescent="0.25">
      <c r="A24" s="37" t="str">
        <f t="shared" si="2"/>
        <v>LDINPFRDM</v>
      </c>
      <c r="B24" s="37" t="str">
        <f>VLOOKUP(L24,'Scheme master'!B:AA,25,0)</f>
        <v>RDM</v>
      </c>
      <c r="C24" s="37">
        <f>VLOOKUP(L24,'Scheme master'!B:Q,16,0)</f>
        <v>10</v>
      </c>
      <c r="D24" s="38">
        <f t="shared" si="3"/>
        <v>0.21037068899999997</v>
      </c>
      <c r="E24" s="38">
        <f>SUMIF('CHY rollback'!A:A,L24,'CHY rollback'!G:G)</f>
        <v>0</v>
      </c>
      <c r="F24" s="38">
        <f t="shared" si="4"/>
        <v>0.26809004800000003</v>
      </c>
      <c r="G24" s="45">
        <f t="shared" si="5"/>
        <v>12.7437</v>
      </c>
      <c r="H24" s="38">
        <f t="shared" si="0"/>
        <v>0</v>
      </c>
      <c r="I24" s="38">
        <f>SUMIFS(TB!E:E,TB!H:H,M24,TB!F:F,"AUM")</f>
        <v>-1701.805802241</v>
      </c>
      <c r="J24" s="38">
        <f t="shared" si="1"/>
        <v>250.49000214494299</v>
      </c>
      <c r="K24" s="37" t="str">
        <f>VLOOKUP(M24,'Scheme master'!F:R,13,0)</f>
        <v>Live</v>
      </c>
      <c r="L24" t="s">
        <v>128</v>
      </c>
      <c r="M24" t="s">
        <v>104</v>
      </c>
      <c r="N24" t="s">
        <v>129</v>
      </c>
      <c r="O24">
        <v>210370.68899999998</v>
      </c>
      <c r="P24">
        <v>2680900.48</v>
      </c>
      <c r="Q24">
        <v>12.7436977686563</v>
      </c>
      <c r="R24">
        <v>17018058272.9</v>
      </c>
      <c r="S24">
        <v>12.7437</v>
      </c>
      <c r="T24" s="201">
        <v>45747</v>
      </c>
      <c r="U24">
        <v>105856</v>
      </c>
      <c r="V24" t="s">
        <v>130</v>
      </c>
      <c r="W24">
        <v>72</v>
      </c>
      <c r="X24" t="s">
        <v>131</v>
      </c>
      <c r="Y24">
        <v>10</v>
      </c>
      <c r="Z24" t="s">
        <v>37</v>
      </c>
      <c r="AA24">
        <v>12.7437</v>
      </c>
      <c r="AB24">
        <v>12.7437</v>
      </c>
      <c r="AC24">
        <v>84288</v>
      </c>
      <c r="AD24" t="s">
        <v>2663</v>
      </c>
      <c r="AE24" t="s">
        <v>1300</v>
      </c>
      <c r="AF24">
        <v>45746</v>
      </c>
      <c r="AG24">
        <v>12.7416</v>
      </c>
      <c r="AH24">
        <v>12.7415672912494</v>
      </c>
      <c r="AI24">
        <v>2.0999999999999999E-3</v>
      </c>
      <c r="AJ24">
        <v>1.6481446600113001E-2</v>
      </c>
      <c r="AK24">
        <v>6.0156999999999998</v>
      </c>
      <c r="AL24">
        <v>2.1304774069500002E-3</v>
      </c>
      <c r="AM24">
        <v>1.6720685597391999E-2</v>
      </c>
      <c r="AN24">
        <v>6.1031000000000004</v>
      </c>
      <c r="AO24" t="s">
        <v>108</v>
      </c>
      <c r="AP24" t="s">
        <v>109</v>
      </c>
      <c r="AQ24"/>
      <c r="AR24" t="s">
        <v>25</v>
      </c>
      <c r="AS24" t="s">
        <v>132</v>
      </c>
      <c r="AT24"/>
      <c r="AU24"/>
      <c r="AV24">
        <v>30</v>
      </c>
      <c r="AW24" t="s">
        <v>562</v>
      </c>
    </row>
    <row r="25" spans="1:49" ht="15" customHeight="1" x14ac:dyDescent="0.25">
      <c r="A25" s="37" t="str">
        <f t="shared" si="2"/>
        <v>LDINPFRDW</v>
      </c>
      <c r="B25" s="37" t="str">
        <f>VLOOKUP(L25,'Scheme master'!B:AA,25,0)</f>
        <v>RDW</v>
      </c>
      <c r="C25" s="37">
        <f>VLOOKUP(L25,'Scheme master'!B:Q,16,0)</f>
        <v>10</v>
      </c>
      <c r="D25" s="38">
        <f t="shared" si="3"/>
        <v>0.56249602099999996</v>
      </c>
      <c r="E25" s="38">
        <f>SUMIF('CHY rollback'!A:A,L25,'CHY rollback'!G:G)</f>
        <v>0</v>
      </c>
      <c r="F25" s="38">
        <f t="shared" si="4"/>
        <v>0.57767503499999995</v>
      </c>
      <c r="G25" s="45">
        <f t="shared" si="5"/>
        <v>10.2699</v>
      </c>
      <c r="H25" s="38">
        <f t="shared" si="0"/>
        <v>0</v>
      </c>
      <c r="I25" s="38">
        <f>SUMIFS(TB!E:E,TB!H:H,M25,TB!F:F,"AUM")</f>
        <v>-1701.805802241</v>
      </c>
      <c r="J25" s="38">
        <f t="shared" si="1"/>
        <v>250.49000214494299</v>
      </c>
      <c r="K25" s="37" t="str">
        <f>VLOOKUP(M25,'Scheme master'!F:R,13,0)</f>
        <v>Live</v>
      </c>
      <c r="L25" t="s">
        <v>133</v>
      </c>
      <c r="M25" t="s">
        <v>104</v>
      </c>
      <c r="N25" t="s">
        <v>134</v>
      </c>
      <c r="O25">
        <v>562496.02099999995</v>
      </c>
      <c r="P25">
        <v>5776750.3499999996</v>
      </c>
      <c r="Q25">
        <v>10.269851046644099</v>
      </c>
      <c r="R25">
        <v>17018058272.9</v>
      </c>
      <c r="S25">
        <v>10.2699</v>
      </c>
      <c r="T25" s="201">
        <v>45747</v>
      </c>
      <c r="U25">
        <v>105857</v>
      </c>
      <c r="V25" t="s">
        <v>135</v>
      </c>
      <c r="W25">
        <v>72</v>
      </c>
      <c r="X25" t="s">
        <v>136</v>
      </c>
      <c r="Y25">
        <v>10</v>
      </c>
      <c r="Z25" t="s">
        <v>37</v>
      </c>
      <c r="AA25">
        <v>10.2699</v>
      </c>
      <c r="AB25">
        <v>10.2699</v>
      </c>
      <c r="AC25">
        <v>84287</v>
      </c>
      <c r="AD25" t="s">
        <v>2663</v>
      </c>
      <c r="AE25" t="s">
        <v>1301</v>
      </c>
      <c r="AF25">
        <v>45746</v>
      </c>
      <c r="AG25">
        <v>10.2681</v>
      </c>
      <c r="AH25">
        <v>10.268134198944001</v>
      </c>
      <c r="AI25">
        <v>1.8E-3</v>
      </c>
      <c r="AJ25">
        <v>1.7530020159522999E-2</v>
      </c>
      <c r="AK25">
        <v>6.3985000000000003</v>
      </c>
      <c r="AL25">
        <v>1.7168477001499999E-3</v>
      </c>
      <c r="AM25">
        <v>1.6720152530987999E-2</v>
      </c>
      <c r="AN25">
        <v>6.1029</v>
      </c>
      <c r="AO25" t="s">
        <v>108</v>
      </c>
      <c r="AP25" t="s">
        <v>109</v>
      </c>
      <c r="AQ25"/>
      <c r="AR25" t="s">
        <v>25</v>
      </c>
      <c r="AS25" t="s">
        <v>137</v>
      </c>
      <c r="AT25"/>
      <c r="AU25"/>
      <c r="AV25">
        <v>30</v>
      </c>
      <c r="AW25" t="s">
        <v>562</v>
      </c>
    </row>
    <row r="26" spans="1:49" ht="15" customHeight="1" x14ac:dyDescent="0.25">
      <c r="A26" s="37" t="str">
        <f t="shared" si="2"/>
        <v>LDINPFDDW</v>
      </c>
      <c r="B26" s="37" t="str">
        <f>VLOOKUP(L26,'Scheme master'!B:AA,25,0)</f>
        <v>DDW</v>
      </c>
      <c r="C26" s="37">
        <f>VLOOKUP(L26,'Scheme master'!B:Q,16,0)</f>
        <v>10</v>
      </c>
      <c r="D26" s="38">
        <f t="shared" si="3"/>
        <v>3.6474942000000003E-2</v>
      </c>
      <c r="E26" s="38">
        <f>SUMIF('CHY rollback'!A:A,L26,'CHY rollback'!G:G)</f>
        <v>0</v>
      </c>
      <c r="F26" s="38">
        <f t="shared" si="4"/>
        <v>3.6842177999999996E-2</v>
      </c>
      <c r="G26" s="45">
        <f t="shared" si="5"/>
        <v>10.1007</v>
      </c>
      <c r="H26" s="38">
        <f t="shared" si="0"/>
        <v>0</v>
      </c>
      <c r="I26" s="38">
        <f>SUMIFS(TB!E:E,TB!H:H,M26,TB!F:F,"AUM")</f>
        <v>-1701.805802241</v>
      </c>
      <c r="J26" s="38">
        <f t="shared" si="1"/>
        <v>250.49000214494299</v>
      </c>
      <c r="K26" s="37" t="str">
        <f>VLOOKUP(M26,'Scheme master'!F:R,13,0)</f>
        <v>Live</v>
      </c>
      <c r="L26" t="s">
        <v>138</v>
      </c>
      <c r="M26" t="s">
        <v>104</v>
      </c>
      <c r="N26" t="s">
        <v>139</v>
      </c>
      <c r="O26">
        <v>36474.942000000003</v>
      </c>
      <c r="P26">
        <v>368421.77999999997</v>
      </c>
      <c r="Q26">
        <v>10.100681722811199</v>
      </c>
      <c r="R26">
        <v>17018058272.9</v>
      </c>
      <c r="S26">
        <v>10.1007</v>
      </c>
      <c r="T26" s="201">
        <v>45747</v>
      </c>
      <c r="U26">
        <v>120336</v>
      </c>
      <c r="V26" t="s">
        <v>140</v>
      </c>
      <c r="W26">
        <v>72</v>
      </c>
      <c r="X26" t="s">
        <v>141</v>
      </c>
      <c r="Y26">
        <v>10</v>
      </c>
      <c r="Z26" t="s">
        <v>37</v>
      </c>
      <c r="AA26">
        <v>10.1007</v>
      </c>
      <c r="AB26">
        <v>10.1007</v>
      </c>
      <c r="AC26">
        <v>84291</v>
      </c>
      <c r="AD26" t="s">
        <v>2663</v>
      </c>
      <c r="AE26" t="s">
        <v>1302</v>
      </c>
      <c r="AF26">
        <v>45746</v>
      </c>
      <c r="AG26">
        <v>10.0989</v>
      </c>
      <c r="AH26">
        <v>10.0988549892691</v>
      </c>
      <c r="AI26">
        <v>1.8E-3</v>
      </c>
      <c r="AJ26">
        <v>1.7823723375812998E-2</v>
      </c>
      <c r="AK26">
        <v>6.5057</v>
      </c>
      <c r="AL26">
        <v>1.82673354217E-3</v>
      </c>
      <c r="AM26">
        <v>1.8088521363175E-2</v>
      </c>
      <c r="AN26">
        <v>6.6022999999999996</v>
      </c>
      <c r="AO26" t="s">
        <v>108</v>
      </c>
      <c r="AP26" t="s">
        <v>109</v>
      </c>
      <c r="AQ26"/>
      <c r="AR26" t="s">
        <v>24</v>
      </c>
      <c r="AS26" t="s">
        <v>142</v>
      </c>
      <c r="AT26"/>
      <c r="AU26"/>
      <c r="AV26">
        <v>30</v>
      </c>
      <c r="AW26" t="s">
        <v>562</v>
      </c>
    </row>
    <row r="27" spans="1:49" ht="15" customHeight="1" x14ac:dyDescent="0.25">
      <c r="A27" s="37" t="str">
        <f t="shared" si="2"/>
        <v>LDMIPFDG</v>
      </c>
      <c r="B27" s="37" t="str">
        <f>VLOOKUP(L27,'Scheme master'!B:AA,25,0)</f>
        <v>DG</v>
      </c>
      <c r="C27" s="37">
        <f>VLOOKUP(L27,'Scheme master'!B:Q,16,0)</f>
        <v>10</v>
      </c>
      <c r="D27" s="38">
        <f t="shared" si="3"/>
        <v>0.56186151699999998</v>
      </c>
      <c r="E27" s="38">
        <f>SUMIF('CHY rollback'!A:A,L27,'CHY rollback'!G:G)</f>
        <v>0</v>
      </c>
      <c r="F27" s="38">
        <f t="shared" si="4"/>
        <v>4.9400342940000002</v>
      </c>
      <c r="G27" s="45">
        <f t="shared" si="5"/>
        <v>87.922600000000003</v>
      </c>
      <c r="H27" s="38">
        <f t="shared" si="0"/>
        <v>0</v>
      </c>
      <c r="I27" s="38">
        <f>SUMIFS(TB!E:E,TB!H:H,M27,TB!F:F,"AUM")</f>
        <v>-50.241659220999992</v>
      </c>
      <c r="J27" s="38">
        <f t="shared" si="1"/>
        <v>50.100000095198993</v>
      </c>
      <c r="K27" s="37" t="str">
        <f>VLOOKUP(M27,'Scheme master'!F:R,13,0)</f>
        <v>Live</v>
      </c>
      <c r="L27" t="s">
        <v>143</v>
      </c>
      <c r="M27" t="s">
        <v>144</v>
      </c>
      <c r="N27" t="s">
        <v>41</v>
      </c>
      <c r="O27">
        <v>561861.51699999999</v>
      </c>
      <c r="P27">
        <v>49400342.939999998</v>
      </c>
      <c r="Q27">
        <v>87.922631191699807</v>
      </c>
      <c r="R27">
        <v>502416642.30999994</v>
      </c>
      <c r="S27">
        <v>87.922600000000003</v>
      </c>
      <c r="T27" s="201">
        <v>45747</v>
      </c>
      <c r="U27">
        <v>120276</v>
      </c>
      <c r="V27" t="s">
        <v>145</v>
      </c>
      <c r="W27">
        <v>31</v>
      </c>
      <c r="X27" t="s">
        <v>146</v>
      </c>
      <c r="Y27">
        <v>10</v>
      </c>
      <c r="Z27" t="s">
        <v>37</v>
      </c>
      <c r="AA27">
        <v>87.922600000000003</v>
      </c>
      <c r="AB27">
        <v>87.043400000000005</v>
      </c>
      <c r="AC27">
        <v>84267</v>
      </c>
      <c r="AD27" t="s">
        <v>1863</v>
      </c>
      <c r="AE27" t="s">
        <v>44</v>
      </c>
      <c r="AF27">
        <v>45746</v>
      </c>
      <c r="AG27">
        <v>87.912599999999998</v>
      </c>
      <c r="AH27">
        <v>87.912573891406097</v>
      </c>
      <c r="AI27">
        <v>0.01</v>
      </c>
      <c r="AJ27">
        <v>1.1374933741010999E-2</v>
      </c>
      <c r="AK27">
        <v>4.1519000000000004</v>
      </c>
      <c r="AL27">
        <v>1.00573002938E-2</v>
      </c>
      <c r="AM27">
        <v>1.1440115843068E-2</v>
      </c>
      <c r="AN27">
        <v>4.1756000000000002</v>
      </c>
      <c r="AO27" t="s">
        <v>1863</v>
      </c>
      <c r="AP27" t="s">
        <v>147</v>
      </c>
      <c r="AQ27"/>
      <c r="AR27" t="s">
        <v>24</v>
      </c>
      <c r="AS27" t="s">
        <v>148</v>
      </c>
      <c r="AT27"/>
      <c r="AU27"/>
      <c r="AV27">
        <v>30</v>
      </c>
      <c r="AW27" t="s">
        <v>562</v>
      </c>
    </row>
    <row r="28" spans="1:49" ht="15" customHeight="1" x14ac:dyDescent="0.25">
      <c r="A28" s="37" t="str">
        <f t="shared" si="2"/>
        <v>LDMIPFDDM</v>
      </c>
      <c r="B28" s="37" t="str">
        <f>VLOOKUP(L28,'Scheme master'!B:AA,25,0)</f>
        <v>DDM</v>
      </c>
      <c r="C28" s="37">
        <f>VLOOKUP(L28,'Scheme master'!B:Q,16,0)</f>
        <v>10</v>
      </c>
      <c r="D28" s="38">
        <f t="shared" si="3"/>
        <v>3.5217445999999999E-2</v>
      </c>
      <c r="E28" s="38">
        <f>SUMIF('CHY rollback'!A:A,L28,'CHY rollback'!G:G)</f>
        <v>0</v>
      </c>
      <c r="F28" s="38">
        <f t="shared" si="4"/>
        <v>4.6791817999999999E-2</v>
      </c>
      <c r="G28" s="45">
        <f t="shared" si="5"/>
        <v>13.2865</v>
      </c>
      <c r="H28" s="38">
        <f t="shared" si="0"/>
        <v>0</v>
      </c>
      <c r="I28" s="38">
        <f>SUMIFS(TB!E:E,TB!H:H,M28,TB!F:F,"AUM")</f>
        <v>-50.241659220999992</v>
      </c>
      <c r="J28" s="38">
        <f t="shared" si="1"/>
        <v>50.100000095198993</v>
      </c>
      <c r="K28" s="37" t="str">
        <f>VLOOKUP(M28,'Scheme master'!F:R,13,0)</f>
        <v>Live</v>
      </c>
      <c r="L28" t="s">
        <v>149</v>
      </c>
      <c r="M28" t="s">
        <v>144</v>
      </c>
      <c r="N28" t="s">
        <v>116</v>
      </c>
      <c r="O28">
        <v>35217.446000000004</v>
      </c>
      <c r="P28">
        <v>467918.18</v>
      </c>
      <c r="Q28">
        <v>13.2865449697857</v>
      </c>
      <c r="R28">
        <v>502416642.30999994</v>
      </c>
      <c r="S28">
        <v>13.2865</v>
      </c>
      <c r="T28" s="201">
        <v>45747</v>
      </c>
      <c r="U28">
        <v>120277</v>
      </c>
      <c r="V28" t="s">
        <v>150</v>
      </c>
      <c r="W28">
        <v>31</v>
      </c>
      <c r="X28" t="s">
        <v>151</v>
      </c>
      <c r="Y28">
        <v>10</v>
      </c>
      <c r="Z28" t="s">
        <v>37</v>
      </c>
      <c r="AA28">
        <v>13.2865</v>
      </c>
      <c r="AB28">
        <v>13.153600000000001</v>
      </c>
      <c r="AC28">
        <v>84264</v>
      </c>
      <c r="AD28" t="s">
        <v>1863</v>
      </c>
      <c r="AE28" t="s">
        <v>1306</v>
      </c>
      <c r="AF28">
        <v>45746</v>
      </c>
      <c r="AG28">
        <v>13.2851</v>
      </c>
      <c r="AH28">
        <v>13.285149638619499</v>
      </c>
      <c r="AI28">
        <v>1.4E-3</v>
      </c>
      <c r="AJ28">
        <v>1.0538121655087E-2</v>
      </c>
      <c r="AK28">
        <v>3.8464</v>
      </c>
      <c r="AL28">
        <v>1.39533116626E-3</v>
      </c>
      <c r="AM28">
        <v>1.0502939027527001E-2</v>
      </c>
      <c r="AN28">
        <v>3.8336000000000001</v>
      </c>
      <c r="AO28" t="s">
        <v>1863</v>
      </c>
      <c r="AP28" t="s">
        <v>147</v>
      </c>
      <c r="AQ28"/>
      <c r="AR28" t="s">
        <v>24</v>
      </c>
      <c r="AS28" t="s">
        <v>152</v>
      </c>
      <c r="AT28"/>
      <c r="AU28"/>
      <c r="AV28">
        <v>30</v>
      </c>
      <c r="AW28" t="s">
        <v>562</v>
      </c>
    </row>
    <row r="29" spans="1:49" ht="15" customHeight="1" x14ac:dyDescent="0.25">
      <c r="A29" s="37" t="str">
        <f t="shared" si="2"/>
        <v>LDMIPFDDQ</v>
      </c>
      <c r="B29" s="37" t="str">
        <f>VLOOKUP(L29,'Scheme master'!B:AA,25,0)</f>
        <v>DDQ</v>
      </c>
      <c r="C29" s="37">
        <f>VLOOKUP(L29,'Scheme master'!B:Q,16,0)</f>
        <v>10</v>
      </c>
      <c r="D29" s="38">
        <f t="shared" si="3"/>
        <v>9.7152860000000001E-3</v>
      </c>
      <c r="E29" s="38">
        <f>SUMIF('CHY rollback'!A:A,L29,'CHY rollback'!G:G)</f>
        <v>0</v>
      </c>
      <c r="F29" s="38">
        <f t="shared" si="4"/>
        <v>1.710412E-2</v>
      </c>
      <c r="G29" s="45">
        <f t="shared" si="5"/>
        <v>17.605399999999999</v>
      </c>
      <c r="H29" s="38">
        <f t="shared" si="0"/>
        <v>0</v>
      </c>
      <c r="I29" s="38">
        <f>SUMIFS(TB!E:E,TB!H:H,M29,TB!F:F,"AUM")</f>
        <v>-50.241659220999992</v>
      </c>
      <c r="J29" s="38">
        <f t="shared" si="1"/>
        <v>50.100000095198993</v>
      </c>
      <c r="K29" s="37" t="str">
        <f>VLOOKUP(M29,'Scheme master'!F:R,13,0)</f>
        <v>Live</v>
      </c>
      <c r="L29" t="s">
        <v>153</v>
      </c>
      <c r="M29" t="s">
        <v>144</v>
      </c>
      <c r="N29" t="s">
        <v>154</v>
      </c>
      <c r="O29">
        <v>9715.2860000000001</v>
      </c>
      <c r="P29">
        <v>171041.2</v>
      </c>
      <c r="Q29">
        <v>17.605369517685801</v>
      </c>
      <c r="R29">
        <v>502416642.30999994</v>
      </c>
      <c r="S29">
        <v>17.605399999999999</v>
      </c>
      <c r="T29" s="201">
        <v>45747</v>
      </c>
      <c r="U29">
        <v>120274</v>
      </c>
      <c r="V29" t="s">
        <v>155</v>
      </c>
      <c r="W29">
        <v>31</v>
      </c>
      <c r="X29" t="s">
        <v>156</v>
      </c>
      <c r="Y29">
        <v>10</v>
      </c>
      <c r="Z29" t="s">
        <v>37</v>
      </c>
      <c r="AA29">
        <v>17.605399999999999</v>
      </c>
      <c r="AB29">
        <v>17.429300000000001</v>
      </c>
      <c r="AC29">
        <v>84265</v>
      </c>
      <c r="AD29" t="s">
        <v>1863</v>
      </c>
      <c r="AE29" t="s">
        <v>1308</v>
      </c>
      <c r="AF29">
        <v>45746</v>
      </c>
      <c r="AG29">
        <v>17.6035</v>
      </c>
      <c r="AH29">
        <v>17.603521913817001</v>
      </c>
      <c r="AI29">
        <v>1.9E-3</v>
      </c>
      <c r="AJ29">
        <v>1.0793308148947E-2</v>
      </c>
      <c r="AK29">
        <v>3.9396</v>
      </c>
      <c r="AL29">
        <v>1.84760386879E-3</v>
      </c>
      <c r="AM29">
        <v>1.0495648983398999E-2</v>
      </c>
      <c r="AN29">
        <v>3.8309000000000002</v>
      </c>
      <c r="AO29" t="s">
        <v>1863</v>
      </c>
      <c r="AP29" t="s">
        <v>147</v>
      </c>
      <c r="AQ29"/>
      <c r="AR29" t="s">
        <v>24</v>
      </c>
      <c r="AS29" t="s">
        <v>157</v>
      </c>
      <c r="AT29"/>
      <c r="AU29"/>
      <c r="AV29">
        <v>30</v>
      </c>
      <c r="AW29" t="s">
        <v>562</v>
      </c>
    </row>
    <row r="30" spans="1:49" ht="15" customHeight="1" x14ac:dyDescent="0.25">
      <c r="A30" s="37" t="str">
        <f t="shared" si="2"/>
        <v>LDMIPFRDA</v>
      </c>
      <c r="B30" s="37" t="str">
        <f>VLOOKUP(L30,'Scheme master'!B:AA,25,0)</f>
        <v>RDA</v>
      </c>
      <c r="C30" s="37">
        <f>VLOOKUP(L30,'Scheme master'!B:Q,16,0)</f>
        <v>10</v>
      </c>
      <c r="D30" s="38">
        <f t="shared" si="3"/>
        <v>1.5665249580000002</v>
      </c>
      <c r="E30" s="38">
        <f>SUMIF('CHY rollback'!A:A,L30,'CHY rollback'!G:G)</f>
        <v>0</v>
      </c>
      <c r="F30" s="38">
        <f t="shared" si="4"/>
        <v>1.869776455</v>
      </c>
      <c r="G30" s="45">
        <f t="shared" si="5"/>
        <v>11.9358</v>
      </c>
      <c r="H30" s="38">
        <f t="shared" si="0"/>
        <v>0</v>
      </c>
      <c r="I30" s="38">
        <f>SUMIFS(TB!E:E,TB!H:H,M30,TB!F:F,"AUM")</f>
        <v>-50.241659220999992</v>
      </c>
      <c r="J30" s="38">
        <f t="shared" si="1"/>
        <v>50.100000095198993</v>
      </c>
      <c r="K30" s="37" t="str">
        <f>VLOOKUP(M30,'Scheme master'!F:R,13,0)</f>
        <v>Live</v>
      </c>
      <c r="L30" t="s">
        <v>158</v>
      </c>
      <c r="M30" t="s">
        <v>144</v>
      </c>
      <c r="N30" t="s">
        <v>159</v>
      </c>
      <c r="O30">
        <v>1566524.9580000001</v>
      </c>
      <c r="P30">
        <v>18697764.550000001</v>
      </c>
      <c r="Q30">
        <v>11.9358229529082</v>
      </c>
      <c r="R30">
        <v>502416642.30999994</v>
      </c>
      <c r="S30">
        <v>11.9358</v>
      </c>
      <c r="T30" s="201">
        <v>45747</v>
      </c>
      <c r="U30">
        <v>101868</v>
      </c>
      <c r="V30" t="s">
        <v>160</v>
      </c>
      <c r="W30">
        <v>31</v>
      </c>
      <c r="X30" t="s">
        <v>161</v>
      </c>
      <c r="Y30">
        <v>10</v>
      </c>
      <c r="Z30" t="s">
        <v>37</v>
      </c>
      <c r="AA30">
        <v>11.9358</v>
      </c>
      <c r="AB30">
        <v>11.8164</v>
      </c>
      <c r="AC30">
        <v>84262</v>
      </c>
      <c r="AD30" t="s">
        <v>1863</v>
      </c>
      <c r="AE30" t="s">
        <v>1309</v>
      </c>
      <c r="AF30">
        <v>45746</v>
      </c>
      <c r="AG30">
        <v>11.934799999999999</v>
      </c>
      <c r="AH30">
        <v>11.934801730749101</v>
      </c>
      <c r="AI30">
        <v>1E-3</v>
      </c>
      <c r="AJ30">
        <v>8.3788584643220004E-3</v>
      </c>
      <c r="AK30">
        <v>3.0583</v>
      </c>
      <c r="AL30">
        <v>1.0212221591699999E-3</v>
      </c>
      <c r="AM30">
        <v>8.556674691452E-3</v>
      </c>
      <c r="AN30">
        <v>3.1232000000000002</v>
      </c>
      <c r="AO30" t="s">
        <v>1863</v>
      </c>
      <c r="AP30" t="s">
        <v>147</v>
      </c>
      <c r="AQ30"/>
      <c r="AR30" t="s">
        <v>25</v>
      </c>
      <c r="AS30" t="s">
        <v>162</v>
      </c>
      <c r="AT30"/>
      <c r="AU30"/>
      <c r="AV30">
        <v>30</v>
      </c>
      <c r="AW30" t="s">
        <v>562</v>
      </c>
    </row>
    <row r="31" spans="1:49" ht="15" customHeight="1" x14ac:dyDescent="0.25">
      <c r="A31" s="37" t="str">
        <f t="shared" si="2"/>
        <v>LDMIPFRG</v>
      </c>
      <c r="B31" s="37" t="str">
        <f>VLOOKUP(L31,'Scheme master'!B:AA,25,0)</f>
        <v>RG</v>
      </c>
      <c r="C31" s="37">
        <f>VLOOKUP(L31,'Scheme master'!B:Q,16,0)</f>
        <v>10</v>
      </c>
      <c r="D31" s="38">
        <f t="shared" si="3"/>
        <v>4.8487900600000007</v>
      </c>
      <c r="E31" s="38">
        <f>SUMIF('CHY rollback'!A:A,L31,'CHY rollback'!G:G)</f>
        <v>0</v>
      </c>
      <c r="F31" s="38">
        <f t="shared" si="4"/>
        <v>38.550662324000001</v>
      </c>
      <c r="G31" s="45">
        <f t="shared" si="5"/>
        <v>79.505700000000004</v>
      </c>
      <c r="H31" s="38">
        <f t="shared" si="0"/>
        <v>0</v>
      </c>
      <c r="I31" s="38">
        <f>SUMIFS(TB!E:E,TB!H:H,M31,TB!F:F,"AUM")</f>
        <v>-50.241659220999992</v>
      </c>
      <c r="J31" s="38">
        <f t="shared" si="1"/>
        <v>50.100000095198993</v>
      </c>
      <c r="K31" s="37" t="str">
        <f>VLOOKUP(M31,'Scheme master'!F:R,13,0)</f>
        <v>Live</v>
      </c>
      <c r="L31" t="s">
        <v>163</v>
      </c>
      <c r="M31" t="s">
        <v>144</v>
      </c>
      <c r="N31" t="s">
        <v>19</v>
      </c>
      <c r="O31">
        <v>4848790.0600000005</v>
      </c>
      <c r="P31">
        <v>385506623.24000001</v>
      </c>
      <c r="Q31">
        <v>79.505736167096501</v>
      </c>
      <c r="R31">
        <v>502416642.30999994</v>
      </c>
      <c r="S31">
        <v>79.505700000000004</v>
      </c>
      <c r="T31" s="201">
        <v>45747</v>
      </c>
      <c r="U31">
        <v>101869</v>
      </c>
      <c r="V31" t="s">
        <v>164</v>
      </c>
      <c r="W31">
        <v>31</v>
      </c>
      <c r="X31" t="s">
        <v>165</v>
      </c>
      <c r="Y31">
        <v>10</v>
      </c>
      <c r="Z31" t="s">
        <v>37</v>
      </c>
      <c r="AA31">
        <v>79.505700000000004</v>
      </c>
      <c r="AB31">
        <v>78.710599999999999</v>
      </c>
      <c r="AC31">
        <v>84263</v>
      </c>
      <c r="AD31" t="s">
        <v>1863</v>
      </c>
      <c r="AE31" t="s">
        <v>53</v>
      </c>
      <c r="AF31">
        <v>45746</v>
      </c>
      <c r="AG31">
        <v>79.498900000000006</v>
      </c>
      <c r="AH31">
        <v>79.498933721622095</v>
      </c>
      <c r="AI31">
        <v>6.7999999999999996E-3</v>
      </c>
      <c r="AJ31">
        <v>8.5535774708830007E-3</v>
      </c>
      <c r="AK31">
        <v>3.1221000000000001</v>
      </c>
      <c r="AL31">
        <v>6.8024454744099998E-3</v>
      </c>
      <c r="AM31">
        <v>8.5566499523500004E-3</v>
      </c>
      <c r="AN31">
        <v>3.1232000000000002</v>
      </c>
      <c r="AO31" t="s">
        <v>1863</v>
      </c>
      <c r="AP31" t="s">
        <v>147</v>
      </c>
      <c r="AQ31"/>
      <c r="AR31" t="s">
        <v>25</v>
      </c>
      <c r="AS31" t="s">
        <v>166</v>
      </c>
      <c r="AT31"/>
      <c r="AU31"/>
      <c r="AV31">
        <v>30</v>
      </c>
      <c r="AW31" t="s">
        <v>562</v>
      </c>
    </row>
    <row r="32" spans="1:49" ht="15" customHeight="1" x14ac:dyDescent="0.25">
      <c r="A32" s="37" t="str">
        <f t="shared" si="2"/>
        <v>LDMIPFRDM</v>
      </c>
      <c r="B32" s="37" t="str">
        <f>VLOOKUP(L32,'Scheme master'!B:AA,25,0)</f>
        <v>RDM</v>
      </c>
      <c r="C32" s="37">
        <f>VLOOKUP(L32,'Scheme master'!B:Q,16,0)</f>
        <v>10</v>
      </c>
      <c r="D32" s="38">
        <f t="shared" si="3"/>
        <v>2.826231978</v>
      </c>
      <c r="E32" s="38">
        <f>SUMIF('CHY rollback'!A:A,L32,'CHY rollback'!G:G)</f>
        <v>0</v>
      </c>
      <c r="F32" s="38">
        <f t="shared" si="4"/>
        <v>3.6560575829999999</v>
      </c>
      <c r="G32" s="45">
        <f t="shared" si="5"/>
        <v>12.936199999999999</v>
      </c>
      <c r="H32" s="38">
        <f t="shared" si="0"/>
        <v>0</v>
      </c>
      <c r="I32" s="38">
        <f>SUMIFS(TB!E:E,TB!H:H,M32,TB!F:F,"AUM")</f>
        <v>-50.241659220999992</v>
      </c>
      <c r="J32" s="38">
        <f t="shared" si="1"/>
        <v>50.100000095198993</v>
      </c>
      <c r="K32" s="37" t="str">
        <f>VLOOKUP(M32,'Scheme master'!F:R,13,0)</f>
        <v>Live</v>
      </c>
      <c r="L32" t="s">
        <v>167</v>
      </c>
      <c r="M32" t="s">
        <v>144</v>
      </c>
      <c r="N32" t="s">
        <v>129</v>
      </c>
      <c r="O32">
        <v>2826231.9780000001</v>
      </c>
      <c r="P32">
        <v>36560575.829999998</v>
      </c>
      <c r="Q32">
        <v>12.9361553172547</v>
      </c>
      <c r="R32">
        <v>502416642.30999994</v>
      </c>
      <c r="S32">
        <v>12.936199999999999</v>
      </c>
      <c r="T32" s="201">
        <v>45747</v>
      </c>
      <c r="U32">
        <v>101866</v>
      </c>
      <c r="V32" t="s">
        <v>168</v>
      </c>
      <c r="W32">
        <v>31</v>
      </c>
      <c r="X32" t="s">
        <v>169</v>
      </c>
      <c r="Y32">
        <v>10</v>
      </c>
      <c r="Z32" t="s">
        <v>37</v>
      </c>
      <c r="AA32">
        <v>12.936199999999999</v>
      </c>
      <c r="AB32">
        <v>12.806800000000001</v>
      </c>
      <c r="AC32">
        <v>84260</v>
      </c>
      <c r="AD32" t="s">
        <v>1863</v>
      </c>
      <c r="AE32" t="s">
        <v>1300</v>
      </c>
      <c r="AF32">
        <v>45746</v>
      </c>
      <c r="AG32">
        <v>12.935</v>
      </c>
      <c r="AH32">
        <v>12.9350485078971</v>
      </c>
      <c r="AI32">
        <v>1.1999999999999999E-3</v>
      </c>
      <c r="AJ32">
        <v>9.2771550057979997E-3</v>
      </c>
      <c r="AK32">
        <v>3.3862000000000001</v>
      </c>
      <c r="AL32">
        <v>1.1068093576E-3</v>
      </c>
      <c r="AM32">
        <v>8.5566695550020003E-3</v>
      </c>
      <c r="AN32">
        <v>3.1232000000000002</v>
      </c>
      <c r="AO32" t="s">
        <v>1863</v>
      </c>
      <c r="AP32" t="s">
        <v>147</v>
      </c>
      <c r="AQ32"/>
      <c r="AR32" t="s">
        <v>25</v>
      </c>
      <c r="AS32" t="s">
        <v>170</v>
      </c>
      <c r="AT32"/>
      <c r="AU32"/>
      <c r="AV32">
        <v>30</v>
      </c>
      <c r="AW32" t="s">
        <v>562</v>
      </c>
    </row>
    <row r="33" spans="1:49" ht="15" customHeight="1" x14ac:dyDescent="0.25">
      <c r="A33" s="37" t="str">
        <f t="shared" si="2"/>
        <v>LDMIPFRDQ</v>
      </c>
      <c r="B33" s="37" t="str">
        <f>VLOOKUP(L33,'Scheme master'!B:AA,25,0)</f>
        <v>RDQ</v>
      </c>
      <c r="C33" s="37">
        <f>VLOOKUP(L33,'Scheme master'!B:Q,16,0)</f>
        <v>10</v>
      </c>
      <c r="D33" s="38">
        <f t="shared" si="3"/>
        <v>0.81964920499999994</v>
      </c>
      <c r="E33" s="38">
        <f>SUMIF('CHY rollback'!A:A,L33,'CHY rollback'!G:G)</f>
        <v>0</v>
      </c>
      <c r="F33" s="38">
        <f t="shared" si="4"/>
        <v>1.1446932240000001</v>
      </c>
      <c r="G33" s="45">
        <f t="shared" si="5"/>
        <v>13.9656</v>
      </c>
      <c r="H33" s="38">
        <f t="shared" si="0"/>
        <v>0</v>
      </c>
      <c r="I33" s="38">
        <f>SUMIFS(TB!E:E,TB!H:H,M33,TB!F:F,"AUM")</f>
        <v>-50.241659220999992</v>
      </c>
      <c r="J33" s="38">
        <f t="shared" si="1"/>
        <v>50.100000095198993</v>
      </c>
      <c r="K33" s="37" t="str">
        <f>VLOOKUP(M33,'Scheme master'!F:R,13,0)</f>
        <v>Live</v>
      </c>
      <c r="L33" t="s">
        <v>171</v>
      </c>
      <c r="M33" t="s">
        <v>144</v>
      </c>
      <c r="N33" t="s">
        <v>172</v>
      </c>
      <c r="O33">
        <v>819649.20499999996</v>
      </c>
      <c r="P33">
        <v>11446932.24</v>
      </c>
      <c r="Q33">
        <v>13.965647950576599</v>
      </c>
      <c r="R33">
        <v>502416642.30999994</v>
      </c>
      <c r="S33">
        <v>13.9656</v>
      </c>
      <c r="T33" s="201">
        <v>45747</v>
      </c>
      <c r="U33">
        <v>101867</v>
      </c>
      <c r="V33" t="s">
        <v>173</v>
      </c>
      <c r="W33">
        <v>31</v>
      </c>
      <c r="X33" t="s">
        <v>174</v>
      </c>
      <c r="Y33">
        <v>10</v>
      </c>
      <c r="Z33" t="s">
        <v>37</v>
      </c>
      <c r="AA33">
        <v>13.9656</v>
      </c>
      <c r="AB33">
        <v>13.825900000000001</v>
      </c>
      <c r="AC33">
        <v>84261</v>
      </c>
      <c r="AD33" t="s">
        <v>1863</v>
      </c>
      <c r="AE33" t="s">
        <v>1310</v>
      </c>
      <c r="AF33">
        <v>45746</v>
      </c>
      <c r="AG33">
        <v>13.964499999999999</v>
      </c>
      <c r="AH33">
        <v>13.9644530857564</v>
      </c>
      <c r="AI33">
        <v>1.1000000000000001E-3</v>
      </c>
      <c r="AJ33">
        <v>7.8771169751870006E-3</v>
      </c>
      <c r="AK33">
        <v>2.8751000000000002</v>
      </c>
      <c r="AL33">
        <v>1.19486482025E-3</v>
      </c>
      <c r="AM33">
        <v>8.5564741627350005E-3</v>
      </c>
      <c r="AN33">
        <v>3.1231</v>
      </c>
      <c r="AO33" t="s">
        <v>1863</v>
      </c>
      <c r="AP33" t="s">
        <v>147</v>
      </c>
      <c r="AQ33"/>
      <c r="AR33" t="s">
        <v>25</v>
      </c>
      <c r="AS33" t="s">
        <v>175</v>
      </c>
      <c r="AT33"/>
      <c r="AU33"/>
      <c r="AV33">
        <v>30</v>
      </c>
      <c r="AW33" t="s">
        <v>562</v>
      </c>
    </row>
    <row r="34" spans="1:49" ht="15" customHeight="1" x14ac:dyDescent="0.25">
      <c r="A34" s="37" t="str">
        <f t="shared" si="2"/>
        <v>LDMIPFDDA</v>
      </c>
      <c r="B34" s="37" t="str">
        <f>VLOOKUP(L34,'Scheme master'!B:AA,25,0)</f>
        <v>DDA</v>
      </c>
      <c r="C34" s="37">
        <f>VLOOKUP(L34,'Scheme master'!B:Q,16,0)</f>
        <v>10</v>
      </c>
      <c r="D34" s="38">
        <f t="shared" si="3"/>
        <v>1.1672227E-2</v>
      </c>
      <c r="E34" s="38">
        <f>SUMIF('CHY rollback'!A:A,L34,'CHY rollback'!G:G)</f>
        <v>0</v>
      </c>
      <c r="F34" s="38">
        <f t="shared" si="4"/>
        <v>1.6544413000000001E-2</v>
      </c>
      <c r="G34" s="45">
        <f t="shared" si="5"/>
        <v>14.174200000000001</v>
      </c>
      <c r="H34" s="38">
        <f t="shared" si="0"/>
        <v>0</v>
      </c>
      <c r="I34" s="38">
        <f>SUMIFS(TB!E:E,TB!H:H,M34,TB!F:F,"AUM")</f>
        <v>-50.241659220999992</v>
      </c>
      <c r="J34" s="38">
        <f t="shared" si="1"/>
        <v>50.100000095198993</v>
      </c>
      <c r="K34" s="37" t="str">
        <f>VLOOKUP(M34,'Scheme master'!F:R,13,0)</f>
        <v>Live</v>
      </c>
      <c r="L34" t="s">
        <v>176</v>
      </c>
      <c r="M34" t="s">
        <v>144</v>
      </c>
      <c r="N34" t="s">
        <v>177</v>
      </c>
      <c r="O34">
        <v>11672.227000000001</v>
      </c>
      <c r="P34">
        <v>165444.13</v>
      </c>
      <c r="Q34">
        <v>14.1741700191403</v>
      </c>
      <c r="R34">
        <v>502416642.30999994</v>
      </c>
      <c r="S34">
        <v>14.174200000000001</v>
      </c>
      <c r="T34" s="201">
        <v>45747</v>
      </c>
      <c r="U34">
        <v>120275</v>
      </c>
      <c r="V34" t="s">
        <v>178</v>
      </c>
      <c r="W34">
        <v>31</v>
      </c>
      <c r="X34" t="s">
        <v>179</v>
      </c>
      <c r="Y34">
        <v>10</v>
      </c>
      <c r="Z34" t="s">
        <v>37</v>
      </c>
      <c r="AA34">
        <v>14.174200000000001</v>
      </c>
      <c r="AB34">
        <v>14.032500000000001</v>
      </c>
      <c r="AC34">
        <v>84266</v>
      </c>
      <c r="AD34" t="s">
        <v>1863</v>
      </c>
      <c r="AE34" t="s">
        <v>1312</v>
      </c>
      <c r="AF34">
        <v>45746</v>
      </c>
      <c r="AG34">
        <v>14.172700000000001</v>
      </c>
      <c r="AH34">
        <v>14.1726852981869</v>
      </c>
      <c r="AI34">
        <v>1.5E-3</v>
      </c>
      <c r="AJ34">
        <v>1.0583727871189001E-2</v>
      </c>
      <c r="AK34">
        <v>3.8631000000000002</v>
      </c>
      <c r="AL34">
        <v>1.48472095343E-3</v>
      </c>
      <c r="AM34">
        <v>1.0475932557536E-2</v>
      </c>
      <c r="AN34">
        <v>3.8237000000000001</v>
      </c>
      <c r="AO34" t="s">
        <v>1863</v>
      </c>
      <c r="AP34" t="s">
        <v>147</v>
      </c>
      <c r="AQ34"/>
      <c r="AR34" t="s">
        <v>24</v>
      </c>
      <c r="AS34" t="s">
        <v>180</v>
      </c>
      <c r="AT34"/>
      <c r="AU34"/>
      <c r="AV34">
        <v>30</v>
      </c>
      <c r="AW34" t="s">
        <v>562</v>
      </c>
    </row>
    <row r="35" spans="1:49" ht="15" customHeight="1" x14ac:dyDescent="0.25">
      <c r="A35" s="37" t="str">
        <f t="shared" si="2"/>
        <v>LDMNMFDD</v>
      </c>
      <c r="B35" s="37" t="str">
        <f>VLOOKUP(L35,'Scheme master'!B:AA,25,0)</f>
        <v>DD</v>
      </c>
      <c r="C35" s="37">
        <f>VLOOKUP(L35,'Scheme master'!B:Q,16,0)</f>
        <v>1000</v>
      </c>
      <c r="D35" s="38">
        <f t="shared" si="3"/>
        <v>2.1922000000000001E-3</v>
      </c>
      <c r="E35" s="38">
        <f>SUMIF('CHY rollback'!A:A,L35,'CHY rollback'!G:G)</f>
        <v>0</v>
      </c>
      <c r="F35" s="38">
        <f t="shared" si="4"/>
        <v>2.5884419999999998E-3</v>
      </c>
      <c r="G35" s="45">
        <f t="shared" si="5"/>
        <v>1180.7508</v>
      </c>
      <c r="H35" s="38">
        <f t="shared" ref="H35:H66" si="6">SUMIF(M:M,M35,F:F)-R35/10000000</f>
        <v>0</v>
      </c>
      <c r="I35" s="38">
        <f>SUMIFS(TB!E:E,TB!H:H,M35,TB!F:F,"AUM")</f>
        <v>-152.24632437600008</v>
      </c>
      <c r="J35" s="38">
        <f t="shared" ref="J35:J66" si="7">(SUMIF(M:M,M35,F:F)+I35)*10000000</f>
        <v>-8.5265128291212022E-7</v>
      </c>
      <c r="K35" s="37" t="str">
        <f>VLOOKUP(M35,'Scheme master'!F:R,13,0)</f>
        <v>Live</v>
      </c>
      <c r="L35" t="s">
        <v>1431</v>
      </c>
      <c r="M35" t="s">
        <v>1409</v>
      </c>
      <c r="N35" t="s">
        <v>34</v>
      </c>
      <c r="O35">
        <v>21.922000000000001</v>
      </c>
      <c r="P35">
        <v>25884.42</v>
      </c>
      <c r="Q35">
        <v>1180.7508439011001</v>
      </c>
      <c r="R35">
        <v>1522463243.76</v>
      </c>
      <c r="S35">
        <v>1180.7508</v>
      </c>
      <c r="T35" s="201">
        <v>45747</v>
      </c>
      <c r="U35">
        <v>150391</v>
      </c>
      <c r="V35" t="s">
        <v>1410</v>
      </c>
      <c r="W35">
        <v>183</v>
      </c>
      <c r="X35"/>
      <c r="Y35">
        <v>1000</v>
      </c>
      <c r="Z35" t="s">
        <v>37</v>
      </c>
      <c r="AA35">
        <v>1180.7508</v>
      </c>
      <c r="AB35">
        <v>1180.7508</v>
      </c>
      <c r="AC35">
        <v>146761</v>
      </c>
      <c r="AD35" t="s">
        <v>1414</v>
      </c>
      <c r="AE35" t="s">
        <v>1303</v>
      </c>
      <c r="AF35">
        <v>45746</v>
      </c>
      <c r="AG35">
        <v>1180.5296000000001</v>
      </c>
      <c r="AH35">
        <v>1180.5296049630499</v>
      </c>
      <c r="AI35">
        <v>0.22120000000000001</v>
      </c>
      <c r="AJ35">
        <v>1.8737353133712002E-2</v>
      </c>
      <c r="AK35">
        <v>6.8391000000000002</v>
      </c>
      <c r="AL35">
        <v>0.22123893805309</v>
      </c>
      <c r="AM35">
        <v>1.8740651409586001E-2</v>
      </c>
      <c r="AN35">
        <v>6.8403</v>
      </c>
      <c r="AO35" t="s">
        <v>1414</v>
      </c>
      <c r="AP35" t="s">
        <v>1415</v>
      </c>
      <c r="AQ35"/>
      <c r="AR35" t="s">
        <v>24</v>
      </c>
      <c r="AS35"/>
      <c r="AT35"/>
      <c r="AU35"/>
      <c r="AV35">
        <v>30</v>
      </c>
      <c r="AW35" t="s">
        <v>562</v>
      </c>
    </row>
    <row r="36" spans="1:49" ht="15" customHeight="1" x14ac:dyDescent="0.25">
      <c r="A36" s="37" t="str">
        <f t="shared" si="2"/>
        <v>LDMNMFDG</v>
      </c>
      <c r="B36" s="37" t="str">
        <f>VLOOKUP(L36,'Scheme master'!B:AA,25,0)</f>
        <v>DG</v>
      </c>
      <c r="C36" s="37">
        <f>VLOOKUP(L36,'Scheme master'!B:Q,16,0)</f>
        <v>1000</v>
      </c>
      <c r="D36" s="38">
        <f t="shared" si="3"/>
        <v>108.1042588</v>
      </c>
      <c r="E36" s="38">
        <f>SUMIF('CHY rollback'!A:A,L36,'CHY rollback'!G:G)</f>
        <v>0</v>
      </c>
      <c r="F36" s="38">
        <f t="shared" si="4"/>
        <v>127.644191295</v>
      </c>
      <c r="G36" s="45">
        <f t="shared" si="5"/>
        <v>1180.7508</v>
      </c>
      <c r="H36" s="38">
        <f t="shared" si="6"/>
        <v>0</v>
      </c>
      <c r="I36" s="38">
        <f>SUMIFS(TB!E:E,TB!H:H,M36,TB!F:F,"AUM")</f>
        <v>-152.24632437600008</v>
      </c>
      <c r="J36" s="38">
        <f t="shared" si="7"/>
        <v>-8.5265128291212022E-7</v>
      </c>
      <c r="K36" s="37" t="str">
        <f>VLOOKUP(M36,'Scheme master'!F:R,13,0)</f>
        <v>Live</v>
      </c>
      <c r="L36" t="s">
        <v>1433</v>
      </c>
      <c r="M36" t="s">
        <v>1409</v>
      </c>
      <c r="N36" t="s">
        <v>41</v>
      </c>
      <c r="O36">
        <v>1081042.588</v>
      </c>
      <c r="P36">
        <v>1276441912.95</v>
      </c>
      <c r="Q36">
        <v>1180.75081141022</v>
      </c>
      <c r="R36">
        <v>1522463243.76</v>
      </c>
      <c r="S36">
        <v>1180.7508</v>
      </c>
      <c r="T36" s="201">
        <v>45747</v>
      </c>
      <c r="U36">
        <v>150392</v>
      </c>
      <c r="V36" t="s">
        <v>1411</v>
      </c>
      <c r="W36">
        <v>183</v>
      </c>
      <c r="X36"/>
      <c r="Y36">
        <v>1000</v>
      </c>
      <c r="Z36" t="s">
        <v>37</v>
      </c>
      <c r="AA36">
        <v>1180.7508</v>
      </c>
      <c r="AB36">
        <v>1180.7508</v>
      </c>
      <c r="AC36">
        <v>146762</v>
      </c>
      <c r="AD36" t="s">
        <v>1414</v>
      </c>
      <c r="AE36" t="s">
        <v>44</v>
      </c>
      <c r="AF36">
        <v>45746</v>
      </c>
      <c r="AG36">
        <v>1180.5302999999999</v>
      </c>
      <c r="AH36">
        <v>1180.53027771187</v>
      </c>
      <c r="AI36">
        <v>0.2205</v>
      </c>
      <c r="AJ36">
        <v>1.8678046637176E-2</v>
      </c>
      <c r="AK36">
        <v>6.8174999999999999</v>
      </c>
      <c r="AL36">
        <v>0.22053369834490999</v>
      </c>
      <c r="AM36">
        <v>1.8680901498973002E-2</v>
      </c>
      <c r="AN36">
        <v>6.8185000000000002</v>
      </c>
      <c r="AO36" t="s">
        <v>1414</v>
      </c>
      <c r="AP36" t="s">
        <v>1415</v>
      </c>
      <c r="AQ36"/>
      <c r="AR36" t="s">
        <v>24</v>
      </c>
      <c r="AS36"/>
      <c r="AT36"/>
      <c r="AU36"/>
      <c r="AV36">
        <v>30</v>
      </c>
      <c r="AW36" t="s">
        <v>562</v>
      </c>
    </row>
    <row r="37" spans="1:49" ht="15" customHeight="1" x14ac:dyDescent="0.25">
      <c r="A37" s="37" t="str">
        <f t="shared" si="2"/>
        <v>LDMNMFRD</v>
      </c>
      <c r="B37" s="37" t="str">
        <f>VLOOKUP(L37,'Scheme master'!B:AA,25,0)</f>
        <v>RD</v>
      </c>
      <c r="C37" s="37">
        <f>VLOOKUP(L37,'Scheme master'!B:Q,16,0)</f>
        <v>1000</v>
      </c>
      <c r="D37" s="38">
        <f t="shared" si="3"/>
        <v>4.6683200000000001E-2</v>
      </c>
      <c r="E37" s="38">
        <f>SUMIF('CHY rollback'!A:A,L37,'CHY rollback'!G:G)</f>
        <v>0</v>
      </c>
      <c r="F37" s="38">
        <f t="shared" si="4"/>
        <v>5.4491292999999996E-2</v>
      </c>
      <c r="G37" s="45">
        <f t="shared" si="5"/>
        <v>1167.2570000000001</v>
      </c>
      <c r="H37" s="38">
        <f t="shared" si="6"/>
        <v>0</v>
      </c>
      <c r="I37" s="38">
        <f>SUMIFS(TB!E:E,TB!H:H,M37,TB!F:F,"AUM")</f>
        <v>-152.24632437600008</v>
      </c>
      <c r="J37" s="38">
        <f t="shared" si="7"/>
        <v>-8.5265128291212022E-7</v>
      </c>
      <c r="K37" s="37" t="str">
        <f>VLOOKUP(M37,'Scheme master'!F:R,13,0)</f>
        <v>Live</v>
      </c>
      <c r="L37" t="s">
        <v>1434</v>
      </c>
      <c r="M37" t="s">
        <v>1409</v>
      </c>
      <c r="N37" t="s">
        <v>18</v>
      </c>
      <c r="O37">
        <v>466.83199999999999</v>
      </c>
      <c r="P37">
        <v>544912.92999999993</v>
      </c>
      <c r="Q37">
        <v>1167.2570217979899</v>
      </c>
      <c r="R37">
        <v>1522463243.76</v>
      </c>
      <c r="S37">
        <v>1167.2570000000001</v>
      </c>
      <c r="T37" s="201">
        <v>45747</v>
      </c>
      <c r="U37">
        <v>150394</v>
      </c>
      <c r="V37" t="s">
        <v>1412</v>
      </c>
      <c r="W37">
        <v>183</v>
      </c>
      <c r="X37"/>
      <c r="Y37">
        <v>1000</v>
      </c>
      <c r="Z37" t="s">
        <v>37</v>
      </c>
      <c r="AA37">
        <v>1167.2570000000001</v>
      </c>
      <c r="AB37">
        <v>1167.2570000000001</v>
      </c>
      <c r="AC37">
        <v>146759</v>
      </c>
      <c r="AD37" t="s">
        <v>1414</v>
      </c>
      <c r="AE37" t="s">
        <v>1304</v>
      </c>
      <c r="AF37">
        <v>45746</v>
      </c>
      <c r="AG37">
        <v>1167.0487000000001</v>
      </c>
      <c r="AH37">
        <v>1167.0487455872799</v>
      </c>
      <c r="AI37">
        <v>0.20830000000000001</v>
      </c>
      <c r="AJ37">
        <v>1.7848441114752998E-2</v>
      </c>
      <c r="AK37">
        <v>6.5147000000000004</v>
      </c>
      <c r="AL37">
        <v>0.20827621071392</v>
      </c>
      <c r="AM37">
        <v>1.7846402003465999E-2</v>
      </c>
      <c r="AN37">
        <v>6.5138999999999996</v>
      </c>
      <c r="AO37" t="s">
        <v>1414</v>
      </c>
      <c r="AP37" t="s">
        <v>1415</v>
      </c>
      <c r="AQ37"/>
      <c r="AR37" t="s">
        <v>25</v>
      </c>
      <c r="AS37"/>
      <c r="AT37"/>
      <c r="AU37"/>
      <c r="AV37">
        <v>30</v>
      </c>
      <c r="AW37" t="s">
        <v>562</v>
      </c>
    </row>
    <row r="38" spans="1:49" ht="15" customHeight="1" x14ac:dyDescent="0.25">
      <c r="A38" s="37" t="str">
        <f t="shared" si="2"/>
        <v>LDMNMFRG</v>
      </c>
      <c r="B38" s="37" t="str">
        <f>VLOOKUP(L38,'Scheme master'!B:AA,25,0)</f>
        <v>RG</v>
      </c>
      <c r="C38" s="37">
        <f>VLOOKUP(L38,'Scheme master'!B:Q,16,0)</f>
        <v>1000</v>
      </c>
      <c r="D38" s="38">
        <f t="shared" si="3"/>
        <v>21.0279767</v>
      </c>
      <c r="E38" s="38">
        <f>SUMIF('CHY rollback'!A:A,L38,'CHY rollback'!G:G)</f>
        <v>0</v>
      </c>
      <c r="F38" s="38">
        <f t="shared" si="4"/>
        <v>24.545053346</v>
      </c>
      <c r="G38" s="45">
        <f t="shared" si="5"/>
        <v>1167.2570000000001</v>
      </c>
      <c r="H38" s="38">
        <f t="shared" si="6"/>
        <v>0</v>
      </c>
      <c r="I38" s="38">
        <f>SUMIFS(TB!E:E,TB!H:H,M38,TB!F:F,"AUM")</f>
        <v>-152.24632437600008</v>
      </c>
      <c r="J38" s="38">
        <f t="shared" si="7"/>
        <v>-8.5265128291212022E-7</v>
      </c>
      <c r="K38" s="37" t="str">
        <f>VLOOKUP(M38,'Scheme master'!F:R,13,0)</f>
        <v>Live</v>
      </c>
      <c r="L38" t="s">
        <v>1435</v>
      </c>
      <c r="M38" t="s">
        <v>1409</v>
      </c>
      <c r="N38" t="s">
        <v>19</v>
      </c>
      <c r="O38">
        <v>210279.76699999999</v>
      </c>
      <c r="P38">
        <v>245450533.45999998</v>
      </c>
      <c r="Q38">
        <v>1167.2570165060201</v>
      </c>
      <c r="R38">
        <v>1522463243.76</v>
      </c>
      <c r="S38">
        <v>1167.2570000000001</v>
      </c>
      <c r="T38" s="201">
        <v>45747</v>
      </c>
      <c r="U38">
        <v>150393</v>
      </c>
      <c r="V38" t="s">
        <v>1413</v>
      </c>
      <c r="W38">
        <v>183</v>
      </c>
      <c r="X38"/>
      <c r="Y38">
        <v>1000</v>
      </c>
      <c r="Z38" t="s">
        <v>37</v>
      </c>
      <c r="AA38">
        <v>1167.2570000000001</v>
      </c>
      <c r="AB38">
        <v>1167.2570000000001</v>
      </c>
      <c r="AC38">
        <v>146760</v>
      </c>
      <c r="AD38" t="s">
        <v>1414</v>
      </c>
      <c r="AE38" t="s">
        <v>53</v>
      </c>
      <c r="AF38">
        <v>45746</v>
      </c>
      <c r="AG38">
        <v>1167.0487000000001</v>
      </c>
      <c r="AH38">
        <v>1167.0487400245199</v>
      </c>
      <c r="AI38">
        <v>0.20830000000000001</v>
      </c>
      <c r="AJ38">
        <v>1.7848441114752998E-2</v>
      </c>
      <c r="AK38">
        <v>6.5147000000000004</v>
      </c>
      <c r="AL38">
        <v>0.20827648149335001</v>
      </c>
      <c r="AM38">
        <v>1.7846425290598E-2</v>
      </c>
      <c r="AN38">
        <v>6.5138999999999996</v>
      </c>
      <c r="AO38" t="s">
        <v>1414</v>
      </c>
      <c r="AP38" t="s">
        <v>1415</v>
      </c>
      <c r="AQ38"/>
      <c r="AR38" t="s">
        <v>25</v>
      </c>
      <c r="AS38"/>
      <c r="AT38"/>
      <c r="AU38"/>
      <c r="AV38">
        <v>30</v>
      </c>
      <c r="AW38" t="s">
        <v>562</v>
      </c>
    </row>
    <row r="39" spans="1:49" ht="15" customHeight="1" x14ac:dyDescent="0.25">
      <c r="A39" s="37" t="str">
        <f t="shared" si="2"/>
        <v>LDONTFDD</v>
      </c>
      <c r="B39" s="37" t="str">
        <f>VLOOKUP(L39,'Scheme master'!B:AA,25,0)</f>
        <v>DD</v>
      </c>
      <c r="C39" s="37">
        <f>VLOOKUP(L39,'Scheme master'!B:Q,16,0)</f>
        <v>1000</v>
      </c>
      <c r="D39" s="38">
        <f t="shared" si="3"/>
        <v>6.3678200000000004E-2</v>
      </c>
      <c r="E39" s="38">
        <f>SUMIF('CHY rollback'!A:A,L39,'CHY rollback'!G:G)</f>
        <v>0</v>
      </c>
      <c r="F39" s="38">
        <f t="shared" si="4"/>
        <v>8.4272470000000002E-2</v>
      </c>
      <c r="G39" s="45">
        <f t="shared" si="5"/>
        <v>1323.4115999999999</v>
      </c>
      <c r="H39" s="38">
        <f t="shared" si="6"/>
        <v>0</v>
      </c>
      <c r="I39" s="38">
        <f>SUMIFS(TB!E:E,TB!H:H,M39,TB!F:F,"AUM")</f>
        <v>-410.30861836699967</v>
      </c>
      <c r="J39" s="38">
        <f t="shared" si="7"/>
        <v>-4.4099965634813998</v>
      </c>
      <c r="K39" s="37" t="str">
        <f>VLOOKUP(M39,'Scheme master'!F:R,13,0)</f>
        <v>Live</v>
      </c>
      <c r="L39" t="s">
        <v>907</v>
      </c>
      <c r="M39" t="s">
        <v>904</v>
      </c>
      <c r="N39" t="s">
        <v>34</v>
      </c>
      <c r="O39">
        <v>636.78200000000004</v>
      </c>
      <c r="P39">
        <v>842724.70000000007</v>
      </c>
      <c r="Q39">
        <v>1323.4116228159701</v>
      </c>
      <c r="R39">
        <v>4103086179.2600002</v>
      </c>
      <c r="S39">
        <v>1323.4115999999999</v>
      </c>
      <c r="T39" s="201">
        <v>45747</v>
      </c>
      <c r="U39">
        <v>147513</v>
      </c>
      <c r="V39" t="s">
        <v>908</v>
      </c>
      <c r="W39">
        <v>180</v>
      </c>
      <c r="X39"/>
      <c r="Y39">
        <v>1000</v>
      </c>
      <c r="Z39" t="s">
        <v>455</v>
      </c>
      <c r="AA39">
        <v>1323.4115999999999</v>
      </c>
      <c r="AB39">
        <v>1323.4115999999999</v>
      </c>
      <c r="AC39">
        <v>108997</v>
      </c>
      <c r="AD39" t="s">
        <v>906</v>
      </c>
      <c r="AE39" t="s">
        <v>1303</v>
      </c>
      <c r="AF39">
        <v>45746</v>
      </c>
      <c r="AG39">
        <v>1323.1349</v>
      </c>
      <c r="AH39">
        <v>1323.13491901467</v>
      </c>
      <c r="AI39">
        <v>0.2767</v>
      </c>
      <c r="AJ39">
        <v>2.0912455714076999E-2</v>
      </c>
      <c r="AK39">
        <v>7.633</v>
      </c>
      <c r="AL39">
        <v>0.27670380130091998</v>
      </c>
      <c r="AM39">
        <v>2.0912742708579998E-2</v>
      </c>
      <c r="AN39">
        <v>7.6332000000000004</v>
      </c>
      <c r="AO39" t="s">
        <v>906</v>
      </c>
      <c r="AP39" t="s">
        <v>909</v>
      </c>
      <c r="AQ39"/>
      <c r="AR39" t="s">
        <v>24</v>
      </c>
      <c r="AS39"/>
      <c r="AT39"/>
      <c r="AU39"/>
      <c r="AV39">
        <v>30</v>
      </c>
      <c r="AW39" t="s">
        <v>562</v>
      </c>
    </row>
    <row r="40" spans="1:49" ht="15" customHeight="1" x14ac:dyDescent="0.25">
      <c r="A40" s="37" t="str">
        <f t="shared" si="2"/>
        <v>LDONTFDDD</v>
      </c>
      <c r="B40" s="37" t="str">
        <f>VLOOKUP(L40,'Scheme master'!B:AA,25,0)</f>
        <v>DDD</v>
      </c>
      <c r="C40" s="37">
        <f>VLOOKUP(L40,'Scheme master'!B:Q,16,0)</f>
        <v>1000</v>
      </c>
      <c r="D40" s="38">
        <f t="shared" si="3"/>
        <v>5.1219999999999998E-4</v>
      </c>
      <c r="E40" s="38">
        <f>SUMIF('CHY rollback'!A:A,L40,'CHY rollback'!G:G)</f>
        <v>0</v>
      </c>
      <c r="F40" s="38">
        <f t="shared" si="4"/>
        <v>5.43718E-4</v>
      </c>
      <c r="G40" s="45">
        <f t="shared" si="5"/>
        <v>1061.5346</v>
      </c>
      <c r="H40" s="38">
        <f t="shared" si="6"/>
        <v>0</v>
      </c>
      <c r="I40" s="38">
        <f>SUMIFS(TB!E:E,TB!H:H,M40,TB!F:F,"AUM")</f>
        <v>-410.30861836699967</v>
      </c>
      <c r="J40" s="38">
        <f t="shared" si="7"/>
        <v>-4.4099965634813998</v>
      </c>
      <c r="K40" s="37" t="str">
        <f>VLOOKUP(M40,'Scheme master'!F:R,13,0)</f>
        <v>Live</v>
      </c>
      <c r="L40" t="s">
        <v>910</v>
      </c>
      <c r="M40" t="s">
        <v>904</v>
      </c>
      <c r="N40" t="s">
        <v>105</v>
      </c>
      <c r="O40">
        <v>5.1219999999999999</v>
      </c>
      <c r="P40">
        <v>5437.18</v>
      </c>
      <c r="Q40">
        <v>1061.53455681374</v>
      </c>
      <c r="R40">
        <v>4103086179.2600002</v>
      </c>
      <c r="S40">
        <v>1061.5346</v>
      </c>
      <c r="T40" s="201">
        <v>45747</v>
      </c>
      <c r="U40">
        <v>147516</v>
      </c>
      <c r="V40" t="s">
        <v>911</v>
      </c>
      <c r="W40">
        <v>180</v>
      </c>
      <c r="X40"/>
      <c r="Y40">
        <v>1000</v>
      </c>
      <c r="Z40" t="s">
        <v>455</v>
      </c>
      <c r="AA40">
        <v>1061.5346</v>
      </c>
      <c r="AB40">
        <v>1061.5346</v>
      </c>
      <c r="AC40">
        <v>108998</v>
      </c>
      <c r="AD40" t="s">
        <v>906</v>
      </c>
      <c r="AE40" t="s">
        <v>1305</v>
      </c>
      <c r="AF40">
        <v>45746</v>
      </c>
      <c r="AG40">
        <v>1061.3236999999999</v>
      </c>
      <c r="AH40">
        <v>1061.3237016790299</v>
      </c>
      <c r="AI40">
        <v>0.2109</v>
      </c>
      <c r="AJ40">
        <v>1.9871411521290998E-2</v>
      </c>
      <c r="AK40">
        <v>7.2530999999999999</v>
      </c>
      <c r="AL40">
        <v>0.21085513471299999</v>
      </c>
      <c r="AM40">
        <v>1.9867184194551E-2</v>
      </c>
      <c r="AN40">
        <v>7.2515000000000001</v>
      </c>
      <c r="AO40" t="s">
        <v>906</v>
      </c>
      <c r="AP40" t="s">
        <v>909</v>
      </c>
      <c r="AQ40"/>
      <c r="AR40" t="s">
        <v>24</v>
      </c>
      <c r="AS40"/>
      <c r="AT40"/>
      <c r="AU40"/>
      <c r="AV40">
        <v>30</v>
      </c>
      <c r="AW40" t="s">
        <v>562</v>
      </c>
    </row>
    <row r="41" spans="1:49" ht="15" customHeight="1" x14ac:dyDescent="0.25">
      <c r="A41" s="37" t="str">
        <f t="shared" si="2"/>
        <v>LDONTFDG</v>
      </c>
      <c r="B41" s="37" t="str">
        <f>VLOOKUP(L41,'Scheme master'!B:AA,25,0)</f>
        <v>DG</v>
      </c>
      <c r="C41" s="37">
        <f>VLOOKUP(L41,'Scheme master'!B:Q,16,0)</f>
        <v>1000</v>
      </c>
      <c r="D41" s="38">
        <f t="shared" si="3"/>
        <v>155.17650420000001</v>
      </c>
      <c r="E41" s="38">
        <f>SUMIF('CHY rollback'!A:A,L41,'CHY rollback'!G:G)</f>
        <v>0</v>
      </c>
      <c r="F41" s="38">
        <f t="shared" si="4"/>
        <v>205.390842556</v>
      </c>
      <c r="G41" s="45">
        <f t="shared" si="5"/>
        <v>1323.595</v>
      </c>
      <c r="H41" s="38">
        <f t="shared" si="6"/>
        <v>0</v>
      </c>
      <c r="I41" s="38">
        <f>SUMIFS(TB!E:E,TB!H:H,M41,TB!F:F,"AUM")</f>
        <v>-410.30861836699967</v>
      </c>
      <c r="J41" s="38">
        <f t="shared" si="7"/>
        <v>-4.4099965634813998</v>
      </c>
      <c r="K41" s="37" t="str">
        <f>VLOOKUP(M41,'Scheme master'!F:R,13,0)</f>
        <v>Live</v>
      </c>
      <c r="L41" t="s">
        <v>912</v>
      </c>
      <c r="M41" t="s">
        <v>904</v>
      </c>
      <c r="N41" t="s">
        <v>41</v>
      </c>
      <c r="O41">
        <v>1551765.0419999999</v>
      </c>
      <c r="P41">
        <v>2053908425.5599999</v>
      </c>
      <c r="Q41">
        <v>1323.5949837565702</v>
      </c>
      <c r="R41">
        <v>4103086179.2600002</v>
      </c>
      <c r="S41">
        <v>1323.595</v>
      </c>
      <c r="T41" s="201">
        <v>45747</v>
      </c>
      <c r="U41">
        <v>147515</v>
      </c>
      <c r="V41" t="s">
        <v>913</v>
      </c>
      <c r="W41">
        <v>180</v>
      </c>
      <c r="X41"/>
      <c r="Y41">
        <v>1000</v>
      </c>
      <c r="Z41" t="s">
        <v>455</v>
      </c>
      <c r="AA41">
        <v>1323.595</v>
      </c>
      <c r="AB41">
        <v>1323.595</v>
      </c>
      <c r="AC41">
        <v>109000</v>
      </c>
      <c r="AD41" t="s">
        <v>906</v>
      </c>
      <c r="AE41" t="s">
        <v>44</v>
      </c>
      <c r="AF41">
        <v>45746</v>
      </c>
      <c r="AG41">
        <v>1323.3339000000001</v>
      </c>
      <c r="AH41">
        <v>1323.33394834912</v>
      </c>
      <c r="AI41">
        <v>0.2611</v>
      </c>
      <c r="AJ41">
        <v>1.9730470140604001E-2</v>
      </c>
      <c r="AK41">
        <v>7.2016</v>
      </c>
      <c r="AL41">
        <v>0.26103540744669002</v>
      </c>
      <c r="AM41">
        <v>1.9725588372635001E-2</v>
      </c>
      <c r="AN41">
        <v>7.1997999999999998</v>
      </c>
      <c r="AO41" t="s">
        <v>906</v>
      </c>
      <c r="AP41" t="s">
        <v>909</v>
      </c>
      <c r="AQ41"/>
      <c r="AR41" t="s">
        <v>24</v>
      </c>
      <c r="AS41"/>
      <c r="AT41"/>
      <c r="AU41"/>
      <c r="AV41">
        <v>30</v>
      </c>
      <c r="AW41" t="s">
        <v>562</v>
      </c>
    </row>
    <row r="42" spans="1:49" ht="15" customHeight="1" x14ac:dyDescent="0.25">
      <c r="A42" s="37" t="str">
        <f t="shared" si="2"/>
        <v>LDONTFRD</v>
      </c>
      <c r="B42" s="37" t="str">
        <f>VLOOKUP(L42,'Scheme master'!B:AA,25,0)</f>
        <v>RD</v>
      </c>
      <c r="C42" s="37">
        <f>VLOOKUP(L42,'Scheme master'!B:Q,16,0)</f>
        <v>1000</v>
      </c>
      <c r="D42" s="38">
        <f t="shared" si="3"/>
        <v>2.7470000000000001E-4</v>
      </c>
      <c r="E42" s="38">
        <f>SUMIF('CHY rollback'!A:A,L42,'CHY rollback'!G:G)</f>
        <v>0</v>
      </c>
      <c r="F42" s="38">
        <f t="shared" si="4"/>
        <v>3.19148E-4</v>
      </c>
      <c r="G42" s="45">
        <f t="shared" si="5"/>
        <v>1161.8055999999999</v>
      </c>
      <c r="H42" s="38">
        <f t="shared" si="6"/>
        <v>0</v>
      </c>
      <c r="I42" s="38">
        <f>SUMIFS(TB!E:E,TB!H:H,M42,TB!F:F,"AUM")</f>
        <v>-410.30861836699967</v>
      </c>
      <c r="J42" s="38">
        <f t="shared" si="7"/>
        <v>-4.4099965634813998</v>
      </c>
      <c r="K42" s="37" t="str">
        <f>VLOOKUP(M42,'Scheme master'!F:R,13,0)</f>
        <v>Live</v>
      </c>
      <c r="L42" t="s">
        <v>914</v>
      </c>
      <c r="M42" t="s">
        <v>904</v>
      </c>
      <c r="N42" t="s">
        <v>18</v>
      </c>
      <c r="O42">
        <v>2.7469999999999999</v>
      </c>
      <c r="P42">
        <v>3191.48</v>
      </c>
      <c r="Q42">
        <v>1161.8056061157602</v>
      </c>
      <c r="R42">
        <v>4103086179.2600002</v>
      </c>
      <c r="S42">
        <v>1161.8055999999999</v>
      </c>
      <c r="T42" s="201">
        <v>45747</v>
      </c>
      <c r="U42">
        <v>147512</v>
      </c>
      <c r="V42" t="s">
        <v>915</v>
      </c>
      <c r="W42">
        <v>180</v>
      </c>
      <c r="X42"/>
      <c r="Y42">
        <v>1000</v>
      </c>
      <c r="Z42" t="s">
        <v>455</v>
      </c>
      <c r="AA42">
        <v>1161.8055999999999</v>
      </c>
      <c r="AB42">
        <v>1161.8055999999999</v>
      </c>
      <c r="AC42">
        <v>108993</v>
      </c>
      <c r="AD42" t="s">
        <v>906</v>
      </c>
      <c r="AE42" t="s">
        <v>1304</v>
      </c>
      <c r="AF42">
        <v>45746</v>
      </c>
      <c r="AG42">
        <v>1161.5726</v>
      </c>
      <c r="AH42">
        <v>1161.57262468147</v>
      </c>
      <c r="AI42">
        <v>0.23300000000000001</v>
      </c>
      <c r="AJ42">
        <v>2.0059013099998999E-2</v>
      </c>
      <c r="AK42">
        <v>7.3215000000000003</v>
      </c>
      <c r="AL42">
        <v>0.23298143429195001</v>
      </c>
      <c r="AM42">
        <v>2.0057414348572E-2</v>
      </c>
      <c r="AN42">
        <v>7.3209999999999997</v>
      </c>
      <c r="AO42" t="s">
        <v>906</v>
      </c>
      <c r="AP42" t="s">
        <v>909</v>
      </c>
      <c r="AQ42"/>
      <c r="AR42" t="s">
        <v>25</v>
      </c>
      <c r="AS42"/>
      <c r="AT42"/>
      <c r="AU42"/>
      <c r="AV42">
        <v>30</v>
      </c>
      <c r="AW42" t="s">
        <v>562</v>
      </c>
    </row>
    <row r="43" spans="1:49" ht="15" customHeight="1" x14ac:dyDescent="0.25">
      <c r="A43" s="37" t="str">
        <f t="shared" si="2"/>
        <v>LDONTFRDD</v>
      </c>
      <c r="B43" s="37" t="str">
        <f>VLOOKUP(L43,'Scheme master'!B:AA,25,0)</f>
        <v>RDD</v>
      </c>
      <c r="C43" s="37">
        <f>VLOOKUP(L43,'Scheme master'!B:Q,16,0)</f>
        <v>1000</v>
      </c>
      <c r="D43" s="38">
        <f t="shared" si="3"/>
        <v>0</v>
      </c>
      <c r="E43" s="38">
        <f>SUMIF('CHY rollback'!A:A,L43,'CHY rollback'!G:G)</f>
        <v>0</v>
      </c>
      <c r="F43" s="38">
        <f t="shared" si="4"/>
        <v>0</v>
      </c>
      <c r="G43" s="45">
        <f t="shared" si="5"/>
        <v>0</v>
      </c>
      <c r="H43" s="38">
        <f t="shared" si="6"/>
        <v>0</v>
      </c>
      <c r="I43" s="38">
        <f>SUMIFS(TB!E:E,TB!H:H,M43,TB!F:F,"AUM")</f>
        <v>-410.30861836699967</v>
      </c>
      <c r="J43" s="38">
        <f t="shared" si="7"/>
        <v>-4.4099965634813998</v>
      </c>
      <c r="K43" s="37" t="str">
        <f>VLOOKUP(M43,'Scheme master'!F:R,13,0)</f>
        <v>Live</v>
      </c>
      <c r="L43" t="s">
        <v>916</v>
      </c>
      <c r="M43" t="s">
        <v>904</v>
      </c>
      <c r="N43" t="s">
        <v>17</v>
      </c>
      <c r="O43">
        <v>0</v>
      </c>
      <c r="P43">
        <v>0</v>
      </c>
      <c r="Q43">
        <v>1000</v>
      </c>
      <c r="R43">
        <v>4103086179.2600002</v>
      </c>
      <c r="S43">
        <v>1000</v>
      </c>
      <c r="T43" s="201">
        <v>45747</v>
      </c>
      <c r="U43">
        <v>147517</v>
      </c>
      <c r="V43" t="s">
        <v>917</v>
      </c>
      <c r="W43">
        <v>180</v>
      </c>
      <c r="X43"/>
      <c r="Y43">
        <v>1000</v>
      </c>
      <c r="Z43" t="s">
        <v>455</v>
      </c>
      <c r="AA43">
        <v>1000</v>
      </c>
      <c r="AB43">
        <v>1000</v>
      </c>
      <c r="AC43">
        <v>108994</v>
      </c>
      <c r="AD43" t="s">
        <v>906</v>
      </c>
      <c r="AE43" t="s">
        <v>1307</v>
      </c>
      <c r="AF43">
        <v>45746</v>
      </c>
      <c r="AG43">
        <v>1000</v>
      </c>
      <c r="AH43">
        <v>1000</v>
      </c>
      <c r="AI43">
        <v>0</v>
      </c>
      <c r="AJ43">
        <v>0</v>
      </c>
      <c r="AK43">
        <v>0</v>
      </c>
      <c r="AL43">
        <v>0</v>
      </c>
      <c r="AM43">
        <v>0</v>
      </c>
      <c r="AN43">
        <v>0</v>
      </c>
      <c r="AO43" t="s">
        <v>906</v>
      </c>
      <c r="AP43" t="s">
        <v>909</v>
      </c>
      <c r="AQ43"/>
      <c r="AR43" t="s">
        <v>25</v>
      </c>
      <c r="AS43"/>
      <c r="AT43"/>
      <c r="AU43"/>
      <c r="AV43">
        <v>30</v>
      </c>
      <c r="AW43" t="s">
        <v>562</v>
      </c>
    </row>
    <row r="44" spans="1:49" ht="15" customHeight="1" x14ac:dyDescent="0.25">
      <c r="A44" s="37" t="str">
        <f t="shared" si="2"/>
        <v>LDONTFRG</v>
      </c>
      <c r="B44" s="37" t="str">
        <f>VLOOKUP(L44,'Scheme master'!B:AA,25,0)</f>
        <v>RG</v>
      </c>
      <c r="C44" s="37">
        <f>VLOOKUP(L44,'Scheme master'!B:Q,16,0)</f>
        <v>1000</v>
      </c>
      <c r="D44" s="38">
        <f t="shared" si="3"/>
        <v>155.9066574</v>
      </c>
      <c r="E44" s="38">
        <f>SUMIF('CHY rollback'!A:A,L44,'CHY rollback'!G:G)</f>
        <v>0</v>
      </c>
      <c r="F44" s="38">
        <f t="shared" si="4"/>
        <v>204.83178979799999</v>
      </c>
      <c r="G44" s="45">
        <f t="shared" si="5"/>
        <v>1313.8104000000001</v>
      </c>
      <c r="H44" s="38">
        <f t="shared" si="6"/>
        <v>0</v>
      </c>
      <c r="I44" s="38">
        <f>SUMIFS(TB!E:E,TB!H:H,M44,TB!F:F,"AUM")</f>
        <v>-410.30861836699967</v>
      </c>
      <c r="J44" s="38">
        <f t="shared" si="7"/>
        <v>-4.4099965634813998</v>
      </c>
      <c r="K44" s="37" t="str">
        <f>VLOOKUP(M44,'Scheme master'!F:R,13,0)</f>
        <v>Live</v>
      </c>
      <c r="L44" t="s">
        <v>918</v>
      </c>
      <c r="M44" t="s">
        <v>904</v>
      </c>
      <c r="N44" t="s">
        <v>19</v>
      </c>
      <c r="O44">
        <v>1559066.574</v>
      </c>
      <c r="P44">
        <v>2048317897.98</v>
      </c>
      <c r="Q44">
        <v>1313.8104120369701</v>
      </c>
      <c r="R44">
        <v>4103086179.2600002</v>
      </c>
      <c r="S44">
        <v>1313.8104000000001</v>
      </c>
      <c r="T44" s="201">
        <v>45747</v>
      </c>
      <c r="U44">
        <v>147519</v>
      </c>
      <c r="V44" t="s">
        <v>919</v>
      </c>
      <c r="W44">
        <v>180</v>
      </c>
      <c r="X44"/>
      <c r="Y44">
        <v>1000</v>
      </c>
      <c r="Z44" t="s">
        <v>455</v>
      </c>
      <c r="AA44">
        <v>1313.8104000000001</v>
      </c>
      <c r="AB44">
        <v>1313.8104000000001</v>
      </c>
      <c r="AC44">
        <v>108996</v>
      </c>
      <c r="AD44" t="s">
        <v>906</v>
      </c>
      <c r="AE44" t="s">
        <v>53</v>
      </c>
      <c r="AF44">
        <v>45746</v>
      </c>
      <c r="AG44">
        <v>1313.556</v>
      </c>
      <c r="AH44">
        <v>1313.5559856534999</v>
      </c>
      <c r="AI44">
        <v>0.25440000000000002</v>
      </c>
      <c r="AJ44">
        <v>1.9367274786914E-2</v>
      </c>
      <c r="AK44">
        <v>7.0690999999999997</v>
      </c>
      <c r="AL44">
        <v>0.25442638346245</v>
      </c>
      <c r="AM44">
        <v>1.9369283551005999E-2</v>
      </c>
      <c r="AN44">
        <v>7.0697999999999999</v>
      </c>
      <c r="AO44" t="s">
        <v>906</v>
      </c>
      <c r="AP44" t="s">
        <v>909</v>
      </c>
      <c r="AQ44"/>
      <c r="AR44" t="s">
        <v>25</v>
      </c>
      <c r="AS44"/>
      <c r="AT44"/>
      <c r="AU44"/>
      <c r="AV44">
        <v>30</v>
      </c>
      <c r="AW44" t="s">
        <v>562</v>
      </c>
    </row>
    <row r="45" spans="1:49" ht="15" customHeight="1" x14ac:dyDescent="0.25">
      <c r="A45" s="37" t="str">
        <f t="shared" si="2"/>
        <v>LDONTFRDW</v>
      </c>
      <c r="B45" s="37" t="str">
        <f>VLOOKUP(L45,'Scheme master'!B:AA,25,0)</f>
        <v>RDW</v>
      </c>
      <c r="C45" s="37">
        <f>VLOOKUP(L45,'Scheme master'!B:Q,16,0)</f>
        <v>1000</v>
      </c>
      <c r="D45" s="38">
        <f t="shared" si="3"/>
        <v>3.0160000000000001E-4</v>
      </c>
      <c r="E45" s="38">
        <f>SUMIF('CHY rollback'!A:A,L45,'CHY rollback'!G:G)</f>
        <v>0</v>
      </c>
      <c r="F45" s="38">
        <f t="shared" si="4"/>
        <v>3.4858900000000001E-4</v>
      </c>
      <c r="G45" s="45">
        <f t="shared" si="5"/>
        <v>1155.7991</v>
      </c>
      <c r="H45" s="38">
        <f t="shared" si="6"/>
        <v>0</v>
      </c>
      <c r="I45" s="38">
        <f>SUMIFS(TB!E:E,TB!H:H,M45,TB!F:F,"AUM")</f>
        <v>-410.30861836699967</v>
      </c>
      <c r="J45" s="38">
        <f t="shared" si="7"/>
        <v>-4.4099965634813998</v>
      </c>
      <c r="K45" s="37" t="str">
        <f>VLOOKUP(M45,'Scheme master'!F:R,13,0)</f>
        <v>Live</v>
      </c>
      <c r="L45" t="s">
        <v>920</v>
      </c>
      <c r="M45" t="s">
        <v>904</v>
      </c>
      <c r="N45" t="s">
        <v>134</v>
      </c>
      <c r="O45">
        <v>3.016</v>
      </c>
      <c r="P45">
        <v>3485.89</v>
      </c>
      <c r="Q45">
        <v>1155.79907161804</v>
      </c>
      <c r="R45">
        <v>4103086179.2600002</v>
      </c>
      <c r="S45">
        <v>1155.7991</v>
      </c>
      <c r="T45" s="201">
        <v>45747</v>
      </c>
      <c r="U45">
        <v>147518</v>
      </c>
      <c r="V45" t="s">
        <v>921</v>
      </c>
      <c r="W45">
        <v>180</v>
      </c>
      <c r="X45"/>
      <c r="Y45">
        <v>1000</v>
      </c>
      <c r="Z45" t="s">
        <v>455</v>
      </c>
      <c r="AA45">
        <v>1155.7991</v>
      </c>
      <c r="AB45">
        <v>1155.7991</v>
      </c>
      <c r="AC45">
        <v>108995</v>
      </c>
      <c r="AD45" t="s">
        <v>906</v>
      </c>
      <c r="AE45" t="s">
        <v>1301</v>
      </c>
      <c r="AF45">
        <v>45746</v>
      </c>
      <c r="AG45">
        <v>1155.5703000000001</v>
      </c>
      <c r="AH45">
        <v>1155.5702917771898</v>
      </c>
      <c r="AI45">
        <v>0.2288</v>
      </c>
      <c r="AJ45">
        <v>1.9799747362837999E-2</v>
      </c>
      <c r="AK45">
        <v>7.2268999999999997</v>
      </c>
      <c r="AL45">
        <v>0.22877984084881001</v>
      </c>
      <c r="AM45">
        <v>1.9798002984046999E-2</v>
      </c>
      <c r="AN45">
        <v>7.2263000000000002</v>
      </c>
      <c r="AO45" t="s">
        <v>906</v>
      </c>
      <c r="AP45" t="s">
        <v>909</v>
      </c>
      <c r="AQ45"/>
      <c r="AR45" t="s">
        <v>25</v>
      </c>
      <c r="AS45"/>
      <c r="AT45"/>
      <c r="AU45"/>
      <c r="AV45">
        <v>30</v>
      </c>
      <c r="AW45" t="s">
        <v>562</v>
      </c>
    </row>
    <row r="46" spans="1:49" ht="15" customHeight="1" x14ac:dyDescent="0.25">
      <c r="A46" s="37" t="str">
        <f t="shared" si="2"/>
        <v>LDONTFDDW</v>
      </c>
      <c r="B46" s="37" t="str">
        <f>VLOOKUP(L46,'Scheme master'!B:AA,25,0)</f>
        <v>DDW</v>
      </c>
      <c r="C46" s="37">
        <f>VLOOKUP(L46,'Scheme master'!B:Q,16,0)</f>
        <v>1000</v>
      </c>
      <c r="D46" s="38">
        <f t="shared" si="3"/>
        <v>4.8809999999999999E-4</v>
      </c>
      <c r="E46" s="38">
        <f>SUMIF('CHY rollback'!A:A,L46,'CHY rollback'!G:G)</f>
        <v>0</v>
      </c>
      <c r="F46" s="38">
        <f t="shared" si="4"/>
        <v>5.0164700000000003E-4</v>
      </c>
      <c r="G46" s="45">
        <f t="shared" si="5"/>
        <v>1027.7546</v>
      </c>
      <c r="H46" s="38">
        <f t="shared" si="6"/>
        <v>0</v>
      </c>
      <c r="I46" s="38">
        <f>SUMIFS(TB!E:E,TB!H:H,M46,TB!F:F,"AUM")</f>
        <v>-410.30861836699967</v>
      </c>
      <c r="J46" s="38">
        <f t="shared" si="7"/>
        <v>-4.4099965634813998</v>
      </c>
      <c r="K46" s="37" t="str">
        <f>VLOOKUP(M46,'Scheme master'!F:R,13,0)</f>
        <v>Live</v>
      </c>
      <c r="L46" t="s">
        <v>922</v>
      </c>
      <c r="M46" t="s">
        <v>904</v>
      </c>
      <c r="N46" t="s">
        <v>139</v>
      </c>
      <c r="O46">
        <v>4.8810000000000002</v>
      </c>
      <c r="P46">
        <v>5016.47</v>
      </c>
      <c r="Q46">
        <v>1027.7545584921099</v>
      </c>
      <c r="R46">
        <v>4103086179.2600002</v>
      </c>
      <c r="S46">
        <v>1027.7546</v>
      </c>
      <c r="T46" s="201">
        <v>45747</v>
      </c>
      <c r="U46">
        <v>147514</v>
      </c>
      <c r="V46" t="s">
        <v>923</v>
      </c>
      <c r="W46">
        <v>180</v>
      </c>
      <c r="X46"/>
      <c r="Y46">
        <v>1000</v>
      </c>
      <c r="Z46" t="s">
        <v>455</v>
      </c>
      <c r="AA46">
        <v>1027.7546</v>
      </c>
      <c r="AB46">
        <v>1027.7546</v>
      </c>
      <c r="AC46">
        <v>108999</v>
      </c>
      <c r="AD46" t="s">
        <v>906</v>
      </c>
      <c r="AE46" t="s">
        <v>1302</v>
      </c>
      <c r="AF46">
        <v>45746</v>
      </c>
      <c r="AG46">
        <v>1027.5108</v>
      </c>
      <c r="AH46">
        <v>1027.51075599262</v>
      </c>
      <c r="AI46">
        <v>0.24379999999999999</v>
      </c>
      <c r="AJ46">
        <v>2.3727244521419999E-2</v>
      </c>
      <c r="AK46">
        <v>8.6603999999999992</v>
      </c>
      <c r="AL46">
        <v>0.24380249948780999</v>
      </c>
      <c r="AM46">
        <v>2.3727488794243998E-2</v>
      </c>
      <c r="AN46">
        <v>8.6605000000000008</v>
      </c>
      <c r="AO46" t="s">
        <v>906</v>
      </c>
      <c r="AP46" t="s">
        <v>909</v>
      </c>
      <c r="AQ46"/>
      <c r="AR46" t="s">
        <v>24</v>
      </c>
      <c r="AS46"/>
      <c r="AT46"/>
      <c r="AU46"/>
      <c r="AV46">
        <v>30</v>
      </c>
      <c r="AW46" t="s">
        <v>562</v>
      </c>
    </row>
    <row r="47" spans="1:49" ht="15" customHeight="1" x14ac:dyDescent="0.25">
      <c r="A47" s="37" t="str">
        <f t="shared" si="2"/>
        <v>LDSAPFDDD</v>
      </c>
      <c r="B47" s="37" t="str">
        <f>VLOOKUP(L47,'Scheme master'!B:AA,25,0)</f>
        <v>DDD</v>
      </c>
      <c r="C47" s="37">
        <f>VLOOKUP(L47,'Scheme master'!B:Q,16,0)</f>
        <v>10</v>
      </c>
      <c r="D47" s="38">
        <f t="shared" si="3"/>
        <v>0.64210576799999997</v>
      </c>
      <c r="E47" s="38">
        <f>SUMIF('CHY rollback'!A:A,L47,'CHY rollback'!G:G)</f>
        <v>0</v>
      </c>
      <c r="F47" s="38">
        <f t="shared" si="4"/>
        <v>0.64531629699999993</v>
      </c>
      <c r="G47" s="45">
        <f t="shared" si="5"/>
        <v>10.050000000000001</v>
      </c>
      <c r="H47" s="38">
        <f t="shared" si="6"/>
        <v>0</v>
      </c>
      <c r="I47" s="38">
        <f>SUMIFS(TB!E:E,TB!H:H,M47,TB!F:F,"AUM")</f>
        <v>-1449.5333363330003</v>
      </c>
      <c r="J47" s="38">
        <f t="shared" si="7"/>
        <v>-1.0004441719502211E-2</v>
      </c>
      <c r="K47" s="37" t="str">
        <f>VLOOKUP(M47,'Scheme master'!F:R,13,0)</f>
        <v>Live</v>
      </c>
      <c r="L47" t="s">
        <v>181</v>
      </c>
      <c r="M47" t="s">
        <v>182</v>
      </c>
      <c r="N47" t="s">
        <v>105</v>
      </c>
      <c r="O47">
        <v>642105.76799999992</v>
      </c>
      <c r="P47">
        <v>6453162.9699999997</v>
      </c>
      <c r="Q47">
        <v>10.050000002491799</v>
      </c>
      <c r="R47">
        <v>14495333363.32</v>
      </c>
      <c r="S47">
        <v>10.050000000000001</v>
      </c>
      <c r="T47" s="201">
        <v>45747</v>
      </c>
      <c r="U47">
        <v>120316</v>
      </c>
      <c r="V47" t="s">
        <v>183</v>
      </c>
      <c r="W47">
        <v>40</v>
      </c>
      <c r="X47" t="s">
        <v>184</v>
      </c>
      <c r="Y47">
        <v>10</v>
      </c>
      <c r="Z47" t="s">
        <v>37</v>
      </c>
      <c r="AA47">
        <v>10.050000000000001</v>
      </c>
      <c r="AB47">
        <v>10.050000000000001</v>
      </c>
      <c r="AC47">
        <v>84282</v>
      </c>
      <c r="AD47" t="s">
        <v>1919</v>
      </c>
      <c r="AE47" t="s">
        <v>1305</v>
      </c>
      <c r="AF47">
        <v>45746</v>
      </c>
      <c r="AG47">
        <v>10.053599999999999</v>
      </c>
      <c r="AH47">
        <v>10.053606370967801</v>
      </c>
      <c r="AI47">
        <v>-3.5999999999999999E-3</v>
      </c>
      <c r="AJ47">
        <v>-3.5808068751491999E-2</v>
      </c>
      <c r="AK47">
        <v>-13.069900000000001</v>
      </c>
      <c r="AL47">
        <v>-3.6063684760399999E-3</v>
      </c>
      <c r="AM47">
        <v>-3.5871391249752999E-2</v>
      </c>
      <c r="AN47">
        <v>-13.0931</v>
      </c>
      <c r="AO47" t="s">
        <v>1919</v>
      </c>
      <c r="AP47" t="s">
        <v>185</v>
      </c>
      <c r="AQ47"/>
      <c r="AR47" t="s">
        <v>24</v>
      </c>
      <c r="AS47" t="s">
        <v>186</v>
      </c>
      <c r="AT47"/>
      <c r="AU47"/>
      <c r="AV47">
        <v>30</v>
      </c>
      <c r="AW47" t="s">
        <v>562</v>
      </c>
    </row>
    <row r="48" spans="1:49" ht="15" customHeight="1" x14ac:dyDescent="0.25">
      <c r="A48" s="37" t="str">
        <f t="shared" si="2"/>
        <v>LDSAPFDG</v>
      </c>
      <c r="B48" s="37" t="str">
        <f>VLOOKUP(L48,'Scheme master'!B:AA,25,0)</f>
        <v>DG</v>
      </c>
      <c r="C48" s="37">
        <f>VLOOKUP(L48,'Scheme master'!B:Q,16,0)</f>
        <v>10</v>
      </c>
      <c r="D48" s="38">
        <f t="shared" si="3"/>
        <v>253.01279043400001</v>
      </c>
      <c r="E48" s="38">
        <f>SUMIF('CHY rollback'!A:A,L48,'CHY rollback'!G:G)</f>
        <v>0</v>
      </c>
      <c r="F48" s="38">
        <f t="shared" si="4"/>
        <v>1062.6042448759999</v>
      </c>
      <c r="G48" s="45">
        <f t="shared" si="5"/>
        <v>41.997999999999998</v>
      </c>
      <c r="H48" s="38">
        <f t="shared" si="6"/>
        <v>0</v>
      </c>
      <c r="I48" s="38">
        <f>SUMIFS(TB!E:E,TB!H:H,M48,TB!F:F,"AUM")</f>
        <v>-1449.5333363330003</v>
      </c>
      <c r="J48" s="38">
        <f t="shared" si="7"/>
        <v>-1.0004441719502211E-2</v>
      </c>
      <c r="K48" s="37" t="str">
        <f>VLOOKUP(M48,'Scheme master'!F:R,13,0)</f>
        <v>Live</v>
      </c>
      <c r="L48" t="s">
        <v>187</v>
      </c>
      <c r="M48" t="s">
        <v>182</v>
      </c>
      <c r="N48" t="s">
        <v>41</v>
      </c>
      <c r="O48">
        <v>253012790.43400002</v>
      </c>
      <c r="P48">
        <v>10626042448.76</v>
      </c>
      <c r="Q48">
        <v>41.998044567363003</v>
      </c>
      <c r="R48">
        <v>14495333363.32</v>
      </c>
      <c r="S48">
        <v>41.997999999999998</v>
      </c>
      <c r="T48" s="201">
        <v>45747</v>
      </c>
      <c r="U48">
        <v>120315</v>
      </c>
      <c r="V48" t="s">
        <v>188</v>
      </c>
      <c r="W48">
        <v>40</v>
      </c>
      <c r="X48" t="s">
        <v>189</v>
      </c>
      <c r="Y48">
        <v>10</v>
      </c>
      <c r="Z48" t="s">
        <v>37</v>
      </c>
      <c r="AA48">
        <v>41.997999999999998</v>
      </c>
      <c r="AB48">
        <v>41.997999999999998</v>
      </c>
      <c r="AC48">
        <v>84285</v>
      </c>
      <c r="AD48" t="s">
        <v>1919</v>
      </c>
      <c r="AE48" t="s">
        <v>44</v>
      </c>
      <c r="AF48">
        <v>45746</v>
      </c>
      <c r="AG48">
        <v>41.990099999999998</v>
      </c>
      <c r="AH48">
        <v>41.9901341486582</v>
      </c>
      <c r="AI48">
        <v>7.9000000000000008E-3</v>
      </c>
      <c r="AJ48">
        <v>1.8813958528318998E-2</v>
      </c>
      <c r="AK48">
        <v>6.8670999999999998</v>
      </c>
      <c r="AL48">
        <v>7.9104187047899996E-3</v>
      </c>
      <c r="AM48">
        <v>1.8838755496195E-2</v>
      </c>
      <c r="AN48">
        <v>6.8761000000000001</v>
      </c>
      <c r="AO48" t="s">
        <v>1919</v>
      </c>
      <c r="AP48" t="s">
        <v>185</v>
      </c>
      <c r="AQ48"/>
      <c r="AR48" t="s">
        <v>24</v>
      </c>
      <c r="AS48" t="s">
        <v>190</v>
      </c>
      <c r="AT48"/>
      <c r="AU48"/>
      <c r="AV48">
        <v>30</v>
      </c>
      <c r="AW48" t="s">
        <v>562</v>
      </c>
    </row>
    <row r="49" spans="1:49" ht="15" customHeight="1" x14ac:dyDescent="0.25">
      <c r="A49" s="37" t="str">
        <f t="shared" si="2"/>
        <v>LDSAPFDDM</v>
      </c>
      <c r="B49" s="37" t="str">
        <f>VLOOKUP(L49,'Scheme master'!B:AA,25,0)</f>
        <v>DDM</v>
      </c>
      <c r="C49" s="37">
        <f>VLOOKUP(L49,'Scheme master'!B:Q,16,0)</f>
        <v>10</v>
      </c>
      <c r="D49" s="38">
        <f t="shared" si="3"/>
        <v>0.16533003300000002</v>
      </c>
      <c r="E49" s="38">
        <f>SUMIF('CHY rollback'!A:A,L49,'CHY rollback'!G:G)</f>
        <v>0</v>
      </c>
      <c r="F49" s="38">
        <f t="shared" si="4"/>
        <v>0.36263763100000002</v>
      </c>
      <c r="G49" s="45">
        <f t="shared" si="5"/>
        <v>21.934200000000001</v>
      </c>
      <c r="H49" s="38">
        <f t="shared" si="6"/>
        <v>0</v>
      </c>
      <c r="I49" s="38">
        <f>SUMIFS(TB!E:E,TB!H:H,M49,TB!F:F,"AUM")</f>
        <v>-1449.5333363330003</v>
      </c>
      <c r="J49" s="38">
        <f t="shared" si="7"/>
        <v>-1.0004441719502211E-2</v>
      </c>
      <c r="K49" s="37" t="str">
        <f>VLOOKUP(M49,'Scheme master'!F:R,13,0)</f>
        <v>Live</v>
      </c>
      <c r="L49" t="s">
        <v>191</v>
      </c>
      <c r="M49" t="s">
        <v>182</v>
      </c>
      <c r="N49" t="s">
        <v>116</v>
      </c>
      <c r="O49">
        <v>165330.033</v>
      </c>
      <c r="P49">
        <v>3626376.31</v>
      </c>
      <c r="Q49">
        <v>21.934165524541999</v>
      </c>
      <c r="R49">
        <v>14495333363.32</v>
      </c>
      <c r="S49">
        <v>21.934200000000001</v>
      </c>
      <c r="T49" s="201">
        <v>45747</v>
      </c>
      <c r="U49">
        <v>120317</v>
      </c>
      <c r="V49" t="s">
        <v>192</v>
      </c>
      <c r="W49">
        <v>40</v>
      </c>
      <c r="X49" t="s">
        <v>193</v>
      </c>
      <c r="Y49">
        <v>10</v>
      </c>
      <c r="Z49" t="s">
        <v>37</v>
      </c>
      <c r="AA49">
        <v>21.934200000000001</v>
      </c>
      <c r="AB49">
        <v>21.934200000000001</v>
      </c>
      <c r="AC49">
        <v>84284</v>
      </c>
      <c r="AD49" t="s">
        <v>1919</v>
      </c>
      <c r="AE49" t="s">
        <v>1306</v>
      </c>
      <c r="AF49">
        <v>45746</v>
      </c>
      <c r="AG49">
        <v>21.93</v>
      </c>
      <c r="AH49">
        <v>21.9300384461908</v>
      </c>
      <c r="AI49">
        <v>4.1999999999999997E-3</v>
      </c>
      <c r="AJ49">
        <v>1.9151846785225E-2</v>
      </c>
      <c r="AK49">
        <v>6.9904000000000002</v>
      </c>
      <c r="AL49">
        <v>4.1270783512099996E-3</v>
      </c>
      <c r="AM49">
        <v>1.8819293734192E-2</v>
      </c>
      <c r="AN49">
        <v>6.8689999999999998</v>
      </c>
      <c r="AO49" t="s">
        <v>1919</v>
      </c>
      <c r="AP49" t="s">
        <v>185</v>
      </c>
      <c r="AQ49"/>
      <c r="AR49" t="s">
        <v>24</v>
      </c>
      <c r="AS49" t="s">
        <v>194</v>
      </c>
      <c r="AT49"/>
      <c r="AU49"/>
      <c r="AV49">
        <v>30</v>
      </c>
      <c r="AW49" t="s">
        <v>562</v>
      </c>
    </row>
    <row r="50" spans="1:49" ht="15" customHeight="1" x14ac:dyDescent="0.25">
      <c r="A50" s="37" t="str">
        <f t="shared" si="2"/>
        <v>LDSAPFRDD</v>
      </c>
      <c r="B50" s="37" t="str">
        <f>VLOOKUP(L50,'Scheme master'!B:AA,25,0)</f>
        <v>RDD</v>
      </c>
      <c r="C50" s="37">
        <f>VLOOKUP(L50,'Scheme master'!B:Q,16,0)</f>
        <v>10</v>
      </c>
      <c r="D50" s="38">
        <f t="shared" si="3"/>
        <v>17.197599259</v>
      </c>
      <c r="E50" s="38">
        <f>SUMIF('CHY rollback'!A:A,L50,'CHY rollback'!G:G)</f>
        <v>0</v>
      </c>
      <c r="F50" s="38">
        <f t="shared" si="4"/>
        <v>18.359469064999999</v>
      </c>
      <c r="G50" s="45">
        <f t="shared" si="5"/>
        <v>10.675599999999999</v>
      </c>
      <c r="H50" s="38">
        <f t="shared" si="6"/>
        <v>0</v>
      </c>
      <c r="I50" s="38">
        <f>SUMIFS(TB!E:E,TB!H:H,M50,TB!F:F,"AUM")</f>
        <v>-1449.5333363330003</v>
      </c>
      <c r="J50" s="38">
        <f t="shared" si="7"/>
        <v>-1.0004441719502211E-2</v>
      </c>
      <c r="K50" s="37" t="str">
        <f>VLOOKUP(M50,'Scheme master'!F:R,13,0)</f>
        <v>Live</v>
      </c>
      <c r="L50" t="s">
        <v>195</v>
      </c>
      <c r="M50" t="s">
        <v>182</v>
      </c>
      <c r="N50" t="s">
        <v>17</v>
      </c>
      <c r="O50">
        <v>17197599.259</v>
      </c>
      <c r="P50">
        <v>183594690.65000001</v>
      </c>
      <c r="Q50">
        <v>10.675600000036001</v>
      </c>
      <c r="R50">
        <v>14495333363.32</v>
      </c>
      <c r="S50">
        <v>10.675599999999999</v>
      </c>
      <c r="T50" s="201">
        <v>45747</v>
      </c>
      <c r="U50">
        <v>111676</v>
      </c>
      <c r="V50" t="s">
        <v>196</v>
      </c>
      <c r="W50">
        <v>40</v>
      </c>
      <c r="X50" t="s">
        <v>197</v>
      </c>
      <c r="Y50">
        <v>10</v>
      </c>
      <c r="Z50" t="s">
        <v>37</v>
      </c>
      <c r="AA50">
        <v>10.675599999999999</v>
      </c>
      <c r="AB50">
        <v>10.675599999999999</v>
      </c>
      <c r="AC50">
        <v>84278</v>
      </c>
      <c r="AD50" t="s">
        <v>1919</v>
      </c>
      <c r="AE50" t="s">
        <v>1307</v>
      </c>
      <c r="AF50">
        <v>45746</v>
      </c>
      <c r="AG50">
        <v>10.679</v>
      </c>
      <c r="AH50">
        <v>10.679027138854201</v>
      </c>
      <c r="AI50">
        <v>-3.3999999999999998E-3</v>
      </c>
      <c r="AJ50">
        <v>-3.1838187096169999E-2</v>
      </c>
      <c r="AK50">
        <v>-11.620900000000001</v>
      </c>
      <c r="AL50">
        <v>-3.42713881818E-3</v>
      </c>
      <c r="AM50">
        <v>-3.2092238118870998E-2</v>
      </c>
      <c r="AN50">
        <v>-11.713699999999999</v>
      </c>
      <c r="AO50" t="s">
        <v>1919</v>
      </c>
      <c r="AP50" t="s">
        <v>185</v>
      </c>
      <c r="AQ50"/>
      <c r="AR50" t="s">
        <v>25</v>
      </c>
      <c r="AS50" t="s">
        <v>198</v>
      </c>
      <c r="AT50"/>
      <c r="AU50"/>
      <c r="AV50">
        <v>30</v>
      </c>
      <c r="AW50" t="s">
        <v>562</v>
      </c>
    </row>
    <row r="51" spans="1:49" ht="15" customHeight="1" x14ac:dyDescent="0.25">
      <c r="A51" s="37" t="str">
        <f t="shared" si="2"/>
        <v>LDSAPFRG</v>
      </c>
      <c r="B51" s="37" t="str">
        <f>VLOOKUP(L51,'Scheme master'!B:AA,25,0)</f>
        <v>RG</v>
      </c>
      <c r="C51" s="37">
        <f>VLOOKUP(L51,'Scheme master'!B:Q,16,0)</f>
        <v>10</v>
      </c>
      <c r="D51" s="38">
        <f t="shared" si="3"/>
        <v>94.441967570999992</v>
      </c>
      <c r="E51" s="38">
        <f>SUMIF('CHY rollback'!A:A,L51,'CHY rollback'!G:G)</f>
        <v>0</v>
      </c>
      <c r="F51" s="38">
        <f t="shared" si="4"/>
        <v>366.45583222199997</v>
      </c>
      <c r="G51" s="45">
        <f t="shared" si="5"/>
        <v>38.802199999999999</v>
      </c>
      <c r="H51" s="38">
        <f t="shared" si="6"/>
        <v>0</v>
      </c>
      <c r="I51" s="38">
        <f>SUMIFS(TB!E:E,TB!H:H,M51,TB!F:F,"AUM")</f>
        <v>-1449.5333363330003</v>
      </c>
      <c r="J51" s="38">
        <f t="shared" si="7"/>
        <v>-1.0004441719502211E-2</v>
      </c>
      <c r="K51" s="37" t="str">
        <f>VLOOKUP(M51,'Scheme master'!F:R,13,0)</f>
        <v>Live</v>
      </c>
      <c r="L51" t="s">
        <v>199</v>
      </c>
      <c r="M51" t="s">
        <v>182</v>
      </c>
      <c r="N51" t="s">
        <v>19</v>
      </c>
      <c r="O51">
        <v>94441967.570999995</v>
      </c>
      <c r="P51">
        <v>3664558322.2199998</v>
      </c>
      <c r="Q51">
        <v>38.802223380882495</v>
      </c>
      <c r="R51">
        <v>14495333363.32</v>
      </c>
      <c r="S51">
        <v>38.802199999999999</v>
      </c>
      <c r="T51" s="201">
        <v>45747</v>
      </c>
      <c r="U51">
        <v>101830</v>
      </c>
      <c r="V51" t="s">
        <v>200</v>
      </c>
      <c r="W51">
        <v>40</v>
      </c>
      <c r="X51" t="s">
        <v>201</v>
      </c>
      <c r="Y51">
        <v>10</v>
      </c>
      <c r="Z51" t="s">
        <v>37</v>
      </c>
      <c r="AA51">
        <v>38.802199999999999</v>
      </c>
      <c r="AB51">
        <v>38.802199999999999</v>
      </c>
      <c r="AC51">
        <v>84281</v>
      </c>
      <c r="AD51" t="s">
        <v>1919</v>
      </c>
      <c r="AE51" t="s">
        <v>53</v>
      </c>
      <c r="AF51">
        <v>45746</v>
      </c>
      <c r="AG51">
        <v>38.795699999999997</v>
      </c>
      <c r="AH51">
        <v>38.795656102839104</v>
      </c>
      <c r="AI51">
        <v>6.4999999999999997E-3</v>
      </c>
      <c r="AJ51">
        <v>1.6754434125431001E-2</v>
      </c>
      <c r="AK51">
        <v>6.1154000000000002</v>
      </c>
      <c r="AL51">
        <v>6.56727804335E-3</v>
      </c>
      <c r="AM51">
        <v>1.6927869516992999E-2</v>
      </c>
      <c r="AN51">
        <v>6.1787000000000001</v>
      </c>
      <c r="AO51" t="s">
        <v>1919</v>
      </c>
      <c r="AP51" t="s">
        <v>185</v>
      </c>
      <c r="AQ51"/>
      <c r="AR51" t="s">
        <v>25</v>
      </c>
      <c r="AS51" t="s">
        <v>202</v>
      </c>
      <c r="AT51"/>
      <c r="AU51"/>
      <c r="AV51">
        <v>30</v>
      </c>
      <c r="AW51" t="s">
        <v>562</v>
      </c>
    </row>
    <row r="52" spans="1:49" ht="15" customHeight="1" x14ac:dyDescent="0.25">
      <c r="A52" s="37" t="str">
        <f t="shared" si="2"/>
        <v>LDSAPFRDM</v>
      </c>
      <c r="B52" s="37" t="str">
        <f>VLOOKUP(L52,'Scheme master'!B:AA,25,0)</f>
        <v>RDM</v>
      </c>
      <c r="C52" s="37">
        <f>VLOOKUP(L52,'Scheme master'!B:Q,16,0)</f>
        <v>10</v>
      </c>
      <c r="D52" s="38">
        <f t="shared" si="3"/>
        <v>0.64900820700000006</v>
      </c>
      <c r="E52" s="38">
        <f>SUMIF('CHY rollback'!A:A,L52,'CHY rollback'!G:G)</f>
        <v>0</v>
      </c>
      <c r="F52" s="38">
        <f t="shared" si="4"/>
        <v>0.86836872799999998</v>
      </c>
      <c r="G52" s="45">
        <f t="shared" si="5"/>
        <v>13.379899999999999</v>
      </c>
      <c r="H52" s="38">
        <f t="shared" si="6"/>
        <v>0</v>
      </c>
      <c r="I52" s="38">
        <f>SUMIFS(TB!E:E,TB!H:H,M52,TB!F:F,"AUM")</f>
        <v>-1449.5333363330003</v>
      </c>
      <c r="J52" s="38">
        <f t="shared" si="7"/>
        <v>-1.0004441719502211E-2</v>
      </c>
      <c r="K52" s="37" t="str">
        <f>VLOOKUP(M52,'Scheme master'!F:R,13,0)</f>
        <v>Live</v>
      </c>
      <c r="L52" t="s">
        <v>203</v>
      </c>
      <c r="M52" t="s">
        <v>182</v>
      </c>
      <c r="N52" t="s">
        <v>129</v>
      </c>
      <c r="O52">
        <v>649008.20700000005</v>
      </c>
      <c r="P52">
        <v>8683687.2799999993</v>
      </c>
      <c r="Q52">
        <v>13.3799344697655</v>
      </c>
      <c r="R52">
        <v>14495333363.32</v>
      </c>
      <c r="S52">
        <v>13.379899999999999</v>
      </c>
      <c r="T52" s="201">
        <v>45747</v>
      </c>
      <c r="U52">
        <v>101829</v>
      </c>
      <c r="V52" t="s">
        <v>204</v>
      </c>
      <c r="W52">
        <v>40</v>
      </c>
      <c r="X52" t="s">
        <v>205</v>
      </c>
      <c r="Y52">
        <v>10</v>
      </c>
      <c r="Z52" t="s">
        <v>37</v>
      </c>
      <c r="AA52">
        <v>13.379899999999999</v>
      </c>
      <c r="AB52">
        <v>13.379899999999999</v>
      </c>
      <c r="AC52">
        <v>84280</v>
      </c>
      <c r="AD52" t="s">
        <v>1919</v>
      </c>
      <c r="AE52" t="s">
        <v>1300</v>
      </c>
      <c r="AF52">
        <v>45746</v>
      </c>
      <c r="AG52">
        <v>13.377700000000001</v>
      </c>
      <c r="AH52">
        <v>13.377669922130901</v>
      </c>
      <c r="AI52">
        <v>2.2000000000000001E-3</v>
      </c>
      <c r="AJ52">
        <v>1.6445278336334999E-2</v>
      </c>
      <c r="AK52">
        <v>6.0025000000000004</v>
      </c>
      <c r="AL52">
        <v>2.26454763461E-3</v>
      </c>
      <c r="AM52">
        <v>1.6927818131195E-2</v>
      </c>
      <c r="AN52">
        <v>6.1787000000000001</v>
      </c>
      <c r="AO52" t="s">
        <v>1919</v>
      </c>
      <c r="AP52" t="s">
        <v>185</v>
      </c>
      <c r="AQ52"/>
      <c r="AR52" t="s">
        <v>25</v>
      </c>
      <c r="AS52" t="s">
        <v>206</v>
      </c>
      <c r="AT52"/>
      <c r="AU52"/>
      <c r="AV52">
        <v>30</v>
      </c>
      <c r="AW52" t="s">
        <v>562</v>
      </c>
    </row>
    <row r="53" spans="1:49" ht="15" customHeight="1" x14ac:dyDescent="0.25">
      <c r="A53" s="37" t="str">
        <f t="shared" si="2"/>
        <v>LDSAPFRDW</v>
      </c>
      <c r="B53" s="37" t="str">
        <f>VLOOKUP(L53,'Scheme master'!B:AA,25,0)</f>
        <v>RDW</v>
      </c>
      <c r="C53" s="37">
        <f>VLOOKUP(L53,'Scheme master'!B:Q,16,0)</f>
        <v>10</v>
      </c>
      <c r="D53" s="38">
        <f t="shared" si="3"/>
        <v>0.161810168</v>
      </c>
      <c r="E53" s="38">
        <f>SUMIF('CHY rollback'!A:A,L53,'CHY rollback'!G:G)</f>
        <v>0</v>
      </c>
      <c r="F53" s="38">
        <f t="shared" si="4"/>
        <v>0.21557736899999999</v>
      </c>
      <c r="G53" s="45">
        <f t="shared" si="5"/>
        <v>13.322900000000001</v>
      </c>
      <c r="H53" s="38">
        <f t="shared" si="6"/>
        <v>0</v>
      </c>
      <c r="I53" s="38">
        <f>SUMIFS(TB!E:E,TB!H:H,M53,TB!F:F,"AUM")</f>
        <v>-1449.5333363330003</v>
      </c>
      <c r="J53" s="38">
        <f t="shared" si="7"/>
        <v>-1.0004441719502211E-2</v>
      </c>
      <c r="K53" s="37" t="str">
        <f>VLOOKUP(M53,'Scheme master'!F:R,13,0)</f>
        <v>Live</v>
      </c>
      <c r="L53" t="s">
        <v>207</v>
      </c>
      <c r="M53" t="s">
        <v>182</v>
      </c>
      <c r="N53" t="s">
        <v>134</v>
      </c>
      <c r="O53">
        <v>161810.16800000001</v>
      </c>
      <c r="P53">
        <v>2155773.69</v>
      </c>
      <c r="Q53">
        <v>13.3228567564431</v>
      </c>
      <c r="R53">
        <v>14495333363.32</v>
      </c>
      <c r="S53">
        <v>13.322900000000001</v>
      </c>
      <c r="T53" s="201">
        <v>45747</v>
      </c>
      <c r="U53">
        <v>111675</v>
      </c>
      <c r="V53" t="s">
        <v>208</v>
      </c>
      <c r="W53">
        <v>40</v>
      </c>
      <c r="X53" t="s">
        <v>209</v>
      </c>
      <c r="Y53">
        <v>10</v>
      </c>
      <c r="Z53" t="s">
        <v>37</v>
      </c>
      <c r="AA53">
        <v>13.322900000000001</v>
      </c>
      <c r="AB53">
        <v>13.322900000000001</v>
      </c>
      <c r="AC53">
        <v>84279</v>
      </c>
      <c r="AD53" t="s">
        <v>1919</v>
      </c>
      <c r="AE53" t="s">
        <v>1301</v>
      </c>
      <c r="AF53">
        <v>45746</v>
      </c>
      <c r="AG53">
        <v>13.320600000000001</v>
      </c>
      <c r="AH53">
        <v>13.320601768363501</v>
      </c>
      <c r="AI53">
        <v>2.3E-3</v>
      </c>
      <c r="AJ53">
        <v>1.7266489497469999E-2</v>
      </c>
      <c r="AK53">
        <v>6.3022999999999998</v>
      </c>
      <c r="AL53">
        <v>2.2549880796099999E-3</v>
      </c>
      <c r="AM53">
        <v>1.6928575141144001E-2</v>
      </c>
      <c r="AN53">
        <v>6.1788999999999996</v>
      </c>
      <c r="AO53" t="s">
        <v>1919</v>
      </c>
      <c r="AP53" t="s">
        <v>185</v>
      </c>
      <c r="AQ53"/>
      <c r="AR53" t="s">
        <v>25</v>
      </c>
      <c r="AS53" t="s">
        <v>210</v>
      </c>
      <c r="AT53"/>
      <c r="AU53"/>
      <c r="AV53">
        <v>30</v>
      </c>
      <c r="AW53" t="s">
        <v>562</v>
      </c>
    </row>
    <row r="54" spans="1:49" ht="15" customHeight="1" x14ac:dyDescent="0.25">
      <c r="A54" s="37" t="str">
        <f t="shared" si="2"/>
        <v>LDSAPFDDW</v>
      </c>
      <c r="B54" s="37" t="str">
        <f>VLOOKUP(L54,'Scheme master'!B:AA,25,0)</f>
        <v>DDW</v>
      </c>
      <c r="C54" s="37">
        <f>VLOOKUP(L54,'Scheme master'!B:Q,16,0)</f>
        <v>10</v>
      </c>
      <c r="D54" s="38">
        <f t="shared" si="3"/>
        <v>1.4962674000000002E-2</v>
      </c>
      <c r="E54" s="38">
        <f>SUMIF('CHY rollback'!A:A,L54,'CHY rollback'!G:G)</f>
        <v>0</v>
      </c>
      <c r="F54" s="38">
        <f t="shared" si="4"/>
        <v>2.1890144E-2</v>
      </c>
      <c r="G54" s="45">
        <f t="shared" si="5"/>
        <v>14.629799999999999</v>
      </c>
      <c r="H54" s="38">
        <f t="shared" si="6"/>
        <v>0</v>
      </c>
      <c r="I54" s="38">
        <f>SUMIFS(TB!E:E,TB!H:H,M54,TB!F:F,"AUM")</f>
        <v>-1449.5333363330003</v>
      </c>
      <c r="J54" s="38">
        <f t="shared" si="7"/>
        <v>-1.0004441719502211E-2</v>
      </c>
      <c r="K54" s="37" t="str">
        <f>VLOOKUP(M54,'Scheme master'!F:R,13,0)</f>
        <v>Live</v>
      </c>
      <c r="L54" t="s">
        <v>211</v>
      </c>
      <c r="M54" t="s">
        <v>182</v>
      </c>
      <c r="N54" t="s">
        <v>139</v>
      </c>
      <c r="O54">
        <v>14962.674000000001</v>
      </c>
      <c r="P54">
        <v>218901.44</v>
      </c>
      <c r="Q54">
        <v>14.629834212788399</v>
      </c>
      <c r="R54">
        <v>14495333363.32</v>
      </c>
      <c r="S54">
        <v>14.629799999999999</v>
      </c>
      <c r="T54" s="201">
        <v>45747</v>
      </c>
      <c r="U54">
        <v>120318</v>
      </c>
      <c r="V54" t="s">
        <v>212</v>
      </c>
      <c r="W54">
        <v>40</v>
      </c>
      <c r="X54" t="s">
        <v>213</v>
      </c>
      <c r="Y54">
        <v>10</v>
      </c>
      <c r="Z54" t="s">
        <v>37</v>
      </c>
      <c r="AA54">
        <v>14.629799999999999</v>
      </c>
      <c r="AB54">
        <v>14.629799999999999</v>
      </c>
      <c r="AC54">
        <v>84283</v>
      </c>
      <c r="AD54" t="s">
        <v>1919</v>
      </c>
      <c r="AE54" t="s">
        <v>1302</v>
      </c>
      <c r="AF54">
        <v>45746</v>
      </c>
      <c r="AG54">
        <v>14.6271</v>
      </c>
      <c r="AH54">
        <v>14.6270820309258</v>
      </c>
      <c r="AI54">
        <v>2.7000000000000001E-3</v>
      </c>
      <c r="AJ54">
        <v>1.8458887954549998E-2</v>
      </c>
      <c r="AK54">
        <v>6.7374999999999998</v>
      </c>
      <c r="AL54">
        <v>2.7521818626800002E-3</v>
      </c>
      <c r="AM54">
        <v>1.8815658904906999E-2</v>
      </c>
      <c r="AN54">
        <v>6.8677000000000001</v>
      </c>
      <c r="AO54" t="s">
        <v>1919</v>
      </c>
      <c r="AP54" t="s">
        <v>185</v>
      </c>
      <c r="AQ54"/>
      <c r="AR54" t="s">
        <v>24</v>
      </c>
      <c r="AS54" t="s">
        <v>214</v>
      </c>
      <c r="AT54"/>
      <c r="AU54"/>
      <c r="AV54">
        <v>30</v>
      </c>
      <c r="AW54" t="s">
        <v>562</v>
      </c>
    </row>
    <row r="55" spans="1:49" ht="15" customHeight="1" x14ac:dyDescent="0.25">
      <c r="A55" s="37" t="str">
        <f t="shared" si="2"/>
        <v>LDSTDFDD</v>
      </c>
      <c r="B55" s="37" t="str">
        <f>VLOOKUP(L55,'Scheme master'!B:AA,25,0)</f>
        <v>DD</v>
      </c>
      <c r="C55" s="37">
        <f>VLOOKUP(L55,'Scheme master'!B:Q,16,0)</f>
        <v>10</v>
      </c>
      <c r="D55" s="38">
        <f t="shared" si="3"/>
        <v>2.7904053000000002E-2</v>
      </c>
      <c r="E55" s="38">
        <f>SUMIF('CHY rollback'!A:A,L55,'CHY rollback'!G:G)</f>
        <v>0</v>
      </c>
      <c r="F55" s="38">
        <f t="shared" si="4"/>
        <v>4.2393229999999997E-2</v>
      </c>
      <c r="G55" s="45">
        <f t="shared" si="5"/>
        <v>15.192500000000001</v>
      </c>
      <c r="H55" s="38">
        <f t="shared" si="6"/>
        <v>0</v>
      </c>
      <c r="I55" s="38">
        <f>SUMIFS(TB!E:E,TB!H:H,M55,TB!F:F,"AUM")</f>
        <v>-110.64352311799996</v>
      </c>
      <c r="J55" s="38">
        <f t="shared" si="7"/>
        <v>1.000017846308765E-2</v>
      </c>
      <c r="K55" s="37" t="str">
        <f>VLOOKUP(M55,'Scheme master'!F:R,13,0)</f>
        <v>Live</v>
      </c>
      <c r="L55" t="s">
        <v>215</v>
      </c>
      <c r="M55" t="s">
        <v>216</v>
      </c>
      <c r="N55" t="s">
        <v>34</v>
      </c>
      <c r="O55">
        <v>27904.053</v>
      </c>
      <c r="P55">
        <v>423932.3</v>
      </c>
      <c r="Q55">
        <v>15.1924990968158</v>
      </c>
      <c r="R55">
        <v>1106435231.1900001</v>
      </c>
      <c r="S55">
        <v>15.192500000000001</v>
      </c>
      <c r="T55" s="201">
        <v>45747</v>
      </c>
      <c r="U55">
        <v>145953</v>
      </c>
      <c r="V55" t="s">
        <v>217</v>
      </c>
      <c r="W55">
        <v>179</v>
      </c>
      <c r="X55"/>
      <c r="Y55">
        <v>10</v>
      </c>
      <c r="Z55" t="s">
        <v>37</v>
      </c>
      <c r="AA55">
        <v>15.192500000000001</v>
      </c>
      <c r="AB55">
        <v>15.192500000000001</v>
      </c>
      <c r="AC55">
        <v>102833</v>
      </c>
      <c r="AD55" t="s">
        <v>1964</v>
      </c>
      <c r="AE55" t="s">
        <v>1303</v>
      </c>
      <c r="AF55">
        <v>45746</v>
      </c>
      <c r="AG55">
        <v>15.1898</v>
      </c>
      <c r="AH55">
        <v>15.1897536175121</v>
      </c>
      <c r="AI55">
        <v>2.7000000000000001E-3</v>
      </c>
      <c r="AJ55">
        <v>1.7775085912915E-2</v>
      </c>
      <c r="AK55">
        <v>6.4878999999999998</v>
      </c>
      <c r="AL55">
        <v>2.7454793036700001E-3</v>
      </c>
      <c r="AM55">
        <v>1.8074547967023999E-2</v>
      </c>
      <c r="AN55">
        <v>6.5972</v>
      </c>
      <c r="AO55" t="s">
        <v>1964</v>
      </c>
      <c r="AP55" t="s">
        <v>218</v>
      </c>
      <c r="AQ55"/>
      <c r="AR55" t="s">
        <v>24</v>
      </c>
      <c r="AS55"/>
      <c r="AT55"/>
      <c r="AU55"/>
      <c r="AV55">
        <v>30</v>
      </c>
      <c r="AW55" t="s">
        <v>562</v>
      </c>
    </row>
    <row r="56" spans="1:49" ht="15" customHeight="1" x14ac:dyDescent="0.25">
      <c r="A56" s="37" t="str">
        <f t="shared" si="2"/>
        <v>LDSTDFDG</v>
      </c>
      <c r="B56" s="37" t="str">
        <f>VLOOKUP(L56,'Scheme master'!B:AA,25,0)</f>
        <v>DG</v>
      </c>
      <c r="C56" s="37">
        <f>VLOOKUP(L56,'Scheme master'!B:Q,16,0)</f>
        <v>10</v>
      </c>
      <c r="D56" s="38">
        <f t="shared" si="3"/>
        <v>16.414105588999998</v>
      </c>
      <c r="E56" s="38">
        <f>SUMIF('CHY rollback'!A:A,L56,'CHY rollback'!G:G)</f>
        <v>0</v>
      </c>
      <c r="F56" s="38">
        <f t="shared" si="4"/>
        <v>24.937127215</v>
      </c>
      <c r="G56" s="45">
        <f t="shared" si="5"/>
        <v>15.192500000000001</v>
      </c>
      <c r="H56" s="38">
        <f t="shared" si="6"/>
        <v>0</v>
      </c>
      <c r="I56" s="38">
        <f>SUMIFS(TB!E:E,TB!H:H,M56,TB!F:F,"AUM")</f>
        <v>-110.64352311799996</v>
      </c>
      <c r="J56" s="38">
        <f t="shared" si="7"/>
        <v>1.000017846308765E-2</v>
      </c>
      <c r="K56" s="37" t="str">
        <f>VLOOKUP(M56,'Scheme master'!F:R,13,0)</f>
        <v>Live</v>
      </c>
      <c r="L56" t="s">
        <v>219</v>
      </c>
      <c r="M56" t="s">
        <v>216</v>
      </c>
      <c r="N56" t="s">
        <v>41</v>
      </c>
      <c r="O56">
        <v>16414105.589</v>
      </c>
      <c r="P56">
        <v>249371272.15000001</v>
      </c>
      <c r="Q56">
        <v>15.192498354410301</v>
      </c>
      <c r="R56">
        <v>1106435231.1900001</v>
      </c>
      <c r="S56">
        <v>15.192500000000001</v>
      </c>
      <c r="T56" s="201">
        <v>45747</v>
      </c>
      <c r="U56">
        <v>145954</v>
      </c>
      <c r="V56" t="s">
        <v>220</v>
      </c>
      <c r="W56">
        <v>179</v>
      </c>
      <c r="X56"/>
      <c r="Y56">
        <v>10</v>
      </c>
      <c r="Z56" t="s">
        <v>37</v>
      </c>
      <c r="AA56">
        <v>15.192500000000001</v>
      </c>
      <c r="AB56">
        <v>15.192500000000001</v>
      </c>
      <c r="AC56">
        <v>102834</v>
      </c>
      <c r="AD56" t="s">
        <v>1964</v>
      </c>
      <c r="AE56" t="s">
        <v>44</v>
      </c>
      <c r="AF56">
        <v>45746</v>
      </c>
      <c r="AG56">
        <v>15.1897</v>
      </c>
      <c r="AH56">
        <v>15.1897494315552</v>
      </c>
      <c r="AI56">
        <v>2.8E-3</v>
      </c>
      <c r="AJ56">
        <v>1.8433543782958001E-2</v>
      </c>
      <c r="AK56">
        <v>6.7282000000000002</v>
      </c>
      <c r="AL56">
        <v>2.7489228551299998E-3</v>
      </c>
      <c r="AM56">
        <v>1.8097223180122E-2</v>
      </c>
      <c r="AN56">
        <v>6.6055000000000001</v>
      </c>
      <c r="AO56" t="s">
        <v>1964</v>
      </c>
      <c r="AP56" t="s">
        <v>218</v>
      </c>
      <c r="AQ56"/>
      <c r="AR56" t="s">
        <v>24</v>
      </c>
      <c r="AS56"/>
      <c r="AT56"/>
      <c r="AU56"/>
      <c r="AV56">
        <v>30</v>
      </c>
      <c r="AW56" t="s">
        <v>562</v>
      </c>
    </row>
    <row r="57" spans="1:49" ht="15" customHeight="1" x14ac:dyDescent="0.25">
      <c r="A57" s="37" t="str">
        <f t="shared" si="2"/>
        <v>LDSTDFDDM</v>
      </c>
      <c r="B57" s="37" t="str">
        <f>VLOOKUP(L57,'Scheme master'!B:AA,25,0)</f>
        <v>DDM</v>
      </c>
      <c r="C57" s="37">
        <f>VLOOKUP(L57,'Scheme master'!B:Q,16,0)</f>
        <v>10</v>
      </c>
      <c r="D57" s="38">
        <f t="shared" si="3"/>
        <v>2.7113421999999998E-2</v>
      </c>
      <c r="E57" s="38">
        <f>SUMIF('CHY rollback'!A:A,L57,'CHY rollback'!G:G)</f>
        <v>0</v>
      </c>
      <c r="F57" s="38">
        <f t="shared" si="4"/>
        <v>4.1188295999999999E-2</v>
      </c>
      <c r="G57" s="45">
        <f t="shared" si="5"/>
        <v>15.1911</v>
      </c>
      <c r="H57" s="38">
        <f t="shared" si="6"/>
        <v>0</v>
      </c>
      <c r="I57" s="38">
        <f>SUMIFS(TB!E:E,TB!H:H,M57,TB!F:F,"AUM")</f>
        <v>-110.64352311799996</v>
      </c>
      <c r="J57" s="38">
        <f t="shared" si="7"/>
        <v>1.000017846308765E-2</v>
      </c>
      <c r="K57" s="37" t="str">
        <f>VLOOKUP(M57,'Scheme master'!F:R,13,0)</f>
        <v>Live</v>
      </c>
      <c r="L57" t="s">
        <v>2196</v>
      </c>
      <c r="M57" t="s">
        <v>216</v>
      </c>
      <c r="N57" t="s">
        <v>116</v>
      </c>
      <c r="O57">
        <v>27113.421999999999</v>
      </c>
      <c r="P57">
        <v>411882.96</v>
      </c>
      <c r="Q57">
        <v>15.1911094069941</v>
      </c>
      <c r="R57">
        <v>1106435231.1900001</v>
      </c>
      <c r="S57">
        <v>15.1911</v>
      </c>
      <c r="T57" s="201">
        <v>45747</v>
      </c>
      <c r="U57">
        <v>151959</v>
      </c>
      <c r="V57" t="s">
        <v>1983</v>
      </c>
      <c r="W57">
        <v>179</v>
      </c>
      <c r="X57"/>
      <c r="Y57">
        <v>10</v>
      </c>
      <c r="Z57" t="s">
        <v>37</v>
      </c>
      <c r="AA57">
        <v>15.1911</v>
      </c>
      <c r="AB57">
        <v>15.1911</v>
      </c>
      <c r="AC57">
        <v>160176</v>
      </c>
      <c r="AD57" t="s">
        <v>1964</v>
      </c>
      <c r="AE57" t="s">
        <v>1306</v>
      </c>
      <c r="AF57">
        <v>45746</v>
      </c>
      <c r="AG57">
        <v>15.1884</v>
      </c>
      <c r="AH57">
        <v>15.1883627968465</v>
      </c>
      <c r="AI57">
        <v>2.7000000000000001E-3</v>
      </c>
      <c r="AJ57">
        <v>1.7776724342261001E-2</v>
      </c>
      <c r="AK57">
        <v>6.4885000000000002</v>
      </c>
      <c r="AL57">
        <v>2.74661014755E-3</v>
      </c>
      <c r="AM57">
        <v>1.8083648542555002E-2</v>
      </c>
      <c r="AN57">
        <v>6.6005000000000003</v>
      </c>
      <c r="AO57" t="s">
        <v>1964</v>
      </c>
      <c r="AP57" t="s">
        <v>218</v>
      </c>
      <c r="AQ57"/>
      <c r="AR57" t="s">
        <v>24</v>
      </c>
      <c r="AS57"/>
      <c r="AT57"/>
      <c r="AU57"/>
      <c r="AV57">
        <v>30</v>
      </c>
      <c r="AW57" t="s">
        <v>562</v>
      </c>
    </row>
    <row r="58" spans="1:49" ht="15" customHeight="1" x14ac:dyDescent="0.25">
      <c r="A58" s="37" t="str">
        <f t="shared" si="2"/>
        <v>LDSTDFRD</v>
      </c>
      <c r="B58" s="37" t="str">
        <f>VLOOKUP(L58,'Scheme master'!B:AA,25,0)</f>
        <v>RD</v>
      </c>
      <c r="C58" s="37">
        <f>VLOOKUP(L58,'Scheme master'!B:Q,16,0)</f>
        <v>10</v>
      </c>
      <c r="D58" s="38">
        <f t="shared" si="3"/>
        <v>4.2915532999999999E-2</v>
      </c>
      <c r="E58" s="38">
        <f>SUMIF('CHY rollback'!A:A,L58,'CHY rollback'!G:G)</f>
        <v>0</v>
      </c>
      <c r="F58" s="38">
        <f t="shared" si="4"/>
        <v>6.1187484000000007E-2</v>
      </c>
      <c r="G58" s="45">
        <f t="shared" si="5"/>
        <v>14.2577</v>
      </c>
      <c r="H58" s="38">
        <f t="shared" si="6"/>
        <v>0</v>
      </c>
      <c r="I58" s="38">
        <f>SUMIFS(TB!E:E,TB!H:H,M58,TB!F:F,"AUM")</f>
        <v>-110.64352311799996</v>
      </c>
      <c r="J58" s="38">
        <f t="shared" si="7"/>
        <v>1.000017846308765E-2</v>
      </c>
      <c r="K58" s="37" t="str">
        <f>VLOOKUP(M58,'Scheme master'!F:R,13,0)</f>
        <v>Live</v>
      </c>
      <c r="L58" t="s">
        <v>221</v>
      </c>
      <c r="M58" t="s">
        <v>216</v>
      </c>
      <c r="N58" t="s">
        <v>18</v>
      </c>
      <c r="O58">
        <v>42915.532999999996</v>
      </c>
      <c r="P58">
        <v>611874.84000000008</v>
      </c>
      <c r="Q58">
        <v>14.2576544487983</v>
      </c>
      <c r="R58">
        <v>1106435231.1900001</v>
      </c>
      <c r="S58">
        <v>14.2577</v>
      </c>
      <c r="T58" s="201">
        <v>45747</v>
      </c>
      <c r="U58">
        <v>145951</v>
      </c>
      <c r="V58" t="s">
        <v>222</v>
      </c>
      <c r="W58">
        <v>179</v>
      </c>
      <c r="X58"/>
      <c r="Y58">
        <v>10</v>
      </c>
      <c r="Z58" t="s">
        <v>37</v>
      </c>
      <c r="AA58">
        <v>14.2577</v>
      </c>
      <c r="AB58">
        <v>14.2577</v>
      </c>
      <c r="AC58">
        <v>102831</v>
      </c>
      <c r="AD58" t="s">
        <v>1964</v>
      </c>
      <c r="AE58" t="s">
        <v>1304</v>
      </c>
      <c r="AF58">
        <v>45746</v>
      </c>
      <c r="AG58">
        <v>14.2555</v>
      </c>
      <c r="AH58">
        <v>14.2554526818996</v>
      </c>
      <c r="AI58">
        <v>2.2000000000000001E-3</v>
      </c>
      <c r="AJ58">
        <v>1.5432640033670999E-2</v>
      </c>
      <c r="AK58">
        <v>5.6329000000000002</v>
      </c>
      <c r="AL58">
        <v>2.20176689871E-3</v>
      </c>
      <c r="AM58">
        <v>1.5445085805696999E-2</v>
      </c>
      <c r="AN58">
        <v>5.6375000000000002</v>
      </c>
      <c r="AO58" t="s">
        <v>1964</v>
      </c>
      <c r="AP58" t="s">
        <v>218</v>
      </c>
      <c r="AQ58"/>
      <c r="AR58" t="s">
        <v>25</v>
      </c>
      <c r="AS58"/>
      <c r="AT58"/>
      <c r="AU58"/>
      <c r="AV58">
        <v>30</v>
      </c>
      <c r="AW58" t="s">
        <v>562</v>
      </c>
    </row>
    <row r="59" spans="1:49" ht="15" customHeight="1" x14ac:dyDescent="0.25">
      <c r="A59" s="37" t="str">
        <f t="shared" si="2"/>
        <v>LDSTDFRG</v>
      </c>
      <c r="B59" s="37" t="str">
        <f>VLOOKUP(L59,'Scheme master'!B:AA,25,0)</f>
        <v>RG</v>
      </c>
      <c r="C59" s="37">
        <f>VLOOKUP(L59,'Scheme master'!B:Q,16,0)</f>
        <v>10</v>
      </c>
      <c r="D59" s="38">
        <f t="shared" si="3"/>
        <v>54.991097169999996</v>
      </c>
      <c r="E59" s="38">
        <f>SUMIF('CHY rollback'!A:A,L59,'CHY rollback'!G:G)</f>
        <v>0</v>
      </c>
      <c r="F59" s="38">
        <f t="shared" si="4"/>
        <v>78.404420927999993</v>
      </c>
      <c r="G59" s="45">
        <f t="shared" si="5"/>
        <v>14.2577</v>
      </c>
      <c r="H59" s="38">
        <f t="shared" si="6"/>
        <v>0</v>
      </c>
      <c r="I59" s="38">
        <f>SUMIFS(TB!E:E,TB!H:H,M59,TB!F:F,"AUM")</f>
        <v>-110.64352311799996</v>
      </c>
      <c r="J59" s="38">
        <f t="shared" si="7"/>
        <v>1.000017846308765E-2</v>
      </c>
      <c r="K59" s="37" t="str">
        <f>VLOOKUP(M59,'Scheme master'!F:R,13,0)</f>
        <v>Live</v>
      </c>
      <c r="L59" t="s">
        <v>223</v>
      </c>
      <c r="M59" t="s">
        <v>216</v>
      </c>
      <c r="N59" t="s">
        <v>19</v>
      </c>
      <c r="O59">
        <v>54991097.169999994</v>
      </c>
      <c r="P59">
        <v>784044209.27999997</v>
      </c>
      <c r="Q59">
        <v>14.257657141413199</v>
      </c>
      <c r="R59">
        <v>1106435231.1900001</v>
      </c>
      <c r="S59">
        <v>14.2577</v>
      </c>
      <c r="T59" s="201">
        <v>45747</v>
      </c>
      <c r="U59">
        <v>145952</v>
      </c>
      <c r="V59" t="s">
        <v>224</v>
      </c>
      <c r="W59">
        <v>179</v>
      </c>
      <c r="X59"/>
      <c r="Y59">
        <v>10</v>
      </c>
      <c r="Z59" t="s">
        <v>37</v>
      </c>
      <c r="AA59">
        <v>14.2577</v>
      </c>
      <c r="AB59">
        <v>14.2577</v>
      </c>
      <c r="AC59">
        <v>102832</v>
      </c>
      <c r="AD59" t="s">
        <v>1964</v>
      </c>
      <c r="AE59" t="s">
        <v>53</v>
      </c>
      <c r="AF59">
        <v>45746</v>
      </c>
      <c r="AG59">
        <v>14.2555</v>
      </c>
      <c r="AH59">
        <v>14.255454943489701</v>
      </c>
      <c r="AI59">
        <v>2.2000000000000001E-3</v>
      </c>
      <c r="AJ59">
        <v>1.5432640033670999E-2</v>
      </c>
      <c r="AK59">
        <v>5.6329000000000002</v>
      </c>
      <c r="AL59">
        <v>2.20219792352E-3</v>
      </c>
      <c r="AM59">
        <v>1.5448106933449E-2</v>
      </c>
      <c r="AN59">
        <v>5.6386000000000003</v>
      </c>
      <c r="AO59" t="s">
        <v>1964</v>
      </c>
      <c r="AP59" t="s">
        <v>218</v>
      </c>
      <c r="AQ59"/>
      <c r="AR59" t="s">
        <v>25</v>
      </c>
      <c r="AS59"/>
      <c r="AT59"/>
      <c r="AU59"/>
      <c r="AV59">
        <v>30</v>
      </c>
      <c r="AW59" t="s">
        <v>562</v>
      </c>
    </row>
    <row r="60" spans="1:49" ht="15" customHeight="1" x14ac:dyDescent="0.25">
      <c r="A60" s="37" t="str">
        <f t="shared" si="2"/>
        <v>LDSTDFRDM</v>
      </c>
      <c r="B60" s="37" t="str">
        <f>VLOOKUP(L60,'Scheme master'!B:AA,25,0)</f>
        <v>RDM</v>
      </c>
      <c r="C60" s="37">
        <f>VLOOKUP(L60,'Scheme master'!B:Q,16,0)</f>
        <v>10</v>
      </c>
      <c r="D60" s="38">
        <f t="shared" si="3"/>
        <v>0.14406623699999999</v>
      </c>
      <c r="E60" s="38">
        <f>SUMIF('CHY rollback'!A:A,L60,'CHY rollback'!G:G)</f>
        <v>0</v>
      </c>
      <c r="F60" s="38">
        <f t="shared" si="4"/>
        <v>0.20540918899999999</v>
      </c>
      <c r="G60" s="45">
        <f t="shared" si="5"/>
        <v>14.257999999999999</v>
      </c>
      <c r="H60" s="38">
        <f t="shared" si="6"/>
        <v>0</v>
      </c>
      <c r="I60" s="38">
        <f>SUMIFS(TB!E:E,TB!H:H,M60,TB!F:F,"AUM")</f>
        <v>-110.64352311799996</v>
      </c>
      <c r="J60" s="38">
        <f t="shared" si="7"/>
        <v>1.000017846308765E-2</v>
      </c>
      <c r="K60" s="37" t="str">
        <f>VLOOKUP(M60,'Scheme master'!F:R,13,0)</f>
        <v>Live</v>
      </c>
      <c r="L60" t="s">
        <v>2197</v>
      </c>
      <c r="M60" t="s">
        <v>216</v>
      </c>
      <c r="N60" t="s">
        <v>129</v>
      </c>
      <c r="O60">
        <v>144066.23699999999</v>
      </c>
      <c r="P60">
        <v>2054091.89</v>
      </c>
      <c r="Q60">
        <v>14.257968645352999</v>
      </c>
      <c r="R60">
        <v>1106435231.1900001</v>
      </c>
      <c r="S60">
        <v>14.257999999999999</v>
      </c>
      <c r="T60" s="201">
        <v>45747</v>
      </c>
      <c r="U60">
        <v>151955</v>
      </c>
      <c r="V60" t="s">
        <v>1973</v>
      </c>
      <c r="W60">
        <v>179</v>
      </c>
      <c r="X60"/>
      <c r="Y60">
        <v>10</v>
      </c>
      <c r="Z60" t="s">
        <v>37</v>
      </c>
      <c r="AA60">
        <v>14.257999999999999</v>
      </c>
      <c r="AB60">
        <v>14.257999999999999</v>
      </c>
      <c r="AC60">
        <v>160175</v>
      </c>
      <c r="AD60" t="s">
        <v>1964</v>
      </c>
      <c r="AE60" t="s">
        <v>1300</v>
      </c>
      <c r="AF60">
        <v>45746</v>
      </c>
      <c r="AG60">
        <v>14.255800000000001</v>
      </c>
      <c r="AH60">
        <v>14.2557661862161</v>
      </c>
      <c r="AI60">
        <v>2.2000000000000001E-3</v>
      </c>
      <c r="AJ60">
        <v>1.5432315268171E-2</v>
      </c>
      <c r="AK60">
        <v>5.6327999999999996</v>
      </c>
      <c r="AL60">
        <v>2.2024591368999999E-3</v>
      </c>
      <c r="AM60">
        <v>1.5449601993539E-2</v>
      </c>
      <c r="AN60">
        <v>5.6391</v>
      </c>
      <c r="AO60" t="s">
        <v>1964</v>
      </c>
      <c r="AP60" t="s">
        <v>218</v>
      </c>
      <c r="AQ60"/>
      <c r="AR60" t="s">
        <v>25</v>
      </c>
      <c r="AS60"/>
      <c r="AT60"/>
      <c r="AU60"/>
      <c r="AV60">
        <v>30</v>
      </c>
      <c r="AW60" t="s">
        <v>562</v>
      </c>
    </row>
    <row r="61" spans="1:49" ht="15" customHeight="1" x14ac:dyDescent="0.25">
      <c r="A61" s="37" t="str">
        <f t="shared" si="2"/>
        <v>LDSTDFRDW</v>
      </c>
      <c r="B61" s="37" t="str">
        <f>VLOOKUP(L61,'Scheme master'!B:AA,25,0)</f>
        <v>RDW</v>
      </c>
      <c r="C61" s="37">
        <f>VLOOKUP(L61,'Scheme master'!B:Q,16,0)</f>
        <v>10</v>
      </c>
      <c r="D61" s="38">
        <f t="shared" si="3"/>
        <v>5.4559098710000002</v>
      </c>
      <c r="E61" s="38">
        <f>SUMIF('CHY rollback'!A:A,L61,'CHY rollback'!G:G)</f>
        <v>0</v>
      </c>
      <c r="F61" s="38">
        <f t="shared" si="4"/>
        <v>6.9472818739999997</v>
      </c>
      <c r="G61" s="45">
        <f t="shared" si="5"/>
        <v>12.733499999999999</v>
      </c>
      <c r="H61" s="38">
        <f t="shared" si="6"/>
        <v>0</v>
      </c>
      <c r="I61" s="38">
        <f>SUMIFS(TB!E:E,TB!H:H,M61,TB!F:F,"AUM")</f>
        <v>-110.64352311799996</v>
      </c>
      <c r="J61" s="38">
        <f t="shared" si="7"/>
        <v>1.000017846308765E-2</v>
      </c>
      <c r="K61" s="37" t="str">
        <f>VLOOKUP(M61,'Scheme master'!F:R,13,0)</f>
        <v>Live</v>
      </c>
      <c r="L61" t="s">
        <v>2198</v>
      </c>
      <c r="M61" t="s">
        <v>216</v>
      </c>
      <c r="N61" t="s">
        <v>134</v>
      </c>
      <c r="O61">
        <v>5455909.8710000003</v>
      </c>
      <c r="P61">
        <v>69472818.739999995</v>
      </c>
      <c r="Q61">
        <v>12.7334982400042</v>
      </c>
      <c r="R61">
        <v>1106435231.1900001</v>
      </c>
      <c r="S61">
        <v>12.733499999999999</v>
      </c>
      <c r="T61" s="201">
        <v>45747</v>
      </c>
      <c r="U61">
        <v>151956</v>
      </c>
      <c r="V61" t="s">
        <v>1969</v>
      </c>
      <c r="W61">
        <v>179</v>
      </c>
      <c r="X61"/>
      <c r="Y61">
        <v>10</v>
      </c>
      <c r="Z61" t="s">
        <v>37</v>
      </c>
      <c r="AA61">
        <v>12.733499999999999</v>
      </c>
      <c r="AB61">
        <v>12.733499999999999</v>
      </c>
      <c r="AC61">
        <v>160177</v>
      </c>
      <c r="AD61" t="s">
        <v>1964</v>
      </c>
      <c r="AE61" t="s">
        <v>1301</v>
      </c>
      <c r="AF61">
        <v>45746</v>
      </c>
      <c r="AG61">
        <v>12.7315</v>
      </c>
      <c r="AH61">
        <v>12.731531458980699</v>
      </c>
      <c r="AI61">
        <v>2E-3</v>
      </c>
      <c r="AJ61">
        <v>1.5709068059537E-2</v>
      </c>
      <c r="AK61">
        <v>5.7337999999999996</v>
      </c>
      <c r="AL61">
        <v>1.9667810234599999E-3</v>
      </c>
      <c r="AM61">
        <v>1.5448110306263E-2</v>
      </c>
      <c r="AN61">
        <v>5.6386000000000003</v>
      </c>
      <c r="AO61" t="s">
        <v>1964</v>
      </c>
      <c r="AP61" t="s">
        <v>218</v>
      </c>
      <c r="AQ61"/>
      <c r="AR61" t="s">
        <v>25</v>
      </c>
      <c r="AS61"/>
      <c r="AT61"/>
      <c r="AU61"/>
      <c r="AV61">
        <v>30</v>
      </c>
      <c r="AW61" t="s">
        <v>562</v>
      </c>
    </row>
    <row r="62" spans="1:49" ht="15" customHeight="1" x14ac:dyDescent="0.25">
      <c r="A62" s="37" t="str">
        <f t="shared" si="2"/>
        <v>LDSTDFDDW</v>
      </c>
      <c r="B62" s="37" t="str">
        <f>VLOOKUP(L62,'Scheme master'!B:AA,25,0)</f>
        <v>DDW</v>
      </c>
      <c r="C62" s="37">
        <f>VLOOKUP(L62,'Scheme master'!B:Q,16,0)</f>
        <v>10</v>
      </c>
      <c r="D62" s="38">
        <f t="shared" si="3"/>
        <v>2.9722020000000006E-3</v>
      </c>
      <c r="E62" s="38">
        <f>SUMIF('CHY rollback'!A:A,L62,'CHY rollback'!G:G)</f>
        <v>0</v>
      </c>
      <c r="F62" s="38">
        <f t="shared" si="4"/>
        <v>4.5149029999999998E-3</v>
      </c>
      <c r="G62" s="45">
        <f t="shared" si="5"/>
        <v>15.1904</v>
      </c>
      <c r="H62" s="38">
        <f t="shared" si="6"/>
        <v>0</v>
      </c>
      <c r="I62" s="38">
        <f>SUMIFS(TB!E:E,TB!H:H,M62,TB!F:F,"AUM")</f>
        <v>-110.64352311799996</v>
      </c>
      <c r="J62" s="38">
        <f t="shared" si="7"/>
        <v>1.000017846308765E-2</v>
      </c>
      <c r="K62" s="37" t="str">
        <f>VLOOKUP(M62,'Scheme master'!F:R,13,0)</f>
        <v>Live</v>
      </c>
      <c r="L62" t="s">
        <v>2199</v>
      </c>
      <c r="M62" t="s">
        <v>216</v>
      </c>
      <c r="N62" t="s">
        <v>139</v>
      </c>
      <c r="O62">
        <v>2972.2020000000002</v>
      </c>
      <c r="P62">
        <v>45149.03</v>
      </c>
      <c r="Q62">
        <v>15.190431202186099</v>
      </c>
      <c r="R62">
        <v>1106435231.1900001</v>
      </c>
      <c r="S62">
        <v>15.1904</v>
      </c>
      <c r="T62" s="201">
        <v>45747</v>
      </c>
      <c r="U62">
        <v>151960</v>
      </c>
      <c r="V62" t="s">
        <v>1979</v>
      </c>
      <c r="W62">
        <v>179</v>
      </c>
      <c r="X62"/>
      <c r="Y62">
        <v>10</v>
      </c>
      <c r="Z62" t="s">
        <v>37</v>
      </c>
      <c r="AA62">
        <v>15.1904</v>
      </c>
      <c r="AB62">
        <v>15.1904</v>
      </c>
      <c r="AC62">
        <v>160178</v>
      </c>
      <c r="AD62" t="s">
        <v>1964</v>
      </c>
      <c r="AE62" t="s">
        <v>1302</v>
      </c>
      <c r="AF62">
        <v>45746</v>
      </c>
      <c r="AG62">
        <v>15.1877</v>
      </c>
      <c r="AH62">
        <v>15.187685762946099</v>
      </c>
      <c r="AI62">
        <v>2.7000000000000001E-3</v>
      </c>
      <c r="AJ62">
        <v>1.7777543670206002E-2</v>
      </c>
      <c r="AK62">
        <v>6.4888000000000003</v>
      </c>
      <c r="AL62">
        <v>2.7454392399899998E-3</v>
      </c>
      <c r="AM62">
        <v>1.8076745087050001E-2</v>
      </c>
      <c r="AN62">
        <v>6.5979999999999999</v>
      </c>
      <c r="AO62" t="s">
        <v>1964</v>
      </c>
      <c r="AP62" t="s">
        <v>218</v>
      </c>
      <c r="AQ62"/>
      <c r="AR62" t="s">
        <v>24</v>
      </c>
      <c r="AS62"/>
      <c r="AT62"/>
      <c r="AU62"/>
      <c r="AV62">
        <v>30</v>
      </c>
      <c r="AW62" t="s">
        <v>562</v>
      </c>
    </row>
    <row r="63" spans="1:49" ht="15" customHeight="1" x14ac:dyDescent="0.25">
      <c r="A63" s="37" t="str">
        <f t="shared" ref="A63:A126" si="8">M63&amp;B63</f>
        <v>LDUSTFDDD</v>
      </c>
      <c r="B63" s="37" t="str">
        <f>VLOOKUP(L63,'Scheme master'!B:AA,25,0)</f>
        <v>DDD</v>
      </c>
      <c r="C63" s="37">
        <f>VLOOKUP(L63,'Scheme master'!B:Q,16,0)</f>
        <v>1000</v>
      </c>
      <c r="D63" s="38">
        <f t="shared" ref="D63:D126" si="9">(O63+E63)*C63/10000000</f>
        <v>0.54375309999999999</v>
      </c>
      <c r="E63" s="38">
        <f>SUMIF('CHY rollback'!A:A,L63,'CHY rollback'!G:G)</f>
        <v>0</v>
      </c>
      <c r="F63" s="38">
        <f t="shared" ref="F63:F126" si="10">P63/10000000</f>
        <v>0.59928752800000007</v>
      </c>
      <c r="G63" s="45">
        <f t="shared" ref="G63:G126" si="11">IF(O63&lt;=0,0,S63)</f>
        <v>1102.1316999999999</v>
      </c>
      <c r="H63" s="38">
        <f t="shared" si="6"/>
        <v>0</v>
      </c>
      <c r="I63" s="38">
        <f>SUMIFS(TB!E:E,TB!H:H,M63,TB!F:F,"AUM")</f>
        <v>-306.79999788400005</v>
      </c>
      <c r="J63" s="38">
        <f t="shared" si="7"/>
        <v>-5.6843418860808015E-7</v>
      </c>
      <c r="K63" s="37" t="str">
        <f>VLOOKUP(M63,'Scheme master'!F:R,13,0)</f>
        <v>Live</v>
      </c>
      <c r="L63" t="s">
        <v>1025</v>
      </c>
      <c r="M63" t="s">
        <v>905</v>
      </c>
      <c r="N63" t="s">
        <v>105</v>
      </c>
      <c r="O63">
        <v>5437.5309999999999</v>
      </c>
      <c r="P63">
        <v>5992875.2800000003</v>
      </c>
      <c r="Q63">
        <v>1102.1316991112299</v>
      </c>
      <c r="R63">
        <v>3067999978.8400002</v>
      </c>
      <c r="S63">
        <v>1102.1316999999999</v>
      </c>
      <c r="T63" s="201">
        <v>45747</v>
      </c>
      <c r="U63">
        <v>147771</v>
      </c>
      <c r="V63" t="s">
        <v>1026</v>
      </c>
      <c r="W63">
        <v>181</v>
      </c>
      <c r="X63"/>
      <c r="Y63">
        <v>1000</v>
      </c>
      <c r="Z63" t="s">
        <v>37</v>
      </c>
      <c r="AA63">
        <v>1102.1316999999999</v>
      </c>
      <c r="AB63">
        <v>1102.1316999999999</v>
      </c>
      <c r="AC63">
        <v>113198</v>
      </c>
      <c r="AD63" t="s">
        <v>1993</v>
      </c>
      <c r="AE63" t="s">
        <v>1305</v>
      </c>
      <c r="AF63">
        <v>45746</v>
      </c>
      <c r="AG63">
        <v>1102.558</v>
      </c>
      <c r="AH63">
        <v>1102.5580323128299</v>
      </c>
      <c r="AI63">
        <v>-0.42630000000000001</v>
      </c>
      <c r="AJ63">
        <v>-3.8664632608896E-2</v>
      </c>
      <c r="AK63">
        <v>-14.1126</v>
      </c>
      <c r="AL63">
        <v>-0.42633320159462001</v>
      </c>
      <c r="AM63">
        <v>-3.8667642799744002E-2</v>
      </c>
      <c r="AN63">
        <v>-14.1137</v>
      </c>
      <c r="AO63" t="s">
        <v>1993</v>
      </c>
      <c r="AP63" t="s">
        <v>1027</v>
      </c>
      <c r="AQ63"/>
      <c r="AR63" t="s">
        <v>24</v>
      </c>
      <c r="AS63"/>
      <c r="AT63"/>
      <c r="AU63"/>
      <c r="AV63">
        <v>30</v>
      </c>
      <c r="AW63" t="s">
        <v>562</v>
      </c>
    </row>
    <row r="64" spans="1:49" ht="15" customHeight="1" x14ac:dyDescent="0.25">
      <c r="A64" s="37" t="str">
        <f t="shared" si="8"/>
        <v>LDUSTFDG</v>
      </c>
      <c r="B64" s="37" t="str">
        <f>VLOOKUP(L64,'Scheme master'!B:AA,25,0)</f>
        <v>DG</v>
      </c>
      <c r="C64" s="37">
        <f>VLOOKUP(L64,'Scheme master'!B:Q,16,0)</f>
        <v>1000</v>
      </c>
      <c r="D64" s="38">
        <f t="shared" si="9"/>
        <v>127.0629686</v>
      </c>
      <c r="E64" s="38">
        <f>SUMIF('CHY rollback'!A:A,L64,'CHY rollback'!G:G)</f>
        <v>0</v>
      </c>
      <c r="F64" s="38">
        <f t="shared" si="10"/>
        <v>168.35732641499999</v>
      </c>
      <c r="G64" s="45">
        <f t="shared" si="11"/>
        <v>1324.9912999999999</v>
      </c>
      <c r="H64" s="38">
        <f t="shared" si="6"/>
        <v>0</v>
      </c>
      <c r="I64" s="38">
        <f>SUMIFS(TB!E:E,TB!H:H,M64,TB!F:F,"AUM")</f>
        <v>-306.79999788400005</v>
      </c>
      <c r="J64" s="38">
        <f t="shared" si="7"/>
        <v>-5.6843418860808015E-7</v>
      </c>
      <c r="K64" s="37" t="str">
        <f>VLOOKUP(M64,'Scheme master'!F:R,13,0)</f>
        <v>Live</v>
      </c>
      <c r="L64" t="s">
        <v>1028</v>
      </c>
      <c r="M64" t="s">
        <v>905</v>
      </c>
      <c r="N64" t="s">
        <v>41</v>
      </c>
      <c r="O64">
        <v>1270629.686</v>
      </c>
      <c r="P64">
        <v>1683573264.1499999</v>
      </c>
      <c r="Q64">
        <v>1324.9912879416199</v>
      </c>
      <c r="R64">
        <v>3067999978.8400002</v>
      </c>
      <c r="S64">
        <v>1324.9912999999999</v>
      </c>
      <c r="T64" s="201">
        <v>45747</v>
      </c>
      <c r="U64">
        <v>147772</v>
      </c>
      <c r="V64" t="s">
        <v>1029</v>
      </c>
      <c r="W64">
        <v>181</v>
      </c>
      <c r="X64"/>
      <c r="Y64">
        <v>1000</v>
      </c>
      <c r="Z64" t="s">
        <v>37</v>
      </c>
      <c r="AA64">
        <v>1324.9912999999999</v>
      </c>
      <c r="AB64">
        <v>1324.9912999999999</v>
      </c>
      <c r="AC64">
        <v>113196</v>
      </c>
      <c r="AD64" t="s">
        <v>1993</v>
      </c>
      <c r="AE64" t="s">
        <v>44</v>
      </c>
      <c r="AF64">
        <v>45746</v>
      </c>
      <c r="AG64">
        <v>1324.7351000000001</v>
      </c>
      <c r="AH64">
        <v>1324.7350947457701</v>
      </c>
      <c r="AI64">
        <v>0.25619999999999998</v>
      </c>
      <c r="AJ64">
        <v>1.9339715540109999E-2</v>
      </c>
      <c r="AK64">
        <v>7.0590000000000002</v>
      </c>
      <c r="AL64">
        <v>0.25619319585139999</v>
      </c>
      <c r="AM64">
        <v>1.9339201993479001E-2</v>
      </c>
      <c r="AN64">
        <v>7.0587999999999997</v>
      </c>
      <c r="AO64" t="s">
        <v>1993</v>
      </c>
      <c r="AP64" t="s">
        <v>1027</v>
      </c>
      <c r="AQ64"/>
      <c r="AR64" t="s">
        <v>24</v>
      </c>
      <c r="AS64"/>
      <c r="AT64"/>
      <c r="AU64"/>
      <c r="AV64">
        <v>30</v>
      </c>
      <c r="AW64" t="s">
        <v>562</v>
      </c>
    </row>
    <row r="65" spans="1:49" ht="15" customHeight="1" x14ac:dyDescent="0.25">
      <c r="A65" s="37" t="str">
        <f t="shared" si="8"/>
        <v>LDUSTFDDM</v>
      </c>
      <c r="B65" s="37" t="str">
        <f>VLOOKUP(L65,'Scheme master'!B:AA,25,0)</f>
        <v>DDM</v>
      </c>
      <c r="C65" s="37">
        <f>VLOOKUP(L65,'Scheme master'!B:Q,16,0)</f>
        <v>1000</v>
      </c>
      <c r="D65" s="38">
        <f t="shared" si="9"/>
        <v>0.1087728</v>
      </c>
      <c r="E65" s="38">
        <f>SUMIF('CHY rollback'!A:A,L65,'CHY rollback'!G:G)</f>
        <v>0</v>
      </c>
      <c r="F65" s="38">
        <f t="shared" si="10"/>
        <v>0.14410736899999999</v>
      </c>
      <c r="G65" s="45">
        <f t="shared" si="11"/>
        <v>1324.8475000000001</v>
      </c>
      <c r="H65" s="38">
        <f t="shared" si="6"/>
        <v>0</v>
      </c>
      <c r="I65" s="38">
        <f>SUMIFS(TB!E:E,TB!H:H,M65,TB!F:F,"AUM")</f>
        <v>-306.79999788400005</v>
      </c>
      <c r="J65" s="38">
        <f t="shared" si="7"/>
        <v>-5.6843418860808015E-7</v>
      </c>
      <c r="K65" s="37" t="str">
        <f>VLOOKUP(M65,'Scheme master'!F:R,13,0)</f>
        <v>Live</v>
      </c>
      <c r="L65" t="s">
        <v>1030</v>
      </c>
      <c r="M65" t="s">
        <v>905</v>
      </c>
      <c r="N65" t="s">
        <v>116</v>
      </c>
      <c r="O65">
        <v>1087.7280000000001</v>
      </c>
      <c r="P65">
        <v>1441073.69</v>
      </c>
      <c r="Q65">
        <v>1324.8474710589398</v>
      </c>
      <c r="R65">
        <v>3067999978.8400002</v>
      </c>
      <c r="S65">
        <v>1324.8475000000001</v>
      </c>
      <c r="T65" s="201">
        <v>45747</v>
      </c>
      <c r="U65">
        <v>147773</v>
      </c>
      <c r="V65" t="s">
        <v>1031</v>
      </c>
      <c r="W65">
        <v>181</v>
      </c>
      <c r="X65"/>
      <c r="Y65">
        <v>1000</v>
      </c>
      <c r="Z65" t="s">
        <v>37</v>
      </c>
      <c r="AA65">
        <v>1324.8475000000001</v>
      </c>
      <c r="AB65">
        <v>1324.8475000000001</v>
      </c>
      <c r="AC65">
        <v>113199</v>
      </c>
      <c r="AD65" t="s">
        <v>1993</v>
      </c>
      <c r="AE65" t="s">
        <v>1306</v>
      </c>
      <c r="AF65">
        <v>45746</v>
      </c>
      <c r="AG65">
        <v>1324.5913</v>
      </c>
      <c r="AH65">
        <v>1324.5913040760199</v>
      </c>
      <c r="AI65">
        <v>0.25619999999999998</v>
      </c>
      <c r="AJ65">
        <v>1.9341815094209999E-2</v>
      </c>
      <c r="AK65">
        <v>7.0598000000000001</v>
      </c>
      <c r="AL65">
        <v>0.25616698292221002</v>
      </c>
      <c r="AM65">
        <v>1.9339322410914999E-2</v>
      </c>
      <c r="AN65">
        <v>7.0589000000000004</v>
      </c>
      <c r="AO65" t="s">
        <v>1993</v>
      </c>
      <c r="AP65" t="s">
        <v>1027</v>
      </c>
      <c r="AQ65"/>
      <c r="AR65" t="s">
        <v>24</v>
      </c>
      <c r="AS65"/>
      <c r="AT65"/>
      <c r="AU65"/>
      <c r="AV65">
        <v>30</v>
      </c>
      <c r="AW65" t="s">
        <v>562</v>
      </c>
    </row>
    <row r="66" spans="1:49" ht="15" customHeight="1" x14ac:dyDescent="0.25">
      <c r="A66" s="37" t="str">
        <f t="shared" si="8"/>
        <v>LDUSTFRDD</v>
      </c>
      <c r="B66" s="37" t="str">
        <f>VLOOKUP(L66,'Scheme master'!B:AA,25,0)</f>
        <v>RDD</v>
      </c>
      <c r="C66" s="37">
        <f>VLOOKUP(L66,'Scheme master'!B:Q,16,0)</f>
        <v>1000</v>
      </c>
      <c r="D66" s="38">
        <f t="shared" si="9"/>
        <v>2.0783779999999998</v>
      </c>
      <c r="E66" s="38">
        <f>SUMIF('CHY rollback'!A:A,L66,'CHY rollback'!G:G)</f>
        <v>0</v>
      </c>
      <c r="F66" s="38">
        <f t="shared" si="10"/>
        <v>2.2725226150000002</v>
      </c>
      <c r="G66" s="45">
        <f t="shared" si="11"/>
        <v>1093.4115999999999</v>
      </c>
      <c r="H66" s="38">
        <f t="shared" si="6"/>
        <v>0</v>
      </c>
      <c r="I66" s="38">
        <f>SUMIFS(TB!E:E,TB!H:H,M66,TB!F:F,"AUM")</f>
        <v>-306.79999788400005</v>
      </c>
      <c r="J66" s="38">
        <f t="shared" si="7"/>
        <v>-5.6843418860808015E-7</v>
      </c>
      <c r="K66" s="37" t="str">
        <f>VLOOKUP(M66,'Scheme master'!F:R,13,0)</f>
        <v>Live</v>
      </c>
      <c r="L66" t="s">
        <v>1032</v>
      </c>
      <c r="M66" t="s">
        <v>905</v>
      </c>
      <c r="N66" t="s">
        <v>17</v>
      </c>
      <c r="O66">
        <v>20783.78</v>
      </c>
      <c r="P66">
        <v>22725226.150000002</v>
      </c>
      <c r="Q66">
        <v>1093.411600296</v>
      </c>
      <c r="R66">
        <v>3067999978.8400002</v>
      </c>
      <c r="S66">
        <v>1093.4115999999999</v>
      </c>
      <c r="T66" s="201">
        <v>45747</v>
      </c>
      <c r="U66">
        <v>147766</v>
      </c>
      <c r="V66" t="s">
        <v>1033</v>
      </c>
      <c r="W66">
        <v>181</v>
      </c>
      <c r="X66"/>
      <c r="Y66">
        <v>1000</v>
      </c>
      <c r="Z66" t="s">
        <v>37</v>
      </c>
      <c r="AA66">
        <v>1093.4115999999999</v>
      </c>
      <c r="AB66">
        <v>1093.4115999999999</v>
      </c>
      <c r="AC66">
        <v>113194</v>
      </c>
      <c r="AD66" t="s">
        <v>1993</v>
      </c>
      <c r="AE66" t="s">
        <v>1307</v>
      </c>
      <c r="AF66">
        <v>45746</v>
      </c>
      <c r="AG66">
        <v>1093.7924</v>
      </c>
      <c r="AH66">
        <v>1093.79241985818</v>
      </c>
      <c r="AI66">
        <v>-0.38080000000000003</v>
      </c>
      <c r="AJ66">
        <v>-3.4814650385209998E-2</v>
      </c>
      <c r="AK66">
        <v>-12.7073</v>
      </c>
      <c r="AL66">
        <v>-0.38081956217781998</v>
      </c>
      <c r="AM66">
        <v>-3.4816438225746003E-2</v>
      </c>
      <c r="AN66">
        <v>-12.708</v>
      </c>
      <c r="AO66" t="s">
        <v>1993</v>
      </c>
      <c r="AP66" t="s">
        <v>1027</v>
      </c>
      <c r="AQ66"/>
      <c r="AR66" t="s">
        <v>25</v>
      </c>
      <c r="AS66"/>
      <c r="AT66"/>
      <c r="AU66"/>
      <c r="AV66">
        <v>30</v>
      </c>
      <c r="AW66" t="s">
        <v>562</v>
      </c>
    </row>
    <row r="67" spans="1:49" ht="15" customHeight="1" x14ac:dyDescent="0.25">
      <c r="A67" s="37" t="str">
        <f t="shared" si="8"/>
        <v>LDUSTFRG</v>
      </c>
      <c r="B67" s="37" t="str">
        <f>VLOOKUP(L67,'Scheme master'!B:AA,25,0)</f>
        <v>RG</v>
      </c>
      <c r="C67" s="37">
        <f>VLOOKUP(L67,'Scheme master'!B:Q,16,0)</f>
        <v>1000</v>
      </c>
      <c r="D67" s="38">
        <f t="shared" si="9"/>
        <v>103.35372490000002</v>
      </c>
      <c r="E67" s="38">
        <f>SUMIF('CHY rollback'!A:A,L67,'CHY rollback'!G:G)</f>
        <v>0</v>
      </c>
      <c r="F67" s="38">
        <f t="shared" si="10"/>
        <v>134.25401915700002</v>
      </c>
      <c r="G67" s="45">
        <f t="shared" si="11"/>
        <v>1298.9761000000001</v>
      </c>
      <c r="H67" s="38">
        <f t="shared" ref="H67:H98" si="12">SUMIF(M:M,M67,F:F)-R67/10000000</f>
        <v>0</v>
      </c>
      <c r="I67" s="38">
        <f>SUMIFS(TB!E:E,TB!H:H,M67,TB!F:F,"AUM")</f>
        <v>-306.79999788400005</v>
      </c>
      <c r="J67" s="38">
        <f t="shared" ref="J67:J98" si="13">(SUMIF(M:M,M67,F:F)+I67)*10000000</f>
        <v>-5.6843418860808015E-7</v>
      </c>
      <c r="K67" s="37" t="str">
        <f>VLOOKUP(M67,'Scheme master'!F:R,13,0)</f>
        <v>Live</v>
      </c>
      <c r="L67" t="s">
        <v>1034</v>
      </c>
      <c r="M67" t="s">
        <v>905</v>
      </c>
      <c r="N67" t="s">
        <v>19</v>
      </c>
      <c r="O67">
        <v>1033537.2490000001</v>
      </c>
      <c r="P67">
        <v>1342540191.5700002</v>
      </c>
      <c r="Q67">
        <v>1298.97610644316</v>
      </c>
      <c r="R67">
        <v>3067999978.8400002</v>
      </c>
      <c r="S67">
        <v>1298.9761000000001</v>
      </c>
      <c r="T67" s="201">
        <v>45747</v>
      </c>
      <c r="U67">
        <v>147770</v>
      </c>
      <c r="V67" t="s">
        <v>1035</v>
      </c>
      <c r="W67">
        <v>181</v>
      </c>
      <c r="X67"/>
      <c r="Y67">
        <v>1000</v>
      </c>
      <c r="Z67" t="s">
        <v>37</v>
      </c>
      <c r="AA67">
        <v>1298.9761000000001</v>
      </c>
      <c r="AB67">
        <v>1298.9761000000001</v>
      </c>
      <c r="AC67">
        <v>113192</v>
      </c>
      <c r="AD67" t="s">
        <v>1993</v>
      </c>
      <c r="AE67" t="s">
        <v>53</v>
      </c>
      <c r="AF67">
        <v>45746</v>
      </c>
      <c r="AG67">
        <v>1298.7499</v>
      </c>
      <c r="AH67">
        <v>1298.7498685497301</v>
      </c>
      <c r="AI67">
        <v>0.22620000000000001</v>
      </c>
      <c r="AJ67">
        <v>1.7416748213030998E-2</v>
      </c>
      <c r="AK67">
        <v>6.3571</v>
      </c>
      <c r="AL67">
        <v>0.22623789343465001</v>
      </c>
      <c r="AM67">
        <v>1.7419666320142E-2</v>
      </c>
      <c r="AN67">
        <v>6.3582000000000001</v>
      </c>
      <c r="AO67" t="s">
        <v>1993</v>
      </c>
      <c r="AP67" t="s">
        <v>1027</v>
      </c>
      <c r="AQ67"/>
      <c r="AR67" t="s">
        <v>25</v>
      </c>
      <c r="AS67"/>
      <c r="AT67"/>
      <c r="AU67"/>
      <c r="AV67">
        <v>30</v>
      </c>
      <c r="AW67" t="s">
        <v>562</v>
      </c>
    </row>
    <row r="68" spans="1:49" ht="15" customHeight="1" x14ac:dyDescent="0.25">
      <c r="A68" s="37" t="str">
        <f t="shared" si="8"/>
        <v>LDUSTFRDM</v>
      </c>
      <c r="B68" s="37" t="str">
        <f>VLOOKUP(L68,'Scheme master'!B:AA,25,0)</f>
        <v>RDM</v>
      </c>
      <c r="C68" s="37">
        <f>VLOOKUP(L68,'Scheme master'!B:Q,16,0)</f>
        <v>1000</v>
      </c>
      <c r="D68" s="38">
        <f t="shared" si="9"/>
        <v>0.84522549999999996</v>
      </c>
      <c r="E68" s="38">
        <f>SUMIF('CHY rollback'!A:A,L68,'CHY rollback'!G:G)</f>
        <v>0</v>
      </c>
      <c r="F68" s="38">
        <f t="shared" si="10"/>
        <v>1.0981001689999998</v>
      </c>
      <c r="G68" s="45">
        <f t="shared" si="11"/>
        <v>1299.1801</v>
      </c>
      <c r="H68" s="38">
        <f t="shared" si="12"/>
        <v>0</v>
      </c>
      <c r="I68" s="38">
        <f>SUMIFS(TB!E:E,TB!H:H,M68,TB!F:F,"AUM")</f>
        <v>-306.79999788400005</v>
      </c>
      <c r="J68" s="38">
        <f t="shared" si="13"/>
        <v>-5.6843418860808015E-7</v>
      </c>
      <c r="K68" s="37" t="str">
        <f>VLOOKUP(M68,'Scheme master'!F:R,13,0)</f>
        <v>Live</v>
      </c>
      <c r="L68" t="s">
        <v>1036</v>
      </c>
      <c r="M68" t="s">
        <v>905</v>
      </c>
      <c r="N68" t="s">
        <v>129</v>
      </c>
      <c r="O68">
        <v>8452.2549999999992</v>
      </c>
      <c r="P68">
        <v>10981001.689999999</v>
      </c>
      <c r="Q68">
        <v>1299.1801229376099</v>
      </c>
      <c r="R68">
        <v>3067999978.8400002</v>
      </c>
      <c r="S68">
        <v>1299.1801</v>
      </c>
      <c r="T68" s="201">
        <v>45747</v>
      </c>
      <c r="U68">
        <v>147768</v>
      </c>
      <c r="V68" t="s">
        <v>1037</v>
      </c>
      <c r="W68">
        <v>181</v>
      </c>
      <c r="X68"/>
      <c r="Y68">
        <v>1000</v>
      </c>
      <c r="Z68" t="s">
        <v>37</v>
      </c>
      <c r="AA68">
        <v>1299.1801</v>
      </c>
      <c r="AB68">
        <v>1299.1801</v>
      </c>
      <c r="AC68">
        <v>113195</v>
      </c>
      <c r="AD68" t="s">
        <v>1993</v>
      </c>
      <c r="AE68" t="s">
        <v>1300</v>
      </c>
      <c r="AF68">
        <v>45746</v>
      </c>
      <c r="AG68">
        <v>1298.9538</v>
      </c>
      <c r="AH68">
        <v>1298.95384841087</v>
      </c>
      <c r="AI68">
        <v>0.2263</v>
      </c>
      <c r="AJ68">
        <v>1.7421712766072999E-2</v>
      </c>
      <c r="AK68">
        <v>6.3589000000000002</v>
      </c>
      <c r="AL68">
        <v>0.22627452673872001</v>
      </c>
      <c r="AM68">
        <v>1.7419751057016999E-2</v>
      </c>
      <c r="AN68">
        <v>6.3582000000000001</v>
      </c>
      <c r="AO68" t="s">
        <v>1993</v>
      </c>
      <c r="AP68" t="s">
        <v>1027</v>
      </c>
      <c r="AQ68"/>
      <c r="AR68" t="s">
        <v>25</v>
      </c>
      <c r="AS68"/>
      <c r="AT68"/>
      <c r="AU68"/>
      <c r="AV68">
        <v>30</v>
      </c>
      <c r="AW68" t="s">
        <v>562</v>
      </c>
    </row>
    <row r="69" spans="1:49" ht="15" customHeight="1" x14ac:dyDescent="0.25">
      <c r="A69" s="37" t="str">
        <f t="shared" si="8"/>
        <v>LDUSTFRDW</v>
      </c>
      <c r="B69" s="37" t="str">
        <f>VLOOKUP(L69,'Scheme master'!B:AA,25,0)</f>
        <v>RDW</v>
      </c>
      <c r="C69" s="37">
        <f>VLOOKUP(L69,'Scheme master'!B:Q,16,0)</f>
        <v>1000</v>
      </c>
      <c r="D69" s="38">
        <f t="shared" si="9"/>
        <v>6.3853900000000005E-2</v>
      </c>
      <c r="E69" s="38">
        <f>SUMIF('CHY rollback'!A:A,L69,'CHY rollback'!G:G)</f>
        <v>0</v>
      </c>
      <c r="F69" s="38">
        <f t="shared" si="10"/>
        <v>6.5910567999999989E-2</v>
      </c>
      <c r="G69" s="45">
        <f t="shared" si="11"/>
        <v>1032.2090000000001</v>
      </c>
      <c r="H69" s="38">
        <f t="shared" si="12"/>
        <v>0</v>
      </c>
      <c r="I69" s="38">
        <f>SUMIFS(TB!E:E,TB!H:H,M69,TB!F:F,"AUM")</f>
        <v>-306.79999788400005</v>
      </c>
      <c r="J69" s="38">
        <f t="shared" si="13"/>
        <v>-5.6843418860808015E-7</v>
      </c>
      <c r="K69" s="37" t="str">
        <f>VLOOKUP(M69,'Scheme master'!F:R,13,0)</f>
        <v>Live</v>
      </c>
      <c r="L69" t="s">
        <v>1038</v>
      </c>
      <c r="M69" t="s">
        <v>905</v>
      </c>
      <c r="N69" t="s">
        <v>134</v>
      </c>
      <c r="O69">
        <v>638.53899999999999</v>
      </c>
      <c r="P69">
        <v>659105.67999999993</v>
      </c>
      <c r="Q69">
        <v>1032.20896452683</v>
      </c>
      <c r="R69">
        <v>3067999978.8400002</v>
      </c>
      <c r="S69">
        <v>1032.2090000000001</v>
      </c>
      <c r="T69" s="201">
        <v>45747</v>
      </c>
      <c r="U69">
        <v>147767</v>
      </c>
      <c r="V69" t="s">
        <v>1039</v>
      </c>
      <c r="W69">
        <v>181</v>
      </c>
      <c r="X69"/>
      <c r="Y69">
        <v>1000</v>
      </c>
      <c r="Z69" t="s">
        <v>37</v>
      </c>
      <c r="AA69">
        <v>1032.2090000000001</v>
      </c>
      <c r="AB69">
        <v>1032.2090000000001</v>
      </c>
      <c r="AC69">
        <v>113193</v>
      </c>
      <c r="AD69" t="s">
        <v>1993</v>
      </c>
      <c r="AE69" t="s">
        <v>1301</v>
      </c>
      <c r="AF69">
        <v>45746</v>
      </c>
      <c r="AG69">
        <v>1032.0291999999999</v>
      </c>
      <c r="AH69">
        <v>1032.0292104319399</v>
      </c>
      <c r="AI69">
        <v>0.17979999999999999</v>
      </c>
      <c r="AJ69">
        <v>1.7421987672440999E-2</v>
      </c>
      <c r="AK69">
        <v>6.359</v>
      </c>
      <c r="AL69">
        <v>0.17975409489475</v>
      </c>
      <c r="AM69">
        <v>1.7417539453123999E-2</v>
      </c>
      <c r="AN69">
        <v>6.3574000000000002</v>
      </c>
      <c r="AO69" t="s">
        <v>1993</v>
      </c>
      <c r="AP69" t="s">
        <v>1027</v>
      </c>
      <c r="AQ69"/>
      <c r="AR69" t="s">
        <v>25</v>
      </c>
      <c r="AS69"/>
      <c r="AT69"/>
      <c r="AU69"/>
      <c r="AV69">
        <v>30</v>
      </c>
      <c r="AW69" t="s">
        <v>562</v>
      </c>
    </row>
    <row r="70" spans="1:49" ht="15" customHeight="1" x14ac:dyDescent="0.25">
      <c r="A70" s="37" t="str">
        <f t="shared" si="8"/>
        <v>LDUSTFDDW</v>
      </c>
      <c r="B70" s="37" t="str">
        <f>VLOOKUP(L70,'Scheme master'!B:AA,25,0)</f>
        <v>DDW</v>
      </c>
      <c r="C70" s="37">
        <f>VLOOKUP(L70,'Scheme master'!B:Q,16,0)</f>
        <v>1000</v>
      </c>
      <c r="D70" s="38">
        <f t="shared" si="9"/>
        <v>7.9018000000000005E-3</v>
      </c>
      <c r="E70" s="38">
        <f>SUMIF('CHY rollback'!A:A,L70,'CHY rollback'!G:G)</f>
        <v>0</v>
      </c>
      <c r="F70" s="38">
        <f t="shared" si="10"/>
        <v>8.7240630000000007E-3</v>
      </c>
      <c r="G70" s="45">
        <f t="shared" si="11"/>
        <v>1104.0601999999999</v>
      </c>
      <c r="H70" s="38">
        <f t="shared" si="12"/>
        <v>0</v>
      </c>
      <c r="I70" s="38">
        <f>SUMIFS(TB!E:E,TB!H:H,M70,TB!F:F,"AUM")</f>
        <v>-306.79999788400005</v>
      </c>
      <c r="J70" s="38">
        <f t="shared" si="13"/>
        <v>-5.6843418860808015E-7</v>
      </c>
      <c r="K70" s="37" t="str">
        <f>VLOOKUP(M70,'Scheme master'!F:R,13,0)</f>
        <v>Live</v>
      </c>
      <c r="L70" t="s">
        <v>1040</v>
      </c>
      <c r="M70" t="s">
        <v>905</v>
      </c>
      <c r="N70" t="s">
        <v>139</v>
      </c>
      <c r="O70">
        <v>79.018000000000001</v>
      </c>
      <c r="P70">
        <v>87240.63</v>
      </c>
      <c r="Q70">
        <v>1104.0602141284301</v>
      </c>
      <c r="R70">
        <v>3067999978.8400002</v>
      </c>
      <c r="S70">
        <v>1104.0601999999999</v>
      </c>
      <c r="T70" s="201">
        <v>45747</v>
      </c>
      <c r="U70">
        <v>147769</v>
      </c>
      <c r="V70" t="s">
        <v>1041</v>
      </c>
      <c r="W70">
        <v>181</v>
      </c>
      <c r="X70"/>
      <c r="Y70">
        <v>1000</v>
      </c>
      <c r="Z70" t="s">
        <v>37</v>
      </c>
      <c r="AA70">
        <v>1104.0601999999999</v>
      </c>
      <c r="AB70">
        <v>1104.0601999999999</v>
      </c>
      <c r="AC70">
        <v>113197</v>
      </c>
      <c r="AD70" t="s">
        <v>1993</v>
      </c>
      <c r="AE70" t="s">
        <v>1302</v>
      </c>
      <c r="AF70">
        <v>45746</v>
      </c>
      <c r="AG70">
        <v>1103.8462999999999</v>
      </c>
      <c r="AH70">
        <v>1103.8463388088801</v>
      </c>
      <c r="AI70">
        <v>0.21390000000000001</v>
      </c>
      <c r="AJ70">
        <v>1.9377697782743002E-2</v>
      </c>
      <c r="AK70">
        <v>7.0728999999999997</v>
      </c>
      <c r="AL70">
        <v>0.21387531954743999</v>
      </c>
      <c r="AM70">
        <v>1.9375461242026E-2</v>
      </c>
      <c r="AN70">
        <v>7.0720000000000001</v>
      </c>
      <c r="AO70" t="s">
        <v>1993</v>
      </c>
      <c r="AP70" t="s">
        <v>1027</v>
      </c>
      <c r="AQ70"/>
      <c r="AR70" t="s">
        <v>24</v>
      </c>
      <c r="AS70"/>
      <c r="AT70"/>
      <c r="AU70"/>
      <c r="AV70">
        <v>30</v>
      </c>
      <c r="AW70" t="s">
        <v>562</v>
      </c>
    </row>
    <row r="71" spans="1:49" ht="15" customHeight="1" x14ac:dyDescent="0.25">
      <c r="A71" s="37" t="str">
        <f t="shared" si="8"/>
        <v>LEARBFDG</v>
      </c>
      <c r="B71" s="37" t="str">
        <f>VLOOKUP(L71,'Scheme master'!B:AA,25,0)</f>
        <v>DG</v>
      </c>
      <c r="C71" s="37">
        <f>VLOOKUP(L71,'Scheme master'!B:Q,16,0)</f>
        <v>10</v>
      </c>
      <c r="D71" s="38">
        <f t="shared" si="9"/>
        <v>210.81025706900002</v>
      </c>
      <c r="E71" s="38">
        <f>SUMIF('CHY rollback'!A:A,L71,'CHY rollback'!G:G)</f>
        <v>0</v>
      </c>
      <c r="F71" s="38">
        <f t="shared" si="10"/>
        <v>299.29718449100005</v>
      </c>
      <c r="G71" s="45">
        <f t="shared" si="11"/>
        <v>14.1975</v>
      </c>
      <c r="H71" s="38">
        <f t="shared" si="12"/>
        <v>0</v>
      </c>
      <c r="I71" s="38">
        <f>SUMIFS(TB!E:E,TB!H:H,M71,TB!F:F,"AUM")</f>
        <v>-329.14722931600016</v>
      </c>
      <c r="J71" s="38">
        <f t="shared" si="13"/>
        <v>-1.0600012956274441</v>
      </c>
      <c r="K71" s="37" t="str">
        <f>VLOOKUP(M71,'Scheme master'!F:R,13,0)</f>
        <v>Live</v>
      </c>
      <c r="L71" t="s">
        <v>225</v>
      </c>
      <c r="M71" t="s">
        <v>226</v>
      </c>
      <c r="N71" t="s">
        <v>41</v>
      </c>
      <c r="O71">
        <v>210810257.06900001</v>
      </c>
      <c r="P71">
        <v>2992971844.9100003</v>
      </c>
      <c r="Q71">
        <v>14.197467839197101</v>
      </c>
      <c r="R71">
        <v>3291472292.1000004</v>
      </c>
      <c r="S71">
        <v>14.1975</v>
      </c>
      <c r="T71" s="201">
        <v>45747</v>
      </c>
      <c r="U71">
        <v>145895</v>
      </c>
      <c r="V71" t="s">
        <v>227</v>
      </c>
      <c r="W71">
        <v>178</v>
      </c>
      <c r="X71"/>
      <c r="Y71">
        <v>10</v>
      </c>
      <c r="Z71" t="s">
        <v>228</v>
      </c>
      <c r="AA71">
        <v>14.1975</v>
      </c>
      <c r="AB71">
        <v>14.1975</v>
      </c>
      <c r="AC71">
        <v>102466</v>
      </c>
      <c r="AD71" t="s">
        <v>229</v>
      </c>
      <c r="AE71" t="s">
        <v>44</v>
      </c>
      <c r="AF71">
        <v>45746</v>
      </c>
      <c r="AG71">
        <v>14.1967</v>
      </c>
      <c r="AH71">
        <v>14.1966796253677</v>
      </c>
      <c r="AI71">
        <v>8.0000000000000004E-4</v>
      </c>
      <c r="AJ71">
        <v>5.6351123852720003E-3</v>
      </c>
      <c r="AK71">
        <v>2.0568</v>
      </c>
      <c r="AL71">
        <v>7.8821382940000002E-4</v>
      </c>
      <c r="AM71">
        <v>5.5520998585580003E-3</v>
      </c>
      <c r="AN71">
        <v>2.0265</v>
      </c>
      <c r="AO71" t="s">
        <v>229</v>
      </c>
      <c r="AP71" t="s">
        <v>230</v>
      </c>
      <c r="AQ71"/>
      <c r="AR71" t="s">
        <v>24</v>
      </c>
      <c r="AS71"/>
      <c r="AT71"/>
      <c r="AU71"/>
      <c r="AV71">
        <v>30</v>
      </c>
      <c r="AW71" t="s">
        <v>562</v>
      </c>
    </row>
    <row r="72" spans="1:49" ht="15" customHeight="1" x14ac:dyDescent="0.25">
      <c r="A72" s="37" t="str">
        <f t="shared" si="8"/>
        <v>LEARBFDDM</v>
      </c>
      <c r="B72" s="37" t="str">
        <f>VLOOKUP(L72,'Scheme master'!B:AA,25,0)</f>
        <v>DDM</v>
      </c>
      <c r="C72" s="37">
        <f>VLOOKUP(L72,'Scheme master'!B:Q,16,0)</f>
        <v>10</v>
      </c>
      <c r="D72" s="38">
        <f t="shared" si="9"/>
        <v>1.6659358999999999E-2</v>
      </c>
      <c r="E72" s="38">
        <f>SUMIF('CHY rollback'!A:A,L72,'CHY rollback'!G:G)</f>
        <v>0</v>
      </c>
      <c r="F72" s="38">
        <f t="shared" si="10"/>
        <v>2.150328E-2</v>
      </c>
      <c r="G72" s="45">
        <f t="shared" si="11"/>
        <v>12.9076</v>
      </c>
      <c r="H72" s="38">
        <f t="shared" si="12"/>
        <v>0</v>
      </c>
      <c r="I72" s="38">
        <f>SUMIFS(TB!E:E,TB!H:H,M72,TB!F:F,"AUM")</f>
        <v>-329.14722931600016</v>
      </c>
      <c r="J72" s="38">
        <f t="shared" si="13"/>
        <v>-1.0600012956274441</v>
      </c>
      <c r="K72" s="37" t="str">
        <f>VLOOKUP(M72,'Scheme master'!F:R,13,0)</f>
        <v>Live</v>
      </c>
      <c r="L72" t="s">
        <v>231</v>
      </c>
      <c r="M72" t="s">
        <v>226</v>
      </c>
      <c r="N72" t="s">
        <v>116</v>
      </c>
      <c r="O72">
        <v>16659.359</v>
      </c>
      <c r="P72">
        <v>215032.8</v>
      </c>
      <c r="Q72">
        <v>12.9076274783442</v>
      </c>
      <c r="R72">
        <v>3291472292.1000004</v>
      </c>
      <c r="S72">
        <v>12.9076</v>
      </c>
      <c r="T72" s="201">
        <v>45747</v>
      </c>
      <c r="U72">
        <v>145894</v>
      </c>
      <c r="V72" t="s">
        <v>232</v>
      </c>
      <c r="W72">
        <v>178</v>
      </c>
      <c r="X72"/>
      <c r="Y72">
        <v>10</v>
      </c>
      <c r="Z72" t="s">
        <v>228</v>
      </c>
      <c r="AA72">
        <v>12.9076</v>
      </c>
      <c r="AB72">
        <v>12.9076</v>
      </c>
      <c r="AC72">
        <v>102465</v>
      </c>
      <c r="AD72" t="s">
        <v>229</v>
      </c>
      <c r="AE72" t="s">
        <v>1306</v>
      </c>
      <c r="AF72">
        <v>45746</v>
      </c>
      <c r="AG72">
        <v>12.9069</v>
      </c>
      <c r="AH72">
        <v>12.9069113643568</v>
      </c>
      <c r="AI72">
        <v>6.9999999999999999E-4</v>
      </c>
      <c r="AJ72">
        <v>5.4234556709969999E-3</v>
      </c>
      <c r="AK72">
        <v>1.9796</v>
      </c>
      <c r="AL72">
        <v>7.1611398732999998E-4</v>
      </c>
      <c r="AM72">
        <v>5.5482986371750004E-3</v>
      </c>
      <c r="AN72">
        <v>2.0251000000000001</v>
      </c>
      <c r="AO72" t="s">
        <v>229</v>
      </c>
      <c r="AP72" t="s">
        <v>230</v>
      </c>
      <c r="AQ72"/>
      <c r="AR72" t="s">
        <v>24</v>
      </c>
      <c r="AS72"/>
      <c r="AT72"/>
      <c r="AU72"/>
      <c r="AV72">
        <v>30</v>
      </c>
      <c r="AW72" t="s">
        <v>562</v>
      </c>
    </row>
    <row r="73" spans="1:49" ht="15" customHeight="1" x14ac:dyDescent="0.25">
      <c r="A73" s="37" t="str">
        <f t="shared" si="8"/>
        <v>LEARBFRG</v>
      </c>
      <c r="B73" s="37" t="str">
        <f>VLOOKUP(L73,'Scheme master'!B:AA,25,0)</f>
        <v>RG</v>
      </c>
      <c r="C73" s="37">
        <f>VLOOKUP(L73,'Scheme master'!B:Q,16,0)</f>
        <v>10</v>
      </c>
      <c r="D73" s="38">
        <f t="shared" si="9"/>
        <v>21.860421077000005</v>
      </c>
      <c r="E73" s="38">
        <f>SUMIF('CHY rollback'!A:A,L73,'CHY rollback'!G:G)</f>
        <v>0</v>
      </c>
      <c r="F73" s="38">
        <f t="shared" si="10"/>
        <v>29.739256013999999</v>
      </c>
      <c r="G73" s="45">
        <f t="shared" si="11"/>
        <v>13.604200000000001</v>
      </c>
      <c r="H73" s="38">
        <f t="shared" si="12"/>
        <v>0</v>
      </c>
      <c r="I73" s="38">
        <f>SUMIFS(TB!E:E,TB!H:H,M73,TB!F:F,"AUM")</f>
        <v>-329.14722931600016</v>
      </c>
      <c r="J73" s="38">
        <f t="shared" si="13"/>
        <v>-1.0600012956274441</v>
      </c>
      <c r="K73" s="37" t="str">
        <f>VLOOKUP(M73,'Scheme master'!F:R,13,0)</f>
        <v>Live</v>
      </c>
      <c r="L73" t="s">
        <v>233</v>
      </c>
      <c r="M73" t="s">
        <v>226</v>
      </c>
      <c r="N73" t="s">
        <v>19</v>
      </c>
      <c r="O73">
        <v>21860421.077000003</v>
      </c>
      <c r="P73">
        <v>297392560.13999999</v>
      </c>
      <c r="Q73">
        <v>13.604155157509499</v>
      </c>
      <c r="R73">
        <v>3291472292.1000004</v>
      </c>
      <c r="S73">
        <v>13.604200000000001</v>
      </c>
      <c r="T73" s="201">
        <v>45747</v>
      </c>
      <c r="U73">
        <v>145890</v>
      </c>
      <c r="V73" t="s">
        <v>234</v>
      </c>
      <c r="W73">
        <v>178</v>
      </c>
      <c r="X73"/>
      <c r="Y73">
        <v>10</v>
      </c>
      <c r="Z73" t="s">
        <v>228</v>
      </c>
      <c r="AA73">
        <v>13.604200000000001</v>
      </c>
      <c r="AB73">
        <v>13.604200000000001</v>
      </c>
      <c r="AC73">
        <v>102463</v>
      </c>
      <c r="AD73" t="s">
        <v>229</v>
      </c>
      <c r="AE73" t="s">
        <v>53</v>
      </c>
      <c r="AF73">
        <v>45746</v>
      </c>
      <c r="AG73">
        <v>13.6036</v>
      </c>
      <c r="AH73">
        <v>13.603642165561199</v>
      </c>
      <c r="AI73">
        <v>5.9999999999999995E-4</v>
      </c>
      <c r="AJ73">
        <v>4.4105971948600001E-3</v>
      </c>
      <c r="AK73">
        <v>1.6099000000000001</v>
      </c>
      <c r="AL73">
        <v>5.1299194834999995E-4</v>
      </c>
      <c r="AM73">
        <v>3.770989725447E-3</v>
      </c>
      <c r="AN73">
        <v>1.3764000000000001</v>
      </c>
      <c r="AO73" t="s">
        <v>229</v>
      </c>
      <c r="AP73" t="s">
        <v>230</v>
      </c>
      <c r="AQ73"/>
      <c r="AR73" t="s">
        <v>25</v>
      </c>
      <c r="AS73"/>
      <c r="AT73"/>
      <c r="AU73"/>
      <c r="AV73">
        <v>30</v>
      </c>
      <c r="AW73" t="s">
        <v>562</v>
      </c>
    </row>
    <row r="74" spans="1:49" ht="15" customHeight="1" x14ac:dyDescent="0.25">
      <c r="A74" s="37" t="str">
        <f t="shared" si="8"/>
        <v>LEARBFRDM</v>
      </c>
      <c r="B74" s="37" t="str">
        <f>VLOOKUP(L74,'Scheme master'!B:AA,25,0)</f>
        <v>RDM</v>
      </c>
      <c r="C74" s="37">
        <f>VLOOKUP(L74,'Scheme master'!B:Q,16,0)</f>
        <v>10</v>
      </c>
      <c r="D74" s="38">
        <f t="shared" si="9"/>
        <v>2.2569336999999998E-2</v>
      </c>
      <c r="E74" s="38">
        <f>SUMIF('CHY rollback'!A:A,L74,'CHY rollback'!G:G)</f>
        <v>0</v>
      </c>
      <c r="F74" s="38">
        <f t="shared" si="10"/>
        <v>2.9997711E-2</v>
      </c>
      <c r="G74" s="45">
        <f t="shared" si="11"/>
        <v>13.291399999999999</v>
      </c>
      <c r="H74" s="38">
        <f t="shared" si="12"/>
        <v>0</v>
      </c>
      <c r="I74" s="38">
        <f>SUMIFS(TB!E:E,TB!H:H,M74,TB!F:F,"AUM")</f>
        <v>-329.14722931600016</v>
      </c>
      <c r="J74" s="38">
        <f t="shared" si="13"/>
        <v>-1.0600012956274441</v>
      </c>
      <c r="K74" s="37" t="str">
        <f>VLOOKUP(M74,'Scheme master'!F:R,13,0)</f>
        <v>Live</v>
      </c>
      <c r="L74" t="s">
        <v>235</v>
      </c>
      <c r="M74" t="s">
        <v>226</v>
      </c>
      <c r="N74" t="s">
        <v>129</v>
      </c>
      <c r="O74">
        <v>22569.337</v>
      </c>
      <c r="P74">
        <v>299977.11</v>
      </c>
      <c r="Q74">
        <v>13.291356764268301</v>
      </c>
      <c r="R74">
        <v>3291472292.1000004</v>
      </c>
      <c r="S74">
        <v>13.291399999999999</v>
      </c>
      <c r="T74" s="201">
        <v>45747</v>
      </c>
      <c r="U74">
        <v>145892</v>
      </c>
      <c r="V74" t="s">
        <v>236</v>
      </c>
      <c r="W74">
        <v>178</v>
      </c>
      <c r="X74"/>
      <c r="Y74">
        <v>10</v>
      </c>
      <c r="Z74" t="s">
        <v>228</v>
      </c>
      <c r="AA74">
        <v>13.291399999999999</v>
      </c>
      <c r="AB74">
        <v>13.291399999999999</v>
      </c>
      <c r="AC74">
        <v>102462</v>
      </c>
      <c r="AD74" t="s">
        <v>229</v>
      </c>
      <c r="AE74" t="s">
        <v>1300</v>
      </c>
      <c r="AF74">
        <v>45746</v>
      </c>
      <c r="AG74">
        <v>13.290900000000001</v>
      </c>
      <c r="AH74">
        <v>13.2908551988036</v>
      </c>
      <c r="AI74">
        <v>5.0000000000000001E-4</v>
      </c>
      <c r="AJ74">
        <v>3.7619724774090001E-3</v>
      </c>
      <c r="AK74">
        <v>1.3731</v>
      </c>
      <c r="AL74">
        <v>5.0156546468000003E-4</v>
      </c>
      <c r="AM74">
        <v>3.7737636681580001E-3</v>
      </c>
      <c r="AN74">
        <v>1.3774</v>
      </c>
      <c r="AO74" t="s">
        <v>229</v>
      </c>
      <c r="AP74" t="s">
        <v>230</v>
      </c>
      <c r="AQ74"/>
      <c r="AR74" t="s">
        <v>25</v>
      </c>
      <c r="AS74"/>
      <c r="AT74"/>
      <c r="AU74"/>
      <c r="AV74">
        <v>30</v>
      </c>
      <c r="AW74" t="s">
        <v>562</v>
      </c>
    </row>
    <row r="75" spans="1:49" ht="15" customHeight="1" x14ac:dyDescent="0.25">
      <c r="A75" s="37" t="str">
        <f t="shared" si="8"/>
        <v>LEARBFRDW</v>
      </c>
      <c r="B75" s="37" t="str">
        <f>VLOOKUP(L75,'Scheme master'!B:AA,25,0)</f>
        <v>RDW</v>
      </c>
      <c r="C75" s="37">
        <f>VLOOKUP(L75,'Scheme master'!B:Q,16,0)</f>
        <v>10</v>
      </c>
      <c r="D75" s="38">
        <f t="shared" si="9"/>
        <v>3.9623800000000001E-2</v>
      </c>
      <c r="E75" s="38">
        <f>SUMIF('CHY rollback'!A:A,L75,'CHY rollback'!G:G)</f>
        <v>0</v>
      </c>
      <c r="F75" s="38">
        <f t="shared" si="10"/>
        <v>5.2329696000000002E-2</v>
      </c>
      <c r="G75" s="45">
        <f t="shared" si="11"/>
        <v>13.2066</v>
      </c>
      <c r="H75" s="38">
        <f t="shared" si="12"/>
        <v>0</v>
      </c>
      <c r="I75" s="38">
        <f>SUMIFS(TB!E:E,TB!H:H,M75,TB!F:F,"AUM")</f>
        <v>-329.14722931600016</v>
      </c>
      <c r="J75" s="38">
        <f t="shared" si="13"/>
        <v>-1.0600012956274441</v>
      </c>
      <c r="K75" s="37" t="str">
        <f>VLOOKUP(M75,'Scheme master'!F:R,13,0)</f>
        <v>Live</v>
      </c>
      <c r="L75" t="s">
        <v>237</v>
      </c>
      <c r="M75" t="s">
        <v>226</v>
      </c>
      <c r="N75" t="s">
        <v>134</v>
      </c>
      <c r="O75">
        <v>39623.800000000003</v>
      </c>
      <c r="P75">
        <v>523296.96</v>
      </c>
      <c r="Q75">
        <v>13.2066323775105</v>
      </c>
      <c r="R75">
        <v>3291472292.1000004</v>
      </c>
      <c r="S75">
        <v>13.2066</v>
      </c>
      <c r="T75" s="201">
        <v>45747</v>
      </c>
      <c r="U75">
        <v>145893</v>
      </c>
      <c r="V75" t="s">
        <v>238</v>
      </c>
      <c r="W75">
        <v>178</v>
      </c>
      <c r="X75"/>
      <c r="Y75">
        <v>10</v>
      </c>
      <c r="Z75" t="s">
        <v>228</v>
      </c>
      <c r="AA75">
        <v>13.2066</v>
      </c>
      <c r="AB75">
        <v>13.2066</v>
      </c>
      <c r="AC75">
        <v>102461</v>
      </c>
      <c r="AD75" t="s">
        <v>229</v>
      </c>
      <c r="AE75" t="s">
        <v>1301</v>
      </c>
      <c r="AF75">
        <v>45746</v>
      </c>
      <c r="AG75">
        <v>13.206099999999999</v>
      </c>
      <c r="AH75">
        <v>13.206134444450001</v>
      </c>
      <c r="AI75">
        <v>5.0000000000000001E-4</v>
      </c>
      <c r="AJ75">
        <v>3.7861291372919999E-3</v>
      </c>
      <c r="AK75">
        <v>1.3818999999999999</v>
      </c>
      <c r="AL75">
        <v>4.9793306044E-4</v>
      </c>
      <c r="AM75">
        <v>3.7704679028859999E-3</v>
      </c>
      <c r="AN75">
        <v>1.3762000000000001</v>
      </c>
      <c r="AO75" t="s">
        <v>229</v>
      </c>
      <c r="AP75" t="s">
        <v>230</v>
      </c>
      <c r="AQ75"/>
      <c r="AR75" t="s">
        <v>25</v>
      </c>
      <c r="AS75"/>
      <c r="AT75"/>
      <c r="AU75"/>
      <c r="AV75">
        <v>30</v>
      </c>
      <c r="AW75" t="s">
        <v>562</v>
      </c>
    </row>
    <row r="76" spans="1:49" ht="15" customHeight="1" x14ac:dyDescent="0.25">
      <c r="A76" s="37" t="str">
        <f t="shared" si="8"/>
        <v>LEARBFDDW</v>
      </c>
      <c r="B76" s="37" t="str">
        <f>VLOOKUP(L76,'Scheme master'!B:AA,25,0)</f>
        <v>DDW</v>
      </c>
      <c r="C76" s="37">
        <f>VLOOKUP(L76,'Scheme master'!B:Q,16,0)</f>
        <v>10</v>
      </c>
      <c r="D76" s="38">
        <f t="shared" si="9"/>
        <v>5.2153529999999998E-3</v>
      </c>
      <c r="E76" s="38">
        <f>SUMIF('CHY rollback'!A:A,L76,'CHY rollback'!G:G)</f>
        <v>0</v>
      </c>
      <c r="F76" s="38">
        <f t="shared" si="10"/>
        <v>6.958017999999999E-3</v>
      </c>
      <c r="G76" s="45">
        <f t="shared" si="11"/>
        <v>13.3414</v>
      </c>
      <c r="H76" s="38">
        <f t="shared" si="12"/>
        <v>0</v>
      </c>
      <c r="I76" s="38">
        <f>SUMIFS(TB!E:E,TB!H:H,M76,TB!F:F,"AUM")</f>
        <v>-329.14722931600016</v>
      </c>
      <c r="J76" s="38">
        <f t="shared" si="13"/>
        <v>-1.0600012956274441</v>
      </c>
      <c r="K76" s="37" t="str">
        <f>VLOOKUP(M76,'Scheme master'!F:R,13,0)</f>
        <v>Live</v>
      </c>
      <c r="L76" t="s">
        <v>239</v>
      </c>
      <c r="M76" t="s">
        <v>226</v>
      </c>
      <c r="N76" t="s">
        <v>139</v>
      </c>
      <c r="O76">
        <v>5215.3530000000001</v>
      </c>
      <c r="P76">
        <v>69580.179999999993</v>
      </c>
      <c r="Q76">
        <v>13.341413323316701</v>
      </c>
      <c r="R76">
        <v>3291472292.1000004</v>
      </c>
      <c r="S76">
        <v>13.3414</v>
      </c>
      <c r="T76" s="201">
        <v>45747</v>
      </c>
      <c r="U76">
        <v>145891</v>
      </c>
      <c r="V76" t="s">
        <v>240</v>
      </c>
      <c r="W76">
        <v>178</v>
      </c>
      <c r="X76"/>
      <c r="Y76">
        <v>10</v>
      </c>
      <c r="Z76" t="s">
        <v>228</v>
      </c>
      <c r="AA76">
        <v>13.3414</v>
      </c>
      <c r="AB76">
        <v>13.3414</v>
      </c>
      <c r="AC76">
        <v>102464</v>
      </c>
      <c r="AD76" t="s">
        <v>229</v>
      </c>
      <c r="AE76" t="s">
        <v>1302</v>
      </c>
      <c r="AF76">
        <v>45746</v>
      </c>
      <c r="AG76">
        <v>13.3407</v>
      </c>
      <c r="AH76">
        <v>13.3406732008361</v>
      </c>
      <c r="AI76">
        <v>6.9999999999999999E-4</v>
      </c>
      <c r="AJ76">
        <v>5.2471009767100004E-3</v>
      </c>
      <c r="AK76">
        <v>1.9152</v>
      </c>
      <c r="AL76">
        <v>7.4012248067999999E-4</v>
      </c>
      <c r="AM76">
        <v>5.5478645607899999E-3</v>
      </c>
      <c r="AN76">
        <v>2.0249999999999999</v>
      </c>
      <c r="AO76" t="s">
        <v>229</v>
      </c>
      <c r="AP76" t="s">
        <v>230</v>
      </c>
      <c r="AQ76"/>
      <c r="AR76" t="s">
        <v>24</v>
      </c>
      <c r="AS76"/>
      <c r="AT76"/>
      <c r="AU76"/>
      <c r="AV76">
        <v>30</v>
      </c>
      <c r="AW76" t="s">
        <v>562</v>
      </c>
    </row>
    <row r="77" spans="1:49" ht="15" customHeight="1" x14ac:dyDescent="0.25">
      <c r="A77" s="37" t="str">
        <f t="shared" si="8"/>
        <v>LEBADFDD</v>
      </c>
      <c r="B77" s="37" t="str">
        <f>VLOOKUP(L77,'Scheme master'!B:AA,25,0)</f>
        <v>DD</v>
      </c>
      <c r="C77" s="37">
        <f>VLOOKUP(L77,'Scheme master'!B:Q,16,0)</f>
        <v>10</v>
      </c>
      <c r="D77" s="38">
        <f t="shared" si="9"/>
        <v>0.43294385999999996</v>
      </c>
      <c r="E77" s="38">
        <f>SUMIF('CHY rollback'!A:A,L77,'CHY rollback'!G:G)</f>
        <v>0</v>
      </c>
      <c r="F77" s="38">
        <f t="shared" si="10"/>
        <v>0.53902444400000005</v>
      </c>
      <c r="G77" s="45">
        <f t="shared" si="11"/>
        <v>12.450200000000001</v>
      </c>
      <c r="H77" s="38">
        <f t="shared" si="12"/>
        <v>0</v>
      </c>
      <c r="I77" s="38">
        <f>SUMIFS(TB!E:E,TB!H:H,M77,TB!F:F,"AUM")</f>
        <v>-756.74686787899998</v>
      </c>
      <c r="J77" s="38">
        <f t="shared" si="13"/>
        <v>5.870000450158841</v>
      </c>
      <c r="K77" s="37" t="str">
        <f>VLOOKUP(M77,'Scheme master'!F:R,13,0)</f>
        <v>Live</v>
      </c>
      <c r="L77" t="s">
        <v>1362</v>
      </c>
      <c r="M77" t="s">
        <v>1359</v>
      </c>
      <c r="N77" t="s">
        <v>34</v>
      </c>
      <c r="O77">
        <v>432943.86</v>
      </c>
      <c r="P77">
        <v>5390244.4400000004</v>
      </c>
      <c r="Q77">
        <v>12.4502156930924</v>
      </c>
      <c r="R77">
        <v>7567468684.6599998</v>
      </c>
      <c r="S77">
        <v>12.450200000000001</v>
      </c>
      <c r="T77" s="201">
        <v>45747</v>
      </c>
      <c r="U77">
        <v>149260</v>
      </c>
      <c r="V77" t="s">
        <v>1363</v>
      </c>
      <c r="W77">
        <v>182</v>
      </c>
      <c r="X77"/>
      <c r="Y77">
        <v>10</v>
      </c>
      <c r="Z77" t="s">
        <v>228</v>
      </c>
      <c r="AA77">
        <v>12.450200000000001</v>
      </c>
      <c r="AB77">
        <v>12.450200000000001</v>
      </c>
      <c r="AC77">
        <v>137391</v>
      </c>
      <c r="AD77" t="s">
        <v>1360</v>
      </c>
      <c r="AE77" t="s">
        <v>1303</v>
      </c>
      <c r="AF77">
        <v>45746</v>
      </c>
      <c r="AG77">
        <v>12.4498</v>
      </c>
      <c r="AH77">
        <v>12.449832641118901</v>
      </c>
      <c r="AI77">
        <v>4.0000000000000002E-4</v>
      </c>
      <c r="AJ77">
        <v>3.2129030185219999E-3</v>
      </c>
      <c r="AK77">
        <v>1.1727000000000001</v>
      </c>
      <c r="AL77">
        <v>3.8305197353000003E-4</v>
      </c>
      <c r="AM77">
        <v>3.0767640382960001E-3</v>
      </c>
      <c r="AN77">
        <v>1.123</v>
      </c>
      <c r="AO77" t="s">
        <v>1360</v>
      </c>
      <c r="AP77" t="s">
        <v>1364</v>
      </c>
      <c r="AQ77"/>
      <c r="AR77" t="s">
        <v>24</v>
      </c>
      <c r="AS77" t="s">
        <v>1365</v>
      </c>
      <c r="AT77"/>
      <c r="AU77"/>
      <c r="AV77">
        <v>30</v>
      </c>
      <c r="AW77" t="s">
        <v>562</v>
      </c>
    </row>
    <row r="78" spans="1:49" ht="15" customHeight="1" x14ac:dyDescent="0.25">
      <c r="A78" s="37" t="str">
        <f t="shared" si="8"/>
        <v>LEBADFDG</v>
      </c>
      <c r="B78" s="37" t="str">
        <f>VLOOKUP(L78,'Scheme master'!B:AA,25,0)</f>
        <v>DG</v>
      </c>
      <c r="C78" s="37">
        <f>VLOOKUP(L78,'Scheme master'!B:Q,16,0)</f>
        <v>10</v>
      </c>
      <c r="D78" s="38">
        <f t="shared" si="9"/>
        <v>68.802660988000014</v>
      </c>
      <c r="E78" s="38">
        <f>SUMIF('CHY rollback'!A:A,L78,'CHY rollback'!G:G)</f>
        <v>0</v>
      </c>
      <c r="F78" s="38">
        <f t="shared" si="10"/>
        <v>95.738174380999993</v>
      </c>
      <c r="G78" s="45">
        <f t="shared" si="11"/>
        <v>13.914899999999999</v>
      </c>
      <c r="H78" s="38">
        <f t="shared" si="12"/>
        <v>0</v>
      </c>
      <c r="I78" s="38">
        <f>SUMIFS(TB!E:E,TB!H:H,M78,TB!F:F,"AUM")</f>
        <v>-756.74686787899998</v>
      </c>
      <c r="J78" s="38">
        <f t="shared" si="13"/>
        <v>5.870000450158841</v>
      </c>
      <c r="K78" s="37" t="str">
        <f>VLOOKUP(M78,'Scheme master'!F:R,13,0)</f>
        <v>Live</v>
      </c>
      <c r="L78" t="s">
        <v>1366</v>
      </c>
      <c r="M78" t="s">
        <v>1359</v>
      </c>
      <c r="N78" t="s">
        <v>41</v>
      </c>
      <c r="O78">
        <v>68802660.988000005</v>
      </c>
      <c r="P78">
        <v>957381743.80999994</v>
      </c>
      <c r="Q78">
        <v>13.914894134355899</v>
      </c>
      <c r="R78">
        <v>7567468684.6599998</v>
      </c>
      <c r="S78">
        <v>13.914899999999999</v>
      </c>
      <c r="T78" s="201">
        <v>45747</v>
      </c>
      <c r="U78">
        <v>149261</v>
      </c>
      <c r="V78" t="s">
        <v>1367</v>
      </c>
      <c r="W78">
        <v>182</v>
      </c>
      <c r="X78"/>
      <c r="Y78">
        <v>10</v>
      </c>
      <c r="Z78" t="s">
        <v>228</v>
      </c>
      <c r="AA78">
        <v>13.914899999999999</v>
      </c>
      <c r="AB78">
        <v>13.914899999999999</v>
      </c>
      <c r="AC78">
        <v>137394</v>
      </c>
      <c r="AD78" t="s">
        <v>1360</v>
      </c>
      <c r="AE78" t="s">
        <v>44</v>
      </c>
      <c r="AF78">
        <v>45746</v>
      </c>
      <c r="AG78">
        <v>13.9145</v>
      </c>
      <c r="AH78">
        <v>13.9144622497518</v>
      </c>
      <c r="AI78">
        <v>4.0000000000000002E-4</v>
      </c>
      <c r="AJ78">
        <v>2.8746990549419998E-3</v>
      </c>
      <c r="AK78">
        <v>1.0492999999999999</v>
      </c>
      <c r="AL78">
        <v>4.3188460407000002E-4</v>
      </c>
      <c r="AM78">
        <v>3.1038540787130002E-3</v>
      </c>
      <c r="AN78">
        <v>1.1329</v>
      </c>
      <c r="AO78" t="s">
        <v>1360</v>
      </c>
      <c r="AP78" t="s">
        <v>1364</v>
      </c>
      <c r="AQ78"/>
      <c r="AR78" t="s">
        <v>24</v>
      </c>
      <c r="AS78" t="s">
        <v>1368</v>
      </c>
      <c r="AT78"/>
      <c r="AU78"/>
      <c r="AV78">
        <v>30</v>
      </c>
      <c r="AW78" t="s">
        <v>562</v>
      </c>
    </row>
    <row r="79" spans="1:49" ht="15" customHeight="1" x14ac:dyDescent="0.25">
      <c r="A79" s="37" t="str">
        <f t="shared" si="8"/>
        <v>LEBADFRD</v>
      </c>
      <c r="B79" s="37" t="str">
        <f>VLOOKUP(L79,'Scheme master'!B:AA,25,0)</f>
        <v>RD</v>
      </c>
      <c r="C79" s="37">
        <f>VLOOKUP(L79,'Scheme master'!B:Q,16,0)</f>
        <v>10</v>
      </c>
      <c r="D79" s="38">
        <f t="shared" si="9"/>
        <v>2.2047811150000003</v>
      </c>
      <c r="E79" s="38">
        <f>SUMIF('CHY rollback'!A:A,L79,'CHY rollback'!G:G)</f>
        <v>0</v>
      </c>
      <c r="F79" s="38">
        <f t="shared" si="10"/>
        <v>2.625123893</v>
      </c>
      <c r="G79" s="45">
        <f t="shared" si="11"/>
        <v>11.906499999999999</v>
      </c>
      <c r="H79" s="38">
        <f t="shared" si="12"/>
        <v>0</v>
      </c>
      <c r="I79" s="38">
        <f>SUMIFS(TB!E:E,TB!H:H,M79,TB!F:F,"AUM")</f>
        <v>-756.74686787899998</v>
      </c>
      <c r="J79" s="38">
        <f t="shared" si="13"/>
        <v>5.870000450158841</v>
      </c>
      <c r="K79" s="37" t="str">
        <f>VLOOKUP(M79,'Scheme master'!F:R,13,0)</f>
        <v>Live</v>
      </c>
      <c r="L79" t="s">
        <v>1369</v>
      </c>
      <c r="M79" t="s">
        <v>1359</v>
      </c>
      <c r="N79" t="s">
        <v>18</v>
      </c>
      <c r="O79">
        <v>2204781.1150000002</v>
      </c>
      <c r="P79">
        <v>26251238.93</v>
      </c>
      <c r="Q79">
        <v>11.9065057077106</v>
      </c>
      <c r="R79">
        <v>7567468684.6599998</v>
      </c>
      <c r="S79">
        <v>11.906499999999999</v>
      </c>
      <c r="T79" s="201">
        <v>45747</v>
      </c>
      <c r="U79">
        <v>149258</v>
      </c>
      <c r="V79" t="s">
        <v>1370</v>
      </c>
      <c r="W79">
        <v>182</v>
      </c>
      <c r="X79"/>
      <c r="Y79">
        <v>10</v>
      </c>
      <c r="Z79" t="s">
        <v>228</v>
      </c>
      <c r="AA79">
        <v>11.906499999999999</v>
      </c>
      <c r="AB79">
        <v>11.906499999999999</v>
      </c>
      <c r="AC79">
        <v>137392</v>
      </c>
      <c r="AD79" t="s">
        <v>1360</v>
      </c>
      <c r="AE79" t="s">
        <v>1304</v>
      </c>
      <c r="AF79">
        <v>45746</v>
      </c>
      <c r="AG79">
        <v>11.906599999999999</v>
      </c>
      <c r="AH79">
        <v>11.9066286450843</v>
      </c>
      <c r="AI79">
        <v>-1E-4</v>
      </c>
      <c r="AJ79">
        <v>-8.3987032402099997E-4</v>
      </c>
      <c r="AK79">
        <v>-0.30659999999999998</v>
      </c>
      <c r="AL79">
        <v>-1.2293737375999999E-4</v>
      </c>
      <c r="AM79">
        <v>-1.032512035308E-3</v>
      </c>
      <c r="AN79">
        <v>-0.37690000000000001</v>
      </c>
      <c r="AO79" t="s">
        <v>1360</v>
      </c>
      <c r="AP79" t="s">
        <v>1364</v>
      </c>
      <c r="AQ79"/>
      <c r="AR79" t="s">
        <v>25</v>
      </c>
      <c r="AS79" t="s">
        <v>1371</v>
      </c>
      <c r="AT79"/>
      <c r="AU79"/>
      <c r="AV79">
        <v>30</v>
      </c>
      <c r="AW79" t="s">
        <v>562</v>
      </c>
    </row>
    <row r="80" spans="1:49" ht="15" customHeight="1" x14ac:dyDescent="0.25">
      <c r="A80" s="37" t="str">
        <f t="shared" si="8"/>
        <v>LEBADFRG</v>
      </c>
      <c r="B80" s="37" t="str">
        <f>VLOOKUP(L80,'Scheme master'!B:AA,25,0)</f>
        <v>RG</v>
      </c>
      <c r="C80" s="37">
        <f>VLOOKUP(L80,'Scheme master'!B:Q,16,0)</f>
        <v>10</v>
      </c>
      <c r="D80" s="38">
        <f t="shared" si="9"/>
        <v>500.78270669400007</v>
      </c>
      <c r="E80" s="38">
        <f>SUMIF('CHY rollback'!A:A,L80,'CHY rollback'!G:G)</f>
        <v>0</v>
      </c>
      <c r="F80" s="38">
        <f t="shared" si="10"/>
        <v>657.84454574799997</v>
      </c>
      <c r="G80" s="45">
        <f t="shared" si="11"/>
        <v>13.1363</v>
      </c>
      <c r="H80" s="38">
        <f t="shared" si="12"/>
        <v>0</v>
      </c>
      <c r="I80" s="38">
        <f>SUMIFS(TB!E:E,TB!H:H,M80,TB!F:F,"AUM")</f>
        <v>-756.74686787899998</v>
      </c>
      <c r="J80" s="38">
        <f t="shared" si="13"/>
        <v>5.870000450158841</v>
      </c>
      <c r="K80" s="37" t="str">
        <f>VLOOKUP(M80,'Scheme master'!F:R,13,0)</f>
        <v>Live</v>
      </c>
      <c r="L80" t="s">
        <v>1372</v>
      </c>
      <c r="M80" t="s">
        <v>1359</v>
      </c>
      <c r="N80" t="s">
        <v>19</v>
      </c>
      <c r="O80">
        <v>500782706.69400001</v>
      </c>
      <c r="P80">
        <v>6578445457.4799995</v>
      </c>
      <c r="Q80">
        <v>13.136327132597501</v>
      </c>
      <c r="R80">
        <v>7567468684.6599998</v>
      </c>
      <c r="S80">
        <v>13.1363</v>
      </c>
      <c r="T80" s="201">
        <v>45747</v>
      </c>
      <c r="U80">
        <v>149259</v>
      </c>
      <c r="V80" t="s">
        <v>1373</v>
      </c>
      <c r="W80">
        <v>182</v>
      </c>
      <c r="X80"/>
      <c r="Y80">
        <v>10</v>
      </c>
      <c r="Z80" t="s">
        <v>228</v>
      </c>
      <c r="AA80">
        <v>13.1363</v>
      </c>
      <c r="AB80">
        <v>13.1363</v>
      </c>
      <c r="AC80">
        <v>137393</v>
      </c>
      <c r="AD80" t="s">
        <v>1360</v>
      </c>
      <c r="AE80" t="s">
        <v>53</v>
      </c>
      <c r="AF80">
        <v>45746</v>
      </c>
      <c r="AG80">
        <v>13.1365</v>
      </c>
      <c r="AH80">
        <v>13.136462772145499</v>
      </c>
      <c r="AI80">
        <v>-2.0000000000000001E-4</v>
      </c>
      <c r="AJ80">
        <v>-1.5224755452359999E-3</v>
      </c>
      <c r="AK80">
        <v>-0.55569999999999997</v>
      </c>
      <c r="AL80">
        <v>-1.3563954804E-4</v>
      </c>
      <c r="AM80">
        <v>-1.0325424004359999E-3</v>
      </c>
      <c r="AN80">
        <v>-0.37690000000000001</v>
      </c>
      <c r="AO80" t="s">
        <v>1360</v>
      </c>
      <c r="AP80" t="s">
        <v>1364</v>
      </c>
      <c r="AQ80"/>
      <c r="AR80" t="s">
        <v>25</v>
      </c>
      <c r="AS80" t="s">
        <v>1374</v>
      </c>
      <c r="AT80"/>
      <c r="AU80"/>
      <c r="AV80">
        <v>30</v>
      </c>
      <c r="AW80" t="s">
        <v>562</v>
      </c>
    </row>
    <row r="81" spans="1:49" ht="15" customHeight="1" x14ac:dyDescent="0.25">
      <c r="A81" s="37" t="str">
        <f t="shared" si="8"/>
        <v>LEBALFDD</v>
      </c>
      <c r="B81" s="37" t="str">
        <f>VLOOKUP(L81,'Scheme master'!B:AA,25,0)</f>
        <v>DD</v>
      </c>
      <c r="C81" s="37">
        <f>VLOOKUP(L81,'Scheme master'!B:Q,16,0)</f>
        <v>10</v>
      </c>
      <c r="D81" s="38">
        <f t="shared" si="9"/>
        <v>2.0564030030000002</v>
      </c>
      <c r="E81" s="38">
        <f>SUMIF('CHY rollback'!A:A,L81,'CHY rollback'!G:G)</f>
        <v>0</v>
      </c>
      <c r="F81" s="38">
        <f t="shared" si="10"/>
        <v>4.1258063500000004</v>
      </c>
      <c r="G81" s="45">
        <f t="shared" si="11"/>
        <v>20.063199999999998</v>
      </c>
      <c r="H81" s="38">
        <f t="shared" si="12"/>
        <v>0</v>
      </c>
      <c r="I81" s="38">
        <f>SUMIFS(TB!E:E,TB!H:H,M81,TB!F:F,"AUM")</f>
        <v>-497.20601089800022</v>
      </c>
      <c r="J81" s="38">
        <f t="shared" si="13"/>
        <v>130.23999770211958</v>
      </c>
      <c r="K81" s="37" t="str">
        <f>VLOOKUP(M81,'Scheme master'!F:R,13,0)</f>
        <v>Live</v>
      </c>
      <c r="L81" t="s">
        <v>241</v>
      </c>
      <c r="M81" t="s">
        <v>242</v>
      </c>
      <c r="N81" t="s">
        <v>34</v>
      </c>
      <c r="O81">
        <v>2056403.003</v>
      </c>
      <c r="P81">
        <v>41258063.5</v>
      </c>
      <c r="Q81">
        <v>20.063218853410699</v>
      </c>
      <c r="R81">
        <v>4972060239.2199993</v>
      </c>
      <c r="S81">
        <v>20.063199999999998</v>
      </c>
      <c r="T81" s="201">
        <v>45747</v>
      </c>
      <c r="U81">
        <v>120260</v>
      </c>
      <c r="V81" t="s">
        <v>243</v>
      </c>
      <c r="W81">
        <v>8</v>
      </c>
      <c r="X81" t="s">
        <v>244</v>
      </c>
      <c r="Y81">
        <v>10</v>
      </c>
      <c r="Z81" t="s">
        <v>228</v>
      </c>
      <c r="AA81">
        <v>20.063199999999998</v>
      </c>
      <c r="AB81">
        <v>19.8626</v>
      </c>
      <c r="AC81">
        <v>84315</v>
      </c>
      <c r="AD81" t="s">
        <v>1846</v>
      </c>
      <c r="AE81" t="s">
        <v>1303</v>
      </c>
      <c r="AF81">
        <v>45746</v>
      </c>
      <c r="AG81">
        <v>20.063099999999999</v>
      </c>
      <c r="AH81">
        <v>20.063068980064099</v>
      </c>
      <c r="AI81">
        <v>1E-4</v>
      </c>
      <c r="AJ81">
        <v>4.9842746135900001E-4</v>
      </c>
      <c r="AK81">
        <v>0.18190000000000001</v>
      </c>
      <c r="AL81">
        <v>1.4987334658999999E-4</v>
      </c>
      <c r="AM81">
        <v>7.4701107163000001E-4</v>
      </c>
      <c r="AN81">
        <v>0.2727</v>
      </c>
      <c r="AO81" t="s">
        <v>1846</v>
      </c>
      <c r="AP81" t="s">
        <v>245</v>
      </c>
      <c r="AQ81"/>
      <c r="AR81" t="s">
        <v>24</v>
      </c>
      <c r="AS81" t="s">
        <v>246</v>
      </c>
      <c r="AT81"/>
      <c r="AU81"/>
      <c r="AV81">
        <v>30</v>
      </c>
      <c r="AW81" t="s">
        <v>562</v>
      </c>
    </row>
    <row r="82" spans="1:49" ht="15" customHeight="1" x14ac:dyDescent="0.25">
      <c r="A82" s="37" t="str">
        <f t="shared" si="8"/>
        <v>LEBALFDG</v>
      </c>
      <c r="B82" s="37" t="str">
        <f>VLOOKUP(L82,'Scheme master'!B:AA,25,0)</f>
        <v>DG</v>
      </c>
      <c r="C82" s="37">
        <f>VLOOKUP(L82,'Scheme master'!B:Q,16,0)</f>
        <v>10</v>
      </c>
      <c r="D82" s="38">
        <f t="shared" si="9"/>
        <v>1.372901325</v>
      </c>
      <c r="E82" s="38">
        <f>SUMIF('CHY rollback'!A:A,L82,'CHY rollback'!G:G)</f>
        <v>0</v>
      </c>
      <c r="F82" s="38">
        <f t="shared" si="10"/>
        <v>28.275018106999998</v>
      </c>
      <c r="G82" s="45">
        <f t="shared" si="11"/>
        <v>205.95079999999999</v>
      </c>
      <c r="H82" s="38">
        <f t="shared" si="12"/>
        <v>0</v>
      </c>
      <c r="I82" s="38">
        <f>SUMIFS(TB!E:E,TB!H:H,M82,TB!F:F,"AUM")</f>
        <v>-497.20601089800022</v>
      </c>
      <c r="J82" s="38">
        <f t="shared" si="13"/>
        <v>130.23999770211958</v>
      </c>
      <c r="K82" s="37" t="str">
        <f>VLOOKUP(M82,'Scheme master'!F:R,13,0)</f>
        <v>Live</v>
      </c>
      <c r="L82" t="s">
        <v>247</v>
      </c>
      <c r="M82" t="s">
        <v>242</v>
      </c>
      <c r="N82" t="s">
        <v>41</v>
      </c>
      <c r="O82">
        <v>1372901.325</v>
      </c>
      <c r="P82">
        <v>282750181.06999999</v>
      </c>
      <c r="Q82">
        <v>205.95083996295199</v>
      </c>
      <c r="R82">
        <v>4972060239.2199993</v>
      </c>
      <c r="S82">
        <v>205.95079999999999</v>
      </c>
      <c r="T82" s="201">
        <v>45747</v>
      </c>
      <c r="U82">
        <v>120261</v>
      </c>
      <c r="V82" t="s">
        <v>248</v>
      </c>
      <c r="W82">
        <v>8</v>
      </c>
      <c r="X82" t="s">
        <v>249</v>
      </c>
      <c r="Y82">
        <v>10</v>
      </c>
      <c r="Z82" t="s">
        <v>228</v>
      </c>
      <c r="AA82">
        <v>205.95079999999999</v>
      </c>
      <c r="AB82">
        <v>203.8913</v>
      </c>
      <c r="AC82">
        <v>84316</v>
      </c>
      <c r="AD82" t="s">
        <v>1846</v>
      </c>
      <c r="AE82" t="s">
        <v>44</v>
      </c>
      <c r="AF82">
        <v>45746</v>
      </c>
      <c r="AG82">
        <v>205.94909999999999</v>
      </c>
      <c r="AH82">
        <v>205.94911395398401</v>
      </c>
      <c r="AI82">
        <v>1.6999999999999999E-3</v>
      </c>
      <c r="AJ82">
        <v>8.2544667590099996E-4</v>
      </c>
      <c r="AK82">
        <v>0.30130000000000001</v>
      </c>
      <c r="AL82">
        <v>1.72600896863E-3</v>
      </c>
      <c r="AM82">
        <v>8.3807545247099999E-4</v>
      </c>
      <c r="AN82">
        <v>0.30590000000000001</v>
      </c>
      <c r="AO82" t="s">
        <v>1846</v>
      </c>
      <c r="AP82" t="s">
        <v>245</v>
      </c>
      <c r="AQ82"/>
      <c r="AR82" t="s">
        <v>24</v>
      </c>
      <c r="AS82" t="s">
        <v>250</v>
      </c>
      <c r="AT82"/>
      <c r="AU82"/>
      <c r="AV82">
        <v>30</v>
      </c>
      <c r="AW82" t="s">
        <v>562</v>
      </c>
    </row>
    <row r="83" spans="1:49" ht="15" customHeight="1" x14ac:dyDescent="0.25">
      <c r="A83" s="37" t="str">
        <f t="shared" si="8"/>
        <v>LEBALFRD</v>
      </c>
      <c r="B83" s="37" t="str">
        <f>VLOOKUP(L83,'Scheme master'!B:AA,25,0)</f>
        <v>RD</v>
      </c>
      <c r="C83" s="37">
        <f>VLOOKUP(L83,'Scheme master'!B:Q,16,0)</f>
        <v>10</v>
      </c>
      <c r="D83" s="38">
        <f t="shared" si="9"/>
        <v>45.738947397000004</v>
      </c>
      <c r="E83" s="38">
        <f>SUMIF('CHY rollback'!A:A,L83,'CHY rollback'!G:G)</f>
        <v>0</v>
      </c>
      <c r="F83" s="38">
        <f t="shared" si="10"/>
        <v>70.010187438000003</v>
      </c>
      <c r="G83" s="45">
        <f t="shared" si="11"/>
        <v>15.3065</v>
      </c>
      <c r="H83" s="38">
        <f t="shared" si="12"/>
        <v>0</v>
      </c>
      <c r="I83" s="38">
        <f>SUMIFS(TB!E:E,TB!H:H,M83,TB!F:F,"AUM")</f>
        <v>-497.20601089800022</v>
      </c>
      <c r="J83" s="38">
        <f t="shared" si="13"/>
        <v>130.23999770211958</v>
      </c>
      <c r="K83" s="37" t="str">
        <f>VLOOKUP(M83,'Scheme master'!F:R,13,0)</f>
        <v>Live</v>
      </c>
      <c r="L83" t="s">
        <v>251</v>
      </c>
      <c r="M83" t="s">
        <v>242</v>
      </c>
      <c r="N83" t="s">
        <v>18</v>
      </c>
      <c r="O83">
        <v>45738947.397</v>
      </c>
      <c r="P83">
        <v>700101874.38</v>
      </c>
      <c r="Q83">
        <v>15.3064710541616</v>
      </c>
      <c r="R83">
        <v>4972060239.2199993</v>
      </c>
      <c r="S83">
        <v>15.3065</v>
      </c>
      <c r="T83" s="201">
        <v>45747</v>
      </c>
      <c r="U83">
        <v>100321</v>
      </c>
      <c r="V83" t="s">
        <v>252</v>
      </c>
      <c r="W83">
        <v>8</v>
      </c>
      <c r="X83" t="s">
        <v>253</v>
      </c>
      <c r="Y83">
        <v>10</v>
      </c>
      <c r="Z83" t="s">
        <v>228</v>
      </c>
      <c r="AA83">
        <v>15.3065</v>
      </c>
      <c r="AB83">
        <v>15.1534</v>
      </c>
      <c r="AC83">
        <v>84313</v>
      </c>
      <c r="AD83" t="s">
        <v>1846</v>
      </c>
      <c r="AE83" t="s">
        <v>1304</v>
      </c>
      <c r="AF83">
        <v>45746</v>
      </c>
      <c r="AG83">
        <v>15.306800000000001</v>
      </c>
      <c r="AH83">
        <v>15.3067970334604</v>
      </c>
      <c r="AI83">
        <v>-2.9999999999999997E-4</v>
      </c>
      <c r="AJ83">
        <v>-1.9599132411730002E-3</v>
      </c>
      <c r="AK83">
        <v>-0.71540000000000004</v>
      </c>
      <c r="AL83">
        <v>-3.2597929879000002E-4</v>
      </c>
      <c r="AM83">
        <v>-2.129637559558E-3</v>
      </c>
      <c r="AN83">
        <v>-0.77729999999999999</v>
      </c>
      <c r="AO83" t="s">
        <v>1846</v>
      </c>
      <c r="AP83" t="s">
        <v>245</v>
      </c>
      <c r="AQ83"/>
      <c r="AR83" t="s">
        <v>25</v>
      </c>
      <c r="AS83" t="s">
        <v>254</v>
      </c>
      <c r="AT83"/>
      <c r="AU83"/>
      <c r="AV83">
        <v>30</v>
      </c>
      <c r="AW83" t="s">
        <v>562</v>
      </c>
    </row>
    <row r="84" spans="1:49" ht="15" customHeight="1" x14ac:dyDescent="0.25">
      <c r="A84" s="37" t="str">
        <f t="shared" si="8"/>
        <v>LEBALFRG</v>
      </c>
      <c r="B84" s="37" t="str">
        <f>VLOOKUP(L84,'Scheme master'!B:AA,25,0)</f>
        <v>RG</v>
      </c>
      <c r="C84" s="37">
        <f>VLOOKUP(L84,'Scheme master'!B:Q,16,0)</f>
        <v>10</v>
      </c>
      <c r="D84" s="38">
        <f t="shared" si="9"/>
        <v>21.692000097000001</v>
      </c>
      <c r="E84" s="38">
        <f>SUMIF('CHY rollback'!A:A,L84,'CHY rollback'!G:G)</f>
        <v>0</v>
      </c>
      <c r="F84" s="38">
        <f t="shared" si="10"/>
        <v>394.79501202699998</v>
      </c>
      <c r="G84" s="45">
        <f t="shared" si="11"/>
        <v>182.00030000000001</v>
      </c>
      <c r="H84" s="38">
        <f t="shared" si="12"/>
        <v>0</v>
      </c>
      <c r="I84" s="38">
        <f>SUMIFS(TB!E:E,TB!H:H,M84,TB!F:F,"AUM")</f>
        <v>-497.20601089800022</v>
      </c>
      <c r="J84" s="38">
        <f t="shared" si="13"/>
        <v>130.23999770211958</v>
      </c>
      <c r="K84" s="37" t="str">
        <f>VLOOKUP(M84,'Scheme master'!F:R,13,0)</f>
        <v>Live</v>
      </c>
      <c r="L84" t="s">
        <v>255</v>
      </c>
      <c r="M84" t="s">
        <v>242</v>
      </c>
      <c r="N84" t="s">
        <v>19</v>
      </c>
      <c r="O84">
        <v>21692000.096999999</v>
      </c>
      <c r="P84">
        <v>3947950120.27</v>
      </c>
      <c r="Q84">
        <v>182.00028133025901</v>
      </c>
      <c r="R84">
        <v>4972060239.2199993</v>
      </c>
      <c r="S84">
        <v>182.00030000000001</v>
      </c>
      <c r="T84" s="201">
        <v>45747</v>
      </c>
      <c r="U84">
        <v>100323</v>
      </c>
      <c r="V84" t="s">
        <v>256</v>
      </c>
      <c r="W84">
        <v>8</v>
      </c>
      <c r="X84" t="s">
        <v>257</v>
      </c>
      <c r="Y84">
        <v>10</v>
      </c>
      <c r="Z84" t="s">
        <v>228</v>
      </c>
      <c r="AA84">
        <v>182.00030000000001</v>
      </c>
      <c r="AB84">
        <v>180.18029999999999</v>
      </c>
      <c r="AC84">
        <v>84314</v>
      </c>
      <c r="AD84" t="s">
        <v>1846</v>
      </c>
      <c r="AE84" t="s">
        <v>53</v>
      </c>
      <c r="AF84">
        <v>45746</v>
      </c>
      <c r="AG84">
        <v>182.0042</v>
      </c>
      <c r="AH84">
        <v>182.00415735919199</v>
      </c>
      <c r="AI84">
        <v>-3.8999999999999998E-3</v>
      </c>
      <c r="AJ84">
        <v>-2.142807693448E-3</v>
      </c>
      <c r="AK84">
        <v>-0.78210000000000002</v>
      </c>
      <c r="AL84">
        <v>-3.8760289334300001E-3</v>
      </c>
      <c r="AM84">
        <v>-2.1296375806289999E-3</v>
      </c>
      <c r="AN84">
        <v>-0.77729999999999999</v>
      </c>
      <c r="AO84" t="s">
        <v>1846</v>
      </c>
      <c r="AP84" t="s">
        <v>245</v>
      </c>
      <c r="AQ84"/>
      <c r="AR84" t="s">
        <v>25</v>
      </c>
      <c r="AS84" t="s">
        <v>258</v>
      </c>
      <c r="AT84"/>
      <c r="AU84"/>
      <c r="AV84">
        <v>30</v>
      </c>
      <c r="AW84" t="s">
        <v>562</v>
      </c>
    </row>
    <row r="85" spans="1:49" ht="15" customHeight="1" x14ac:dyDescent="0.25">
      <c r="A85" s="37" t="str">
        <f t="shared" si="8"/>
        <v>LEBFSFDD</v>
      </c>
      <c r="B85" s="37" t="str">
        <f>VLOOKUP(L85,'Scheme master'!B:AA,25,0)</f>
        <v>DD</v>
      </c>
      <c r="C85" s="37">
        <f>VLOOKUP(L85,'Scheme master'!B:Q,16,0)</f>
        <v>10</v>
      </c>
      <c r="D85" s="38">
        <f t="shared" si="9"/>
        <v>0.33169467899999994</v>
      </c>
      <c r="E85" s="38">
        <f>SUMIF('CHY rollback'!A:A,L85,'CHY rollback'!G:G)</f>
        <v>0</v>
      </c>
      <c r="F85" s="38">
        <f t="shared" si="10"/>
        <v>0.69793730200000004</v>
      </c>
      <c r="G85" s="45">
        <f t="shared" si="11"/>
        <v>21.041599999999999</v>
      </c>
      <c r="H85" s="38">
        <f t="shared" si="12"/>
        <v>0</v>
      </c>
      <c r="I85" s="38">
        <f>SUMIFS(TB!E:E,TB!H:H,M85,TB!F:F,"AUM")</f>
        <v>-253.86874040600003</v>
      </c>
      <c r="J85" s="38">
        <f t="shared" si="13"/>
        <v>-5.6843418860808015E-7</v>
      </c>
      <c r="K85" s="37" t="str">
        <f>VLOOKUP(M85,'Scheme master'!F:R,13,0)</f>
        <v>Live</v>
      </c>
      <c r="L85" t="s">
        <v>259</v>
      </c>
      <c r="M85" t="s">
        <v>260</v>
      </c>
      <c r="N85" t="s">
        <v>34</v>
      </c>
      <c r="O85">
        <v>331694.67899999995</v>
      </c>
      <c r="P85">
        <v>6979373.0200000005</v>
      </c>
      <c r="Q85">
        <v>21.041558583458599</v>
      </c>
      <c r="R85">
        <v>2538687404.0600004</v>
      </c>
      <c r="S85">
        <v>21.041599999999999</v>
      </c>
      <c r="T85" s="201">
        <v>45747</v>
      </c>
      <c r="U85">
        <v>133908</v>
      </c>
      <c r="V85" t="s">
        <v>261</v>
      </c>
      <c r="W85">
        <v>171</v>
      </c>
      <c r="X85" t="s">
        <v>262</v>
      </c>
      <c r="Y85">
        <v>10</v>
      </c>
      <c r="Z85" t="s">
        <v>228</v>
      </c>
      <c r="AA85">
        <v>21.041599999999999</v>
      </c>
      <c r="AB85">
        <v>20.831199999999999</v>
      </c>
      <c r="AC85">
        <v>84341</v>
      </c>
      <c r="AD85" t="s">
        <v>263</v>
      </c>
      <c r="AE85" t="s">
        <v>1303</v>
      </c>
      <c r="AF85">
        <v>45746</v>
      </c>
      <c r="AG85">
        <v>21.042000000000002</v>
      </c>
      <c r="AH85">
        <v>21.042004746781</v>
      </c>
      <c r="AI85">
        <v>-4.0000000000000002E-4</v>
      </c>
      <c r="AJ85">
        <v>-1.9009599847919999E-3</v>
      </c>
      <c r="AK85">
        <v>-0.69389999999999996</v>
      </c>
      <c r="AL85">
        <v>-4.4616332239000002E-4</v>
      </c>
      <c r="AM85">
        <v>-2.120346078043E-3</v>
      </c>
      <c r="AN85">
        <v>-0.77390000000000003</v>
      </c>
      <c r="AO85" t="s">
        <v>264</v>
      </c>
      <c r="AP85" t="s">
        <v>265</v>
      </c>
      <c r="AQ85"/>
      <c r="AR85" t="s">
        <v>24</v>
      </c>
      <c r="AS85" t="s">
        <v>266</v>
      </c>
      <c r="AT85"/>
      <c r="AU85"/>
      <c r="AV85">
        <v>30</v>
      </c>
      <c r="AW85" t="s">
        <v>562</v>
      </c>
    </row>
    <row r="86" spans="1:49" ht="15" customHeight="1" x14ac:dyDescent="0.25">
      <c r="A86" s="37" t="str">
        <f t="shared" si="8"/>
        <v>LEBFSFDG</v>
      </c>
      <c r="B86" s="37" t="str">
        <f>VLOOKUP(L86,'Scheme master'!B:AA,25,0)</f>
        <v>DG</v>
      </c>
      <c r="C86" s="37">
        <f>VLOOKUP(L86,'Scheme master'!B:Q,16,0)</f>
        <v>10</v>
      </c>
      <c r="D86" s="38">
        <f t="shared" si="9"/>
        <v>15.502235782</v>
      </c>
      <c r="E86" s="38">
        <f>SUMIF('CHY rollback'!A:A,L86,'CHY rollback'!G:G)</f>
        <v>0</v>
      </c>
      <c r="F86" s="38">
        <f t="shared" si="10"/>
        <v>32.835257206000001</v>
      </c>
      <c r="G86" s="45">
        <f t="shared" si="11"/>
        <v>21.181000000000001</v>
      </c>
      <c r="H86" s="38">
        <f t="shared" si="12"/>
        <v>0</v>
      </c>
      <c r="I86" s="38">
        <f>SUMIFS(TB!E:E,TB!H:H,M86,TB!F:F,"AUM")</f>
        <v>-253.86874040600003</v>
      </c>
      <c r="J86" s="38">
        <f t="shared" si="13"/>
        <v>-5.6843418860808015E-7</v>
      </c>
      <c r="K86" s="37" t="str">
        <f>VLOOKUP(M86,'Scheme master'!F:R,13,0)</f>
        <v>Live</v>
      </c>
      <c r="L86" t="s">
        <v>267</v>
      </c>
      <c r="M86" t="s">
        <v>260</v>
      </c>
      <c r="N86" t="s">
        <v>41</v>
      </c>
      <c r="O86">
        <v>15502235.782</v>
      </c>
      <c r="P86">
        <v>328352572.06</v>
      </c>
      <c r="Q86">
        <v>21.180981677575701</v>
      </c>
      <c r="R86">
        <v>2538687404.0600004</v>
      </c>
      <c r="S86">
        <v>21.181000000000001</v>
      </c>
      <c r="T86" s="201">
        <v>45747</v>
      </c>
      <c r="U86">
        <v>134017</v>
      </c>
      <c r="V86" t="s">
        <v>268</v>
      </c>
      <c r="W86">
        <v>171</v>
      </c>
      <c r="X86" t="s">
        <v>269</v>
      </c>
      <c r="Y86">
        <v>10</v>
      </c>
      <c r="Z86" t="s">
        <v>228</v>
      </c>
      <c r="AA86">
        <v>21.181000000000001</v>
      </c>
      <c r="AB86">
        <v>20.969200000000001</v>
      </c>
      <c r="AC86">
        <v>84342</v>
      </c>
      <c r="AD86" t="s">
        <v>263</v>
      </c>
      <c r="AE86" t="s">
        <v>44</v>
      </c>
      <c r="AF86">
        <v>45746</v>
      </c>
      <c r="AG86">
        <v>21.1814</v>
      </c>
      <c r="AH86">
        <v>21.181418779042499</v>
      </c>
      <c r="AI86">
        <v>-4.0000000000000002E-4</v>
      </c>
      <c r="AJ86">
        <v>-1.8884492998570001E-3</v>
      </c>
      <c r="AK86">
        <v>-0.68930000000000002</v>
      </c>
      <c r="AL86">
        <v>-4.3710146686999998E-4</v>
      </c>
      <c r="AM86">
        <v>-2.0636080681360001E-3</v>
      </c>
      <c r="AN86">
        <v>-0.75319999999999998</v>
      </c>
      <c r="AO86" t="s">
        <v>264</v>
      </c>
      <c r="AP86" t="s">
        <v>265</v>
      </c>
      <c r="AQ86"/>
      <c r="AR86" t="s">
        <v>24</v>
      </c>
      <c r="AS86" t="s">
        <v>270</v>
      </c>
      <c r="AT86"/>
      <c r="AU86"/>
      <c r="AV86">
        <v>30</v>
      </c>
      <c r="AW86" t="s">
        <v>562</v>
      </c>
    </row>
    <row r="87" spans="1:49" ht="15" customHeight="1" x14ac:dyDescent="0.25">
      <c r="A87" s="37" t="str">
        <f t="shared" si="8"/>
        <v>LEBFSFRD</v>
      </c>
      <c r="B87" s="37" t="str">
        <f>VLOOKUP(L87,'Scheme master'!B:AA,25,0)</f>
        <v>RD</v>
      </c>
      <c r="C87" s="37">
        <f>VLOOKUP(L87,'Scheme master'!B:Q,16,0)</f>
        <v>10</v>
      </c>
      <c r="D87" s="38">
        <f t="shared" si="9"/>
        <v>3.00949673</v>
      </c>
      <c r="E87" s="38">
        <f>SUMIF('CHY rollback'!A:A,L87,'CHY rollback'!G:G)</f>
        <v>0</v>
      </c>
      <c r="F87" s="38">
        <f t="shared" si="10"/>
        <v>5.6697903839999997</v>
      </c>
      <c r="G87" s="45">
        <f t="shared" si="11"/>
        <v>18.839700000000001</v>
      </c>
      <c r="H87" s="38">
        <f t="shared" si="12"/>
        <v>0</v>
      </c>
      <c r="I87" s="38">
        <f>SUMIFS(TB!E:E,TB!H:H,M87,TB!F:F,"AUM")</f>
        <v>-253.86874040600003</v>
      </c>
      <c r="J87" s="38">
        <f t="shared" si="13"/>
        <v>-5.6843418860808015E-7</v>
      </c>
      <c r="K87" s="37" t="str">
        <f>VLOOKUP(M87,'Scheme master'!F:R,13,0)</f>
        <v>Live</v>
      </c>
      <c r="L87" t="s">
        <v>271</v>
      </c>
      <c r="M87" t="s">
        <v>260</v>
      </c>
      <c r="N87" t="s">
        <v>18</v>
      </c>
      <c r="O87">
        <v>3009496.73</v>
      </c>
      <c r="P87">
        <v>56697903.839999996</v>
      </c>
      <c r="Q87">
        <v>18.839662882770401</v>
      </c>
      <c r="R87">
        <v>2538687404.0600004</v>
      </c>
      <c r="S87">
        <v>18.839700000000001</v>
      </c>
      <c r="T87" s="201">
        <v>45747</v>
      </c>
      <c r="U87">
        <v>134015</v>
      </c>
      <c r="V87" t="s">
        <v>272</v>
      </c>
      <c r="W87">
        <v>171</v>
      </c>
      <c r="X87" t="s">
        <v>273</v>
      </c>
      <c r="Y87">
        <v>10</v>
      </c>
      <c r="Z87" t="s">
        <v>228</v>
      </c>
      <c r="AA87">
        <v>18.839700000000001</v>
      </c>
      <c r="AB87">
        <v>18.651299999999999</v>
      </c>
      <c r="AC87">
        <v>84339</v>
      </c>
      <c r="AD87" t="s">
        <v>263</v>
      </c>
      <c r="AE87" t="s">
        <v>1304</v>
      </c>
      <c r="AF87">
        <v>45746</v>
      </c>
      <c r="AG87">
        <v>18.840800000000002</v>
      </c>
      <c r="AH87">
        <v>18.8407592056098</v>
      </c>
      <c r="AI87">
        <v>-1.1000000000000001E-3</v>
      </c>
      <c r="AJ87">
        <v>-5.83839327417E-3</v>
      </c>
      <c r="AK87">
        <v>-2.1309999999999998</v>
      </c>
      <c r="AL87">
        <v>-1.0963228393300001E-3</v>
      </c>
      <c r="AM87">
        <v>-5.8188888641150004E-3</v>
      </c>
      <c r="AN87">
        <v>-2.1238999999999999</v>
      </c>
      <c r="AO87" t="s">
        <v>264</v>
      </c>
      <c r="AP87" t="s">
        <v>265</v>
      </c>
      <c r="AQ87"/>
      <c r="AR87" t="s">
        <v>25</v>
      </c>
      <c r="AS87" t="s">
        <v>274</v>
      </c>
      <c r="AT87"/>
      <c r="AU87"/>
      <c r="AV87">
        <v>30</v>
      </c>
      <c r="AW87" t="s">
        <v>562</v>
      </c>
    </row>
    <row r="88" spans="1:49" ht="15" customHeight="1" x14ac:dyDescent="0.25">
      <c r="A88" s="37" t="str">
        <f t="shared" si="8"/>
        <v>LEBFSFRG</v>
      </c>
      <c r="B88" s="37" t="str">
        <f>VLOOKUP(L88,'Scheme master'!B:AA,25,0)</f>
        <v>RG</v>
      </c>
      <c r="C88" s="37">
        <f>VLOOKUP(L88,'Scheme master'!B:Q,16,0)</f>
        <v>10</v>
      </c>
      <c r="D88" s="38">
        <f t="shared" si="9"/>
        <v>113.923590425</v>
      </c>
      <c r="E88" s="38">
        <f>SUMIF('CHY rollback'!A:A,L88,'CHY rollback'!G:G)</f>
        <v>0</v>
      </c>
      <c r="F88" s="38">
        <f t="shared" si="10"/>
        <v>214.66575551399998</v>
      </c>
      <c r="G88" s="45">
        <f t="shared" si="11"/>
        <v>18.843</v>
      </c>
      <c r="H88" s="38">
        <f t="shared" si="12"/>
        <v>0</v>
      </c>
      <c r="I88" s="38">
        <f>SUMIFS(TB!E:E,TB!H:H,M88,TB!F:F,"AUM")</f>
        <v>-253.86874040600003</v>
      </c>
      <c r="J88" s="38">
        <f t="shared" si="13"/>
        <v>-5.6843418860808015E-7</v>
      </c>
      <c r="K88" s="37" t="str">
        <f>VLOOKUP(M88,'Scheme master'!F:R,13,0)</f>
        <v>Live</v>
      </c>
      <c r="L88" t="s">
        <v>275</v>
      </c>
      <c r="M88" t="s">
        <v>260</v>
      </c>
      <c r="N88" t="s">
        <v>19</v>
      </c>
      <c r="O88">
        <v>113923590.42500001</v>
      </c>
      <c r="P88">
        <v>2146657555.1399999</v>
      </c>
      <c r="Q88">
        <v>18.842959102076598</v>
      </c>
      <c r="R88">
        <v>2538687404.0600004</v>
      </c>
      <c r="S88">
        <v>18.843</v>
      </c>
      <c r="T88" s="201">
        <v>45747</v>
      </c>
      <c r="U88">
        <v>134016</v>
      </c>
      <c r="V88" t="s">
        <v>276</v>
      </c>
      <c r="W88">
        <v>171</v>
      </c>
      <c r="X88" t="s">
        <v>277</v>
      </c>
      <c r="Y88">
        <v>10</v>
      </c>
      <c r="Z88" t="s">
        <v>228</v>
      </c>
      <c r="AA88">
        <v>18.843</v>
      </c>
      <c r="AB88">
        <v>18.654599999999999</v>
      </c>
      <c r="AC88">
        <v>84340</v>
      </c>
      <c r="AD88" t="s">
        <v>263</v>
      </c>
      <c r="AE88" t="s">
        <v>53</v>
      </c>
      <c r="AF88">
        <v>45746</v>
      </c>
      <c r="AG88">
        <v>18.844100000000001</v>
      </c>
      <c r="AH88">
        <v>18.844055615885001</v>
      </c>
      <c r="AI88">
        <v>-1.1000000000000001E-3</v>
      </c>
      <c r="AJ88">
        <v>-5.837370848169E-3</v>
      </c>
      <c r="AK88">
        <v>-2.1305999999999998</v>
      </c>
      <c r="AL88">
        <v>-1.09651380837E-3</v>
      </c>
      <c r="AM88">
        <v>-5.8188843777639996E-3</v>
      </c>
      <c r="AN88">
        <v>-2.1238999999999999</v>
      </c>
      <c r="AO88" t="s">
        <v>264</v>
      </c>
      <c r="AP88" t="s">
        <v>265</v>
      </c>
      <c r="AQ88"/>
      <c r="AR88" t="s">
        <v>25</v>
      </c>
      <c r="AS88" t="s">
        <v>278</v>
      </c>
      <c r="AT88"/>
      <c r="AU88"/>
      <c r="AV88">
        <v>30</v>
      </c>
      <c r="AW88" t="s">
        <v>562</v>
      </c>
    </row>
    <row r="89" spans="1:49" ht="15" customHeight="1" x14ac:dyDescent="0.25">
      <c r="A89" s="37" t="str">
        <f t="shared" si="8"/>
        <v>LECHIDDG</v>
      </c>
      <c r="B89" s="37" t="str">
        <f>VLOOKUP(L89,'Scheme master'!B:AA,25,0)</f>
        <v>DG</v>
      </c>
      <c r="C89" s="37">
        <f>VLOOKUP(L89,'Scheme master'!B:Q,16,0)</f>
        <v>10</v>
      </c>
      <c r="D89" s="38">
        <f t="shared" si="9"/>
        <v>0.31770200799999998</v>
      </c>
      <c r="E89" s="38">
        <f>SUMIF('CHY rollback'!A:A,L89,'CHY rollback'!G:G)</f>
        <v>0</v>
      </c>
      <c r="F89" s="38">
        <f t="shared" si="10"/>
        <v>1.0812876599999999</v>
      </c>
      <c r="G89" s="45">
        <f t="shared" si="11"/>
        <v>34.034599999999998</v>
      </c>
      <c r="H89" s="38">
        <f t="shared" si="12"/>
        <v>0</v>
      </c>
      <c r="I89" s="38">
        <f>SUMIFS(TB!E:E,TB!H:H,M89,TB!F:F,"AUM")</f>
        <v>-14.852269310999997</v>
      </c>
      <c r="J89" s="38">
        <f t="shared" si="13"/>
        <v>1.7763568394002505E-8</v>
      </c>
      <c r="K89" s="37" t="str">
        <f>VLOOKUP(M89,'Scheme master'!F:R,13,0)</f>
        <v>Live</v>
      </c>
      <c r="L89" t="s">
        <v>279</v>
      </c>
      <c r="M89" t="s">
        <v>280</v>
      </c>
      <c r="N89" t="s">
        <v>41</v>
      </c>
      <c r="O89">
        <v>317702.00800000003</v>
      </c>
      <c r="P89">
        <v>10812876.6</v>
      </c>
      <c r="Q89">
        <v>34.034649853393397</v>
      </c>
      <c r="R89">
        <v>148522693.11000001</v>
      </c>
      <c r="S89">
        <v>34.034599999999998</v>
      </c>
      <c r="T89" s="201">
        <v>45747</v>
      </c>
      <c r="U89">
        <v>120285</v>
      </c>
      <c r="V89" t="s">
        <v>281</v>
      </c>
      <c r="W89">
        <v>35</v>
      </c>
      <c r="X89" t="s">
        <v>282</v>
      </c>
      <c r="Y89">
        <v>10</v>
      </c>
      <c r="Z89" t="s">
        <v>228</v>
      </c>
      <c r="AA89">
        <v>34.034599999999998</v>
      </c>
      <c r="AB89">
        <v>34.034599999999998</v>
      </c>
      <c r="AC89">
        <v>84355</v>
      </c>
      <c r="AD89" t="s">
        <v>2718</v>
      </c>
      <c r="AE89" t="s">
        <v>44</v>
      </c>
      <c r="AF89">
        <v>45746</v>
      </c>
      <c r="AG89">
        <v>34.035499999999999</v>
      </c>
      <c r="AH89">
        <v>34.035456363876698</v>
      </c>
      <c r="AI89">
        <v>-8.9999999999999998E-4</v>
      </c>
      <c r="AJ89">
        <v>-2.6442978654639998E-3</v>
      </c>
      <c r="AK89">
        <v>-0.96519999999999995</v>
      </c>
      <c r="AL89">
        <v>-8.0651048323999996E-4</v>
      </c>
      <c r="AM89">
        <v>-2.369618537261E-3</v>
      </c>
      <c r="AN89">
        <v>-0.8649</v>
      </c>
      <c r="AO89" t="s">
        <v>283</v>
      </c>
      <c r="AP89" t="s">
        <v>284</v>
      </c>
      <c r="AQ89"/>
      <c r="AR89" t="s">
        <v>24</v>
      </c>
      <c r="AS89" t="s">
        <v>285</v>
      </c>
      <c r="AT89"/>
      <c r="AU89"/>
      <c r="AV89">
        <v>30</v>
      </c>
      <c r="AW89" t="s">
        <v>562</v>
      </c>
    </row>
    <row r="90" spans="1:49" ht="15" customHeight="1" x14ac:dyDescent="0.25">
      <c r="A90" s="37" t="str">
        <f t="shared" si="8"/>
        <v>LECHIDRG</v>
      </c>
      <c r="B90" s="37" t="str">
        <f>VLOOKUP(L90,'Scheme master'!B:AA,25,0)</f>
        <v>RG</v>
      </c>
      <c r="C90" s="37">
        <f>VLOOKUP(L90,'Scheme master'!B:Q,16,0)</f>
        <v>10</v>
      </c>
      <c r="D90" s="38">
        <f t="shared" si="9"/>
        <v>4.4996994849999998</v>
      </c>
      <c r="E90" s="38">
        <f>SUMIF('CHY rollback'!A:A,L90,'CHY rollback'!G:G)</f>
        <v>0</v>
      </c>
      <c r="F90" s="38">
        <f t="shared" si="10"/>
        <v>13.770981651</v>
      </c>
      <c r="G90" s="45">
        <f t="shared" si="11"/>
        <v>30.604199999999999</v>
      </c>
      <c r="H90" s="38">
        <f t="shared" si="12"/>
        <v>0</v>
      </c>
      <c r="I90" s="38">
        <f>SUMIFS(TB!E:E,TB!H:H,M90,TB!F:F,"AUM")</f>
        <v>-14.852269310999997</v>
      </c>
      <c r="J90" s="38">
        <f t="shared" si="13"/>
        <v>1.7763568394002505E-8</v>
      </c>
      <c r="K90" s="37" t="str">
        <f>VLOOKUP(M90,'Scheme master'!F:R,13,0)</f>
        <v>Live</v>
      </c>
      <c r="L90" t="s">
        <v>286</v>
      </c>
      <c r="M90" t="s">
        <v>280</v>
      </c>
      <c r="N90" t="s">
        <v>19</v>
      </c>
      <c r="O90">
        <v>4499699.4849999994</v>
      </c>
      <c r="P90">
        <v>137709816.50999999</v>
      </c>
      <c r="Q90">
        <v>30.604225230832299</v>
      </c>
      <c r="R90">
        <v>148522693.11000001</v>
      </c>
      <c r="S90">
        <v>30.604199999999999</v>
      </c>
      <c r="T90" s="201">
        <v>45747</v>
      </c>
      <c r="U90">
        <v>101271</v>
      </c>
      <c r="V90" t="s">
        <v>287</v>
      </c>
      <c r="W90">
        <v>35</v>
      </c>
      <c r="X90" t="s">
        <v>288</v>
      </c>
      <c r="Y90">
        <v>10</v>
      </c>
      <c r="Z90" t="s">
        <v>228</v>
      </c>
      <c r="AA90">
        <v>30.604199999999999</v>
      </c>
      <c r="AB90">
        <v>30.604199999999999</v>
      </c>
      <c r="AC90">
        <v>84354</v>
      </c>
      <c r="AD90" t="s">
        <v>2718</v>
      </c>
      <c r="AE90" t="s">
        <v>53</v>
      </c>
      <c r="AF90">
        <v>45746</v>
      </c>
      <c r="AG90">
        <v>30.605599999999999</v>
      </c>
      <c r="AH90">
        <v>30.605597355797599</v>
      </c>
      <c r="AI90">
        <v>-1.4E-3</v>
      </c>
      <c r="AJ90">
        <v>-4.5743262670880002E-3</v>
      </c>
      <c r="AK90">
        <v>-1.6696</v>
      </c>
      <c r="AL90">
        <v>-1.37212496536E-3</v>
      </c>
      <c r="AM90">
        <v>-4.4832484378869997E-3</v>
      </c>
      <c r="AN90">
        <v>-1.6364000000000001</v>
      </c>
      <c r="AO90" t="s">
        <v>283</v>
      </c>
      <c r="AP90" t="s">
        <v>284</v>
      </c>
      <c r="AQ90"/>
      <c r="AR90" t="s">
        <v>25</v>
      </c>
      <c r="AS90" t="s">
        <v>289</v>
      </c>
      <c r="AT90"/>
      <c r="AU90"/>
      <c r="AV90">
        <v>30</v>
      </c>
      <c r="AW90" t="s">
        <v>562</v>
      </c>
    </row>
    <row r="91" spans="1:49" ht="15" customHeight="1" x14ac:dyDescent="0.25">
      <c r="A91" s="37" t="str">
        <f t="shared" si="8"/>
        <v>LEDDYFDD</v>
      </c>
      <c r="B91" s="37" t="str">
        <f>VLOOKUP(L91,'Scheme master'!B:AA,25,0)</f>
        <v>DD</v>
      </c>
      <c r="C91" s="37">
        <f>VLOOKUP(L91,'Scheme master'!B:Q,16,0)</f>
        <v>10</v>
      </c>
      <c r="D91" s="38">
        <f t="shared" si="9"/>
        <v>0.79038276399999996</v>
      </c>
      <c r="E91" s="38">
        <f>SUMIF('CHY rollback'!A:A,L91,'CHY rollback'!G:G)</f>
        <v>0</v>
      </c>
      <c r="F91" s="38">
        <f t="shared" si="10"/>
        <v>2.3869970580000004</v>
      </c>
      <c r="G91" s="45">
        <f t="shared" si="11"/>
        <v>30.200500000000002</v>
      </c>
      <c r="H91" s="38">
        <f t="shared" si="12"/>
        <v>0</v>
      </c>
      <c r="I91" s="38">
        <f>SUMIFS(TB!E:E,TB!H:H,M91,TB!F:F,"AUM")</f>
        <v>-490.37544377299997</v>
      </c>
      <c r="J91" s="38">
        <f t="shared" si="13"/>
        <v>0.78000027770031011</v>
      </c>
      <c r="K91" s="37" t="str">
        <f>VLOOKUP(M91,'Scheme master'!F:R,13,0)</f>
        <v>Live</v>
      </c>
      <c r="L91" t="s">
        <v>2200</v>
      </c>
      <c r="M91" t="s">
        <v>2144</v>
      </c>
      <c r="N91" t="s">
        <v>34</v>
      </c>
      <c r="O91">
        <v>790382.76399999997</v>
      </c>
      <c r="P91">
        <v>23869970.580000002</v>
      </c>
      <c r="Q91">
        <v>30.2005201368485</v>
      </c>
      <c r="R91">
        <v>4903754438.5099993</v>
      </c>
      <c r="S91">
        <v>30.200500000000002</v>
      </c>
      <c r="T91" s="201">
        <v>45747</v>
      </c>
      <c r="U91">
        <v>152021</v>
      </c>
      <c r="V91" t="s">
        <v>2161</v>
      </c>
      <c r="W91">
        <v>185</v>
      </c>
      <c r="X91"/>
      <c r="Y91">
        <v>10</v>
      </c>
      <c r="Z91" t="s">
        <v>228</v>
      </c>
      <c r="AA91">
        <v>30.200500000000002</v>
      </c>
      <c r="AB91">
        <v>30.200500000000002</v>
      </c>
      <c r="AC91">
        <v>159545</v>
      </c>
      <c r="AD91" t="s">
        <v>2145</v>
      </c>
      <c r="AE91" t="s">
        <v>1303</v>
      </c>
      <c r="AF91">
        <v>45746</v>
      </c>
      <c r="AG91">
        <v>30.201000000000001</v>
      </c>
      <c r="AH91">
        <v>30.200953812803501</v>
      </c>
      <c r="AI91">
        <v>-5.0000000000000001E-4</v>
      </c>
      <c r="AJ91">
        <v>-1.6555743187310001E-3</v>
      </c>
      <c r="AK91">
        <v>-0.60429999999999995</v>
      </c>
      <c r="AL91">
        <v>-4.3367595501000002E-4</v>
      </c>
      <c r="AM91">
        <v>-1.435967743595E-3</v>
      </c>
      <c r="AN91">
        <v>-0.52410000000000001</v>
      </c>
      <c r="AO91" t="s">
        <v>2145</v>
      </c>
      <c r="AP91" t="s">
        <v>2190</v>
      </c>
      <c r="AQ91"/>
      <c r="AR91" t="s">
        <v>24</v>
      </c>
      <c r="AS91"/>
      <c r="AT91"/>
      <c r="AU91"/>
      <c r="AV91">
        <v>30</v>
      </c>
      <c r="AW91" t="s">
        <v>562</v>
      </c>
    </row>
    <row r="92" spans="1:49" ht="15" customHeight="1" x14ac:dyDescent="0.25">
      <c r="A92" s="37" t="str">
        <f t="shared" si="8"/>
        <v>LEDDYFDG</v>
      </c>
      <c r="B92" s="37" t="str">
        <f>VLOOKUP(L92,'Scheme master'!B:AA,25,0)</f>
        <v>DG</v>
      </c>
      <c r="C92" s="37">
        <f>VLOOKUP(L92,'Scheme master'!B:Q,16,0)</f>
        <v>10</v>
      </c>
      <c r="D92" s="38">
        <f t="shared" si="9"/>
        <v>11.870290127000001</v>
      </c>
      <c r="E92" s="38">
        <f>SUMIF('CHY rollback'!A:A,L92,'CHY rollback'!G:G)</f>
        <v>0</v>
      </c>
      <c r="F92" s="38">
        <f t="shared" si="10"/>
        <v>35.862066854000005</v>
      </c>
      <c r="G92" s="45">
        <f t="shared" si="11"/>
        <v>30.211600000000001</v>
      </c>
      <c r="H92" s="38">
        <f t="shared" si="12"/>
        <v>0</v>
      </c>
      <c r="I92" s="38">
        <f>SUMIFS(TB!E:E,TB!H:H,M92,TB!F:F,"AUM")</f>
        <v>-490.37544377299997</v>
      </c>
      <c r="J92" s="38">
        <f t="shared" si="13"/>
        <v>0.78000027770031011</v>
      </c>
      <c r="K92" s="37" t="str">
        <f>VLOOKUP(M92,'Scheme master'!F:R,13,0)</f>
        <v>Live</v>
      </c>
      <c r="L92" t="s">
        <v>2201</v>
      </c>
      <c r="M92" t="s">
        <v>2144</v>
      </c>
      <c r="N92" t="s">
        <v>41</v>
      </c>
      <c r="O92">
        <v>11870290.127</v>
      </c>
      <c r="P92">
        <v>358620668.54000002</v>
      </c>
      <c r="Q92">
        <v>30.2116178040406</v>
      </c>
      <c r="R92">
        <v>4903754438.5099993</v>
      </c>
      <c r="S92">
        <v>30.211600000000001</v>
      </c>
      <c r="T92" s="201">
        <v>45747</v>
      </c>
      <c r="U92">
        <v>152022</v>
      </c>
      <c r="V92" t="s">
        <v>2157</v>
      </c>
      <c r="W92">
        <v>185</v>
      </c>
      <c r="X92"/>
      <c r="Y92">
        <v>10</v>
      </c>
      <c r="Z92" t="s">
        <v>228</v>
      </c>
      <c r="AA92">
        <v>30.211600000000001</v>
      </c>
      <c r="AB92">
        <v>30.211600000000001</v>
      </c>
      <c r="AC92">
        <v>159546</v>
      </c>
      <c r="AD92" t="s">
        <v>2145</v>
      </c>
      <c r="AE92" t="s">
        <v>44</v>
      </c>
      <c r="AF92">
        <v>45746</v>
      </c>
      <c r="AG92">
        <v>30.212</v>
      </c>
      <c r="AH92">
        <v>30.212044870265998</v>
      </c>
      <c r="AI92">
        <v>-4.0000000000000002E-4</v>
      </c>
      <c r="AJ92">
        <v>-1.3239772275909999E-3</v>
      </c>
      <c r="AK92">
        <v>-0.48330000000000001</v>
      </c>
      <c r="AL92">
        <v>-4.2706622549000002E-4</v>
      </c>
      <c r="AM92">
        <v>-1.4135627936600001E-3</v>
      </c>
      <c r="AN92">
        <v>-0.51600000000000001</v>
      </c>
      <c r="AO92" t="s">
        <v>2145</v>
      </c>
      <c r="AP92" t="s">
        <v>2190</v>
      </c>
      <c r="AQ92"/>
      <c r="AR92" t="s">
        <v>24</v>
      </c>
      <c r="AS92"/>
      <c r="AT92"/>
      <c r="AU92"/>
      <c r="AV92">
        <v>30</v>
      </c>
      <c r="AW92" t="s">
        <v>562</v>
      </c>
    </row>
    <row r="93" spans="1:49" ht="15" customHeight="1" x14ac:dyDescent="0.25">
      <c r="A93" s="37" t="str">
        <f t="shared" si="8"/>
        <v>LEDDYFRD</v>
      </c>
      <c r="B93" s="37" t="str">
        <f>VLOOKUP(L93,'Scheme master'!B:AA,25,0)</f>
        <v>RD</v>
      </c>
      <c r="C93" s="37">
        <f>VLOOKUP(L93,'Scheme master'!B:Q,16,0)</f>
        <v>10</v>
      </c>
      <c r="D93" s="38">
        <f t="shared" si="9"/>
        <v>2.7552176749999999</v>
      </c>
      <c r="E93" s="38">
        <f>SUMIF('CHY rollback'!A:A,L93,'CHY rollback'!G:G)</f>
        <v>0</v>
      </c>
      <c r="F93" s="38">
        <f t="shared" si="10"/>
        <v>7.7181801060000002</v>
      </c>
      <c r="G93" s="45">
        <f t="shared" si="11"/>
        <v>28.013000000000002</v>
      </c>
      <c r="H93" s="38">
        <f t="shared" si="12"/>
        <v>0</v>
      </c>
      <c r="I93" s="38">
        <f>SUMIFS(TB!E:E,TB!H:H,M93,TB!F:F,"AUM")</f>
        <v>-490.37544377299997</v>
      </c>
      <c r="J93" s="38">
        <f t="shared" si="13"/>
        <v>0.78000027770031011</v>
      </c>
      <c r="K93" s="37" t="str">
        <f>VLOOKUP(M93,'Scheme master'!F:R,13,0)</f>
        <v>Live</v>
      </c>
      <c r="L93" t="s">
        <v>2202</v>
      </c>
      <c r="M93" t="s">
        <v>2144</v>
      </c>
      <c r="N93" t="s">
        <v>18</v>
      </c>
      <c r="O93">
        <v>2755217.6749999998</v>
      </c>
      <c r="P93">
        <v>77181801.060000002</v>
      </c>
      <c r="Q93">
        <v>28.012959469708701</v>
      </c>
      <c r="R93">
        <v>4903754438.5099993</v>
      </c>
      <c r="S93">
        <v>28.013000000000002</v>
      </c>
      <c r="T93" s="201">
        <v>45747</v>
      </c>
      <c r="U93">
        <v>152020</v>
      </c>
      <c r="V93" t="s">
        <v>2153</v>
      </c>
      <c r="W93">
        <v>185</v>
      </c>
      <c r="X93"/>
      <c r="Y93">
        <v>10</v>
      </c>
      <c r="Z93" t="s">
        <v>228</v>
      </c>
      <c r="AA93">
        <v>28.013000000000002</v>
      </c>
      <c r="AB93">
        <v>28.013000000000002</v>
      </c>
      <c r="AC93">
        <v>159543</v>
      </c>
      <c r="AD93" t="s">
        <v>2145</v>
      </c>
      <c r="AE93" t="s">
        <v>1304</v>
      </c>
      <c r="AF93">
        <v>45746</v>
      </c>
      <c r="AG93">
        <v>28.014700000000001</v>
      </c>
      <c r="AH93">
        <v>28.014651121893699</v>
      </c>
      <c r="AI93">
        <v>-1.6999999999999999E-3</v>
      </c>
      <c r="AJ93">
        <v>-6.0682427439870002E-3</v>
      </c>
      <c r="AK93">
        <v>-2.2149000000000001</v>
      </c>
      <c r="AL93">
        <v>-1.6916521849699999E-3</v>
      </c>
      <c r="AM93">
        <v>-6.0384552982989999E-3</v>
      </c>
      <c r="AN93">
        <v>-2.2040000000000002</v>
      </c>
      <c r="AO93" t="s">
        <v>2145</v>
      </c>
      <c r="AP93" t="s">
        <v>2190</v>
      </c>
      <c r="AQ93"/>
      <c r="AR93" t="s">
        <v>25</v>
      </c>
      <c r="AS93"/>
      <c r="AT93"/>
      <c r="AU93"/>
      <c r="AV93">
        <v>30</v>
      </c>
      <c r="AW93" t="s">
        <v>562</v>
      </c>
    </row>
    <row r="94" spans="1:49" ht="15" customHeight="1" x14ac:dyDescent="0.25">
      <c r="A94" s="37" t="str">
        <f t="shared" si="8"/>
        <v>LEDDYFRG</v>
      </c>
      <c r="B94" s="37" t="str">
        <f>VLOOKUP(L94,'Scheme master'!B:AA,25,0)</f>
        <v>RG</v>
      </c>
      <c r="C94" s="37">
        <f>VLOOKUP(L94,'Scheme master'!B:Q,16,0)</f>
        <v>10</v>
      </c>
      <c r="D94" s="38">
        <f t="shared" si="9"/>
        <v>158.64104086499998</v>
      </c>
      <c r="E94" s="38">
        <f>SUMIF('CHY rollback'!A:A,L94,'CHY rollback'!G:G)</f>
        <v>0</v>
      </c>
      <c r="F94" s="38">
        <f t="shared" si="10"/>
        <v>444.40819983299997</v>
      </c>
      <c r="G94" s="45">
        <f t="shared" si="11"/>
        <v>28.013400000000001</v>
      </c>
      <c r="H94" s="38">
        <f t="shared" si="12"/>
        <v>0</v>
      </c>
      <c r="I94" s="38">
        <f>SUMIFS(TB!E:E,TB!H:H,M94,TB!F:F,"AUM")</f>
        <v>-490.37544377299997</v>
      </c>
      <c r="J94" s="38">
        <f t="shared" si="13"/>
        <v>0.78000027770031011</v>
      </c>
      <c r="K94" s="37" t="str">
        <f>VLOOKUP(M94,'Scheme master'!F:R,13,0)</f>
        <v>Live</v>
      </c>
      <c r="L94" t="s">
        <v>2203</v>
      </c>
      <c r="M94" t="s">
        <v>2144</v>
      </c>
      <c r="N94" t="s">
        <v>19</v>
      </c>
      <c r="O94">
        <v>158641040.86499998</v>
      </c>
      <c r="P94">
        <v>4444081998.3299999</v>
      </c>
      <c r="Q94">
        <v>28.013444529223801</v>
      </c>
      <c r="R94">
        <v>4903754438.5099993</v>
      </c>
      <c r="S94">
        <v>28.013400000000001</v>
      </c>
      <c r="T94" s="201">
        <v>45747</v>
      </c>
      <c r="U94">
        <v>152019</v>
      </c>
      <c r="V94" t="s">
        <v>2149</v>
      </c>
      <c r="W94">
        <v>185</v>
      </c>
      <c r="X94"/>
      <c r="Y94">
        <v>10</v>
      </c>
      <c r="Z94" t="s">
        <v>228</v>
      </c>
      <c r="AA94">
        <v>28.013400000000001</v>
      </c>
      <c r="AB94">
        <v>28.013400000000001</v>
      </c>
      <c r="AC94">
        <v>159544</v>
      </c>
      <c r="AD94" t="s">
        <v>2145</v>
      </c>
      <c r="AE94" t="s">
        <v>53</v>
      </c>
      <c r="AF94">
        <v>45746</v>
      </c>
      <c r="AG94">
        <v>28.0151</v>
      </c>
      <c r="AH94">
        <v>28.0151362140396</v>
      </c>
      <c r="AI94">
        <v>-1.6999999999999999E-3</v>
      </c>
      <c r="AJ94">
        <v>-6.0681561015299996E-3</v>
      </c>
      <c r="AK94">
        <v>-2.2149000000000001</v>
      </c>
      <c r="AL94">
        <v>-1.6916848158400001E-3</v>
      </c>
      <c r="AM94">
        <v>-6.038467216133E-3</v>
      </c>
      <c r="AN94">
        <v>-2.2040000000000002</v>
      </c>
      <c r="AO94" t="s">
        <v>2145</v>
      </c>
      <c r="AP94" t="s">
        <v>2190</v>
      </c>
      <c r="AQ94"/>
      <c r="AR94" t="s">
        <v>25</v>
      </c>
      <c r="AS94"/>
      <c r="AT94"/>
      <c r="AU94"/>
      <c r="AV94">
        <v>30</v>
      </c>
      <c r="AW94" t="s">
        <v>562</v>
      </c>
    </row>
    <row r="95" spans="1:49" ht="15" customHeight="1" x14ac:dyDescent="0.25">
      <c r="A95" s="37" t="str">
        <f t="shared" si="8"/>
        <v>LEDHCFDD</v>
      </c>
      <c r="B95" s="37" t="str">
        <f>VLOOKUP(L95,'Scheme master'!B:AA,25,0)</f>
        <v>DD</v>
      </c>
      <c r="C95" s="37">
        <f>VLOOKUP(L95,'Scheme master'!B:Q,16,0)</f>
        <v>10</v>
      </c>
      <c r="D95" s="38">
        <f t="shared" si="9"/>
        <v>0.21001191399999997</v>
      </c>
      <c r="E95" s="38">
        <f>SUMIF('CHY rollback'!A:A,L95,'CHY rollback'!G:G)</f>
        <v>0</v>
      </c>
      <c r="F95" s="38">
        <f t="shared" si="10"/>
        <v>0.64559554099999994</v>
      </c>
      <c r="G95" s="45">
        <f t="shared" si="11"/>
        <v>30.7409</v>
      </c>
      <c r="H95" s="38">
        <f t="shared" si="12"/>
        <v>0</v>
      </c>
      <c r="I95" s="38">
        <f>SUMIFS(TB!E:E,TB!H:H,M95,TB!F:F,"AUM")</f>
        <v>-82.689503006000024</v>
      </c>
      <c r="J95" s="38">
        <f t="shared" si="13"/>
        <v>0.17999980173044605</v>
      </c>
      <c r="K95" s="37" t="str">
        <f>VLOOKUP(M95,'Scheme master'!F:R,13,0)</f>
        <v>Live</v>
      </c>
      <c r="L95" t="s">
        <v>2204</v>
      </c>
      <c r="M95" t="s">
        <v>2164</v>
      </c>
      <c r="N95" t="s">
        <v>34</v>
      </c>
      <c r="O95">
        <v>210011.91399999999</v>
      </c>
      <c r="P95">
        <v>6455955.4099999992</v>
      </c>
      <c r="Q95">
        <v>30.740900775753101</v>
      </c>
      <c r="R95">
        <v>826895030.24000001</v>
      </c>
      <c r="S95">
        <v>30.7409</v>
      </c>
      <c r="T95" s="201">
        <v>45747</v>
      </c>
      <c r="U95">
        <v>152023</v>
      </c>
      <c r="V95" t="s">
        <v>2181</v>
      </c>
      <c r="W95">
        <v>188</v>
      </c>
      <c r="X95"/>
      <c r="Y95">
        <v>10</v>
      </c>
      <c r="Z95" t="s">
        <v>228</v>
      </c>
      <c r="AA95">
        <v>30.7409</v>
      </c>
      <c r="AB95">
        <v>30.7409</v>
      </c>
      <c r="AC95">
        <v>159571</v>
      </c>
      <c r="AD95" t="s">
        <v>2165</v>
      </c>
      <c r="AE95" t="s">
        <v>1303</v>
      </c>
      <c r="AF95">
        <v>45746</v>
      </c>
      <c r="AG95">
        <v>30.741800000000001</v>
      </c>
      <c r="AH95">
        <v>30.741773916693099</v>
      </c>
      <c r="AI95">
        <v>-8.9999999999999998E-4</v>
      </c>
      <c r="AJ95">
        <v>-2.9276099642830001E-3</v>
      </c>
      <c r="AK95">
        <v>-1.0686</v>
      </c>
      <c r="AL95">
        <v>-8.7314094000000004E-4</v>
      </c>
      <c r="AM95">
        <v>-2.8402425389179998E-3</v>
      </c>
      <c r="AN95">
        <v>-1.0367</v>
      </c>
      <c r="AO95" t="s">
        <v>2165</v>
      </c>
      <c r="AP95" t="s">
        <v>2191</v>
      </c>
      <c r="AQ95"/>
      <c r="AR95" t="s">
        <v>24</v>
      </c>
      <c r="AS95"/>
      <c r="AT95"/>
      <c r="AU95"/>
      <c r="AV95">
        <v>30</v>
      </c>
      <c r="AW95" t="s">
        <v>562</v>
      </c>
    </row>
    <row r="96" spans="1:49" ht="15" customHeight="1" x14ac:dyDescent="0.25">
      <c r="A96" s="37" t="str">
        <f t="shared" si="8"/>
        <v>LEDHCFDG</v>
      </c>
      <c r="B96" s="37" t="str">
        <f>VLOOKUP(L96,'Scheme master'!B:AA,25,0)</f>
        <v>DG</v>
      </c>
      <c r="C96" s="37">
        <f>VLOOKUP(L96,'Scheme master'!B:Q,16,0)</f>
        <v>10</v>
      </c>
      <c r="D96" s="38">
        <f t="shared" si="9"/>
        <v>3.5327950410000004</v>
      </c>
      <c r="E96" s="38">
        <f>SUMIF('CHY rollback'!A:A,L96,'CHY rollback'!G:G)</f>
        <v>0</v>
      </c>
      <c r="F96" s="38">
        <f t="shared" si="10"/>
        <v>10.862381793000001</v>
      </c>
      <c r="G96" s="45">
        <f t="shared" si="11"/>
        <v>30.747299999999999</v>
      </c>
      <c r="H96" s="38">
        <f t="shared" si="12"/>
        <v>0</v>
      </c>
      <c r="I96" s="38">
        <f>SUMIFS(TB!E:E,TB!H:H,M96,TB!F:F,"AUM")</f>
        <v>-82.689503006000024</v>
      </c>
      <c r="J96" s="38">
        <f t="shared" si="13"/>
        <v>0.17999980173044605</v>
      </c>
      <c r="K96" s="37" t="str">
        <f>VLOOKUP(M96,'Scheme master'!F:R,13,0)</f>
        <v>Live</v>
      </c>
      <c r="L96" t="s">
        <v>2205</v>
      </c>
      <c r="M96" t="s">
        <v>2164</v>
      </c>
      <c r="N96" t="s">
        <v>41</v>
      </c>
      <c r="O96">
        <v>3532795.0410000002</v>
      </c>
      <c r="P96">
        <v>108623817.93000001</v>
      </c>
      <c r="Q96">
        <v>30.747274231695201</v>
      </c>
      <c r="R96">
        <v>826895030.24000001</v>
      </c>
      <c r="S96">
        <v>30.747299999999999</v>
      </c>
      <c r="T96" s="201">
        <v>45747</v>
      </c>
      <c r="U96">
        <v>152024</v>
      </c>
      <c r="V96" t="s">
        <v>2177</v>
      </c>
      <c r="W96">
        <v>188</v>
      </c>
      <c r="X96"/>
      <c r="Y96">
        <v>10</v>
      </c>
      <c r="Z96" t="s">
        <v>228</v>
      </c>
      <c r="AA96">
        <v>30.747299999999999</v>
      </c>
      <c r="AB96">
        <v>30.747299999999999</v>
      </c>
      <c r="AC96">
        <v>159572</v>
      </c>
      <c r="AD96" t="s">
        <v>2165</v>
      </c>
      <c r="AE96" t="s">
        <v>44</v>
      </c>
      <c r="AF96">
        <v>45746</v>
      </c>
      <c r="AG96">
        <v>30.748100000000001</v>
      </c>
      <c r="AH96">
        <v>30.748139388027401</v>
      </c>
      <c r="AI96">
        <v>-8.0000000000000004E-4</v>
      </c>
      <c r="AJ96">
        <v>-2.6017867770689999E-3</v>
      </c>
      <c r="AK96">
        <v>-0.94969999999999999</v>
      </c>
      <c r="AL96">
        <v>-8.6515633218000004E-4</v>
      </c>
      <c r="AM96">
        <v>-2.8136867771480002E-3</v>
      </c>
      <c r="AN96">
        <v>-1.0269999999999999</v>
      </c>
      <c r="AO96" t="s">
        <v>2165</v>
      </c>
      <c r="AP96" t="s">
        <v>2191</v>
      </c>
      <c r="AQ96"/>
      <c r="AR96" t="s">
        <v>24</v>
      </c>
      <c r="AS96"/>
      <c r="AT96"/>
      <c r="AU96"/>
      <c r="AV96">
        <v>30</v>
      </c>
      <c r="AW96" t="s">
        <v>562</v>
      </c>
    </row>
    <row r="97" spans="1:49" ht="15" customHeight="1" x14ac:dyDescent="0.25">
      <c r="A97" s="37" t="str">
        <f t="shared" si="8"/>
        <v>LEDHCFRD</v>
      </c>
      <c r="B97" s="37" t="str">
        <f>VLOOKUP(L97,'Scheme master'!B:AA,25,0)</f>
        <v>RD</v>
      </c>
      <c r="C97" s="37">
        <f>VLOOKUP(L97,'Scheme master'!B:Q,16,0)</f>
        <v>10</v>
      </c>
      <c r="D97" s="38">
        <f t="shared" si="9"/>
        <v>0.42117353000000007</v>
      </c>
      <c r="E97" s="38">
        <f>SUMIF('CHY rollback'!A:A,L97,'CHY rollback'!G:G)</f>
        <v>0</v>
      </c>
      <c r="F97" s="38">
        <f t="shared" si="10"/>
        <v>1.1907992550000002</v>
      </c>
      <c r="G97" s="45">
        <f t="shared" si="11"/>
        <v>28.273399999999999</v>
      </c>
      <c r="H97" s="38">
        <f t="shared" si="12"/>
        <v>0</v>
      </c>
      <c r="I97" s="38">
        <f>SUMIFS(TB!E:E,TB!H:H,M97,TB!F:F,"AUM")</f>
        <v>-82.689503006000024</v>
      </c>
      <c r="J97" s="38">
        <f t="shared" si="13"/>
        <v>0.17999980173044605</v>
      </c>
      <c r="K97" s="37" t="str">
        <f>VLOOKUP(M97,'Scheme master'!F:R,13,0)</f>
        <v>Live</v>
      </c>
      <c r="L97" t="s">
        <v>2206</v>
      </c>
      <c r="M97" t="s">
        <v>2164</v>
      </c>
      <c r="N97" t="s">
        <v>18</v>
      </c>
      <c r="O97">
        <v>421173.53</v>
      </c>
      <c r="P97">
        <v>11907992.550000001</v>
      </c>
      <c r="Q97">
        <v>28.273364069199701</v>
      </c>
      <c r="R97">
        <v>826895030.24000001</v>
      </c>
      <c r="S97">
        <v>28.273399999999999</v>
      </c>
      <c r="T97" s="201">
        <v>45747</v>
      </c>
      <c r="U97">
        <v>152026</v>
      </c>
      <c r="V97" t="s">
        <v>2173</v>
      </c>
      <c r="W97">
        <v>188</v>
      </c>
      <c r="X97"/>
      <c r="Y97">
        <v>10</v>
      </c>
      <c r="Z97" t="s">
        <v>228</v>
      </c>
      <c r="AA97">
        <v>28.273399999999999</v>
      </c>
      <c r="AB97">
        <v>28.273399999999999</v>
      </c>
      <c r="AC97">
        <v>159569</v>
      </c>
      <c r="AD97" t="s">
        <v>2165</v>
      </c>
      <c r="AE97" t="s">
        <v>1304</v>
      </c>
      <c r="AF97">
        <v>45746</v>
      </c>
      <c r="AG97">
        <v>28.275099999999998</v>
      </c>
      <c r="AH97">
        <v>28.275112161013499</v>
      </c>
      <c r="AI97">
        <v>-1.6999999999999999E-3</v>
      </c>
      <c r="AJ97">
        <v>-6.0123571623079998E-3</v>
      </c>
      <c r="AK97">
        <v>-2.1945000000000001</v>
      </c>
      <c r="AL97">
        <v>-1.74809181384E-3</v>
      </c>
      <c r="AM97">
        <v>-6.1824398923170003E-3</v>
      </c>
      <c r="AN97">
        <v>-2.2566000000000002</v>
      </c>
      <c r="AO97" t="s">
        <v>2165</v>
      </c>
      <c r="AP97" t="s">
        <v>2191</v>
      </c>
      <c r="AQ97"/>
      <c r="AR97" t="s">
        <v>25</v>
      </c>
      <c r="AS97"/>
      <c r="AT97"/>
      <c r="AU97"/>
      <c r="AV97">
        <v>30</v>
      </c>
      <c r="AW97" t="s">
        <v>562</v>
      </c>
    </row>
    <row r="98" spans="1:49" ht="15" customHeight="1" x14ac:dyDescent="0.25">
      <c r="A98" s="37" t="str">
        <f t="shared" si="8"/>
        <v>LEDHCFRG</v>
      </c>
      <c r="B98" s="37" t="str">
        <f>VLOOKUP(L98,'Scheme master'!B:AA,25,0)</f>
        <v>RG</v>
      </c>
      <c r="C98" s="37">
        <f>VLOOKUP(L98,'Scheme master'!B:Q,16,0)</f>
        <v>10</v>
      </c>
      <c r="D98" s="38">
        <f t="shared" si="9"/>
        <v>24.755424002000002</v>
      </c>
      <c r="E98" s="38">
        <f>SUMIF('CHY rollback'!A:A,L98,'CHY rollback'!G:G)</f>
        <v>0</v>
      </c>
      <c r="F98" s="38">
        <f t="shared" si="10"/>
        <v>69.990726434999999</v>
      </c>
      <c r="G98" s="45">
        <f t="shared" si="11"/>
        <v>28.2729</v>
      </c>
      <c r="H98" s="38">
        <f t="shared" si="12"/>
        <v>0</v>
      </c>
      <c r="I98" s="38">
        <f>SUMIFS(TB!E:E,TB!H:H,M98,TB!F:F,"AUM")</f>
        <v>-82.689503006000024</v>
      </c>
      <c r="J98" s="38">
        <f t="shared" si="13"/>
        <v>0.17999980173044605</v>
      </c>
      <c r="K98" s="37" t="str">
        <f>VLOOKUP(M98,'Scheme master'!F:R,13,0)</f>
        <v>Live</v>
      </c>
      <c r="L98" t="s">
        <v>2207</v>
      </c>
      <c r="M98" t="s">
        <v>2164</v>
      </c>
      <c r="N98" t="s">
        <v>19</v>
      </c>
      <c r="O98">
        <v>24755424.002</v>
      </c>
      <c r="P98">
        <v>699907264.35000002</v>
      </c>
      <c r="Q98">
        <v>28.272885339934199</v>
      </c>
      <c r="R98">
        <v>826895030.24000001</v>
      </c>
      <c r="S98">
        <v>28.2729</v>
      </c>
      <c r="T98" s="201">
        <v>45747</v>
      </c>
      <c r="U98">
        <v>152025</v>
      </c>
      <c r="V98" t="s">
        <v>2169</v>
      </c>
      <c r="W98">
        <v>188</v>
      </c>
      <c r="X98"/>
      <c r="Y98">
        <v>10</v>
      </c>
      <c r="Z98" t="s">
        <v>228</v>
      </c>
      <c r="AA98">
        <v>28.2729</v>
      </c>
      <c r="AB98">
        <v>28.2729</v>
      </c>
      <c r="AC98">
        <v>159570</v>
      </c>
      <c r="AD98" t="s">
        <v>2165</v>
      </c>
      <c r="AE98" t="s">
        <v>53</v>
      </c>
      <c r="AF98">
        <v>45746</v>
      </c>
      <c r="AG98">
        <v>28.2746</v>
      </c>
      <c r="AH98">
        <v>28.274633410983</v>
      </c>
      <c r="AI98">
        <v>-1.6999999999999999E-3</v>
      </c>
      <c r="AJ98">
        <v>-6.0124634831260002E-3</v>
      </c>
      <c r="AK98">
        <v>-2.1945000000000001</v>
      </c>
      <c r="AL98">
        <v>-1.7480710488499999E-3</v>
      </c>
      <c r="AM98">
        <v>-6.1824711338989997E-3</v>
      </c>
      <c r="AN98">
        <v>-2.2566000000000002</v>
      </c>
      <c r="AO98" t="s">
        <v>2165</v>
      </c>
      <c r="AP98" t="s">
        <v>2191</v>
      </c>
      <c r="AQ98"/>
      <c r="AR98" t="s">
        <v>25</v>
      </c>
      <c r="AS98"/>
      <c r="AT98"/>
      <c r="AU98"/>
      <c r="AV98">
        <v>30</v>
      </c>
      <c r="AW98" t="s">
        <v>562</v>
      </c>
    </row>
    <row r="99" spans="1:49" ht="15" customHeight="1" x14ac:dyDescent="0.25">
      <c r="A99" s="37" t="str">
        <f t="shared" si="8"/>
        <v>LEEMCFDD</v>
      </c>
      <c r="B99" s="37" t="str">
        <f>VLOOKUP(L99,'Scheme master'!B:AA,25,0)</f>
        <v>DD</v>
      </c>
      <c r="C99" s="37">
        <f>VLOOKUP(L99,'Scheme master'!B:Q,16,0)</f>
        <v>10</v>
      </c>
      <c r="D99" s="38">
        <f t="shared" si="9"/>
        <v>0.56630168300000006</v>
      </c>
      <c r="E99" s="38">
        <f>SUMIF('CHY rollback'!A:A,L99,'CHY rollback'!G:G)</f>
        <v>0</v>
      </c>
      <c r="F99" s="38">
        <f t="shared" si="10"/>
        <v>1.566591013</v>
      </c>
      <c r="G99" s="45">
        <f t="shared" si="11"/>
        <v>27.663499999999999</v>
      </c>
      <c r="H99" s="38">
        <f t="shared" ref="H99:H130" si="14">SUMIF(M:M,M99,F:F)-R99/10000000</f>
        <v>0</v>
      </c>
      <c r="I99" s="38">
        <f>SUMIFS(TB!E:E,TB!H:H,M99,TB!F:F,"AUM")</f>
        <v>-301.59370656699997</v>
      </c>
      <c r="J99" s="38">
        <f t="shared" ref="J99:J130" si="15">(SUMIF(M:M,M99,F:F)+I99)*10000000</f>
        <v>-1.899999801935337</v>
      </c>
      <c r="K99" s="37" t="str">
        <f>VLOOKUP(M99,'Scheme master'!F:R,13,0)</f>
        <v>Live</v>
      </c>
      <c r="L99" t="s">
        <v>2208</v>
      </c>
      <c r="M99" t="s">
        <v>2072</v>
      </c>
      <c r="N99" t="s">
        <v>34</v>
      </c>
      <c r="O99">
        <v>566301.68299999996</v>
      </c>
      <c r="P99">
        <v>15665910.130000001</v>
      </c>
      <c r="Q99">
        <v>27.6635415367466</v>
      </c>
      <c r="R99">
        <v>3015937063.77</v>
      </c>
      <c r="S99">
        <v>27.663499999999999</v>
      </c>
      <c r="T99" s="201">
        <v>45747</v>
      </c>
      <c r="U99">
        <v>151999</v>
      </c>
      <c r="V99" t="s">
        <v>2089</v>
      </c>
      <c r="W99">
        <v>187</v>
      </c>
      <c r="X99"/>
      <c r="Y99">
        <v>10</v>
      </c>
      <c r="Z99" t="s">
        <v>228</v>
      </c>
      <c r="AA99">
        <v>27.663499999999999</v>
      </c>
      <c r="AB99">
        <v>27.663499999999999</v>
      </c>
      <c r="AC99">
        <v>159575</v>
      </c>
      <c r="AD99" t="s">
        <v>2209</v>
      </c>
      <c r="AE99" t="s">
        <v>1303</v>
      </c>
      <c r="AF99">
        <v>45746</v>
      </c>
      <c r="AG99">
        <v>27.664400000000001</v>
      </c>
      <c r="AH99">
        <v>27.664405475552901</v>
      </c>
      <c r="AI99">
        <v>-8.9999999999999998E-4</v>
      </c>
      <c r="AJ99">
        <v>-3.2532785818589999E-3</v>
      </c>
      <c r="AK99">
        <v>-1.1874</v>
      </c>
      <c r="AL99">
        <v>-8.6393880626999995E-4</v>
      </c>
      <c r="AM99">
        <v>-3.1229256201920001E-3</v>
      </c>
      <c r="AN99">
        <v>-1.1398999999999999</v>
      </c>
      <c r="AO99" t="s">
        <v>2209</v>
      </c>
      <c r="AP99" t="s">
        <v>2186</v>
      </c>
      <c r="AQ99"/>
      <c r="AR99" t="s">
        <v>24</v>
      </c>
      <c r="AS99"/>
      <c r="AT99"/>
      <c r="AU99"/>
      <c r="AV99">
        <v>30</v>
      </c>
      <c r="AW99" t="s">
        <v>562</v>
      </c>
    </row>
    <row r="100" spans="1:49" ht="15" customHeight="1" x14ac:dyDescent="0.25">
      <c r="A100" s="37" t="str">
        <f t="shared" si="8"/>
        <v>LEEMCFDG</v>
      </c>
      <c r="B100" s="37" t="str">
        <f>VLOOKUP(L100,'Scheme master'!B:AA,25,0)</f>
        <v>DG</v>
      </c>
      <c r="C100" s="37">
        <f>VLOOKUP(L100,'Scheme master'!B:Q,16,0)</f>
        <v>10</v>
      </c>
      <c r="D100" s="38">
        <f t="shared" si="9"/>
        <v>6.0951824710000002</v>
      </c>
      <c r="E100" s="38">
        <f>SUMIF('CHY rollback'!A:A,L100,'CHY rollback'!G:G)</f>
        <v>0</v>
      </c>
      <c r="F100" s="38">
        <f t="shared" si="10"/>
        <v>17.942629414999999</v>
      </c>
      <c r="G100" s="45">
        <f t="shared" si="11"/>
        <v>29.4374</v>
      </c>
      <c r="H100" s="38">
        <f t="shared" si="14"/>
        <v>0</v>
      </c>
      <c r="I100" s="38">
        <f>SUMIFS(TB!E:E,TB!H:H,M100,TB!F:F,"AUM")</f>
        <v>-301.59370656699997</v>
      </c>
      <c r="J100" s="38">
        <f t="shared" si="15"/>
        <v>-1.899999801935337</v>
      </c>
      <c r="K100" s="37" t="str">
        <f>VLOOKUP(M100,'Scheme master'!F:R,13,0)</f>
        <v>Live</v>
      </c>
      <c r="L100" t="s">
        <v>2210</v>
      </c>
      <c r="M100" t="s">
        <v>2072</v>
      </c>
      <c r="N100" t="s">
        <v>41</v>
      </c>
      <c r="O100">
        <v>6095182.4709999999</v>
      </c>
      <c r="P100">
        <v>179426294.14999998</v>
      </c>
      <c r="Q100">
        <v>29.437395025281798</v>
      </c>
      <c r="R100">
        <v>3015937063.77</v>
      </c>
      <c r="S100">
        <v>29.4374</v>
      </c>
      <c r="T100" s="201">
        <v>45747</v>
      </c>
      <c r="U100">
        <v>152002</v>
      </c>
      <c r="V100" t="s">
        <v>2085</v>
      </c>
      <c r="W100">
        <v>187</v>
      </c>
      <c r="X100"/>
      <c r="Y100">
        <v>10</v>
      </c>
      <c r="Z100" t="s">
        <v>228</v>
      </c>
      <c r="AA100">
        <v>29.4374</v>
      </c>
      <c r="AB100">
        <v>29.4374</v>
      </c>
      <c r="AC100">
        <v>159576</v>
      </c>
      <c r="AD100" t="s">
        <v>2209</v>
      </c>
      <c r="AE100" t="s">
        <v>44</v>
      </c>
      <c r="AF100">
        <v>45746</v>
      </c>
      <c r="AG100">
        <v>29.438300000000002</v>
      </c>
      <c r="AH100">
        <v>29.438294415911301</v>
      </c>
      <c r="AI100">
        <v>-8.9999999999999998E-4</v>
      </c>
      <c r="AJ100">
        <v>-3.0572417564869998E-3</v>
      </c>
      <c r="AK100">
        <v>-1.1158999999999999</v>
      </c>
      <c r="AL100">
        <v>-8.9939062958000002E-4</v>
      </c>
      <c r="AM100">
        <v>-3.0551723441350001E-3</v>
      </c>
      <c r="AN100">
        <v>-1.1151</v>
      </c>
      <c r="AO100" t="s">
        <v>2209</v>
      </c>
      <c r="AP100" t="s">
        <v>2186</v>
      </c>
      <c r="AQ100"/>
      <c r="AR100" t="s">
        <v>24</v>
      </c>
      <c r="AS100"/>
      <c r="AT100"/>
      <c r="AU100"/>
      <c r="AV100">
        <v>30</v>
      </c>
      <c r="AW100" t="s">
        <v>562</v>
      </c>
    </row>
    <row r="101" spans="1:49" ht="15" customHeight="1" x14ac:dyDescent="0.25">
      <c r="A101" s="37" t="str">
        <f t="shared" si="8"/>
        <v>LEEMCFRD</v>
      </c>
      <c r="B101" s="37" t="str">
        <f>VLOOKUP(L101,'Scheme master'!B:AA,25,0)</f>
        <v>RD</v>
      </c>
      <c r="C101" s="37">
        <f>VLOOKUP(L101,'Scheme master'!B:Q,16,0)</f>
        <v>10</v>
      </c>
      <c r="D101" s="38">
        <f t="shared" si="9"/>
        <v>2.132481077</v>
      </c>
      <c r="E101" s="38">
        <f>SUMIF('CHY rollback'!A:A,L101,'CHY rollback'!G:G)</f>
        <v>0</v>
      </c>
      <c r="F101" s="38">
        <f t="shared" si="10"/>
        <v>5.2873727639999997</v>
      </c>
      <c r="G101" s="45">
        <f t="shared" si="11"/>
        <v>24.794499999999999</v>
      </c>
      <c r="H101" s="38">
        <f t="shared" si="14"/>
        <v>0</v>
      </c>
      <c r="I101" s="38">
        <f>SUMIFS(TB!E:E,TB!H:H,M101,TB!F:F,"AUM")</f>
        <v>-301.59370656699997</v>
      </c>
      <c r="J101" s="38">
        <f t="shared" si="15"/>
        <v>-1.899999801935337</v>
      </c>
      <c r="K101" s="37" t="str">
        <f>VLOOKUP(M101,'Scheme master'!F:R,13,0)</f>
        <v>Live</v>
      </c>
      <c r="L101" t="s">
        <v>2211</v>
      </c>
      <c r="M101" t="s">
        <v>2072</v>
      </c>
      <c r="N101" t="s">
        <v>18</v>
      </c>
      <c r="O101">
        <v>2132481.077</v>
      </c>
      <c r="P101">
        <v>52873727.640000001</v>
      </c>
      <c r="Q101">
        <v>24.794465099959201</v>
      </c>
      <c r="R101">
        <v>3015937063.77</v>
      </c>
      <c r="S101">
        <v>24.794499999999999</v>
      </c>
      <c r="T101" s="201">
        <v>45747</v>
      </c>
      <c r="U101">
        <v>152000</v>
      </c>
      <c r="V101" t="s">
        <v>2081</v>
      </c>
      <c r="W101">
        <v>187</v>
      </c>
      <c r="X101"/>
      <c r="Y101">
        <v>10</v>
      </c>
      <c r="Z101" t="s">
        <v>228</v>
      </c>
      <c r="AA101">
        <v>24.794499999999999</v>
      </c>
      <c r="AB101">
        <v>24.794499999999999</v>
      </c>
      <c r="AC101">
        <v>159573</v>
      </c>
      <c r="AD101" t="s">
        <v>2209</v>
      </c>
      <c r="AE101" t="s">
        <v>1304</v>
      </c>
      <c r="AF101">
        <v>45746</v>
      </c>
      <c r="AG101">
        <v>24.795999999999999</v>
      </c>
      <c r="AH101">
        <v>24.796007064404101</v>
      </c>
      <c r="AI101">
        <v>-1.5E-3</v>
      </c>
      <c r="AJ101">
        <v>-6.0493628004509997E-3</v>
      </c>
      <c r="AK101">
        <v>-2.2080000000000002</v>
      </c>
      <c r="AL101">
        <v>-1.5419644448299999E-3</v>
      </c>
      <c r="AM101">
        <v>-6.2185997964300001E-3</v>
      </c>
      <c r="AN101">
        <v>-2.2698</v>
      </c>
      <c r="AO101" t="s">
        <v>2209</v>
      </c>
      <c r="AP101" t="s">
        <v>2186</v>
      </c>
      <c r="AQ101"/>
      <c r="AR101" t="s">
        <v>25</v>
      </c>
      <c r="AS101"/>
      <c r="AT101"/>
      <c r="AU101"/>
      <c r="AV101">
        <v>30</v>
      </c>
      <c r="AW101" t="s">
        <v>562</v>
      </c>
    </row>
    <row r="102" spans="1:49" ht="15" customHeight="1" x14ac:dyDescent="0.25">
      <c r="A102" s="37" t="str">
        <f t="shared" si="8"/>
        <v>LEEMCFRG</v>
      </c>
      <c r="B102" s="37" t="str">
        <f>VLOOKUP(L102,'Scheme master'!B:AA,25,0)</f>
        <v>RG</v>
      </c>
      <c r="C102" s="37">
        <f>VLOOKUP(L102,'Scheme master'!B:Q,16,0)</f>
        <v>10</v>
      </c>
      <c r="D102" s="38">
        <f t="shared" si="9"/>
        <v>104.77327480400001</v>
      </c>
      <c r="E102" s="38">
        <f>SUMIF('CHY rollback'!A:A,L102,'CHY rollback'!G:G)</f>
        <v>0</v>
      </c>
      <c r="F102" s="38">
        <f t="shared" si="10"/>
        <v>276.797113185</v>
      </c>
      <c r="G102" s="45">
        <f t="shared" si="11"/>
        <v>26.418700000000001</v>
      </c>
      <c r="H102" s="38">
        <f t="shared" si="14"/>
        <v>0</v>
      </c>
      <c r="I102" s="38">
        <f>SUMIFS(TB!E:E,TB!H:H,M102,TB!F:F,"AUM")</f>
        <v>-301.59370656699997</v>
      </c>
      <c r="J102" s="38">
        <f t="shared" si="15"/>
        <v>-1.899999801935337</v>
      </c>
      <c r="K102" s="37" t="str">
        <f>VLOOKUP(M102,'Scheme master'!F:R,13,0)</f>
        <v>Live</v>
      </c>
      <c r="L102" t="s">
        <v>2212</v>
      </c>
      <c r="M102" t="s">
        <v>2072</v>
      </c>
      <c r="N102" t="s">
        <v>19</v>
      </c>
      <c r="O102">
        <v>104773274.80400001</v>
      </c>
      <c r="P102">
        <v>2767971131.8499999</v>
      </c>
      <c r="Q102">
        <v>26.418675344719901</v>
      </c>
      <c r="R102">
        <v>3015937063.77</v>
      </c>
      <c r="S102">
        <v>26.418700000000001</v>
      </c>
      <c r="T102" s="201">
        <v>45747</v>
      </c>
      <c r="U102">
        <v>152001</v>
      </c>
      <c r="V102" t="s">
        <v>2077</v>
      </c>
      <c r="W102">
        <v>187</v>
      </c>
      <c r="X102"/>
      <c r="Y102">
        <v>10</v>
      </c>
      <c r="Z102" t="s">
        <v>228</v>
      </c>
      <c r="AA102">
        <v>26.418700000000001</v>
      </c>
      <c r="AB102">
        <v>26.418700000000001</v>
      </c>
      <c r="AC102">
        <v>159574</v>
      </c>
      <c r="AD102" t="s">
        <v>2209</v>
      </c>
      <c r="AE102" t="s">
        <v>53</v>
      </c>
      <c r="AF102">
        <v>45746</v>
      </c>
      <c r="AG102">
        <v>26.420300000000001</v>
      </c>
      <c r="AH102">
        <v>26.420318315318301</v>
      </c>
      <c r="AI102">
        <v>-1.6000000000000001E-3</v>
      </c>
      <c r="AJ102">
        <v>-6.0559494025420003E-3</v>
      </c>
      <c r="AK102">
        <v>-2.2103999999999999</v>
      </c>
      <c r="AL102">
        <v>-1.64297059839E-3</v>
      </c>
      <c r="AM102">
        <v>-6.218587447666E-3</v>
      </c>
      <c r="AN102">
        <v>-2.2698</v>
      </c>
      <c r="AO102" t="s">
        <v>2209</v>
      </c>
      <c r="AP102" t="s">
        <v>2186</v>
      </c>
      <c r="AQ102"/>
      <c r="AR102" t="s">
        <v>25</v>
      </c>
      <c r="AS102"/>
      <c r="AT102"/>
      <c r="AU102"/>
      <c r="AV102">
        <v>30</v>
      </c>
      <c r="AW102" t="s">
        <v>562</v>
      </c>
    </row>
    <row r="103" spans="1:49" ht="15" customHeight="1" x14ac:dyDescent="0.25">
      <c r="A103" s="37" t="str">
        <f t="shared" si="8"/>
        <v>LEEQSFDG</v>
      </c>
      <c r="B103" s="37" t="str">
        <f>VLOOKUP(L103,'Scheme master'!B:AA,25,0)</f>
        <v>DG</v>
      </c>
      <c r="C103" s="37">
        <f>VLOOKUP(L103,'Scheme master'!B:Q,16,0)</f>
        <v>10</v>
      </c>
      <c r="D103" s="38">
        <f t="shared" si="9"/>
        <v>0.39817700900000003</v>
      </c>
      <c r="E103" s="38">
        <f>SUMIF('CHY rollback'!A:A,L103,'CHY rollback'!G:G)</f>
        <v>0</v>
      </c>
      <c r="F103" s="38">
        <f t="shared" si="10"/>
        <v>1.1702490590000001</v>
      </c>
      <c r="G103" s="45">
        <f t="shared" si="11"/>
        <v>29.3902</v>
      </c>
      <c r="H103" s="38">
        <f t="shared" si="14"/>
        <v>0</v>
      </c>
      <c r="I103" s="38">
        <f>SUMIFS(TB!E:E,TB!H:H,M103,TB!F:F,"AUM")</f>
        <v>-19.123608560000001</v>
      </c>
      <c r="J103" s="38">
        <f t="shared" si="15"/>
        <v>-6.000000496442226E-2</v>
      </c>
      <c r="K103" s="37" t="str">
        <f>VLOOKUP(M103,'Scheme master'!F:R,13,0)</f>
        <v>Live</v>
      </c>
      <c r="L103" t="s">
        <v>2213</v>
      </c>
      <c r="M103" t="s">
        <v>2037</v>
      </c>
      <c r="N103" t="s">
        <v>41</v>
      </c>
      <c r="O103">
        <v>398177.00900000002</v>
      </c>
      <c r="P103">
        <v>11702490.590000002</v>
      </c>
      <c r="Q103">
        <v>29.390171520425501</v>
      </c>
      <c r="R103">
        <v>191236085.53999999</v>
      </c>
      <c r="S103">
        <v>29.3902</v>
      </c>
      <c r="T103" s="201">
        <v>45747</v>
      </c>
      <c r="U103">
        <v>151952</v>
      </c>
      <c r="V103" t="s">
        <v>2052</v>
      </c>
      <c r="W103">
        <v>191</v>
      </c>
      <c r="X103"/>
      <c r="Y103">
        <v>10</v>
      </c>
      <c r="Z103" t="s">
        <v>228</v>
      </c>
      <c r="AA103">
        <v>29.3902</v>
      </c>
      <c r="AB103">
        <v>29.3902</v>
      </c>
      <c r="AC103">
        <v>159557</v>
      </c>
      <c r="AD103" t="s">
        <v>2038</v>
      </c>
      <c r="AE103" t="s">
        <v>44</v>
      </c>
      <c r="AF103">
        <v>45746</v>
      </c>
      <c r="AG103">
        <v>29.3901</v>
      </c>
      <c r="AH103">
        <v>29.390093389344798</v>
      </c>
      <c r="AI103">
        <v>1E-4</v>
      </c>
      <c r="AJ103">
        <v>3.4025062861299998E-4</v>
      </c>
      <c r="AK103">
        <v>0.1242</v>
      </c>
      <c r="AL103">
        <v>7.8131080639999996E-5</v>
      </c>
      <c r="AM103">
        <v>2.6584155281399999E-4</v>
      </c>
      <c r="AN103">
        <v>9.7000000000000003E-2</v>
      </c>
      <c r="AO103" t="s">
        <v>2038</v>
      </c>
      <c r="AP103" t="s">
        <v>2184</v>
      </c>
      <c r="AQ103"/>
      <c r="AR103" t="s">
        <v>24</v>
      </c>
      <c r="AS103"/>
      <c r="AT103"/>
      <c r="AU103"/>
      <c r="AV103">
        <v>30</v>
      </c>
      <c r="AW103" t="s">
        <v>562</v>
      </c>
    </row>
    <row r="104" spans="1:49" ht="15" customHeight="1" x14ac:dyDescent="0.25">
      <c r="A104" s="37" t="str">
        <f t="shared" si="8"/>
        <v>LEEQSFDDM</v>
      </c>
      <c r="B104" s="37" t="str">
        <f>VLOOKUP(L104,'Scheme master'!B:AA,25,0)</f>
        <v>DDM</v>
      </c>
      <c r="C104" s="37">
        <f>VLOOKUP(L104,'Scheme master'!B:Q,16,0)</f>
        <v>10</v>
      </c>
      <c r="D104" s="38">
        <f t="shared" si="9"/>
        <v>2.2123807000000002E-2</v>
      </c>
      <c r="E104" s="38">
        <f>SUMIF('CHY rollback'!A:A,L104,'CHY rollback'!G:G)</f>
        <v>0</v>
      </c>
      <c r="F104" s="38">
        <f t="shared" si="10"/>
        <v>4.3921001000000001E-2</v>
      </c>
      <c r="G104" s="45">
        <f t="shared" si="11"/>
        <v>19.852399999999999</v>
      </c>
      <c r="H104" s="38">
        <f t="shared" si="14"/>
        <v>0</v>
      </c>
      <c r="I104" s="38">
        <f>SUMIFS(TB!E:E,TB!H:H,M104,TB!F:F,"AUM")</f>
        <v>-19.123608560000001</v>
      </c>
      <c r="J104" s="38">
        <f t="shared" si="15"/>
        <v>-6.000000496442226E-2</v>
      </c>
      <c r="K104" s="37" t="str">
        <f>VLOOKUP(M104,'Scheme master'!F:R,13,0)</f>
        <v>Live</v>
      </c>
      <c r="L104" t="s">
        <v>2214</v>
      </c>
      <c r="M104" t="s">
        <v>2037</v>
      </c>
      <c r="N104" t="s">
        <v>116</v>
      </c>
      <c r="O104">
        <v>22123.807000000001</v>
      </c>
      <c r="P104">
        <v>439210.01</v>
      </c>
      <c r="Q104">
        <v>19.852370344760299</v>
      </c>
      <c r="R104">
        <v>191236085.53999999</v>
      </c>
      <c r="S104">
        <v>19.852399999999999</v>
      </c>
      <c r="T104" s="201">
        <v>45747</v>
      </c>
      <c r="U104">
        <v>151953</v>
      </c>
      <c r="V104" t="s">
        <v>2056</v>
      </c>
      <c r="W104">
        <v>191</v>
      </c>
      <c r="X104"/>
      <c r="Y104">
        <v>10</v>
      </c>
      <c r="Z104" t="s">
        <v>228</v>
      </c>
      <c r="AA104">
        <v>19.852399999999999</v>
      </c>
      <c r="AB104">
        <v>19.852399999999999</v>
      </c>
      <c r="AC104">
        <v>159558</v>
      </c>
      <c r="AD104" t="s">
        <v>2038</v>
      </c>
      <c r="AE104" t="s">
        <v>1306</v>
      </c>
      <c r="AF104">
        <v>45746</v>
      </c>
      <c r="AG104">
        <v>19.8523</v>
      </c>
      <c r="AH104">
        <v>19.8523278565936</v>
      </c>
      <c r="AI104">
        <v>1E-4</v>
      </c>
      <c r="AJ104">
        <v>5.03719971993E-4</v>
      </c>
      <c r="AK104">
        <v>0.18390000000000001</v>
      </c>
      <c r="AL104">
        <v>4.2488166699999999E-5</v>
      </c>
      <c r="AM104">
        <v>2.1402108108800001E-4</v>
      </c>
      <c r="AN104">
        <v>7.8100000000000003E-2</v>
      </c>
      <c r="AO104" t="s">
        <v>2038</v>
      </c>
      <c r="AP104" t="s">
        <v>2184</v>
      </c>
      <c r="AQ104"/>
      <c r="AR104" t="s">
        <v>24</v>
      </c>
      <c r="AS104"/>
      <c r="AT104"/>
      <c r="AU104"/>
      <c r="AV104">
        <v>30</v>
      </c>
      <c r="AW104" t="s">
        <v>562</v>
      </c>
    </row>
    <row r="105" spans="1:49" ht="15" customHeight="1" x14ac:dyDescent="0.25">
      <c r="A105" s="37" t="str">
        <f t="shared" si="8"/>
        <v>LEEQSFDDQ</v>
      </c>
      <c r="B105" s="37" t="str">
        <f>VLOOKUP(L105,'Scheme master'!B:AA,25,0)</f>
        <v>DDQ</v>
      </c>
      <c r="C105" s="37">
        <f>VLOOKUP(L105,'Scheme master'!B:Q,16,0)</f>
        <v>10</v>
      </c>
      <c r="D105" s="38">
        <f t="shared" si="9"/>
        <v>9.1414850000000013E-3</v>
      </c>
      <c r="E105" s="38">
        <f>SUMIF('CHY rollback'!A:A,L105,'CHY rollback'!G:G)</f>
        <v>0</v>
      </c>
      <c r="F105" s="38">
        <f t="shared" si="10"/>
        <v>1.4967660999999998E-2</v>
      </c>
      <c r="G105" s="45">
        <f t="shared" si="11"/>
        <v>16.3733</v>
      </c>
      <c r="H105" s="38">
        <f t="shared" si="14"/>
        <v>0</v>
      </c>
      <c r="I105" s="38">
        <f>SUMIFS(TB!E:E,TB!H:H,M105,TB!F:F,"AUM")</f>
        <v>-19.123608560000001</v>
      </c>
      <c r="J105" s="38">
        <f t="shared" si="15"/>
        <v>-6.000000496442226E-2</v>
      </c>
      <c r="K105" s="37" t="str">
        <f>VLOOKUP(M105,'Scheme master'!F:R,13,0)</f>
        <v>Live</v>
      </c>
      <c r="L105" t="s">
        <v>2215</v>
      </c>
      <c r="M105" t="s">
        <v>2037</v>
      </c>
      <c r="N105" t="s">
        <v>154</v>
      </c>
      <c r="O105">
        <v>9141.4850000000006</v>
      </c>
      <c r="P105">
        <v>149676.60999999999</v>
      </c>
      <c r="Q105">
        <v>16.373336498391701</v>
      </c>
      <c r="R105">
        <v>191236085.53999999</v>
      </c>
      <c r="S105">
        <v>16.3733</v>
      </c>
      <c r="T105" s="201">
        <v>45747</v>
      </c>
      <c r="U105">
        <v>151954</v>
      </c>
      <c r="V105" t="s">
        <v>2059</v>
      </c>
      <c r="W105">
        <v>191</v>
      </c>
      <c r="X105"/>
      <c r="Y105">
        <v>10</v>
      </c>
      <c r="Z105" t="s">
        <v>228</v>
      </c>
      <c r="AA105">
        <v>16.3733</v>
      </c>
      <c r="AB105">
        <v>16.3733</v>
      </c>
      <c r="AC105">
        <v>159559</v>
      </c>
      <c r="AD105" t="s">
        <v>2038</v>
      </c>
      <c r="AE105" t="s">
        <v>1308</v>
      </c>
      <c r="AF105">
        <v>45746</v>
      </c>
      <c r="AG105">
        <v>16.3733</v>
      </c>
      <c r="AH105">
        <v>16.373301493138101</v>
      </c>
      <c r="AI105">
        <v>0</v>
      </c>
      <c r="AJ105">
        <v>0</v>
      </c>
      <c r="AK105">
        <v>0</v>
      </c>
      <c r="AL105">
        <v>3.5005253519999997E-5</v>
      </c>
      <c r="AM105">
        <v>2.13794716567E-4</v>
      </c>
      <c r="AN105">
        <v>7.8E-2</v>
      </c>
      <c r="AO105" t="s">
        <v>2038</v>
      </c>
      <c r="AP105" t="s">
        <v>2184</v>
      </c>
      <c r="AQ105"/>
      <c r="AR105" t="s">
        <v>24</v>
      </c>
      <c r="AS105"/>
      <c r="AT105"/>
      <c r="AU105"/>
      <c r="AV105">
        <v>30</v>
      </c>
      <c r="AW105" t="s">
        <v>562</v>
      </c>
    </row>
    <row r="106" spans="1:49" ht="15" customHeight="1" x14ac:dyDescent="0.25">
      <c r="A106" s="37" t="str">
        <f t="shared" si="8"/>
        <v>LEEQSFRG</v>
      </c>
      <c r="B106" s="37" t="str">
        <f>VLOOKUP(L106,'Scheme master'!B:AA,25,0)</f>
        <v>RG</v>
      </c>
      <c r="C106" s="37">
        <f>VLOOKUP(L106,'Scheme master'!B:Q,16,0)</f>
        <v>10</v>
      </c>
      <c r="D106" s="38">
        <f t="shared" si="9"/>
        <v>6.0599581330000003</v>
      </c>
      <c r="E106" s="38">
        <f>SUMIF('CHY rollback'!A:A,L106,'CHY rollback'!G:G)</f>
        <v>0</v>
      </c>
      <c r="F106" s="38">
        <f t="shared" si="10"/>
        <v>15.833221753</v>
      </c>
      <c r="G106" s="45">
        <f t="shared" si="11"/>
        <v>26.127600000000001</v>
      </c>
      <c r="H106" s="38">
        <f t="shared" si="14"/>
        <v>0</v>
      </c>
      <c r="I106" s="38">
        <f>SUMIFS(TB!E:E,TB!H:H,M106,TB!F:F,"AUM")</f>
        <v>-19.123608560000001</v>
      </c>
      <c r="J106" s="38">
        <f t="shared" si="15"/>
        <v>-6.000000496442226E-2</v>
      </c>
      <c r="K106" s="37" t="str">
        <f>VLOOKUP(M106,'Scheme master'!F:R,13,0)</f>
        <v>Live</v>
      </c>
      <c r="L106" t="s">
        <v>2216</v>
      </c>
      <c r="M106" t="s">
        <v>2037</v>
      </c>
      <c r="N106" t="s">
        <v>19</v>
      </c>
      <c r="O106">
        <v>6059958.1330000004</v>
      </c>
      <c r="P106">
        <v>158332217.53</v>
      </c>
      <c r="Q106">
        <v>26.127609144325401</v>
      </c>
      <c r="R106">
        <v>191236085.53999999</v>
      </c>
      <c r="S106">
        <v>26.127600000000001</v>
      </c>
      <c r="T106" s="201">
        <v>45747</v>
      </c>
      <c r="U106">
        <v>151950</v>
      </c>
      <c r="V106" t="s">
        <v>2045</v>
      </c>
      <c r="W106">
        <v>191</v>
      </c>
      <c r="X106"/>
      <c r="Y106">
        <v>10</v>
      </c>
      <c r="Z106" t="s">
        <v>228</v>
      </c>
      <c r="AA106">
        <v>26.127600000000001</v>
      </c>
      <c r="AB106">
        <v>26.127600000000001</v>
      </c>
      <c r="AC106">
        <v>159554</v>
      </c>
      <c r="AD106" t="s">
        <v>2038</v>
      </c>
      <c r="AE106" t="s">
        <v>53</v>
      </c>
      <c r="AF106">
        <v>45746</v>
      </c>
      <c r="AG106">
        <v>26.128299999999999</v>
      </c>
      <c r="AH106">
        <v>26.1282685366698</v>
      </c>
      <c r="AI106">
        <v>-6.9999999999999999E-4</v>
      </c>
      <c r="AJ106">
        <v>-2.6790874262769999E-3</v>
      </c>
      <c r="AK106">
        <v>-0.97789999999999999</v>
      </c>
      <c r="AL106">
        <v>-6.5939234434999998E-4</v>
      </c>
      <c r="AM106">
        <v>-2.5236740943029999E-3</v>
      </c>
      <c r="AN106">
        <v>-0.92110000000000003</v>
      </c>
      <c r="AO106" t="s">
        <v>2038</v>
      </c>
      <c r="AP106" t="s">
        <v>2184</v>
      </c>
      <c r="AQ106"/>
      <c r="AR106" t="s">
        <v>25</v>
      </c>
      <c r="AS106"/>
      <c r="AT106"/>
      <c r="AU106"/>
      <c r="AV106">
        <v>30</v>
      </c>
      <c r="AW106" t="s">
        <v>562</v>
      </c>
    </row>
    <row r="107" spans="1:49" ht="15" customHeight="1" x14ac:dyDescent="0.25">
      <c r="A107" s="37" t="str">
        <f t="shared" si="8"/>
        <v>LEEQSFRDM</v>
      </c>
      <c r="B107" s="37" t="str">
        <f>VLOOKUP(L107,'Scheme master'!B:AA,25,0)</f>
        <v>RDM</v>
      </c>
      <c r="C107" s="37">
        <f>VLOOKUP(L107,'Scheme master'!B:Q,16,0)</f>
        <v>10</v>
      </c>
      <c r="D107" s="38">
        <f t="shared" si="9"/>
        <v>0.42033101299999998</v>
      </c>
      <c r="E107" s="38">
        <f>SUMIF('CHY rollback'!A:A,L107,'CHY rollback'!G:G)</f>
        <v>0</v>
      </c>
      <c r="F107" s="38">
        <f t="shared" si="10"/>
        <v>0.86524977200000008</v>
      </c>
      <c r="G107" s="45">
        <f t="shared" si="11"/>
        <v>20.585000000000001</v>
      </c>
      <c r="H107" s="38">
        <f t="shared" si="14"/>
        <v>0</v>
      </c>
      <c r="I107" s="38">
        <f>SUMIFS(TB!E:E,TB!H:H,M107,TB!F:F,"AUM")</f>
        <v>-19.123608560000001</v>
      </c>
      <c r="J107" s="38">
        <f t="shared" si="15"/>
        <v>-6.000000496442226E-2</v>
      </c>
      <c r="K107" s="37" t="str">
        <f>VLOOKUP(M107,'Scheme master'!F:R,13,0)</f>
        <v>Live</v>
      </c>
      <c r="L107" t="s">
        <v>2217</v>
      </c>
      <c r="M107" t="s">
        <v>2037</v>
      </c>
      <c r="N107" t="s">
        <v>129</v>
      </c>
      <c r="O107">
        <v>420331.01299999998</v>
      </c>
      <c r="P107">
        <v>8652497.7200000007</v>
      </c>
      <c r="Q107">
        <v>20.584961500330699</v>
      </c>
      <c r="R107">
        <v>191236085.53999999</v>
      </c>
      <c r="S107">
        <v>20.585000000000001</v>
      </c>
      <c r="T107" s="201">
        <v>45747</v>
      </c>
      <c r="U107">
        <v>151949</v>
      </c>
      <c r="V107" t="s">
        <v>2042</v>
      </c>
      <c r="W107">
        <v>191</v>
      </c>
      <c r="X107"/>
      <c r="Y107">
        <v>10</v>
      </c>
      <c r="Z107" t="s">
        <v>228</v>
      </c>
      <c r="AA107">
        <v>20.585000000000001</v>
      </c>
      <c r="AB107">
        <v>20.585000000000001</v>
      </c>
      <c r="AC107">
        <v>159555</v>
      </c>
      <c r="AD107" t="s">
        <v>2038</v>
      </c>
      <c r="AE107" t="s">
        <v>1300</v>
      </c>
      <c r="AF107">
        <v>45746</v>
      </c>
      <c r="AG107">
        <v>20.5855</v>
      </c>
      <c r="AH107">
        <v>20.5854810194555</v>
      </c>
      <c r="AI107">
        <v>-5.0000000000000001E-4</v>
      </c>
      <c r="AJ107">
        <v>-2.4288941245050001E-3</v>
      </c>
      <c r="AK107">
        <v>-0.88649999999999995</v>
      </c>
      <c r="AL107">
        <v>-5.1951912479999995E-4</v>
      </c>
      <c r="AM107">
        <v>-2.5237162265430001E-3</v>
      </c>
      <c r="AN107">
        <v>-0.92120000000000002</v>
      </c>
      <c r="AO107" t="s">
        <v>2038</v>
      </c>
      <c r="AP107" t="s">
        <v>2184</v>
      </c>
      <c r="AQ107"/>
      <c r="AR107" t="s">
        <v>25</v>
      </c>
      <c r="AS107"/>
      <c r="AT107"/>
      <c r="AU107"/>
      <c r="AV107">
        <v>30</v>
      </c>
      <c r="AW107" t="s">
        <v>562</v>
      </c>
    </row>
    <row r="108" spans="1:49" ht="15" customHeight="1" x14ac:dyDescent="0.25">
      <c r="A108" s="37" t="str">
        <f t="shared" si="8"/>
        <v>LEEQSFRDQ</v>
      </c>
      <c r="B108" s="37" t="str">
        <f>VLOOKUP(L108,'Scheme master'!B:AA,25,0)</f>
        <v>RDQ</v>
      </c>
      <c r="C108" s="37">
        <f>VLOOKUP(L108,'Scheme master'!B:Q,16,0)</f>
        <v>10</v>
      </c>
      <c r="D108" s="38">
        <f t="shared" si="9"/>
        <v>0.61452780699999998</v>
      </c>
      <c r="E108" s="38">
        <f>SUMIF('CHY rollback'!A:A,L108,'CHY rollback'!G:G)</f>
        <v>0</v>
      </c>
      <c r="F108" s="38">
        <f t="shared" si="10"/>
        <v>1.195999308</v>
      </c>
      <c r="G108" s="45">
        <f t="shared" si="11"/>
        <v>19.4621</v>
      </c>
      <c r="H108" s="38">
        <f t="shared" si="14"/>
        <v>0</v>
      </c>
      <c r="I108" s="38">
        <f>SUMIFS(TB!E:E,TB!H:H,M108,TB!F:F,"AUM")</f>
        <v>-19.123608560000001</v>
      </c>
      <c r="J108" s="38">
        <f t="shared" si="15"/>
        <v>-6.000000496442226E-2</v>
      </c>
      <c r="K108" s="37" t="str">
        <f>VLOOKUP(M108,'Scheme master'!F:R,13,0)</f>
        <v>Live</v>
      </c>
      <c r="L108" t="s">
        <v>2218</v>
      </c>
      <c r="M108" t="s">
        <v>2037</v>
      </c>
      <c r="N108" t="s">
        <v>172</v>
      </c>
      <c r="O108">
        <v>614527.80699999991</v>
      </c>
      <c r="P108">
        <v>11959993.08</v>
      </c>
      <c r="Q108">
        <v>19.462086082623799</v>
      </c>
      <c r="R108">
        <v>191236085.53999999</v>
      </c>
      <c r="S108">
        <v>19.4621</v>
      </c>
      <c r="T108" s="201">
        <v>45747</v>
      </c>
      <c r="U108">
        <v>151951</v>
      </c>
      <c r="V108" t="s">
        <v>2049</v>
      </c>
      <c r="W108">
        <v>191</v>
      </c>
      <c r="X108"/>
      <c r="Y108">
        <v>10</v>
      </c>
      <c r="Z108" t="s">
        <v>228</v>
      </c>
      <c r="AA108">
        <v>19.4621</v>
      </c>
      <c r="AB108">
        <v>19.4621</v>
      </c>
      <c r="AC108">
        <v>159556</v>
      </c>
      <c r="AD108" t="s">
        <v>2038</v>
      </c>
      <c r="AE108" t="s">
        <v>1310</v>
      </c>
      <c r="AF108">
        <v>45746</v>
      </c>
      <c r="AG108">
        <v>19.462599999999998</v>
      </c>
      <c r="AH108">
        <v>19.462577272764499</v>
      </c>
      <c r="AI108">
        <v>-5.0000000000000001E-4</v>
      </c>
      <c r="AJ108">
        <v>-2.5690298315740002E-3</v>
      </c>
      <c r="AK108">
        <v>-0.93769999999999998</v>
      </c>
      <c r="AL108">
        <v>-4.9119014072999999E-4</v>
      </c>
      <c r="AM108">
        <v>-2.5237671961219998E-3</v>
      </c>
      <c r="AN108">
        <v>-0.92120000000000002</v>
      </c>
      <c r="AO108" t="s">
        <v>2038</v>
      </c>
      <c r="AP108" t="s">
        <v>2184</v>
      </c>
      <c r="AQ108"/>
      <c r="AR108" t="s">
        <v>25</v>
      </c>
      <c r="AS108"/>
      <c r="AT108"/>
      <c r="AU108"/>
      <c r="AV108">
        <v>30</v>
      </c>
      <c r="AW108" t="s">
        <v>562</v>
      </c>
    </row>
    <row r="109" spans="1:49" ht="15" customHeight="1" x14ac:dyDescent="0.25">
      <c r="A109" s="37" t="str">
        <f t="shared" si="8"/>
        <v>LEEQTFDD</v>
      </c>
      <c r="B109" s="37" t="str">
        <f>VLOOKUP(L109,'Scheme master'!B:AA,25,0)</f>
        <v>DD</v>
      </c>
      <c r="C109" s="37">
        <f>VLOOKUP(L109,'Scheme master'!B:Q,16,0)</f>
        <v>10</v>
      </c>
      <c r="D109" s="38">
        <f t="shared" si="9"/>
        <v>0.59108122399999996</v>
      </c>
      <c r="E109" s="38">
        <f>SUMIF('CHY rollback'!A:A,L109,'CHY rollback'!G:G)</f>
        <v>0</v>
      </c>
      <c r="F109" s="38">
        <f t="shared" si="10"/>
        <v>1.9059785959999997</v>
      </c>
      <c r="G109" s="45">
        <f t="shared" si="11"/>
        <v>32.245600000000003</v>
      </c>
      <c r="H109" s="38">
        <f t="shared" si="14"/>
        <v>0</v>
      </c>
      <c r="I109" s="38">
        <f>SUMIFS(TB!E:E,TB!H:H,M109,TB!F:F,"AUM")</f>
        <v>-919.63776526899983</v>
      </c>
      <c r="J109" s="38">
        <f t="shared" si="15"/>
        <v>1.1368683772161603E-6</v>
      </c>
      <c r="K109" s="37" t="str">
        <f>VLOOKUP(M109,'Scheme master'!F:R,13,0)</f>
        <v>Live</v>
      </c>
      <c r="L109" t="s">
        <v>290</v>
      </c>
      <c r="M109" t="s">
        <v>291</v>
      </c>
      <c r="N109" t="s">
        <v>34</v>
      </c>
      <c r="O109">
        <v>591081.22399999993</v>
      </c>
      <c r="P109">
        <v>19059785.959999997</v>
      </c>
      <c r="Q109">
        <v>32.245629172615999</v>
      </c>
      <c r="R109">
        <v>9196377652.6900005</v>
      </c>
      <c r="S109">
        <v>32.245600000000003</v>
      </c>
      <c r="T109" s="201">
        <v>45747</v>
      </c>
      <c r="U109">
        <v>120263</v>
      </c>
      <c r="V109" t="s">
        <v>292</v>
      </c>
      <c r="W109">
        <v>17</v>
      </c>
      <c r="X109" t="s">
        <v>293</v>
      </c>
      <c r="Y109">
        <v>10</v>
      </c>
      <c r="Z109" t="s">
        <v>228</v>
      </c>
      <c r="AA109">
        <v>32.245600000000003</v>
      </c>
      <c r="AB109">
        <v>31.923100000000002</v>
      </c>
      <c r="AC109">
        <v>84333</v>
      </c>
      <c r="AD109" t="s">
        <v>1273</v>
      </c>
      <c r="AE109" t="s">
        <v>1303</v>
      </c>
      <c r="AF109">
        <v>45746</v>
      </c>
      <c r="AG109">
        <v>32.246499999999997</v>
      </c>
      <c r="AH109">
        <v>32.246522620045198</v>
      </c>
      <c r="AI109">
        <v>-8.9999999999999998E-4</v>
      </c>
      <c r="AJ109">
        <v>-2.7910005737049998E-3</v>
      </c>
      <c r="AK109">
        <v>-1.0186999999999999</v>
      </c>
      <c r="AL109">
        <v>-8.9344742914000002E-4</v>
      </c>
      <c r="AM109">
        <v>-2.770678375672E-3</v>
      </c>
      <c r="AN109">
        <v>-1.0113000000000001</v>
      </c>
      <c r="AO109" t="s">
        <v>1273</v>
      </c>
      <c r="AP109" t="s">
        <v>1042</v>
      </c>
      <c r="AQ109"/>
      <c r="AR109" t="s">
        <v>24</v>
      </c>
      <c r="AS109" t="s">
        <v>294</v>
      </c>
      <c r="AT109"/>
      <c r="AU109"/>
      <c r="AV109">
        <v>30</v>
      </c>
      <c r="AW109" t="s">
        <v>562</v>
      </c>
    </row>
    <row r="110" spans="1:49" ht="15" customHeight="1" x14ac:dyDescent="0.25">
      <c r="A110" s="37" t="str">
        <f t="shared" si="8"/>
        <v>LEEQTFDG</v>
      </c>
      <c r="B110" s="37" t="str">
        <f>VLOOKUP(L110,'Scheme master'!B:AA,25,0)</f>
        <v>DG</v>
      </c>
      <c r="C110" s="37">
        <f>VLOOKUP(L110,'Scheme master'!B:Q,16,0)</f>
        <v>10</v>
      </c>
      <c r="D110" s="38">
        <f t="shared" si="9"/>
        <v>6.6527423639999999</v>
      </c>
      <c r="E110" s="38">
        <f>SUMIF('CHY rollback'!A:A,L110,'CHY rollback'!G:G)</f>
        <v>0</v>
      </c>
      <c r="F110" s="38">
        <f t="shared" si="10"/>
        <v>63.739097189999995</v>
      </c>
      <c r="G110" s="45">
        <f t="shared" si="11"/>
        <v>95.808800000000005</v>
      </c>
      <c r="H110" s="38">
        <f t="shared" si="14"/>
        <v>0</v>
      </c>
      <c r="I110" s="38">
        <f>SUMIFS(TB!E:E,TB!H:H,M110,TB!F:F,"AUM")</f>
        <v>-919.63776526899983</v>
      </c>
      <c r="J110" s="38">
        <f t="shared" si="15"/>
        <v>1.1368683772161603E-6</v>
      </c>
      <c r="K110" s="37" t="str">
        <f>VLOOKUP(M110,'Scheme master'!F:R,13,0)</f>
        <v>Live</v>
      </c>
      <c r="L110" t="s">
        <v>295</v>
      </c>
      <c r="M110" t="s">
        <v>291</v>
      </c>
      <c r="N110" t="s">
        <v>41</v>
      </c>
      <c r="O110">
        <v>6652742.3640000001</v>
      </c>
      <c r="P110">
        <v>637390971.89999998</v>
      </c>
      <c r="Q110">
        <v>95.808756303132185</v>
      </c>
      <c r="R110">
        <v>9196377652.6900005</v>
      </c>
      <c r="S110">
        <v>95.808800000000005</v>
      </c>
      <c r="T110" s="201">
        <v>45747</v>
      </c>
      <c r="U110">
        <v>120264</v>
      </c>
      <c r="V110" t="s">
        <v>296</v>
      </c>
      <c r="W110">
        <v>17</v>
      </c>
      <c r="X110" t="s">
        <v>297</v>
      </c>
      <c r="Y110">
        <v>10</v>
      </c>
      <c r="Z110" t="s">
        <v>228</v>
      </c>
      <c r="AA110">
        <v>95.808800000000005</v>
      </c>
      <c r="AB110">
        <v>94.850700000000003</v>
      </c>
      <c r="AC110">
        <v>84334</v>
      </c>
      <c r="AD110" t="s">
        <v>1273</v>
      </c>
      <c r="AE110" t="s">
        <v>44</v>
      </c>
      <c r="AF110">
        <v>45746</v>
      </c>
      <c r="AG110">
        <v>95.811300000000003</v>
      </c>
      <c r="AH110">
        <v>95.811345091192493</v>
      </c>
      <c r="AI110">
        <v>-2.5000000000000001E-3</v>
      </c>
      <c r="AJ110">
        <v>-2.6092955632579999E-3</v>
      </c>
      <c r="AK110">
        <v>-0.95240000000000002</v>
      </c>
      <c r="AL110">
        <v>-2.5887880602700002E-3</v>
      </c>
      <c r="AM110">
        <v>-2.7019640083389999E-3</v>
      </c>
      <c r="AN110">
        <v>-0.98619999999999997</v>
      </c>
      <c r="AO110" t="s">
        <v>1273</v>
      </c>
      <c r="AP110" t="s">
        <v>1042</v>
      </c>
      <c r="AQ110"/>
      <c r="AR110" t="s">
        <v>24</v>
      </c>
      <c r="AS110" t="s">
        <v>298</v>
      </c>
      <c r="AT110"/>
      <c r="AU110"/>
      <c r="AV110">
        <v>30</v>
      </c>
      <c r="AW110" t="s">
        <v>562</v>
      </c>
    </row>
    <row r="111" spans="1:49" ht="15" customHeight="1" x14ac:dyDescent="0.25">
      <c r="A111" s="37" t="str">
        <f t="shared" si="8"/>
        <v>LEEQTFRD</v>
      </c>
      <c r="B111" s="37" t="str">
        <f>VLOOKUP(L111,'Scheme master'!B:AA,25,0)</f>
        <v>RD</v>
      </c>
      <c r="C111" s="37">
        <f>VLOOKUP(L111,'Scheme master'!B:Q,16,0)</f>
        <v>10</v>
      </c>
      <c r="D111" s="38">
        <f t="shared" si="9"/>
        <v>13.729604693999999</v>
      </c>
      <c r="E111" s="38">
        <f>SUMIF('CHY rollback'!A:A,L111,'CHY rollback'!G:G)</f>
        <v>0</v>
      </c>
      <c r="F111" s="38">
        <f t="shared" si="10"/>
        <v>37.793343530000001</v>
      </c>
      <c r="G111" s="45">
        <f t="shared" si="11"/>
        <v>27.526900000000001</v>
      </c>
      <c r="H111" s="38">
        <f t="shared" si="14"/>
        <v>0</v>
      </c>
      <c r="I111" s="38">
        <f>SUMIFS(TB!E:E,TB!H:H,M111,TB!F:F,"AUM")</f>
        <v>-919.63776526899983</v>
      </c>
      <c r="J111" s="38">
        <f t="shared" si="15"/>
        <v>1.1368683772161603E-6</v>
      </c>
      <c r="K111" s="37" t="str">
        <f>VLOOKUP(M111,'Scheme master'!F:R,13,0)</f>
        <v>Live</v>
      </c>
      <c r="L111" t="s">
        <v>299</v>
      </c>
      <c r="M111" t="s">
        <v>291</v>
      </c>
      <c r="N111" t="s">
        <v>18</v>
      </c>
      <c r="O111">
        <v>13729604.694</v>
      </c>
      <c r="P111">
        <v>377933435.30000001</v>
      </c>
      <c r="Q111">
        <v>27.5268985322761</v>
      </c>
      <c r="R111">
        <v>9196377652.6900005</v>
      </c>
      <c r="S111">
        <v>27.526900000000001</v>
      </c>
      <c r="T111" s="201">
        <v>45747</v>
      </c>
      <c r="U111">
        <v>100312</v>
      </c>
      <c r="V111" t="s">
        <v>300</v>
      </c>
      <c r="W111">
        <v>17</v>
      </c>
      <c r="X111" t="s">
        <v>301</v>
      </c>
      <c r="Y111">
        <v>10</v>
      </c>
      <c r="Z111" t="s">
        <v>228</v>
      </c>
      <c r="AA111">
        <v>27.526900000000001</v>
      </c>
      <c r="AB111">
        <v>27.2516</v>
      </c>
      <c r="AC111">
        <v>84331</v>
      </c>
      <c r="AD111" t="s">
        <v>1273</v>
      </c>
      <c r="AE111" t="s">
        <v>1304</v>
      </c>
      <c r="AF111">
        <v>45746</v>
      </c>
      <c r="AG111">
        <v>27.528400000000001</v>
      </c>
      <c r="AH111">
        <v>27.528415412802801</v>
      </c>
      <c r="AI111">
        <v>-1.5E-3</v>
      </c>
      <c r="AJ111">
        <v>-5.4489182081049999E-3</v>
      </c>
      <c r="AK111">
        <v>-1.9888999999999999</v>
      </c>
      <c r="AL111">
        <v>-1.51688052672E-3</v>
      </c>
      <c r="AM111">
        <v>-5.5102355292650004E-3</v>
      </c>
      <c r="AN111">
        <v>-2.0112000000000001</v>
      </c>
      <c r="AO111" t="s">
        <v>1273</v>
      </c>
      <c r="AP111" t="s">
        <v>1042</v>
      </c>
      <c r="AQ111"/>
      <c r="AR111" t="s">
        <v>25</v>
      </c>
      <c r="AS111" t="s">
        <v>302</v>
      </c>
      <c r="AT111"/>
      <c r="AU111"/>
      <c r="AV111">
        <v>30</v>
      </c>
      <c r="AW111" t="s">
        <v>562</v>
      </c>
    </row>
    <row r="112" spans="1:49" ht="15" customHeight="1" x14ac:dyDescent="0.25">
      <c r="A112" s="37" t="str">
        <f t="shared" si="8"/>
        <v>LEEQTFRG</v>
      </c>
      <c r="B112" s="37" t="str">
        <f>VLOOKUP(L112,'Scheme master'!B:AA,25,0)</f>
        <v>RG</v>
      </c>
      <c r="C112" s="37">
        <f>VLOOKUP(L112,'Scheme master'!B:Q,16,0)</f>
        <v>10</v>
      </c>
      <c r="D112" s="38">
        <f t="shared" si="9"/>
        <v>93.567173768000004</v>
      </c>
      <c r="E112" s="38">
        <f>SUMIF('CHY rollback'!A:A,L112,'CHY rollback'!G:G)</f>
        <v>0</v>
      </c>
      <c r="F112" s="38">
        <f t="shared" si="10"/>
        <v>816.19934595299992</v>
      </c>
      <c r="G112" s="45">
        <f t="shared" si="11"/>
        <v>87.231399999999994</v>
      </c>
      <c r="H112" s="38">
        <f t="shared" si="14"/>
        <v>0</v>
      </c>
      <c r="I112" s="38">
        <f>SUMIFS(TB!E:E,TB!H:H,M112,TB!F:F,"AUM")</f>
        <v>-919.63776526899983</v>
      </c>
      <c r="J112" s="38">
        <f t="shared" si="15"/>
        <v>1.1368683772161603E-6</v>
      </c>
      <c r="K112" s="37" t="str">
        <f>VLOOKUP(M112,'Scheme master'!F:R,13,0)</f>
        <v>Live</v>
      </c>
      <c r="L112" t="s">
        <v>303</v>
      </c>
      <c r="M112" t="s">
        <v>291</v>
      </c>
      <c r="N112" t="s">
        <v>19</v>
      </c>
      <c r="O112">
        <v>93567173.768000007</v>
      </c>
      <c r="P112">
        <v>8161993459.5299997</v>
      </c>
      <c r="Q112">
        <v>87.231377531693695</v>
      </c>
      <c r="R112">
        <v>9196377652.6900005</v>
      </c>
      <c r="S112">
        <v>87.231399999999994</v>
      </c>
      <c r="T112" s="201">
        <v>45747</v>
      </c>
      <c r="U112">
        <v>100313</v>
      </c>
      <c r="V112" t="s">
        <v>304</v>
      </c>
      <c r="W112">
        <v>17</v>
      </c>
      <c r="X112" t="s">
        <v>305</v>
      </c>
      <c r="Y112">
        <v>10</v>
      </c>
      <c r="Z112" t="s">
        <v>228</v>
      </c>
      <c r="AA112">
        <v>87.231399999999994</v>
      </c>
      <c r="AB112">
        <v>86.359099999999998</v>
      </c>
      <c r="AC112">
        <v>84332</v>
      </c>
      <c r="AD112" t="s">
        <v>1273</v>
      </c>
      <c r="AE112" t="s">
        <v>53</v>
      </c>
      <c r="AF112">
        <v>45746</v>
      </c>
      <c r="AG112">
        <v>87.236199999999997</v>
      </c>
      <c r="AH112">
        <v>87.236184453628994</v>
      </c>
      <c r="AI112">
        <v>-4.7999999999999996E-3</v>
      </c>
      <c r="AJ112">
        <v>-5.5023029430440002E-3</v>
      </c>
      <c r="AK112">
        <v>-2.0083000000000002</v>
      </c>
      <c r="AL112">
        <v>-4.8069219352000004E-3</v>
      </c>
      <c r="AM112">
        <v>-5.5102386301119997E-3</v>
      </c>
      <c r="AN112">
        <v>-2.0112000000000001</v>
      </c>
      <c r="AO112" t="s">
        <v>1273</v>
      </c>
      <c r="AP112" t="s">
        <v>1042</v>
      </c>
      <c r="AQ112"/>
      <c r="AR112" t="s">
        <v>25</v>
      </c>
      <c r="AS112" t="s">
        <v>306</v>
      </c>
      <c r="AT112"/>
      <c r="AU112"/>
      <c r="AV112">
        <v>30</v>
      </c>
      <c r="AW112" t="s">
        <v>562</v>
      </c>
    </row>
    <row r="113" spans="1:49" ht="15" customHeight="1" x14ac:dyDescent="0.25">
      <c r="A113" s="37" t="str">
        <f t="shared" si="8"/>
        <v>LEESCFDD</v>
      </c>
      <c r="B113" s="37" t="str">
        <f>VLOOKUP(L113,'Scheme master'!B:AA,25,0)</f>
        <v>DD</v>
      </c>
      <c r="C113" s="37">
        <f>VLOOKUP(L113,'Scheme master'!B:Q,16,0)</f>
        <v>10</v>
      </c>
      <c r="D113" s="38">
        <f t="shared" si="9"/>
        <v>0.93161032799999999</v>
      </c>
      <c r="E113" s="38">
        <f>SUMIF('CHY rollback'!A:A,L113,'CHY rollback'!G:G)</f>
        <v>0</v>
      </c>
      <c r="F113" s="38">
        <f t="shared" si="10"/>
        <v>2.875609565</v>
      </c>
      <c r="G113" s="45">
        <f t="shared" si="11"/>
        <v>30.867100000000001</v>
      </c>
      <c r="H113" s="38">
        <f t="shared" si="14"/>
        <v>0</v>
      </c>
      <c r="I113" s="38">
        <f>SUMIFS(TB!E:E,TB!H:H,M113,TB!F:F,"AUM")</f>
        <v>-493.73266140600003</v>
      </c>
      <c r="J113" s="38">
        <f t="shared" si="15"/>
        <v>-0.29000034373893868</v>
      </c>
      <c r="K113" s="37" t="str">
        <f>VLOOKUP(M113,'Scheme master'!F:R,13,0)</f>
        <v>Live</v>
      </c>
      <c r="L113" t="s">
        <v>2219</v>
      </c>
      <c r="M113" t="s">
        <v>2092</v>
      </c>
      <c r="N113" t="s">
        <v>34</v>
      </c>
      <c r="O113">
        <v>931610.32799999998</v>
      </c>
      <c r="P113">
        <v>28756095.649999999</v>
      </c>
      <c r="Q113">
        <v>30.867085503156801</v>
      </c>
      <c r="R113">
        <v>4937326613.7700005</v>
      </c>
      <c r="S113">
        <v>30.867100000000001</v>
      </c>
      <c r="T113" s="201">
        <v>45747</v>
      </c>
      <c r="U113">
        <v>152005</v>
      </c>
      <c r="V113" t="s">
        <v>2109</v>
      </c>
      <c r="W113">
        <v>189</v>
      </c>
      <c r="X113"/>
      <c r="Y113">
        <v>10</v>
      </c>
      <c r="Z113" t="s">
        <v>228</v>
      </c>
      <c r="AA113">
        <v>30.87</v>
      </c>
      <c r="AB113">
        <v>30.867100000000001</v>
      </c>
      <c r="AC113">
        <v>159580</v>
      </c>
      <c r="AD113" t="s">
        <v>2093</v>
      </c>
      <c r="AE113" t="s">
        <v>1303</v>
      </c>
      <c r="AF113">
        <v>45746</v>
      </c>
      <c r="AG113">
        <v>30.867599999999999</v>
      </c>
      <c r="AH113">
        <v>30.8676336400599</v>
      </c>
      <c r="AI113">
        <v>-5.0000000000000001E-4</v>
      </c>
      <c r="AJ113">
        <v>-1.619821430885E-3</v>
      </c>
      <c r="AK113">
        <v>-0.59119999999999995</v>
      </c>
      <c r="AL113">
        <v>-5.4813690300999996E-4</v>
      </c>
      <c r="AM113">
        <v>-1.7757658698479999E-3</v>
      </c>
      <c r="AN113">
        <v>-0.6482</v>
      </c>
      <c r="AO113" t="s">
        <v>2093</v>
      </c>
      <c r="AP113" t="s">
        <v>2187</v>
      </c>
      <c r="AQ113"/>
      <c r="AR113" t="s">
        <v>24</v>
      </c>
      <c r="AS113"/>
      <c r="AT113"/>
      <c r="AU113"/>
      <c r="AV113">
        <v>30</v>
      </c>
      <c r="AW113" t="s">
        <v>562</v>
      </c>
    </row>
    <row r="114" spans="1:49" ht="15" customHeight="1" x14ac:dyDescent="0.25">
      <c r="A114" s="37" t="str">
        <f t="shared" si="8"/>
        <v>LEESCFDG</v>
      </c>
      <c r="B114" s="37" t="str">
        <f>VLOOKUP(L114,'Scheme master'!B:AA,25,0)</f>
        <v>DG</v>
      </c>
      <c r="C114" s="37">
        <f>VLOOKUP(L114,'Scheme master'!B:Q,16,0)</f>
        <v>10</v>
      </c>
      <c r="D114" s="38">
        <f t="shared" si="9"/>
        <v>35.238600900000002</v>
      </c>
      <c r="E114" s="38">
        <f>SUMIF('CHY rollback'!A:A,L114,'CHY rollback'!G:G)</f>
        <v>0</v>
      </c>
      <c r="F114" s="38">
        <f t="shared" si="10"/>
        <v>108.786976529</v>
      </c>
      <c r="G114" s="45">
        <f t="shared" si="11"/>
        <v>30.871500000000001</v>
      </c>
      <c r="H114" s="38">
        <f t="shared" si="14"/>
        <v>0</v>
      </c>
      <c r="I114" s="38">
        <f>SUMIFS(TB!E:E,TB!H:H,M114,TB!F:F,"AUM")</f>
        <v>-493.73266140600003</v>
      </c>
      <c r="J114" s="38">
        <f t="shared" si="15"/>
        <v>-0.29000034373893868</v>
      </c>
      <c r="K114" s="37" t="str">
        <f>VLOOKUP(M114,'Scheme master'!F:R,13,0)</f>
        <v>Live</v>
      </c>
      <c r="L114" t="s">
        <v>2220</v>
      </c>
      <c r="M114" t="s">
        <v>2092</v>
      </c>
      <c r="N114" t="s">
        <v>41</v>
      </c>
      <c r="O114">
        <v>35238600.899999999</v>
      </c>
      <c r="P114">
        <v>1087869765.29</v>
      </c>
      <c r="Q114">
        <v>30.871536823415699</v>
      </c>
      <c r="R114">
        <v>4937326613.7700005</v>
      </c>
      <c r="S114">
        <v>30.871500000000001</v>
      </c>
      <c r="T114" s="201">
        <v>45747</v>
      </c>
      <c r="U114">
        <v>152004</v>
      </c>
      <c r="V114" t="s">
        <v>2105</v>
      </c>
      <c r="W114">
        <v>189</v>
      </c>
      <c r="X114"/>
      <c r="Y114">
        <v>10</v>
      </c>
      <c r="Z114" t="s">
        <v>228</v>
      </c>
      <c r="AA114">
        <v>30.87</v>
      </c>
      <c r="AB114">
        <v>30.871500000000001</v>
      </c>
      <c r="AC114">
        <v>159581</v>
      </c>
      <c r="AD114" t="s">
        <v>2093</v>
      </c>
      <c r="AE114" t="s">
        <v>44</v>
      </c>
      <c r="AF114">
        <v>45746</v>
      </c>
      <c r="AG114">
        <v>30.8721</v>
      </c>
      <c r="AH114">
        <v>30.872082419140501</v>
      </c>
      <c r="AI114">
        <v>-5.9999999999999995E-4</v>
      </c>
      <c r="AJ114">
        <v>-1.9435023856490001E-3</v>
      </c>
      <c r="AK114">
        <v>-0.70940000000000003</v>
      </c>
      <c r="AL114">
        <v>-5.4559572483000001E-4</v>
      </c>
      <c r="AM114">
        <v>-1.767278661097E-3</v>
      </c>
      <c r="AN114">
        <v>-0.64510000000000001</v>
      </c>
      <c r="AO114" t="s">
        <v>2093</v>
      </c>
      <c r="AP114" t="s">
        <v>2187</v>
      </c>
      <c r="AQ114"/>
      <c r="AR114" t="s">
        <v>24</v>
      </c>
      <c r="AS114"/>
      <c r="AT114"/>
      <c r="AU114"/>
      <c r="AV114">
        <v>30</v>
      </c>
      <c r="AW114" t="s">
        <v>562</v>
      </c>
    </row>
    <row r="115" spans="1:49" ht="15" customHeight="1" x14ac:dyDescent="0.25">
      <c r="A115" s="37" t="str">
        <f t="shared" si="8"/>
        <v>LEESCFRD</v>
      </c>
      <c r="B115" s="37" t="str">
        <f>VLOOKUP(L115,'Scheme master'!B:AA,25,0)</f>
        <v>RD</v>
      </c>
      <c r="C115" s="37">
        <f>VLOOKUP(L115,'Scheme master'!B:Q,16,0)</f>
        <v>10</v>
      </c>
      <c r="D115" s="38">
        <f t="shared" si="9"/>
        <v>3.0481571009999997</v>
      </c>
      <c r="E115" s="38">
        <f>SUMIF('CHY rollback'!A:A,L115,'CHY rollback'!G:G)</f>
        <v>0</v>
      </c>
      <c r="F115" s="38">
        <f t="shared" si="10"/>
        <v>8.4443580320000002</v>
      </c>
      <c r="G115" s="45">
        <f t="shared" si="11"/>
        <v>27.703199999999999</v>
      </c>
      <c r="H115" s="38">
        <f t="shared" si="14"/>
        <v>0</v>
      </c>
      <c r="I115" s="38">
        <f>SUMIFS(TB!E:E,TB!H:H,M115,TB!F:F,"AUM")</f>
        <v>-493.73266140600003</v>
      </c>
      <c r="J115" s="38">
        <f t="shared" si="15"/>
        <v>-0.29000034373893868</v>
      </c>
      <c r="K115" s="37" t="str">
        <f>VLOOKUP(M115,'Scheme master'!F:R,13,0)</f>
        <v>Live</v>
      </c>
      <c r="L115" t="s">
        <v>2221</v>
      </c>
      <c r="M115" t="s">
        <v>2092</v>
      </c>
      <c r="N115" t="s">
        <v>18</v>
      </c>
      <c r="O115">
        <v>3048157.1009999998</v>
      </c>
      <c r="P115">
        <v>84443580.320000008</v>
      </c>
      <c r="Q115">
        <v>27.703158834003901</v>
      </c>
      <c r="R115">
        <v>4937326613.7700005</v>
      </c>
      <c r="S115">
        <v>27.703199999999999</v>
      </c>
      <c r="T115" s="201">
        <v>45747</v>
      </c>
      <c r="U115">
        <v>152006</v>
      </c>
      <c r="V115" t="s">
        <v>2101</v>
      </c>
      <c r="W115">
        <v>189</v>
      </c>
      <c r="X115"/>
      <c r="Y115">
        <v>10</v>
      </c>
      <c r="Z115" t="s">
        <v>228</v>
      </c>
      <c r="AA115">
        <v>27.7</v>
      </c>
      <c r="AB115">
        <v>27.703199999999999</v>
      </c>
      <c r="AC115">
        <v>159578</v>
      </c>
      <c r="AD115" t="s">
        <v>2093</v>
      </c>
      <c r="AE115" t="s">
        <v>1304</v>
      </c>
      <c r="AF115">
        <v>45746</v>
      </c>
      <c r="AG115">
        <v>27.704799999999999</v>
      </c>
      <c r="AH115">
        <v>27.7047513241018</v>
      </c>
      <c r="AI115">
        <v>-1.6000000000000001E-3</v>
      </c>
      <c r="AJ115">
        <v>-5.7751725332790002E-3</v>
      </c>
      <c r="AK115">
        <v>-2.1078999999999999</v>
      </c>
      <c r="AL115">
        <v>-1.59249009784E-3</v>
      </c>
      <c r="AM115">
        <v>-5.7480757694240003E-3</v>
      </c>
      <c r="AN115">
        <v>-2.0979999999999999</v>
      </c>
      <c r="AO115" t="s">
        <v>2093</v>
      </c>
      <c r="AP115" t="s">
        <v>2187</v>
      </c>
      <c r="AQ115"/>
      <c r="AR115" t="s">
        <v>25</v>
      </c>
      <c r="AS115"/>
      <c r="AT115"/>
      <c r="AU115"/>
      <c r="AV115">
        <v>30</v>
      </c>
      <c r="AW115" t="s">
        <v>562</v>
      </c>
    </row>
    <row r="116" spans="1:49" ht="15" customHeight="1" x14ac:dyDescent="0.25">
      <c r="A116" s="37" t="str">
        <f t="shared" si="8"/>
        <v>LEESCFRG</v>
      </c>
      <c r="B116" s="37" t="str">
        <f>VLOOKUP(L116,'Scheme master'!B:AA,25,0)</f>
        <v>RG</v>
      </c>
      <c r="C116" s="37">
        <f>VLOOKUP(L116,'Scheme master'!B:Q,16,0)</f>
        <v>10</v>
      </c>
      <c r="D116" s="38">
        <f t="shared" si="9"/>
        <v>134.86613502699998</v>
      </c>
      <c r="E116" s="38">
        <f>SUMIF('CHY rollback'!A:A,L116,'CHY rollback'!G:G)</f>
        <v>0</v>
      </c>
      <c r="F116" s="38">
        <f t="shared" si="10"/>
        <v>373.62571725100003</v>
      </c>
      <c r="G116" s="45">
        <f t="shared" si="11"/>
        <v>27.703399999999998</v>
      </c>
      <c r="H116" s="38">
        <f t="shared" si="14"/>
        <v>0</v>
      </c>
      <c r="I116" s="38">
        <f>SUMIFS(TB!E:E,TB!H:H,M116,TB!F:F,"AUM")</f>
        <v>-493.73266140600003</v>
      </c>
      <c r="J116" s="38">
        <f t="shared" si="15"/>
        <v>-0.29000034373893868</v>
      </c>
      <c r="K116" s="37" t="str">
        <f>VLOOKUP(M116,'Scheme master'!F:R,13,0)</f>
        <v>Live</v>
      </c>
      <c r="L116" t="s">
        <v>2222</v>
      </c>
      <c r="M116" t="s">
        <v>2092</v>
      </c>
      <c r="N116" t="s">
        <v>19</v>
      </c>
      <c r="O116">
        <v>134866135.02700001</v>
      </c>
      <c r="P116">
        <v>3736257172.5100002</v>
      </c>
      <c r="Q116">
        <v>27.703449585487199</v>
      </c>
      <c r="R116">
        <v>4937326613.7700005</v>
      </c>
      <c r="S116">
        <v>27.703399999999998</v>
      </c>
      <c r="T116" s="201">
        <v>45747</v>
      </c>
      <c r="U116">
        <v>152003</v>
      </c>
      <c r="V116" t="s">
        <v>2097</v>
      </c>
      <c r="W116">
        <v>189</v>
      </c>
      <c r="X116"/>
      <c r="Y116">
        <v>10</v>
      </c>
      <c r="Z116" t="s">
        <v>228</v>
      </c>
      <c r="AA116">
        <v>27.7</v>
      </c>
      <c r="AB116">
        <v>27.703399999999998</v>
      </c>
      <c r="AC116">
        <v>159579</v>
      </c>
      <c r="AD116" t="s">
        <v>2093</v>
      </c>
      <c r="AE116" t="s">
        <v>53</v>
      </c>
      <c r="AF116">
        <v>45746</v>
      </c>
      <c r="AG116">
        <v>27.704999999999998</v>
      </c>
      <c r="AH116">
        <v>27.705042097350599</v>
      </c>
      <c r="AI116">
        <v>-1.6000000000000001E-3</v>
      </c>
      <c r="AJ116">
        <v>-5.7751308428080003E-3</v>
      </c>
      <c r="AK116">
        <v>-2.1078999999999999</v>
      </c>
      <c r="AL116">
        <v>-1.5925118633899999E-3</v>
      </c>
      <c r="AM116">
        <v>-5.748094003229E-3</v>
      </c>
      <c r="AN116">
        <v>-2.0981000000000001</v>
      </c>
      <c r="AO116" t="s">
        <v>2093</v>
      </c>
      <c r="AP116" t="s">
        <v>2187</v>
      </c>
      <c r="AQ116"/>
      <c r="AR116" t="s">
        <v>25</v>
      </c>
      <c r="AS116"/>
      <c r="AT116"/>
      <c r="AU116"/>
      <c r="AV116">
        <v>30</v>
      </c>
      <c r="AW116" t="s">
        <v>562</v>
      </c>
    </row>
    <row r="117" spans="1:49" ht="15" customHeight="1" x14ac:dyDescent="0.25">
      <c r="A117" s="37" t="str">
        <f t="shared" si="8"/>
        <v>LEFE30DD</v>
      </c>
      <c r="B117" s="37" t="str">
        <f>VLOOKUP(L117,'Scheme master'!B:AA,25,0)</f>
        <v>DD</v>
      </c>
      <c r="C117" s="37">
        <f>VLOOKUP(L117,'Scheme master'!B:Q,16,0)</f>
        <v>10</v>
      </c>
      <c r="D117" s="38">
        <f t="shared" si="9"/>
        <v>0.19974050600000001</v>
      </c>
      <c r="E117" s="38">
        <f>SUMIF('CHY rollback'!A:A,L117,'CHY rollback'!G:G)</f>
        <v>0</v>
      </c>
      <c r="F117" s="38">
        <f t="shared" si="10"/>
        <v>0.42702031500000004</v>
      </c>
      <c r="G117" s="45">
        <f t="shared" si="11"/>
        <v>21.378799999999998</v>
      </c>
      <c r="H117" s="38">
        <f t="shared" si="14"/>
        <v>0</v>
      </c>
      <c r="I117" s="38">
        <f>SUMIFS(TB!E:E,TB!H:H,M117,TB!F:F,"AUM")</f>
        <v>-127.18721162999995</v>
      </c>
      <c r="J117" s="38">
        <f t="shared" si="15"/>
        <v>0.85000039007354644</v>
      </c>
      <c r="K117" s="37" t="str">
        <f>VLOOKUP(M117,'Scheme master'!F:R,13,0)</f>
        <v>Live</v>
      </c>
      <c r="L117" t="s">
        <v>2223</v>
      </c>
      <c r="M117" t="s">
        <v>2112</v>
      </c>
      <c r="N117" t="s">
        <v>34</v>
      </c>
      <c r="O117">
        <v>199740.50599999999</v>
      </c>
      <c r="P117">
        <v>4270203.1500000004</v>
      </c>
      <c r="Q117">
        <v>21.3787540420069</v>
      </c>
      <c r="R117">
        <v>1271872117.1500001</v>
      </c>
      <c r="S117">
        <v>21.378799999999998</v>
      </c>
      <c r="T117" s="201">
        <v>45747</v>
      </c>
      <c r="U117">
        <v>152008</v>
      </c>
      <c r="V117" t="s">
        <v>2126</v>
      </c>
      <c r="W117">
        <v>186</v>
      </c>
      <c r="X117"/>
      <c r="Y117">
        <v>10</v>
      </c>
      <c r="Z117" t="s">
        <v>228</v>
      </c>
      <c r="AA117">
        <v>21.378799999999998</v>
      </c>
      <c r="AB117">
        <v>21.378799999999998</v>
      </c>
      <c r="AC117">
        <v>159565</v>
      </c>
      <c r="AD117" t="s">
        <v>2701</v>
      </c>
      <c r="AE117" t="s">
        <v>1303</v>
      </c>
      <c r="AF117">
        <v>45746</v>
      </c>
      <c r="AG117">
        <v>21.3794</v>
      </c>
      <c r="AH117">
        <v>21.3793901172955</v>
      </c>
      <c r="AI117">
        <v>-5.9999999999999995E-4</v>
      </c>
      <c r="AJ117">
        <v>-2.806439843961E-3</v>
      </c>
      <c r="AK117">
        <v>-1.0244</v>
      </c>
      <c r="AL117">
        <v>-6.3607528860999999E-4</v>
      </c>
      <c r="AM117">
        <v>-2.9751797648119999E-3</v>
      </c>
      <c r="AN117">
        <v>-1.0859000000000001</v>
      </c>
      <c r="AO117" t="s">
        <v>2113</v>
      </c>
      <c r="AP117" t="s">
        <v>2188</v>
      </c>
      <c r="AQ117"/>
      <c r="AR117" t="s">
        <v>24</v>
      </c>
      <c r="AS117"/>
      <c r="AT117"/>
      <c r="AU117"/>
      <c r="AV117">
        <v>30</v>
      </c>
      <c r="AW117" t="s">
        <v>562</v>
      </c>
    </row>
    <row r="118" spans="1:49" ht="15" customHeight="1" x14ac:dyDescent="0.25">
      <c r="A118" s="37" t="str">
        <f t="shared" si="8"/>
        <v>LEFE30DG</v>
      </c>
      <c r="B118" s="37" t="str">
        <f>VLOOKUP(L118,'Scheme master'!B:AA,25,0)</f>
        <v>DG</v>
      </c>
      <c r="C118" s="37">
        <f>VLOOKUP(L118,'Scheme master'!B:Q,16,0)</f>
        <v>10</v>
      </c>
      <c r="D118" s="38">
        <f t="shared" si="9"/>
        <v>2.874097269</v>
      </c>
      <c r="E118" s="38">
        <f>SUMIF('CHY rollback'!A:A,L118,'CHY rollback'!G:G)</f>
        <v>0</v>
      </c>
      <c r="F118" s="38">
        <f t="shared" si="10"/>
        <v>6.1487557959999997</v>
      </c>
      <c r="G118" s="45">
        <f t="shared" si="11"/>
        <v>21.393699999999999</v>
      </c>
      <c r="H118" s="38">
        <f t="shared" si="14"/>
        <v>0</v>
      </c>
      <c r="I118" s="38">
        <f>SUMIFS(TB!E:E,TB!H:H,M118,TB!F:F,"AUM")</f>
        <v>-127.18721162999995</v>
      </c>
      <c r="J118" s="38">
        <f t="shared" si="15"/>
        <v>0.85000039007354644</v>
      </c>
      <c r="K118" s="37" t="str">
        <f>VLOOKUP(M118,'Scheme master'!F:R,13,0)</f>
        <v>Live</v>
      </c>
      <c r="L118" t="s">
        <v>2224</v>
      </c>
      <c r="M118" t="s">
        <v>2112</v>
      </c>
      <c r="N118" t="s">
        <v>41</v>
      </c>
      <c r="O118">
        <v>2874097.2689999999</v>
      </c>
      <c r="P118">
        <v>61487557.959999993</v>
      </c>
      <c r="Q118">
        <v>21.3936941603211</v>
      </c>
      <c r="R118">
        <v>1271872117.1500001</v>
      </c>
      <c r="S118">
        <v>21.393699999999999</v>
      </c>
      <c r="T118" s="201">
        <v>45747</v>
      </c>
      <c r="U118">
        <v>152010</v>
      </c>
      <c r="V118" t="s">
        <v>2123</v>
      </c>
      <c r="W118">
        <v>186</v>
      </c>
      <c r="X118"/>
      <c r="Y118">
        <v>10</v>
      </c>
      <c r="Z118" t="s">
        <v>228</v>
      </c>
      <c r="AA118">
        <v>21.393699999999999</v>
      </c>
      <c r="AB118">
        <v>21.393699999999999</v>
      </c>
      <c r="AC118">
        <v>159566</v>
      </c>
      <c r="AD118" t="s">
        <v>2701</v>
      </c>
      <c r="AE118" t="s">
        <v>44</v>
      </c>
      <c r="AF118">
        <v>45746</v>
      </c>
      <c r="AG118">
        <v>21.394300000000001</v>
      </c>
      <c r="AH118">
        <v>21.394303903080601</v>
      </c>
      <c r="AI118">
        <v>-5.9999999999999995E-4</v>
      </c>
      <c r="AJ118">
        <v>-2.8044853068339998E-3</v>
      </c>
      <c r="AK118">
        <v>-1.0236000000000001</v>
      </c>
      <c r="AL118">
        <v>-6.0974275954000005E-4</v>
      </c>
      <c r="AM118">
        <v>-2.8500238301849999E-3</v>
      </c>
      <c r="AN118">
        <v>-1.0403</v>
      </c>
      <c r="AO118" t="s">
        <v>2113</v>
      </c>
      <c r="AP118" t="s">
        <v>2188</v>
      </c>
      <c r="AQ118"/>
      <c r="AR118" t="s">
        <v>24</v>
      </c>
      <c r="AS118"/>
      <c r="AT118"/>
      <c r="AU118"/>
      <c r="AV118">
        <v>30</v>
      </c>
      <c r="AW118" t="s">
        <v>562</v>
      </c>
    </row>
    <row r="119" spans="1:49" ht="15" customHeight="1" x14ac:dyDescent="0.25">
      <c r="A119" s="37" t="str">
        <f t="shared" si="8"/>
        <v>LEFE30RD</v>
      </c>
      <c r="B119" s="37" t="str">
        <f>VLOOKUP(L119,'Scheme master'!B:AA,25,0)</f>
        <v>RD</v>
      </c>
      <c r="C119" s="37">
        <f>VLOOKUP(L119,'Scheme master'!B:Q,16,0)</f>
        <v>10</v>
      </c>
      <c r="D119" s="38">
        <f t="shared" si="9"/>
        <v>1.8564922990000001</v>
      </c>
      <c r="E119" s="38">
        <f>SUMIF('CHY rollback'!A:A,L119,'CHY rollback'!G:G)</f>
        <v>0</v>
      </c>
      <c r="F119" s="38">
        <f t="shared" si="10"/>
        <v>3.6253958670000004</v>
      </c>
      <c r="G119" s="45">
        <f t="shared" si="11"/>
        <v>19.528199999999998</v>
      </c>
      <c r="H119" s="38">
        <f t="shared" si="14"/>
        <v>0</v>
      </c>
      <c r="I119" s="38">
        <f>SUMIFS(TB!E:E,TB!H:H,M119,TB!F:F,"AUM")</f>
        <v>-127.18721162999995</v>
      </c>
      <c r="J119" s="38">
        <f t="shared" si="15"/>
        <v>0.85000039007354644</v>
      </c>
      <c r="K119" s="37" t="str">
        <f>VLOOKUP(M119,'Scheme master'!F:R,13,0)</f>
        <v>Live</v>
      </c>
      <c r="L119" t="s">
        <v>2225</v>
      </c>
      <c r="M119" t="s">
        <v>2112</v>
      </c>
      <c r="N119" t="s">
        <v>18</v>
      </c>
      <c r="O119">
        <v>1856492.2990000001</v>
      </c>
      <c r="P119">
        <v>36253958.670000002</v>
      </c>
      <c r="Q119">
        <v>19.528203100830599</v>
      </c>
      <c r="R119">
        <v>1271872117.1500001</v>
      </c>
      <c r="S119">
        <v>19.528199999999998</v>
      </c>
      <c r="T119" s="201">
        <v>45747</v>
      </c>
      <c r="U119">
        <v>152007</v>
      </c>
      <c r="V119" t="s">
        <v>2120</v>
      </c>
      <c r="W119">
        <v>186</v>
      </c>
      <c r="X119"/>
      <c r="Y119">
        <v>10</v>
      </c>
      <c r="Z119" t="s">
        <v>228</v>
      </c>
      <c r="AA119">
        <v>19.528199999999998</v>
      </c>
      <c r="AB119">
        <v>19.528199999999998</v>
      </c>
      <c r="AC119">
        <v>159563</v>
      </c>
      <c r="AD119" t="s">
        <v>2701</v>
      </c>
      <c r="AE119" t="s">
        <v>1304</v>
      </c>
      <c r="AF119">
        <v>45746</v>
      </c>
      <c r="AG119">
        <v>19.529199999999999</v>
      </c>
      <c r="AH119">
        <v>19.529244203991201</v>
      </c>
      <c r="AI119">
        <v>-1E-3</v>
      </c>
      <c r="AJ119">
        <v>-5.1205374516099999E-3</v>
      </c>
      <c r="AK119">
        <v>-1.869</v>
      </c>
      <c r="AL119">
        <v>-1.0411031605299999E-3</v>
      </c>
      <c r="AM119">
        <v>-5.3309956578719998E-3</v>
      </c>
      <c r="AN119">
        <v>-1.9458</v>
      </c>
      <c r="AO119" t="s">
        <v>2113</v>
      </c>
      <c r="AP119" t="s">
        <v>2188</v>
      </c>
      <c r="AQ119"/>
      <c r="AR119" t="s">
        <v>25</v>
      </c>
      <c r="AS119"/>
      <c r="AT119"/>
      <c r="AU119"/>
      <c r="AV119">
        <v>30</v>
      </c>
      <c r="AW119" t="s">
        <v>562</v>
      </c>
    </row>
    <row r="120" spans="1:49" ht="15" customHeight="1" x14ac:dyDescent="0.25">
      <c r="A120" s="37" t="str">
        <f t="shared" si="8"/>
        <v>LEFE30RG</v>
      </c>
      <c r="B120" s="37" t="str">
        <f>VLOOKUP(L120,'Scheme master'!B:AA,25,0)</f>
        <v>RG</v>
      </c>
      <c r="C120" s="37">
        <f>VLOOKUP(L120,'Scheme master'!B:Q,16,0)</f>
        <v>10</v>
      </c>
      <c r="D120" s="38">
        <f t="shared" si="9"/>
        <v>59.905609880999997</v>
      </c>
      <c r="E120" s="38">
        <f>SUMIF('CHY rollback'!A:A,L120,'CHY rollback'!G:G)</f>
        <v>0</v>
      </c>
      <c r="F120" s="38">
        <f t="shared" si="10"/>
        <v>116.98603973699998</v>
      </c>
      <c r="G120" s="45">
        <f t="shared" si="11"/>
        <v>19.528400000000001</v>
      </c>
      <c r="H120" s="38">
        <f t="shared" si="14"/>
        <v>0</v>
      </c>
      <c r="I120" s="38">
        <f>SUMIFS(TB!E:E,TB!H:H,M120,TB!F:F,"AUM")</f>
        <v>-127.18721162999995</v>
      </c>
      <c r="J120" s="38">
        <f t="shared" si="15"/>
        <v>0.85000039007354644</v>
      </c>
      <c r="K120" s="37" t="str">
        <f>VLOOKUP(M120,'Scheme master'!F:R,13,0)</f>
        <v>Live</v>
      </c>
      <c r="L120" t="s">
        <v>2226</v>
      </c>
      <c r="M120" t="s">
        <v>2112</v>
      </c>
      <c r="N120" t="s">
        <v>19</v>
      </c>
      <c r="O120">
        <v>59905609.880999997</v>
      </c>
      <c r="P120">
        <v>1169860397.3699999</v>
      </c>
      <c r="Q120">
        <v>19.528394747902201</v>
      </c>
      <c r="R120">
        <v>1271872117.1500001</v>
      </c>
      <c r="S120">
        <v>19.528400000000001</v>
      </c>
      <c r="T120" s="201">
        <v>45747</v>
      </c>
      <c r="U120">
        <v>152009</v>
      </c>
      <c r="V120" t="s">
        <v>2117</v>
      </c>
      <c r="W120">
        <v>186</v>
      </c>
      <c r="X120"/>
      <c r="Y120">
        <v>10</v>
      </c>
      <c r="Z120" t="s">
        <v>228</v>
      </c>
      <c r="AA120">
        <v>19.528400000000001</v>
      </c>
      <c r="AB120">
        <v>19.528400000000001</v>
      </c>
      <c r="AC120">
        <v>159564</v>
      </c>
      <c r="AD120" t="s">
        <v>2701</v>
      </c>
      <c r="AE120" t="s">
        <v>53</v>
      </c>
      <c r="AF120">
        <v>45746</v>
      </c>
      <c r="AG120">
        <v>19.529399999999999</v>
      </c>
      <c r="AH120">
        <v>19.529435864253799</v>
      </c>
      <c r="AI120">
        <v>-1E-3</v>
      </c>
      <c r="AJ120">
        <v>-5.1204850123399998E-3</v>
      </c>
      <c r="AK120">
        <v>-1.869</v>
      </c>
      <c r="AL120">
        <v>-1.0411163516099999E-3</v>
      </c>
      <c r="AM120">
        <v>-5.3310108845259999E-3</v>
      </c>
      <c r="AN120">
        <v>-1.9458</v>
      </c>
      <c r="AO120" t="s">
        <v>2113</v>
      </c>
      <c r="AP120" t="s">
        <v>2188</v>
      </c>
      <c r="AQ120"/>
      <c r="AR120" t="s">
        <v>25</v>
      </c>
      <c r="AS120"/>
      <c r="AT120"/>
      <c r="AU120"/>
      <c r="AV120">
        <v>30</v>
      </c>
      <c r="AW120" t="s">
        <v>562</v>
      </c>
    </row>
    <row r="121" spans="1:49" ht="15" customHeight="1" x14ac:dyDescent="0.25">
      <c r="A121" s="37" t="str">
        <f t="shared" si="8"/>
        <v>LEGFOFDG</v>
      </c>
      <c r="B121" s="37" t="str">
        <f>VLOOKUP(L121,'Scheme master'!B:AA,25,0)</f>
        <v>DG</v>
      </c>
      <c r="C121" s="37">
        <f>VLOOKUP(L121,'Scheme master'!B:Q,16,0)</f>
        <v>10</v>
      </c>
      <c r="D121" s="38">
        <f t="shared" si="9"/>
        <v>16.852516938000001</v>
      </c>
      <c r="E121" s="38">
        <f>SUMIF('CHY rollback'!A:A,L121,'CHY rollback'!G:G)</f>
        <v>0</v>
      </c>
      <c r="F121" s="38">
        <f t="shared" si="10"/>
        <v>41.702901961999999</v>
      </c>
      <c r="G121" s="45">
        <f t="shared" si="11"/>
        <v>24.745799999999999</v>
      </c>
      <c r="H121" s="38">
        <f t="shared" si="14"/>
        <v>0</v>
      </c>
      <c r="I121" s="38">
        <f>SUMIFS(TB!E:E,TB!H:H,M121,TB!F:F,"AUM")</f>
        <v>-103.65699651900003</v>
      </c>
      <c r="J121" s="38">
        <f t="shared" si="15"/>
        <v>-0.19000040651917516</v>
      </c>
      <c r="K121" s="37" t="str">
        <f>VLOOKUP(M121,'Scheme master'!F:R,13,0)</f>
        <v>Live</v>
      </c>
      <c r="L121" t="s">
        <v>2227</v>
      </c>
      <c r="M121" t="s">
        <v>2061</v>
      </c>
      <c r="N121" t="s">
        <v>41</v>
      </c>
      <c r="O121">
        <v>16852516.938000001</v>
      </c>
      <c r="P121">
        <v>417029019.62</v>
      </c>
      <c r="Q121">
        <v>24.7458003545844</v>
      </c>
      <c r="R121">
        <v>1036569965</v>
      </c>
      <c r="S121">
        <v>24.745799999999999</v>
      </c>
      <c r="T121" s="201">
        <v>45747</v>
      </c>
      <c r="U121">
        <v>151974</v>
      </c>
      <c r="V121" t="s">
        <v>2070</v>
      </c>
      <c r="W121">
        <v>194</v>
      </c>
      <c r="X121"/>
      <c r="Y121">
        <v>10</v>
      </c>
      <c r="Z121" t="s">
        <v>228</v>
      </c>
      <c r="AA121">
        <v>24.745799999999999</v>
      </c>
      <c r="AB121">
        <v>24.745799999999999</v>
      </c>
      <c r="AC121">
        <v>159660</v>
      </c>
      <c r="AD121" t="s">
        <v>2062</v>
      </c>
      <c r="AE121" t="s">
        <v>44</v>
      </c>
      <c r="AF121">
        <v>45746</v>
      </c>
      <c r="AG121">
        <v>24.745899999999999</v>
      </c>
      <c r="AH121">
        <v>24.745875940326599</v>
      </c>
      <c r="AI121">
        <v>-1E-4</v>
      </c>
      <c r="AJ121">
        <v>-4.0410734707499999E-4</v>
      </c>
      <c r="AK121">
        <v>-0.14749999999999999</v>
      </c>
      <c r="AL121">
        <v>-7.5585742160000003E-5</v>
      </c>
      <c r="AM121">
        <v>-3.0544783438700001E-4</v>
      </c>
      <c r="AN121">
        <v>-0.1115</v>
      </c>
      <c r="AO121" t="s">
        <v>2062</v>
      </c>
      <c r="AP121" t="s">
        <v>2185</v>
      </c>
      <c r="AQ121"/>
      <c r="AR121" t="s">
        <v>24</v>
      </c>
      <c r="AS121"/>
      <c r="AT121"/>
      <c r="AU121"/>
      <c r="AV121">
        <v>30</v>
      </c>
      <c r="AW121" t="s">
        <v>562</v>
      </c>
    </row>
    <row r="122" spans="1:49" ht="15" customHeight="1" x14ac:dyDescent="0.25">
      <c r="A122" s="37" t="str">
        <f t="shared" si="8"/>
        <v>LEGFOFRG</v>
      </c>
      <c r="B122" s="37" t="str">
        <f>VLOOKUP(L122,'Scheme master'!B:AA,25,0)</f>
        <v>RG</v>
      </c>
      <c r="C122" s="37">
        <f>VLOOKUP(L122,'Scheme master'!B:Q,16,0)</f>
        <v>10</v>
      </c>
      <c r="D122" s="38">
        <f t="shared" si="9"/>
        <v>26.359982016</v>
      </c>
      <c r="E122" s="38">
        <f>SUMIF('CHY rollback'!A:A,L122,'CHY rollback'!G:G)</f>
        <v>0</v>
      </c>
      <c r="F122" s="38">
        <f t="shared" si="10"/>
        <v>61.954094538</v>
      </c>
      <c r="G122" s="45">
        <f t="shared" si="11"/>
        <v>23.5031</v>
      </c>
      <c r="H122" s="38">
        <f t="shared" si="14"/>
        <v>0</v>
      </c>
      <c r="I122" s="38">
        <f>SUMIFS(TB!E:E,TB!H:H,M122,TB!F:F,"AUM")</f>
        <v>-103.65699651900003</v>
      </c>
      <c r="J122" s="38">
        <f t="shared" si="15"/>
        <v>-0.19000040651917516</v>
      </c>
      <c r="K122" s="37" t="str">
        <f>VLOOKUP(M122,'Scheme master'!F:R,13,0)</f>
        <v>Live</v>
      </c>
      <c r="L122" t="s">
        <v>2228</v>
      </c>
      <c r="M122" t="s">
        <v>2061</v>
      </c>
      <c r="N122" t="s">
        <v>19</v>
      </c>
      <c r="O122">
        <v>26359982.015999999</v>
      </c>
      <c r="P122">
        <v>619540945.38</v>
      </c>
      <c r="Q122">
        <v>23.503086800436801</v>
      </c>
      <c r="R122">
        <v>1036569965</v>
      </c>
      <c r="S122">
        <v>23.5031</v>
      </c>
      <c r="T122" s="201">
        <v>45747</v>
      </c>
      <c r="U122">
        <v>151973</v>
      </c>
      <c r="V122" t="s">
        <v>2067</v>
      </c>
      <c r="W122">
        <v>194</v>
      </c>
      <c r="X122"/>
      <c r="Y122">
        <v>10</v>
      </c>
      <c r="Z122" t="s">
        <v>228</v>
      </c>
      <c r="AA122">
        <v>23.5031</v>
      </c>
      <c r="AB122">
        <v>23.5031</v>
      </c>
      <c r="AC122">
        <v>159659</v>
      </c>
      <c r="AD122" t="s">
        <v>2062</v>
      </c>
      <c r="AE122" t="s">
        <v>53</v>
      </c>
      <c r="AF122">
        <v>45746</v>
      </c>
      <c r="AG122">
        <v>23.503499999999999</v>
      </c>
      <c r="AH122">
        <v>23.503454795376701</v>
      </c>
      <c r="AI122">
        <v>-4.0000000000000002E-4</v>
      </c>
      <c r="AJ122">
        <v>-1.7018741889500001E-3</v>
      </c>
      <c r="AK122">
        <v>-0.62119999999999997</v>
      </c>
      <c r="AL122">
        <v>-3.6799493999000002E-4</v>
      </c>
      <c r="AM122">
        <v>-1.5657057364280001E-3</v>
      </c>
      <c r="AN122">
        <v>-0.57150000000000001</v>
      </c>
      <c r="AO122" t="s">
        <v>2062</v>
      </c>
      <c r="AP122" t="s">
        <v>2185</v>
      </c>
      <c r="AQ122"/>
      <c r="AR122" t="s">
        <v>25</v>
      </c>
      <c r="AS122"/>
      <c r="AT122"/>
      <c r="AU122"/>
      <c r="AV122">
        <v>30</v>
      </c>
      <c r="AW122" t="s">
        <v>562</v>
      </c>
    </row>
    <row r="123" spans="1:49" ht="15" customHeight="1" x14ac:dyDescent="0.25">
      <c r="A123" s="37" t="str">
        <f t="shared" si="8"/>
        <v>LEGROWDD</v>
      </c>
      <c r="B123" s="37" t="str">
        <f>VLOOKUP(L123,'Scheme master'!B:AA,25,0)</f>
        <v>DD</v>
      </c>
      <c r="C123" s="37">
        <f>VLOOKUP(L123,'Scheme master'!B:Q,16,0)</f>
        <v>10</v>
      </c>
      <c r="D123" s="38">
        <f t="shared" si="9"/>
        <v>0.64004289699999994</v>
      </c>
      <c r="E123" s="38">
        <f>SUMIF('CHY rollback'!A:A,L123,'CHY rollback'!G:G)</f>
        <v>0</v>
      </c>
      <c r="F123" s="38">
        <f t="shared" si="10"/>
        <v>2.3698042130000001</v>
      </c>
      <c r="G123" s="45">
        <f t="shared" si="11"/>
        <v>37.025700000000001</v>
      </c>
      <c r="H123" s="38">
        <f t="shared" si="14"/>
        <v>0</v>
      </c>
      <c r="I123" s="38">
        <f>SUMIFS(TB!E:E,TB!H:H,M123,TB!F:F,"AUM")</f>
        <v>-1379.0736636270008</v>
      </c>
      <c r="J123" s="38">
        <f t="shared" si="15"/>
        <v>-6.8212102632969618E-6</v>
      </c>
      <c r="K123" s="37" t="str">
        <f>VLOOKUP(M123,'Scheme master'!F:R,13,0)</f>
        <v>Live</v>
      </c>
      <c r="L123" t="s">
        <v>307</v>
      </c>
      <c r="M123" t="s">
        <v>308</v>
      </c>
      <c r="N123" t="s">
        <v>34</v>
      </c>
      <c r="O123">
        <v>640042.897</v>
      </c>
      <c r="P123">
        <v>23698042.130000003</v>
      </c>
      <c r="Q123">
        <v>37.0257091221184</v>
      </c>
      <c r="R123">
        <v>13790736636.27</v>
      </c>
      <c r="S123">
        <v>37.025700000000001</v>
      </c>
      <c r="T123" s="201">
        <v>45747</v>
      </c>
      <c r="U123">
        <v>120268</v>
      </c>
      <c r="V123" t="s">
        <v>309</v>
      </c>
      <c r="W123">
        <v>19</v>
      </c>
      <c r="X123" t="s">
        <v>310</v>
      </c>
      <c r="Y123">
        <v>10</v>
      </c>
      <c r="Z123" t="s">
        <v>228</v>
      </c>
      <c r="AA123">
        <v>37.025700000000001</v>
      </c>
      <c r="AB123">
        <v>36.6554</v>
      </c>
      <c r="AC123">
        <v>84352</v>
      </c>
      <c r="AD123" t="s">
        <v>311</v>
      </c>
      <c r="AE123" t="s">
        <v>1303</v>
      </c>
      <c r="AF123">
        <v>45746</v>
      </c>
      <c r="AG123">
        <v>37.026600000000002</v>
      </c>
      <c r="AH123">
        <v>37.026557940225103</v>
      </c>
      <c r="AI123">
        <v>-8.9999999999999998E-4</v>
      </c>
      <c r="AJ123">
        <v>-2.4306849670230001E-3</v>
      </c>
      <c r="AK123">
        <v>-0.88719999999999999</v>
      </c>
      <c r="AL123">
        <v>-8.4881810663999999E-4</v>
      </c>
      <c r="AM123">
        <v>-2.2924575057989998E-3</v>
      </c>
      <c r="AN123">
        <v>-0.8367</v>
      </c>
      <c r="AO123" t="s">
        <v>311</v>
      </c>
      <c r="AP123" t="s">
        <v>312</v>
      </c>
      <c r="AQ123"/>
      <c r="AR123" t="s">
        <v>24</v>
      </c>
      <c r="AS123" t="s">
        <v>313</v>
      </c>
      <c r="AT123"/>
      <c r="AU123"/>
      <c r="AV123">
        <v>30</v>
      </c>
      <c r="AW123" t="s">
        <v>562</v>
      </c>
    </row>
    <row r="124" spans="1:49" ht="15" customHeight="1" x14ac:dyDescent="0.25">
      <c r="A124" s="37" t="str">
        <f t="shared" si="8"/>
        <v>LEGROWDG</v>
      </c>
      <c r="B124" s="37" t="str">
        <f>VLOOKUP(L124,'Scheme master'!B:AA,25,0)</f>
        <v>DG</v>
      </c>
      <c r="C124" s="37">
        <f>VLOOKUP(L124,'Scheme master'!B:Q,16,0)</f>
        <v>10</v>
      </c>
      <c r="D124" s="38">
        <f t="shared" si="9"/>
        <v>46.288238071000002</v>
      </c>
      <c r="E124" s="38">
        <f>SUMIF('CHY rollback'!A:A,L124,'CHY rollback'!G:G)</f>
        <v>0</v>
      </c>
      <c r="F124" s="38">
        <f t="shared" si="10"/>
        <v>272.14176049100001</v>
      </c>
      <c r="G124" s="45">
        <f t="shared" si="11"/>
        <v>58.792900000000003</v>
      </c>
      <c r="H124" s="38">
        <f t="shared" si="14"/>
        <v>0</v>
      </c>
      <c r="I124" s="38">
        <f>SUMIFS(TB!E:E,TB!H:H,M124,TB!F:F,"AUM")</f>
        <v>-1379.0736636270008</v>
      </c>
      <c r="J124" s="38">
        <f t="shared" si="15"/>
        <v>-6.8212102632969618E-6</v>
      </c>
      <c r="K124" s="37" t="str">
        <f>VLOOKUP(M124,'Scheme master'!F:R,13,0)</f>
        <v>Live</v>
      </c>
      <c r="L124" t="s">
        <v>314</v>
      </c>
      <c r="M124" t="s">
        <v>308</v>
      </c>
      <c r="N124" t="s">
        <v>41</v>
      </c>
      <c r="O124">
        <v>46288238.071000002</v>
      </c>
      <c r="P124">
        <v>2721417604.9100003</v>
      </c>
      <c r="Q124">
        <v>58.792853612956897</v>
      </c>
      <c r="R124">
        <v>13790736636.27</v>
      </c>
      <c r="S124">
        <v>58.792900000000003</v>
      </c>
      <c r="T124" s="201">
        <v>45747</v>
      </c>
      <c r="U124">
        <v>120267</v>
      </c>
      <c r="V124" t="s">
        <v>315</v>
      </c>
      <c r="W124">
        <v>19</v>
      </c>
      <c r="X124" t="s">
        <v>316</v>
      </c>
      <c r="Y124">
        <v>10</v>
      </c>
      <c r="Z124" t="s">
        <v>228</v>
      </c>
      <c r="AA124">
        <v>58.792900000000003</v>
      </c>
      <c r="AB124">
        <v>58.204999999999998</v>
      </c>
      <c r="AC124">
        <v>84353</v>
      </c>
      <c r="AD124" t="s">
        <v>311</v>
      </c>
      <c r="AE124" t="s">
        <v>44</v>
      </c>
      <c r="AF124">
        <v>45746</v>
      </c>
      <c r="AG124">
        <v>58.794199999999996</v>
      </c>
      <c r="AH124">
        <v>58.794189318366598</v>
      </c>
      <c r="AI124">
        <v>-1.2999999999999999E-3</v>
      </c>
      <c r="AJ124">
        <v>-2.211102455684E-3</v>
      </c>
      <c r="AK124">
        <v>-0.80710000000000004</v>
      </c>
      <c r="AL124">
        <v>-1.33570540976E-3</v>
      </c>
      <c r="AM124">
        <v>-2.2718323447359998E-3</v>
      </c>
      <c r="AN124">
        <v>-0.82920000000000005</v>
      </c>
      <c r="AO124" t="s">
        <v>311</v>
      </c>
      <c r="AP124" t="s">
        <v>312</v>
      </c>
      <c r="AQ124"/>
      <c r="AR124" t="s">
        <v>24</v>
      </c>
      <c r="AS124" t="s">
        <v>317</v>
      </c>
      <c r="AT124"/>
      <c r="AU124"/>
      <c r="AV124">
        <v>30</v>
      </c>
      <c r="AW124" t="s">
        <v>562</v>
      </c>
    </row>
    <row r="125" spans="1:49" ht="15" customHeight="1" x14ac:dyDescent="0.25">
      <c r="A125" s="37" t="str">
        <f t="shared" si="8"/>
        <v>LEGROWRD</v>
      </c>
      <c r="B125" s="37" t="str">
        <f>VLOOKUP(L125,'Scheme master'!B:AA,25,0)</f>
        <v>RD</v>
      </c>
      <c r="C125" s="37">
        <f>VLOOKUP(L125,'Scheme master'!B:Q,16,0)</f>
        <v>10</v>
      </c>
      <c r="D125" s="38">
        <f t="shared" si="9"/>
        <v>7.6606647419999998</v>
      </c>
      <c r="E125" s="38">
        <f>SUMIF('CHY rollback'!A:A,L125,'CHY rollback'!G:G)</f>
        <v>0</v>
      </c>
      <c r="F125" s="38">
        <f t="shared" si="10"/>
        <v>24.011633309</v>
      </c>
      <c r="G125" s="45">
        <f t="shared" si="11"/>
        <v>31.344100000000001</v>
      </c>
      <c r="H125" s="38">
        <f t="shared" si="14"/>
        <v>0</v>
      </c>
      <c r="I125" s="38">
        <f>SUMIFS(TB!E:E,TB!H:H,M125,TB!F:F,"AUM")</f>
        <v>-1379.0736636270008</v>
      </c>
      <c r="J125" s="38">
        <f t="shared" si="15"/>
        <v>-6.8212102632969618E-6</v>
      </c>
      <c r="K125" s="37" t="str">
        <f>VLOOKUP(M125,'Scheme master'!F:R,13,0)</f>
        <v>Live</v>
      </c>
      <c r="L125" t="s">
        <v>318</v>
      </c>
      <c r="M125" t="s">
        <v>308</v>
      </c>
      <c r="N125" t="s">
        <v>18</v>
      </c>
      <c r="O125">
        <v>7660664.7420000006</v>
      </c>
      <c r="P125">
        <v>240116333.09</v>
      </c>
      <c r="Q125">
        <v>31.344059709799001</v>
      </c>
      <c r="R125">
        <v>13790736636.27</v>
      </c>
      <c r="S125">
        <v>31.344100000000001</v>
      </c>
      <c r="T125" s="201">
        <v>45747</v>
      </c>
      <c r="U125">
        <v>100332</v>
      </c>
      <c r="V125" t="s">
        <v>319</v>
      </c>
      <c r="W125">
        <v>19</v>
      </c>
      <c r="X125" t="s">
        <v>320</v>
      </c>
      <c r="Y125">
        <v>10</v>
      </c>
      <c r="Z125" t="s">
        <v>228</v>
      </c>
      <c r="AA125">
        <v>31.344100000000001</v>
      </c>
      <c r="AB125">
        <v>31.0307</v>
      </c>
      <c r="AC125">
        <v>84350</v>
      </c>
      <c r="AD125" t="s">
        <v>311</v>
      </c>
      <c r="AE125" t="s">
        <v>1304</v>
      </c>
      <c r="AF125">
        <v>45746</v>
      </c>
      <c r="AG125">
        <v>31.345700000000001</v>
      </c>
      <c r="AH125">
        <v>31.345731491613201</v>
      </c>
      <c r="AI125">
        <v>-1.6000000000000001E-3</v>
      </c>
      <c r="AJ125">
        <v>-5.1043683822659999E-3</v>
      </c>
      <c r="AK125">
        <v>-1.8631</v>
      </c>
      <c r="AL125">
        <v>-1.67178181415E-3</v>
      </c>
      <c r="AM125">
        <v>-5.3333635381809996E-3</v>
      </c>
      <c r="AN125">
        <v>-1.9467000000000001</v>
      </c>
      <c r="AO125" t="s">
        <v>311</v>
      </c>
      <c r="AP125" t="s">
        <v>312</v>
      </c>
      <c r="AQ125"/>
      <c r="AR125" t="s">
        <v>25</v>
      </c>
      <c r="AS125" t="s">
        <v>321</v>
      </c>
      <c r="AT125"/>
      <c r="AU125"/>
      <c r="AV125">
        <v>30</v>
      </c>
      <c r="AW125" t="s">
        <v>562</v>
      </c>
    </row>
    <row r="126" spans="1:49" ht="15" customHeight="1" x14ac:dyDescent="0.25">
      <c r="A126" s="37" t="str">
        <f t="shared" si="8"/>
        <v>LEGROWRG</v>
      </c>
      <c r="B126" s="37" t="str">
        <f>VLOOKUP(L126,'Scheme master'!B:AA,25,0)</f>
        <v>RG</v>
      </c>
      <c r="C126" s="37">
        <f>VLOOKUP(L126,'Scheme master'!B:Q,16,0)</f>
        <v>10</v>
      </c>
      <c r="D126" s="38">
        <f t="shared" si="9"/>
        <v>208.20058530999998</v>
      </c>
      <c r="E126" s="38">
        <f>SUMIF('CHY rollback'!A:A,L126,'CHY rollback'!G:G)</f>
        <v>0</v>
      </c>
      <c r="F126" s="38">
        <f t="shared" si="10"/>
        <v>1080.5504656140001</v>
      </c>
      <c r="G126" s="45">
        <f t="shared" si="11"/>
        <v>51.899500000000003</v>
      </c>
      <c r="H126" s="38">
        <f t="shared" si="14"/>
        <v>0</v>
      </c>
      <c r="I126" s="38">
        <f>SUMIFS(TB!E:E,TB!H:H,M126,TB!F:F,"AUM")</f>
        <v>-1379.0736636270008</v>
      </c>
      <c r="J126" s="38">
        <f t="shared" si="15"/>
        <v>-6.8212102632969618E-6</v>
      </c>
      <c r="K126" s="37" t="str">
        <f>VLOOKUP(M126,'Scheme master'!F:R,13,0)</f>
        <v>Live</v>
      </c>
      <c r="L126" t="s">
        <v>322</v>
      </c>
      <c r="M126" t="s">
        <v>308</v>
      </c>
      <c r="N126" t="s">
        <v>19</v>
      </c>
      <c r="O126">
        <v>208200585.31</v>
      </c>
      <c r="P126">
        <v>10805504656.140001</v>
      </c>
      <c r="Q126">
        <v>51.899492213488003</v>
      </c>
      <c r="R126">
        <v>13790736636.27</v>
      </c>
      <c r="S126">
        <v>51.899500000000003</v>
      </c>
      <c r="T126" s="201">
        <v>45747</v>
      </c>
      <c r="U126">
        <v>106871</v>
      </c>
      <c r="V126" t="s">
        <v>323</v>
      </c>
      <c r="W126">
        <v>19</v>
      </c>
      <c r="X126" t="s">
        <v>324</v>
      </c>
      <c r="Y126">
        <v>10</v>
      </c>
      <c r="Z126" t="s">
        <v>228</v>
      </c>
      <c r="AA126">
        <v>51.899500000000003</v>
      </c>
      <c r="AB126">
        <v>51.380499999999998</v>
      </c>
      <c r="AC126">
        <v>84351</v>
      </c>
      <c r="AD126" t="s">
        <v>311</v>
      </c>
      <c r="AE126" t="s">
        <v>53</v>
      </c>
      <c r="AF126">
        <v>45746</v>
      </c>
      <c r="AG126">
        <v>51.902299999999997</v>
      </c>
      <c r="AH126">
        <v>51.902260351815507</v>
      </c>
      <c r="AI126">
        <v>-2.8E-3</v>
      </c>
      <c r="AJ126">
        <v>-5.3947512923310003E-3</v>
      </c>
      <c r="AK126">
        <v>-1.9691000000000001</v>
      </c>
      <c r="AL126">
        <v>-2.76813832748E-3</v>
      </c>
      <c r="AM126">
        <v>-5.3333675811339997E-3</v>
      </c>
      <c r="AN126">
        <v>-1.9467000000000001</v>
      </c>
      <c r="AO126" t="s">
        <v>311</v>
      </c>
      <c r="AP126" t="s">
        <v>312</v>
      </c>
      <c r="AQ126"/>
      <c r="AR126" t="s">
        <v>25</v>
      </c>
      <c r="AS126" t="s">
        <v>325</v>
      </c>
      <c r="AT126"/>
      <c r="AU126"/>
      <c r="AV126">
        <v>30</v>
      </c>
      <c r="AW126" t="s">
        <v>562</v>
      </c>
    </row>
    <row r="127" spans="1:49" ht="15" customHeight="1" x14ac:dyDescent="0.25">
      <c r="A127" s="37" t="str">
        <f t="shared" ref="A127:A166" si="16">M127&amp;B127</f>
        <v>LEINFADD</v>
      </c>
      <c r="B127" s="37" t="str">
        <f>VLOOKUP(L127,'Scheme master'!B:AA,25,0)</f>
        <v>DD</v>
      </c>
      <c r="C127" s="37">
        <f>VLOOKUP(L127,'Scheme master'!B:Q,16,0)</f>
        <v>10</v>
      </c>
      <c r="D127" s="38">
        <f t="shared" ref="D127:D166" si="17">(O127+E127)*C127/10000000</f>
        <v>0.47670195900000001</v>
      </c>
      <c r="E127" s="38">
        <f>SUMIF('CHY rollback'!A:A,L127,'CHY rollback'!G:G)</f>
        <v>0</v>
      </c>
      <c r="F127" s="38">
        <f t="shared" ref="F127:F166" si="18">P127/10000000</f>
        <v>2.3233327880000001</v>
      </c>
      <c r="G127" s="45">
        <f t="shared" ref="G127:G166" si="19">IF(O127&lt;=0,0,S127)</f>
        <v>48.7376</v>
      </c>
      <c r="H127" s="38">
        <f t="shared" si="14"/>
        <v>0</v>
      </c>
      <c r="I127" s="38">
        <f>SUMIFS(TB!E:E,TB!H:H,M127,TB!F:F,"AUM")</f>
        <v>-873.86143818099981</v>
      </c>
      <c r="J127" s="38">
        <f t="shared" si="15"/>
        <v>1.1368683772161603E-6</v>
      </c>
      <c r="K127" s="37" t="str">
        <f>VLOOKUP(M127,'Scheme master'!F:R,13,0)</f>
        <v>Live</v>
      </c>
      <c r="L127" t="s">
        <v>326</v>
      </c>
      <c r="M127" t="s">
        <v>327</v>
      </c>
      <c r="N127" t="s">
        <v>34</v>
      </c>
      <c r="O127">
        <v>476701.95899999997</v>
      </c>
      <c r="P127">
        <v>23233327.879999999</v>
      </c>
      <c r="Q127">
        <v>48.737638772741001</v>
      </c>
      <c r="R127">
        <v>8738614381.8099995</v>
      </c>
      <c r="S127">
        <v>48.7376</v>
      </c>
      <c r="T127" s="201">
        <v>45747</v>
      </c>
      <c r="U127">
        <v>120350</v>
      </c>
      <c r="V127" t="s">
        <v>328</v>
      </c>
      <c r="W127">
        <v>86</v>
      </c>
      <c r="X127" t="s">
        <v>329</v>
      </c>
      <c r="Y127">
        <v>10</v>
      </c>
      <c r="Z127" t="s">
        <v>228</v>
      </c>
      <c r="AA127">
        <v>48.7376</v>
      </c>
      <c r="AB127">
        <v>48.2502</v>
      </c>
      <c r="AC127">
        <v>84366</v>
      </c>
      <c r="AD127" t="s">
        <v>330</v>
      </c>
      <c r="AE127" t="s">
        <v>1303</v>
      </c>
      <c r="AF127">
        <v>45746</v>
      </c>
      <c r="AG127">
        <v>48.738100000000003</v>
      </c>
      <c r="AH127">
        <v>48.738116261863297</v>
      </c>
      <c r="AI127">
        <v>-5.0000000000000001E-4</v>
      </c>
      <c r="AJ127">
        <v>-1.025891448374E-3</v>
      </c>
      <c r="AK127">
        <v>-0.3745</v>
      </c>
      <c r="AL127">
        <v>-4.7748912229999998E-4</v>
      </c>
      <c r="AM127">
        <v>-9.7970368763199991E-4</v>
      </c>
      <c r="AN127">
        <v>-0.35759999999999997</v>
      </c>
      <c r="AO127" t="s">
        <v>330</v>
      </c>
      <c r="AP127" t="s">
        <v>331</v>
      </c>
      <c r="AQ127"/>
      <c r="AR127" t="s">
        <v>24</v>
      </c>
      <c r="AS127" t="s">
        <v>332</v>
      </c>
      <c r="AT127"/>
      <c r="AU127"/>
      <c r="AV127">
        <v>30</v>
      </c>
      <c r="AW127" t="s">
        <v>562</v>
      </c>
    </row>
    <row r="128" spans="1:49" ht="15" customHeight="1" x14ac:dyDescent="0.25">
      <c r="A128" s="37" t="str">
        <f t="shared" si="16"/>
        <v>LEINFADG</v>
      </c>
      <c r="B128" s="37" t="str">
        <f>VLOOKUP(L128,'Scheme master'!B:AA,25,0)</f>
        <v>DG</v>
      </c>
      <c r="C128" s="37">
        <f>VLOOKUP(L128,'Scheme master'!B:Q,16,0)</f>
        <v>10</v>
      </c>
      <c r="D128" s="38">
        <f t="shared" si="17"/>
        <v>68.559823964000003</v>
      </c>
      <c r="E128" s="38">
        <f>SUMIF('CHY rollback'!A:A,L128,'CHY rollback'!G:G)</f>
        <v>0</v>
      </c>
      <c r="F128" s="38">
        <f t="shared" si="18"/>
        <v>340.29576374699997</v>
      </c>
      <c r="G128" s="45">
        <f t="shared" si="19"/>
        <v>49.634900000000002</v>
      </c>
      <c r="H128" s="38">
        <f t="shared" si="14"/>
        <v>0</v>
      </c>
      <c r="I128" s="38">
        <f>SUMIFS(TB!E:E,TB!H:H,M128,TB!F:F,"AUM")</f>
        <v>-873.86143818099981</v>
      </c>
      <c r="J128" s="38">
        <f t="shared" si="15"/>
        <v>1.1368683772161603E-6</v>
      </c>
      <c r="K128" s="37" t="str">
        <f>VLOOKUP(M128,'Scheme master'!F:R,13,0)</f>
        <v>Live</v>
      </c>
      <c r="L128" t="s">
        <v>333</v>
      </c>
      <c r="M128" t="s">
        <v>327</v>
      </c>
      <c r="N128" t="s">
        <v>41</v>
      </c>
      <c r="O128">
        <v>68559823.964000002</v>
      </c>
      <c r="P128">
        <v>3402957637.4699998</v>
      </c>
      <c r="Q128">
        <v>49.634865446224801</v>
      </c>
      <c r="R128">
        <v>8738614381.8099995</v>
      </c>
      <c r="S128">
        <v>49.634900000000002</v>
      </c>
      <c r="T128" s="201">
        <v>45747</v>
      </c>
      <c r="U128">
        <v>120351</v>
      </c>
      <c r="V128" t="s">
        <v>334</v>
      </c>
      <c r="W128">
        <v>86</v>
      </c>
      <c r="X128" t="s">
        <v>335</v>
      </c>
      <c r="Y128">
        <v>10</v>
      </c>
      <c r="Z128" t="s">
        <v>228</v>
      </c>
      <c r="AA128">
        <v>49.634900000000002</v>
      </c>
      <c r="AB128">
        <v>49.138599999999997</v>
      </c>
      <c r="AC128">
        <v>84367</v>
      </c>
      <c r="AD128" t="s">
        <v>330</v>
      </c>
      <c r="AE128" t="s">
        <v>44</v>
      </c>
      <c r="AF128">
        <v>45746</v>
      </c>
      <c r="AG128">
        <v>49.635300000000001</v>
      </c>
      <c r="AH128">
        <v>49.635347111988999</v>
      </c>
      <c r="AI128">
        <v>-4.0000000000000002E-4</v>
      </c>
      <c r="AJ128">
        <v>-8.0587807467599997E-4</v>
      </c>
      <c r="AK128">
        <v>-0.29409999999999997</v>
      </c>
      <c r="AL128">
        <v>-4.8166576416000002E-4</v>
      </c>
      <c r="AM128">
        <v>-9.7040877557099997E-4</v>
      </c>
      <c r="AN128">
        <v>-0.35420000000000001</v>
      </c>
      <c r="AO128" t="s">
        <v>330</v>
      </c>
      <c r="AP128" t="s">
        <v>331</v>
      </c>
      <c r="AQ128"/>
      <c r="AR128" t="s">
        <v>24</v>
      </c>
      <c r="AS128" t="s">
        <v>336</v>
      </c>
      <c r="AT128"/>
      <c r="AU128"/>
      <c r="AV128">
        <v>30</v>
      </c>
      <c r="AW128" t="s">
        <v>562</v>
      </c>
    </row>
    <row r="129" spans="1:49" ht="15" customHeight="1" x14ac:dyDescent="0.25">
      <c r="A129" s="37" t="str">
        <f t="shared" si="16"/>
        <v>LEINFARD</v>
      </c>
      <c r="B129" s="37" t="str">
        <f>VLOOKUP(L129,'Scheme master'!B:AA,25,0)</f>
        <v>RD</v>
      </c>
      <c r="C129" s="37">
        <f>VLOOKUP(L129,'Scheme master'!B:Q,16,0)</f>
        <v>10</v>
      </c>
      <c r="D129" s="38">
        <f t="shared" si="17"/>
        <v>2.6130876160000001</v>
      </c>
      <c r="E129" s="38">
        <f>SUMIF('CHY rollback'!A:A,L129,'CHY rollback'!G:G)</f>
        <v>0</v>
      </c>
      <c r="F129" s="38">
        <f t="shared" si="18"/>
        <v>11.406260873000001</v>
      </c>
      <c r="G129" s="45">
        <f t="shared" si="19"/>
        <v>43.650500000000001</v>
      </c>
      <c r="H129" s="38">
        <f t="shared" si="14"/>
        <v>0</v>
      </c>
      <c r="I129" s="38">
        <f>SUMIFS(TB!E:E,TB!H:H,M129,TB!F:F,"AUM")</f>
        <v>-873.86143818099981</v>
      </c>
      <c r="J129" s="38">
        <f t="shared" si="15"/>
        <v>1.1368683772161603E-6</v>
      </c>
      <c r="K129" s="37" t="str">
        <f>VLOOKUP(M129,'Scheme master'!F:R,13,0)</f>
        <v>Live</v>
      </c>
      <c r="L129" t="s">
        <v>337</v>
      </c>
      <c r="M129" t="s">
        <v>327</v>
      </c>
      <c r="N129" t="s">
        <v>18</v>
      </c>
      <c r="O129">
        <v>2613087.6159999999</v>
      </c>
      <c r="P129">
        <v>114062608.73</v>
      </c>
      <c r="Q129">
        <v>43.650510618776003</v>
      </c>
      <c r="R129">
        <v>8738614381.8099995</v>
      </c>
      <c r="S129">
        <v>43.650500000000001</v>
      </c>
      <c r="T129" s="201">
        <v>45747</v>
      </c>
      <c r="U129">
        <v>107764</v>
      </c>
      <c r="V129" t="s">
        <v>338</v>
      </c>
      <c r="W129">
        <v>86</v>
      </c>
      <c r="X129" t="s">
        <v>339</v>
      </c>
      <c r="Y129">
        <v>10</v>
      </c>
      <c r="Z129" t="s">
        <v>228</v>
      </c>
      <c r="AA129">
        <v>43.650500000000001</v>
      </c>
      <c r="AB129">
        <v>43.213999999999999</v>
      </c>
      <c r="AC129">
        <v>84364</v>
      </c>
      <c r="AD129" t="s">
        <v>330</v>
      </c>
      <c r="AE129" t="s">
        <v>1304</v>
      </c>
      <c r="AF129">
        <v>45746</v>
      </c>
      <c r="AG129">
        <v>43.652900000000002</v>
      </c>
      <c r="AH129">
        <v>43.652887630538601</v>
      </c>
      <c r="AI129">
        <v>-2.3999999999999998E-3</v>
      </c>
      <c r="AJ129">
        <v>-5.4979165187190003E-3</v>
      </c>
      <c r="AK129">
        <v>-2.0066999999999999</v>
      </c>
      <c r="AL129">
        <v>-2.3770117626200002E-3</v>
      </c>
      <c r="AM129">
        <v>-5.4452566408389998E-3</v>
      </c>
      <c r="AN129">
        <v>-1.9875</v>
      </c>
      <c r="AO129" t="s">
        <v>330</v>
      </c>
      <c r="AP129" t="s">
        <v>331</v>
      </c>
      <c r="AQ129"/>
      <c r="AR129" t="s">
        <v>25</v>
      </c>
      <c r="AS129" t="s">
        <v>340</v>
      </c>
      <c r="AT129"/>
      <c r="AU129"/>
      <c r="AV129">
        <v>30</v>
      </c>
      <c r="AW129" t="s">
        <v>562</v>
      </c>
    </row>
    <row r="130" spans="1:49" ht="15" customHeight="1" x14ac:dyDescent="0.25">
      <c r="A130" s="37" t="str">
        <f t="shared" si="16"/>
        <v>LEINFARG</v>
      </c>
      <c r="B130" s="37" t="str">
        <f>VLOOKUP(L130,'Scheme master'!B:AA,25,0)</f>
        <v>RG</v>
      </c>
      <c r="C130" s="37">
        <f>VLOOKUP(L130,'Scheme master'!B:Q,16,0)</f>
        <v>10</v>
      </c>
      <c r="D130" s="38">
        <f t="shared" si="17"/>
        <v>119.09359641599998</v>
      </c>
      <c r="E130" s="38">
        <f>SUMIF('CHY rollback'!A:A,L130,'CHY rollback'!G:G)</f>
        <v>0</v>
      </c>
      <c r="F130" s="38">
        <f t="shared" si="18"/>
        <v>519.83608077299994</v>
      </c>
      <c r="G130" s="45">
        <f t="shared" si="19"/>
        <v>43.6494</v>
      </c>
      <c r="H130" s="38">
        <f t="shared" si="14"/>
        <v>0</v>
      </c>
      <c r="I130" s="38">
        <f>SUMIFS(TB!E:E,TB!H:H,M130,TB!F:F,"AUM")</f>
        <v>-873.86143818099981</v>
      </c>
      <c r="J130" s="38">
        <f t="shared" si="15"/>
        <v>1.1368683772161603E-6</v>
      </c>
      <c r="K130" s="37" t="str">
        <f>VLOOKUP(M130,'Scheme master'!F:R,13,0)</f>
        <v>Live</v>
      </c>
      <c r="L130" t="s">
        <v>341</v>
      </c>
      <c r="M130" t="s">
        <v>327</v>
      </c>
      <c r="N130" t="s">
        <v>19</v>
      </c>
      <c r="O130">
        <v>119093596.41599999</v>
      </c>
      <c r="P130">
        <v>5198360807.7299995</v>
      </c>
      <c r="Q130">
        <v>43.649372965208499</v>
      </c>
      <c r="R130">
        <v>8738614381.8099995</v>
      </c>
      <c r="S130">
        <v>43.6494</v>
      </c>
      <c r="T130" s="201">
        <v>45747</v>
      </c>
      <c r="U130">
        <v>107763</v>
      </c>
      <c r="V130" t="s">
        <v>342</v>
      </c>
      <c r="W130">
        <v>86</v>
      </c>
      <c r="X130" t="s">
        <v>343</v>
      </c>
      <c r="Y130">
        <v>10</v>
      </c>
      <c r="Z130" t="s">
        <v>228</v>
      </c>
      <c r="AA130">
        <v>43.6494</v>
      </c>
      <c r="AB130">
        <v>43.212899999999998</v>
      </c>
      <c r="AC130">
        <v>84365</v>
      </c>
      <c r="AD130" t="s">
        <v>330</v>
      </c>
      <c r="AE130" t="s">
        <v>53</v>
      </c>
      <c r="AF130">
        <v>45746</v>
      </c>
      <c r="AG130">
        <v>43.651699999999998</v>
      </c>
      <c r="AH130">
        <v>43.651749907617798</v>
      </c>
      <c r="AI130">
        <v>-2.3E-3</v>
      </c>
      <c r="AJ130">
        <v>-5.2689815058739996E-3</v>
      </c>
      <c r="AK130">
        <v>-1.9232</v>
      </c>
      <c r="AL130">
        <v>-2.3769424093200001E-3</v>
      </c>
      <c r="AM130">
        <v>-5.4452396853510001E-3</v>
      </c>
      <c r="AN130">
        <v>-1.9875</v>
      </c>
      <c r="AO130" t="s">
        <v>330</v>
      </c>
      <c r="AP130" t="s">
        <v>331</v>
      </c>
      <c r="AQ130"/>
      <c r="AR130" t="s">
        <v>25</v>
      </c>
      <c r="AS130" t="s">
        <v>344</v>
      </c>
      <c r="AT130"/>
      <c r="AU130"/>
      <c r="AV130">
        <v>30</v>
      </c>
      <c r="AW130" t="s">
        <v>562</v>
      </c>
    </row>
    <row r="131" spans="1:49" ht="15" customHeight="1" x14ac:dyDescent="0.25">
      <c r="A131" s="37" t="str">
        <f t="shared" si="16"/>
        <v>LEINNFDD</v>
      </c>
      <c r="B131" s="37" t="str">
        <f>VLOOKUP(L131,'Scheme master'!B:AA,25,0)</f>
        <v>DD</v>
      </c>
      <c r="C131" s="37">
        <f>VLOOKUP(L131,'Scheme master'!B:Q,16,0)</f>
        <v>10</v>
      </c>
      <c r="D131" s="38">
        <f t="shared" si="17"/>
        <v>0.67249427000000006</v>
      </c>
      <c r="E131" s="38">
        <f>SUMIF('CHY rollback'!A:A,L131,'CHY rollback'!G:G)</f>
        <v>0</v>
      </c>
      <c r="F131" s="38">
        <f t="shared" si="18"/>
        <v>3.4541165840000003</v>
      </c>
      <c r="G131" s="45">
        <f t="shared" si="19"/>
        <v>51.3628</v>
      </c>
      <c r="H131" s="38">
        <f t="shared" ref="H131:H162" si="20">SUMIF(M:M,M131,F:F)-R131/10000000</f>
        <v>0</v>
      </c>
      <c r="I131" s="38">
        <f>SUMIFS(TB!E:E,TB!H:H,M131,TB!F:F,"AUM")</f>
        <v>-315.64610980499998</v>
      </c>
      <c r="J131" s="38">
        <f t="shared" ref="J131:J162" si="21">(SUMIF(M:M,M131,F:F)+I131)*10000000</f>
        <v>0</v>
      </c>
      <c r="K131" s="37" t="str">
        <f>VLOOKUP(M131,'Scheme master'!F:R,13,0)</f>
        <v>Live</v>
      </c>
      <c r="L131" t="s">
        <v>345</v>
      </c>
      <c r="M131" t="s">
        <v>346</v>
      </c>
      <c r="N131" t="s">
        <v>34</v>
      </c>
      <c r="O131">
        <v>672494.27</v>
      </c>
      <c r="P131">
        <v>34541165.840000004</v>
      </c>
      <c r="Q131">
        <v>51.362766020296398</v>
      </c>
      <c r="R131">
        <v>3156461098.0500002</v>
      </c>
      <c r="S131">
        <v>51.3628</v>
      </c>
      <c r="T131" s="201">
        <v>45747</v>
      </c>
      <c r="U131">
        <v>120309</v>
      </c>
      <c r="V131" t="s">
        <v>347</v>
      </c>
      <c r="W131">
        <v>38</v>
      </c>
      <c r="X131" t="s">
        <v>348</v>
      </c>
      <c r="Y131">
        <v>10</v>
      </c>
      <c r="Z131" t="s">
        <v>228</v>
      </c>
      <c r="AA131">
        <v>51.3628</v>
      </c>
      <c r="AB131">
        <v>50.849200000000003</v>
      </c>
      <c r="AC131">
        <v>84362</v>
      </c>
      <c r="AD131" t="s">
        <v>1421</v>
      </c>
      <c r="AE131" t="s">
        <v>1303</v>
      </c>
      <c r="AF131">
        <v>45746</v>
      </c>
      <c r="AG131">
        <v>51.363</v>
      </c>
      <c r="AH131">
        <v>51.3629706763152</v>
      </c>
      <c r="AI131">
        <v>-2.0000000000000001E-4</v>
      </c>
      <c r="AJ131">
        <v>-3.8938535521600002E-4</v>
      </c>
      <c r="AK131">
        <v>-0.1421</v>
      </c>
      <c r="AL131">
        <v>-2.0465601885000001E-4</v>
      </c>
      <c r="AM131">
        <v>-3.9845051046499998E-4</v>
      </c>
      <c r="AN131">
        <v>-0.1454</v>
      </c>
      <c r="AO131" t="s">
        <v>1421</v>
      </c>
      <c r="AP131" t="s">
        <v>349</v>
      </c>
      <c r="AQ131"/>
      <c r="AR131" t="s">
        <v>24</v>
      </c>
      <c r="AS131" t="s">
        <v>350</v>
      </c>
      <c r="AT131"/>
      <c r="AU131"/>
      <c r="AV131">
        <v>30</v>
      </c>
      <c r="AW131" t="s">
        <v>562</v>
      </c>
    </row>
    <row r="132" spans="1:49" ht="15" customHeight="1" x14ac:dyDescent="0.25">
      <c r="A132" s="37" t="str">
        <f t="shared" si="16"/>
        <v>LEINNFDG</v>
      </c>
      <c r="B132" s="37" t="str">
        <f>VLOOKUP(L132,'Scheme master'!B:AA,25,0)</f>
        <v>DG</v>
      </c>
      <c r="C132" s="37">
        <f>VLOOKUP(L132,'Scheme master'!B:Q,16,0)</f>
        <v>10</v>
      </c>
      <c r="D132" s="38">
        <f t="shared" si="17"/>
        <v>10.585231237000002</v>
      </c>
      <c r="E132" s="38">
        <f>SUMIF('CHY rollback'!A:A,L132,'CHY rollback'!G:G)</f>
        <v>0</v>
      </c>
      <c r="F132" s="38">
        <f t="shared" si="18"/>
        <v>147.54828953699999</v>
      </c>
      <c r="G132" s="45">
        <f t="shared" si="19"/>
        <v>139.39070000000001</v>
      </c>
      <c r="H132" s="38">
        <f t="shared" si="20"/>
        <v>0</v>
      </c>
      <c r="I132" s="38">
        <f>SUMIFS(TB!E:E,TB!H:H,M132,TB!F:F,"AUM")</f>
        <v>-315.64610980499998</v>
      </c>
      <c r="J132" s="38">
        <f t="shared" si="21"/>
        <v>0</v>
      </c>
      <c r="K132" s="37" t="str">
        <f>VLOOKUP(M132,'Scheme master'!F:R,13,0)</f>
        <v>Live</v>
      </c>
      <c r="L132" t="s">
        <v>351</v>
      </c>
      <c r="M132" t="s">
        <v>346</v>
      </c>
      <c r="N132" t="s">
        <v>41</v>
      </c>
      <c r="O132">
        <v>10585231.237000002</v>
      </c>
      <c r="P132">
        <v>1475482895.3699999</v>
      </c>
      <c r="Q132">
        <v>139.39070978558701</v>
      </c>
      <c r="R132">
        <v>3156461098.0500002</v>
      </c>
      <c r="S132">
        <v>139.39070000000001</v>
      </c>
      <c r="T132" s="201">
        <v>45747</v>
      </c>
      <c r="U132">
        <v>120307</v>
      </c>
      <c r="V132" t="s">
        <v>352</v>
      </c>
      <c r="W132">
        <v>38</v>
      </c>
      <c r="X132" t="s">
        <v>353</v>
      </c>
      <c r="Y132">
        <v>10</v>
      </c>
      <c r="Z132" t="s">
        <v>228</v>
      </c>
      <c r="AA132">
        <v>139.39070000000001</v>
      </c>
      <c r="AB132">
        <v>137.99680000000001</v>
      </c>
      <c r="AC132">
        <v>84363</v>
      </c>
      <c r="AD132" t="s">
        <v>1421</v>
      </c>
      <c r="AE132" t="s">
        <v>44</v>
      </c>
      <c r="AF132">
        <v>45746</v>
      </c>
      <c r="AG132">
        <v>139.3913</v>
      </c>
      <c r="AH132">
        <v>139.39126258787101</v>
      </c>
      <c r="AI132">
        <v>-5.9999999999999995E-4</v>
      </c>
      <c r="AJ132">
        <v>-4.3044293295200001E-4</v>
      </c>
      <c r="AK132">
        <v>-0.15709999999999999</v>
      </c>
      <c r="AL132">
        <v>-5.5280228356999997E-4</v>
      </c>
      <c r="AM132">
        <v>-3.96583166912E-4</v>
      </c>
      <c r="AN132">
        <v>-0.14480000000000001</v>
      </c>
      <c r="AO132" t="s">
        <v>1421</v>
      </c>
      <c r="AP132" t="s">
        <v>349</v>
      </c>
      <c r="AQ132"/>
      <c r="AR132" t="s">
        <v>24</v>
      </c>
      <c r="AS132" t="s">
        <v>354</v>
      </c>
      <c r="AT132"/>
      <c r="AU132"/>
      <c r="AV132">
        <v>30</v>
      </c>
      <c r="AW132" t="s">
        <v>562</v>
      </c>
    </row>
    <row r="133" spans="1:49" ht="15" customHeight="1" x14ac:dyDescent="0.25">
      <c r="A133" s="37" t="str">
        <f t="shared" si="16"/>
        <v>LEINNFRD</v>
      </c>
      <c r="B133" s="37" t="str">
        <f>VLOOKUP(L133,'Scheme master'!B:AA,25,0)</f>
        <v>RD</v>
      </c>
      <c r="C133" s="37">
        <f>VLOOKUP(L133,'Scheme master'!B:Q,16,0)</f>
        <v>10</v>
      </c>
      <c r="D133" s="38">
        <f t="shared" si="17"/>
        <v>2.1397803540000004</v>
      </c>
      <c r="E133" s="38">
        <f>SUMIF('CHY rollback'!A:A,L133,'CHY rollback'!G:G)</f>
        <v>0</v>
      </c>
      <c r="F133" s="38">
        <f t="shared" si="18"/>
        <v>10.229644342999999</v>
      </c>
      <c r="G133" s="45">
        <f t="shared" si="19"/>
        <v>47.807000000000002</v>
      </c>
      <c r="H133" s="38">
        <f t="shared" si="20"/>
        <v>0</v>
      </c>
      <c r="I133" s="38">
        <f>SUMIFS(TB!E:E,TB!H:H,M133,TB!F:F,"AUM")</f>
        <v>-315.64610980499998</v>
      </c>
      <c r="J133" s="38">
        <f t="shared" si="21"/>
        <v>0</v>
      </c>
      <c r="K133" s="37" t="str">
        <f>VLOOKUP(M133,'Scheme master'!F:R,13,0)</f>
        <v>Live</v>
      </c>
      <c r="L133" t="s">
        <v>355</v>
      </c>
      <c r="M133" t="s">
        <v>346</v>
      </c>
      <c r="N133" t="s">
        <v>18</v>
      </c>
      <c r="O133">
        <v>2139780.3540000003</v>
      </c>
      <c r="P133">
        <v>102296443.42999999</v>
      </c>
      <c r="Q133">
        <v>47.806983197491299</v>
      </c>
      <c r="R133">
        <v>3156461098.0500002</v>
      </c>
      <c r="S133">
        <v>47.807000000000002</v>
      </c>
      <c r="T133" s="201">
        <v>45747</v>
      </c>
      <c r="U133">
        <v>101200</v>
      </c>
      <c r="V133" t="s">
        <v>356</v>
      </c>
      <c r="W133">
        <v>38</v>
      </c>
      <c r="X133" t="s">
        <v>357</v>
      </c>
      <c r="Y133">
        <v>10</v>
      </c>
      <c r="Z133" t="s">
        <v>228</v>
      </c>
      <c r="AA133">
        <v>47.807000000000002</v>
      </c>
      <c r="AB133">
        <v>47.328899999999997</v>
      </c>
      <c r="AC133">
        <v>84360</v>
      </c>
      <c r="AD133" t="s">
        <v>1421</v>
      </c>
      <c r="AE133" t="s">
        <v>1304</v>
      </c>
      <c r="AF133">
        <v>45746</v>
      </c>
      <c r="AG133">
        <v>47.808300000000003</v>
      </c>
      <c r="AH133">
        <v>47.8082607959116</v>
      </c>
      <c r="AI133">
        <v>-1.2999999999999999E-3</v>
      </c>
      <c r="AJ133">
        <v>-2.7191931108190002E-3</v>
      </c>
      <c r="AK133">
        <v>-0.99250000000000005</v>
      </c>
      <c r="AL133">
        <v>-1.27759842027E-3</v>
      </c>
      <c r="AM133">
        <v>-2.6723382089210001E-3</v>
      </c>
      <c r="AN133">
        <v>-0.97540000000000004</v>
      </c>
      <c r="AO133" t="s">
        <v>1421</v>
      </c>
      <c r="AP133" t="s">
        <v>349</v>
      </c>
      <c r="AQ133"/>
      <c r="AR133" t="s">
        <v>25</v>
      </c>
      <c r="AS133" t="s">
        <v>358</v>
      </c>
      <c r="AT133"/>
      <c r="AU133"/>
      <c r="AV133">
        <v>30</v>
      </c>
      <c r="AW133" t="s">
        <v>562</v>
      </c>
    </row>
    <row r="134" spans="1:49" ht="15" customHeight="1" x14ac:dyDescent="0.25">
      <c r="A134" s="37" t="str">
        <f t="shared" si="16"/>
        <v>LEINNFRG</v>
      </c>
      <c r="B134" s="37" t="str">
        <f>VLOOKUP(L134,'Scheme master'!B:AA,25,0)</f>
        <v>RG</v>
      </c>
      <c r="C134" s="37">
        <f>VLOOKUP(L134,'Scheme master'!B:Q,16,0)</f>
        <v>10</v>
      </c>
      <c r="D134" s="38">
        <f t="shared" si="17"/>
        <v>11.915198848000001</v>
      </c>
      <c r="E134" s="38">
        <f>SUMIF('CHY rollback'!A:A,L134,'CHY rollback'!G:G)</f>
        <v>0</v>
      </c>
      <c r="F134" s="38">
        <f t="shared" si="18"/>
        <v>154.41405934100001</v>
      </c>
      <c r="G134" s="45">
        <f t="shared" si="19"/>
        <v>129.5942</v>
      </c>
      <c r="H134" s="38">
        <f t="shared" si="20"/>
        <v>0</v>
      </c>
      <c r="I134" s="38">
        <f>SUMIFS(TB!E:E,TB!H:H,M134,TB!F:F,"AUM")</f>
        <v>-315.64610980499998</v>
      </c>
      <c r="J134" s="38">
        <f t="shared" si="21"/>
        <v>0</v>
      </c>
      <c r="K134" s="37" t="str">
        <f>VLOOKUP(M134,'Scheme master'!F:R,13,0)</f>
        <v>Live</v>
      </c>
      <c r="L134" t="s">
        <v>359</v>
      </c>
      <c r="M134" t="s">
        <v>346</v>
      </c>
      <c r="N134" t="s">
        <v>19</v>
      </c>
      <c r="O134">
        <v>11915198.848000001</v>
      </c>
      <c r="P134">
        <v>1544140593.4100001</v>
      </c>
      <c r="Q134">
        <v>129.594194197539</v>
      </c>
      <c r="R134">
        <v>3156461098.0500002</v>
      </c>
      <c r="S134">
        <v>129.5942</v>
      </c>
      <c r="T134" s="201">
        <v>45747</v>
      </c>
      <c r="U134">
        <v>101201</v>
      </c>
      <c r="V134" t="s">
        <v>360</v>
      </c>
      <c r="W134">
        <v>38</v>
      </c>
      <c r="X134" t="s">
        <v>361</v>
      </c>
      <c r="Y134">
        <v>10</v>
      </c>
      <c r="Z134" t="s">
        <v>228</v>
      </c>
      <c r="AA134">
        <v>129.5942</v>
      </c>
      <c r="AB134">
        <v>128.29830000000001</v>
      </c>
      <c r="AC134">
        <v>84361</v>
      </c>
      <c r="AD134" t="s">
        <v>1421</v>
      </c>
      <c r="AE134" t="s">
        <v>53</v>
      </c>
      <c r="AF134">
        <v>45746</v>
      </c>
      <c r="AG134">
        <v>129.5977</v>
      </c>
      <c r="AH134">
        <v>129.597657464961</v>
      </c>
      <c r="AI134">
        <v>-3.5000000000000001E-3</v>
      </c>
      <c r="AJ134">
        <v>-2.7006652124219998E-3</v>
      </c>
      <c r="AK134">
        <v>-0.98570000000000002</v>
      </c>
      <c r="AL134">
        <v>-3.4632674222599999E-3</v>
      </c>
      <c r="AM134">
        <v>-2.6723225481110001E-3</v>
      </c>
      <c r="AN134">
        <v>-0.97540000000000004</v>
      </c>
      <c r="AO134" t="s">
        <v>1421</v>
      </c>
      <c r="AP134" t="s">
        <v>349</v>
      </c>
      <c r="AQ134"/>
      <c r="AR134" t="s">
        <v>25</v>
      </c>
      <c r="AS134" t="s">
        <v>362</v>
      </c>
      <c r="AT134"/>
      <c r="AU134"/>
      <c r="AV134">
        <v>30</v>
      </c>
      <c r="AW134" t="s">
        <v>562</v>
      </c>
    </row>
    <row r="135" spans="1:49" ht="15" customHeight="1" x14ac:dyDescent="0.25">
      <c r="A135" s="37" t="str">
        <f t="shared" si="16"/>
        <v>LEINSXDD</v>
      </c>
      <c r="B135" s="37" t="str">
        <f>VLOOKUP(L135,'Scheme master'!B:AA,25,0)</f>
        <v>DD</v>
      </c>
      <c r="C135" s="37">
        <f>VLOOKUP(L135,'Scheme master'!B:Q,16,0)</f>
        <v>10</v>
      </c>
      <c r="D135" s="38">
        <f t="shared" si="17"/>
        <v>0.23636537099999999</v>
      </c>
      <c r="E135" s="38">
        <f>SUMIF('CHY rollback'!A:A,L135,'CHY rollback'!G:G)</f>
        <v>0</v>
      </c>
      <c r="F135" s="38">
        <f t="shared" si="18"/>
        <v>1.2250565370000002</v>
      </c>
      <c r="G135" s="45">
        <f t="shared" si="19"/>
        <v>51.828899999999997</v>
      </c>
      <c r="H135" s="38">
        <f t="shared" si="20"/>
        <v>0</v>
      </c>
      <c r="I135" s="38">
        <f>SUMIFS(TB!E:E,TB!H:H,M135,TB!F:F,"AUM")</f>
        <v>-84.118350819999975</v>
      </c>
      <c r="J135" s="38">
        <f t="shared" si="21"/>
        <v>1.4210854715202004E-7</v>
      </c>
      <c r="K135" s="37" t="str">
        <f>VLOOKUP(M135,'Scheme master'!F:R,13,0)</f>
        <v>Live</v>
      </c>
      <c r="L135" t="s">
        <v>363</v>
      </c>
      <c r="M135" t="s">
        <v>364</v>
      </c>
      <c r="N135" t="s">
        <v>34</v>
      </c>
      <c r="O135">
        <v>236365.37099999998</v>
      </c>
      <c r="P135">
        <v>12250565.370000001</v>
      </c>
      <c r="Q135">
        <v>51.828934662345297</v>
      </c>
      <c r="R135">
        <v>841183508.20000005</v>
      </c>
      <c r="S135">
        <v>51.828899999999997</v>
      </c>
      <c r="T135" s="201">
        <v>45747</v>
      </c>
      <c r="U135">
        <v>120312</v>
      </c>
      <c r="V135" t="s">
        <v>365</v>
      </c>
      <c r="W135">
        <v>37</v>
      </c>
      <c r="X135" t="s">
        <v>366</v>
      </c>
      <c r="Y135">
        <v>10</v>
      </c>
      <c r="Z135" t="s">
        <v>228</v>
      </c>
      <c r="AA135">
        <v>51.828899999999997</v>
      </c>
      <c r="AB135">
        <v>51.310600000000001</v>
      </c>
      <c r="AC135">
        <v>84358</v>
      </c>
      <c r="AD135" t="s">
        <v>2654</v>
      </c>
      <c r="AE135" t="s">
        <v>1303</v>
      </c>
      <c r="AF135">
        <v>45746</v>
      </c>
      <c r="AG135">
        <v>51.8294</v>
      </c>
      <c r="AH135">
        <v>51.829442054775399</v>
      </c>
      <c r="AI135">
        <v>-5.0000000000000001E-4</v>
      </c>
      <c r="AJ135">
        <v>-9.6470343087100003E-4</v>
      </c>
      <c r="AK135">
        <v>-0.35210000000000002</v>
      </c>
      <c r="AL135">
        <v>-5.0739243017000005E-4</v>
      </c>
      <c r="AM135">
        <v>-9.7896564202500005E-4</v>
      </c>
      <c r="AN135">
        <v>-0.35730000000000001</v>
      </c>
      <c r="AO135" t="s">
        <v>1422</v>
      </c>
      <c r="AP135" t="s">
        <v>367</v>
      </c>
      <c r="AQ135"/>
      <c r="AR135" t="s">
        <v>24</v>
      </c>
      <c r="AS135" t="s">
        <v>368</v>
      </c>
      <c r="AT135"/>
      <c r="AU135"/>
      <c r="AV135">
        <v>30</v>
      </c>
      <c r="AW135" t="s">
        <v>562</v>
      </c>
    </row>
    <row r="136" spans="1:49" ht="15" customHeight="1" x14ac:dyDescent="0.25">
      <c r="A136" s="37" t="str">
        <f t="shared" si="16"/>
        <v>LEINSXDG</v>
      </c>
      <c r="B136" s="37" t="str">
        <f>VLOOKUP(L136,'Scheme master'!B:AA,25,0)</f>
        <v>DG</v>
      </c>
      <c r="C136" s="37">
        <f>VLOOKUP(L136,'Scheme master'!B:Q,16,0)</f>
        <v>10</v>
      </c>
      <c r="D136" s="38">
        <f t="shared" si="17"/>
        <v>3.6002372130000002</v>
      </c>
      <c r="E136" s="38">
        <f>SUMIF('CHY rollback'!A:A,L136,'CHY rollback'!G:G)</f>
        <v>0</v>
      </c>
      <c r="F136" s="38">
        <f t="shared" si="18"/>
        <v>55.655754591999994</v>
      </c>
      <c r="G136" s="45">
        <f t="shared" si="19"/>
        <v>154.5891</v>
      </c>
      <c r="H136" s="38">
        <f t="shared" si="20"/>
        <v>0</v>
      </c>
      <c r="I136" s="38">
        <f>SUMIFS(TB!E:E,TB!H:H,M136,TB!F:F,"AUM")</f>
        <v>-84.118350819999975</v>
      </c>
      <c r="J136" s="38">
        <f t="shared" si="21"/>
        <v>1.4210854715202004E-7</v>
      </c>
      <c r="K136" s="37" t="str">
        <f>VLOOKUP(M136,'Scheme master'!F:R,13,0)</f>
        <v>Live</v>
      </c>
      <c r="L136" t="s">
        <v>369</v>
      </c>
      <c r="M136" t="s">
        <v>364</v>
      </c>
      <c r="N136" t="s">
        <v>41</v>
      </c>
      <c r="O136">
        <v>3600237.213</v>
      </c>
      <c r="P136">
        <v>556557545.91999996</v>
      </c>
      <c r="Q136">
        <v>154.589132046728</v>
      </c>
      <c r="R136">
        <v>841183508.20000005</v>
      </c>
      <c r="S136">
        <v>154.5891</v>
      </c>
      <c r="T136" s="201">
        <v>45747</v>
      </c>
      <c r="U136">
        <v>120308</v>
      </c>
      <c r="V136" t="s">
        <v>370</v>
      </c>
      <c r="W136">
        <v>37</v>
      </c>
      <c r="X136" t="s">
        <v>371</v>
      </c>
      <c r="Y136">
        <v>10</v>
      </c>
      <c r="Z136" t="s">
        <v>228</v>
      </c>
      <c r="AA136">
        <v>154.5891</v>
      </c>
      <c r="AB136">
        <v>153.04320000000001</v>
      </c>
      <c r="AC136">
        <v>84359</v>
      </c>
      <c r="AD136" t="s">
        <v>2654</v>
      </c>
      <c r="AE136" t="s">
        <v>44</v>
      </c>
      <c r="AF136">
        <v>45746</v>
      </c>
      <c r="AG136">
        <v>154.59059999999999</v>
      </c>
      <c r="AH136">
        <v>154.59063822803699</v>
      </c>
      <c r="AI136">
        <v>-1.5E-3</v>
      </c>
      <c r="AJ136">
        <v>-9.70304792141E-4</v>
      </c>
      <c r="AK136">
        <v>-0.35420000000000001</v>
      </c>
      <c r="AL136">
        <v>-1.50618130951E-3</v>
      </c>
      <c r="AM136">
        <v>-9.74303054036E-4</v>
      </c>
      <c r="AN136">
        <v>-0.35560000000000003</v>
      </c>
      <c r="AO136" t="s">
        <v>1422</v>
      </c>
      <c r="AP136" t="s">
        <v>367</v>
      </c>
      <c r="AQ136"/>
      <c r="AR136" t="s">
        <v>24</v>
      </c>
      <c r="AS136" t="s">
        <v>372</v>
      </c>
      <c r="AT136"/>
      <c r="AU136"/>
      <c r="AV136">
        <v>30</v>
      </c>
      <c r="AW136" t="s">
        <v>562</v>
      </c>
    </row>
    <row r="137" spans="1:49" ht="15" customHeight="1" x14ac:dyDescent="0.25">
      <c r="A137" s="37" t="str">
        <f t="shared" si="16"/>
        <v>LEINSXRD</v>
      </c>
      <c r="B137" s="37" t="str">
        <f>VLOOKUP(L137,'Scheme master'!B:AA,25,0)</f>
        <v>RD</v>
      </c>
      <c r="C137" s="37">
        <f>VLOOKUP(L137,'Scheme master'!B:Q,16,0)</f>
        <v>10</v>
      </c>
      <c r="D137" s="38">
        <f t="shared" si="17"/>
        <v>0.74308253400000002</v>
      </c>
      <c r="E137" s="38">
        <f>SUMIF('CHY rollback'!A:A,L137,'CHY rollback'!G:G)</f>
        <v>0</v>
      </c>
      <c r="F137" s="38">
        <f t="shared" si="18"/>
        <v>3.6769859130000002</v>
      </c>
      <c r="G137" s="45">
        <f t="shared" si="19"/>
        <v>49.482900000000001</v>
      </c>
      <c r="H137" s="38">
        <f t="shared" si="20"/>
        <v>0</v>
      </c>
      <c r="I137" s="38">
        <f>SUMIFS(TB!E:E,TB!H:H,M137,TB!F:F,"AUM")</f>
        <v>-84.118350819999975</v>
      </c>
      <c r="J137" s="38">
        <f t="shared" si="21"/>
        <v>1.4210854715202004E-7</v>
      </c>
      <c r="K137" s="37" t="str">
        <f>VLOOKUP(M137,'Scheme master'!F:R,13,0)</f>
        <v>Live</v>
      </c>
      <c r="L137" t="s">
        <v>373</v>
      </c>
      <c r="M137" t="s">
        <v>364</v>
      </c>
      <c r="N137" t="s">
        <v>18</v>
      </c>
      <c r="O137">
        <v>743082.53399999999</v>
      </c>
      <c r="P137">
        <v>36769859.130000003</v>
      </c>
      <c r="Q137">
        <v>49.482873634599507</v>
      </c>
      <c r="R137">
        <v>841183508.20000005</v>
      </c>
      <c r="S137">
        <v>49.482900000000001</v>
      </c>
      <c r="T137" s="201">
        <v>45747</v>
      </c>
      <c r="U137">
        <v>101198</v>
      </c>
      <c r="V137" t="s">
        <v>374</v>
      </c>
      <c r="W137">
        <v>37</v>
      </c>
      <c r="X137" t="s">
        <v>375</v>
      </c>
      <c r="Y137">
        <v>10</v>
      </c>
      <c r="Z137" t="s">
        <v>228</v>
      </c>
      <c r="AA137">
        <v>49.482900000000001</v>
      </c>
      <c r="AB137">
        <v>48.988100000000003</v>
      </c>
      <c r="AC137">
        <v>84356</v>
      </c>
      <c r="AD137" t="s">
        <v>2654</v>
      </c>
      <c r="AE137" t="s">
        <v>1304</v>
      </c>
      <c r="AF137">
        <v>45746</v>
      </c>
      <c r="AG137">
        <v>49.484299999999998</v>
      </c>
      <c r="AH137">
        <v>49.484307068910304</v>
      </c>
      <c r="AI137">
        <v>-1.4E-3</v>
      </c>
      <c r="AJ137">
        <v>-2.8291801642130001E-3</v>
      </c>
      <c r="AK137">
        <v>-1.0327</v>
      </c>
      <c r="AL137">
        <v>-1.4334343108100001E-3</v>
      </c>
      <c r="AM137">
        <v>-2.8967452425139998E-3</v>
      </c>
      <c r="AN137">
        <v>-1.0572999999999999</v>
      </c>
      <c r="AO137" t="s">
        <v>1422</v>
      </c>
      <c r="AP137" t="s">
        <v>367</v>
      </c>
      <c r="AQ137"/>
      <c r="AR137" t="s">
        <v>25</v>
      </c>
      <c r="AS137" t="s">
        <v>376</v>
      </c>
      <c r="AT137"/>
      <c r="AU137"/>
      <c r="AV137">
        <v>30</v>
      </c>
      <c r="AW137" t="s">
        <v>562</v>
      </c>
    </row>
    <row r="138" spans="1:49" ht="15" customHeight="1" x14ac:dyDescent="0.25">
      <c r="A138" s="37" t="str">
        <f t="shared" si="16"/>
        <v>LEINSXRG</v>
      </c>
      <c r="B138" s="37" t="str">
        <f>VLOOKUP(L138,'Scheme master'!B:AA,25,0)</f>
        <v>RG</v>
      </c>
      <c r="C138" s="37">
        <f>VLOOKUP(L138,'Scheme master'!B:Q,16,0)</f>
        <v>10</v>
      </c>
      <c r="D138" s="38">
        <f t="shared" si="17"/>
        <v>1.6319872170000003</v>
      </c>
      <c r="E138" s="38">
        <f>SUMIF('CHY rollback'!A:A,L138,'CHY rollback'!G:G)</f>
        <v>0</v>
      </c>
      <c r="F138" s="38">
        <f t="shared" si="18"/>
        <v>23.560553777999999</v>
      </c>
      <c r="G138" s="45">
        <f t="shared" si="19"/>
        <v>144.3673</v>
      </c>
      <c r="H138" s="38">
        <f t="shared" si="20"/>
        <v>0</v>
      </c>
      <c r="I138" s="38">
        <f>SUMIFS(TB!E:E,TB!H:H,M138,TB!F:F,"AUM")</f>
        <v>-84.118350819999975</v>
      </c>
      <c r="J138" s="38">
        <f t="shared" si="21"/>
        <v>1.4210854715202004E-7</v>
      </c>
      <c r="K138" s="37" t="str">
        <f>VLOOKUP(M138,'Scheme master'!F:R,13,0)</f>
        <v>Live</v>
      </c>
      <c r="L138" t="s">
        <v>377</v>
      </c>
      <c r="M138" t="s">
        <v>364</v>
      </c>
      <c r="N138" t="s">
        <v>19</v>
      </c>
      <c r="O138">
        <v>1631987.2170000002</v>
      </c>
      <c r="P138">
        <v>235605537.78</v>
      </c>
      <c r="Q138">
        <v>144.36726913406901</v>
      </c>
      <c r="R138">
        <v>841183508.20000005</v>
      </c>
      <c r="S138">
        <v>144.3673</v>
      </c>
      <c r="T138" s="201">
        <v>45747</v>
      </c>
      <c r="U138">
        <v>101199</v>
      </c>
      <c r="V138" t="s">
        <v>378</v>
      </c>
      <c r="W138">
        <v>37</v>
      </c>
      <c r="X138" t="s">
        <v>379</v>
      </c>
      <c r="Y138">
        <v>10</v>
      </c>
      <c r="Z138" t="s">
        <v>228</v>
      </c>
      <c r="AA138">
        <v>144.3673</v>
      </c>
      <c r="AB138">
        <v>142.92359999999999</v>
      </c>
      <c r="AC138">
        <v>84357</v>
      </c>
      <c r="AD138" t="s">
        <v>2654</v>
      </c>
      <c r="AE138" t="s">
        <v>53</v>
      </c>
      <c r="AF138">
        <v>45746</v>
      </c>
      <c r="AG138">
        <v>144.3715</v>
      </c>
      <c r="AH138">
        <v>144.37145117050301</v>
      </c>
      <c r="AI138">
        <v>-4.1999999999999997E-3</v>
      </c>
      <c r="AJ138">
        <v>-2.9091614342159999E-3</v>
      </c>
      <c r="AK138">
        <v>-1.0618000000000001</v>
      </c>
      <c r="AL138">
        <v>-4.1820364331899996E-3</v>
      </c>
      <c r="AM138">
        <v>-2.8967198149519998E-3</v>
      </c>
      <c r="AN138">
        <v>-1.0572999999999999</v>
      </c>
      <c r="AO138" t="s">
        <v>1422</v>
      </c>
      <c r="AP138" t="s">
        <v>367</v>
      </c>
      <c r="AQ138"/>
      <c r="AR138" t="s">
        <v>25</v>
      </c>
      <c r="AS138" t="s">
        <v>380</v>
      </c>
      <c r="AT138"/>
      <c r="AU138"/>
      <c r="AV138">
        <v>30</v>
      </c>
      <c r="AW138" t="s">
        <v>562</v>
      </c>
    </row>
    <row r="139" spans="1:49" ht="15" customHeight="1" x14ac:dyDescent="0.25">
      <c r="A139" s="37" t="str">
        <f t="shared" si="16"/>
        <v>LELTVFDD</v>
      </c>
      <c r="B139" s="37" t="str">
        <f>VLOOKUP(L139,'Scheme master'!B:AA,25,0)</f>
        <v>DD</v>
      </c>
      <c r="C139" s="37">
        <f>VLOOKUP(L139,'Scheme master'!B:Q,16,0)</f>
        <v>10</v>
      </c>
      <c r="D139" s="38">
        <f t="shared" si="17"/>
        <v>0.19008692599999999</v>
      </c>
      <c r="E139" s="38">
        <f>SUMIF('CHY rollback'!A:A,L139,'CHY rollback'!G:G)</f>
        <v>0</v>
      </c>
      <c r="F139" s="38">
        <f t="shared" si="18"/>
        <v>0.44822642400000001</v>
      </c>
      <c r="G139" s="45">
        <f t="shared" si="19"/>
        <v>23.580100000000002</v>
      </c>
      <c r="H139" s="38">
        <f t="shared" si="20"/>
        <v>0</v>
      </c>
      <c r="I139" s="38">
        <f>SUMIFS(TB!E:E,TB!H:H,M139,TB!F:F,"AUM")</f>
        <v>-148.90054749699999</v>
      </c>
      <c r="J139" s="38">
        <f t="shared" si="21"/>
        <v>4.7300000005634502</v>
      </c>
      <c r="K139" s="37" t="str">
        <f>VLOOKUP(M139,'Scheme master'!F:R,13,0)</f>
        <v>Live</v>
      </c>
      <c r="L139" t="s">
        <v>2229</v>
      </c>
      <c r="M139" t="s">
        <v>2128</v>
      </c>
      <c r="N139" t="s">
        <v>34</v>
      </c>
      <c r="O139">
        <v>190086.92600000001</v>
      </c>
      <c r="P139">
        <v>4482264.24</v>
      </c>
      <c r="Q139">
        <v>23.5800764119885</v>
      </c>
      <c r="R139">
        <v>1489005479.7</v>
      </c>
      <c r="S139">
        <v>23.580100000000002</v>
      </c>
      <c r="T139" s="201">
        <v>45747</v>
      </c>
      <c r="U139">
        <v>152015</v>
      </c>
      <c r="V139" t="s">
        <v>2142</v>
      </c>
      <c r="W139">
        <v>190</v>
      </c>
      <c r="X139"/>
      <c r="Y139">
        <v>10</v>
      </c>
      <c r="Z139" t="s">
        <v>228</v>
      </c>
      <c r="AA139">
        <v>23.580100000000002</v>
      </c>
      <c r="AB139">
        <v>23.580100000000002</v>
      </c>
      <c r="AC139">
        <v>159632</v>
      </c>
      <c r="AD139" t="s">
        <v>2707</v>
      </c>
      <c r="AE139" t="s">
        <v>1303</v>
      </c>
      <c r="AF139">
        <v>45746</v>
      </c>
      <c r="AG139">
        <v>23.5806</v>
      </c>
      <c r="AH139">
        <v>23.580589387825601</v>
      </c>
      <c r="AI139">
        <v>-5.0000000000000001E-4</v>
      </c>
      <c r="AJ139">
        <v>-2.1203870978680002E-3</v>
      </c>
      <c r="AK139">
        <v>-0.77390000000000003</v>
      </c>
      <c r="AL139">
        <v>-5.1297583717000003E-4</v>
      </c>
      <c r="AM139">
        <v>-2.1754156723270001E-3</v>
      </c>
      <c r="AN139">
        <v>-0.79400000000000004</v>
      </c>
      <c r="AO139" t="s">
        <v>2129</v>
      </c>
      <c r="AP139" t="s">
        <v>2189</v>
      </c>
      <c r="AQ139"/>
      <c r="AR139" t="s">
        <v>24</v>
      </c>
      <c r="AS139"/>
      <c r="AT139"/>
      <c r="AU139"/>
      <c r="AV139">
        <v>30</v>
      </c>
      <c r="AW139" t="s">
        <v>562</v>
      </c>
    </row>
    <row r="140" spans="1:49" ht="15" customHeight="1" x14ac:dyDescent="0.25">
      <c r="A140" s="37" t="str">
        <f t="shared" si="16"/>
        <v>LELTVFDG</v>
      </c>
      <c r="B140" s="37" t="str">
        <f>VLOOKUP(L140,'Scheme master'!B:AA,25,0)</f>
        <v>DG</v>
      </c>
      <c r="C140" s="37">
        <f>VLOOKUP(L140,'Scheme master'!B:Q,16,0)</f>
        <v>10</v>
      </c>
      <c r="D140" s="38">
        <f t="shared" si="17"/>
        <v>7.1935510629999992</v>
      </c>
      <c r="E140" s="38">
        <f>SUMIF('CHY rollback'!A:A,L140,'CHY rollback'!G:G)</f>
        <v>0</v>
      </c>
      <c r="F140" s="38">
        <f t="shared" si="18"/>
        <v>16.975106057999998</v>
      </c>
      <c r="G140" s="45">
        <f t="shared" si="19"/>
        <v>23.5977</v>
      </c>
      <c r="H140" s="38">
        <f t="shared" si="20"/>
        <v>0</v>
      </c>
      <c r="I140" s="38">
        <f>SUMIFS(TB!E:E,TB!H:H,M140,TB!F:F,"AUM")</f>
        <v>-148.90054749699999</v>
      </c>
      <c r="J140" s="38">
        <f t="shared" si="21"/>
        <v>4.7300000005634502</v>
      </c>
      <c r="K140" s="37" t="str">
        <f>VLOOKUP(M140,'Scheme master'!F:R,13,0)</f>
        <v>Live</v>
      </c>
      <c r="L140" t="s">
        <v>2230</v>
      </c>
      <c r="M140" t="s">
        <v>2128</v>
      </c>
      <c r="N140" t="s">
        <v>41</v>
      </c>
      <c r="O140">
        <v>7193551.0630000001</v>
      </c>
      <c r="P140">
        <v>169751060.57999998</v>
      </c>
      <c r="Q140">
        <v>23.597672289158201</v>
      </c>
      <c r="R140">
        <v>1489005479.7</v>
      </c>
      <c r="S140">
        <v>23.5977</v>
      </c>
      <c r="T140" s="201">
        <v>45747</v>
      </c>
      <c r="U140">
        <v>152018</v>
      </c>
      <c r="V140" t="s">
        <v>2139</v>
      </c>
      <c r="W140">
        <v>190</v>
      </c>
      <c r="X140"/>
      <c r="Y140">
        <v>10</v>
      </c>
      <c r="Z140" t="s">
        <v>228</v>
      </c>
      <c r="AA140">
        <v>23.5977</v>
      </c>
      <c r="AB140">
        <v>23.5977</v>
      </c>
      <c r="AC140">
        <v>159633</v>
      </c>
      <c r="AD140" t="s">
        <v>2707</v>
      </c>
      <c r="AE140" t="s">
        <v>44</v>
      </c>
      <c r="AF140">
        <v>45746</v>
      </c>
      <c r="AG140">
        <v>23.598199999999999</v>
      </c>
      <c r="AH140">
        <v>23.598181250583298</v>
      </c>
      <c r="AI140">
        <v>-5.0000000000000001E-4</v>
      </c>
      <c r="AJ140">
        <v>-2.1188056716190001E-3</v>
      </c>
      <c r="AK140">
        <v>-0.77339999999999998</v>
      </c>
      <c r="AL140">
        <v>-5.0896142502999996E-4</v>
      </c>
      <c r="AM140">
        <v>-2.1567824216E-3</v>
      </c>
      <c r="AN140">
        <v>-0.78720000000000001</v>
      </c>
      <c r="AO140" t="s">
        <v>2129</v>
      </c>
      <c r="AP140" t="s">
        <v>2189</v>
      </c>
      <c r="AQ140"/>
      <c r="AR140" t="s">
        <v>24</v>
      </c>
      <c r="AS140"/>
      <c r="AT140"/>
      <c r="AU140"/>
      <c r="AV140">
        <v>30</v>
      </c>
      <c r="AW140" t="s">
        <v>562</v>
      </c>
    </row>
    <row r="141" spans="1:49" ht="15" customHeight="1" x14ac:dyDescent="0.25">
      <c r="A141" s="37" t="str">
        <f t="shared" si="16"/>
        <v>LELTVFRD</v>
      </c>
      <c r="B141" s="37" t="str">
        <f>VLOOKUP(L141,'Scheme master'!B:AA,25,0)</f>
        <v>RD</v>
      </c>
      <c r="C141" s="37">
        <f>VLOOKUP(L141,'Scheme master'!B:Q,16,0)</f>
        <v>10</v>
      </c>
      <c r="D141" s="38">
        <f t="shared" si="17"/>
        <v>0.84205523599999998</v>
      </c>
      <c r="E141" s="38">
        <f>SUMIF('CHY rollback'!A:A,L141,'CHY rollback'!G:G)</f>
        <v>0</v>
      </c>
      <c r="F141" s="38">
        <f t="shared" si="18"/>
        <v>1.854479891</v>
      </c>
      <c r="G141" s="45">
        <f t="shared" si="19"/>
        <v>22.023299999999999</v>
      </c>
      <c r="H141" s="38">
        <f t="shared" si="20"/>
        <v>0</v>
      </c>
      <c r="I141" s="38">
        <f>SUMIFS(TB!E:E,TB!H:H,M141,TB!F:F,"AUM")</f>
        <v>-148.90054749699999</v>
      </c>
      <c r="J141" s="38">
        <f t="shared" si="21"/>
        <v>4.7300000005634502</v>
      </c>
      <c r="K141" s="37" t="str">
        <f>VLOOKUP(M141,'Scheme master'!F:R,13,0)</f>
        <v>Live</v>
      </c>
      <c r="L141" t="s">
        <v>2231</v>
      </c>
      <c r="M141" t="s">
        <v>2128</v>
      </c>
      <c r="N141" t="s">
        <v>18</v>
      </c>
      <c r="O141">
        <v>842055.23600000003</v>
      </c>
      <c r="P141">
        <v>18544798.91</v>
      </c>
      <c r="Q141">
        <v>22.0232570467622</v>
      </c>
      <c r="R141">
        <v>1489005479.7</v>
      </c>
      <c r="S141">
        <v>22.023299999999999</v>
      </c>
      <c r="T141" s="201">
        <v>45747</v>
      </c>
      <c r="U141">
        <v>152017</v>
      </c>
      <c r="V141" t="s">
        <v>2136</v>
      </c>
      <c r="W141">
        <v>190</v>
      </c>
      <c r="X141"/>
      <c r="Y141">
        <v>10</v>
      </c>
      <c r="Z141" t="s">
        <v>228</v>
      </c>
      <c r="AA141">
        <v>22.023299999999999</v>
      </c>
      <c r="AB141">
        <v>22.023299999999999</v>
      </c>
      <c r="AC141">
        <v>159630</v>
      </c>
      <c r="AD141" t="s">
        <v>2707</v>
      </c>
      <c r="AE141" t="s">
        <v>1304</v>
      </c>
      <c r="AF141">
        <v>45746</v>
      </c>
      <c r="AG141">
        <v>22.0246</v>
      </c>
      <c r="AH141">
        <v>22.024605046218099</v>
      </c>
      <c r="AI141">
        <v>-1.2999999999999999E-3</v>
      </c>
      <c r="AJ141">
        <v>-5.9024908511390002E-3</v>
      </c>
      <c r="AK141">
        <v>-2.1543999999999999</v>
      </c>
      <c r="AL141">
        <v>-1.3479994559400001E-3</v>
      </c>
      <c r="AM141">
        <v>-6.1204251023399998E-3</v>
      </c>
      <c r="AN141">
        <v>-2.234</v>
      </c>
      <c r="AO141" t="s">
        <v>2129</v>
      </c>
      <c r="AP141" t="s">
        <v>2189</v>
      </c>
      <c r="AQ141"/>
      <c r="AR141" t="s">
        <v>25</v>
      </c>
      <c r="AS141"/>
      <c r="AT141"/>
      <c r="AU141"/>
      <c r="AV141">
        <v>30</v>
      </c>
      <c r="AW141" t="s">
        <v>562</v>
      </c>
    </row>
    <row r="142" spans="1:49" ht="15" customHeight="1" x14ac:dyDescent="0.25">
      <c r="A142" s="37" t="str">
        <f t="shared" si="16"/>
        <v>LELTVFRG</v>
      </c>
      <c r="B142" s="37" t="str">
        <f>VLOOKUP(L142,'Scheme master'!B:AA,25,0)</f>
        <v>RG</v>
      </c>
      <c r="C142" s="37">
        <f>VLOOKUP(L142,'Scheme master'!B:Q,16,0)</f>
        <v>10</v>
      </c>
      <c r="D142" s="38">
        <f t="shared" si="17"/>
        <v>58.857582075000003</v>
      </c>
      <c r="E142" s="38">
        <f>SUMIF('CHY rollback'!A:A,L142,'CHY rollback'!G:G)</f>
        <v>0</v>
      </c>
      <c r="F142" s="38">
        <f t="shared" si="18"/>
        <v>129.622735597</v>
      </c>
      <c r="G142" s="45">
        <f t="shared" si="19"/>
        <v>22.023099999999999</v>
      </c>
      <c r="H142" s="38">
        <f t="shared" si="20"/>
        <v>0</v>
      </c>
      <c r="I142" s="38">
        <f>SUMIFS(TB!E:E,TB!H:H,M142,TB!F:F,"AUM")</f>
        <v>-148.90054749699999</v>
      </c>
      <c r="J142" s="38">
        <f t="shared" si="21"/>
        <v>4.7300000005634502</v>
      </c>
      <c r="K142" s="37" t="str">
        <f>VLOOKUP(M142,'Scheme master'!F:R,13,0)</f>
        <v>Live</v>
      </c>
      <c r="L142" t="s">
        <v>2232</v>
      </c>
      <c r="M142" t="s">
        <v>2128</v>
      </c>
      <c r="N142" t="s">
        <v>19</v>
      </c>
      <c r="O142">
        <v>58857582.074999996</v>
      </c>
      <c r="P142">
        <v>1296227355.97</v>
      </c>
      <c r="Q142">
        <v>22.023115973711999</v>
      </c>
      <c r="R142">
        <v>1489005479.7</v>
      </c>
      <c r="S142">
        <v>22.023099999999999</v>
      </c>
      <c r="T142" s="201">
        <v>45747</v>
      </c>
      <c r="U142">
        <v>152016</v>
      </c>
      <c r="V142" t="s">
        <v>2133</v>
      </c>
      <c r="W142">
        <v>190</v>
      </c>
      <c r="X142"/>
      <c r="Y142">
        <v>10</v>
      </c>
      <c r="Z142" t="s">
        <v>228</v>
      </c>
      <c r="AA142">
        <v>22.023099999999999</v>
      </c>
      <c r="AB142">
        <v>22.023099999999999</v>
      </c>
      <c r="AC142">
        <v>159631</v>
      </c>
      <c r="AD142" t="s">
        <v>2707</v>
      </c>
      <c r="AE142" t="s">
        <v>53</v>
      </c>
      <c r="AF142">
        <v>45746</v>
      </c>
      <c r="AG142">
        <v>22.0245</v>
      </c>
      <c r="AH142">
        <v>22.024463958410099</v>
      </c>
      <c r="AI142">
        <v>-1.4E-3</v>
      </c>
      <c r="AJ142">
        <v>-6.3565574700899996E-3</v>
      </c>
      <c r="AK142">
        <v>-2.3201000000000001</v>
      </c>
      <c r="AL142">
        <v>-1.3479846980299999E-3</v>
      </c>
      <c r="AM142">
        <v>-6.1203973026329999E-3</v>
      </c>
      <c r="AN142">
        <v>-2.2339000000000002</v>
      </c>
      <c r="AO142" t="s">
        <v>2129</v>
      </c>
      <c r="AP142" t="s">
        <v>2189</v>
      </c>
      <c r="AQ142"/>
      <c r="AR142" t="s">
        <v>25</v>
      </c>
      <c r="AS142"/>
      <c r="AT142"/>
      <c r="AU142"/>
      <c r="AV142">
        <v>30</v>
      </c>
      <c r="AW142" t="s">
        <v>562</v>
      </c>
    </row>
    <row r="143" spans="1:49" ht="15" customHeight="1" x14ac:dyDescent="0.25">
      <c r="A143" s="37" t="str">
        <f t="shared" si="16"/>
        <v>LEMAAFDD</v>
      </c>
      <c r="B143" s="37" t="str">
        <f>VLOOKUP(L143,'Scheme master'!B:AA,25,0)</f>
        <v>DD</v>
      </c>
      <c r="C143" s="37">
        <f>VLOOKUP(L143,'Scheme master'!B:Q,16,0)</f>
        <v>10</v>
      </c>
      <c r="D143" s="38">
        <f t="shared" si="17"/>
        <v>0.16104397600000001</v>
      </c>
      <c r="E143" s="38">
        <f>SUMIF('CHY rollback'!A:A,L143,'CHY rollback'!G:G)</f>
        <v>0</v>
      </c>
      <c r="F143" s="38">
        <f t="shared" si="18"/>
        <v>0.16903812600000001</v>
      </c>
      <c r="G143" s="45">
        <f t="shared" si="19"/>
        <v>10.4964</v>
      </c>
      <c r="H143" s="38">
        <f t="shared" si="20"/>
        <v>0</v>
      </c>
      <c r="I143" s="38">
        <f>SUMIFS(TB!E:E,TB!H:H,M143,TB!F:F,"AUM")</f>
        <v>-499.80173764699987</v>
      </c>
      <c r="J143" s="38">
        <f t="shared" si="21"/>
        <v>1.1368683772161603E-6</v>
      </c>
      <c r="K143" s="37" t="str">
        <f>VLOOKUP(M143,'Scheme master'!F:R,13,0)</f>
        <v>Live</v>
      </c>
      <c r="L143" t="s">
        <v>2804</v>
      </c>
      <c r="M143" t="s">
        <v>2786</v>
      </c>
      <c r="N143" t="s">
        <v>34</v>
      </c>
      <c r="O143">
        <v>161043.976</v>
      </c>
      <c r="P143">
        <v>1690381.26</v>
      </c>
      <c r="Q143">
        <v>10.4963954690239</v>
      </c>
      <c r="R143">
        <v>4998017376.4700003</v>
      </c>
      <c r="S143">
        <v>10.4964</v>
      </c>
      <c r="T143" s="201">
        <v>45747</v>
      </c>
      <c r="U143">
        <v>153247</v>
      </c>
      <c r="V143" t="s">
        <v>2798</v>
      </c>
      <c r="W143">
        <v>197</v>
      </c>
      <c r="X143">
        <v>0</v>
      </c>
      <c r="Y143">
        <v>10</v>
      </c>
      <c r="Z143" t="s">
        <v>228</v>
      </c>
      <c r="AA143">
        <v>10.4964</v>
      </c>
      <c r="AB143">
        <v>10.4964</v>
      </c>
      <c r="AC143">
        <v>179351</v>
      </c>
      <c r="AD143" t="s">
        <v>2787</v>
      </c>
      <c r="AE143" t="s">
        <v>1303</v>
      </c>
      <c r="AF143">
        <v>45746</v>
      </c>
      <c r="AG143">
        <v>10.4963</v>
      </c>
      <c r="AH143">
        <v>10.4962594192284</v>
      </c>
      <c r="AI143">
        <v>1E-4</v>
      </c>
      <c r="AJ143">
        <v>9.5271667158899995E-4</v>
      </c>
      <c r="AK143">
        <v>0.34770000000000001</v>
      </c>
      <c r="AL143">
        <v>1.3604979549E-4</v>
      </c>
      <c r="AM143">
        <v>1.2961740945610001E-3</v>
      </c>
      <c r="AN143">
        <v>0.47310000000000002</v>
      </c>
      <c r="AO143" t="s">
        <v>2787</v>
      </c>
      <c r="AP143" t="s">
        <v>2801</v>
      </c>
      <c r="AQ143"/>
      <c r="AR143" t="s">
        <v>24</v>
      </c>
      <c r="AS143"/>
      <c r="AT143"/>
      <c r="AU143"/>
      <c r="AV143">
        <v>30</v>
      </c>
      <c r="AW143" t="s">
        <v>562</v>
      </c>
    </row>
    <row r="144" spans="1:49" ht="15" customHeight="1" x14ac:dyDescent="0.25">
      <c r="A144" s="37" t="str">
        <f t="shared" si="16"/>
        <v>LEMAAFDG</v>
      </c>
      <c r="B144" s="37" t="str">
        <f>VLOOKUP(L144,'Scheme master'!B:AA,25,0)</f>
        <v>DG</v>
      </c>
      <c r="C144" s="37">
        <f>VLOOKUP(L144,'Scheme master'!B:Q,16,0)</f>
        <v>10</v>
      </c>
      <c r="D144" s="38">
        <f t="shared" si="17"/>
        <v>46.969222673000004</v>
      </c>
      <c r="E144" s="38">
        <f>SUMIF('CHY rollback'!A:A,L144,'CHY rollback'!G:G)</f>
        <v>0</v>
      </c>
      <c r="F144" s="38">
        <f t="shared" si="18"/>
        <v>49.300645494999998</v>
      </c>
      <c r="G144" s="45">
        <f t="shared" si="19"/>
        <v>10.4964</v>
      </c>
      <c r="H144" s="38">
        <f t="shared" si="20"/>
        <v>0</v>
      </c>
      <c r="I144" s="38">
        <f>SUMIFS(TB!E:E,TB!H:H,M144,TB!F:F,"AUM")</f>
        <v>-499.80173764699987</v>
      </c>
      <c r="J144" s="38">
        <f t="shared" si="21"/>
        <v>1.1368683772161603E-6</v>
      </c>
      <c r="K144" s="37" t="str">
        <f>VLOOKUP(M144,'Scheme master'!F:R,13,0)</f>
        <v>Live</v>
      </c>
      <c r="L144" t="s">
        <v>2805</v>
      </c>
      <c r="M144" t="s">
        <v>2786</v>
      </c>
      <c r="N144" t="s">
        <v>41</v>
      </c>
      <c r="O144">
        <v>46969222.673</v>
      </c>
      <c r="P144">
        <v>493006454.94999999</v>
      </c>
      <c r="Q144">
        <v>10.496372451856701</v>
      </c>
      <c r="R144">
        <v>4998017376.4700003</v>
      </c>
      <c r="S144">
        <v>10.4964</v>
      </c>
      <c r="T144" s="201">
        <v>45747</v>
      </c>
      <c r="U144">
        <v>153246</v>
      </c>
      <c r="V144" t="s">
        <v>2795</v>
      </c>
      <c r="W144">
        <v>197</v>
      </c>
      <c r="X144">
        <v>0</v>
      </c>
      <c r="Y144">
        <v>10</v>
      </c>
      <c r="Z144" t="s">
        <v>228</v>
      </c>
      <c r="AA144">
        <v>10.4964</v>
      </c>
      <c r="AB144">
        <v>10.4964</v>
      </c>
      <c r="AC144">
        <v>179352</v>
      </c>
      <c r="AD144" t="s">
        <v>2787</v>
      </c>
      <c r="AE144" t="s">
        <v>44</v>
      </c>
      <c r="AF144">
        <v>45746</v>
      </c>
      <c r="AG144">
        <v>10.4962</v>
      </c>
      <c r="AH144">
        <v>10.496234640123101</v>
      </c>
      <c r="AI144">
        <v>2.0000000000000001E-4</v>
      </c>
      <c r="AJ144">
        <v>1.905451496732E-3</v>
      </c>
      <c r="AK144">
        <v>0.69550000000000001</v>
      </c>
      <c r="AL144">
        <v>1.3781173355000001E-4</v>
      </c>
      <c r="AM144">
        <v>1.3129635366870001E-3</v>
      </c>
      <c r="AN144">
        <v>0.47920000000000001</v>
      </c>
      <c r="AO144" t="s">
        <v>2787</v>
      </c>
      <c r="AP144" t="s">
        <v>2801</v>
      </c>
      <c r="AQ144"/>
      <c r="AR144" t="s">
        <v>24</v>
      </c>
      <c r="AS144"/>
      <c r="AT144"/>
      <c r="AU144"/>
      <c r="AV144">
        <v>30</v>
      </c>
      <c r="AW144" t="s">
        <v>562</v>
      </c>
    </row>
    <row r="145" spans="1:49" ht="15" customHeight="1" x14ac:dyDescent="0.25">
      <c r="A145" s="37" t="str">
        <f t="shared" si="16"/>
        <v>LEMAAFRD</v>
      </c>
      <c r="B145" s="37" t="str">
        <f>VLOOKUP(L145,'Scheme master'!B:AA,25,0)</f>
        <v>RD</v>
      </c>
      <c r="C145" s="37">
        <f>VLOOKUP(L145,'Scheme master'!B:Q,16,0)</f>
        <v>10</v>
      </c>
      <c r="D145" s="38">
        <f t="shared" si="17"/>
        <v>1.016433363</v>
      </c>
      <c r="E145" s="38">
        <f>SUMIF('CHY rollback'!A:A,L145,'CHY rollback'!G:G)</f>
        <v>0</v>
      </c>
      <c r="F145" s="38">
        <f t="shared" si="18"/>
        <v>1.0645288180000001</v>
      </c>
      <c r="G145" s="45">
        <f t="shared" si="19"/>
        <v>10.4732</v>
      </c>
      <c r="H145" s="38">
        <f t="shared" si="20"/>
        <v>0</v>
      </c>
      <c r="I145" s="38">
        <f>SUMIFS(TB!E:E,TB!H:H,M145,TB!F:F,"AUM")</f>
        <v>-499.80173764699987</v>
      </c>
      <c r="J145" s="38">
        <f t="shared" si="21"/>
        <v>1.1368683772161603E-6</v>
      </c>
      <c r="K145" s="37" t="str">
        <f>VLOOKUP(M145,'Scheme master'!F:R,13,0)</f>
        <v>Live</v>
      </c>
      <c r="L145" t="s">
        <v>2806</v>
      </c>
      <c r="M145" t="s">
        <v>2786</v>
      </c>
      <c r="N145" t="s">
        <v>18</v>
      </c>
      <c r="O145">
        <v>1016433.363</v>
      </c>
      <c r="P145">
        <v>10645288.180000002</v>
      </c>
      <c r="Q145">
        <v>10.4731786337478</v>
      </c>
      <c r="R145">
        <v>4998017376.4700003</v>
      </c>
      <c r="S145">
        <v>10.4732</v>
      </c>
      <c r="T145" s="201">
        <v>45747</v>
      </c>
      <c r="U145">
        <v>153249</v>
      </c>
      <c r="V145" t="s">
        <v>2792</v>
      </c>
      <c r="W145">
        <v>197</v>
      </c>
      <c r="X145">
        <v>0</v>
      </c>
      <c r="Y145">
        <v>10</v>
      </c>
      <c r="Z145" t="s">
        <v>228</v>
      </c>
      <c r="AA145">
        <v>10.4732</v>
      </c>
      <c r="AB145">
        <v>10.4732</v>
      </c>
      <c r="AC145">
        <v>179349</v>
      </c>
      <c r="AD145" t="s">
        <v>2787</v>
      </c>
      <c r="AE145" t="s">
        <v>1304</v>
      </c>
      <c r="AF145">
        <v>45746</v>
      </c>
      <c r="AG145">
        <v>10.4735</v>
      </c>
      <c r="AH145">
        <v>10.4735450522594</v>
      </c>
      <c r="AI145">
        <v>-2.9999999999999997E-4</v>
      </c>
      <c r="AJ145">
        <v>-2.8643719864410002E-3</v>
      </c>
      <c r="AK145">
        <v>-1.0455000000000001</v>
      </c>
      <c r="AL145">
        <v>-3.6641851158999999E-4</v>
      </c>
      <c r="AM145">
        <v>-3.4985146840120001E-3</v>
      </c>
      <c r="AN145">
        <v>-1.2769999999999999</v>
      </c>
      <c r="AO145" t="s">
        <v>2787</v>
      </c>
      <c r="AP145" t="s">
        <v>2801</v>
      </c>
      <c r="AQ145"/>
      <c r="AR145" t="s">
        <v>25</v>
      </c>
      <c r="AS145"/>
      <c r="AT145"/>
      <c r="AU145"/>
      <c r="AV145">
        <v>30</v>
      </c>
      <c r="AW145" t="s">
        <v>562</v>
      </c>
    </row>
    <row r="146" spans="1:49" ht="15" customHeight="1" x14ac:dyDescent="0.25">
      <c r="A146" s="37" t="str">
        <f t="shared" si="16"/>
        <v>LEMAAFRG</v>
      </c>
      <c r="B146" s="37" t="str">
        <f>VLOOKUP(L146,'Scheme master'!B:AA,25,0)</f>
        <v>RG</v>
      </c>
      <c r="C146" s="37">
        <f>VLOOKUP(L146,'Scheme master'!B:Q,16,0)</f>
        <v>10</v>
      </c>
      <c r="D146" s="38">
        <f t="shared" si="17"/>
        <v>428.96941148200006</v>
      </c>
      <c r="E146" s="38">
        <f>SUMIF('CHY rollback'!A:A,L146,'CHY rollback'!G:G)</f>
        <v>0</v>
      </c>
      <c r="F146" s="38">
        <f t="shared" si="18"/>
        <v>449.267525208</v>
      </c>
      <c r="G146" s="45">
        <f t="shared" si="19"/>
        <v>10.4732</v>
      </c>
      <c r="H146" s="38">
        <f t="shared" si="20"/>
        <v>0</v>
      </c>
      <c r="I146" s="38">
        <f>SUMIFS(TB!E:E,TB!H:H,M146,TB!F:F,"AUM")</f>
        <v>-499.80173764699987</v>
      </c>
      <c r="J146" s="38">
        <f t="shared" si="21"/>
        <v>1.1368683772161603E-6</v>
      </c>
      <c r="K146" s="37" t="str">
        <f>VLOOKUP(M146,'Scheme master'!F:R,13,0)</f>
        <v>Live</v>
      </c>
      <c r="L146" t="s">
        <v>2807</v>
      </c>
      <c r="M146" t="s">
        <v>2786</v>
      </c>
      <c r="N146" t="s">
        <v>19</v>
      </c>
      <c r="O146">
        <v>428969411.48200005</v>
      </c>
      <c r="P146">
        <v>4492675252.0799999</v>
      </c>
      <c r="Q146">
        <v>10.47318324297</v>
      </c>
      <c r="R146">
        <v>4998017376.4700003</v>
      </c>
      <c r="S146">
        <v>10.4732</v>
      </c>
      <c r="T146" s="201">
        <v>45747</v>
      </c>
      <c r="U146">
        <v>153248</v>
      </c>
      <c r="V146" t="s">
        <v>2789</v>
      </c>
      <c r="W146">
        <v>197</v>
      </c>
      <c r="X146">
        <v>0</v>
      </c>
      <c r="Y146">
        <v>10</v>
      </c>
      <c r="Z146" t="s">
        <v>228</v>
      </c>
      <c r="AA146">
        <v>10.4732</v>
      </c>
      <c r="AB146">
        <v>10.4732</v>
      </c>
      <c r="AC146">
        <v>179350</v>
      </c>
      <c r="AD146" t="s">
        <v>2787</v>
      </c>
      <c r="AE146" t="s">
        <v>53</v>
      </c>
      <c r="AF146">
        <v>45746</v>
      </c>
      <c r="AG146">
        <v>10.4735</v>
      </c>
      <c r="AH146">
        <v>10.4735496468343</v>
      </c>
      <c r="AI146">
        <v>-2.9999999999999997E-4</v>
      </c>
      <c r="AJ146">
        <v>-2.8643719864410002E-3</v>
      </c>
      <c r="AK146">
        <v>-1.0455000000000001</v>
      </c>
      <c r="AL146">
        <v>-3.6640386423000002E-4</v>
      </c>
      <c r="AM146">
        <v>-3.4983732983089998E-3</v>
      </c>
      <c r="AN146">
        <v>-1.2768999999999999</v>
      </c>
      <c r="AO146" t="s">
        <v>2787</v>
      </c>
      <c r="AP146" t="s">
        <v>2801</v>
      </c>
      <c r="AQ146"/>
      <c r="AR146" t="s">
        <v>25</v>
      </c>
      <c r="AS146"/>
      <c r="AT146"/>
      <c r="AU146"/>
      <c r="AV146">
        <v>30</v>
      </c>
      <c r="AW146" t="s">
        <v>562</v>
      </c>
    </row>
    <row r="147" spans="1:49" ht="15" customHeight="1" x14ac:dyDescent="0.25">
      <c r="A147" s="37" t="str">
        <f t="shared" si="16"/>
        <v>LEMETFG</v>
      </c>
      <c r="B147" s="37" t="str">
        <f>VLOOKUP(L147,'Scheme master'!B:AA,25,0)</f>
        <v>G</v>
      </c>
      <c r="C147" s="37">
        <f>VLOOKUP(L147,'Scheme master'!B:Q,16,0)</f>
        <v>10</v>
      </c>
      <c r="D147" s="38">
        <f t="shared" si="17"/>
        <v>123.889332</v>
      </c>
      <c r="E147" s="38">
        <f>SUMIF('CHY rollback'!A:A,L147,'CHY rollback'!G:G)</f>
        <v>0</v>
      </c>
      <c r="F147" s="38">
        <f t="shared" si="18"/>
        <v>640.82095732100004</v>
      </c>
      <c r="G147" s="45">
        <f t="shared" si="19"/>
        <v>51.725299999999997</v>
      </c>
      <c r="H147" s="38">
        <f t="shared" si="20"/>
        <v>0</v>
      </c>
      <c r="I147" s="38">
        <f>SUMIFS(TB!E:E,TB!H:H,M147,TB!F:F,"AUM")</f>
        <v>-640.82095732100026</v>
      </c>
      <c r="J147" s="38">
        <f t="shared" si="21"/>
        <v>-2.2737367544323206E-6</v>
      </c>
      <c r="K147" s="37" t="str">
        <f>VLOOKUP(M147,'Scheme master'!F:R,13,0)</f>
        <v>Live</v>
      </c>
      <c r="L147" t="s">
        <v>2398</v>
      </c>
      <c r="M147" t="s">
        <v>2394</v>
      </c>
      <c r="N147" t="s">
        <v>9</v>
      </c>
      <c r="O147">
        <v>123889332</v>
      </c>
      <c r="P147">
        <v>6408209573.21</v>
      </c>
      <c r="Q147">
        <v>51.725273433631905</v>
      </c>
      <c r="R147">
        <v>6408209573.21</v>
      </c>
      <c r="S147">
        <v>51.725299999999997</v>
      </c>
      <c r="T147" s="201">
        <v>45747</v>
      </c>
      <c r="U147">
        <v>152404</v>
      </c>
      <c r="V147" t="s">
        <v>2397</v>
      </c>
      <c r="W147">
        <v>195</v>
      </c>
      <c r="X147"/>
      <c r="Y147">
        <v>10</v>
      </c>
      <c r="Z147" t="s">
        <v>228</v>
      </c>
      <c r="AA147">
        <v>51.725299999999997</v>
      </c>
      <c r="AB147">
        <v>51.725299999999997</v>
      </c>
      <c r="AC147">
        <v>166461</v>
      </c>
      <c r="AD147" t="s">
        <v>2399</v>
      </c>
      <c r="AE147" t="s">
        <v>6</v>
      </c>
      <c r="AF147">
        <v>45746</v>
      </c>
      <c r="AG147">
        <v>51.7254</v>
      </c>
      <c r="AH147">
        <v>51.725418860358403</v>
      </c>
      <c r="AI147">
        <v>-1E-4</v>
      </c>
      <c r="AJ147">
        <v>-1.9332861611499999E-4</v>
      </c>
      <c r="AK147">
        <v>-7.0599999999999996E-2</v>
      </c>
      <c r="AL147">
        <v>-1.4542672649000001E-4</v>
      </c>
      <c r="AM147">
        <v>-2.81151375269E-4</v>
      </c>
      <c r="AN147">
        <v>-0.1026</v>
      </c>
      <c r="AO147" t="s">
        <v>2399</v>
      </c>
      <c r="AP147" t="s">
        <v>2400</v>
      </c>
      <c r="AQ147"/>
      <c r="AR147" t="s">
        <v>70</v>
      </c>
      <c r="AS147" t="s">
        <v>2393</v>
      </c>
      <c r="AT147">
        <v>544123</v>
      </c>
      <c r="AU147" t="s">
        <v>2401</v>
      </c>
      <c r="AV147">
        <v>30</v>
      </c>
      <c r="AW147" t="s">
        <v>562</v>
      </c>
    </row>
    <row r="148" spans="1:49" ht="15" customHeight="1" x14ac:dyDescent="0.25">
      <c r="A148" s="37" t="str">
        <f t="shared" si="16"/>
        <v>LEMFGFDD</v>
      </c>
      <c r="B148" s="37" t="str">
        <f>VLOOKUP(L148,'Scheme master'!B:AA,25,0)</f>
        <v>DD</v>
      </c>
      <c r="C148" s="37">
        <f>VLOOKUP(L148,'Scheme master'!B:Q,16,0)</f>
        <v>10</v>
      </c>
      <c r="D148" s="38">
        <f t="shared" si="17"/>
        <v>0.49996822199999996</v>
      </c>
      <c r="E148" s="38">
        <f>SUMIF('CHY rollback'!A:A,L148,'CHY rollback'!G:G)</f>
        <v>0</v>
      </c>
      <c r="F148" s="38">
        <f t="shared" si="18"/>
        <v>0.43293050099999997</v>
      </c>
      <c r="G148" s="45">
        <f t="shared" si="19"/>
        <v>8.6592000000000002</v>
      </c>
      <c r="H148" s="38">
        <f t="shared" si="20"/>
        <v>0</v>
      </c>
      <c r="I148" s="38">
        <f>SUMIFS(TB!E:E,TB!H:H,M148,TB!F:F,"AUM")</f>
        <v>-768.32356562400003</v>
      </c>
      <c r="J148" s="38">
        <f t="shared" si="21"/>
        <v>-1.0001031114370562E-2</v>
      </c>
      <c r="K148" s="37" t="str">
        <f>VLOOKUP(M148,'Scheme master'!F:R,13,0)</f>
        <v>Live</v>
      </c>
      <c r="L148" t="s">
        <v>2808</v>
      </c>
      <c r="M148" t="s">
        <v>2719</v>
      </c>
      <c r="N148" t="s">
        <v>34</v>
      </c>
      <c r="O148">
        <v>499968.22200000001</v>
      </c>
      <c r="P148">
        <v>4329305.01</v>
      </c>
      <c r="Q148">
        <v>8.6591603615959407</v>
      </c>
      <c r="R148">
        <v>7683235656.2299995</v>
      </c>
      <c r="S148">
        <v>8.6592000000000002</v>
      </c>
      <c r="T148" s="201">
        <v>45747</v>
      </c>
      <c r="U148">
        <v>152921</v>
      </c>
      <c r="V148" t="s">
        <v>2783</v>
      </c>
      <c r="W148">
        <v>196</v>
      </c>
      <c r="X148">
        <v>0</v>
      </c>
      <c r="Y148">
        <v>10</v>
      </c>
      <c r="Z148" t="s">
        <v>228</v>
      </c>
      <c r="AA148">
        <v>8.6592000000000002</v>
      </c>
      <c r="AB148">
        <v>8.6592000000000002</v>
      </c>
      <c r="AC148">
        <v>174543</v>
      </c>
      <c r="AD148" t="s">
        <v>2720</v>
      </c>
      <c r="AE148" t="s">
        <v>1303</v>
      </c>
      <c r="AF148">
        <v>45746</v>
      </c>
      <c r="AG148">
        <v>8.6593999999999998</v>
      </c>
      <c r="AH148">
        <v>8.6593502136621794</v>
      </c>
      <c r="AI148">
        <v>-2.0000000000000001E-4</v>
      </c>
      <c r="AJ148">
        <v>-2.3096288426439999E-3</v>
      </c>
      <c r="AK148">
        <v>-0.84299999999999997</v>
      </c>
      <c r="AL148">
        <v>-1.8985206623999999E-4</v>
      </c>
      <c r="AM148">
        <v>-2.1924516453949998E-3</v>
      </c>
      <c r="AN148">
        <v>-0.80020000000000002</v>
      </c>
      <c r="AO148" t="s">
        <v>2720</v>
      </c>
      <c r="AP148" t="s">
        <v>2800</v>
      </c>
      <c r="AQ148"/>
      <c r="AR148" t="s">
        <v>24</v>
      </c>
      <c r="AS148"/>
      <c r="AT148"/>
      <c r="AU148"/>
      <c r="AV148">
        <v>30</v>
      </c>
      <c r="AW148" t="s">
        <v>562</v>
      </c>
    </row>
    <row r="149" spans="1:49" ht="15" customHeight="1" x14ac:dyDescent="0.25">
      <c r="A149" s="37" t="str">
        <f t="shared" si="16"/>
        <v>LEMFGFDG</v>
      </c>
      <c r="B149" s="37" t="str">
        <f>VLOOKUP(L149,'Scheme master'!B:AA,25,0)</f>
        <v>DG</v>
      </c>
      <c r="C149" s="37">
        <f>VLOOKUP(L149,'Scheme master'!B:Q,16,0)</f>
        <v>10</v>
      </c>
      <c r="D149" s="38">
        <f t="shared" si="17"/>
        <v>181.22011033299998</v>
      </c>
      <c r="E149" s="38">
        <f>SUMIF('CHY rollback'!A:A,L149,'CHY rollback'!G:G)</f>
        <v>0</v>
      </c>
      <c r="F149" s="38">
        <f t="shared" si="18"/>
        <v>156.92188937099999</v>
      </c>
      <c r="G149" s="45">
        <f t="shared" si="19"/>
        <v>8.6592000000000002</v>
      </c>
      <c r="H149" s="38">
        <f t="shared" si="20"/>
        <v>0</v>
      </c>
      <c r="I149" s="38">
        <f>SUMIFS(TB!E:E,TB!H:H,M149,TB!F:F,"AUM")</f>
        <v>-768.32356562400003</v>
      </c>
      <c r="J149" s="38">
        <f t="shared" si="21"/>
        <v>-1.0001031114370562E-2</v>
      </c>
      <c r="K149" s="37" t="str">
        <f>VLOOKUP(M149,'Scheme master'!F:R,13,0)</f>
        <v>Live</v>
      </c>
      <c r="L149" t="s">
        <v>2809</v>
      </c>
      <c r="M149" t="s">
        <v>2719</v>
      </c>
      <c r="N149" t="s">
        <v>41</v>
      </c>
      <c r="O149">
        <v>181220110.333</v>
      </c>
      <c r="P149">
        <v>1569218893.7099998</v>
      </c>
      <c r="Q149">
        <v>8.6591873872413494</v>
      </c>
      <c r="R149">
        <v>7683235656.2299995</v>
      </c>
      <c r="S149">
        <v>8.6592000000000002</v>
      </c>
      <c r="T149" s="201">
        <v>45747</v>
      </c>
      <c r="U149">
        <v>152920</v>
      </c>
      <c r="V149" t="s">
        <v>2780</v>
      </c>
      <c r="W149">
        <v>196</v>
      </c>
      <c r="X149">
        <v>0</v>
      </c>
      <c r="Y149">
        <v>10</v>
      </c>
      <c r="Z149" t="s">
        <v>228</v>
      </c>
      <c r="AA149">
        <v>8.6592000000000002</v>
      </c>
      <c r="AB149">
        <v>8.6592000000000002</v>
      </c>
      <c r="AC149">
        <v>174544</v>
      </c>
      <c r="AD149" t="s">
        <v>2720</v>
      </c>
      <c r="AE149" t="s">
        <v>44</v>
      </c>
      <c r="AF149">
        <v>45746</v>
      </c>
      <c r="AG149">
        <v>8.6593</v>
      </c>
      <c r="AH149">
        <v>8.6592761702686403</v>
      </c>
      <c r="AI149">
        <v>-1E-4</v>
      </c>
      <c r="AJ149">
        <v>-1.154827757439E-3</v>
      </c>
      <c r="AK149">
        <v>-0.42149999999999999</v>
      </c>
      <c r="AL149">
        <v>-8.8783027290000006E-5</v>
      </c>
      <c r="AM149">
        <v>-1.02529386457E-3</v>
      </c>
      <c r="AN149">
        <v>-0.37419999999999998</v>
      </c>
      <c r="AO149" t="s">
        <v>2720</v>
      </c>
      <c r="AP149" t="s">
        <v>2800</v>
      </c>
      <c r="AQ149"/>
      <c r="AR149" t="s">
        <v>24</v>
      </c>
      <c r="AS149"/>
      <c r="AT149"/>
      <c r="AU149"/>
      <c r="AV149">
        <v>30</v>
      </c>
      <c r="AW149" t="s">
        <v>562</v>
      </c>
    </row>
    <row r="150" spans="1:49" ht="15" customHeight="1" x14ac:dyDescent="0.25">
      <c r="A150" s="37" t="str">
        <f t="shared" si="16"/>
        <v>LEMFGFRD</v>
      </c>
      <c r="B150" s="37" t="str">
        <f>VLOOKUP(L150,'Scheme master'!B:AA,25,0)</f>
        <v>RD</v>
      </c>
      <c r="C150" s="37">
        <f>VLOOKUP(L150,'Scheme master'!B:Q,16,0)</f>
        <v>10</v>
      </c>
      <c r="D150" s="38">
        <f t="shared" si="17"/>
        <v>1.7080655489999998</v>
      </c>
      <c r="E150" s="38">
        <f>SUMIF('CHY rollback'!A:A,L150,'CHY rollback'!G:G)</f>
        <v>0</v>
      </c>
      <c r="F150" s="38">
        <f t="shared" si="18"/>
        <v>1.466904998</v>
      </c>
      <c r="G150" s="45">
        <f t="shared" si="19"/>
        <v>8.5881000000000007</v>
      </c>
      <c r="H150" s="38">
        <f t="shared" si="20"/>
        <v>0</v>
      </c>
      <c r="I150" s="38">
        <f>SUMIFS(TB!E:E,TB!H:H,M150,TB!F:F,"AUM")</f>
        <v>-768.32356562400003</v>
      </c>
      <c r="J150" s="38">
        <f t="shared" si="21"/>
        <v>-1.0001031114370562E-2</v>
      </c>
      <c r="K150" s="37" t="str">
        <f>VLOOKUP(M150,'Scheme master'!F:R,13,0)</f>
        <v>Live</v>
      </c>
      <c r="L150" t="s">
        <v>2810</v>
      </c>
      <c r="M150" t="s">
        <v>2719</v>
      </c>
      <c r="N150" t="s">
        <v>18</v>
      </c>
      <c r="O150">
        <v>1708065.5489999999</v>
      </c>
      <c r="P150">
        <v>14669049.98</v>
      </c>
      <c r="Q150">
        <v>8.5881071652010696</v>
      </c>
      <c r="R150">
        <v>7683235656.2299995</v>
      </c>
      <c r="S150">
        <v>8.5881000000000007</v>
      </c>
      <c r="T150" s="201">
        <v>45747</v>
      </c>
      <c r="U150">
        <v>152923</v>
      </c>
      <c r="V150" t="s">
        <v>2777</v>
      </c>
      <c r="W150">
        <v>196</v>
      </c>
      <c r="X150">
        <v>0</v>
      </c>
      <c r="Y150">
        <v>10</v>
      </c>
      <c r="Z150" t="s">
        <v>228</v>
      </c>
      <c r="AA150">
        <v>8.5881000000000007</v>
      </c>
      <c r="AB150">
        <v>8.5881000000000007</v>
      </c>
      <c r="AC150">
        <v>174541</v>
      </c>
      <c r="AD150" t="s">
        <v>2720</v>
      </c>
      <c r="AE150" t="s">
        <v>1304</v>
      </c>
      <c r="AF150">
        <v>45746</v>
      </c>
      <c r="AG150">
        <v>8.5885999999999996</v>
      </c>
      <c r="AH150">
        <v>8.5886080124902708</v>
      </c>
      <c r="AI150">
        <v>-5.0000000000000001E-4</v>
      </c>
      <c r="AJ150">
        <v>-5.8216705865909999E-3</v>
      </c>
      <c r="AK150">
        <v>-2.1248999999999998</v>
      </c>
      <c r="AL150">
        <v>-5.008472892E-4</v>
      </c>
      <c r="AM150">
        <v>-5.8315304234580001E-3</v>
      </c>
      <c r="AN150">
        <v>-2.1284999999999998</v>
      </c>
      <c r="AO150" t="s">
        <v>2720</v>
      </c>
      <c r="AP150" t="s">
        <v>2800</v>
      </c>
      <c r="AQ150"/>
      <c r="AR150" t="s">
        <v>25</v>
      </c>
      <c r="AS150"/>
      <c r="AT150"/>
      <c r="AU150"/>
      <c r="AV150">
        <v>30</v>
      </c>
      <c r="AW150" t="s">
        <v>562</v>
      </c>
    </row>
    <row r="151" spans="1:49" ht="15" customHeight="1" x14ac:dyDescent="0.25">
      <c r="A151" s="37" t="str">
        <f t="shared" si="16"/>
        <v>LEMFGFRG</v>
      </c>
      <c r="B151" s="37" t="str">
        <f>VLOOKUP(L151,'Scheme master'!B:AA,25,0)</f>
        <v>RG</v>
      </c>
      <c r="C151" s="37">
        <f>VLOOKUP(L151,'Scheme master'!B:Q,16,0)</f>
        <v>10</v>
      </c>
      <c r="D151" s="38">
        <f t="shared" si="17"/>
        <v>709.70238712100013</v>
      </c>
      <c r="E151" s="38">
        <f>SUMIF('CHY rollback'!A:A,L151,'CHY rollback'!G:G)</f>
        <v>0</v>
      </c>
      <c r="F151" s="38">
        <f t="shared" si="18"/>
        <v>609.50184075300001</v>
      </c>
      <c r="G151" s="45">
        <f t="shared" si="19"/>
        <v>8.5881000000000007</v>
      </c>
      <c r="H151" s="38">
        <f t="shared" si="20"/>
        <v>0</v>
      </c>
      <c r="I151" s="38">
        <f>SUMIFS(TB!E:E,TB!H:H,M151,TB!F:F,"AUM")</f>
        <v>-768.32356562400003</v>
      </c>
      <c r="J151" s="38">
        <f t="shared" si="21"/>
        <v>-1.0001031114370562E-2</v>
      </c>
      <c r="K151" s="37" t="str">
        <f>VLOOKUP(M151,'Scheme master'!F:R,13,0)</f>
        <v>Live</v>
      </c>
      <c r="L151" t="s">
        <v>2811</v>
      </c>
      <c r="M151" t="s">
        <v>2719</v>
      </c>
      <c r="N151" t="s">
        <v>19</v>
      </c>
      <c r="O151">
        <v>709702387.12100005</v>
      </c>
      <c r="P151">
        <v>6095018407.5299997</v>
      </c>
      <c r="Q151">
        <v>8.5881328823695195</v>
      </c>
      <c r="R151">
        <v>7683235656.2299995</v>
      </c>
      <c r="S151">
        <v>8.5881000000000007</v>
      </c>
      <c r="T151" s="201">
        <v>45747</v>
      </c>
      <c r="U151">
        <v>152922</v>
      </c>
      <c r="V151" t="s">
        <v>2774</v>
      </c>
      <c r="W151">
        <v>196</v>
      </c>
      <c r="X151">
        <v>0</v>
      </c>
      <c r="Y151">
        <v>10</v>
      </c>
      <c r="Z151" t="s">
        <v>228</v>
      </c>
      <c r="AA151">
        <v>8.5881000000000007</v>
      </c>
      <c r="AB151">
        <v>8.5881000000000007</v>
      </c>
      <c r="AC151">
        <v>174542</v>
      </c>
      <c r="AD151" t="s">
        <v>2720</v>
      </c>
      <c r="AE151" t="s">
        <v>53</v>
      </c>
      <c r="AF151">
        <v>45746</v>
      </c>
      <c r="AG151">
        <v>8.5885999999999996</v>
      </c>
      <c r="AH151">
        <v>8.5886337299733206</v>
      </c>
      <c r="AI151">
        <v>-5.0000000000000001E-4</v>
      </c>
      <c r="AJ151">
        <v>-5.8216705865909999E-3</v>
      </c>
      <c r="AK151">
        <v>-2.1248999999999998</v>
      </c>
      <c r="AL151">
        <v>-5.0084760380000003E-4</v>
      </c>
      <c r="AM151">
        <v>-5.831516624723E-3</v>
      </c>
      <c r="AN151">
        <v>-2.1284999999999998</v>
      </c>
      <c r="AO151" t="s">
        <v>2720</v>
      </c>
      <c r="AP151" t="s">
        <v>2800</v>
      </c>
      <c r="AQ151"/>
      <c r="AR151" t="s">
        <v>25</v>
      </c>
      <c r="AS151"/>
      <c r="AT151"/>
      <c r="AU151"/>
      <c r="AV151">
        <v>30</v>
      </c>
      <c r="AW151" t="s">
        <v>562</v>
      </c>
    </row>
    <row r="152" spans="1:49" ht="15" customHeight="1" x14ac:dyDescent="0.25">
      <c r="A152" s="37" t="str">
        <f t="shared" si="16"/>
        <v>LEMIDFDD</v>
      </c>
      <c r="B152" s="37" t="str">
        <f>VLOOKUP(L152,'Scheme master'!B:AA,25,0)</f>
        <v>DD</v>
      </c>
      <c r="C152" s="37">
        <f>VLOOKUP(L152,'Scheme master'!B:Q,16,0)</f>
        <v>10</v>
      </c>
      <c r="D152" s="38">
        <f t="shared" si="17"/>
        <v>1.4304486899999997</v>
      </c>
      <c r="E152" s="38">
        <f>SUMIF('CHY rollback'!A:A,L152,'CHY rollback'!G:G)</f>
        <v>0</v>
      </c>
      <c r="F152" s="38">
        <f t="shared" si="18"/>
        <v>4.6910350310000002</v>
      </c>
      <c r="G152" s="45">
        <f t="shared" si="19"/>
        <v>32.794199999999996</v>
      </c>
      <c r="H152" s="38">
        <f t="shared" si="20"/>
        <v>0</v>
      </c>
      <c r="I152" s="38">
        <f>SUMIFS(TB!E:E,TB!H:H,M152,TB!F:F,"AUM")</f>
        <v>-2859.4216453909989</v>
      </c>
      <c r="J152" s="38">
        <f t="shared" si="21"/>
        <v>1.3642420526593924E-5</v>
      </c>
      <c r="K152" s="37" t="str">
        <f>VLOOKUP(M152,'Scheme master'!F:R,13,0)</f>
        <v>Live</v>
      </c>
      <c r="L152" t="s">
        <v>381</v>
      </c>
      <c r="M152" t="s">
        <v>382</v>
      </c>
      <c r="N152" t="s">
        <v>34</v>
      </c>
      <c r="O152">
        <v>1430448.69</v>
      </c>
      <c r="P152">
        <v>46910350.310000002</v>
      </c>
      <c r="Q152">
        <v>32.794150980696799</v>
      </c>
      <c r="R152">
        <v>28594216453.91</v>
      </c>
      <c r="S152">
        <v>32.794199999999996</v>
      </c>
      <c r="T152" s="201">
        <v>45747</v>
      </c>
      <c r="U152">
        <v>133709</v>
      </c>
      <c r="V152" t="s">
        <v>383</v>
      </c>
      <c r="W152">
        <v>170</v>
      </c>
      <c r="X152" t="s">
        <v>384</v>
      </c>
      <c r="Y152">
        <v>10</v>
      </c>
      <c r="Z152" t="s">
        <v>228</v>
      </c>
      <c r="AA152">
        <v>32.794199999999996</v>
      </c>
      <c r="AB152">
        <v>32.466299999999997</v>
      </c>
      <c r="AC152">
        <v>84337</v>
      </c>
      <c r="AD152" t="s">
        <v>385</v>
      </c>
      <c r="AE152" t="s">
        <v>1303</v>
      </c>
      <c r="AF152">
        <v>45746</v>
      </c>
      <c r="AG152">
        <v>32.794400000000003</v>
      </c>
      <c r="AH152">
        <v>32.794386256524902</v>
      </c>
      <c r="AI152">
        <v>-2.0000000000000001E-4</v>
      </c>
      <c r="AJ152">
        <v>-6.0986022003699995E-4</v>
      </c>
      <c r="AK152">
        <v>-0.22259999999999999</v>
      </c>
      <c r="AL152">
        <v>-2.3527582804E-4</v>
      </c>
      <c r="AM152">
        <v>-7.1742714194900005E-4</v>
      </c>
      <c r="AN152">
        <v>-0.26190000000000002</v>
      </c>
      <c r="AO152" t="s">
        <v>385</v>
      </c>
      <c r="AP152" t="s">
        <v>386</v>
      </c>
      <c r="AQ152"/>
      <c r="AR152" t="s">
        <v>24</v>
      </c>
      <c r="AS152" t="s">
        <v>387</v>
      </c>
      <c r="AT152"/>
      <c r="AU152"/>
      <c r="AV152">
        <v>30</v>
      </c>
      <c r="AW152" t="s">
        <v>562</v>
      </c>
    </row>
    <row r="153" spans="1:49" ht="15" customHeight="1" x14ac:dyDescent="0.25">
      <c r="A153" s="37" t="str">
        <f t="shared" si="16"/>
        <v>LEMIDFDG</v>
      </c>
      <c r="B153" s="37" t="str">
        <f>VLOOKUP(L153,'Scheme master'!B:AA,25,0)</f>
        <v>DG</v>
      </c>
      <c r="C153" s="37">
        <f>VLOOKUP(L153,'Scheme master'!B:Q,16,0)</f>
        <v>10</v>
      </c>
      <c r="D153" s="38">
        <f t="shared" si="17"/>
        <v>130.506942299</v>
      </c>
      <c r="E153" s="38">
        <f>SUMIF('CHY rollback'!A:A,L153,'CHY rollback'!G:G)</f>
        <v>0</v>
      </c>
      <c r="F153" s="38">
        <f t="shared" si="18"/>
        <v>539.40486444800001</v>
      </c>
      <c r="G153" s="45">
        <f t="shared" si="19"/>
        <v>41.331499999999998</v>
      </c>
      <c r="H153" s="38">
        <f t="shared" si="20"/>
        <v>0</v>
      </c>
      <c r="I153" s="38">
        <f>SUMIFS(TB!E:E,TB!H:H,M153,TB!F:F,"AUM")</f>
        <v>-2859.4216453909989</v>
      </c>
      <c r="J153" s="38">
        <f t="shared" si="21"/>
        <v>1.3642420526593924E-5</v>
      </c>
      <c r="K153" s="37" t="str">
        <f>VLOOKUP(M153,'Scheme master'!F:R,13,0)</f>
        <v>Live</v>
      </c>
      <c r="L153" t="s">
        <v>388</v>
      </c>
      <c r="M153" t="s">
        <v>382</v>
      </c>
      <c r="N153" t="s">
        <v>41</v>
      </c>
      <c r="O153">
        <v>130506942.29899999</v>
      </c>
      <c r="P153">
        <v>5394048644.4800005</v>
      </c>
      <c r="Q153">
        <v>41.331507347110197</v>
      </c>
      <c r="R153">
        <v>28594216453.91</v>
      </c>
      <c r="S153">
        <v>41.331499999999998</v>
      </c>
      <c r="T153" s="201">
        <v>45747</v>
      </c>
      <c r="U153">
        <v>133710</v>
      </c>
      <c r="V153" t="s">
        <v>389</v>
      </c>
      <c r="W153">
        <v>170</v>
      </c>
      <c r="X153" t="s">
        <v>390</v>
      </c>
      <c r="Y153">
        <v>10</v>
      </c>
      <c r="Z153" t="s">
        <v>228</v>
      </c>
      <c r="AA153">
        <v>41.331499999999998</v>
      </c>
      <c r="AB153">
        <v>40.918199999999999</v>
      </c>
      <c r="AC153">
        <v>84338</v>
      </c>
      <c r="AD153" t="s">
        <v>385</v>
      </c>
      <c r="AE153" t="s">
        <v>44</v>
      </c>
      <c r="AF153">
        <v>45746</v>
      </c>
      <c r="AG153">
        <v>41.331800000000001</v>
      </c>
      <c r="AH153">
        <v>41.331796557778496</v>
      </c>
      <c r="AI153">
        <v>-2.9999999999999997E-4</v>
      </c>
      <c r="AJ153">
        <v>-7.2583337768900003E-4</v>
      </c>
      <c r="AK153">
        <v>-0.26490000000000002</v>
      </c>
      <c r="AL153">
        <v>-2.8921066830000001E-4</v>
      </c>
      <c r="AM153">
        <v>-6.9972924572900004E-4</v>
      </c>
      <c r="AN153">
        <v>-0.25540000000000002</v>
      </c>
      <c r="AO153" t="s">
        <v>385</v>
      </c>
      <c r="AP153" t="s">
        <v>386</v>
      </c>
      <c r="AQ153"/>
      <c r="AR153" t="s">
        <v>24</v>
      </c>
      <c r="AS153" t="s">
        <v>391</v>
      </c>
      <c r="AT153"/>
      <c r="AU153"/>
      <c r="AV153">
        <v>30</v>
      </c>
      <c r="AW153" t="s">
        <v>562</v>
      </c>
    </row>
    <row r="154" spans="1:49" ht="15" customHeight="1" x14ac:dyDescent="0.25">
      <c r="A154" s="37" t="str">
        <f t="shared" si="16"/>
        <v>LEMIDFRD</v>
      </c>
      <c r="B154" s="37" t="str">
        <f>VLOOKUP(L154,'Scheme master'!B:AA,25,0)</f>
        <v>RD</v>
      </c>
      <c r="C154" s="37">
        <f>VLOOKUP(L154,'Scheme master'!B:Q,16,0)</f>
        <v>10</v>
      </c>
      <c r="D154" s="38">
        <f t="shared" si="17"/>
        <v>10.486703763999998</v>
      </c>
      <c r="E154" s="38">
        <f>SUMIF('CHY rollback'!A:A,L154,'CHY rollback'!G:G)</f>
        <v>0</v>
      </c>
      <c r="F154" s="38">
        <f t="shared" si="18"/>
        <v>30.618928231000002</v>
      </c>
      <c r="G154" s="45">
        <f t="shared" si="19"/>
        <v>29.197900000000001</v>
      </c>
      <c r="H154" s="38">
        <f t="shared" si="20"/>
        <v>0</v>
      </c>
      <c r="I154" s="38">
        <f>SUMIFS(TB!E:E,TB!H:H,M154,TB!F:F,"AUM")</f>
        <v>-2859.4216453909989</v>
      </c>
      <c r="J154" s="38">
        <f t="shared" si="21"/>
        <v>1.3642420526593924E-5</v>
      </c>
      <c r="K154" s="37" t="str">
        <f>VLOOKUP(M154,'Scheme master'!F:R,13,0)</f>
        <v>Live</v>
      </c>
      <c r="L154" t="s">
        <v>392</v>
      </c>
      <c r="M154" t="s">
        <v>382</v>
      </c>
      <c r="N154" t="s">
        <v>18</v>
      </c>
      <c r="O154">
        <v>10486703.763999999</v>
      </c>
      <c r="P154">
        <v>306189282.31</v>
      </c>
      <c r="Q154">
        <v>29.197857515640202</v>
      </c>
      <c r="R154">
        <v>28594216453.91</v>
      </c>
      <c r="S154">
        <v>29.197900000000001</v>
      </c>
      <c r="T154" s="201">
        <v>45747</v>
      </c>
      <c r="U154">
        <v>133712</v>
      </c>
      <c r="V154" t="s">
        <v>393</v>
      </c>
      <c r="W154">
        <v>170</v>
      </c>
      <c r="X154" t="s">
        <v>394</v>
      </c>
      <c r="Y154">
        <v>10</v>
      </c>
      <c r="Z154" t="s">
        <v>228</v>
      </c>
      <c r="AA154">
        <v>29.197900000000001</v>
      </c>
      <c r="AB154">
        <v>28.905899999999999</v>
      </c>
      <c r="AC154">
        <v>84335</v>
      </c>
      <c r="AD154" t="s">
        <v>385</v>
      </c>
      <c r="AE154" t="s">
        <v>1304</v>
      </c>
      <c r="AF154">
        <v>45746</v>
      </c>
      <c r="AG154">
        <v>29.199100000000001</v>
      </c>
      <c r="AH154">
        <v>29.199114914561399</v>
      </c>
      <c r="AI154">
        <v>-1.1999999999999999E-3</v>
      </c>
      <c r="AJ154">
        <v>-4.1097157104150002E-3</v>
      </c>
      <c r="AK154">
        <v>-1.5</v>
      </c>
      <c r="AL154">
        <v>-1.2573989212200001E-3</v>
      </c>
      <c r="AM154">
        <v>-4.3062912177269999E-3</v>
      </c>
      <c r="AN154">
        <v>-1.5718000000000001</v>
      </c>
      <c r="AO154" t="s">
        <v>385</v>
      </c>
      <c r="AP154" t="s">
        <v>386</v>
      </c>
      <c r="AQ154"/>
      <c r="AR154" t="s">
        <v>25</v>
      </c>
      <c r="AS154" t="s">
        <v>395</v>
      </c>
      <c r="AT154"/>
      <c r="AU154"/>
      <c r="AV154">
        <v>30</v>
      </c>
      <c r="AW154" t="s">
        <v>562</v>
      </c>
    </row>
    <row r="155" spans="1:49" ht="15" customHeight="1" x14ac:dyDescent="0.25">
      <c r="A155" s="37" t="str">
        <f t="shared" si="16"/>
        <v>LEMIDFRG</v>
      </c>
      <c r="B155" s="37" t="str">
        <f>VLOOKUP(L155,'Scheme master'!B:AA,25,0)</f>
        <v>RG</v>
      </c>
      <c r="C155" s="37">
        <f>VLOOKUP(L155,'Scheme master'!B:Q,16,0)</f>
        <v>10</v>
      </c>
      <c r="D155" s="38">
        <f t="shared" si="17"/>
        <v>633.54550576600002</v>
      </c>
      <c r="E155" s="38">
        <f>SUMIF('CHY rollback'!A:A,L155,'CHY rollback'!G:G)</f>
        <v>0</v>
      </c>
      <c r="F155" s="38">
        <f t="shared" si="18"/>
        <v>2284.7068176810003</v>
      </c>
      <c r="G155" s="45">
        <f t="shared" si="19"/>
        <v>36.062199999999997</v>
      </c>
      <c r="H155" s="38">
        <f t="shared" si="20"/>
        <v>0</v>
      </c>
      <c r="I155" s="38">
        <f>SUMIFS(TB!E:E,TB!H:H,M155,TB!F:F,"AUM")</f>
        <v>-2859.4216453909989</v>
      </c>
      <c r="J155" s="38">
        <f t="shared" si="21"/>
        <v>1.3642420526593924E-5</v>
      </c>
      <c r="K155" s="37" t="str">
        <f>VLOOKUP(M155,'Scheme master'!F:R,13,0)</f>
        <v>Live</v>
      </c>
      <c r="L155" t="s">
        <v>396</v>
      </c>
      <c r="M155" t="s">
        <v>382</v>
      </c>
      <c r="N155" t="s">
        <v>19</v>
      </c>
      <c r="O155">
        <v>633545505.76600003</v>
      </c>
      <c r="P155">
        <v>22847068176.810001</v>
      </c>
      <c r="Q155">
        <v>36.0622369961986</v>
      </c>
      <c r="R155">
        <v>28594216453.91</v>
      </c>
      <c r="S155">
        <v>36.062199999999997</v>
      </c>
      <c r="T155" s="201">
        <v>45747</v>
      </c>
      <c r="U155">
        <v>133711</v>
      </c>
      <c r="V155" t="s">
        <v>397</v>
      </c>
      <c r="W155">
        <v>170</v>
      </c>
      <c r="X155" t="s">
        <v>398</v>
      </c>
      <c r="Y155">
        <v>10</v>
      </c>
      <c r="Z155" t="s">
        <v>228</v>
      </c>
      <c r="AA155">
        <v>36.062199999999997</v>
      </c>
      <c r="AB155">
        <v>35.701599999999999</v>
      </c>
      <c r="AC155">
        <v>84336</v>
      </c>
      <c r="AD155" t="s">
        <v>385</v>
      </c>
      <c r="AE155" t="s">
        <v>53</v>
      </c>
      <c r="AF155">
        <v>45746</v>
      </c>
      <c r="AG155">
        <v>36.063800000000001</v>
      </c>
      <c r="AH155">
        <v>36.063790007767693</v>
      </c>
      <c r="AI155">
        <v>-1.6000000000000001E-3</v>
      </c>
      <c r="AJ155">
        <v>-4.436581835524E-3</v>
      </c>
      <c r="AK155">
        <v>-1.6194</v>
      </c>
      <c r="AL155">
        <v>-1.5530115690899999E-3</v>
      </c>
      <c r="AM155">
        <v>-4.3062905167630004E-3</v>
      </c>
      <c r="AN155">
        <v>-1.5718000000000001</v>
      </c>
      <c r="AO155" t="s">
        <v>385</v>
      </c>
      <c r="AP155" t="s">
        <v>386</v>
      </c>
      <c r="AQ155"/>
      <c r="AR155" t="s">
        <v>25</v>
      </c>
      <c r="AS155" t="s">
        <v>399</v>
      </c>
      <c r="AT155"/>
      <c r="AU155"/>
      <c r="AV155">
        <v>30</v>
      </c>
      <c r="AW155" t="s">
        <v>562</v>
      </c>
    </row>
    <row r="156" spans="1:49" ht="15" customHeight="1" x14ac:dyDescent="0.25">
      <c r="A156" s="37" t="str">
        <f t="shared" si="16"/>
        <v>LEMUCFDD</v>
      </c>
      <c r="B156" s="37" t="str">
        <f>VLOOKUP(L156,'Scheme master'!B:AA,25,0)</f>
        <v>DD</v>
      </c>
      <c r="C156" s="37">
        <f>VLOOKUP(L156,'Scheme master'!B:Q,16,0)</f>
        <v>10</v>
      </c>
      <c r="D156" s="38">
        <f t="shared" si="17"/>
        <v>2.1499051389999999</v>
      </c>
      <c r="E156" s="38">
        <f>SUMIF('CHY rollback'!A:A,L156,'CHY rollback'!G:G)</f>
        <v>0</v>
      </c>
      <c r="F156" s="38">
        <f t="shared" si="18"/>
        <v>3.4278482969999997</v>
      </c>
      <c r="G156" s="45">
        <f t="shared" si="19"/>
        <v>15.9442</v>
      </c>
      <c r="H156" s="38">
        <f t="shared" si="20"/>
        <v>0</v>
      </c>
      <c r="I156" s="38">
        <f>SUMIFS(TB!E:E,TB!H:H,M156,TB!F:F,"AUM")</f>
        <v>-1383.2250682810002</v>
      </c>
      <c r="J156" s="38">
        <f t="shared" si="21"/>
        <v>-1.0002167982747778E-2</v>
      </c>
      <c r="K156" s="37" t="str">
        <f>VLOOKUP(M156,'Scheme master'!F:R,13,0)</f>
        <v>Live</v>
      </c>
      <c r="L156" t="s">
        <v>1691</v>
      </c>
      <c r="M156" t="s">
        <v>1638</v>
      </c>
      <c r="N156" t="s">
        <v>34</v>
      </c>
      <c r="O156">
        <v>2149905.139</v>
      </c>
      <c r="P156">
        <v>34278482.969999999</v>
      </c>
      <c r="Q156">
        <v>15.944183930805499</v>
      </c>
      <c r="R156">
        <v>13832250682.799999</v>
      </c>
      <c r="S156">
        <v>15.9442</v>
      </c>
      <c r="T156" s="201">
        <v>45747</v>
      </c>
      <c r="U156">
        <v>150660</v>
      </c>
      <c r="V156" t="s">
        <v>1647</v>
      </c>
      <c r="W156">
        <v>184</v>
      </c>
      <c r="X156"/>
      <c r="Y156">
        <v>10</v>
      </c>
      <c r="Z156" t="s">
        <v>228</v>
      </c>
      <c r="AA156">
        <v>15.9442</v>
      </c>
      <c r="AB156">
        <v>15.9442</v>
      </c>
      <c r="AC156">
        <v>149559</v>
      </c>
      <c r="AD156" t="s">
        <v>1639</v>
      </c>
      <c r="AE156" t="s">
        <v>1303</v>
      </c>
      <c r="AF156">
        <v>45746</v>
      </c>
      <c r="AG156">
        <v>15.9444</v>
      </c>
      <c r="AH156">
        <v>15.944410559409301</v>
      </c>
      <c r="AI156">
        <v>-2.0000000000000001E-4</v>
      </c>
      <c r="AJ156">
        <v>-1.2543588971670001E-3</v>
      </c>
      <c r="AK156">
        <v>-0.45779999999999998</v>
      </c>
      <c r="AL156">
        <v>-2.2662860382000001E-4</v>
      </c>
      <c r="AM156">
        <v>-1.4213670864499999E-3</v>
      </c>
      <c r="AN156">
        <v>-0.51880000000000004</v>
      </c>
      <c r="AO156" t="s">
        <v>1639</v>
      </c>
      <c r="AP156" t="s">
        <v>1692</v>
      </c>
      <c r="AQ156"/>
      <c r="AR156" t="s">
        <v>24</v>
      </c>
      <c r="AS156"/>
      <c r="AT156"/>
      <c r="AU156"/>
      <c r="AV156">
        <v>30</v>
      </c>
      <c r="AW156" t="s">
        <v>562</v>
      </c>
    </row>
    <row r="157" spans="1:49" ht="15" customHeight="1" x14ac:dyDescent="0.25">
      <c r="A157" s="37" t="str">
        <f t="shared" si="16"/>
        <v>LEMUCFDG</v>
      </c>
      <c r="B157" s="37" t="str">
        <f>VLOOKUP(L157,'Scheme master'!B:AA,25,0)</f>
        <v>DG</v>
      </c>
      <c r="C157" s="37">
        <f>VLOOKUP(L157,'Scheme master'!B:Q,16,0)</f>
        <v>10</v>
      </c>
      <c r="D157" s="38">
        <f t="shared" si="17"/>
        <v>55.668246162999999</v>
      </c>
      <c r="E157" s="38">
        <f>SUMIF('CHY rollback'!A:A,L157,'CHY rollback'!G:G)</f>
        <v>0</v>
      </c>
      <c r="F157" s="38">
        <f t="shared" si="18"/>
        <v>88.758732594999998</v>
      </c>
      <c r="G157" s="45">
        <f t="shared" si="19"/>
        <v>15.9442</v>
      </c>
      <c r="H157" s="38">
        <f t="shared" si="20"/>
        <v>0</v>
      </c>
      <c r="I157" s="38">
        <f>SUMIFS(TB!E:E,TB!H:H,M157,TB!F:F,"AUM")</f>
        <v>-1383.2250682810002</v>
      </c>
      <c r="J157" s="38">
        <f t="shared" si="21"/>
        <v>-1.0002167982747778E-2</v>
      </c>
      <c r="K157" s="37" t="str">
        <f>VLOOKUP(M157,'Scheme master'!F:R,13,0)</f>
        <v>Live</v>
      </c>
      <c r="L157" t="s">
        <v>1693</v>
      </c>
      <c r="M157" t="s">
        <v>1638</v>
      </c>
      <c r="N157" t="s">
        <v>41</v>
      </c>
      <c r="O157">
        <v>55668246.162999995</v>
      </c>
      <c r="P157">
        <v>887587325.94999993</v>
      </c>
      <c r="Q157">
        <v>15.9442300975513</v>
      </c>
      <c r="R157">
        <v>13832250682.799999</v>
      </c>
      <c r="S157">
        <v>15.9442</v>
      </c>
      <c r="T157" s="201">
        <v>45747</v>
      </c>
      <c r="U157">
        <v>150659</v>
      </c>
      <c r="V157" t="s">
        <v>1645</v>
      </c>
      <c r="W157">
        <v>184</v>
      </c>
      <c r="X157"/>
      <c r="Y157">
        <v>10</v>
      </c>
      <c r="Z157" t="s">
        <v>228</v>
      </c>
      <c r="AA157">
        <v>15.9442</v>
      </c>
      <c r="AB157">
        <v>15.9442</v>
      </c>
      <c r="AC157">
        <v>149560</v>
      </c>
      <c r="AD157" t="s">
        <v>1639</v>
      </c>
      <c r="AE157" t="s">
        <v>44</v>
      </c>
      <c r="AF157">
        <v>45746</v>
      </c>
      <c r="AG157">
        <v>15.9443</v>
      </c>
      <c r="AH157">
        <v>15.944347943908101</v>
      </c>
      <c r="AI157">
        <v>-1E-4</v>
      </c>
      <c r="AJ157">
        <v>-6.2718338214899996E-4</v>
      </c>
      <c r="AK157">
        <v>-0.22889999999999999</v>
      </c>
      <c r="AL157">
        <v>-1.1784635681E-4</v>
      </c>
      <c r="AM157">
        <v>-7.3911054390200001E-4</v>
      </c>
      <c r="AN157">
        <v>-0.26979999999999998</v>
      </c>
      <c r="AO157" t="s">
        <v>1639</v>
      </c>
      <c r="AP157" t="s">
        <v>1692</v>
      </c>
      <c r="AQ157"/>
      <c r="AR157" t="s">
        <v>24</v>
      </c>
      <c r="AS157"/>
      <c r="AT157"/>
      <c r="AU157"/>
      <c r="AV157">
        <v>30</v>
      </c>
      <c r="AW157" t="s">
        <v>562</v>
      </c>
    </row>
    <row r="158" spans="1:49" ht="15" customHeight="1" x14ac:dyDescent="0.25">
      <c r="A158" s="37" t="str">
        <f t="shared" si="16"/>
        <v>LEMUCFRD</v>
      </c>
      <c r="B158" s="37" t="str">
        <f>VLOOKUP(L158,'Scheme master'!B:AA,25,0)</f>
        <v>RD</v>
      </c>
      <c r="C158" s="37">
        <f>VLOOKUP(L158,'Scheme master'!B:Q,16,0)</f>
        <v>10</v>
      </c>
      <c r="D158" s="38">
        <f t="shared" si="17"/>
        <v>1.99029678</v>
      </c>
      <c r="E158" s="38">
        <f>SUMIF('CHY rollback'!A:A,L158,'CHY rollback'!G:G)</f>
        <v>0</v>
      </c>
      <c r="F158" s="38">
        <f t="shared" si="18"/>
        <v>3.047340057</v>
      </c>
      <c r="G158" s="45">
        <f t="shared" si="19"/>
        <v>15.311</v>
      </c>
      <c r="H158" s="38">
        <f t="shared" si="20"/>
        <v>0</v>
      </c>
      <c r="I158" s="38">
        <f>SUMIFS(TB!E:E,TB!H:H,M158,TB!F:F,"AUM")</f>
        <v>-1383.2250682810002</v>
      </c>
      <c r="J158" s="38">
        <f t="shared" si="21"/>
        <v>-1.0002167982747778E-2</v>
      </c>
      <c r="K158" s="37" t="str">
        <f>VLOOKUP(M158,'Scheme master'!F:R,13,0)</f>
        <v>Live</v>
      </c>
      <c r="L158" t="s">
        <v>1694</v>
      </c>
      <c r="M158" t="s">
        <v>1638</v>
      </c>
      <c r="N158" t="s">
        <v>18</v>
      </c>
      <c r="O158">
        <v>1990296.78</v>
      </c>
      <c r="P158">
        <v>30473400.57</v>
      </c>
      <c r="Q158">
        <v>15.310983204223399</v>
      </c>
      <c r="R158">
        <v>13832250682.799999</v>
      </c>
      <c r="S158">
        <v>15.311</v>
      </c>
      <c r="T158" s="201">
        <v>45747</v>
      </c>
      <c r="U158">
        <v>150662</v>
      </c>
      <c r="V158" t="s">
        <v>1643</v>
      </c>
      <c r="W158">
        <v>184</v>
      </c>
      <c r="X158"/>
      <c r="Y158">
        <v>10</v>
      </c>
      <c r="Z158" t="s">
        <v>228</v>
      </c>
      <c r="AA158">
        <v>15.311</v>
      </c>
      <c r="AB158">
        <v>15.311</v>
      </c>
      <c r="AC158">
        <v>149557</v>
      </c>
      <c r="AD158" t="s">
        <v>1639</v>
      </c>
      <c r="AE158" t="s">
        <v>1304</v>
      </c>
      <c r="AF158">
        <v>45746</v>
      </c>
      <c r="AG158">
        <v>15.3117</v>
      </c>
      <c r="AH158">
        <v>15.311734031946701</v>
      </c>
      <c r="AI158">
        <v>-6.9999999999999999E-4</v>
      </c>
      <c r="AJ158">
        <v>-4.5716674177260002E-3</v>
      </c>
      <c r="AK158">
        <v>-1.6687000000000001</v>
      </c>
      <c r="AL158">
        <v>-7.5082772328999997E-4</v>
      </c>
      <c r="AM158">
        <v>-4.903610013885E-3</v>
      </c>
      <c r="AN158">
        <v>-1.7898000000000001</v>
      </c>
      <c r="AO158" t="s">
        <v>1639</v>
      </c>
      <c r="AP158" t="s">
        <v>1692</v>
      </c>
      <c r="AQ158"/>
      <c r="AR158" t="s">
        <v>25</v>
      </c>
      <c r="AS158"/>
      <c r="AT158"/>
      <c r="AU158"/>
      <c r="AV158">
        <v>30</v>
      </c>
      <c r="AW158" t="s">
        <v>562</v>
      </c>
    </row>
    <row r="159" spans="1:49" ht="15" customHeight="1" x14ac:dyDescent="0.25">
      <c r="A159" s="37" t="str">
        <f t="shared" si="16"/>
        <v>LEMUCFRG</v>
      </c>
      <c r="B159" s="37" t="str">
        <f>VLOOKUP(L159,'Scheme master'!B:AA,25,0)</f>
        <v>RG</v>
      </c>
      <c r="C159" s="37">
        <f>VLOOKUP(L159,'Scheme master'!B:Q,16,0)</f>
        <v>10</v>
      </c>
      <c r="D159" s="38">
        <f t="shared" si="17"/>
        <v>841.22126487199989</v>
      </c>
      <c r="E159" s="38">
        <f>SUMIF('CHY rollback'!A:A,L159,'CHY rollback'!G:G)</f>
        <v>0</v>
      </c>
      <c r="F159" s="38">
        <f t="shared" si="18"/>
        <v>1287.9911473309999</v>
      </c>
      <c r="G159" s="45">
        <f t="shared" si="19"/>
        <v>15.311</v>
      </c>
      <c r="H159" s="38">
        <f t="shared" si="20"/>
        <v>0</v>
      </c>
      <c r="I159" s="38">
        <f>SUMIFS(TB!E:E,TB!H:H,M159,TB!F:F,"AUM")</f>
        <v>-1383.2250682810002</v>
      </c>
      <c r="J159" s="38">
        <f t="shared" si="21"/>
        <v>-1.0002167982747778E-2</v>
      </c>
      <c r="K159" s="37" t="str">
        <f>VLOOKUP(M159,'Scheme master'!F:R,13,0)</f>
        <v>Live</v>
      </c>
      <c r="L159" t="s">
        <v>1695</v>
      </c>
      <c r="M159" t="s">
        <v>1638</v>
      </c>
      <c r="N159" t="s">
        <v>19</v>
      </c>
      <c r="O159">
        <v>841221264.87199998</v>
      </c>
      <c r="P159">
        <v>12879911473.309999</v>
      </c>
      <c r="Q159">
        <v>15.3109675315564</v>
      </c>
      <c r="R159">
        <v>13832250682.799999</v>
      </c>
      <c r="S159">
        <v>15.311</v>
      </c>
      <c r="T159" s="201">
        <v>45747</v>
      </c>
      <c r="U159">
        <v>150661</v>
      </c>
      <c r="V159" t="s">
        <v>1641</v>
      </c>
      <c r="W159">
        <v>184</v>
      </c>
      <c r="X159"/>
      <c r="Y159">
        <v>10</v>
      </c>
      <c r="Z159" t="s">
        <v>228</v>
      </c>
      <c r="AA159">
        <v>15.311</v>
      </c>
      <c r="AB159">
        <v>15.311</v>
      </c>
      <c r="AC159">
        <v>149558</v>
      </c>
      <c r="AD159" t="s">
        <v>1639</v>
      </c>
      <c r="AE159" t="s">
        <v>53</v>
      </c>
      <c r="AF159">
        <v>45746</v>
      </c>
      <c r="AG159">
        <v>15.3117</v>
      </c>
      <c r="AH159">
        <v>15.3117183569413</v>
      </c>
      <c r="AI159">
        <v>-6.9999999999999999E-4</v>
      </c>
      <c r="AJ159">
        <v>-4.5716674177260002E-3</v>
      </c>
      <c r="AK159">
        <v>-1.6687000000000001</v>
      </c>
      <c r="AL159">
        <v>-7.5082538491999995E-4</v>
      </c>
      <c r="AM159">
        <v>-4.9035997620709999E-3</v>
      </c>
      <c r="AN159">
        <v>-1.7898000000000001</v>
      </c>
      <c r="AO159" t="s">
        <v>1639</v>
      </c>
      <c r="AP159" t="s">
        <v>1692</v>
      </c>
      <c r="AQ159"/>
      <c r="AR159" t="s">
        <v>25</v>
      </c>
      <c r="AS159"/>
      <c r="AT159"/>
      <c r="AU159"/>
      <c r="AV159">
        <v>30</v>
      </c>
      <c r="AW159" t="s">
        <v>562</v>
      </c>
    </row>
    <row r="160" spans="1:49" ht="15" customHeight="1" x14ac:dyDescent="0.25">
      <c r="A160" s="37" t="str">
        <f t="shared" si="16"/>
        <v>LENI50DD</v>
      </c>
      <c r="B160" s="37" t="str">
        <f>VLOOKUP(L160,'Scheme master'!B:AA,25,0)</f>
        <v>DD</v>
      </c>
      <c r="C160" s="37">
        <f>VLOOKUP(L160,'Scheme master'!B:Q,16,0)</f>
        <v>10</v>
      </c>
      <c r="D160" s="38">
        <f t="shared" si="17"/>
        <v>0.23859685300000003</v>
      </c>
      <c r="E160" s="38">
        <f>SUMIF('CHY rollback'!A:A,L160,'CHY rollback'!G:G)</f>
        <v>0</v>
      </c>
      <c r="F160" s="38">
        <f t="shared" si="18"/>
        <v>1.2202741850000001</v>
      </c>
      <c r="G160" s="45">
        <f t="shared" si="19"/>
        <v>51.143799999999999</v>
      </c>
      <c r="H160" s="38">
        <f t="shared" si="20"/>
        <v>0</v>
      </c>
      <c r="I160" s="38">
        <f>SUMIFS(TB!E:E,TB!H:H,M160,TB!F:F,"AUM")</f>
        <v>-91.224877844000019</v>
      </c>
      <c r="J160" s="38">
        <f t="shared" si="21"/>
        <v>-0.17000019170154701</v>
      </c>
      <c r="K160" s="37" t="str">
        <f>VLOOKUP(M160,'Scheme master'!F:R,13,0)</f>
        <v>Live</v>
      </c>
      <c r="L160" t="s">
        <v>2233</v>
      </c>
      <c r="M160" t="s">
        <v>2017</v>
      </c>
      <c r="N160" t="s">
        <v>34</v>
      </c>
      <c r="O160">
        <v>238596.853</v>
      </c>
      <c r="P160">
        <v>12202741.85</v>
      </c>
      <c r="Q160">
        <v>51.143766971645697</v>
      </c>
      <c r="R160">
        <v>912248778.2700001</v>
      </c>
      <c r="S160">
        <v>51.143799999999999</v>
      </c>
      <c r="T160" s="201">
        <v>45747</v>
      </c>
      <c r="U160">
        <v>151938</v>
      </c>
      <c r="V160" t="s">
        <v>2034</v>
      </c>
      <c r="W160">
        <v>192</v>
      </c>
      <c r="X160"/>
      <c r="Y160">
        <v>10</v>
      </c>
      <c r="Z160" t="s">
        <v>228</v>
      </c>
      <c r="AA160">
        <v>51.143799999999999</v>
      </c>
      <c r="AB160">
        <v>51.143799999999999</v>
      </c>
      <c r="AC160">
        <v>159653</v>
      </c>
      <c r="AD160" t="s">
        <v>2018</v>
      </c>
      <c r="AE160" t="s">
        <v>1303</v>
      </c>
      <c r="AF160">
        <v>45746</v>
      </c>
      <c r="AG160">
        <v>51.143900000000002</v>
      </c>
      <c r="AH160">
        <v>51.143937719916202</v>
      </c>
      <c r="AI160">
        <v>-1E-4</v>
      </c>
      <c r="AJ160">
        <v>-1.95526739259E-4</v>
      </c>
      <c r="AK160">
        <v>-7.1400000000000005E-2</v>
      </c>
      <c r="AL160">
        <v>-1.7074827052000001E-4</v>
      </c>
      <c r="AM160">
        <v>-3.3385827945999998E-4</v>
      </c>
      <c r="AN160">
        <v>-0.12189999999999999</v>
      </c>
      <c r="AO160" t="s">
        <v>2018</v>
      </c>
      <c r="AP160" t="s">
        <v>2183</v>
      </c>
      <c r="AQ160"/>
      <c r="AR160" t="s">
        <v>24</v>
      </c>
      <c r="AS160"/>
      <c r="AT160"/>
      <c r="AU160"/>
      <c r="AV160">
        <v>30</v>
      </c>
      <c r="AW160" t="s">
        <v>562</v>
      </c>
    </row>
    <row r="161" spans="1:49" ht="15" customHeight="1" x14ac:dyDescent="0.25">
      <c r="A161" s="37" t="str">
        <f t="shared" si="16"/>
        <v>LENI50DG</v>
      </c>
      <c r="B161" s="37" t="str">
        <f>VLOOKUP(L161,'Scheme master'!B:AA,25,0)</f>
        <v>DG</v>
      </c>
      <c r="C161" s="37">
        <f>VLOOKUP(L161,'Scheme master'!B:Q,16,0)</f>
        <v>10</v>
      </c>
      <c r="D161" s="38">
        <f t="shared" si="17"/>
        <v>6.546425311000001</v>
      </c>
      <c r="E161" s="38">
        <f>SUMIF('CHY rollback'!A:A,L161,'CHY rollback'!G:G)</f>
        <v>0</v>
      </c>
      <c r="F161" s="38">
        <f t="shared" si="18"/>
        <v>33.480918652999996</v>
      </c>
      <c r="G161" s="45">
        <f t="shared" si="19"/>
        <v>51.143799999999999</v>
      </c>
      <c r="H161" s="38">
        <f t="shared" si="20"/>
        <v>0</v>
      </c>
      <c r="I161" s="38">
        <f>SUMIFS(TB!E:E,TB!H:H,M161,TB!F:F,"AUM")</f>
        <v>-91.224877844000019</v>
      </c>
      <c r="J161" s="38">
        <f t="shared" si="21"/>
        <v>-0.17000019170154701</v>
      </c>
      <c r="K161" s="37" t="str">
        <f>VLOOKUP(M161,'Scheme master'!F:R,13,0)</f>
        <v>Live</v>
      </c>
      <c r="L161" t="s">
        <v>2234</v>
      </c>
      <c r="M161" t="s">
        <v>2017</v>
      </c>
      <c r="N161" t="s">
        <v>41</v>
      </c>
      <c r="O161">
        <v>6546425.3110000007</v>
      </c>
      <c r="P161">
        <v>334809186.52999997</v>
      </c>
      <c r="Q161">
        <v>51.143818286205402</v>
      </c>
      <c r="R161">
        <v>912248778.2700001</v>
      </c>
      <c r="S161">
        <v>51.143799999999999</v>
      </c>
      <c r="T161" s="201">
        <v>45747</v>
      </c>
      <c r="U161">
        <v>151937</v>
      </c>
      <c r="V161" t="s">
        <v>2030</v>
      </c>
      <c r="W161">
        <v>192</v>
      </c>
      <c r="X161"/>
      <c r="Y161">
        <v>10</v>
      </c>
      <c r="Z161" t="s">
        <v>228</v>
      </c>
      <c r="AA161">
        <v>51.143799999999999</v>
      </c>
      <c r="AB161">
        <v>51.143799999999999</v>
      </c>
      <c r="AC161">
        <v>159654</v>
      </c>
      <c r="AD161" t="s">
        <v>2018</v>
      </c>
      <c r="AE161" t="s">
        <v>44</v>
      </c>
      <c r="AF161">
        <v>45746</v>
      </c>
      <c r="AG161">
        <v>51.143999999999998</v>
      </c>
      <c r="AH161">
        <v>51.143989012968099</v>
      </c>
      <c r="AI161">
        <v>-2.0000000000000001E-4</v>
      </c>
      <c r="AJ161">
        <v>-3.9105271390500003E-4</v>
      </c>
      <c r="AK161">
        <v>-0.14269999999999999</v>
      </c>
      <c r="AL161">
        <v>-1.7072676261E-4</v>
      </c>
      <c r="AM161">
        <v>-3.33815890987E-4</v>
      </c>
      <c r="AN161">
        <v>-0.12180000000000001</v>
      </c>
      <c r="AO161" t="s">
        <v>2018</v>
      </c>
      <c r="AP161" t="s">
        <v>2183</v>
      </c>
      <c r="AQ161"/>
      <c r="AR161" t="s">
        <v>24</v>
      </c>
      <c r="AS161"/>
      <c r="AT161"/>
      <c r="AU161"/>
      <c r="AV161">
        <v>30</v>
      </c>
      <c r="AW161" t="s">
        <v>562</v>
      </c>
    </row>
    <row r="162" spans="1:49" ht="15" customHeight="1" x14ac:dyDescent="0.25">
      <c r="A162" s="37" t="str">
        <f t="shared" si="16"/>
        <v>LENI50RD</v>
      </c>
      <c r="B162" s="37" t="str">
        <f>VLOOKUP(L162,'Scheme master'!B:AA,25,0)</f>
        <v>RD</v>
      </c>
      <c r="C162" s="37">
        <f>VLOOKUP(L162,'Scheme master'!B:Q,16,0)</f>
        <v>10</v>
      </c>
      <c r="D162" s="38">
        <f t="shared" si="17"/>
        <v>1.0737073399999999</v>
      </c>
      <c r="E162" s="38">
        <f>SUMIF('CHY rollback'!A:A,L162,'CHY rollback'!G:G)</f>
        <v>0</v>
      </c>
      <c r="F162" s="38">
        <f t="shared" si="18"/>
        <v>5.0142708569999996</v>
      </c>
      <c r="G162" s="45">
        <f t="shared" si="19"/>
        <v>46.700499999999998</v>
      </c>
      <c r="H162" s="38">
        <f t="shared" si="20"/>
        <v>0</v>
      </c>
      <c r="I162" s="38">
        <f>SUMIFS(TB!E:E,TB!H:H,M162,TB!F:F,"AUM")</f>
        <v>-91.224877844000019</v>
      </c>
      <c r="J162" s="38">
        <f t="shared" si="21"/>
        <v>-0.17000019170154701</v>
      </c>
      <c r="K162" s="37" t="str">
        <f>VLOOKUP(M162,'Scheme master'!F:R,13,0)</f>
        <v>Live</v>
      </c>
      <c r="L162" t="s">
        <v>2235</v>
      </c>
      <c r="M162" t="s">
        <v>2017</v>
      </c>
      <c r="N162" t="s">
        <v>18</v>
      </c>
      <c r="O162">
        <v>1073707.3399999999</v>
      </c>
      <c r="P162">
        <v>50142708.569999993</v>
      </c>
      <c r="Q162">
        <v>46.700536265310397</v>
      </c>
      <c r="R162">
        <v>912248778.2700001</v>
      </c>
      <c r="S162">
        <v>46.700499999999998</v>
      </c>
      <c r="T162" s="201">
        <v>45747</v>
      </c>
      <c r="U162">
        <v>151936</v>
      </c>
      <c r="V162" t="s">
        <v>2026</v>
      </c>
      <c r="W162">
        <v>192</v>
      </c>
      <c r="X162"/>
      <c r="Y162">
        <v>10</v>
      </c>
      <c r="Z162" t="s">
        <v>228</v>
      </c>
      <c r="AA162">
        <v>46.700499999999998</v>
      </c>
      <c r="AB162">
        <v>46.700499999999998</v>
      </c>
      <c r="AC162">
        <v>159651</v>
      </c>
      <c r="AD162" t="s">
        <v>2018</v>
      </c>
      <c r="AE162" t="s">
        <v>1304</v>
      </c>
      <c r="AF162">
        <v>45746</v>
      </c>
      <c r="AG162">
        <v>46.7014</v>
      </c>
      <c r="AH162">
        <v>46.701434238122999</v>
      </c>
      <c r="AI162">
        <v>-8.9999999999999998E-4</v>
      </c>
      <c r="AJ162">
        <v>-1.927137087967E-3</v>
      </c>
      <c r="AK162">
        <v>-0.70340000000000003</v>
      </c>
      <c r="AL162">
        <v>-8.9797281260000001E-4</v>
      </c>
      <c r="AM162">
        <v>-1.922794936064E-3</v>
      </c>
      <c r="AN162">
        <v>-0.70179999999999998</v>
      </c>
      <c r="AO162" t="s">
        <v>2018</v>
      </c>
      <c r="AP162" t="s">
        <v>2183</v>
      </c>
      <c r="AQ162"/>
      <c r="AR162" t="s">
        <v>25</v>
      </c>
      <c r="AS162"/>
      <c r="AT162"/>
      <c r="AU162"/>
      <c r="AV162">
        <v>30</v>
      </c>
      <c r="AW162" t="s">
        <v>562</v>
      </c>
    </row>
    <row r="163" spans="1:49" ht="15" customHeight="1" x14ac:dyDescent="0.25">
      <c r="A163" s="37" t="str">
        <f t="shared" si="16"/>
        <v>LENI50RG</v>
      </c>
      <c r="B163" s="37" t="str">
        <f>VLOOKUP(L163,'Scheme master'!B:AA,25,0)</f>
        <v>RG</v>
      </c>
      <c r="C163" s="37">
        <f>VLOOKUP(L163,'Scheme master'!B:Q,16,0)</f>
        <v>10</v>
      </c>
      <c r="D163" s="38">
        <f t="shared" si="17"/>
        <v>11.029727984999999</v>
      </c>
      <c r="E163" s="38">
        <f>SUMIF('CHY rollback'!A:A,L163,'CHY rollback'!G:G)</f>
        <v>0</v>
      </c>
      <c r="F163" s="38">
        <f t="shared" si="18"/>
        <v>51.509414132000003</v>
      </c>
      <c r="G163" s="45">
        <f t="shared" si="19"/>
        <v>46.700499999999998</v>
      </c>
      <c r="H163" s="38">
        <f t="shared" ref="H163:H180" si="22">SUMIF(M:M,M163,F:F)-R163/10000000</f>
        <v>0</v>
      </c>
      <c r="I163" s="38">
        <f>SUMIFS(TB!E:E,TB!H:H,M163,TB!F:F,"AUM")</f>
        <v>-91.224877844000019</v>
      </c>
      <c r="J163" s="38">
        <f t="shared" ref="J163:J180" si="23">(SUMIF(M:M,M163,F:F)+I163)*10000000</f>
        <v>-0.17000019170154701</v>
      </c>
      <c r="K163" s="37" t="str">
        <f>VLOOKUP(M163,'Scheme master'!F:R,13,0)</f>
        <v>Live</v>
      </c>
      <c r="L163" t="s">
        <v>2236</v>
      </c>
      <c r="M163" t="s">
        <v>2017</v>
      </c>
      <c r="N163" t="s">
        <v>19</v>
      </c>
      <c r="O163">
        <v>11029727.984999999</v>
      </c>
      <c r="P163">
        <v>515094141.32000005</v>
      </c>
      <c r="Q163">
        <v>46.700529878933402</v>
      </c>
      <c r="R163">
        <v>912248778.2700001</v>
      </c>
      <c r="S163">
        <v>46.700499999999998</v>
      </c>
      <c r="T163" s="201">
        <v>45747</v>
      </c>
      <c r="U163">
        <v>151935</v>
      </c>
      <c r="V163" t="s">
        <v>2022</v>
      </c>
      <c r="W163">
        <v>192</v>
      </c>
      <c r="X163"/>
      <c r="Y163">
        <v>10</v>
      </c>
      <c r="Z163" t="s">
        <v>228</v>
      </c>
      <c r="AA163">
        <v>46.700499999999998</v>
      </c>
      <c r="AB163">
        <v>46.700499999999998</v>
      </c>
      <c r="AC163">
        <v>159652</v>
      </c>
      <c r="AD163" t="s">
        <v>2018</v>
      </c>
      <c r="AE163" t="s">
        <v>53</v>
      </c>
      <c r="AF163">
        <v>45746</v>
      </c>
      <c r="AG163">
        <v>46.7014</v>
      </c>
      <c r="AH163">
        <v>46.701427868440803</v>
      </c>
      <c r="AI163">
        <v>-8.9999999999999998E-4</v>
      </c>
      <c r="AJ163">
        <v>-1.927137087967E-3</v>
      </c>
      <c r="AK163">
        <v>-0.70340000000000003</v>
      </c>
      <c r="AL163">
        <v>-8.9798950738999999E-4</v>
      </c>
      <c r="AM163">
        <v>-1.9228309462390001E-3</v>
      </c>
      <c r="AN163">
        <v>-0.70179999999999998</v>
      </c>
      <c r="AO163" t="s">
        <v>2018</v>
      </c>
      <c r="AP163" t="s">
        <v>2183</v>
      </c>
      <c r="AQ163"/>
      <c r="AR163" t="s">
        <v>25</v>
      </c>
      <c r="AS163"/>
      <c r="AT163"/>
      <c r="AU163"/>
      <c r="AV163">
        <v>30</v>
      </c>
      <c r="AW163" t="s">
        <v>562</v>
      </c>
    </row>
    <row r="164" spans="1:49" ht="15" customHeight="1" x14ac:dyDescent="0.25">
      <c r="A164" s="37" t="str">
        <f t="shared" si="16"/>
        <v>LET100G</v>
      </c>
      <c r="B164" s="37" t="str">
        <f>VLOOKUP(L164,'Scheme master'!B:AA,25,0)</f>
        <v>G</v>
      </c>
      <c r="C164" s="37">
        <f>VLOOKUP(L164,'Scheme master'!B:Q,16,0)</f>
        <v>10</v>
      </c>
      <c r="D164" s="38">
        <f t="shared" si="17"/>
        <v>26.875342</v>
      </c>
      <c r="E164" s="38">
        <f>SUMIF('CHY rollback'!A:A,L164,'CHY rollback'!G:G)</f>
        <v>0</v>
      </c>
      <c r="F164" s="38">
        <f t="shared" si="18"/>
        <v>699.16728580300003</v>
      </c>
      <c r="G164" s="45">
        <f t="shared" si="19"/>
        <v>260.15199999999999</v>
      </c>
      <c r="H164" s="38">
        <f t="shared" si="22"/>
        <v>0</v>
      </c>
      <c r="I164" s="38">
        <f>SUMIFS(TB!E:E,TB!H:H,M164,TB!F:F,"AUM")</f>
        <v>-699.16728580300025</v>
      </c>
      <c r="J164" s="38">
        <f t="shared" si="23"/>
        <v>-2.2737367544323206E-6</v>
      </c>
      <c r="K164" s="37" t="str">
        <f>VLOOKUP(M164,'Scheme master'!F:R,13,0)</f>
        <v>Live</v>
      </c>
      <c r="L164" t="s">
        <v>400</v>
      </c>
      <c r="M164" t="s">
        <v>401</v>
      </c>
      <c r="N164" t="s">
        <v>9</v>
      </c>
      <c r="O164">
        <v>26875342</v>
      </c>
      <c r="P164">
        <v>6991672858.0300007</v>
      </c>
      <c r="Q164">
        <v>260.15195855107601</v>
      </c>
      <c r="R164">
        <v>6991672858.0300007</v>
      </c>
      <c r="S164">
        <v>260.15199999999999</v>
      </c>
      <c r="T164" s="201">
        <v>45747</v>
      </c>
      <c r="U164">
        <v>136473</v>
      </c>
      <c r="V164" t="s">
        <v>402</v>
      </c>
      <c r="W164">
        <v>177</v>
      </c>
      <c r="X164" t="s">
        <v>403</v>
      </c>
      <c r="Y164">
        <v>10</v>
      </c>
      <c r="Z164" t="s">
        <v>228</v>
      </c>
      <c r="AA164">
        <v>260.15199999999999</v>
      </c>
      <c r="AB164">
        <v>260.15199999999999</v>
      </c>
      <c r="AC164">
        <v>84345</v>
      </c>
      <c r="AD164" t="s">
        <v>1423</v>
      </c>
      <c r="AE164" t="s">
        <v>6</v>
      </c>
      <c r="AF164">
        <v>45746</v>
      </c>
      <c r="AG164">
        <v>260.15390000000002</v>
      </c>
      <c r="AH164">
        <v>260.15386898667202</v>
      </c>
      <c r="AI164">
        <v>-1.9E-3</v>
      </c>
      <c r="AJ164">
        <v>-7.3033692748700001E-4</v>
      </c>
      <c r="AK164">
        <v>-0.2666</v>
      </c>
      <c r="AL164">
        <v>-1.91043559557E-3</v>
      </c>
      <c r="AM164">
        <v>-7.3434833124300005E-4</v>
      </c>
      <c r="AN164">
        <v>-0.26800000000000002</v>
      </c>
      <c r="AO164" t="s">
        <v>1423</v>
      </c>
      <c r="AP164" t="s">
        <v>404</v>
      </c>
      <c r="AQ164"/>
      <c r="AR164" t="s">
        <v>70</v>
      </c>
      <c r="AS164" t="s">
        <v>405</v>
      </c>
      <c r="AT164">
        <v>539784</v>
      </c>
      <c r="AU164" t="s">
        <v>406</v>
      </c>
      <c r="AV164">
        <v>30</v>
      </c>
      <c r="AW164" t="s">
        <v>562</v>
      </c>
    </row>
    <row r="165" spans="1:49" ht="15" customHeight="1" x14ac:dyDescent="0.25">
      <c r="A165" s="37" t="str">
        <f t="shared" si="16"/>
        <v>LETAXPDD</v>
      </c>
      <c r="B165" s="37" t="str">
        <f>VLOOKUP(L165,'Scheme master'!B:AA,25,0)</f>
        <v>DD</v>
      </c>
      <c r="C165" s="37">
        <f>VLOOKUP(L165,'Scheme master'!B:Q,16,0)</f>
        <v>10</v>
      </c>
      <c r="D165" s="38">
        <f t="shared" si="17"/>
        <v>1.2771435630000001</v>
      </c>
      <c r="E165" s="38">
        <f>SUMIF('CHY rollback'!A:A,L165,'CHY rollback'!G:G)</f>
        <v>0</v>
      </c>
      <c r="F165" s="38">
        <f t="shared" si="18"/>
        <v>4.680036511</v>
      </c>
      <c r="G165" s="45">
        <f t="shared" si="19"/>
        <v>36.644599999999997</v>
      </c>
      <c r="H165" s="38">
        <f t="shared" si="22"/>
        <v>0</v>
      </c>
      <c r="I165" s="38">
        <f>SUMIFS(TB!E:E,TB!H:H,M165,TB!F:F,"AUM")</f>
        <v>-1088.3879738089997</v>
      </c>
      <c r="J165" s="38">
        <f t="shared" si="23"/>
        <v>4.5474735088646412E-6</v>
      </c>
      <c r="K165" s="37" t="str">
        <f>VLOOKUP(M165,'Scheme master'!F:R,13,0)</f>
        <v>Live</v>
      </c>
      <c r="L165" t="s">
        <v>407</v>
      </c>
      <c r="M165" t="s">
        <v>408</v>
      </c>
      <c r="N165" t="s">
        <v>34</v>
      </c>
      <c r="O165">
        <v>1277143.5630000001</v>
      </c>
      <c r="P165">
        <v>46800365.109999999</v>
      </c>
      <c r="Q165">
        <v>36.644560929443401</v>
      </c>
      <c r="R165">
        <v>10883879738.089998</v>
      </c>
      <c r="S165">
        <v>36.644599999999997</v>
      </c>
      <c r="T165" s="201">
        <v>45747</v>
      </c>
      <c r="U165">
        <v>120269</v>
      </c>
      <c r="V165" t="s">
        <v>409</v>
      </c>
      <c r="W165">
        <v>28</v>
      </c>
      <c r="X165" t="s">
        <v>410</v>
      </c>
      <c r="Y165">
        <v>10</v>
      </c>
      <c r="Z165" t="s">
        <v>228</v>
      </c>
      <c r="AA165">
        <v>36.644599999999997</v>
      </c>
      <c r="AB165">
        <v>36.644599999999997</v>
      </c>
      <c r="AC165">
        <v>84348</v>
      </c>
      <c r="AD165" t="s">
        <v>2402</v>
      </c>
      <c r="AE165" t="s">
        <v>1303</v>
      </c>
      <c r="AF165">
        <v>45746</v>
      </c>
      <c r="AG165">
        <v>36.645299999999999</v>
      </c>
      <c r="AH165">
        <v>36.645312364151202</v>
      </c>
      <c r="AI165">
        <v>-6.9999999999999999E-4</v>
      </c>
      <c r="AJ165">
        <v>-1.910204037079E-3</v>
      </c>
      <c r="AK165">
        <v>-0.69720000000000004</v>
      </c>
      <c r="AL165">
        <v>-7.5143470774E-4</v>
      </c>
      <c r="AM165">
        <v>-2.0505616114629998E-3</v>
      </c>
      <c r="AN165">
        <v>-0.74850000000000005</v>
      </c>
      <c r="AO165" t="s">
        <v>2402</v>
      </c>
      <c r="AP165" t="s">
        <v>411</v>
      </c>
      <c r="AQ165"/>
      <c r="AR165" t="s">
        <v>24</v>
      </c>
      <c r="AS165" t="s">
        <v>412</v>
      </c>
      <c r="AT165"/>
      <c r="AU165"/>
      <c r="AV165">
        <v>30</v>
      </c>
      <c r="AW165" t="s">
        <v>562</v>
      </c>
    </row>
    <row r="166" spans="1:49" ht="15" customHeight="1" x14ac:dyDescent="0.25">
      <c r="A166" s="37" t="str">
        <f t="shared" si="16"/>
        <v>LETAXPDG</v>
      </c>
      <c r="B166" s="37" t="str">
        <f>VLOOKUP(L166,'Scheme master'!B:AA,25,0)</f>
        <v>DG</v>
      </c>
      <c r="C166" s="37">
        <f>VLOOKUP(L166,'Scheme master'!B:Q,16,0)</f>
        <v>10</v>
      </c>
      <c r="D166" s="38">
        <f t="shared" si="17"/>
        <v>6.1179740799999998</v>
      </c>
      <c r="E166" s="38">
        <f>SUMIF('CHY rollback'!A:A,L166,'CHY rollback'!G:G)</f>
        <v>0</v>
      </c>
      <c r="F166" s="38">
        <f t="shared" si="18"/>
        <v>101.50905346799999</v>
      </c>
      <c r="G166" s="45">
        <f t="shared" si="19"/>
        <v>165.9194</v>
      </c>
      <c r="H166" s="38">
        <f t="shared" si="22"/>
        <v>0</v>
      </c>
      <c r="I166" s="38">
        <f>SUMIFS(TB!E:E,TB!H:H,M166,TB!F:F,"AUM")</f>
        <v>-1088.3879738089997</v>
      </c>
      <c r="J166" s="38">
        <f t="shared" si="23"/>
        <v>4.5474735088646412E-6</v>
      </c>
      <c r="K166" s="37" t="str">
        <f>VLOOKUP(M166,'Scheme master'!F:R,13,0)</f>
        <v>Live</v>
      </c>
      <c r="L166" t="s">
        <v>413</v>
      </c>
      <c r="M166" t="s">
        <v>408</v>
      </c>
      <c r="N166" t="s">
        <v>41</v>
      </c>
      <c r="O166">
        <v>6117974.0800000001</v>
      </c>
      <c r="P166">
        <v>1015090534.6799999</v>
      </c>
      <c r="Q166">
        <v>165.91939119166702</v>
      </c>
      <c r="R166">
        <v>10883879738.089998</v>
      </c>
      <c r="S166">
        <v>165.9194</v>
      </c>
      <c r="T166" s="201">
        <v>45747</v>
      </c>
      <c r="U166">
        <v>120270</v>
      </c>
      <c r="V166" t="s">
        <v>414</v>
      </c>
      <c r="W166">
        <v>28</v>
      </c>
      <c r="X166" t="s">
        <v>415</v>
      </c>
      <c r="Y166">
        <v>10</v>
      </c>
      <c r="Z166" t="s">
        <v>228</v>
      </c>
      <c r="AA166">
        <v>165.9194</v>
      </c>
      <c r="AB166">
        <v>165.9194</v>
      </c>
      <c r="AC166">
        <v>84349</v>
      </c>
      <c r="AD166" t="s">
        <v>2402</v>
      </c>
      <c r="AE166" t="s">
        <v>44</v>
      </c>
      <c r="AF166">
        <v>45746</v>
      </c>
      <c r="AG166">
        <v>165.92269999999999</v>
      </c>
      <c r="AH166">
        <v>165.92272019890598</v>
      </c>
      <c r="AI166">
        <v>-3.3E-3</v>
      </c>
      <c r="AJ166">
        <v>-1.9888779534080001E-3</v>
      </c>
      <c r="AK166">
        <v>-0.72589999999999999</v>
      </c>
      <c r="AL166">
        <v>-3.3290072389500001E-3</v>
      </c>
      <c r="AM166">
        <v>-2.0063600903830001E-3</v>
      </c>
      <c r="AN166">
        <v>-0.73229999999999995</v>
      </c>
      <c r="AO166" t="s">
        <v>2402</v>
      </c>
      <c r="AP166" t="s">
        <v>411</v>
      </c>
      <c r="AQ166"/>
      <c r="AR166" t="s">
        <v>24</v>
      </c>
      <c r="AS166" t="s">
        <v>416</v>
      </c>
      <c r="AT166"/>
      <c r="AU166"/>
      <c r="AV166">
        <v>30</v>
      </c>
      <c r="AW166" t="s">
        <v>562</v>
      </c>
    </row>
    <row r="167" spans="1:49" ht="15" customHeight="1" x14ac:dyDescent="0.25">
      <c r="A167" s="37" t="str">
        <f t="shared" ref="A167" si="24">M167&amp;B167</f>
        <v>LETAXPRD</v>
      </c>
      <c r="B167" s="37" t="str">
        <f>VLOOKUP(L167,'Scheme master'!B:AA,25,0)</f>
        <v>RD</v>
      </c>
      <c r="C167" s="37">
        <f>VLOOKUP(L167,'Scheme master'!B:Q,16,0)</f>
        <v>10</v>
      </c>
      <c r="D167" s="38">
        <f t="shared" ref="D167" si="25">(O167+E167)*C167/10000000</f>
        <v>21.560978763999998</v>
      </c>
      <c r="E167" s="38">
        <f>SUMIF('CHY rollback'!A:A,L167,'CHY rollback'!G:G)</f>
        <v>0</v>
      </c>
      <c r="F167" s="38">
        <f t="shared" ref="F167" si="26">P167/10000000</f>
        <v>65.832561866999995</v>
      </c>
      <c r="G167" s="45">
        <f t="shared" ref="G167" si="27">IF(O167&lt;=0,0,S167)</f>
        <v>30.533200000000001</v>
      </c>
      <c r="H167" s="38">
        <f t="shared" si="22"/>
        <v>0</v>
      </c>
      <c r="I167" s="38">
        <f>SUMIFS(TB!E:E,TB!H:H,M167,TB!F:F,"AUM")</f>
        <v>-1088.3879738089997</v>
      </c>
      <c r="J167" s="38">
        <f t="shared" si="23"/>
        <v>4.5474735088646412E-6</v>
      </c>
      <c r="K167" s="37" t="str">
        <f>VLOOKUP(M167,'Scheme master'!F:R,13,0)</f>
        <v>Live</v>
      </c>
      <c r="L167" t="s">
        <v>417</v>
      </c>
      <c r="M167" t="s">
        <v>408</v>
      </c>
      <c r="N167" t="s">
        <v>18</v>
      </c>
      <c r="O167">
        <v>21560978.763999999</v>
      </c>
      <c r="P167">
        <v>658325618.66999996</v>
      </c>
      <c r="Q167">
        <v>30.533197304066501</v>
      </c>
      <c r="R167">
        <v>10883879738.089998</v>
      </c>
      <c r="S167">
        <v>30.533200000000001</v>
      </c>
      <c r="T167" s="201">
        <v>45747</v>
      </c>
      <c r="U167">
        <v>100864</v>
      </c>
      <c r="V167" t="s">
        <v>418</v>
      </c>
      <c r="W167">
        <v>28</v>
      </c>
      <c r="X167" t="s">
        <v>419</v>
      </c>
      <c r="Y167">
        <v>10</v>
      </c>
      <c r="Z167" t="s">
        <v>228</v>
      </c>
      <c r="AA167">
        <v>30.533200000000001</v>
      </c>
      <c r="AB167">
        <v>30.533200000000001</v>
      </c>
      <c r="AC167">
        <v>84346</v>
      </c>
      <c r="AD167" t="s">
        <v>2402</v>
      </c>
      <c r="AE167" t="s">
        <v>1304</v>
      </c>
      <c r="AF167">
        <v>45746</v>
      </c>
      <c r="AG167">
        <v>30.534800000000001</v>
      </c>
      <c r="AH167">
        <v>30.534793808584102</v>
      </c>
      <c r="AI167">
        <v>-1.6000000000000001E-3</v>
      </c>
      <c r="AJ167">
        <v>-5.2399229731319996E-3</v>
      </c>
      <c r="AK167">
        <v>-1.9126000000000001</v>
      </c>
      <c r="AL167">
        <v>-1.59650451757E-3</v>
      </c>
      <c r="AM167">
        <v>-5.2284764966089997E-3</v>
      </c>
      <c r="AN167">
        <v>-1.9084000000000001</v>
      </c>
      <c r="AO167" t="s">
        <v>2402</v>
      </c>
      <c r="AP167" t="s">
        <v>411</v>
      </c>
      <c r="AQ167"/>
      <c r="AR167" t="s">
        <v>25</v>
      </c>
      <c r="AS167" t="s">
        <v>420</v>
      </c>
      <c r="AT167"/>
      <c r="AU167"/>
      <c r="AV167">
        <v>30</v>
      </c>
      <c r="AW167" t="s">
        <v>562</v>
      </c>
    </row>
    <row r="168" spans="1:49" ht="15" customHeight="1" x14ac:dyDescent="0.25">
      <c r="A168" s="37" t="str">
        <f t="shared" ref="A168" si="28">M168&amp;B168</f>
        <v>LETAXPRG</v>
      </c>
      <c r="B168" s="37" t="str">
        <f>VLOOKUP(L168,'Scheme master'!B:AA,25,0)</f>
        <v>RG</v>
      </c>
      <c r="C168" s="37">
        <f>VLOOKUP(L168,'Scheme master'!B:Q,16,0)</f>
        <v>10</v>
      </c>
      <c r="D168" s="38">
        <f t="shared" ref="D168" si="29">(O168+E168)*C168/10000000</f>
        <v>62.828316434999991</v>
      </c>
      <c r="E168" s="38">
        <f>SUMIF('CHY rollback'!A:A,L168,'CHY rollback'!G:G)</f>
        <v>0</v>
      </c>
      <c r="F168" s="38">
        <f t="shared" ref="F168" si="30">P168/10000000</f>
        <v>916.36632196300013</v>
      </c>
      <c r="G168" s="45">
        <f t="shared" ref="G168" si="31">IF(O168&lt;=0,0,S168)</f>
        <v>145.85239999999999</v>
      </c>
      <c r="H168" s="38">
        <f t="shared" si="22"/>
        <v>0</v>
      </c>
      <c r="I168" s="38">
        <f>SUMIFS(TB!E:E,TB!H:H,M168,TB!F:F,"AUM")</f>
        <v>-1088.3879738089997</v>
      </c>
      <c r="J168" s="38">
        <f t="shared" si="23"/>
        <v>4.5474735088646412E-6</v>
      </c>
      <c r="K168" s="37" t="str">
        <f>VLOOKUP(M168,'Scheme master'!F:R,13,0)</f>
        <v>Live</v>
      </c>
      <c r="L168" t="s">
        <v>421</v>
      </c>
      <c r="M168" t="s">
        <v>408</v>
      </c>
      <c r="N168" t="s">
        <v>19</v>
      </c>
      <c r="O168">
        <v>62828316.434999995</v>
      </c>
      <c r="P168">
        <v>9163663219.6300011</v>
      </c>
      <c r="Q168">
        <v>145.852439466692</v>
      </c>
      <c r="R168">
        <v>10883879738.089998</v>
      </c>
      <c r="S168">
        <v>145.85239999999999</v>
      </c>
      <c r="T168" s="201">
        <v>45747</v>
      </c>
      <c r="U168">
        <v>100865</v>
      </c>
      <c r="V168" t="s">
        <v>422</v>
      </c>
      <c r="W168">
        <v>28</v>
      </c>
      <c r="X168" t="s">
        <v>423</v>
      </c>
      <c r="Y168">
        <v>10</v>
      </c>
      <c r="Z168" t="s">
        <v>228</v>
      </c>
      <c r="AA168">
        <v>145.85239999999999</v>
      </c>
      <c r="AB168">
        <v>145.85239999999999</v>
      </c>
      <c r="AC168">
        <v>84347</v>
      </c>
      <c r="AD168" t="s">
        <v>2402</v>
      </c>
      <c r="AE168" t="s">
        <v>53</v>
      </c>
      <c r="AF168">
        <v>45746</v>
      </c>
      <c r="AG168">
        <v>145.86009999999999</v>
      </c>
      <c r="AH168">
        <v>145.860065725315</v>
      </c>
      <c r="AI168">
        <v>-7.7000000000000002E-3</v>
      </c>
      <c r="AJ168">
        <v>-5.2790310715539997E-3</v>
      </c>
      <c r="AK168">
        <v>-1.9268000000000001</v>
      </c>
      <c r="AL168">
        <v>-7.6262586232999996E-3</v>
      </c>
      <c r="AM168">
        <v>-5.2284760639430003E-3</v>
      </c>
      <c r="AN168">
        <v>-1.9084000000000001</v>
      </c>
      <c r="AO168" t="s">
        <v>2402</v>
      </c>
      <c r="AP168" t="s">
        <v>411</v>
      </c>
      <c r="AQ168"/>
      <c r="AR168" t="s">
        <v>25</v>
      </c>
      <c r="AS168" t="s">
        <v>424</v>
      </c>
      <c r="AT168"/>
      <c r="AU168"/>
      <c r="AV168">
        <v>30</v>
      </c>
      <c r="AW168" t="s">
        <v>562</v>
      </c>
    </row>
    <row r="169" spans="1:49" ht="15" customHeight="1" x14ac:dyDescent="0.25">
      <c r="A169" s="37" t="str">
        <f t="shared" ref="A169:A172" si="32">M169&amp;B169</f>
        <v>LETF50G</v>
      </c>
      <c r="B169" s="37" t="str">
        <f>VLOOKUP(L169,'Scheme master'!B:AA,25,0)</f>
        <v>G</v>
      </c>
      <c r="C169" s="37">
        <f>VLOOKUP(L169,'Scheme master'!B:Q,16,0)</f>
        <v>10</v>
      </c>
      <c r="D169" s="38">
        <f t="shared" ref="D169:D172" si="33">(O169+E169)*C169/10000000</f>
        <v>31.515671000000001</v>
      </c>
      <c r="E169" s="38">
        <f>SUMIF('CHY rollback'!A:A,L169,'CHY rollback'!G:G)</f>
        <v>0</v>
      </c>
      <c r="F169" s="38">
        <f t="shared" ref="F169:F172" si="34">P169/10000000</f>
        <v>817.53114956399997</v>
      </c>
      <c r="G169" s="45">
        <f t="shared" ref="G169:G172" si="35">IF(O169&lt;=0,0,S169)</f>
        <v>259.40460000000002</v>
      </c>
      <c r="H169" s="38">
        <f t="shared" si="22"/>
        <v>0</v>
      </c>
      <c r="I169" s="38">
        <f>SUMIFS(TB!E:E,TB!H:H,M169,TB!F:F,"AUM")</f>
        <v>-817.53114956399997</v>
      </c>
      <c r="J169" s="38">
        <f t="shared" si="23"/>
        <v>0</v>
      </c>
      <c r="K169" s="37" t="str">
        <f>VLOOKUP(M169,'Scheme master'!F:R,13,0)</f>
        <v>Live</v>
      </c>
      <c r="L169" t="s">
        <v>425</v>
      </c>
      <c r="M169" t="s">
        <v>426</v>
      </c>
      <c r="N169" t="s">
        <v>9</v>
      </c>
      <c r="O169">
        <v>31515671</v>
      </c>
      <c r="P169">
        <v>8175311495.6399994</v>
      </c>
      <c r="Q169">
        <v>259.40464652140798</v>
      </c>
      <c r="R169">
        <v>8175311495.6399994</v>
      </c>
      <c r="S169">
        <v>259.40460000000002</v>
      </c>
      <c r="T169" s="201">
        <v>45747</v>
      </c>
      <c r="U169">
        <v>135607</v>
      </c>
      <c r="V169" t="s">
        <v>427</v>
      </c>
      <c r="W169">
        <v>175</v>
      </c>
      <c r="X169" t="s">
        <v>428</v>
      </c>
      <c r="Y169">
        <v>10</v>
      </c>
      <c r="Z169" t="s">
        <v>228</v>
      </c>
      <c r="AA169">
        <v>259.40460000000002</v>
      </c>
      <c r="AB169">
        <v>259.40460000000002</v>
      </c>
      <c r="AC169">
        <v>84343</v>
      </c>
      <c r="AD169" t="s">
        <v>1424</v>
      </c>
      <c r="AE169" t="s">
        <v>6</v>
      </c>
      <c r="AF169">
        <v>45746</v>
      </c>
      <c r="AG169">
        <v>259.4049</v>
      </c>
      <c r="AH169">
        <v>259.40491042440402</v>
      </c>
      <c r="AI169">
        <v>-2.9999999999999997E-4</v>
      </c>
      <c r="AJ169">
        <v>-1.1564931888300001E-4</v>
      </c>
      <c r="AK169">
        <v>-4.2200000000000001E-2</v>
      </c>
      <c r="AL169">
        <v>-2.6390299607000002E-4</v>
      </c>
      <c r="AM169">
        <v>-1.01734001734E-4</v>
      </c>
      <c r="AN169">
        <v>-3.7100000000000001E-2</v>
      </c>
      <c r="AO169" t="s">
        <v>1424</v>
      </c>
      <c r="AP169" t="s">
        <v>429</v>
      </c>
      <c r="AQ169"/>
      <c r="AR169" t="s">
        <v>70</v>
      </c>
      <c r="AS169" t="s">
        <v>430</v>
      </c>
      <c r="AT169">
        <v>539480</v>
      </c>
      <c r="AU169" t="s">
        <v>431</v>
      </c>
      <c r="AV169">
        <v>30</v>
      </c>
      <c r="AW169" t="s">
        <v>562</v>
      </c>
    </row>
    <row r="170" spans="1:49" ht="15" customHeight="1" x14ac:dyDescent="0.25">
      <c r="A170" s="37" t="str">
        <f t="shared" si="32"/>
        <v>LETFSXG</v>
      </c>
      <c r="B170" s="37" t="str">
        <f>VLOOKUP(L170,'Scheme master'!B:AA,25,0)</f>
        <v>G</v>
      </c>
      <c r="C170" s="37">
        <f>VLOOKUP(L170,'Scheme master'!B:Q,16,0)</f>
        <v>10</v>
      </c>
      <c r="D170" s="38">
        <f t="shared" si="33"/>
        <v>8.9181509999999999</v>
      </c>
      <c r="E170" s="38">
        <f>SUMIF('CHY rollback'!A:A,L170,'CHY rollback'!G:G)</f>
        <v>0</v>
      </c>
      <c r="F170" s="38">
        <f t="shared" si="34"/>
        <v>766.88514667599998</v>
      </c>
      <c r="G170" s="45">
        <f t="shared" si="35"/>
        <v>859.91499999999996</v>
      </c>
      <c r="H170" s="38">
        <f t="shared" si="22"/>
        <v>0</v>
      </c>
      <c r="I170" s="38">
        <f>SUMIFS(TB!E:E,TB!H:H,M170,TB!F:F,"AUM")</f>
        <v>-766.88514985200004</v>
      </c>
      <c r="J170" s="38">
        <f t="shared" si="23"/>
        <v>-31.760000638314523</v>
      </c>
      <c r="K170" s="37" t="str">
        <f>VLOOKUP(M170,'Scheme master'!F:R,13,0)</f>
        <v>Live</v>
      </c>
      <c r="L170" t="s">
        <v>432</v>
      </c>
      <c r="M170" t="s">
        <v>433</v>
      </c>
      <c r="N170" t="s">
        <v>9</v>
      </c>
      <c r="O170">
        <v>8918151</v>
      </c>
      <c r="P170">
        <v>7668851466.7600002</v>
      </c>
      <c r="Q170">
        <v>859.91496070878395</v>
      </c>
      <c r="R170">
        <v>7668851466.7600002</v>
      </c>
      <c r="S170">
        <v>859.91499999999996</v>
      </c>
      <c r="T170" s="201">
        <v>45747</v>
      </c>
      <c r="U170">
        <v>135672</v>
      </c>
      <c r="V170" t="s">
        <v>434</v>
      </c>
      <c r="W170">
        <v>176</v>
      </c>
      <c r="X170" t="s">
        <v>435</v>
      </c>
      <c r="Y170">
        <v>10</v>
      </c>
      <c r="Z170" t="s">
        <v>228</v>
      </c>
      <c r="AA170">
        <v>859.91499999999996</v>
      </c>
      <c r="AB170">
        <v>859.91499999999996</v>
      </c>
      <c r="AC170">
        <v>84344</v>
      </c>
      <c r="AD170" t="s">
        <v>2676</v>
      </c>
      <c r="AE170" t="s">
        <v>6</v>
      </c>
      <c r="AF170">
        <v>45746</v>
      </c>
      <c r="AG170">
        <v>859.91700000000003</v>
      </c>
      <c r="AH170">
        <v>859.917003702898</v>
      </c>
      <c r="AI170">
        <v>-2E-3</v>
      </c>
      <c r="AJ170">
        <v>-2.3258058626500001E-4</v>
      </c>
      <c r="AK170">
        <v>-8.4900000000000003E-2</v>
      </c>
      <c r="AL170">
        <v>-2.04299411392E-3</v>
      </c>
      <c r="AM170">
        <v>-2.3758038335299999E-4</v>
      </c>
      <c r="AN170">
        <v>-8.6699999999999999E-2</v>
      </c>
      <c r="AO170" t="s">
        <v>1425</v>
      </c>
      <c r="AP170" t="s">
        <v>436</v>
      </c>
      <c r="AQ170"/>
      <c r="AR170" t="s">
        <v>70</v>
      </c>
      <c r="AS170" t="s">
        <v>437</v>
      </c>
      <c r="AT170">
        <v>539487</v>
      </c>
      <c r="AU170" t="s">
        <v>438</v>
      </c>
      <c r="AV170">
        <v>30</v>
      </c>
      <c r="AW170" t="s">
        <v>562</v>
      </c>
    </row>
    <row r="171" spans="1:49" ht="15" customHeight="1" x14ac:dyDescent="0.25">
      <c r="A171" s="37" t="str">
        <f t="shared" si="32"/>
        <v>LEULISDD</v>
      </c>
      <c r="B171" s="37" t="str">
        <f>VLOOKUP(L171,'Scheme master'!B:AA,25,0)</f>
        <v>DD</v>
      </c>
      <c r="C171" s="37">
        <f>VLOOKUP(L171,'Scheme master'!B:Q,16,0)</f>
        <v>10</v>
      </c>
      <c r="D171" s="38">
        <f t="shared" si="33"/>
        <v>4.9969431310000001</v>
      </c>
      <c r="E171" s="38">
        <f>SUMIF('CHY rollback'!A:A,L171,'CHY rollback'!G:G)</f>
        <v>0</v>
      </c>
      <c r="F171" s="38">
        <f t="shared" si="34"/>
        <v>19.225973912000001</v>
      </c>
      <c r="G171" s="45">
        <f t="shared" si="35"/>
        <v>38.475499999999997</v>
      </c>
      <c r="H171" s="38">
        <f t="shared" si="22"/>
        <v>0</v>
      </c>
      <c r="I171" s="38">
        <f>SUMIFS(TB!E:E,TB!H:H,M171,TB!F:F,"AUM")</f>
        <v>-469.75375878300019</v>
      </c>
      <c r="J171" s="38">
        <f t="shared" si="23"/>
        <v>-2.2737367544323206E-6</v>
      </c>
      <c r="K171" s="37" t="str">
        <f>VLOOKUP(M171,'Scheme master'!F:R,13,0)</f>
        <v>Live</v>
      </c>
      <c r="L171" t="s">
        <v>439</v>
      </c>
      <c r="M171" t="s">
        <v>440</v>
      </c>
      <c r="N171" t="s">
        <v>34</v>
      </c>
      <c r="O171">
        <v>4996943.1310000001</v>
      </c>
      <c r="P171">
        <v>192259739.12</v>
      </c>
      <c r="Q171">
        <v>38.475470718740098</v>
      </c>
      <c r="R171">
        <v>4697537587.8299999</v>
      </c>
      <c r="S171">
        <v>38.475499999999997</v>
      </c>
      <c r="T171" s="201">
        <v>45747</v>
      </c>
      <c r="U171">
        <v>120259</v>
      </c>
      <c r="V171" t="s">
        <v>441</v>
      </c>
      <c r="W171">
        <v>2</v>
      </c>
      <c r="X171" t="s">
        <v>442</v>
      </c>
      <c r="Y171">
        <v>10</v>
      </c>
      <c r="Z171" t="s">
        <v>228</v>
      </c>
      <c r="AA171">
        <v>38.475499999999997</v>
      </c>
      <c r="AB171">
        <v>38.475499999999997</v>
      </c>
      <c r="AC171">
        <v>84318</v>
      </c>
      <c r="AD171" t="s">
        <v>443</v>
      </c>
      <c r="AE171" t="s">
        <v>1303</v>
      </c>
      <c r="AF171">
        <v>45746</v>
      </c>
      <c r="AG171">
        <v>38.474699999999999</v>
      </c>
      <c r="AH171">
        <v>38.474677461763598</v>
      </c>
      <c r="AI171">
        <v>8.0000000000000004E-4</v>
      </c>
      <c r="AJ171">
        <v>2.0792884674859999E-3</v>
      </c>
      <c r="AK171">
        <v>0.75890000000000002</v>
      </c>
      <c r="AL171">
        <v>7.9325697652999998E-4</v>
      </c>
      <c r="AM171">
        <v>2.0617638115829999E-3</v>
      </c>
      <c r="AN171">
        <v>0.75249999999999995</v>
      </c>
      <c r="AO171" t="s">
        <v>444</v>
      </c>
      <c r="AP171" t="s">
        <v>445</v>
      </c>
      <c r="AQ171"/>
      <c r="AR171" t="s">
        <v>24</v>
      </c>
      <c r="AS171" t="s">
        <v>446</v>
      </c>
      <c r="AT171"/>
      <c r="AU171"/>
      <c r="AV171">
        <v>30</v>
      </c>
      <c r="AW171" t="s">
        <v>562</v>
      </c>
    </row>
    <row r="172" spans="1:49" ht="15" customHeight="1" x14ac:dyDescent="0.25">
      <c r="A172" s="37" t="str">
        <f t="shared" si="32"/>
        <v>LEULISRD</v>
      </c>
      <c r="B172" s="37" t="str">
        <f>VLOOKUP(L172,'Scheme master'!B:AA,25,0)</f>
        <v>RD</v>
      </c>
      <c r="C172" s="37">
        <f>VLOOKUP(L172,'Scheme master'!B:Q,16,0)</f>
        <v>10</v>
      </c>
      <c r="D172" s="38">
        <f t="shared" si="33"/>
        <v>129.77312335599999</v>
      </c>
      <c r="E172" s="38">
        <f>SUMIF('CHY rollback'!A:A,L172,'CHY rollback'!G:G)</f>
        <v>0</v>
      </c>
      <c r="F172" s="38">
        <f t="shared" si="34"/>
        <v>450.52778487099999</v>
      </c>
      <c r="G172" s="45">
        <f t="shared" si="35"/>
        <v>34.7166</v>
      </c>
      <c r="H172" s="38">
        <f t="shared" si="22"/>
        <v>0</v>
      </c>
      <c r="I172" s="38">
        <f>SUMIFS(TB!E:E,TB!H:H,M172,TB!F:F,"AUM")</f>
        <v>-469.75375878300019</v>
      </c>
      <c r="J172" s="38">
        <f t="shared" si="23"/>
        <v>-2.2737367544323206E-6</v>
      </c>
      <c r="K172" s="37" t="str">
        <f>VLOOKUP(M172,'Scheme master'!F:R,13,0)</f>
        <v>Live</v>
      </c>
      <c r="L172" t="s">
        <v>447</v>
      </c>
      <c r="M172" t="s">
        <v>440</v>
      </c>
      <c r="N172" t="s">
        <v>18</v>
      </c>
      <c r="O172">
        <v>129773123.35599999</v>
      </c>
      <c r="P172">
        <v>4505277848.71</v>
      </c>
      <c r="Q172">
        <v>34.716570983276</v>
      </c>
      <c r="R172">
        <v>4697537587.8299999</v>
      </c>
      <c r="S172">
        <v>34.7166</v>
      </c>
      <c r="T172" s="201">
        <v>45747</v>
      </c>
      <c r="U172">
        <v>100325</v>
      </c>
      <c r="V172" t="s">
        <v>448</v>
      </c>
      <c r="W172">
        <v>2</v>
      </c>
      <c r="X172" t="s">
        <v>449</v>
      </c>
      <c r="Y172">
        <v>10</v>
      </c>
      <c r="Z172" t="s">
        <v>228</v>
      </c>
      <c r="AA172">
        <v>34.7166</v>
      </c>
      <c r="AB172">
        <v>34.7166</v>
      </c>
      <c r="AC172">
        <v>84317</v>
      </c>
      <c r="AD172" t="s">
        <v>443</v>
      </c>
      <c r="AE172" t="s">
        <v>1304</v>
      </c>
      <c r="AF172">
        <v>45746</v>
      </c>
      <c r="AG172">
        <v>34.716900000000003</v>
      </c>
      <c r="AH172">
        <v>34.716885429510597</v>
      </c>
      <c r="AI172">
        <v>-2.9999999999999997E-4</v>
      </c>
      <c r="AJ172">
        <v>-8.6413245422199995E-4</v>
      </c>
      <c r="AK172">
        <v>-0.31540000000000001</v>
      </c>
      <c r="AL172">
        <v>-3.1444623466E-4</v>
      </c>
      <c r="AM172">
        <v>-9.0574436839500005E-4</v>
      </c>
      <c r="AN172">
        <v>-0.3306</v>
      </c>
      <c r="AO172" t="s">
        <v>444</v>
      </c>
      <c r="AP172" t="s">
        <v>445</v>
      </c>
      <c r="AQ172"/>
      <c r="AR172" t="s">
        <v>25</v>
      </c>
      <c r="AS172" t="s">
        <v>450</v>
      </c>
      <c r="AT172"/>
      <c r="AU172"/>
      <c r="AV172">
        <v>30</v>
      </c>
      <c r="AW172" t="s">
        <v>562</v>
      </c>
    </row>
    <row r="173" spans="1:49" ht="15" customHeight="1" x14ac:dyDescent="0.25">
      <c r="A173" s="37" t="str">
        <f t="shared" ref="A173:A180" si="36">M173&amp;B173</f>
        <v>LLIQDFDDD</v>
      </c>
      <c r="B173" s="37" t="str">
        <f>VLOOKUP(L173,'Scheme master'!B:AA,25,0)</f>
        <v>DDD</v>
      </c>
      <c r="C173" s="37">
        <f>VLOOKUP(L173,'Scheme master'!B:Q,16,0)</f>
        <v>1000</v>
      </c>
      <c r="D173" s="38">
        <f t="shared" ref="D173:D180" si="37">(O173+E173)*C173/10000000</f>
        <v>27.683219000000001</v>
      </c>
      <c r="E173" s="38">
        <f>SUMIF('CHY rollback'!A:A,L173,'CHY rollback'!G:G)</f>
        <v>0</v>
      </c>
      <c r="F173" s="38">
        <f t="shared" ref="F173:F180" si="38">P173/10000000</f>
        <v>28.625669276</v>
      </c>
      <c r="G173" s="45">
        <f t="shared" ref="G173:G180" si="39">IF(O173&lt;=0,0,S173)</f>
        <v>1034.0441000000001</v>
      </c>
      <c r="H173" s="38">
        <f t="shared" si="22"/>
        <v>0</v>
      </c>
      <c r="I173" s="38">
        <f>SUMIFS(TB!E:E,TB!H:H,M173,TB!F:F,"AUM")</f>
        <v>-9366.6801176250101</v>
      </c>
      <c r="J173" s="38">
        <f t="shared" si="23"/>
        <v>492.99987949780189</v>
      </c>
      <c r="K173" s="37" t="str">
        <f>VLOOKUP(M173,'Scheme master'!F:R,13,0)</f>
        <v>Live</v>
      </c>
      <c r="L173" t="s">
        <v>451</v>
      </c>
      <c r="M173" t="s">
        <v>452</v>
      </c>
      <c r="N173" t="s">
        <v>34</v>
      </c>
      <c r="O173">
        <v>276832.19</v>
      </c>
      <c r="P173">
        <v>286256692.75999999</v>
      </c>
      <c r="Q173">
        <v>1034.0441000015201</v>
      </c>
      <c r="R173">
        <v>93666801669.25</v>
      </c>
      <c r="S173">
        <v>1034.0441000000001</v>
      </c>
      <c r="T173" s="201">
        <v>45747</v>
      </c>
      <c r="U173">
        <v>120248</v>
      </c>
      <c r="V173" t="s">
        <v>453</v>
      </c>
      <c r="W173">
        <v>36</v>
      </c>
      <c r="X173" t="s">
        <v>454</v>
      </c>
      <c r="Y173">
        <v>1000</v>
      </c>
      <c r="Z173" t="s">
        <v>455</v>
      </c>
      <c r="AA173">
        <v>1034.0441000000001</v>
      </c>
      <c r="AB173">
        <v>1034.0441000000001</v>
      </c>
      <c r="AC173">
        <v>84376</v>
      </c>
      <c r="AD173" t="s">
        <v>456</v>
      </c>
      <c r="AE173" t="s">
        <v>1303</v>
      </c>
      <c r="AF173">
        <v>45746</v>
      </c>
      <c r="AG173">
        <v>1034.0441000000001</v>
      </c>
      <c r="AH173">
        <v>1034.0441000094199</v>
      </c>
      <c r="AI173">
        <v>0</v>
      </c>
      <c r="AJ173">
        <v>0</v>
      </c>
      <c r="AK173">
        <v>0</v>
      </c>
      <c r="AL173">
        <v>-7.8991599999999998E-9</v>
      </c>
      <c r="AM173">
        <v>-7.6390899999999999E-10</v>
      </c>
      <c r="AN173">
        <v>0</v>
      </c>
      <c r="AO173" t="s">
        <v>456</v>
      </c>
      <c r="AP173" t="s">
        <v>457</v>
      </c>
      <c r="AQ173"/>
      <c r="AR173" t="s">
        <v>24</v>
      </c>
      <c r="AS173" t="s">
        <v>458</v>
      </c>
      <c r="AT173"/>
      <c r="AU173"/>
      <c r="AV173">
        <v>30</v>
      </c>
      <c r="AW173" t="s">
        <v>562</v>
      </c>
    </row>
    <row r="174" spans="1:49" ht="15" customHeight="1" x14ac:dyDescent="0.25">
      <c r="A174" s="37" t="str">
        <f t="shared" si="36"/>
        <v>LLIQDFDG</v>
      </c>
      <c r="B174" s="37" t="str">
        <f>VLOOKUP(L174,'Scheme master'!B:AA,25,0)</f>
        <v>DG</v>
      </c>
      <c r="C174" s="37">
        <f>VLOOKUP(L174,'Scheme master'!B:Q,16,0)</f>
        <v>1000</v>
      </c>
      <c r="D174" s="38">
        <f t="shared" si="37"/>
        <v>1831.9146025112</v>
      </c>
      <c r="E174" s="38">
        <f>SUMIF('CHY rollback'!A:A,L174,'CHY rollback'!G:G)</f>
        <v>0</v>
      </c>
      <c r="F174" s="38">
        <f t="shared" si="38"/>
        <v>8626.8240271209997</v>
      </c>
      <c r="G174" s="45">
        <f t="shared" si="39"/>
        <v>4709.1845999999996</v>
      </c>
      <c r="H174" s="38">
        <f t="shared" si="22"/>
        <v>0</v>
      </c>
      <c r="I174" s="38">
        <f>SUMIFS(TB!E:E,TB!H:H,M174,TB!F:F,"AUM")</f>
        <v>-9366.6801176250101</v>
      </c>
      <c r="J174" s="38">
        <f t="shared" si="23"/>
        <v>492.99987949780189</v>
      </c>
      <c r="K174" s="37" t="str">
        <f>VLOOKUP(M174,'Scheme master'!F:R,13,0)</f>
        <v>Live</v>
      </c>
      <c r="L174" t="s">
        <v>459</v>
      </c>
      <c r="M174" t="s">
        <v>452</v>
      </c>
      <c r="N174" t="s">
        <v>41</v>
      </c>
      <c r="O174">
        <v>18319146.025111999</v>
      </c>
      <c r="P174">
        <v>86268240271.209991</v>
      </c>
      <c r="Q174">
        <v>4709.1845958841604</v>
      </c>
      <c r="R174">
        <v>93666801669.25</v>
      </c>
      <c r="S174">
        <v>4709.1845999999996</v>
      </c>
      <c r="T174" s="201">
        <v>45747</v>
      </c>
      <c r="U174">
        <v>120249</v>
      </c>
      <c r="V174" t="s">
        <v>460</v>
      </c>
      <c r="W174">
        <v>36</v>
      </c>
      <c r="X174" t="s">
        <v>461</v>
      </c>
      <c r="Y174">
        <v>1000</v>
      </c>
      <c r="Z174" t="s">
        <v>455</v>
      </c>
      <c r="AA174">
        <v>4709.1845999999996</v>
      </c>
      <c r="AB174">
        <v>4709.1845999999996</v>
      </c>
      <c r="AC174">
        <v>84377</v>
      </c>
      <c r="AD174" t="s">
        <v>456</v>
      </c>
      <c r="AE174" t="s">
        <v>44</v>
      </c>
      <c r="AF174">
        <v>45746</v>
      </c>
      <c r="AG174">
        <v>4708.2954</v>
      </c>
      <c r="AH174">
        <v>4708.29539472939</v>
      </c>
      <c r="AI174">
        <v>0.88919999999999999</v>
      </c>
      <c r="AJ174">
        <v>1.8885815872980001E-2</v>
      </c>
      <c r="AK174">
        <v>6.8933</v>
      </c>
      <c r="AL174">
        <v>0.88920115477382999</v>
      </c>
      <c r="AM174">
        <v>1.8885840420488999E-2</v>
      </c>
      <c r="AN174">
        <v>6.8933</v>
      </c>
      <c r="AO174" t="s">
        <v>456</v>
      </c>
      <c r="AP174" t="s">
        <v>457</v>
      </c>
      <c r="AQ174"/>
      <c r="AR174" t="s">
        <v>24</v>
      </c>
      <c r="AS174" t="s">
        <v>462</v>
      </c>
      <c r="AT174"/>
      <c r="AU174"/>
      <c r="AV174">
        <v>30</v>
      </c>
      <c r="AW174" t="s">
        <v>562</v>
      </c>
    </row>
    <row r="175" spans="1:49" ht="15" customHeight="1" x14ac:dyDescent="0.25">
      <c r="A175" s="37" t="str">
        <f t="shared" si="36"/>
        <v>LLIQDFDDM</v>
      </c>
      <c r="B175" s="37" t="str">
        <f>VLOOKUP(L175,'Scheme master'!B:AA,25,0)</f>
        <v>DDM</v>
      </c>
      <c r="C175" s="37">
        <f>VLOOKUP(L175,'Scheme master'!B:Q,16,0)</f>
        <v>1000</v>
      </c>
      <c r="D175" s="38">
        <f t="shared" si="37"/>
        <v>0.1242434</v>
      </c>
      <c r="E175" s="38">
        <f>SUMIF('CHY rollback'!A:A,L175,'CHY rollback'!G:G)</f>
        <v>0</v>
      </c>
      <c r="F175" s="38">
        <f t="shared" si="38"/>
        <v>0.14202792599999997</v>
      </c>
      <c r="G175" s="45">
        <f t="shared" si="39"/>
        <v>1143.1425999999999</v>
      </c>
      <c r="H175" s="38">
        <f t="shared" si="22"/>
        <v>0</v>
      </c>
      <c r="I175" s="38">
        <f>SUMIFS(TB!E:E,TB!H:H,M175,TB!F:F,"AUM")</f>
        <v>-9366.6801176250101</v>
      </c>
      <c r="J175" s="38">
        <f t="shared" si="23"/>
        <v>492.99987949780189</v>
      </c>
      <c r="K175" s="37" t="str">
        <f>VLOOKUP(M175,'Scheme master'!F:R,13,0)</f>
        <v>Live</v>
      </c>
      <c r="L175" t="s">
        <v>2237</v>
      </c>
      <c r="M175" t="s">
        <v>452</v>
      </c>
      <c r="N175" t="s">
        <v>116</v>
      </c>
      <c r="O175">
        <v>1242.434</v>
      </c>
      <c r="P175">
        <v>1420279.2599999998</v>
      </c>
      <c r="Q175">
        <v>1143.14262166039</v>
      </c>
      <c r="R175">
        <v>93666801669.25</v>
      </c>
      <c r="S175">
        <v>1143.1425999999999</v>
      </c>
      <c r="T175" s="201">
        <v>45747</v>
      </c>
      <c r="U175">
        <v>151930</v>
      </c>
      <c r="V175" t="s">
        <v>1913</v>
      </c>
      <c r="W175">
        <v>36</v>
      </c>
      <c r="X175"/>
      <c r="Y175">
        <v>1000</v>
      </c>
      <c r="Z175" t="s">
        <v>455</v>
      </c>
      <c r="AA175">
        <v>1143.1425999999999</v>
      </c>
      <c r="AB175">
        <v>1143.1425999999999</v>
      </c>
      <c r="AC175">
        <v>160170</v>
      </c>
      <c r="AD175" t="s">
        <v>456</v>
      </c>
      <c r="AE175" t="s">
        <v>1306</v>
      </c>
      <c r="AF175">
        <v>45746</v>
      </c>
      <c r="AG175">
        <v>1142.9268</v>
      </c>
      <c r="AH175">
        <v>1142.9268033553501</v>
      </c>
      <c r="AI175">
        <v>0.21579999999999999</v>
      </c>
      <c r="AJ175">
        <v>1.8881349181766999E-2</v>
      </c>
      <c r="AK175">
        <v>6.8917000000000002</v>
      </c>
      <c r="AL175">
        <v>0.21581830503672</v>
      </c>
      <c r="AM175">
        <v>1.8882950719427E-2</v>
      </c>
      <c r="AN175">
        <v>6.8922999999999996</v>
      </c>
      <c r="AO175" t="s">
        <v>456</v>
      </c>
      <c r="AP175" t="s">
        <v>457</v>
      </c>
      <c r="AQ175"/>
      <c r="AR175" t="s">
        <v>24</v>
      </c>
      <c r="AS175"/>
      <c r="AT175"/>
      <c r="AU175"/>
      <c r="AV175">
        <v>30</v>
      </c>
      <c r="AW175" t="s">
        <v>562</v>
      </c>
    </row>
    <row r="176" spans="1:49" ht="15" customHeight="1" x14ac:dyDescent="0.25">
      <c r="A176" s="37" t="str">
        <f t="shared" si="36"/>
        <v>LLIQDFRDD</v>
      </c>
      <c r="B176" s="37" t="str">
        <f>VLOOKUP(L176,'Scheme master'!B:AA,25,0)</f>
        <v>RDD</v>
      </c>
      <c r="C176" s="37">
        <f>VLOOKUP(L176,'Scheme master'!B:Q,16,0)</f>
        <v>1000</v>
      </c>
      <c r="D176" s="38">
        <f t="shared" si="37"/>
        <v>5.6752515000000008</v>
      </c>
      <c r="E176" s="38">
        <f>SUMIF('CHY rollback'!A:A,L176,'CHY rollback'!G:G)</f>
        <v>0</v>
      </c>
      <c r="F176" s="38">
        <f t="shared" si="38"/>
        <v>5.6762452360000006</v>
      </c>
      <c r="G176" s="45">
        <f t="shared" si="39"/>
        <v>1000.1751</v>
      </c>
      <c r="H176" s="38">
        <f t="shared" si="22"/>
        <v>0</v>
      </c>
      <c r="I176" s="38">
        <f>SUMIFS(TB!E:E,TB!H:H,M176,TB!F:F,"AUM")</f>
        <v>-9366.6801176250101</v>
      </c>
      <c r="J176" s="38">
        <f t="shared" si="23"/>
        <v>492.99987949780189</v>
      </c>
      <c r="K176" s="37" t="str">
        <f>VLOOKUP(M176,'Scheme master'!F:R,13,0)</f>
        <v>Live</v>
      </c>
      <c r="L176" t="s">
        <v>463</v>
      </c>
      <c r="M176" t="s">
        <v>452</v>
      </c>
      <c r="N176" t="s">
        <v>17</v>
      </c>
      <c r="O176">
        <v>56752.515000000007</v>
      </c>
      <c r="P176">
        <v>56762452.360000007</v>
      </c>
      <c r="Q176">
        <v>1000.17509990526</v>
      </c>
      <c r="R176">
        <v>93666801669.25</v>
      </c>
      <c r="S176">
        <v>1000.1751</v>
      </c>
      <c r="T176" s="201">
        <v>45747</v>
      </c>
      <c r="U176">
        <v>101184</v>
      </c>
      <c r="V176" t="s">
        <v>464</v>
      </c>
      <c r="W176">
        <v>36</v>
      </c>
      <c r="X176" t="s">
        <v>465</v>
      </c>
      <c r="Y176">
        <v>1000</v>
      </c>
      <c r="Z176" t="s">
        <v>455</v>
      </c>
      <c r="AA176">
        <v>1000.1751</v>
      </c>
      <c r="AB176">
        <v>1000.1751</v>
      </c>
      <c r="AC176">
        <v>84374</v>
      </c>
      <c r="AD176" t="s">
        <v>456</v>
      </c>
      <c r="AE176" t="s">
        <v>1307</v>
      </c>
      <c r="AF176">
        <v>45746</v>
      </c>
      <c r="AG176">
        <v>1000.1751</v>
      </c>
      <c r="AH176">
        <v>1000.17509994226</v>
      </c>
      <c r="AI176">
        <v>0</v>
      </c>
      <c r="AJ176">
        <v>0</v>
      </c>
      <c r="AK176">
        <v>0</v>
      </c>
      <c r="AL176">
        <v>-3.6997660000000002E-8</v>
      </c>
      <c r="AM176">
        <v>-3.6991180000000001E-9</v>
      </c>
      <c r="AN176">
        <v>0</v>
      </c>
      <c r="AO176" t="s">
        <v>456</v>
      </c>
      <c r="AP176" t="s">
        <v>457</v>
      </c>
      <c r="AQ176"/>
      <c r="AR176" t="s">
        <v>25</v>
      </c>
      <c r="AS176" t="s">
        <v>466</v>
      </c>
      <c r="AT176"/>
      <c r="AU176"/>
      <c r="AV176">
        <v>30</v>
      </c>
      <c r="AW176" t="s">
        <v>562</v>
      </c>
    </row>
    <row r="177" spans="1:49" ht="15" customHeight="1" x14ac:dyDescent="0.25">
      <c r="A177" s="37" t="str">
        <f t="shared" si="36"/>
        <v>LLIQDFRG</v>
      </c>
      <c r="B177" s="37" t="str">
        <f>VLOOKUP(L177,'Scheme master'!B:AA,25,0)</f>
        <v>RG</v>
      </c>
      <c r="C177" s="37">
        <f>VLOOKUP(L177,'Scheme master'!B:Q,16,0)</f>
        <v>1000</v>
      </c>
      <c r="D177" s="38">
        <f t="shared" si="37"/>
        <v>151.39485189999996</v>
      </c>
      <c r="E177" s="38">
        <f>SUMIF('CHY rollback'!A:A,L177,'CHY rollback'!G:G)</f>
        <v>0</v>
      </c>
      <c r="F177" s="38">
        <f t="shared" si="38"/>
        <v>703.21903664900003</v>
      </c>
      <c r="G177" s="45">
        <f t="shared" si="39"/>
        <v>4644.9336000000003</v>
      </c>
      <c r="H177" s="38">
        <f t="shared" si="22"/>
        <v>0</v>
      </c>
      <c r="I177" s="38">
        <f>SUMIFS(TB!E:E,TB!H:H,M177,TB!F:F,"AUM")</f>
        <v>-9366.6801176250101</v>
      </c>
      <c r="J177" s="38">
        <f t="shared" si="23"/>
        <v>492.99987949780189</v>
      </c>
      <c r="K177" s="37" t="str">
        <f>VLOOKUP(M177,'Scheme master'!F:R,13,0)</f>
        <v>Live</v>
      </c>
      <c r="L177" t="s">
        <v>467</v>
      </c>
      <c r="M177" t="s">
        <v>452</v>
      </c>
      <c r="N177" t="s">
        <v>19</v>
      </c>
      <c r="O177">
        <v>1513948.5189999999</v>
      </c>
      <c r="P177">
        <v>7032190366.4899998</v>
      </c>
      <c r="Q177">
        <v>4644.9336144764893</v>
      </c>
      <c r="R177">
        <v>93666801669.25</v>
      </c>
      <c r="S177">
        <v>4644.9336000000003</v>
      </c>
      <c r="T177" s="201">
        <v>45747</v>
      </c>
      <c r="U177">
        <v>101185</v>
      </c>
      <c r="V177" t="s">
        <v>468</v>
      </c>
      <c r="W177">
        <v>36</v>
      </c>
      <c r="X177" t="s">
        <v>469</v>
      </c>
      <c r="Y177">
        <v>1000</v>
      </c>
      <c r="Z177" t="s">
        <v>455</v>
      </c>
      <c r="AA177">
        <v>4644.9336000000003</v>
      </c>
      <c r="AB177">
        <v>4644.9336000000003</v>
      </c>
      <c r="AC177">
        <v>84375</v>
      </c>
      <c r="AD177" t="s">
        <v>456</v>
      </c>
      <c r="AE177" t="s">
        <v>53</v>
      </c>
      <c r="AF177">
        <v>45746</v>
      </c>
      <c r="AG177">
        <v>4644.0744000000004</v>
      </c>
      <c r="AH177">
        <v>4644.0744457176597</v>
      </c>
      <c r="AI177">
        <v>0.85919999999999996</v>
      </c>
      <c r="AJ177">
        <v>1.8500995591284999E-2</v>
      </c>
      <c r="AK177">
        <v>6.7529000000000003</v>
      </c>
      <c r="AL177">
        <v>0.85916875882884003</v>
      </c>
      <c r="AM177">
        <v>1.8500322698769001E-2</v>
      </c>
      <c r="AN177">
        <v>6.7526000000000002</v>
      </c>
      <c r="AO177" t="s">
        <v>456</v>
      </c>
      <c r="AP177" t="s">
        <v>457</v>
      </c>
      <c r="AQ177"/>
      <c r="AR177" t="s">
        <v>25</v>
      </c>
      <c r="AS177" t="s">
        <v>470</v>
      </c>
      <c r="AT177"/>
      <c r="AU177"/>
      <c r="AV177">
        <v>30</v>
      </c>
      <c r="AW177" t="s">
        <v>562</v>
      </c>
    </row>
    <row r="178" spans="1:49" ht="15" customHeight="1" x14ac:dyDescent="0.25">
      <c r="A178" s="37" t="str">
        <f t="shared" si="36"/>
        <v>LLIQDFRDM</v>
      </c>
      <c r="B178" s="37" t="str">
        <f>VLOOKUP(L178,'Scheme master'!B:AA,25,0)</f>
        <v>RDM</v>
      </c>
      <c r="C178" s="37">
        <f>VLOOKUP(L178,'Scheme master'!B:Q,16,0)</f>
        <v>1000</v>
      </c>
      <c r="D178" s="38">
        <f t="shared" si="37"/>
        <v>0.1661736</v>
      </c>
      <c r="E178" s="38">
        <f>SUMIF('CHY rollback'!A:A,L178,'CHY rollback'!G:G)</f>
        <v>0</v>
      </c>
      <c r="F178" s="38">
        <f t="shared" si="38"/>
        <v>0.18699379799999999</v>
      </c>
      <c r="G178" s="45">
        <f t="shared" si="39"/>
        <v>1125.2918999999999</v>
      </c>
      <c r="H178" s="38">
        <f t="shared" si="22"/>
        <v>0</v>
      </c>
      <c r="I178" s="38">
        <f>SUMIFS(TB!E:E,TB!H:H,M178,TB!F:F,"AUM")</f>
        <v>-9366.6801176250101</v>
      </c>
      <c r="J178" s="38">
        <f t="shared" si="23"/>
        <v>492.99987949780189</v>
      </c>
      <c r="K178" s="37" t="str">
        <f>VLOOKUP(M178,'Scheme master'!F:R,13,0)</f>
        <v>Live</v>
      </c>
      <c r="L178" t="s">
        <v>2238</v>
      </c>
      <c r="M178" t="s">
        <v>452</v>
      </c>
      <c r="N178" t="s">
        <v>129</v>
      </c>
      <c r="O178">
        <v>1661.7360000000001</v>
      </c>
      <c r="P178">
        <v>1869937.98</v>
      </c>
      <c r="Q178">
        <v>1125.29185141322</v>
      </c>
      <c r="R178">
        <v>93666801669.25</v>
      </c>
      <c r="S178">
        <v>1125.2918999999999</v>
      </c>
      <c r="T178" s="201">
        <v>45747</v>
      </c>
      <c r="U178">
        <v>151928</v>
      </c>
      <c r="V178" t="s">
        <v>1903</v>
      </c>
      <c r="W178">
        <v>36</v>
      </c>
      <c r="X178"/>
      <c r="Y178">
        <v>1000</v>
      </c>
      <c r="Z178" t="s">
        <v>455</v>
      </c>
      <c r="AA178">
        <v>1125.2918999999999</v>
      </c>
      <c r="AB178">
        <v>1125.2918999999999</v>
      </c>
      <c r="AC178">
        <v>160169</v>
      </c>
      <c r="AD178" t="s">
        <v>456</v>
      </c>
      <c r="AE178" t="s">
        <v>1300</v>
      </c>
      <c r="AF178">
        <v>45746</v>
      </c>
      <c r="AG178">
        <v>1125.0836999999999</v>
      </c>
      <c r="AH178">
        <v>1125.0837076406799</v>
      </c>
      <c r="AI178">
        <v>0.2082</v>
      </c>
      <c r="AJ178">
        <v>1.85052898731E-2</v>
      </c>
      <c r="AK178">
        <v>6.7544000000000004</v>
      </c>
      <c r="AL178">
        <v>0.20814377253666999</v>
      </c>
      <c r="AM178">
        <v>1.8500292122543002E-2</v>
      </c>
      <c r="AN178">
        <v>6.7526000000000002</v>
      </c>
      <c r="AO178" t="s">
        <v>456</v>
      </c>
      <c r="AP178" t="s">
        <v>457</v>
      </c>
      <c r="AQ178"/>
      <c r="AR178" t="s">
        <v>25</v>
      </c>
      <c r="AS178"/>
      <c r="AT178"/>
      <c r="AU178"/>
      <c r="AV178">
        <v>30</v>
      </c>
      <c r="AW178" t="s">
        <v>562</v>
      </c>
    </row>
    <row r="179" spans="1:49" ht="15" customHeight="1" x14ac:dyDescent="0.25">
      <c r="A179" s="37" t="str">
        <f t="shared" si="36"/>
        <v>LLIQDFRDW</v>
      </c>
      <c r="B179" s="37" t="str">
        <f>VLOOKUP(L179,'Scheme master'!B:AA,25,0)</f>
        <v>RDW</v>
      </c>
      <c r="C179" s="37">
        <f>VLOOKUP(L179,'Scheme master'!B:Q,16,0)</f>
        <v>1000</v>
      </c>
      <c r="D179" s="38">
        <f t="shared" si="37"/>
        <v>0.91936260000000003</v>
      </c>
      <c r="E179" s="38">
        <f>SUMIF('CHY rollback'!A:A,L179,'CHY rollback'!G:G)</f>
        <v>0</v>
      </c>
      <c r="F179" s="38">
        <f t="shared" si="38"/>
        <v>0.92173945499999987</v>
      </c>
      <c r="G179" s="45">
        <f t="shared" si="39"/>
        <v>1002.5853</v>
      </c>
      <c r="H179" s="38">
        <f t="shared" si="22"/>
        <v>0</v>
      </c>
      <c r="I179" s="38">
        <f>SUMIFS(TB!E:E,TB!H:H,M179,TB!F:F,"AUM")</f>
        <v>-9366.6801176250101</v>
      </c>
      <c r="J179" s="38">
        <f t="shared" si="23"/>
        <v>492.99987949780189</v>
      </c>
      <c r="K179" s="37" t="str">
        <f>VLOOKUP(M179,'Scheme master'!F:R,13,0)</f>
        <v>Live</v>
      </c>
      <c r="L179" t="s">
        <v>2239</v>
      </c>
      <c r="M179" t="s">
        <v>452</v>
      </c>
      <c r="N179" t="s">
        <v>134</v>
      </c>
      <c r="O179">
        <v>9193.6260000000002</v>
      </c>
      <c r="P179">
        <v>9217394.5499999989</v>
      </c>
      <c r="Q179">
        <v>1002.58532922701</v>
      </c>
      <c r="R179">
        <v>93666801669.25</v>
      </c>
      <c r="S179">
        <v>1002.5853</v>
      </c>
      <c r="T179" s="201">
        <v>45747</v>
      </c>
      <c r="U179">
        <v>151927</v>
      </c>
      <c r="V179" t="s">
        <v>1899</v>
      </c>
      <c r="W179">
        <v>36</v>
      </c>
      <c r="X179"/>
      <c r="Y179">
        <v>1000</v>
      </c>
      <c r="Z179" t="s">
        <v>455</v>
      </c>
      <c r="AA179">
        <v>1002.5853</v>
      </c>
      <c r="AB179">
        <v>1002.5853</v>
      </c>
      <c r="AC179">
        <v>160167</v>
      </c>
      <c r="AD179" t="s">
        <v>456</v>
      </c>
      <c r="AE179" t="s">
        <v>1301</v>
      </c>
      <c r="AF179">
        <v>45746</v>
      </c>
      <c r="AG179">
        <v>1002.3999</v>
      </c>
      <c r="AH179">
        <v>1002.39988335397</v>
      </c>
      <c r="AI179">
        <v>0.18540000000000001</v>
      </c>
      <c r="AJ179">
        <v>1.8495612379849001E-2</v>
      </c>
      <c r="AK179">
        <v>6.7508999999999997</v>
      </c>
      <c r="AL179">
        <v>0.18544587304290999</v>
      </c>
      <c r="AM179">
        <v>1.8500189008643E-2</v>
      </c>
      <c r="AN179">
        <v>6.7526000000000002</v>
      </c>
      <c r="AO179" t="s">
        <v>456</v>
      </c>
      <c r="AP179" t="s">
        <v>457</v>
      </c>
      <c r="AQ179"/>
      <c r="AR179" t="s">
        <v>25</v>
      </c>
      <c r="AS179"/>
      <c r="AT179"/>
      <c r="AU179"/>
      <c r="AV179">
        <v>30</v>
      </c>
      <c r="AW179" t="s">
        <v>562</v>
      </c>
    </row>
    <row r="180" spans="1:49" ht="15" customHeight="1" x14ac:dyDescent="0.25">
      <c r="A180" s="37" t="str">
        <f t="shared" si="36"/>
        <v>LLIQDFDDW</v>
      </c>
      <c r="B180" s="37" t="str">
        <f>VLOOKUP(L180,'Scheme master'!B:AA,25,0)</f>
        <v>DDW</v>
      </c>
      <c r="C180" s="37">
        <f>VLOOKUP(L180,'Scheme master'!B:Q,16,0)</f>
        <v>1000</v>
      </c>
      <c r="D180" s="38">
        <f t="shared" si="37"/>
        <v>1.0620474</v>
      </c>
      <c r="E180" s="38">
        <f>SUMIF('CHY rollback'!A:A,L180,'CHY rollback'!G:G)</f>
        <v>0</v>
      </c>
      <c r="F180" s="38">
        <f t="shared" si="38"/>
        <v>1.0844274639999998</v>
      </c>
      <c r="G180" s="45">
        <f t="shared" si="39"/>
        <v>1021.0726</v>
      </c>
      <c r="H180" s="38">
        <f t="shared" si="22"/>
        <v>0</v>
      </c>
      <c r="I180" s="38">
        <f>SUMIFS(TB!E:E,TB!H:H,M180,TB!F:F,"AUM")</f>
        <v>-9366.6801176250101</v>
      </c>
      <c r="J180" s="38">
        <f t="shared" si="23"/>
        <v>492.99987949780189</v>
      </c>
      <c r="K180" s="37" t="str">
        <f>VLOOKUP(M180,'Scheme master'!F:R,13,0)</f>
        <v>Live</v>
      </c>
      <c r="L180" t="s">
        <v>2240</v>
      </c>
      <c r="M180" t="s">
        <v>452</v>
      </c>
      <c r="N180" t="s">
        <v>139</v>
      </c>
      <c r="O180">
        <v>10620.474</v>
      </c>
      <c r="P180">
        <v>10844274.639999999</v>
      </c>
      <c r="Q180">
        <v>1021.07256606438</v>
      </c>
      <c r="R180">
        <v>93666801669.25</v>
      </c>
      <c r="S180">
        <v>1021.0726</v>
      </c>
      <c r="T180" s="201">
        <v>45747</v>
      </c>
      <c r="U180">
        <v>151932</v>
      </c>
      <c r="V180" t="s">
        <v>1909</v>
      </c>
      <c r="W180">
        <v>36</v>
      </c>
      <c r="X180"/>
      <c r="Y180">
        <v>1000</v>
      </c>
      <c r="Z180" t="s">
        <v>455</v>
      </c>
      <c r="AA180">
        <v>1021.0726</v>
      </c>
      <c r="AB180">
        <v>1021.0726</v>
      </c>
      <c r="AC180">
        <v>160168</v>
      </c>
      <c r="AD180" t="s">
        <v>456</v>
      </c>
      <c r="AE180" t="s">
        <v>1302</v>
      </c>
      <c r="AF180">
        <v>45746</v>
      </c>
      <c r="AG180">
        <v>1020.8798</v>
      </c>
      <c r="AH180">
        <v>1020.87978464991</v>
      </c>
      <c r="AI180">
        <v>0.1928</v>
      </c>
      <c r="AJ180">
        <v>1.8885670967336E-2</v>
      </c>
      <c r="AK180">
        <v>6.8933</v>
      </c>
      <c r="AL180">
        <v>0.19278141446416999</v>
      </c>
      <c r="AM180">
        <v>1.8883850710226E-2</v>
      </c>
      <c r="AN180">
        <v>6.8925999999999998</v>
      </c>
      <c r="AO180" t="s">
        <v>456</v>
      </c>
      <c r="AP180" t="s">
        <v>457</v>
      </c>
      <c r="AQ180"/>
      <c r="AR180" t="s">
        <v>24</v>
      </c>
      <c r="AS180"/>
      <c r="AT180"/>
      <c r="AU180"/>
      <c r="AV180">
        <v>30</v>
      </c>
      <c r="AW180" t="s">
        <v>562</v>
      </c>
    </row>
  </sheetData>
  <autoFilter ref="A2:AW180" xr:uid="{00000000-0001-0000-0600-000000000000}"/>
  <conditionalFormatting sqref="L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A4960"/>
  <sheetViews>
    <sheetView workbookViewId="0">
      <pane ySplit="2" topLeftCell="A4943" activePane="bottomLeft" state="frozen"/>
      <selection activeCell="A4960" sqref="A4960"/>
      <selection pane="bottomLeft" activeCell="A4960" sqref="A4960"/>
    </sheetView>
  </sheetViews>
  <sheetFormatPr defaultColWidth="8.7109375" defaultRowHeight="15" customHeight="1" x14ac:dyDescent="0.25"/>
  <cols>
    <col min="1" max="1" width="12.28515625" style="37" bestFit="1" customWidth="1"/>
    <col min="2" max="2" width="8.7109375" style="37" customWidth="1"/>
    <col min="3" max="3" width="14.28515625" style="37" bestFit="1" customWidth="1"/>
    <col min="4" max="5" width="15.5703125" style="38" customWidth="1"/>
    <col min="6" max="6" width="9.140625" style="37" customWidth="1"/>
    <col min="7" max="7" width="9.42578125" bestFit="1" customWidth="1"/>
    <col min="9" max="9" width="17.85546875" bestFit="1" customWidth="1"/>
    <col min="11" max="11" width="12.42578125" bestFit="1" customWidth="1"/>
    <col min="28" max="16384" width="8.7109375" style="30"/>
  </cols>
  <sheetData>
    <row r="1" spans="1:27" ht="15" customHeight="1" x14ac:dyDescent="0.25">
      <c r="D1" s="37"/>
      <c r="E1" s="37"/>
      <c r="G1" t="s">
        <v>2812</v>
      </c>
      <c r="H1" t="s">
        <v>539</v>
      </c>
      <c r="I1" s="153">
        <v>45747</v>
      </c>
      <c r="J1" t="s">
        <v>540</v>
      </c>
      <c r="K1" s="153">
        <v>45566</v>
      </c>
    </row>
    <row r="2" spans="1:27" ht="15" customHeight="1" x14ac:dyDescent="0.25">
      <c r="A2" s="28" t="s">
        <v>503</v>
      </c>
      <c r="B2" s="28" t="s">
        <v>889</v>
      </c>
      <c r="C2" s="28" t="s">
        <v>897</v>
      </c>
      <c r="D2" s="28" t="s">
        <v>886</v>
      </c>
      <c r="E2" s="28" t="s">
        <v>1296</v>
      </c>
      <c r="F2" s="28" t="s">
        <v>1292</v>
      </c>
      <c r="G2" t="s">
        <v>541</v>
      </c>
      <c r="H2" t="s">
        <v>542</v>
      </c>
      <c r="I2" t="s">
        <v>543</v>
      </c>
      <c r="J2" t="s">
        <v>544</v>
      </c>
      <c r="K2" t="s">
        <v>545</v>
      </c>
      <c r="L2" t="s">
        <v>546</v>
      </c>
      <c r="M2" t="s">
        <v>547</v>
      </c>
      <c r="N2" t="s">
        <v>548</v>
      </c>
      <c r="O2" t="s">
        <v>549</v>
      </c>
      <c r="P2" t="s">
        <v>550</v>
      </c>
      <c r="Q2" t="s">
        <v>551</v>
      </c>
      <c r="R2" t="s">
        <v>552</v>
      </c>
      <c r="S2" t="s">
        <v>553</v>
      </c>
      <c r="T2" t="s">
        <v>554</v>
      </c>
      <c r="U2" t="s">
        <v>555</v>
      </c>
      <c r="V2" t="s">
        <v>556</v>
      </c>
      <c r="W2" t="s">
        <v>557</v>
      </c>
      <c r="X2" t="s">
        <v>558</v>
      </c>
      <c r="Y2" t="s">
        <v>559</v>
      </c>
      <c r="Z2" t="s">
        <v>560</v>
      </c>
      <c r="AA2" t="s">
        <v>561</v>
      </c>
    </row>
    <row r="3" spans="1:27" ht="15" customHeight="1" x14ac:dyDescent="0.25">
      <c r="A3" s="37" t="str">
        <f>H3&amp;B3</f>
        <v>LDBONDIgnore</v>
      </c>
      <c r="B3" s="37" t="str">
        <f>VLOOKUP(L3,Mapping!D:F,3,0)</f>
        <v>Ignore</v>
      </c>
      <c r="C3" s="37" t="str">
        <f>VLOOKUP(L3,Mapping!D:G,4,0)</f>
        <v>Ignore</v>
      </c>
      <c r="D3" s="38">
        <f>(X3+Y3)/10000000</f>
        <v>-10</v>
      </c>
      <c r="E3" s="38">
        <f>(Z3+AA3)/10000000</f>
        <v>-20.024999999999999</v>
      </c>
      <c r="F3" s="37" t="str">
        <f>VLOOKUP(L3,Mapping!D:H,5,0)</f>
        <v>AUM</v>
      </c>
      <c r="G3" t="s">
        <v>562</v>
      </c>
      <c r="H3" t="s">
        <v>33</v>
      </c>
      <c r="I3" t="s">
        <v>2639</v>
      </c>
      <c r="J3">
        <v>102000</v>
      </c>
      <c r="K3" t="s">
        <v>563</v>
      </c>
      <c r="L3">
        <v>102120</v>
      </c>
      <c r="M3">
        <v>0</v>
      </c>
      <c r="N3" t="s">
        <v>564</v>
      </c>
      <c r="O3" t="s">
        <v>565</v>
      </c>
      <c r="P3">
        <v>-100250000</v>
      </c>
      <c r="Q3">
        <v>0</v>
      </c>
      <c r="R3">
        <v>-100000000</v>
      </c>
      <c r="S3">
        <v>0</v>
      </c>
      <c r="T3">
        <v>-200250000</v>
      </c>
      <c r="U3">
        <v>0</v>
      </c>
      <c r="V3">
        <v>-100250000</v>
      </c>
      <c r="W3">
        <v>0</v>
      </c>
      <c r="X3">
        <v>-100000000</v>
      </c>
      <c r="Y3">
        <v>0</v>
      </c>
      <c r="Z3">
        <v>-200250000</v>
      </c>
      <c r="AA3">
        <v>0</v>
      </c>
    </row>
    <row r="4" spans="1:27" ht="15" customHeight="1" x14ac:dyDescent="0.25">
      <c r="A4" s="37" t="str">
        <f t="shared" ref="A4:A67" si="0">H4&amp;B4</f>
        <v>LDBONDIgnore</v>
      </c>
      <c r="B4" s="37" t="str">
        <f>VLOOKUP(L4,Mapping!D:F,3,0)</f>
        <v>Ignore</v>
      </c>
      <c r="C4" s="37" t="str">
        <f>VLOOKUP(L4,Mapping!D:G,4,0)</f>
        <v>Ignore</v>
      </c>
      <c r="D4" s="38">
        <f t="shared" ref="D4:D67" si="1">(X4+Y4)/10000000</f>
        <v>-6.616028612</v>
      </c>
      <c r="E4" s="38">
        <f t="shared" ref="E4:E67" si="2">(Z4+AA4)/10000000</f>
        <v>-54.842015405999994</v>
      </c>
      <c r="F4" s="37" t="str">
        <f>VLOOKUP(L4,Mapping!D:H,5,0)</f>
        <v>AUM</v>
      </c>
      <c r="G4" t="s">
        <v>562</v>
      </c>
      <c r="H4" t="s">
        <v>33</v>
      </c>
      <c r="I4" t="s">
        <v>2639</v>
      </c>
      <c r="J4">
        <v>102000</v>
      </c>
      <c r="K4" t="s">
        <v>563</v>
      </c>
      <c r="L4">
        <v>102130</v>
      </c>
      <c r="M4">
        <v>0</v>
      </c>
      <c r="N4" t="s">
        <v>566</v>
      </c>
      <c r="O4" t="s">
        <v>565</v>
      </c>
      <c r="P4">
        <v>-482259867.94</v>
      </c>
      <c r="Q4">
        <v>0</v>
      </c>
      <c r="R4">
        <v>-66160286.119999997</v>
      </c>
      <c r="S4">
        <v>0</v>
      </c>
      <c r="T4">
        <v>-548420154.05999994</v>
      </c>
      <c r="U4">
        <v>0</v>
      </c>
      <c r="V4">
        <v>-482259867.94</v>
      </c>
      <c r="W4">
        <v>0</v>
      </c>
      <c r="X4">
        <v>-66160286.119999997</v>
      </c>
      <c r="Y4">
        <v>0</v>
      </c>
      <c r="Z4">
        <v>-548420154.05999994</v>
      </c>
      <c r="AA4">
        <v>0</v>
      </c>
    </row>
    <row r="5" spans="1:27" ht="15" customHeight="1" x14ac:dyDescent="0.25">
      <c r="A5" s="37" t="str">
        <f t="shared" si="0"/>
        <v>LDBONDIgnore</v>
      </c>
      <c r="B5" s="37" t="str">
        <f>VLOOKUP(L5,Mapping!D:F,3,0)</f>
        <v>Ignore</v>
      </c>
      <c r="C5" s="37" t="str">
        <f>VLOOKUP(L5,Mapping!D:G,4,0)</f>
        <v>Ignore</v>
      </c>
      <c r="D5" s="38">
        <f t="shared" si="1"/>
        <v>4.825782727</v>
      </c>
      <c r="E5" s="38">
        <f t="shared" si="2"/>
        <v>-106.37850140900001</v>
      </c>
      <c r="F5" s="37" t="str">
        <f>VLOOKUP(L5,Mapping!D:H,5,0)</f>
        <v>AUM</v>
      </c>
      <c r="G5" t="s">
        <v>562</v>
      </c>
      <c r="H5" t="s">
        <v>33</v>
      </c>
      <c r="I5" t="s">
        <v>2639</v>
      </c>
      <c r="J5">
        <v>102000</v>
      </c>
      <c r="K5" t="s">
        <v>563</v>
      </c>
      <c r="L5">
        <v>102135</v>
      </c>
      <c r="M5">
        <v>0</v>
      </c>
      <c r="N5" t="s">
        <v>567</v>
      </c>
      <c r="O5" t="s">
        <v>565</v>
      </c>
      <c r="P5">
        <v>-1112042841.3599999</v>
      </c>
      <c r="Q5">
        <v>0</v>
      </c>
      <c r="R5">
        <v>0</v>
      </c>
      <c r="S5">
        <v>48257827.270000003</v>
      </c>
      <c r="T5">
        <v>-1063785014.09</v>
      </c>
      <c r="U5">
        <v>0</v>
      </c>
      <c r="V5">
        <v>-1112042841.3599999</v>
      </c>
      <c r="W5">
        <v>0</v>
      </c>
      <c r="X5">
        <v>0</v>
      </c>
      <c r="Y5">
        <v>48257827.270000003</v>
      </c>
      <c r="Z5">
        <v>-1063785014.09</v>
      </c>
      <c r="AA5">
        <v>0</v>
      </c>
    </row>
    <row r="6" spans="1:27" ht="15" customHeight="1" x14ac:dyDescent="0.25">
      <c r="A6" s="37" t="str">
        <f t="shared" si="0"/>
        <v>LDBONDIgnore</v>
      </c>
      <c r="B6" s="37" t="str">
        <f>VLOOKUP(L6,Mapping!D:F,3,0)</f>
        <v>Ignore</v>
      </c>
      <c r="C6" s="37" t="str">
        <f>VLOOKUP(L6,Mapping!D:G,4,0)</f>
        <v>Ignore</v>
      </c>
      <c r="D6" s="38">
        <f t="shared" si="1"/>
        <v>0</v>
      </c>
      <c r="E6" s="38">
        <f t="shared" si="2"/>
        <v>6E-9</v>
      </c>
      <c r="F6" s="37" t="str">
        <f>VLOOKUP(L6,Mapping!D:H,5,0)</f>
        <v>AUM</v>
      </c>
      <c r="G6" t="s">
        <v>562</v>
      </c>
      <c r="H6" t="s">
        <v>33</v>
      </c>
      <c r="I6" t="s">
        <v>2639</v>
      </c>
      <c r="J6">
        <v>105000</v>
      </c>
      <c r="K6" t="s">
        <v>568</v>
      </c>
      <c r="L6">
        <v>105100</v>
      </c>
      <c r="M6">
        <v>0</v>
      </c>
      <c r="N6" t="s">
        <v>569</v>
      </c>
      <c r="O6" t="s">
        <v>565</v>
      </c>
      <c r="P6">
        <v>0</v>
      </c>
      <c r="Q6">
        <v>0.06</v>
      </c>
      <c r="R6">
        <v>0</v>
      </c>
      <c r="S6">
        <v>0</v>
      </c>
      <c r="T6">
        <v>0</v>
      </c>
      <c r="U6">
        <v>0.06</v>
      </c>
      <c r="V6">
        <v>0</v>
      </c>
      <c r="W6">
        <v>0.06</v>
      </c>
      <c r="X6">
        <v>0</v>
      </c>
      <c r="Y6">
        <v>0</v>
      </c>
      <c r="Z6">
        <v>0</v>
      </c>
      <c r="AA6">
        <v>0.06</v>
      </c>
    </row>
    <row r="7" spans="1:27" ht="15" customHeight="1" x14ac:dyDescent="0.25">
      <c r="A7" s="37" t="str">
        <f t="shared" si="0"/>
        <v>LDBONDIgnore</v>
      </c>
      <c r="B7" s="37" t="str">
        <f>VLOOKUP(L7,Mapping!D:F,3,0)</f>
        <v>Ignore</v>
      </c>
      <c r="C7" s="37" t="str">
        <f>VLOOKUP(L7,Mapping!D:G,4,0)</f>
        <v>Ignore</v>
      </c>
      <c r="D7" s="38">
        <f t="shared" si="1"/>
        <v>0</v>
      </c>
      <c r="E7" s="38">
        <f t="shared" si="2"/>
        <v>-0.45607712</v>
      </c>
      <c r="F7" s="37" t="str">
        <f>VLOOKUP(L7,Mapping!D:H,5,0)</f>
        <v>AUM</v>
      </c>
      <c r="G7" t="s">
        <v>562</v>
      </c>
      <c r="H7" t="s">
        <v>33</v>
      </c>
      <c r="I7" t="s">
        <v>2639</v>
      </c>
      <c r="J7">
        <v>105000</v>
      </c>
      <c r="K7" t="s">
        <v>568</v>
      </c>
      <c r="L7">
        <v>108100</v>
      </c>
      <c r="M7">
        <v>0</v>
      </c>
      <c r="N7" t="s">
        <v>2403</v>
      </c>
      <c r="O7" t="s">
        <v>565</v>
      </c>
      <c r="P7">
        <v>-4560771.2</v>
      </c>
      <c r="Q7">
        <v>0</v>
      </c>
      <c r="R7">
        <v>0</v>
      </c>
      <c r="S7">
        <v>0</v>
      </c>
      <c r="T7">
        <v>-4560771.2</v>
      </c>
      <c r="U7">
        <v>0</v>
      </c>
      <c r="V7">
        <v>-4560771.2</v>
      </c>
      <c r="W7">
        <v>0</v>
      </c>
      <c r="X7">
        <v>0</v>
      </c>
      <c r="Y7">
        <v>0</v>
      </c>
      <c r="Z7">
        <v>-4560771.2</v>
      </c>
      <c r="AA7">
        <v>0</v>
      </c>
    </row>
    <row r="8" spans="1:27" ht="15" customHeight="1" x14ac:dyDescent="0.25">
      <c r="A8" s="37" t="str">
        <f t="shared" si="0"/>
        <v>LDBONDIgnore</v>
      </c>
      <c r="B8" s="37" t="str">
        <f>VLOOKUP(L8,Mapping!D:F,3,0)</f>
        <v>Ignore</v>
      </c>
      <c r="C8" s="37" t="str">
        <f>VLOOKUP(L8,Mapping!D:G,4,0)</f>
        <v>Ignore</v>
      </c>
      <c r="D8" s="38">
        <f t="shared" si="1"/>
        <v>0</v>
      </c>
      <c r="E8" s="38">
        <f t="shared" si="2"/>
        <v>-9.0259997999999994E-2</v>
      </c>
      <c r="F8" s="37" t="str">
        <f>VLOOKUP(L8,Mapping!D:H,5,0)</f>
        <v>AUM</v>
      </c>
      <c r="G8" t="s">
        <v>562</v>
      </c>
      <c r="H8" t="s">
        <v>33</v>
      </c>
      <c r="I8" t="s">
        <v>2639</v>
      </c>
      <c r="J8">
        <v>110000</v>
      </c>
      <c r="K8" t="s">
        <v>570</v>
      </c>
      <c r="L8">
        <v>110116</v>
      </c>
      <c r="M8">
        <v>0</v>
      </c>
      <c r="N8" t="s">
        <v>573</v>
      </c>
      <c r="O8" t="s">
        <v>565</v>
      </c>
      <c r="P8">
        <v>-902599.98</v>
      </c>
      <c r="Q8">
        <v>0</v>
      </c>
      <c r="R8">
        <v>0</v>
      </c>
      <c r="S8">
        <v>0</v>
      </c>
      <c r="T8">
        <v>-902599.98</v>
      </c>
      <c r="U8">
        <v>0</v>
      </c>
      <c r="V8">
        <v>-902599.98</v>
      </c>
      <c r="W8">
        <v>0</v>
      </c>
      <c r="X8">
        <v>0</v>
      </c>
      <c r="Y8">
        <v>0</v>
      </c>
      <c r="Z8">
        <v>-902599.98</v>
      </c>
      <c r="AA8">
        <v>0</v>
      </c>
    </row>
    <row r="9" spans="1:27" ht="15" customHeight="1" x14ac:dyDescent="0.25">
      <c r="A9" s="37" t="str">
        <f t="shared" si="0"/>
        <v>LDBONDIgnore</v>
      </c>
      <c r="B9" s="37" t="str">
        <f>VLOOKUP(L9,Mapping!D:F,3,0)</f>
        <v>Ignore</v>
      </c>
      <c r="C9" s="37" t="str">
        <f>VLOOKUP(L9,Mapping!D:G,4,0)</f>
        <v>Ignore</v>
      </c>
      <c r="D9" s="38">
        <f t="shared" si="1"/>
        <v>0</v>
      </c>
      <c r="E9" s="38">
        <f t="shared" si="2"/>
        <v>-1.8347895999999999E-2</v>
      </c>
      <c r="F9" s="37" t="str">
        <f>VLOOKUP(L9,Mapping!D:H,5,0)</f>
        <v>AUM</v>
      </c>
      <c r="G9" t="s">
        <v>562</v>
      </c>
      <c r="H9" t="s">
        <v>33</v>
      </c>
      <c r="I9" t="s">
        <v>2639</v>
      </c>
      <c r="J9">
        <v>110000</v>
      </c>
      <c r="K9" t="s">
        <v>570</v>
      </c>
      <c r="L9">
        <v>110123</v>
      </c>
      <c r="M9">
        <v>0</v>
      </c>
      <c r="N9" t="s">
        <v>925</v>
      </c>
      <c r="O9" t="s">
        <v>565</v>
      </c>
      <c r="P9">
        <v>-183478.96</v>
      </c>
      <c r="Q9">
        <v>0</v>
      </c>
      <c r="R9">
        <v>0</v>
      </c>
      <c r="S9">
        <v>0</v>
      </c>
      <c r="T9">
        <v>-183478.96</v>
      </c>
      <c r="U9">
        <v>0</v>
      </c>
      <c r="V9">
        <v>-183478.96</v>
      </c>
      <c r="W9">
        <v>0</v>
      </c>
      <c r="X9">
        <v>0</v>
      </c>
      <c r="Y9">
        <v>0</v>
      </c>
      <c r="Z9">
        <v>-183478.96</v>
      </c>
      <c r="AA9">
        <v>0</v>
      </c>
    </row>
    <row r="10" spans="1:27" ht="15" customHeight="1" x14ac:dyDescent="0.25">
      <c r="A10" s="37" t="str">
        <f t="shared" si="0"/>
        <v>LDBONDIgnore</v>
      </c>
      <c r="B10" s="37" t="str">
        <f>VLOOKUP(L10,Mapping!D:F,3,0)</f>
        <v>Ignore</v>
      </c>
      <c r="C10" s="37" t="str">
        <f>VLOOKUP(L10,Mapping!D:G,4,0)</f>
        <v>Ignore</v>
      </c>
      <c r="D10" s="38">
        <f t="shared" si="1"/>
        <v>0</v>
      </c>
      <c r="E10" s="38">
        <f t="shared" si="2"/>
        <v>-5.9076660000000007E-3</v>
      </c>
      <c r="F10" s="37" t="str">
        <f>VLOOKUP(L10,Mapping!D:H,5,0)</f>
        <v>AUM</v>
      </c>
      <c r="G10" t="s">
        <v>562</v>
      </c>
      <c r="H10" t="s">
        <v>33</v>
      </c>
      <c r="I10" t="s">
        <v>2639</v>
      </c>
      <c r="J10">
        <v>110000</v>
      </c>
      <c r="K10" t="s">
        <v>570</v>
      </c>
      <c r="L10">
        <v>110125</v>
      </c>
      <c r="M10">
        <v>0</v>
      </c>
      <c r="N10" t="s">
        <v>1315</v>
      </c>
      <c r="O10" t="s">
        <v>565</v>
      </c>
      <c r="P10">
        <v>-59076.66</v>
      </c>
      <c r="Q10">
        <v>0</v>
      </c>
      <c r="R10">
        <v>0</v>
      </c>
      <c r="S10">
        <v>0</v>
      </c>
      <c r="T10">
        <v>-59076.66</v>
      </c>
      <c r="U10">
        <v>0</v>
      </c>
      <c r="V10">
        <v>-59076.66</v>
      </c>
      <c r="W10">
        <v>0</v>
      </c>
      <c r="X10">
        <v>0</v>
      </c>
      <c r="Y10">
        <v>0</v>
      </c>
      <c r="Z10">
        <v>-59076.66</v>
      </c>
      <c r="AA10">
        <v>0</v>
      </c>
    </row>
    <row r="11" spans="1:27" ht="15" customHeight="1" x14ac:dyDescent="0.25">
      <c r="A11" s="37" t="str">
        <f t="shared" si="0"/>
        <v>LDBONDIgnore</v>
      </c>
      <c r="B11" s="37" t="str">
        <f>VLOOKUP(L11,Mapping!D:F,3,0)</f>
        <v>Ignore</v>
      </c>
      <c r="C11" s="37" t="str">
        <f>VLOOKUP(L11,Mapping!D:G,4,0)</f>
        <v>Ignore</v>
      </c>
      <c r="D11" s="38">
        <f t="shared" si="1"/>
        <v>0</v>
      </c>
      <c r="E11" s="38">
        <f t="shared" si="2"/>
        <v>-1.7152382000000001E-2</v>
      </c>
      <c r="F11" s="37" t="str">
        <f>VLOOKUP(L11,Mapping!D:H,5,0)</f>
        <v>AUM</v>
      </c>
      <c r="G11" t="s">
        <v>562</v>
      </c>
      <c r="H11" t="s">
        <v>33</v>
      </c>
      <c r="I11" t="s">
        <v>2639</v>
      </c>
      <c r="J11">
        <v>110000</v>
      </c>
      <c r="K11" t="s">
        <v>570</v>
      </c>
      <c r="L11">
        <v>110126</v>
      </c>
      <c r="M11">
        <v>0</v>
      </c>
      <c r="N11" t="s">
        <v>1316</v>
      </c>
      <c r="O11" t="s">
        <v>565</v>
      </c>
      <c r="P11">
        <v>-171523.82</v>
      </c>
      <c r="Q11">
        <v>0</v>
      </c>
      <c r="R11">
        <v>0</v>
      </c>
      <c r="S11">
        <v>0</v>
      </c>
      <c r="T11">
        <v>-171523.82</v>
      </c>
      <c r="U11">
        <v>0</v>
      </c>
      <c r="V11">
        <v>-171523.82</v>
      </c>
      <c r="W11">
        <v>0</v>
      </c>
      <c r="X11">
        <v>0</v>
      </c>
      <c r="Y11">
        <v>0</v>
      </c>
      <c r="Z11">
        <v>-171523.82</v>
      </c>
      <c r="AA11">
        <v>0</v>
      </c>
    </row>
    <row r="12" spans="1:27" ht="15" customHeight="1" x14ac:dyDescent="0.25">
      <c r="A12" s="37" t="str">
        <f t="shared" si="0"/>
        <v>LDBONDIgnore</v>
      </c>
      <c r="B12" s="37" t="str">
        <f>VLOOKUP(L12,Mapping!D:F,3,0)</f>
        <v>Ignore</v>
      </c>
      <c r="C12" s="37" t="str">
        <f>VLOOKUP(L12,Mapping!D:G,4,0)</f>
        <v>Ignore</v>
      </c>
      <c r="D12" s="38">
        <f t="shared" si="1"/>
        <v>-4.5124124420000005</v>
      </c>
      <c r="E12" s="38">
        <f t="shared" si="2"/>
        <v>-6.1117684719999996</v>
      </c>
      <c r="F12" s="37" t="str">
        <f>VLOOKUP(L12,Mapping!D:H,5,0)</f>
        <v>AUM</v>
      </c>
      <c r="G12" t="s">
        <v>562</v>
      </c>
      <c r="H12" t="s">
        <v>33</v>
      </c>
      <c r="I12" t="s">
        <v>2639</v>
      </c>
      <c r="J12">
        <v>110000</v>
      </c>
      <c r="K12" t="s">
        <v>570</v>
      </c>
      <c r="L12">
        <v>110247</v>
      </c>
      <c r="M12">
        <v>0</v>
      </c>
      <c r="N12" t="s">
        <v>574</v>
      </c>
      <c r="O12" t="s">
        <v>565</v>
      </c>
      <c r="P12">
        <v>-15993560.300000001</v>
      </c>
      <c r="Q12">
        <v>0</v>
      </c>
      <c r="R12">
        <v>-45124124.420000002</v>
      </c>
      <c r="S12">
        <v>0</v>
      </c>
      <c r="T12">
        <v>-61117684.719999999</v>
      </c>
      <c r="U12">
        <v>0</v>
      </c>
      <c r="V12">
        <v>-15993560.300000001</v>
      </c>
      <c r="W12">
        <v>0</v>
      </c>
      <c r="X12">
        <v>-45124124.420000002</v>
      </c>
      <c r="Y12">
        <v>0</v>
      </c>
      <c r="Z12">
        <v>-61117684.719999999</v>
      </c>
      <c r="AA12">
        <v>0</v>
      </c>
    </row>
    <row r="13" spans="1:27" ht="15" customHeight="1" x14ac:dyDescent="0.25">
      <c r="A13" s="37" t="str">
        <f t="shared" si="0"/>
        <v>LDBONDIgnore</v>
      </c>
      <c r="B13" s="37" t="str">
        <f>VLOOKUP(L13,Mapping!D:F,3,0)</f>
        <v>Ignore</v>
      </c>
      <c r="C13" s="37" t="str">
        <f>VLOOKUP(L13,Mapping!D:G,4,0)</f>
        <v>Ignore</v>
      </c>
      <c r="D13" s="38">
        <f t="shared" si="1"/>
        <v>-7.0958099999999996E-2</v>
      </c>
      <c r="E13" s="38">
        <f t="shared" si="2"/>
        <v>-1.0631614999999999E-2</v>
      </c>
      <c r="F13" s="37" t="str">
        <f>VLOOKUP(L13,Mapping!D:H,5,0)</f>
        <v>AUM</v>
      </c>
      <c r="G13" t="s">
        <v>562</v>
      </c>
      <c r="H13" t="s">
        <v>33</v>
      </c>
      <c r="I13" t="s">
        <v>2639</v>
      </c>
      <c r="J13">
        <v>132000</v>
      </c>
      <c r="K13" t="s">
        <v>575</v>
      </c>
      <c r="L13">
        <v>132121</v>
      </c>
      <c r="M13">
        <v>0</v>
      </c>
      <c r="N13" t="s">
        <v>576</v>
      </c>
      <c r="O13" t="s">
        <v>565</v>
      </c>
      <c r="P13">
        <v>0</v>
      </c>
      <c r="Q13">
        <v>603264.85</v>
      </c>
      <c r="R13">
        <v>-709581</v>
      </c>
      <c r="S13">
        <v>0</v>
      </c>
      <c r="T13">
        <v>-106316.15</v>
      </c>
      <c r="U13">
        <v>0</v>
      </c>
      <c r="V13">
        <v>0</v>
      </c>
      <c r="W13">
        <v>603264.85</v>
      </c>
      <c r="X13">
        <v>-709581</v>
      </c>
      <c r="Y13">
        <v>0</v>
      </c>
      <c r="Z13">
        <v>-106316.15</v>
      </c>
      <c r="AA13">
        <v>0</v>
      </c>
    </row>
    <row r="14" spans="1:27" ht="15" customHeight="1" x14ac:dyDescent="0.25">
      <c r="A14" s="37" t="str">
        <f t="shared" si="0"/>
        <v>LDBONDIgnore</v>
      </c>
      <c r="B14" s="37" t="str">
        <f>VLOOKUP(L14,Mapping!D:F,3,0)</f>
        <v>Ignore</v>
      </c>
      <c r="C14" s="37" t="str">
        <f>VLOOKUP(L14,Mapping!D:G,4,0)</f>
        <v>Ignore</v>
      </c>
      <c r="D14" s="38">
        <f t="shared" si="1"/>
        <v>-1.9714577E-2</v>
      </c>
      <c r="E14" s="38">
        <f t="shared" si="2"/>
        <v>5.3000000000000005E-8</v>
      </c>
      <c r="F14" s="37" t="str">
        <f>VLOOKUP(L14,Mapping!D:H,5,0)</f>
        <v>AUM</v>
      </c>
      <c r="G14" t="s">
        <v>562</v>
      </c>
      <c r="H14" t="s">
        <v>33</v>
      </c>
      <c r="I14" t="s">
        <v>2639</v>
      </c>
      <c r="J14">
        <v>132000</v>
      </c>
      <c r="K14" t="s">
        <v>575</v>
      </c>
      <c r="L14">
        <v>132124</v>
      </c>
      <c r="M14">
        <v>0</v>
      </c>
      <c r="N14" t="s">
        <v>577</v>
      </c>
      <c r="O14" t="s">
        <v>565</v>
      </c>
      <c r="P14">
        <v>0</v>
      </c>
      <c r="Q14">
        <v>197146.3</v>
      </c>
      <c r="R14">
        <v>-197145.77</v>
      </c>
      <c r="S14">
        <v>0</v>
      </c>
      <c r="T14">
        <v>0</v>
      </c>
      <c r="U14">
        <v>0.53</v>
      </c>
      <c r="V14">
        <v>0</v>
      </c>
      <c r="W14">
        <v>197146.3</v>
      </c>
      <c r="X14">
        <v>-197145.77</v>
      </c>
      <c r="Y14">
        <v>0</v>
      </c>
      <c r="Z14">
        <v>0</v>
      </c>
      <c r="AA14">
        <v>0.53</v>
      </c>
    </row>
    <row r="15" spans="1:27" ht="15" customHeight="1" x14ac:dyDescent="0.25">
      <c r="A15" s="37" t="str">
        <f t="shared" si="0"/>
        <v>LDBONDIgnore</v>
      </c>
      <c r="B15" s="37" t="str">
        <f>VLOOKUP(L15,Mapping!D:F,3,0)</f>
        <v>Ignore</v>
      </c>
      <c r="C15" s="37" t="str">
        <f>VLOOKUP(L15,Mapping!D:G,4,0)</f>
        <v>Ignore</v>
      </c>
      <c r="D15" s="38">
        <f t="shared" si="1"/>
        <v>0</v>
      </c>
      <c r="E15" s="38">
        <f t="shared" si="2"/>
        <v>-0.344262295</v>
      </c>
      <c r="F15" s="37" t="str">
        <f>VLOOKUP(L15,Mapping!D:H,5,0)</f>
        <v>AUM</v>
      </c>
      <c r="G15" t="s">
        <v>562</v>
      </c>
      <c r="H15" t="s">
        <v>33</v>
      </c>
      <c r="I15" t="s">
        <v>2639</v>
      </c>
      <c r="J15">
        <v>132000</v>
      </c>
      <c r="K15" t="s">
        <v>575</v>
      </c>
      <c r="L15">
        <v>132220</v>
      </c>
      <c r="M15">
        <v>0</v>
      </c>
      <c r="N15" t="s">
        <v>860</v>
      </c>
      <c r="O15" t="s">
        <v>565</v>
      </c>
      <c r="P15">
        <v>-3442622.95</v>
      </c>
      <c r="Q15">
        <v>0</v>
      </c>
      <c r="R15">
        <v>0</v>
      </c>
      <c r="S15">
        <v>0</v>
      </c>
      <c r="T15">
        <v>-3442622.95</v>
      </c>
      <c r="U15">
        <v>0</v>
      </c>
      <c r="V15">
        <v>-3442622.95</v>
      </c>
      <c r="W15">
        <v>0</v>
      </c>
      <c r="X15">
        <v>0</v>
      </c>
      <c r="Y15">
        <v>0</v>
      </c>
      <c r="Z15">
        <v>-3442622.95</v>
      </c>
      <c r="AA15">
        <v>0</v>
      </c>
    </row>
    <row r="16" spans="1:27" ht="15" customHeight="1" x14ac:dyDescent="0.25">
      <c r="A16" s="37" t="str">
        <f t="shared" si="0"/>
        <v>LDBONDIgnore</v>
      </c>
      <c r="B16" s="37" t="str">
        <f>VLOOKUP(L16,Mapping!D:F,3,0)</f>
        <v>Ignore</v>
      </c>
      <c r="C16" s="37" t="str">
        <f>VLOOKUP(L16,Mapping!D:G,4,0)</f>
        <v>Ignore</v>
      </c>
      <c r="D16" s="38">
        <f t="shared" si="1"/>
        <v>0</v>
      </c>
      <c r="E16" s="38">
        <f t="shared" si="2"/>
        <v>-1E-3</v>
      </c>
      <c r="F16" s="37" t="str">
        <f>VLOOKUP(L16,Mapping!D:H,5,0)</f>
        <v>AUM</v>
      </c>
      <c r="G16" t="s">
        <v>562</v>
      </c>
      <c r="H16" t="s">
        <v>33</v>
      </c>
      <c r="I16" t="s">
        <v>2639</v>
      </c>
      <c r="J16">
        <v>140000</v>
      </c>
      <c r="K16" t="s">
        <v>579</v>
      </c>
      <c r="L16">
        <v>140101</v>
      </c>
      <c r="M16">
        <v>0</v>
      </c>
      <c r="N16" t="s">
        <v>1209</v>
      </c>
      <c r="O16" t="s">
        <v>565</v>
      </c>
      <c r="P16">
        <v>-10000</v>
      </c>
      <c r="Q16">
        <v>0</v>
      </c>
      <c r="R16">
        <v>0</v>
      </c>
      <c r="S16">
        <v>0</v>
      </c>
      <c r="T16">
        <v>-10000</v>
      </c>
      <c r="U16">
        <v>0</v>
      </c>
      <c r="V16">
        <v>-10000</v>
      </c>
      <c r="W16">
        <v>0</v>
      </c>
      <c r="X16">
        <v>0</v>
      </c>
      <c r="Y16">
        <v>0</v>
      </c>
      <c r="Z16">
        <v>-10000</v>
      </c>
      <c r="AA16">
        <v>0</v>
      </c>
    </row>
    <row r="17" spans="1:27" ht="15" customHeight="1" x14ac:dyDescent="0.25">
      <c r="A17" s="37" t="str">
        <f t="shared" si="0"/>
        <v>LDBONDIgnore</v>
      </c>
      <c r="B17" s="37" t="str">
        <f>VLOOKUP(L17,Mapping!D:F,3,0)</f>
        <v>Ignore</v>
      </c>
      <c r="C17" s="37" t="str">
        <f>VLOOKUP(L17,Mapping!D:G,4,0)</f>
        <v>Ignore</v>
      </c>
      <c r="D17" s="38">
        <f t="shared" si="1"/>
        <v>0</v>
      </c>
      <c r="E17" s="38">
        <f t="shared" si="2"/>
        <v>-5.0000000000000001E-4</v>
      </c>
      <c r="F17" s="37" t="str">
        <f>VLOOKUP(L17,Mapping!D:H,5,0)</f>
        <v>AUM</v>
      </c>
      <c r="G17" t="s">
        <v>562</v>
      </c>
      <c r="H17" t="s">
        <v>33</v>
      </c>
      <c r="I17" t="s">
        <v>2639</v>
      </c>
      <c r="J17">
        <v>140000</v>
      </c>
      <c r="K17" t="s">
        <v>579</v>
      </c>
      <c r="L17">
        <v>140311</v>
      </c>
      <c r="M17">
        <v>0</v>
      </c>
      <c r="N17" t="s">
        <v>1201</v>
      </c>
      <c r="O17" t="s">
        <v>565</v>
      </c>
      <c r="P17">
        <v>-5000</v>
      </c>
      <c r="Q17">
        <v>0</v>
      </c>
      <c r="R17">
        <v>0</v>
      </c>
      <c r="S17">
        <v>0</v>
      </c>
      <c r="T17">
        <v>-5000</v>
      </c>
      <c r="U17">
        <v>0</v>
      </c>
      <c r="V17">
        <v>-5000</v>
      </c>
      <c r="W17">
        <v>0</v>
      </c>
      <c r="X17">
        <v>0</v>
      </c>
      <c r="Y17">
        <v>0</v>
      </c>
      <c r="Z17">
        <v>-5000</v>
      </c>
      <c r="AA17">
        <v>0</v>
      </c>
    </row>
    <row r="18" spans="1:27" ht="15" customHeight="1" x14ac:dyDescent="0.25">
      <c r="A18" s="37" t="str">
        <f t="shared" si="0"/>
        <v>LDBONDIgnore</v>
      </c>
      <c r="B18" s="37" t="str">
        <f>VLOOKUP(L18,Mapping!D:F,3,0)</f>
        <v>Ignore</v>
      </c>
      <c r="C18" s="37" t="str">
        <f>VLOOKUP(L18,Mapping!D:G,4,0)</f>
        <v>Ignore</v>
      </c>
      <c r="D18" s="38">
        <f t="shared" si="1"/>
        <v>-2.2779830000000004E-3</v>
      </c>
      <c r="E18" s="38">
        <f t="shared" si="2"/>
        <v>-3.0438419999999997E-3</v>
      </c>
      <c r="F18" s="37" t="str">
        <f>VLOOKUP(L18,Mapping!D:H,5,0)</f>
        <v>AUM</v>
      </c>
      <c r="G18" t="s">
        <v>562</v>
      </c>
      <c r="H18" t="s">
        <v>33</v>
      </c>
      <c r="I18" t="s">
        <v>2639</v>
      </c>
      <c r="J18">
        <v>140000</v>
      </c>
      <c r="K18" t="s">
        <v>579</v>
      </c>
      <c r="L18">
        <v>140500</v>
      </c>
      <c r="M18">
        <v>0</v>
      </c>
      <c r="N18" t="s">
        <v>584</v>
      </c>
      <c r="O18" t="s">
        <v>565</v>
      </c>
      <c r="P18">
        <v>-7658.59</v>
      </c>
      <c r="Q18">
        <v>0</v>
      </c>
      <c r="R18">
        <v>-22779.83</v>
      </c>
      <c r="S18">
        <v>0</v>
      </c>
      <c r="T18">
        <v>-30438.42</v>
      </c>
      <c r="U18">
        <v>0</v>
      </c>
      <c r="V18">
        <v>-7658.59</v>
      </c>
      <c r="W18">
        <v>0</v>
      </c>
      <c r="X18">
        <v>-22779.83</v>
      </c>
      <c r="Y18">
        <v>0</v>
      </c>
      <c r="Z18">
        <v>-30438.42</v>
      </c>
      <c r="AA18">
        <v>0</v>
      </c>
    </row>
    <row r="19" spans="1:27" ht="15" customHeight="1" x14ac:dyDescent="0.25">
      <c r="A19" s="37" t="str">
        <f t="shared" si="0"/>
        <v>LDBONDIgnore</v>
      </c>
      <c r="B19" s="37" t="str">
        <f>VLOOKUP(L19,Mapping!D:F,3,0)</f>
        <v>Ignore</v>
      </c>
      <c r="C19" s="37" t="str">
        <f>VLOOKUP(L19,Mapping!D:G,4,0)</f>
        <v>Ignore</v>
      </c>
      <c r="D19" s="38">
        <f t="shared" si="1"/>
        <v>-4.2070779999999995E-3</v>
      </c>
      <c r="E19" s="38">
        <f t="shared" si="2"/>
        <v>-7.8368514E-2</v>
      </c>
      <c r="F19" s="37" t="str">
        <f>VLOOKUP(L19,Mapping!D:H,5,0)</f>
        <v>AUM</v>
      </c>
      <c r="G19" t="s">
        <v>562</v>
      </c>
      <c r="H19" t="s">
        <v>33</v>
      </c>
      <c r="I19" t="s">
        <v>2639</v>
      </c>
      <c r="J19">
        <v>140000</v>
      </c>
      <c r="K19" t="s">
        <v>579</v>
      </c>
      <c r="L19">
        <v>140551</v>
      </c>
      <c r="M19">
        <v>0</v>
      </c>
      <c r="N19" t="s">
        <v>926</v>
      </c>
      <c r="O19" t="s">
        <v>565</v>
      </c>
      <c r="P19">
        <v>-741614.36</v>
      </c>
      <c r="Q19">
        <v>0</v>
      </c>
      <c r="R19">
        <v>-42070.78</v>
      </c>
      <c r="S19">
        <v>0</v>
      </c>
      <c r="T19">
        <v>-783685.14</v>
      </c>
      <c r="U19">
        <v>0</v>
      </c>
      <c r="V19">
        <v>-741614.36</v>
      </c>
      <c r="W19">
        <v>0</v>
      </c>
      <c r="X19">
        <v>-42070.78</v>
      </c>
      <c r="Y19">
        <v>0</v>
      </c>
      <c r="Z19">
        <v>-783685.14</v>
      </c>
      <c r="AA19">
        <v>0</v>
      </c>
    </row>
    <row r="20" spans="1:27" ht="15" customHeight="1" x14ac:dyDescent="0.25">
      <c r="A20" s="37" t="str">
        <f t="shared" si="0"/>
        <v>LDBONDIgnore</v>
      </c>
      <c r="B20" s="37" t="str">
        <f>VLOOKUP(L20,Mapping!D:F,3,0)</f>
        <v>Ignore</v>
      </c>
      <c r="C20" s="37" t="str">
        <f>VLOOKUP(L20,Mapping!D:G,4,0)</f>
        <v>Ignore</v>
      </c>
      <c r="D20" s="38">
        <f t="shared" si="1"/>
        <v>-0.72256712400000001</v>
      </c>
      <c r="E20" s="38">
        <f t="shared" si="2"/>
        <v>-0.86722465800000004</v>
      </c>
      <c r="F20" s="37" t="str">
        <f>VLOOKUP(L20,Mapping!D:H,5,0)</f>
        <v>AUM</v>
      </c>
      <c r="G20" t="s">
        <v>562</v>
      </c>
      <c r="H20" t="s">
        <v>33</v>
      </c>
      <c r="I20" t="s">
        <v>2639</v>
      </c>
      <c r="J20">
        <v>152000</v>
      </c>
      <c r="K20" t="s">
        <v>585</v>
      </c>
      <c r="L20">
        <v>152120</v>
      </c>
      <c r="M20">
        <v>0</v>
      </c>
      <c r="N20" t="s">
        <v>586</v>
      </c>
      <c r="O20" t="s">
        <v>565</v>
      </c>
      <c r="P20">
        <v>-1446575.34</v>
      </c>
      <c r="Q20">
        <v>0</v>
      </c>
      <c r="R20">
        <v>-7225671.2400000002</v>
      </c>
      <c r="S20">
        <v>0</v>
      </c>
      <c r="T20">
        <v>-8672246.5800000001</v>
      </c>
      <c r="U20">
        <v>0</v>
      </c>
      <c r="V20">
        <v>-1446575.34</v>
      </c>
      <c r="W20">
        <v>0</v>
      </c>
      <c r="X20">
        <v>-7225671.2400000002</v>
      </c>
      <c r="Y20">
        <v>0</v>
      </c>
      <c r="Z20">
        <v>-8672246.5800000001</v>
      </c>
      <c r="AA20">
        <v>0</v>
      </c>
    </row>
    <row r="21" spans="1:27" ht="15" customHeight="1" x14ac:dyDescent="0.25">
      <c r="A21" s="37" t="str">
        <f t="shared" si="0"/>
        <v>LDBONDIgnore</v>
      </c>
      <c r="B21" s="37" t="str">
        <f>VLOOKUP(L21,Mapping!D:F,3,0)</f>
        <v>Ignore</v>
      </c>
      <c r="C21" s="37" t="str">
        <f>VLOOKUP(L21,Mapping!D:G,4,0)</f>
        <v>Ignore</v>
      </c>
      <c r="D21" s="38">
        <f t="shared" si="1"/>
        <v>-0.21625694400000001</v>
      </c>
      <c r="E21" s="38">
        <f t="shared" si="2"/>
        <v>-1.5276111109999999</v>
      </c>
      <c r="F21" s="37" t="str">
        <f>VLOOKUP(L21,Mapping!D:H,5,0)</f>
        <v>AUM</v>
      </c>
      <c r="G21" t="s">
        <v>562</v>
      </c>
      <c r="H21" t="s">
        <v>33</v>
      </c>
      <c r="I21" t="s">
        <v>2639</v>
      </c>
      <c r="J21">
        <v>152000</v>
      </c>
      <c r="K21" t="s">
        <v>585</v>
      </c>
      <c r="L21">
        <v>152130</v>
      </c>
      <c r="M21">
        <v>0</v>
      </c>
      <c r="N21" t="s">
        <v>587</v>
      </c>
      <c r="O21" t="s">
        <v>565</v>
      </c>
      <c r="P21">
        <v>-13113541.67</v>
      </c>
      <c r="Q21">
        <v>0</v>
      </c>
      <c r="R21">
        <v>-2162569.44</v>
      </c>
      <c r="S21">
        <v>0</v>
      </c>
      <c r="T21">
        <v>-15276111.109999999</v>
      </c>
      <c r="U21">
        <v>0</v>
      </c>
      <c r="V21">
        <v>-13113541.67</v>
      </c>
      <c r="W21">
        <v>0</v>
      </c>
      <c r="X21">
        <v>-2162569.44</v>
      </c>
      <c r="Y21">
        <v>0</v>
      </c>
      <c r="Z21">
        <v>-15276111.109999999</v>
      </c>
      <c r="AA21">
        <v>0</v>
      </c>
    </row>
    <row r="22" spans="1:27" ht="15" customHeight="1" x14ac:dyDescent="0.25">
      <c r="A22" s="37" t="str">
        <f t="shared" si="0"/>
        <v>LDBONDIgnore</v>
      </c>
      <c r="B22" s="37" t="str">
        <f>VLOOKUP(L22,Mapping!D:F,3,0)</f>
        <v>Ignore</v>
      </c>
      <c r="C22" s="37" t="str">
        <f>VLOOKUP(L22,Mapping!D:G,4,0)</f>
        <v>Ignore</v>
      </c>
      <c r="D22" s="38">
        <f t="shared" si="1"/>
        <v>0.26982916600000001</v>
      </c>
      <c r="E22" s="38">
        <f t="shared" si="2"/>
        <v>-1.1655495840000001</v>
      </c>
      <c r="F22" s="37" t="str">
        <f>VLOOKUP(L22,Mapping!D:H,5,0)</f>
        <v>AUM</v>
      </c>
      <c r="G22" t="s">
        <v>562</v>
      </c>
      <c r="H22" t="s">
        <v>33</v>
      </c>
      <c r="I22" t="s">
        <v>2639</v>
      </c>
      <c r="J22">
        <v>152000</v>
      </c>
      <c r="K22" t="s">
        <v>585</v>
      </c>
      <c r="L22">
        <v>152135</v>
      </c>
      <c r="M22">
        <v>0</v>
      </c>
      <c r="N22" t="s">
        <v>588</v>
      </c>
      <c r="O22" t="s">
        <v>565</v>
      </c>
      <c r="P22">
        <v>-14353787.5</v>
      </c>
      <c r="Q22">
        <v>0</v>
      </c>
      <c r="R22">
        <v>0</v>
      </c>
      <c r="S22">
        <v>2698291.66</v>
      </c>
      <c r="T22">
        <v>-11655495.84</v>
      </c>
      <c r="U22">
        <v>0</v>
      </c>
      <c r="V22">
        <v>-14353787.5</v>
      </c>
      <c r="W22">
        <v>0</v>
      </c>
      <c r="X22">
        <v>0</v>
      </c>
      <c r="Y22">
        <v>2698291.66</v>
      </c>
      <c r="Z22">
        <v>-11655495.84</v>
      </c>
      <c r="AA22">
        <v>0</v>
      </c>
    </row>
    <row r="23" spans="1:27" ht="15" customHeight="1" x14ac:dyDescent="0.25">
      <c r="A23" s="37" t="str">
        <f t="shared" si="0"/>
        <v>LDBONDIgnore</v>
      </c>
      <c r="B23" s="37" t="str">
        <f>VLOOKUP(L23,Mapping!D:F,3,0)</f>
        <v>Ignore</v>
      </c>
      <c r="C23" s="37" t="str">
        <f>VLOOKUP(L23,Mapping!D:G,4,0)</f>
        <v>Ignore</v>
      </c>
      <c r="D23" s="38">
        <f t="shared" si="1"/>
        <v>-4.1757669999999995E-3</v>
      </c>
      <c r="E23" s="38">
        <f t="shared" si="2"/>
        <v>-4.4679150000000003E-3</v>
      </c>
      <c r="F23" s="37" t="str">
        <f>VLOOKUP(L23,Mapping!D:H,5,0)</f>
        <v>AUM</v>
      </c>
      <c r="G23" t="s">
        <v>562</v>
      </c>
      <c r="H23" t="s">
        <v>33</v>
      </c>
      <c r="I23" t="s">
        <v>2639</v>
      </c>
      <c r="J23">
        <v>152000</v>
      </c>
      <c r="K23" t="s">
        <v>585</v>
      </c>
      <c r="L23">
        <v>152248</v>
      </c>
      <c r="M23">
        <v>0</v>
      </c>
      <c r="N23" t="s">
        <v>590</v>
      </c>
      <c r="O23" t="s">
        <v>565</v>
      </c>
      <c r="P23">
        <v>-2921.48</v>
      </c>
      <c r="Q23">
        <v>0</v>
      </c>
      <c r="R23">
        <v>-41757.67</v>
      </c>
      <c r="S23">
        <v>0</v>
      </c>
      <c r="T23">
        <v>-44679.15</v>
      </c>
      <c r="U23">
        <v>0</v>
      </c>
      <c r="V23">
        <v>-2921.48</v>
      </c>
      <c r="W23">
        <v>0</v>
      </c>
      <c r="X23">
        <v>-41757.67</v>
      </c>
      <c r="Y23">
        <v>0</v>
      </c>
      <c r="Z23">
        <v>-44679.15</v>
      </c>
      <c r="AA23">
        <v>0</v>
      </c>
    </row>
    <row r="24" spans="1:27" ht="15" customHeight="1" x14ac:dyDescent="0.25">
      <c r="A24" s="37" t="str">
        <f t="shared" si="0"/>
        <v>LDBONDIgnore</v>
      </c>
      <c r="B24" s="37" t="str">
        <f>VLOOKUP(L24,Mapping!D:F,3,0)</f>
        <v>Ignore</v>
      </c>
      <c r="C24" s="37" t="str">
        <f>VLOOKUP(L24,Mapping!D:G,4,0)</f>
        <v>Ignore</v>
      </c>
      <c r="D24" s="38">
        <f t="shared" si="1"/>
        <v>-9.1730000000000006E-2</v>
      </c>
      <c r="E24" s="38">
        <f t="shared" si="2"/>
        <v>-0.33341999999999999</v>
      </c>
      <c r="F24" s="37" t="str">
        <f>VLOOKUP(L24,Mapping!D:H,5,0)</f>
        <v>AUM</v>
      </c>
      <c r="G24" t="s">
        <v>562</v>
      </c>
      <c r="H24" t="s">
        <v>33</v>
      </c>
      <c r="I24" t="s">
        <v>2639</v>
      </c>
      <c r="J24">
        <v>160000</v>
      </c>
      <c r="K24" t="s">
        <v>591</v>
      </c>
      <c r="L24">
        <v>162120</v>
      </c>
      <c r="M24">
        <v>0</v>
      </c>
      <c r="N24" t="s">
        <v>592</v>
      </c>
      <c r="O24" t="s">
        <v>565</v>
      </c>
      <c r="P24">
        <v>-2416900</v>
      </c>
      <c r="Q24">
        <v>0</v>
      </c>
      <c r="R24">
        <v>-917300</v>
      </c>
      <c r="S24">
        <v>0</v>
      </c>
      <c r="T24">
        <v>-3334200</v>
      </c>
      <c r="U24">
        <v>0</v>
      </c>
      <c r="V24">
        <v>-2416900</v>
      </c>
      <c r="W24">
        <v>0</v>
      </c>
      <c r="X24">
        <v>-917300</v>
      </c>
      <c r="Y24">
        <v>0</v>
      </c>
      <c r="Z24">
        <v>-3334200</v>
      </c>
      <c r="AA24">
        <v>0</v>
      </c>
    </row>
    <row r="25" spans="1:27" ht="15" customHeight="1" x14ac:dyDescent="0.25">
      <c r="A25" s="37" t="str">
        <f t="shared" si="0"/>
        <v>LDBONDIgnore</v>
      </c>
      <c r="B25" s="37" t="str">
        <f>VLOOKUP(L25,Mapping!D:F,3,0)</f>
        <v>Ignore</v>
      </c>
      <c r="C25" s="37" t="str">
        <f>VLOOKUP(L25,Mapping!D:G,4,0)</f>
        <v>Ignore</v>
      </c>
      <c r="D25" s="38">
        <f t="shared" si="1"/>
        <v>-0.40874288799999997</v>
      </c>
      <c r="E25" s="38">
        <f t="shared" si="2"/>
        <v>-0.8764035939999999</v>
      </c>
      <c r="F25" s="37" t="str">
        <f>VLOOKUP(L25,Mapping!D:H,5,0)</f>
        <v>AUM</v>
      </c>
      <c r="G25" t="s">
        <v>562</v>
      </c>
      <c r="H25" t="s">
        <v>33</v>
      </c>
      <c r="I25" t="s">
        <v>2639</v>
      </c>
      <c r="J25">
        <v>160000</v>
      </c>
      <c r="K25" t="s">
        <v>591</v>
      </c>
      <c r="L25">
        <v>162130</v>
      </c>
      <c r="M25">
        <v>0</v>
      </c>
      <c r="N25" t="s">
        <v>593</v>
      </c>
      <c r="O25" t="s">
        <v>565</v>
      </c>
      <c r="P25">
        <v>-4676607.0600000005</v>
      </c>
      <c r="Q25">
        <v>0</v>
      </c>
      <c r="R25">
        <v>-4087428.88</v>
      </c>
      <c r="S25">
        <v>0</v>
      </c>
      <c r="T25">
        <v>-8764035.9399999995</v>
      </c>
      <c r="U25">
        <v>0</v>
      </c>
      <c r="V25">
        <v>-4676607.0600000005</v>
      </c>
      <c r="W25">
        <v>0</v>
      </c>
      <c r="X25">
        <v>-4087428.88</v>
      </c>
      <c r="Y25">
        <v>0</v>
      </c>
      <c r="Z25">
        <v>-8764035.9399999995</v>
      </c>
      <c r="AA25">
        <v>0</v>
      </c>
    </row>
    <row r="26" spans="1:27" ht="15" customHeight="1" x14ac:dyDescent="0.25">
      <c r="A26" s="37" t="str">
        <f t="shared" si="0"/>
        <v>LDBONDIgnore</v>
      </c>
      <c r="B26" s="37" t="str">
        <f>VLOOKUP(L26,Mapping!D:F,3,0)</f>
        <v>Ignore</v>
      </c>
      <c r="C26" s="37" t="str">
        <f>VLOOKUP(L26,Mapping!D:G,4,0)</f>
        <v>Ignore</v>
      </c>
      <c r="D26" s="38">
        <f t="shared" si="1"/>
        <v>-0.33461772699999998</v>
      </c>
      <c r="E26" s="38">
        <f t="shared" si="2"/>
        <v>-3.7579455909999995</v>
      </c>
      <c r="F26" s="37" t="str">
        <f>VLOOKUP(L26,Mapping!D:H,5,0)</f>
        <v>AUM</v>
      </c>
      <c r="G26" t="s">
        <v>562</v>
      </c>
      <c r="H26" t="s">
        <v>33</v>
      </c>
      <c r="I26" t="s">
        <v>2639</v>
      </c>
      <c r="J26">
        <v>160000</v>
      </c>
      <c r="K26" t="s">
        <v>591</v>
      </c>
      <c r="L26">
        <v>162135</v>
      </c>
      <c r="M26">
        <v>0</v>
      </c>
      <c r="N26" t="s">
        <v>594</v>
      </c>
      <c r="O26" t="s">
        <v>565</v>
      </c>
      <c r="P26">
        <v>-34233278.640000001</v>
      </c>
      <c r="Q26">
        <v>0</v>
      </c>
      <c r="R26">
        <v>-3346177.27</v>
      </c>
      <c r="S26">
        <v>0</v>
      </c>
      <c r="T26">
        <v>-37579455.909999996</v>
      </c>
      <c r="U26">
        <v>0</v>
      </c>
      <c r="V26">
        <v>-34233278.640000001</v>
      </c>
      <c r="W26">
        <v>0</v>
      </c>
      <c r="X26">
        <v>-3346177.27</v>
      </c>
      <c r="Y26">
        <v>0</v>
      </c>
      <c r="Z26">
        <v>-37579455.909999996</v>
      </c>
      <c r="AA26">
        <v>0</v>
      </c>
    </row>
    <row r="27" spans="1:27" ht="15" customHeight="1" x14ac:dyDescent="0.25">
      <c r="A27" s="37" t="str">
        <f t="shared" si="0"/>
        <v>LDBONDIgnore</v>
      </c>
      <c r="B27" s="37" t="str">
        <f>VLOOKUP(L27,Mapping!D:F,3,0)</f>
        <v>Ignore</v>
      </c>
      <c r="C27" s="37" t="str">
        <f>VLOOKUP(L27,Mapping!D:G,4,0)</f>
        <v>Ignore</v>
      </c>
      <c r="D27" s="38">
        <f t="shared" si="1"/>
        <v>-2.8623804999999999E-2</v>
      </c>
      <c r="E27" s="38">
        <f t="shared" si="2"/>
        <v>-4.6115561999999999E-2</v>
      </c>
      <c r="F27" s="37" t="str">
        <f>VLOOKUP(L27,Mapping!D:H,5,0)</f>
        <v>AUM</v>
      </c>
      <c r="G27" t="s">
        <v>562</v>
      </c>
      <c r="H27" t="s">
        <v>33</v>
      </c>
      <c r="I27" t="s">
        <v>2639</v>
      </c>
      <c r="J27">
        <v>160000</v>
      </c>
      <c r="K27" t="s">
        <v>591</v>
      </c>
      <c r="L27">
        <v>167100</v>
      </c>
      <c r="M27">
        <v>0</v>
      </c>
      <c r="N27" t="s">
        <v>2404</v>
      </c>
      <c r="O27" t="s">
        <v>565</v>
      </c>
      <c r="P27">
        <v>-174917.57</v>
      </c>
      <c r="Q27">
        <v>0</v>
      </c>
      <c r="R27">
        <v>-286238.05</v>
      </c>
      <c r="S27">
        <v>0</v>
      </c>
      <c r="T27">
        <v>-461155.62</v>
      </c>
      <c r="U27">
        <v>0</v>
      </c>
      <c r="V27">
        <v>-174917.57</v>
      </c>
      <c r="W27">
        <v>0</v>
      </c>
      <c r="X27">
        <v>-286238.05</v>
      </c>
      <c r="Y27">
        <v>0</v>
      </c>
      <c r="Z27">
        <v>-461155.62</v>
      </c>
      <c r="AA27">
        <v>0</v>
      </c>
    </row>
    <row r="28" spans="1:27" ht="15" customHeight="1" x14ac:dyDescent="0.25">
      <c r="A28" s="37" t="str">
        <f t="shared" si="0"/>
        <v>LDBONDIgnore</v>
      </c>
      <c r="B28" s="37" t="str">
        <f>VLOOKUP(L28,Mapping!D:F,3,0)</f>
        <v>Ignore</v>
      </c>
      <c r="C28" s="37" t="str">
        <f>VLOOKUP(L28,Mapping!D:G,4,0)</f>
        <v>Ignore</v>
      </c>
      <c r="D28" s="38">
        <f t="shared" si="1"/>
        <v>3.1544099999999996E-4</v>
      </c>
      <c r="E28" s="38">
        <f t="shared" si="2"/>
        <v>-1.074562E-3</v>
      </c>
      <c r="F28" s="37" t="str">
        <f>VLOOKUP(L28,Mapping!D:H,5,0)</f>
        <v>AUM</v>
      </c>
      <c r="G28" t="s">
        <v>562</v>
      </c>
      <c r="H28" t="s">
        <v>33</v>
      </c>
      <c r="I28" t="s">
        <v>2639</v>
      </c>
      <c r="J28">
        <v>212000</v>
      </c>
      <c r="K28" t="s">
        <v>595</v>
      </c>
      <c r="L28">
        <v>210123</v>
      </c>
      <c r="M28">
        <v>0</v>
      </c>
      <c r="N28" t="s">
        <v>1191</v>
      </c>
      <c r="O28" t="s">
        <v>565</v>
      </c>
      <c r="P28">
        <v>-13900.03</v>
      </c>
      <c r="Q28">
        <v>0</v>
      </c>
      <c r="R28">
        <v>0</v>
      </c>
      <c r="S28">
        <v>3154.41</v>
      </c>
      <c r="T28">
        <v>-10745.62</v>
      </c>
      <c r="U28">
        <v>0</v>
      </c>
      <c r="V28">
        <v>-13900.03</v>
      </c>
      <c r="W28">
        <v>0</v>
      </c>
      <c r="X28">
        <v>0</v>
      </c>
      <c r="Y28">
        <v>3154.41</v>
      </c>
      <c r="Z28">
        <v>-10745.62</v>
      </c>
      <c r="AA28">
        <v>0</v>
      </c>
    </row>
    <row r="29" spans="1:27" ht="15" customHeight="1" x14ac:dyDescent="0.25">
      <c r="A29" s="37" t="str">
        <f t="shared" si="0"/>
        <v>LDBONDIgnore</v>
      </c>
      <c r="B29" s="37" t="str">
        <f>VLOOKUP(L29,Mapping!D:F,3,0)</f>
        <v>Ignore</v>
      </c>
      <c r="C29" s="37" t="str">
        <f>VLOOKUP(L29,Mapping!D:G,4,0)</f>
        <v>Ignore</v>
      </c>
      <c r="D29" s="38">
        <f t="shared" si="1"/>
        <v>4.2070779999999995E-3</v>
      </c>
      <c r="E29" s="38">
        <f t="shared" si="2"/>
        <v>7.8368514E-2</v>
      </c>
      <c r="F29" s="37" t="str">
        <f>VLOOKUP(L29,Mapping!D:H,5,0)</f>
        <v>AUM</v>
      </c>
      <c r="G29" t="s">
        <v>562</v>
      </c>
      <c r="H29" t="s">
        <v>33</v>
      </c>
      <c r="I29" t="s">
        <v>2639</v>
      </c>
      <c r="J29">
        <v>212000</v>
      </c>
      <c r="K29" t="s">
        <v>595</v>
      </c>
      <c r="L29">
        <v>210168</v>
      </c>
      <c r="M29">
        <v>0</v>
      </c>
      <c r="N29" t="s">
        <v>927</v>
      </c>
      <c r="O29" t="s">
        <v>565</v>
      </c>
      <c r="P29">
        <v>0</v>
      </c>
      <c r="Q29">
        <v>741614.36</v>
      </c>
      <c r="R29">
        <v>0</v>
      </c>
      <c r="S29">
        <v>42070.78</v>
      </c>
      <c r="T29">
        <v>0</v>
      </c>
      <c r="U29">
        <v>783685.14</v>
      </c>
      <c r="V29">
        <v>0</v>
      </c>
      <c r="W29">
        <v>741614.36</v>
      </c>
      <c r="X29">
        <v>0</v>
      </c>
      <c r="Y29">
        <v>42070.78</v>
      </c>
      <c r="Z29">
        <v>0</v>
      </c>
      <c r="AA29">
        <v>783685.14</v>
      </c>
    </row>
    <row r="30" spans="1:27" ht="15" customHeight="1" x14ac:dyDescent="0.25">
      <c r="A30" s="37" t="str">
        <f t="shared" si="0"/>
        <v>LDBONDIgnore</v>
      </c>
      <c r="B30" s="37" t="str">
        <f>VLOOKUP(L30,Mapping!D:F,3,0)</f>
        <v>Ignore</v>
      </c>
      <c r="C30" s="37" t="str">
        <f>VLOOKUP(L30,Mapping!D:G,4,0)</f>
        <v>Ignore</v>
      </c>
      <c r="D30" s="38">
        <f t="shared" si="1"/>
        <v>2.6162120000000001E-2</v>
      </c>
      <c r="E30" s="38">
        <f t="shared" si="2"/>
        <v>2.6162120000000001E-2</v>
      </c>
      <c r="F30" s="37" t="str">
        <f>VLOOKUP(L30,Mapping!D:H,5,0)</f>
        <v>AUM</v>
      </c>
      <c r="G30" t="s">
        <v>562</v>
      </c>
      <c r="H30" t="s">
        <v>33</v>
      </c>
      <c r="I30" t="s">
        <v>2639</v>
      </c>
      <c r="J30">
        <v>212000</v>
      </c>
      <c r="K30" t="s">
        <v>595</v>
      </c>
      <c r="L30">
        <v>211114</v>
      </c>
      <c r="M30">
        <v>0</v>
      </c>
      <c r="N30" t="s">
        <v>701</v>
      </c>
      <c r="O30" t="s">
        <v>565</v>
      </c>
      <c r="P30">
        <v>0</v>
      </c>
      <c r="Q30">
        <v>0</v>
      </c>
      <c r="R30">
        <v>0</v>
      </c>
      <c r="S30">
        <v>261621.2</v>
      </c>
      <c r="T30">
        <v>0</v>
      </c>
      <c r="U30">
        <v>261621.2</v>
      </c>
      <c r="V30">
        <v>0</v>
      </c>
      <c r="W30">
        <v>0</v>
      </c>
      <c r="X30">
        <v>0</v>
      </c>
      <c r="Y30">
        <v>261621.2</v>
      </c>
      <c r="Z30">
        <v>0</v>
      </c>
      <c r="AA30">
        <v>261621.2</v>
      </c>
    </row>
    <row r="31" spans="1:27" ht="15" customHeight="1" x14ac:dyDescent="0.25">
      <c r="A31" s="37" t="str">
        <f t="shared" si="0"/>
        <v>LDBONDIgnore</v>
      </c>
      <c r="B31" s="37" t="str">
        <f>VLOOKUP(L31,Mapping!D:F,3,0)</f>
        <v>Ignore</v>
      </c>
      <c r="C31" s="37" t="str">
        <f>VLOOKUP(L31,Mapping!D:G,4,0)</f>
        <v>Ignore</v>
      </c>
      <c r="D31" s="38">
        <f t="shared" si="1"/>
        <v>4.4688080000000003E-3</v>
      </c>
      <c r="E31" s="38">
        <f t="shared" si="2"/>
        <v>4.4688039999999998E-3</v>
      </c>
      <c r="F31" s="37" t="str">
        <f>VLOOKUP(L31,Mapping!D:H,5,0)</f>
        <v>AUM</v>
      </c>
      <c r="G31" t="s">
        <v>562</v>
      </c>
      <c r="H31" t="s">
        <v>33</v>
      </c>
      <c r="I31" t="s">
        <v>2639</v>
      </c>
      <c r="J31">
        <v>212000</v>
      </c>
      <c r="K31" t="s">
        <v>595</v>
      </c>
      <c r="L31">
        <v>212101</v>
      </c>
      <c r="M31">
        <v>0</v>
      </c>
      <c r="N31" t="s">
        <v>598</v>
      </c>
      <c r="O31" t="s">
        <v>565</v>
      </c>
      <c r="P31">
        <v>-0.04</v>
      </c>
      <c r="Q31">
        <v>0</v>
      </c>
      <c r="R31">
        <v>0</v>
      </c>
      <c r="S31">
        <v>44688.08</v>
      </c>
      <c r="T31">
        <v>0</v>
      </c>
      <c r="U31">
        <v>44688.04</v>
      </c>
      <c r="V31">
        <v>-0.04</v>
      </c>
      <c r="W31">
        <v>0</v>
      </c>
      <c r="X31">
        <v>0</v>
      </c>
      <c r="Y31">
        <v>44688.08</v>
      </c>
      <c r="Z31">
        <v>0</v>
      </c>
      <c r="AA31">
        <v>44688.04</v>
      </c>
    </row>
    <row r="32" spans="1:27" ht="15" customHeight="1" x14ac:dyDescent="0.25">
      <c r="A32" s="37" t="str">
        <f t="shared" si="0"/>
        <v>LDBONDIgnore</v>
      </c>
      <c r="B32" s="37" t="str">
        <f>VLOOKUP(L32,Mapping!D:F,3,0)</f>
        <v>Ignore</v>
      </c>
      <c r="C32" s="37" t="str">
        <f>VLOOKUP(L32,Mapping!D:G,4,0)</f>
        <v>Ignore</v>
      </c>
      <c r="D32" s="38">
        <f t="shared" si="1"/>
        <v>5.8239200000000004E-4</v>
      </c>
      <c r="E32" s="38">
        <f t="shared" si="2"/>
        <v>1.1875200000000001E-3</v>
      </c>
      <c r="F32" s="37" t="str">
        <f>VLOOKUP(L32,Mapping!D:H,5,0)</f>
        <v>AUM</v>
      </c>
      <c r="G32" t="s">
        <v>562</v>
      </c>
      <c r="H32" t="s">
        <v>33</v>
      </c>
      <c r="I32" t="s">
        <v>2639</v>
      </c>
      <c r="J32">
        <v>212000</v>
      </c>
      <c r="K32" t="s">
        <v>595</v>
      </c>
      <c r="L32">
        <v>212109</v>
      </c>
      <c r="M32">
        <v>0</v>
      </c>
      <c r="N32" t="s">
        <v>1291</v>
      </c>
      <c r="O32" t="s">
        <v>565</v>
      </c>
      <c r="P32">
        <v>0</v>
      </c>
      <c r="Q32">
        <v>6051.28</v>
      </c>
      <c r="R32">
        <v>0</v>
      </c>
      <c r="S32">
        <v>5823.92</v>
      </c>
      <c r="T32">
        <v>0</v>
      </c>
      <c r="U32">
        <v>11875.2</v>
      </c>
      <c r="V32">
        <v>0</v>
      </c>
      <c r="W32">
        <v>6051.28</v>
      </c>
      <c r="X32">
        <v>0</v>
      </c>
      <c r="Y32">
        <v>5823.92</v>
      </c>
      <c r="Z32">
        <v>0</v>
      </c>
      <c r="AA32">
        <v>11875.2</v>
      </c>
    </row>
    <row r="33" spans="1:27" ht="15" customHeight="1" x14ac:dyDescent="0.25">
      <c r="A33" s="37" t="str">
        <f t="shared" si="0"/>
        <v>LDBONDIgnore</v>
      </c>
      <c r="B33" s="37" t="str">
        <f>VLOOKUP(L33,Mapping!D:F,3,0)</f>
        <v>Ignore</v>
      </c>
      <c r="C33" s="37" t="str">
        <f>VLOOKUP(L33,Mapping!D:G,4,0)</f>
        <v>Ignore</v>
      </c>
      <c r="D33" s="38">
        <f t="shared" si="1"/>
        <v>1.9000000000000001E-8</v>
      </c>
      <c r="E33" s="38">
        <f t="shared" si="2"/>
        <v>4.3000000000000001E-8</v>
      </c>
      <c r="F33" s="37" t="str">
        <f>VLOOKUP(L33,Mapping!D:H,5,0)</f>
        <v>AUM</v>
      </c>
      <c r="G33" t="s">
        <v>562</v>
      </c>
      <c r="H33" t="s">
        <v>33</v>
      </c>
      <c r="I33" t="s">
        <v>2639</v>
      </c>
      <c r="J33">
        <v>212000</v>
      </c>
      <c r="K33" t="s">
        <v>595</v>
      </c>
      <c r="L33">
        <v>212112</v>
      </c>
      <c r="M33">
        <v>0</v>
      </c>
      <c r="N33" t="s">
        <v>599</v>
      </c>
      <c r="O33" t="s">
        <v>565</v>
      </c>
      <c r="P33">
        <v>0</v>
      </c>
      <c r="Q33">
        <v>0.24</v>
      </c>
      <c r="R33">
        <v>0</v>
      </c>
      <c r="S33">
        <v>0.19</v>
      </c>
      <c r="T33">
        <v>0</v>
      </c>
      <c r="U33">
        <v>0.43</v>
      </c>
      <c r="V33">
        <v>0</v>
      </c>
      <c r="W33">
        <v>0.24</v>
      </c>
      <c r="X33">
        <v>0</v>
      </c>
      <c r="Y33">
        <v>0.19</v>
      </c>
      <c r="Z33">
        <v>0</v>
      </c>
      <c r="AA33">
        <v>0.43</v>
      </c>
    </row>
    <row r="34" spans="1:27" ht="15" customHeight="1" x14ac:dyDescent="0.25">
      <c r="A34" s="37" t="str">
        <f t="shared" si="0"/>
        <v>LDBONDIgnore</v>
      </c>
      <c r="B34" s="37" t="str">
        <f>VLOOKUP(L34,Mapping!D:F,3,0)</f>
        <v>Ignore</v>
      </c>
      <c r="C34" s="37" t="str">
        <f>VLOOKUP(L34,Mapping!D:G,4,0)</f>
        <v>Ignore</v>
      </c>
      <c r="D34" s="38">
        <f t="shared" si="1"/>
        <v>1.9000000000000001E-8</v>
      </c>
      <c r="E34" s="38">
        <f t="shared" si="2"/>
        <v>5.7000000000000007E-8</v>
      </c>
      <c r="F34" s="37" t="str">
        <f>VLOOKUP(L34,Mapping!D:H,5,0)</f>
        <v>AUM</v>
      </c>
      <c r="G34" t="s">
        <v>562</v>
      </c>
      <c r="H34" t="s">
        <v>33</v>
      </c>
      <c r="I34" t="s">
        <v>2639</v>
      </c>
      <c r="J34">
        <v>212000</v>
      </c>
      <c r="K34" t="s">
        <v>595</v>
      </c>
      <c r="L34">
        <v>212113</v>
      </c>
      <c r="M34">
        <v>0</v>
      </c>
      <c r="N34" t="s">
        <v>600</v>
      </c>
      <c r="O34" t="s">
        <v>565</v>
      </c>
      <c r="P34">
        <v>0</v>
      </c>
      <c r="Q34">
        <v>0.38</v>
      </c>
      <c r="R34">
        <v>0</v>
      </c>
      <c r="S34">
        <v>0.19</v>
      </c>
      <c r="T34">
        <v>0</v>
      </c>
      <c r="U34">
        <v>0.57000000000000006</v>
      </c>
      <c r="V34">
        <v>0</v>
      </c>
      <c r="W34">
        <v>0.38</v>
      </c>
      <c r="X34">
        <v>0</v>
      </c>
      <c r="Y34">
        <v>0.19</v>
      </c>
      <c r="Z34">
        <v>0</v>
      </c>
      <c r="AA34">
        <v>0.57000000000000006</v>
      </c>
    </row>
    <row r="35" spans="1:27" ht="15" customHeight="1" x14ac:dyDescent="0.25">
      <c r="A35" s="37" t="str">
        <f t="shared" si="0"/>
        <v>LDBONDIgnore</v>
      </c>
      <c r="B35" s="37" t="str">
        <f>VLOOKUP(L35,Mapping!D:F,3,0)</f>
        <v>Ignore</v>
      </c>
      <c r="C35" s="37" t="str">
        <f>VLOOKUP(L35,Mapping!D:G,4,0)</f>
        <v>Ignore</v>
      </c>
      <c r="D35" s="38">
        <f t="shared" si="1"/>
        <v>-5.147E-6</v>
      </c>
      <c r="E35" s="38">
        <f t="shared" si="2"/>
        <v>1.1411E-5</v>
      </c>
      <c r="F35" s="37" t="str">
        <f>VLOOKUP(L35,Mapping!D:H,5,0)</f>
        <v>AUM</v>
      </c>
      <c r="G35" t="s">
        <v>562</v>
      </c>
      <c r="H35" t="s">
        <v>33</v>
      </c>
      <c r="I35" t="s">
        <v>2639</v>
      </c>
      <c r="J35">
        <v>212000</v>
      </c>
      <c r="K35" t="s">
        <v>595</v>
      </c>
      <c r="L35">
        <v>212114</v>
      </c>
      <c r="M35">
        <v>0</v>
      </c>
      <c r="N35" t="s">
        <v>601</v>
      </c>
      <c r="O35" t="s">
        <v>565</v>
      </c>
      <c r="P35">
        <v>0</v>
      </c>
      <c r="Q35">
        <v>165.58</v>
      </c>
      <c r="R35">
        <v>-51.47</v>
      </c>
      <c r="S35">
        <v>0</v>
      </c>
      <c r="T35">
        <v>0</v>
      </c>
      <c r="U35">
        <v>114.11</v>
      </c>
      <c r="V35">
        <v>0</v>
      </c>
      <c r="W35">
        <v>165.58</v>
      </c>
      <c r="X35">
        <v>-51.47</v>
      </c>
      <c r="Y35">
        <v>0</v>
      </c>
      <c r="Z35">
        <v>0</v>
      </c>
      <c r="AA35">
        <v>114.11</v>
      </c>
    </row>
    <row r="36" spans="1:27" ht="15" customHeight="1" x14ac:dyDescent="0.25">
      <c r="A36" s="37" t="str">
        <f t="shared" si="0"/>
        <v>LDBONDIgnore</v>
      </c>
      <c r="B36" s="37" t="str">
        <f>VLOOKUP(L36,Mapping!D:F,3,0)</f>
        <v>Ignore</v>
      </c>
      <c r="C36" s="37" t="str">
        <f>VLOOKUP(L36,Mapping!D:G,4,0)</f>
        <v>Ignore</v>
      </c>
      <c r="D36" s="38">
        <f t="shared" si="1"/>
        <v>2.3933400000000001E-4</v>
      </c>
      <c r="E36" s="38">
        <f t="shared" si="2"/>
        <v>2.45937E-4</v>
      </c>
      <c r="F36" s="37" t="str">
        <f>VLOOKUP(L36,Mapping!D:H,5,0)</f>
        <v>AUM</v>
      </c>
      <c r="G36" t="s">
        <v>562</v>
      </c>
      <c r="H36" t="s">
        <v>33</v>
      </c>
      <c r="I36" t="s">
        <v>2639</v>
      </c>
      <c r="J36">
        <v>212000</v>
      </c>
      <c r="K36" t="s">
        <v>595</v>
      </c>
      <c r="L36">
        <v>212117</v>
      </c>
      <c r="M36">
        <v>0</v>
      </c>
      <c r="N36" t="s">
        <v>865</v>
      </c>
      <c r="O36" t="s">
        <v>565</v>
      </c>
      <c r="P36">
        <v>0</v>
      </c>
      <c r="Q36">
        <v>66.03</v>
      </c>
      <c r="R36">
        <v>0</v>
      </c>
      <c r="S36">
        <v>2393.34</v>
      </c>
      <c r="T36">
        <v>0</v>
      </c>
      <c r="U36">
        <v>2459.37</v>
      </c>
      <c r="V36">
        <v>0</v>
      </c>
      <c r="W36">
        <v>66.03</v>
      </c>
      <c r="X36">
        <v>0</v>
      </c>
      <c r="Y36">
        <v>2393.34</v>
      </c>
      <c r="Z36">
        <v>0</v>
      </c>
      <c r="AA36">
        <v>2459.37</v>
      </c>
    </row>
    <row r="37" spans="1:27" ht="15" customHeight="1" x14ac:dyDescent="0.25">
      <c r="A37" s="37" t="str">
        <f t="shared" si="0"/>
        <v>LDBONDIgnore</v>
      </c>
      <c r="B37" s="37" t="str">
        <f>VLOOKUP(L37,Mapping!D:F,3,0)</f>
        <v>Ignore</v>
      </c>
      <c r="C37" s="37" t="str">
        <f>VLOOKUP(L37,Mapping!D:G,4,0)</f>
        <v>Ignore</v>
      </c>
      <c r="D37" s="38">
        <f t="shared" si="1"/>
        <v>4.1700351000000004E-2</v>
      </c>
      <c r="E37" s="38">
        <f t="shared" si="2"/>
        <v>4.1700745000000004E-2</v>
      </c>
      <c r="F37" s="37" t="str">
        <f>VLOOKUP(L37,Mapping!D:H,5,0)</f>
        <v>AUM</v>
      </c>
      <c r="G37" t="s">
        <v>562</v>
      </c>
      <c r="H37" t="s">
        <v>33</v>
      </c>
      <c r="I37" t="s">
        <v>2639</v>
      </c>
      <c r="J37">
        <v>212000</v>
      </c>
      <c r="K37" t="s">
        <v>595</v>
      </c>
      <c r="L37">
        <v>212121</v>
      </c>
      <c r="M37">
        <v>0</v>
      </c>
      <c r="N37" t="s">
        <v>602</v>
      </c>
      <c r="O37" t="s">
        <v>565</v>
      </c>
      <c r="P37">
        <v>0</v>
      </c>
      <c r="Q37">
        <v>3.94</v>
      </c>
      <c r="R37">
        <v>0</v>
      </c>
      <c r="S37">
        <v>417003.51</v>
      </c>
      <c r="T37">
        <v>0</v>
      </c>
      <c r="U37">
        <v>417007.45</v>
      </c>
      <c r="V37">
        <v>0</v>
      </c>
      <c r="W37">
        <v>3.94</v>
      </c>
      <c r="X37">
        <v>0</v>
      </c>
      <c r="Y37">
        <v>417003.51</v>
      </c>
      <c r="Z37">
        <v>0</v>
      </c>
      <c r="AA37">
        <v>417007.45</v>
      </c>
    </row>
    <row r="38" spans="1:27" ht="15" customHeight="1" x14ac:dyDescent="0.25">
      <c r="A38" s="37" t="str">
        <f t="shared" si="0"/>
        <v>LDBONDIgnore</v>
      </c>
      <c r="B38" s="37" t="str">
        <f>VLOOKUP(L38,Mapping!D:F,3,0)</f>
        <v>Ignore</v>
      </c>
      <c r="C38" s="37" t="str">
        <f>VLOOKUP(L38,Mapping!D:G,4,0)</f>
        <v>Ignore</v>
      </c>
      <c r="D38" s="38">
        <f t="shared" si="1"/>
        <v>8.6826000000000004E-3</v>
      </c>
      <c r="E38" s="38">
        <f t="shared" si="2"/>
        <v>8.7325100000000006E-3</v>
      </c>
      <c r="F38" s="37" t="str">
        <f>VLOOKUP(L38,Mapping!D:H,5,0)</f>
        <v>AUM</v>
      </c>
      <c r="G38" t="s">
        <v>562</v>
      </c>
      <c r="H38" t="s">
        <v>33</v>
      </c>
      <c r="I38" t="s">
        <v>2639</v>
      </c>
      <c r="J38">
        <v>212000</v>
      </c>
      <c r="K38" t="s">
        <v>595</v>
      </c>
      <c r="L38">
        <v>212124</v>
      </c>
      <c r="M38">
        <v>0</v>
      </c>
      <c r="N38" t="s">
        <v>603</v>
      </c>
      <c r="O38" t="s">
        <v>565</v>
      </c>
      <c r="P38">
        <v>0</v>
      </c>
      <c r="Q38">
        <v>499.1</v>
      </c>
      <c r="R38">
        <v>0</v>
      </c>
      <c r="S38">
        <v>86826</v>
      </c>
      <c r="T38">
        <v>0</v>
      </c>
      <c r="U38">
        <v>87325.1</v>
      </c>
      <c r="V38">
        <v>0</v>
      </c>
      <c r="W38">
        <v>499.1</v>
      </c>
      <c r="X38">
        <v>0</v>
      </c>
      <c r="Y38">
        <v>86826</v>
      </c>
      <c r="Z38">
        <v>0</v>
      </c>
      <c r="AA38">
        <v>87325.1</v>
      </c>
    </row>
    <row r="39" spans="1:27" ht="15" customHeight="1" x14ac:dyDescent="0.25">
      <c r="A39" s="37" t="str">
        <f t="shared" si="0"/>
        <v>LDBONDIgnore</v>
      </c>
      <c r="B39" s="37" t="str">
        <f>VLOOKUP(L39,Mapping!D:F,3,0)</f>
        <v>Ignore</v>
      </c>
      <c r="C39" s="37" t="str">
        <f>VLOOKUP(L39,Mapping!D:G,4,0)</f>
        <v>Ignore</v>
      </c>
      <c r="D39" s="38">
        <f t="shared" si="1"/>
        <v>9.7946300000000008E-4</v>
      </c>
      <c r="E39" s="38">
        <f t="shared" si="2"/>
        <v>9.9101500000000004E-4</v>
      </c>
      <c r="F39" s="37" t="str">
        <f>VLOOKUP(L39,Mapping!D:H,5,0)</f>
        <v>AUM</v>
      </c>
      <c r="G39" t="s">
        <v>562</v>
      </c>
      <c r="H39" t="s">
        <v>33</v>
      </c>
      <c r="I39" t="s">
        <v>2639</v>
      </c>
      <c r="J39">
        <v>212000</v>
      </c>
      <c r="K39" t="s">
        <v>595</v>
      </c>
      <c r="L39">
        <v>212132</v>
      </c>
      <c r="M39">
        <v>0</v>
      </c>
      <c r="N39" t="s">
        <v>1192</v>
      </c>
      <c r="O39" t="s">
        <v>565</v>
      </c>
      <c r="P39">
        <v>0</v>
      </c>
      <c r="Q39">
        <v>115.52</v>
      </c>
      <c r="R39">
        <v>0</v>
      </c>
      <c r="S39">
        <v>9794.630000000001</v>
      </c>
      <c r="T39">
        <v>0</v>
      </c>
      <c r="U39">
        <v>9910.15</v>
      </c>
      <c r="V39">
        <v>0</v>
      </c>
      <c r="W39">
        <v>115.52</v>
      </c>
      <c r="X39">
        <v>0</v>
      </c>
      <c r="Y39">
        <v>9794.630000000001</v>
      </c>
      <c r="Z39">
        <v>0</v>
      </c>
      <c r="AA39">
        <v>9910.15</v>
      </c>
    </row>
    <row r="40" spans="1:27" ht="15" customHeight="1" x14ac:dyDescent="0.25">
      <c r="A40" s="37" t="str">
        <f t="shared" si="0"/>
        <v>LDBONDIgnore</v>
      </c>
      <c r="B40" s="37" t="str">
        <f>VLOOKUP(L40,Mapping!D:F,3,0)</f>
        <v>Ignore</v>
      </c>
      <c r="C40" s="37" t="str">
        <f>VLOOKUP(L40,Mapping!D:G,4,0)</f>
        <v>Ignore</v>
      </c>
      <c r="D40" s="38">
        <f t="shared" si="1"/>
        <v>5.3345833329999994</v>
      </c>
      <c r="E40" s="38">
        <f t="shared" si="2"/>
        <v>5.3345783770000006</v>
      </c>
      <c r="F40" s="37" t="str">
        <f>VLOOKUP(L40,Mapping!D:H,5,0)</f>
        <v>AUM</v>
      </c>
      <c r="G40" t="s">
        <v>562</v>
      </c>
      <c r="H40" t="s">
        <v>33</v>
      </c>
      <c r="I40" t="s">
        <v>2639</v>
      </c>
      <c r="J40">
        <v>212000</v>
      </c>
      <c r="K40" t="s">
        <v>595</v>
      </c>
      <c r="L40">
        <v>212160</v>
      </c>
      <c r="M40">
        <v>0</v>
      </c>
      <c r="N40" t="s">
        <v>604</v>
      </c>
      <c r="O40" t="s">
        <v>565</v>
      </c>
      <c r="P40">
        <v>-49.56</v>
      </c>
      <c r="Q40">
        <v>0</v>
      </c>
      <c r="R40">
        <v>0</v>
      </c>
      <c r="S40">
        <v>53345833.329999998</v>
      </c>
      <c r="T40">
        <v>0</v>
      </c>
      <c r="U40">
        <v>53345783.770000003</v>
      </c>
      <c r="V40">
        <v>-49.56</v>
      </c>
      <c r="W40">
        <v>0</v>
      </c>
      <c r="X40">
        <v>0</v>
      </c>
      <c r="Y40">
        <v>53345833.329999998</v>
      </c>
      <c r="Z40">
        <v>0</v>
      </c>
      <c r="AA40">
        <v>53345783.770000003</v>
      </c>
    </row>
    <row r="41" spans="1:27" ht="15" customHeight="1" x14ac:dyDescent="0.25">
      <c r="A41" s="37" t="str">
        <f t="shared" si="0"/>
        <v>LDBONDIgnore</v>
      </c>
      <c r="B41" s="37" t="str">
        <f>VLOOKUP(L41,Mapping!D:F,3,0)</f>
        <v>Ignore</v>
      </c>
      <c r="C41" s="37" t="str">
        <f>VLOOKUP(L41,Mapping!D:G,4,0)</f>
        <v>Ignore</v>
      </c>
      <c r="D41" s="38">
        <f t="shared" si="1"/>
        <v>3.2209000000000003E-5</v>
      </c>
      <c r="E41" s="38">
        <f t="shared" si="2"/>
        <v>3.7039640000000001E-3</v>
      </c>
      <c r="F41" s="37" t="str">
        <f>VLOOKUP(L41,Mapping!D:H,5,0)</f>
        <v>AUM</v>
      </c>
      <c r="G41" t="s">
        <v>562</v>
      </c>
      <c r="H41" t="s">
        <v>33</v>
      </c>
      <c r="I41" t="s">
        <v>2639</v>
      </c>
      <c r="J41">
        <v>212000</v>
      </c>
      <c r="K41" t="s">
        <v>595</v>
      </c>
      <c r="L41">
        <v>212185</v>
      </c>
      <c r="M41">
        <v>0</v>
      </c>
      <c r="N41" t="s">
        <v>928</v>
      </c>
      <c r="O41" t="s">
        <v>565</v>
      </c>
      <c r="P41">
        <v>0</v>
      </c>
      <c r="Q41">
        <v>36717.550000000003</v>
      </c>
      <c r="R41">
        <v>0</v>
      </c>
      <c r="S41">
        <v>322.09000000000003</v>
      </c>
      <c r="T41">
        <v>0</v>
      </c>
      <c r="U41">
        <v>37039.64</v>
      </c>
      <c r="V41">
        <v>0</v>
      </c>
      <c r="W41">
        <v>36717.550000000003</v>
      </c>
      <c r="X41">
        <v>0</v>
      </c>
      <c r="Y41">
        <v>322.09000000000003</v>
      </c>
      <c r="Z41">
        <v>0</v>
      </c>
      <c r="AA41">
        <v>37039.64</v>
      </c>
    </row>
    <row r="42" spans="1:27" ht="15" customHeight="1" x14ac:dyDescent="0.25">
      <c r="A42" s="37" t="str">
        <f t="shared" si="0"/>
        <v>LDBONDIgnore</v>
      </c>
      <c r="B42" s="37" t="str">
        <f>VLOOKUP(L42,Mapping!D:F,3,0)</f>
        <v>Ignore</v>
      </c>
      <c r="C42" s="37" t="str">
        <f>VLOOKUP(L42,Mapping!D:G,4,0)</f>
        <v>Ignore</v>
      </c>
      <c r="D42" s="38">
        <f t="shared" si="1"/>
        <v>2.2844099999999999E-4</v>
      </c>
      <c r="E42" s="38">
        <f t="shared" si="2"/>
        <v>2.2844099999999999E-4</v>
      </c>
      <c r="F42" s="37" t="str">
        <f>VLOOKUP(L42,Mapping!D:H,5,0)</f>
        <v>AUM</v>
      </c>
      <c r="G42" t="s">
        <v>562</v>
      </c>
      <c r="H42" t="s">
        <v>33</v>
      </c>
      <c r="I42" t="s">
        <v>2639</v>
      </c>
      <c r="J42">
        <v>212000</v>
      </c>
      <c r="K42" t="s">
        <v>595</v>
      </c>
      <c r="L42">
        <v>212186</v>
      </c>
      <c r="M42">
        <v>0</v>
      </c>
      <c r="N42" t="s">
        <v>1377</v>
      </c>
      <c r="O42" t="s">
        <v>565</v>
      </c>
      <c r="P42">
        <v>0</v>
      </c>
      <c r="Q42">
        <v>0</v>
      </c>
      <c r="R42">
        <v>0</v>
      </c>
      <c r="S42">
        <v>2284.41</v>
      </c>
      <c r="T42">
        <v>0</v>
      </c>
      <c r="U42">
        <v>2284.41</v>
      </c>
      <c r="V42">
        <v>0</v>
      </c>
      <c r="W42">
        <v>0</v>
      </c>
      <c r="X42">
        <v>0</v>
      </c>
      <c r="Y42">
        <v>2284.41</v>
      </c>
      <c r="Z42">
        <v>0</v>
      </c>
      <c r="AA42">
        <v>2284.41</v>
      </c>
    </row>
    <row r="43" spans="1:27" ht="15" customHeight="1" x14ac:dyDescent="0.25">
      <c r="A43" s="37" t="str">
        <f t="shared" si="0"/>
        <v>LDBONDIgnore</v>
      </c>
      <c r="B43" s="37" t="str">
        <f>VLOOKUP(L43,Mapping!D:F,3,0)</f>
        <v>Ignore</v>
      </c>
      <c r="C43" s="37" t="str">
        <f>VLOOKUP(L43,Mapping!D:G,4,0)</f>
        <v>Ignore</v>
      </c>
      <c r="D43" s="38">
        <f t="shared" si="1"/>
        <v>3.4778540000000004E-2</v>
      </c>
      <c r="E43" s="38">
        <f t="shared" si="2"/>
        <v>3.5819512999999997E-2</v>
      </c>
      <c r="F43" s="37" t="str">
        <f>VLOOKUP(L43,Mapping!D:H,5,0)</f>
        <v>AUM</v>
      </c>
      <c r="G43" t="s">
        <v>562</v>
      </c>
      <c r="H43" t="s">
        <v>33</v>
      </c>
      <c r="I43" t="s">
        <v>2639</v>
      </c>
      <c r="J43">
        <v>212000</v>
      </c>
      <c r="K43" t="s">
        <v>595</v>
      </c>
      <c r="L43">
        <v>212187</v>
      </c>
      <c r="M43">
        <v>0</v>
      </c>
      <c r="N43" t="s">
        <v>1023</v>
      </c>
      <c r="O43" t="s">
        <v>565</v>
      </c>
      <c r="P43">
        <v>0</v>
      </c>
      <c r="Q43">
        <v>10409.73</v>
      </c>
      <c r="R43">
        <v>0</v>
      </c>
      <c r="S43">
        <v>347785.4</v>
      </c>
      <c r="T43">
        <v>0</v>
      </c>
      <c r="U43">
        <v>358195.13</v>
      </c>
      <c r="V43">
        <v>0</v>
      </c>
      <c r="W43">
        <v>10409.73</v>
      </c>
      <c r="X43">
        <v>0</v>
      </c>
      <c r="Y43">
        <v>347785.4</v>
      </c>
      <c r="Z43">
        <v>0</v>
      </c>
      <c r="AA43">
        <v>358195.13</v>
      </c>
    </row>
    <row r="44" spans="1:27" ht="15" customHeight="1" x14ac:dyDescent="0.25">
      <c r="A44" s="37" t="str">
        <f t="shared" si="0"/>
        <v>LDBONDIgnore</v>
      </c>
      <c r="B44" s="37" t="str">
        <f>VLOOKUP(L44,Mapping!D:F,3,0)</f>
        <v>Ignore</v>
      </c>
      <c r="C44" s="37" t="str">
        <f>VLOOKUP(L44,Mapping!D:G,4,0)</f>
        <v>Ignore</v>
      </c>
      <c r="D44" s="38">
        <f t="shared" si="1"/>
        <v>7.0669999999999999E-5</v>
      </c>
      <c r="E44" s="38">
        <f t="shared" si="2"/>
        <v>7.2399999999999998E-5</v>
      </c>
      <c r="F44" s="37" t="str">
        <f>VLOOKUP(L44,Mapping!D:H,5,0)</f>
        <v>AUM</v>
      </c>
      <c r="G44" t="s">
        <v>562</v>
      </c>
      <c r="H44" t="s">
        <v>33</v>
      </c>
      <c r="I44" t="s">
        <v>2639</v>
      </c>
      <c r="J44">
        <v>212000</v>
      </c>
      <c r="K44" t="s">
        <v>595</v>
      </c>
      <c r="L44">
        <v>212191</v>
      </c>
      <c r="M44">
        <v>0</v>
      </c>
      <c r="N44" t="s">
        <v>1193</v>
      </c>
      <c r="O44" t="s">
        <v>565</v>
      </c>
      <c r="P44">
        <v>0</v>
      </c>
      <c r="Q44">
        <v>17.3</v>
      </c>
      <c r="R44">
        <v>0</v>
      </c>
      <c r="S44">
        <v>706.7</v>
      </c>
      <c r="T44">
        <v>0</v>
      </c>
      <c r="U44">
        <v>724</v>
      </c>
      <c r="V44">
        <v>0</v>
      </c>
      <c r="W44">
        <v>17.3</v>
      </c>
      <c r="X44">
        <v>0</v>
      </c>
      <c r="Y44">
        <v>706.7</v>
      </c>
      <c r="Z44">
        <v>0</v>
      </c>
      <c r="AA44">
        <v>724</v>
      </c>
    </row>
    <row r="45" spans="1:27" ht="15" customHeight="1" x14ac:dyDescent="0.25">
      <c r="A45" s="37" t="str">
        <f t="shared" si="0"/>
        <v>LDBONDIgnore</v>
      </c>
      <c r="B45" s="37" t="str">
        <f>VLOOKUP(L45,Mapping!D:F,3,0)</f>
        <v>Ignore</v>
      </c>
      <c r="C45" s="37" t="str">
        <f>VLOOKUP(L45,Mapping!D:G,4,0)</f>
        <v>Ignore</v>
      </c>
      <c r="D45" s="38">
        <f t="shared" si="1"/>
        <v>9.9720000000000001E-5</v>
      </c>
      <c r="E45" s="38">
        <f t="shared" si="2"/>
        <v>2.16E-3</v>
      </c>
      <c r="F45" s="37" t="str">
        <f>VLOOKUP(L45,Mapping!D:H,5,0)</f>
        <v>AUM</v>
      </c>
      <c r="G45" t="s">
        <v>562</v>
      </c>
      <c r="H45" t="s">
        <v>33</v>
      </c>
      <c r="I45" t="s">
        <v>2639</v>
      </c>
      <c r="J45">
        <v>212000</v>
      </c>
      <c r="K45" t="s">
        <v>595</v>
      </c>
      <c r="L45">
        <v>212194</v>
      </c>
      <c r="M45">
        <v>0</v>
      </c>
      <c r="N45" t="s">
        <v>605</v>
      </c>
      <c r="O45" t="s">
        <v>565</v>
      </c>
      <c r="P45">
        <v>0</v>
      </c>
      <c r="Q45">
        <v>20602.8</v>
      </c>
      <c r="R45">
        <v>0</v>
      </c>
      <c r="S45">
        <v>997.2</v>
      </c>
      <c r="T45">
        <v>0</v>
      </c>
      <c r="U45">
        <v>21600</v>
      </c>
      <c r="V45">
        <v>0</v>
      </c>
      <c r="W45">
        <v>20602.8</v>
      </c>
      <c r="X45">
        <v>0</v>
      </c>
      <c r="Y45">
        <v>997.2</v>
      </c>
      <c r="Z45">
        <v>0</v>
      </c>
      <c r="AA45">
        <v>21600</v>
      </c>
    </row>
    <row r="46" spans="1:27" ht="15" customHeight="1" x14ac:dyDescent="0.25">
      <c r="A46" s="37" t="str">
        <f t="shared" si="0"/>
        <v>LDBONDIgnore</v>
      </c>
      <c r="B46" s="37" t="str">
        <f>VLOOKUP(L46,Mapping!D:F,3,0)</f>
        <v>Ignore</v>
      </c>
      <c r="C46" s="37" t="str">
        <f>VLOOKUP(L46,Mapping!D:G,4,0)</f>
        <v>Ignore</v>
      </c>
      <c r="D46" s="38">
        <f t="shared" si="1"/>
        <v>4.2288299999999998E-4</v>
      </c>
      <c r="E46" s="38">
        <f t="shared" si="2"/>
        <v>5.2898300000000001E-4</v>
      </c>
      <c r="F46" s="37" t="str">
        <f>VLOOKUP(L46,Mapping!D:H,5,0)</f>
        <v>AUM</v>
      </c>
      <c r="G46" t="s">
        <v>562</v>
      </c>
      <c r="H46" t="s">
        <v>33</v>
      </c>
      <c r="I46" t="s">
        <v>2639</v>
      </c>
      <c r="J46">
        <v>212000</v>
      </c>
      <c r="K46" t="s">
        <v>595</v>
      </c>
      <c r="L46">
        <v>212195</v>
      </c>
      <c r="M46">
        <v>0</v>
      </c>
      <c r="N46" t="s">
        <v>2247</v>
      </c>
      <c r="O46" t="s">
        <v>565</v>
      </c>
      <c r="P46">
        <v>0</v>
      </c>
      <c r="Q46">
        <v>1061</v>
      </c>
      <c r="R46">
        <v>0</v>
      </c>
      <c r="S46">
        <v>4228.83</v>
      </c>
      <c r="T46">
        <v>0</v>
      </c>
      <c r="U46">
        <v>5289.83</v>
      </c>
      <c r="V46">
        <v>0</v>
      </c>
      <c r="W46">
        <v>1061</v>
      </c>
      <c r="X46">
        <v>0</v>
      </c>
      <c r="Y46">
        <v>4228.83</v>
      </c>
      <c r="Z46">
        <v>0</v>
      </c>
      <c r="AA46">
        <v>5289.83</v>
      </c>
    </row>
    <row r="47" spans="1:27" ht="15" customHeight="1" x14ac:dyDescent="0.25">
      <c r="A47" s="37" t="str">
        <f t="shared" si="0"/>
        <v>LDBONDIgnore</v>
      </c>
      <c r="B47" s="37" t="str">
        <f>VLOOKUP(L47,Mapping!D:F,3,0)</f>
        <v>Ignore</v>
      </c>
      <c r="C47" s="37" t="str">
        <f>VLOOKUP(L47,Mapping!D:G,4,0)</f>
        <v>Ignore</v>
      </c>
      <c r="D47" s="38">
        <f t="shared" si="1"/>
        <v>3.7693000000000004E-4</v>
      </c>
      <c r="E47" s="38">
        <f t="shared" si="2"/>
        <v>6.0574399999999997E-4</v>
      </c>
      <c r="F47" s="37" t="str">
        <f>VLOOKUP(L47,Mapping!D:H,5,0)</f>
        <v>AUM</v>
      </c>
      <c r="G47" t="s">
        <v>562</v>
      </c>
      <c r="H47" t="s">
        <v>33</v>
      </c>
      <c r="I47" t="s">
        <v>2639</v>
      </c>
      <c r="J47">
        <v>212000</v>
      </c>
      <c r="K47" t="s">
        <v>595</v>
      </c>
      <c r="L47">
        <v>212197</v>
      </c>
      <c r="M47">
        <v>0</v>
      </c>
      <c r="N47" t="s">
        <v>856</v>
      </c>
      <c r="O47" t="s">
        <v>565</v>
      </c>
      <c r="P47">
        <v>0</v>
      </c>
      <c r="Q47">
        <v>2288.14</v>
      </c>
      <c r="R47">
        <v>0</v>
      </c>
      <c r="S47">
        <v>3769.3</v>
      </c>
      <c r="T47">
        <v>0</v>
      </c>
      <c r="U47">
        <v>6057.44</v>
      </c>
      <c r="V47">
        <v>0</v>
      </c>
      <c r="W47">
        <v>2288.14</v>
      </c>
      <c r="X47">
        <v>0</v>
      </c>
      <c r="Y47">
        <v>3769.3</v>
      </c>
      <c r="Z47">
        <v>0</v>
      </c>
      <c r="AA47">
        <v>6057.44</v>
      </c>
    </row>
    <row r="48" spans="1:27" ht="15" customHeight="1" x14ac:dyDescent="0.25">
      <c r="A48" s="37" t="str">
        <f t="shared" si="0"/>
        <v>LDBONDIgnore</v>
      </c>
      <c r="B48" s="37" t="str">
        <f>VLOOKUP(L48,Mapping!D:F,3,0)</f>
        <v>Ignore</v>
      </c>
      <c r="C48" s="37" t="str">
        <f>VLOOKUP(L48,Mapping!D:G,4,0)</f>
        <v>Ignore</v>
      </c>
      <c r="D48" s="38">
        <f t="shared" si="1"/>
        <v>9.2087778000000009E-2</v>
      </c>
      <c r="E48" s="38">
        <f t="shared" si="2"/>
        <v>0.17829488600000001</v>
      </c>
      <c r="F48" s="37" t="str">
        <f>VLOOKUP(L48,Mapping!D:H,5,0)</f>
        <v>AUM</v>
      </c>
      <c r="G48" t="s">
        <v>562</v>
      </c>
      <c r="H48" t="s">
        <v>33</v>
      </c>
      <c r="I48" t="s">
        <v>2639</v>
      </c>
      <c r="J48">
        <v>212000</v>
      </c>
      <c r="K48" t="s">
        <v>595</v>
      </c>
      <c r="L48">
        <v>212220</v>
      </c>
      <c r="M48">
        <v>0</v>
      </c>
      <c r="N48" t="s">
        <v>606</v>
      </c>
      <c r="O48" t="s">
        <v>565</v>
      </c>
      <c r="P48">
        <v>0</v>
      </c>
      <c r="Q48">
        <v>862071.08</v>
      </c>
      <c r="R48">
        <v>0</v>
      </c>
      <c r="S48">
        <v>920877.78</v>
      </c>
      <c r="T48">
        <v>0</v>
      </c>
      <c r="U48">
        <v>1782948.86</v>
      </c>
      <c r="V48">
        <v>0</v>
      </c>
      <c r="W48">
        <v>862071.08</v>
      </c>
      <c r="X48">
        <v>0</v>
      </c>
      <c r="Y48">
        <v>920877.78</v>
      </c>
      <c r="Z48">
        <v>0</v>
      </c>
      <c r="AA48">
        <v>1782948.86</v>
      </c>
    </row>
    <row r="49" spans="1:27" ht="15" customHeight="1" x14ac:dyDescent="0.25">
      <c r="A49" s="37" t="str">
        <f t="shared" si="0"/>
        <v>LDBONDIgnore</v>
      </c>
      <c r="B49" s="37" t="str">
        <f>VLOOKUP(L49,Mapping!D:F,3,0)</f>
        <v>Ignore</v>
      </c>
      <c r="C49" s="37" t="str">
        <f>VLOOKUP(L49,Mapping!D:G,4,0)</f>
        <v>Ignore</v>
      </c>
      <c r="D49" s="38">
        <f t="shared" si="1"/>
        <v>-0.10653890100000001</v>
      </c>
      <c r="E49" s="38">
        <f t="shared" si="2"/>
        <v>-0.15432204999999999</v>
      </c>
      <c r="F49" s="37" t="str">
        <f>VLOOKUP(L49,Mapping!D:H,5,0)</f>
        <v>AUM</v>
      </c>
      <c r="G49" t="s">
        <v>562</v>
      </c>
      <c r="H49" t="s">
        <v>33</v>
      </c>
      <c r="I49" t="s">
        <v>2639</v>
      </c>
      <c r="J49">
        <v>212000</v>
      </c>
      <c r="K49" t="s">
        <v>595</v>
      </c>
      <c r="L49">
        <v>212223</v>
      </c>
      <c r="M49">
        <v>0</v>
      </c>
      <c r="N49" t="s">
        <v>607</v>
      </c>
      <c r="O49" t="s">
        <v>565</v>
      </c>
      <c r="P49">
        <v>-477831.49</v>
      </c>
      <c r="Q49">
        <v>0</v>
      </c>
      <c r="R49">
        <v>-1065389.01</v>
      </c>
      <c r="S49">
        <v>0</v>
      </c>
      <c r="T49">
        <v>-1543220.5</v>
      </c>
      <c r="U49">
        <v>0</v>
      </c>
      <c r="V49">
        <v>-477831.49</v>
      </c>
      <c r="W49">
        <v>0</v>
      </c>
      <c r="X49">
        <v>-1065389.01</v>
      </c>
      <c r="Y49">
        <v>0</v>
      </c>
      <c r="Z49">
        <v>-1543220.5</v>
      </c>
      <c r="AA49">
        <v>0</v>
      </c>
    </row>
    <row r="50" spans="1:27" ht="15" customHeight="1" x14ac:dyDescent="0.25">
      <c r="A50" s="37" t="str">
        <f t="shared" si="0"/>
        <v>LDBONDIgnore</v>
      </c>
      <c r="B50" s="37" t="str">
        <f>VLOOKUP(L50,Mapping!D:F,3,0)</f>
        <v>Ignore</v>
      </c>
      <c r="C50" s="37" t="str">
        <f>VLOOKUP(L50,Mapping!D:G,4,0)</f>
        <v>Ignore</v>
      </c>
      <c r="D50" s="38">
        <f t="shared" si="1"/>
        <v>1.25171E-2</v>
      </c>
      <c r="E50" s="38">
        <f t="shared" si="2"/>
        <v>1.2516899999999999E-2</v>
      </c>
      <c r="F50" s="37" t="str">
        <f>VLOOKUP(L50,Mapping!D:H,5,0)</f>
        <v>AUM</v>
      </c>
      <c r="G50" t="s">
        <v>562</v>
      </c>
      <c r="H50" t="s">
        <v>33</v>
      </c>
      <c r="I50" t="s">
        <v>2639</v>
      </c>
      <c r="J50">
        <v>212000</v>
      </c>
      <c r="K50" t="s">
        <v>595</v>
      </c>
      <c r="L50">
        <v>212233</v>
      </c>
      <c r="M50">
        <v>0</v>
      </c>
      <c r="N50" t="s">
        <v>608</v>
      </c>
      <c r="O50" t="s">
        <v>565</v>
      </c>
      <c r="P50">
        <v>-2</v>
      </c>
      <c r="Q50">
        <v>0</v>
      </c>
      <c r="R50">
        <v>0</v>
      </c>
      <c r="S50">
        <v>125171</v>
      </c>
      <c r="T50">
        <v>0</v>
      </c>
      <c r="U50">
        <v>125169</v>
      </c>
      <c r="V50">
        <v>-2</v>
      </c>
      <c r="W50">
        <v>0</v>
      </c>
      <c r="X50">
        <v>0</v>
      </c>
      <c r="Y50">
        <v>125171</v>
      </c>
      <c r="Z50">
        <v>0</v>
      </c>
      <c r="AA50">
        <v>125169</v>
      </c>
    </row>
    <row r="51" spans="1:27" ht="15" customHeight="1" x14ac:dyDescent="0.25">
      <c r="A51" s="37" t="str">
        <f t="shared" si="0"/>
        <v>LDBONDIgnore</v>
      </c>
      <c r="B51" s="37" t="str">
        <f>VLOOKUP(L51,Mapping!D:F,3,0)</f>
        <v>Ignore</v>
      </c>
      <c r="C51" s="37" t="str">
        <f>VLOOKUP(L51,Mapping!D:G,4,0)</f>
        <v>Ignore</v>
      </c>
      <c r="D51" s="38">
        <f t="shared" si="1"/>
        <v>1.73597E-4</v>
      </c>
      <c r="E51" s="38">
        <f t="shared" si="2"/>
        <v>1.6261309999999998E-3</v>
      </c>
      <c r="F51" s="37" t="str">
        <f>VLOOKUP(L51,Mapping!D:H,5,0)</f>
        <v>AUM</v>
      </c>
      <c r="G51" t="s">
        <v>562</v>
      </c>
      <c r="H51" t="s">
        <v>33</v>
      </c>
      <c r="I51" t="s">
        <v>2639</v>
      </c>
      <c r="J51">
        <v>212000</v>
      </c>
      <c r="K51" t="s">
        <v>595</v>
      </c>
      <c r="L51">
        <v>212240</v>
      </c>
      <c r="M51">
        <v>0</v>
      </c>
      <c r="N51" t="s">
        <v>609</v>
      </c>
      <c r="O51" t="s">
        <v>565</v>
      </c>
      <c r="P51">
        <v>0</v>
      </c>
      <c r="Q51">
        <v>14525.34</v>
      </c>
      <c r="R51">
        <v>0</v>
      </c>
      <c r="S51">
        <v>1735.97</v>
      </c>
      <c r="T51">
        <v>0</v>
      </c>
      <c r="U51">
        <v>16261.31</v>
      </c>
      <c r="V51">
        <v>0</v>
      </c>
      <c r="W51">
        <v>14525.34</v>
      </c>
      <c r="X51">
        <v>0</v>
      </c>
      <c r="Y51">
        <v>1735.97</v>
      </c>
      <c r="Z51">
        <v>0</v>
      </c>
      <c r="AA51">
        <v>16261.31</v>
      </c>
    </row>
    <row r="52" spans="1:27" ht="15" customHeight="1" x14ac:dyDescent="0.25">
      <c r="A52" s="37" t="str">
        <f t="shared" si="0"/>
        <v>LDBONDIgnore</v>
      </c>
      <c r="B52" s="37" t="str">
        <f>VLOOKUP(L52,Mapping!D:F,3,0)</f>
        <v>Ignore</v>
      </c>
      <c r="C52" s="37" t="str">
        <f>VLOOKUP(L52,Mapping!D:G,4,0)</f>
        <v>Ignore</v>
      </c>
      <c r="D52" s="38">
        <f t="shared" si="1"/>
        <v>0</v>
      </c>
      <c r="E52" s="38">
        <f t="shared" si="2"/>
        <v>1.8760000000000001E-4</v>
      </c>
      <c r="F52" s="37" t="str">
        <f>VLOOKUP(L52,Mapping!D:H,5,0)</f>
        <v>AUM</v>
      </c>
      <c r="G52" t="s">
        <v>562</v>
      </c>
      <c r="H52" t="s">
        <v>33</v>
      </c>
      <c r="I52" t="s">
        <v>2639</v>
      </c>
      <c r="J52">
        <v>212000</v>
      </c>
      <c r="K52" t="s">
        <v>595</v>
      </c>
      <c r="L52">
        <v>212247</v>
      </c>
      <c r="M52">
        <v>0</v>
      </c>
      <c r="N52" t="s">
        <v>610</v>
      </c>
      <c r="O52" t="s">
        <v>565</v>
      </c>
      <c r="P52">
        <v>0</v>
      </c>
      <c r="Q52">
        <v>1876</v>
      </c>
      <c r="R52">
        <v>0</v>
      </c>
      <c r="S52">
        <v>0</v>
      </c>
      <c r="T52">
        <v>0</v>
      </c>
      <c r="U52">
        <v>1876</v>
      </c>
      <c r="V52">
        <v>0</v>
      </c>
      <c r="W52">
        <v>1876</v>
      </c>
      <c r="X52">
        <v>0</v>
      </c>
      <c r="Y52">
        <v>0</v>
      </c>
      <c r="Z52">
        <v>0</v>
      </c>
      <c r="AA52">
        <v>1876</v>
      </c>
    </row>
    <row r="53" spans="1:27" ht="15" customHeight="1" x14ac:dyDescent="0.25">
      <c r="A53" s="37" t="str">
        <f t="shared" si="0"/>
        <v>LDBONDIgnore</v>
      </c>
      <c r="B53" s="37" t="str">
        <f>VLOOKUP(L53,Mapping!D:F,3,0)</f>
        <v>Ignore</v>
      </c>
      <c r="C53" s="37" t="str">
        <f>VLOOKUP(L53,Mapping!D:G,4,0)</f>
        <v>Ignore</v>
      </c>
      <c r="D53" s="38">
        <f t="shared" si="1"/>
        <v>-2.8752399999999999E-4</v>
      </c>
      <c r="E53" s="38">
        <f t="shared" si="2"/>
        <v>3.88589E-4</v>
      </c>
      <c r="F53" s="37" t="str">
        <f>VLOOKUP(L53,Mapping!D:H,5,0)</f>
        <v>AUM</v>
      </c>
      <c r="G53" t="s">
        <v>562</v>
      </c>
      <c r="H53" t="s">
        <v>33</v>
      </c>
      <c r="I53" t="s">
        <v>2639</v>
      </c>
      <c r="J53">
        <v>212000</v>
      </c>
      <c r="K53" t="s">
        <v>595</v>
      </c>
      <c r="L53">
        <v>212252</v>
      </c>
      <c r="M53">
        <v>0</v>
      </c>
      <c r="N53" t="s">
        <v>611</v>
      </c>
      <c r="O53" t="s">
        <v>565</v>
      </c>
      <c r="P53">
        <v>0</v>
      </c>
      <c r="Q53">
        <v>6761.13</v>
      </c>
      <c r="R53">
        <v>-2875.24</v>
      </c>
      <c r="S53">
        <v>0</v>
      </c>
      <c r="T53">
        <v>0</v>
      </c>
      <c r="U53">
        <v>3885.89</v>
      </c>
      <c r="V53">
        <v>0</v>
      </c>
      <c r="W53">
        <v>6761.13</v>
      </c>
      <c r="X53">
        <v>-2875.24</v>
      </c>
      <c r="Y53">
        <v>0</v>
      </c>
      <c r="Z53">
        <v>0</v>
      </c>
      <c r="AA53">
        <v>3885.89</v>
      </c>
    </row>
    <row r="54" spans="1:27" ht="15" customHeight="1" x14ac:dyDescent="0.25">
      <c r="A54" s="37" t="str">
        <f t="shared" si="0"/>
        <v>LDBONDIgnore</v>
      </c>
      <c r="B54" s="37" t="str">
        <f>VLOOKUP(L54,Mapping!D:F,3,0)</f>
        <v>Ignore</v>
      </c>
      <c r="C54" s="37" t="str">
        <f>VLOOKUP(L54,Mapping!D:G,4,0)</f>
        <v>Ignore</v>
      </c>
      <c r="D54" s="38">
        <f t="shared" si="1"/>
        <v>-0.290257863</v>
      </c>
      <c r="E54" s="38">
        <f t="shared" si="2"/>
        <v>0.13313336000000001</v>
      </c>
      <c r="F54" s="37" t="str">
        <f>VLOOKUP(L54,Mapping!D:H,5,0)</f>
        <v>AUM</v>
      </c>
      <c r="G54" t="s">
        <v>562</v>
      </c>
      <c r="H54" t="s">
        <v>33</v>
      </c>
      <c r="I54" t="s">
        <v>2639</v>
      </c>
      <c r="J54">
        <v>212000</v>
      </c>
      <c r="K54" t="s">
        <v>595</v>
      </c>
      <c r="L54">
        <v>212255</v>
      </c>
      <c r="M54">
        <v>0</v>
      </c>
      <c r="N54" t="s">
        <v>612</v>
      </c>
      <c r="O54" t="s">
        <v>565</v>
      </c>
      <c r="P54">
        <v>0</v>
      </c>
      <c r="Q54">
        <v>4233912.2300000004</v>
      </c>
      <c r="R54">
        <v>-2902578.63</v>
      </c>
      <c r="S54">
        <v>0</v>
      </c>
      <c r="T54">
        <v>0</v>
      </c>
      <c r="U54">
        <v>1331333.6000000001</v>
      </c>
      <c r="V54">
        <v>0</v>
      </c>
      <c r="W54">
        <v>4233912.2300000004</v>
      </c>
      <c r="X54">
        <v>-2902578.63</v>
      </c>
      <c r="Y54">
        <v>0</v>
      </c>
      <c r="Z54">
        <v>0</v>
      </c>
      <c r="AA54">
        <v>1331333.6000000001</v>
      </c>
    </row>
    <row r="55" spans="1:27" ht="15" customHeight="1" x14ac:dyDescent="0.25">
      <c r="A55" s="37" t="str">
        <f t="shared" si="0"/>
        <v>LDBONDIgnore</v>
      </c>
      <c r="B55" s="37" t="str">
        <f>VLOOKUP(L55,Mapping!D:F,3,0)</f>
        <v>Ignore</v>
      </c>
      <c r="C55" s="37" t="str">
        <f>VLOOKUP(L55,Mapping!D:G,4,0)</f>
        <v>Ignore</v>
      </c>
      <c r="D55" s="38">
        <f t="shared" si="1"/>
        <v>-7.4145799999999996E-4</v>
      </c>
      <c r="E55" s="38">
        <f t="shared" si="2"/>
        <v>2.98931E-4</v>
      </c>
      <c r="F55" s="37" t="str">
        <f>VLOOKUP(L55,Mapping!D:H,5,0)</f>
        <v>AUM</v>
      </c>
      <c r="G55" t="s">
        <v>562</v>
      </c>
      <c r="H55" t="s">
        <v>33</v>
      </c>
      <c r="I55" t="s">
        <v>2639</v>
      </c>
      <c r="J55">
        <v>212000</v>
      </c>
      <c r="K55" t="s">
        <v>595</v>
      </c>
      <c r="L55">
        <v>212271</v>
      </c>
      <c r="M55">
        <v>0</v>
      </c>
      <c r="N55" t="s">
        <v>614</v>
      </c>
      <c r="O55" t="s">
        <v>565</v>
      </c>
      <c r="P55">
        <v>0</v>
      </c>
      <c r="Q55">
        <v>10403.89</v>
      </c>
      <c r="R55">
        <v>-7414.58</v>
      </c>
      <c r="S55">
        <v>0</v>
      </c>
      <c r="T55">
        <v>0</v>
      </c>
      <c r="U55">
        <v>2989.31</v>
      </c>
      <c r="V55">
        <v>0</v>
      </c>
      <c r="W55">
        <v>10403.89</v>
      </c>
      <c r="X55">
        <v>-7414.58</v>
      </c>
      <c r="Y55">
        <v>0</v>
      </c>
      <c r="Z55">
        <v>0</v>
      </c>
      <c r="AA55">
        <v>2989.31</v>
      </c>
    </row>
    <row r="56" spans="1:27" ht="15" customHeight="1" x14ac:dyDescent="0.25">
      <c r="A56" s="37" t="str">
        <f t="shared" si="0"/>
        <v>LDBONDIgnore</v>
      </c>
      <c r="B56" s="37" t="str">
        <f>VLOOKUP(L56,Mapping!D:F,3,0)</f>
        <v>Ignore</v>
      </c>
      <c r="C56" s="37" t="str">
        <f>VLOOKUP(L56,Mapping!D:G,4,0)</f>
        <v>Ignore</v>
      </c>
      <c r="D56" s="38">
        <f t="shared" si="1"/>
        <v>-7.4145799999999996E-4</v>
      </c>
      <c r="E56" s="38">
        <f t="shared" si="2"/>
        <v>2.98931E-4</v>
      </c>
      <c r="F56" s="37" t="str">
        <f>VLOOKUP(L56,Mapping!D:H,5,0)</f>
        <v>AUM</v>
      </c>
      <c r="G56" t="s">
        <v>562</v>
      </c>
      <c r="H56" t="s">
        <v>33</v>
      </c>
      <c r="I56" t="s">
        <v>2639</v>
      </c>
      <c r="J56">
        <v>212000</v>
      </c>
      <c r="K56" t="s">
        <v>595</v>
      </c>
      <c r="L56">
        <v>212272</v>
      </c>
      <c r="M56">
        <v>0</v>
      </c>
      <c r="N56" t="s">
        <v>615</v>
      </c>
      <c r="O56" t="s">
        <v>565</v>
      </c>
      <c r="P56">
        <v>0</v>
      </c>
      <c r="Q56">
        <v>10403.89</v>
      </c>
      <c r="R56">
        <v>-7414.58</v>
      </c>
      <c r="S56">
        <v>0</v>
      </c>
      <c r="T56">
        <v>0</v>
      </c>
      <c r="U56">
        <v>2989.31</v>
      </c>
      <c r="V56">
        <v>0</v>
      </c>
      <c r="W56">
        <v>10403.89</v>
      </c>
      <c r="X56">
        <v>-7414.58</v>
      </c>
      <c r="Y56">
        <v>0</v>
      </c>
      <c r="Z56">
        <v>0</v>
      </c>
      <c r="AA56">
        <v>2989.31</v>
      </c>
    </row>
    <row r="57" spans="1:27" ht="15" customHeight="1" x14ac:dyDescent="0.25">
      <c r="A57" s="37" t="str">
        <f t="shared" si="0"/>
        <v>LDBONDIgnore</v>
      </c>
      <c r="B57" s="37" t="str">
        <f>VLOOKUP(L57,Mapping!D:F,3,0)</f>
        <v>Ignore</v>
      </c>
      <c r="C57" s="37" t="str">
        <f>VLOOKUP(L57,Mapping!D:G,4,0)</f>
        <v>Ignore</v>
      </c>
      <c r="D57" s="38">
        <f t="shared" si="1"/>
        <v>1.49691E-4</v>
      </c>
      <c r="E57" s="38">
        <f t="shared" si="2"/>
        <v>1.84446E-4</v>
      </c>
      <c r="F57" s="37" t="str">
        <f>VLOOKUP(L57,Mapping!D:H,5,0)</f>
        <v>AUM</v>
      </c>
      <c r="G57" t="s">
        <v>562</v>
      </c>
      <c r="H57" t="s">
        <v>33</v>
      </c>
      <c r="I57" t="s">
        <v>2639</v>
      </c>
      <c r="J57">
        <v>212000</v>
      </c>
      <c r="K57" t="s">
        <v>595</v>
      </c>
      <c r="L57">
        <v>212427</v>
      </c>
      <c r="M57">
        <v>0</v>
      </c>
      <c r="N57" t="s">
        <v>682</v>
      </c>
      <c r="O57" t="s">
        <v>565</v>
      </c>
      <c r="P57">
        <v>0</v>
      </c>
      <c r="Q57">
        <v>347.55</v>
      </c>
      <c r="R57">
        <v>0</v>
      </c>
      <c r="S57">
        <v>1496.91</v>
      </c>
      <c r="T57">
        <v>0</v>
      </c>
      <c r="U57">
        <v>1844.46</v>
      </c>
      <c r="V57">
        <v>0</v>
      </c>
      <c r="W57">
        <v>347.55</v>
      </c>
      <c r="X57">
        <v>0</v>
      </c>
      <c r="Y57">
        <v>1496.91</v>
      </c>
      <c r="Z57">
        <v>0</v>
      </c>
      <c r="AA57">
        <v>1844.46</v>
      </c>
    </row>
    <row r="58" spans="1:27" ht="15" customHeight="1" x14ac:dyDescent="0.25">
      <c r="A58" s="37" t="str">
        <f t="shared" si="0"/>
        <v>LDBONDIgnore</v>
      </c>
      <c r="B58" s="37" t="str">
        <f>VLOOKUP(L58,Mapping!D:F,3,0)</f>
        <v>Ignore</v>
      </c>
      <c r="C58" s="37" t="str">
        <f>VLOOKUP(L58,Mapping!D:G,4,0)</f>
        <v>Ignore</v>
      </c>
      <c r="D58" s="38">
        <f t="shared" si="1"/>
        <v>4.0707420000000001E-2</v>
      </c>
      <c r="E58" s="38">
        <f t="shared" si="2"/>
        <v>0</v>
      </c>
      <c r="F58" s="37" t="str">
        <f>VLOOKUP(L58,Mapping!D:H,5,0)</f>
        <v>AUM</v>
      </c>
      <c r="G58" t="s">
        <v>562</v>
      </c>
      <c r="H58" t="s">
        <v>33</v>
      </c>
      <c r="I58" t="s">
        <v>2639</v>
      </c>
      <c r="J58">
        <v>212000</v>
      </c>
      <c r="K58" t="s">
        <v>595</v>
      </c>
      <c r="L58">
        <v>213106</v>
      </c>
      <c r="M58">
        <v>0</v>
      </c>
      <c r="N58" t="s">
        <v>2248</v>
      </c>
      <c r="O58" t="s">
        <v>565</v>
      </c>
      <c r="P58">
        <v>-407074.2</v>
      </c>
      <c r="Q58">
        <v>0</v>
      </c>
      <c r="R58">
        <v>0</v>
      </c>
      <c r="S58">
        <v>407074.2</v>
      </c>
      <c r="T58">
        <v>0</v>
      </c>
      <c r="U58">
        <v>0</v>
      </c>
      <c r="V58">
        <v>-407074.2</v>
      </c>
      <c r="W58">
        <v>0</v>
      </c>
      <c r="X58">
        <v>0</v>
      </c>
      <c r="Y58">
        <v>407074.2</v>
      </c>
      <c r="Z58">
        <v>0</v>
      </c>
      <c r="AA58">
        <v>0</v>
      </c>
    </row>
    <row r="59" spans="1:27" ht="15" customHeight="1" x14ac:dyDescent="0.25">
      <c r="A59" s="37" t="str">
        <f t="shared" si="0"/>
        <v>LDBONDIgnore</v>
      </c>
      <c r="B59" s="37" t="str">
        <f>VLOOKUP(L59,Mapping!D:F,3,0)</f>
        <v>Ignore</v>
      </c>
      <c r="C59" s="37" t="str">
        <f>VLOOKUP(L59,Mapping!D:G,4,0)</f>
        <v>Ignore</v>
      </c>
      <c r="D59" s="38">
        <f t="shared" si="1"/>
        <v>-4.0707420000000001E-2</v>
      </c>
      <c r="E59" s="38">
        <f t="shared" si="2"/>
        <v>0</v>
      </c>
      <c r="F59" s="37" t="str">
        <f>VLOOKUP(L59,Mapping!D:H,5,0)</f>
        <v>AUM</v>
      </c>
      <c r="G59" t="s">
        <v>562</v>
      </c>
      <c r="H59" t="s">
        <v>33</v>
      </c>
      <c r="I59" t="s">
        <v>2639</v>
      </c>
      <c r="J59">
        <v>212000</v>
      </c>
      <c r="K59" t="s">
        <v>595</v>
      </c>
      <c r="L59">
        <v>213160</v>
      </c>
      <c r="M59">
        <v>0</v>
      </c>
      <c r="N59" t="s">
        <v>2249</v>
      </c>
      <c r="O59" t="s">
        <v>565</v>
      </c>
      <c r="P59">
        <v>0</v>
      </c>
      <c r="Q59">
        <v>407074.2</v>
      </c>
      <c r="R59">
        <v>-407074.2</v>
      </c>
      <c r="S59">
        <v>0</v>
      </c>
      <c r="T59">
        <v>0</v>
      </c>
      <c r="U59">
        <v>0</v>
      </c>
      <c r="V59">
        <v>0</v>
      </c>
      <c r="W59">
        <v>407074.2</v>
      </c>
      <c r="X59">
        <v>-407074.2</v>
      </c>
      <c r="Y59">
        <v>0</v>
      </c>
      <c r="Z59">
        <v>0</v>
      </c>
      <c r="AA59">
        <v>0</v>
      </c>
    </row>
    <row r="60" spans="1:27" ht="15" customHeight="1" x14ac:dyDescent="0.25">
      <c r="A60" s="37" t="str">
        <f t="shared" si="0"/>
        <v>LDBONDIgnore</v>
      </c>
      <c r="B60" s="37" t="str">
        <f>VLOOKUP(L60,Mapping!D:F,3,0)</f>
        <v>Ignore</v>
      </c>
      <c r="C60" s="37" t="str">
        <f>VLOOKUP(L60,Mapping!D:G,4,0)</f>
        <v>Ignore</v>
      </c>
      <c r="D60" s="38">
        <f t="shared" si="1"/>
        <v>1.73597E-4</v>
      </c>
      <c r="E60" s="38">
        <f t="shared" si="2"/>
        <v>1.6261309999999998E-3</v>
      </c>
      <c r="F60" s="37" t="str">
        <f>VLOOKUP(L60,Mapping!D:H,5,0)</f>
        <v>AUM</v>
      </c>
      <c r="G60" t="s">
        <v>562</v>
      </c>
      <c r="H60" t="s">
        <v>33</v>
      </c>
      <c r="I60" t="s">
        <v>2639</v>
      </c>
      <c r="J60">
        <v>212000</v>
      </c>
      <c r="K60" t="s">
        <v>595</v>
      </c>
      <c r="L60">
        <v>213166</v>
      </c>
      <c r="M60">
        <v>0</v>
      </c>
      <c r="N60" t="s">
        <v>616</v>
      </c>
      <c r="O60" t="s">
        <v>565</v>
      </c>
      <c r="P60">
        <v>0</v>
      </c>
      <c r="Q60">
        <v>14525.34</v>
      </c>
      <c r="R60">
        <v>0</v>
      </c>
      <c r="S60">
        <v>1735.97</v>
      </c>
      <c r="T60">
        <v>0</v>
      </c>
      <c r="U60">
        <v>16261.31</v>
      </c>
      <c r="V60">
        <v>0</v>
      </c>
      <c r="W60">
        <v>14525.34</v>
      </c>
      <c r="X60">
        <v>0</v>
      </c>
      <c r="Y60">
        <v>1735.97</v>
      </c>
      <c r="Z60">
        <v>0</v>
      </c>
      <c r="AA60">
        <v>16261.31</v>
      </c>
    </row>
    <row r="61" spans="1:27" ht="15" customHeight="1" x14ac:dyDescent="0.25">
      <c r="A61" s="37" t="str">
        <f t="shared" si="0"/>
        <v>LDBONDIgnore</v>
      </c>
      <c r="B61" s="37" t="str">
        <f>VLOOKUP(L61,Mapping!D:F,3,0)</f>
        <v>Ignore</v>
      </c>
      <c r="C61" s="37" t="str">
        <f>VLOOKUP(L61,Mapping!D:G,4,0)</f>
        <v>Ignore</v>
      </c>
      <c r="D61" s="38">
        <f t="shared" si="1"/>
        <v>4.15995E-4</v>
      </c>
      <c r="E61" s="38">
        <f t="shared" si="2"/>
        <v>4.2110800000000001E-4</v>
      </c>
      <c r="F61" s="37" t="str">
        <f>VLOOKUP(L61,Mapping!D:H,5,0)</f>
        <v>AUM</v>
      </c>
      <c r="G61" t="s">
        <v>562</v>
      </c>
      <c r="H61" t="s">
        <v>33</v>
      </c>
      <c r="I61" t="s">
        <v>2639</v>
      </c>
      <c r="J61">
        <v>212000</v>
      </c>
      <c r="K61" t="s">
        <v>595</v>
      </c>
      <c r="L61">
        <v>214100</v>
      </c>
      <c r="M61">
        <v>0</v>
      </c>
      <c r="N61" t="s">
        <v>858</v>
      </c>
      <c r="O61" t="s">
        <v>565</v>
      </c>
      <c r="P61">
        <v>0</v>
      </c>
      <c r="Q61">
        <v>51.13</v>
      </c>
      <c r="R61">
        <v>0</v>
      </c>
      <c r="S61">
        <v>4159.95</v>
      </c>
      <c r="T61">
        <v>0</v>
      </c>
      <c r="U61">
        <v>4211.08</v>
      </c>
      <c r="V61">
        <v>0</v>
      </c>
      <c r="W61">
        <v>51.13</v>
      </c>
      <c r="X61">
        <v>0</v>
      </c>
      <c r="Y61">
        <v>4159.95</v>
      </c>
      <c r="Z61">
        <v>0</v>
      </c>
      <c r="AA61">
        <v>4211.08</v>
      </c>
    </row>
    <row r="62" spans="1:27" ht="15" customHeight="1" x14ac:dyDescent="0.25">
      <c r="A62" s="37" t="str">
        <f t="shared" si="0"/>
        <v>LDBONDIgnore</v>
      </c>
      <c r="B62" s="37" t="str">
        <f>VLOOKUP(L62,Mapping!D:F,3,0)</f>
        <v>Ignore</v>
      </c>
      <c r="C62" s="37" t="str">
        <f>VLOOKUP(L62,Mapping!D:G,4,0)</f>
        <v>Ignore</v>
      </c>
      <c r="D62" s="38">
        <f t="shared" si="1"/>
        <v>0</v>
      </c>
      <c r="E62" s="38">
        <f t="shared" si="2"/>
        <v>8.3780000000000001E-6</v>
      </c>
      <c r="F62" s="37" t="str">
        <f>VLOOKUP(L62,Mapping!D:H,5,0)</f>
        <v>AUM</v>
      </c>
      <c r="G62" t="s">
        <v>562</v>
      </c>
      <c r="H62" t="s">
        <v>33</v>
      </c>
      <c r="I62" t="s">
        <v>2639</v>
      </c>
      <c r="J62">
        <v>212000</v>
      </c>
      <c r="K62" t="s">
        <v>595</v>
      </c>
      <c r="L62">
        <v>220121</v>
      </c>
      <c r="M62">
        <v>0</v>
      </c>
      <c r="N62" t="s">
        <v>2250</v>
      </c>
      <c r="O62" t="s">
        <v>565</v>
      </c>
      <c r="P62">
        <v>0</v>
      </c>
      <c r="Q62">
        <v>83.78</v>
      </c>
      <c r="R62">
        <v>0</v>
      </c>
      <c r="S62">
        <v>0</v>
      </c>
      <c r="T62">
        <v>0</v>
      </c>
      <c r="U62">
        <v>83.78</v>
      </c>
      <c r="V62">
        <v>0</v>
      </c>
      <c r="W62">
        <v>83.78</v>
      </c>
      <c r="X62">
        <v>0</v>
      </c>
      <c r="Y62">
        <v>0</v>
      </c>
      <c r="Z62">
        <v>0</v>
      </c>
      <c r="AA62">
        <v>83.78</v>
      </c>
    </row>
    <row r="63" spans="1:27" ht="15" customHeight="1" x14ac:dyDescent="0.25">
      <c r="A63" s="37" t="str">
        <f t="shared" si="0"/>
        <v>LDBONDIgnore</v>
      </c>
      <c r="B63" s="37" t="str">
        <f>VLOOKUP(L63,Mapping!D:F,3,0)</f>
        <v>Ignore</v>
      </c>
      <c r="C63" s="37" t="str">
        <f>VLOOKUP(L63,Mapping!D:G,4,0)</f>
        <v>Ignore</v>
      </c>
      <c r="D63" s="38">
        <f t="shared" si="1"/>
        <v>-8.5702420000000005E-3</v>
      </c>
      <c r="E63" s="38">
        <f t="shared" si="2"/>
        <v>2.9886560000000001E-3</v>
      </c>
      <c r="F63" s="37" t="str">
        <f>VLOOKUP(L63,Mapping!D:H,5,0)</f>
        <v>AUM</v>
      </c>
      <c r="G63" t="s">
        <v>562</v>
      </c>
      <c r="H63" t="s">
        <v>33</v>
      </c>
      <c r="I63" t="s">
        <v>2639</v>
      </c>
      <c r="J63">
        <v>213000</v>
      </c>
      <c r="K63" t="s">
        <v>617</v>
      </c>
      <c r="L63">
        <v>213500</v>
      </c>
      <c r="M63">
        <v>0</v>
      </c>
      <c r="N63" t="s">
        <v>618</v>
      </c>
      <c r="O63" t="s">
        <v>565</v>
      </c>
      <c r="P63">
        <v>0</v>
      </c>
      <c r="Q63">
        <v>115588.98</v>
      </c>
      <c r="R63">
        <v>-85702.42</v>
      </c>
      <c r="S63">
        <v>0</v>
      </c>
      <c r="T63">
        <v>0</v>
      </c>
      <c r="U63">
        <v>29886.560000000001</v>
      </c>
      <c r="V63">
        <v>0</v>
      </c>
      <c r="W63">
        <v>115588.98</v>
      </c>
      <c r="X63">
        <v>-85702.42</v>
      </c>
      <c r="Y63">
        <v>0</v>
      </c>
      <c r="Z63">
        <v>0</v>
      </c>
      <c r="AA63">
        <v>29886.560000000001</v>
      </c>
    </row>
    <row r="64" spans="1:27" ht="15" customHeight="1" x14ac:dyDescent="0.25">
      <c r="A64" s="37" t="str">
        <f t="shared" si="0"/>
        <v>LDBONDIgnore</v>
      </c>
      <c r="B64" s="37" t="str">
        <f>VLOOKUP(L64,Mapping!D:F,3,0)</f>
        <v>Ignore</v>
      </c>
      <c r="C64" s="37" t="str">
        <f>VLOOKUP(L64,Mapping!D:G,4,0)</f>
        <v>Ignore</v>
      </c>
      <c r="D64" s="38">
        <f t="shared" si="1"/>
        <v>6.6888589999999993E-3</v>
      </c>
      <c r="E64" s="38">
        <f t="shared" si="2"/>
        <v>6.6300068000000004E-2</v>
      </c>
      <c r="F64" s="37" t="str">
        <f>VLOOKUP(L64,Mapping!D:H,5,0)</f>
        <v>AUM</v>
      </c>
      <c r="G64" t="s">
        <v>562</v>
      </c>
      <c r="H64" t="s">
        <v>33</v>
      </c>
      <c r="I64" t="s">
        <v>2639</v>
      </c>
      <c r="J64">
        <v>220000</v>
      </c>
      <c r="K64" t="s">
        <v>619</v>
      </c>
      <c r="L64">
        <v>210125</v>
      </c>
      <c r="M64">
        <v>0</v>
      </c>
      <c r="N64" t="s">
        <v>1283</v>
      </c>
      <c r="O64" t="s">
        <v>565</v>
      </c>
      <c r="P64">
        <v>0</v>
      </c>
      <c r="Q64">
        <v>596112.09</v>
      </c>
      <c r="R64">
        <v>0</v>
      </c>
      <c r="S64">
        <v>66888.59</v>
      </c>
      <c r="T64">
        <v>0</v>
      </c>
      <c r="U64">
        <v>663000.68000000005</v>
      </c>
      <c r="V64">
        <v>0</v>
      </c>
      <c r="W64">
        <v>596112.09</v>
      </c>
      <c r="X64">
        <v>0</v>
      </c>
      <c r="Y64">
        <v>66888.59</v>
      </c>
      <c r="Z64">
        <v>0</v>
      </c>
      <c r="AA64">
        <v>663000.68000000005</v>
      </c>
    </row>
    <row r="65" spans="1:27" ht="15" customHeight="1" x14ac:dyDescent="0.25">
      <c r="A65" s="37" t="str">
        <f t="shared" si="0"/>
        <v>LDBONDIgnore</v>
      </c>
      <c r="B65" s="37" t="str">
        <f>VLOOKUP(L65,Mapping!D:F,3,0)</f>
        <v>Ignore</v>
      </c>
      <c r="C65" s="37" t="str">
        <f>VLOOKUP(L65,Mapping!D:G,4,0)</f>
        <v>Ignore</v>
      </c>
      <c r="D65" s="38">
        <f t="shared" si="1"/>
        <v>0</v>
      </c>
      <c r="E65" s="38">
        <f t="shared" si="2"/>
        <v>0.344262295</v>
      </c>
      <c r="F65" s="37" t="str">
        <f>VLOOKUP(L65,Mapping!D:H,5,0)</f>
        <v>AUM</v>
      </c>
      <c r="G65" t="s">
        <v>562</v>
      </c>
      <c r="H65" t="s">
        <v>33</v>
      </c>
      <c r="I65" t="s">
        <v>2639</v>
      </c>
      <c r="J65">
        <v>220000</v>
      </c>
      <c r="K65" t="s">
        <v>619</v>
      </c>
      <c r="L65">
        <v>220101</v>
      </c>
      <c r="M65">
        <v>0</v>
      </c>
      <c r="N65" t="s">
        <v>2252</v>
      </c>
      <c r="O65" t="s">
        <v>565</v>
      </c>
      <c r="P65">
        <v>0</v>
      </c>
      <c r="Q65">
        <v>3442622.95</v>
      </c>
      <c r="R65">
        <v>0</v>
      </c>
      <c r="S65">
        <v>0</v>
      </c>
      <c r="T65">
        <v>0</v>
      </c>
      <c r="U65">
        <v>3442622.95</v>
      </c>
      <c r="V65">
        <v>0</v>
      </c>
      <c r="W65">
        <v>3442622.95</v>
      </c>
      <c r="X65">
        <v>0</v>
      </c>
      <c r="Y65">
        <v>0</v>
      </c>
      <c r="Z65">
        <v>0</v>
      </c>
      <c r="AA65">
        <v>3442622.95</v>
      </c>
    </row>
    <row r="66" spans="1:27" ht="15" customHeight="1" x14ac:dyDescent="0.25">
      <c r="A66" s="37" t="str">
        <f t="shared" si="0"/>
        <v>LDBOND1.2</v>
      </c>
      <c r="B66" s="37">
        <f>VLOOKUP(L66,Mapping!D:F,3,0)</f>
        <v>1.2</v>
      </c>
      <c r="C66" s="37" t="str">
        <f>VLOOKUP(L66,Mapping!D:G,4,0)</f>
        <v>Ignore</v>
      </c>
      <c r="D66" s="38">
        <f t="shared" si="1"/>
        <v>1.076491774</v>
      </c>
      <c r="E66" s="38">
        <f t="shared" si="2"/>
        <v>29.712779124000001</v>
      </c>
      <c r="F66" s="37">
        <f>VLOOKUP(L66,Mapping!D:H,5,0)</f>
        <v>0</v>
      </c>
      <c r="G66" t="s">
        <v>562</v>
      </c>
      <c r="H66" t="s">
        <v>33</v>
      </c>
      <c r="I66" t="s">
        <v>2639</v>
      </c>
      <c r="J66">
        <v>301000</v>
      </c>
      <c r="K66" t="s">
        <v>624</v>
      </c>
      <c r="L66">
        <v>310000</v>
      </c>
      <c r="M66">
        <v>0</v>
      </c>
      <c r="N66" t="s">
        <v>625</v>
      </c>
      <c r="O66" t="s">
        <v>565</v>
      </c>
      <c r="P66">
        <v>0</v>
      </c>
      <c r="Q66">
        <v>286362873.5</v>
      </c>
      <c r="R66">
        <v>0</v>
      </c>
      <c r="S66">
        <v>10764917.74</v>
      </c>
      <c r="T66">
        <v>0</v>
      </c>
      <c r="U66">
        <v>297127791.24000001</v>
      </c>
      <c r="V66">
        <v>0</v>
      </c>
      <c r="W66">
        <v>286362873.5</v>
      </c>
      <c r="X66">
        <v>0</v>
      </c>
      <c r="Y66">
        <v>10764917.74</v>
      </c>
      <c r="Z66">
        <v>0</v>
      </c>
      <c r="AA66">
        <v>297127791.24000001</v>
      </c>
    </row>
    <row r="67" spans="1:27" ht="15" customHeight="1" x14ac:dyDescent="0.25">
      <c r="A67" s="37" t="str">
        <f t="shared" si="0"/>
        <v>LDBONDIgnore</v>
      </c>
      <c r="B67" s="37" t="str">
        <f>VLOOKUP(L67,Mapping!D:F,3,0)</f>
        <v>Ignore</v>
      </c>
      <c r="C67" s="37" t="str">
        <f>VLOOKUP(L67,Mapping!D:G,4,0)</f>
        <v>Ignore</v>
      </c>
      <c r="D67" s="38">
        <f t="shared" si="1"/>
        <v>-2.3998166850000002</v>
      </c>
      <c r="E67" s="38">
        <f t="shared" si="2"/>
        <v>-8.0066567620000004</v>
      </c>
      <c r="F67" s="37">
        <f>VLOOKUP(L67,Mapping!D:H,5,0)</f>
        <v>0</v>
      </c>
      <c r="G67" t="s">
        <v>562</v>
      </c>
      <c r="H67" t="s">
        <v>33</v>
      </c>
      <c r="I67" t="s">
        <v>2639</v>
      </c>
      <c r="J67">
        <v>303000</v>
      </c>
      <c r="K67" t="s">
        <v>626</v>
      </c>
      <c r="L67">
        <v>303201</v>
      </c>
      <c r="M67">
        <v>0</v>
      </c>
      <c r="N67" t="s">
        <v>627</v>
      </c>
      <c r="O67" t="s">
        <v>565</v>
      </c>
      <c r="P67">
        <v>-56068400.770000003</v>
      </c>
      <c r="Q67">
        <v>0</v>
      </c>
      <c r="R67">
        <v>-23998166.850000001</v>
      </c>
      <c r="S67">
        <v>0</v>
      </c>
      <c r="T67">
        <v>-80066567.620000005</v>
      </c>
      <c r="U67">
        <v>0</v>
      </c>
      <c r="V67">
        <v>-56068400.770000003</v>
      </c>
      <c r="W67">
        <v>0</v>
      </c>
      <c r="X67">
        <v>-23998166.850000001</v>
      </c>
      <c r="Y67">
        <v>0</v>
      </c>
      <c r="Z67">
        <v>-80066567.620000005</v>
      </c>
      <c r="AA67">
        <v>0</v>
      </c>
    </row>
    <row r="68" spans="1:27" ht="15" customHeight="1" x14ac:dyDescent="0.25">
      <c r="A68" s="37" t="str">
        <f t="shared" ref="A68:A131" si="3">H68&amp;B68</f>
        <v>LDBONDIgnore</v>
      </c>
      <c r="B68" s="37" t="str">
        <f>VLOOKUP(L68,Mapping!D:F,3,0)</f>
        <v>Ignore</v>
      </c>
      <c r="C68" s="37" t="str">
        <f>VLOOKUP(L68,Mapping!D:G,4,0)</f>
        <v>Ignore</v>
      </c>
      <c r="D68" s="38">
        <f t="shared" ref="D68:D131" si="4">(X68+Y68)/10000000</f>
        <v>-3.5831061999999997E-2</v>
      </c>
      <c r="E68" s="38">
        <f t="shared" ref="E68:E131" si="5">(Z68+AA68)/10000000</f>
        <v>-0.28502546600000001</v>
      </c>
      <c r="F68" s="37">
        <f>VLOOKUP(L68,Mapping!D:H,5,0)</f>
        <v>0</v>
      </c>
      <c r="G68" t="s">
        <v>562</v>
      </c>
      <c r="H68" t="s">
        <v>33</v>
      </c>
      <c r="I68" t="s">
        <v>2639</v>
      </c>
      <c r="J68">
        <v>303000</v>
      </c>
      <c r="K68" t="s">
        <v>626</v>
      </c>
      <c r="L68">
        <v>303202</v>
      </c>
      <c r="M68">
        <v>0</v>
      </c>
      <c r="N68" t="s">
        <v>628</v>
      </c>
      <c r="O68" t="s">
        <v>565</v>
      </c>
      <c r="P68">
        <v>-2491944.04</v>
      </c>
      <c r="Q68">
        <v>0</v>
      </c>
      <c r="R68">
        <v>-358310.62</v>
      </c>
      <c r="S68">
        <v>0</v>
      </c>
      <c r="T68">
        <v>-2850254.66</v>
      </c>
      <c r="U68">
        <v>0</v>
      </c>
      <c r="V68">
        <v>-2491944.04</v>
      </c>
      <c r="W68">
        <v>0</v>
      </c>
      <c r="X68">
        <v>-358310.62</v>
      </c>
      <c r="Y68">
        <v>0</v>
      </c>
      <c r="Z68">
        <v>-2850254.66</v>
      </c>
      <c r="AA68">
        <v>0</v>
      </c>
    </row>
    <row r="69" spans="1:27" ht="15" customHeight="1" x14ac:dyDescent="0.25">
      <c r="A69" s="37" t="str">
        <f t="shared" si="3"/>
        <v>LDBONDIgnore</v>
      </c>
      <c r="B69" s="37" t="str">
        <f>VLOOKUP(L69,Mapping!D:F,3,0)</f>
        <v>Ignore</v>
      </c>
      <c r="C69" s="37" t="str">
        <f>VLOOKUP(L69,Mapping!D:G,4,0)</f>
        <v>Ignore</v>
      </c>
      <c r="D69" s="38">
        <f t="shared" si="4"/>
        <v>-1.8410479999999999E-3</v>
      </c>
      <c r="E69" s="38">
        <f t="shared" si="5"/>
        <v>2.6667880000000002E-3</v>
      </c>
      <c r="F69" s="37">
        <f>VLOOKUP(L69,Mapping!D:H,5,0)</f>
        <v>0</v>
      </c>
      <c r="G69" t="s">
        <v>562</v>
      </c>
      <c r="H69" t="s">
        <v>33</v>
      </c>
      <c r="I69" t="s">
        <v>2639</v>
      </c>
      <c r="J69">
        <v>303000</v>
      </c>
      <c r="K69" t="s">
        <v>626</v>
      </c>
      <c r="L69">
        <v>303230</v>
      </c>
      <c r="M69">
        <v>0</v>
      </c>
      <c r="N69" t="s">
        <v>792</v>
      </c>
      <c r="O69" t="s">
        <v>565</v>
      </c>
      <c r="P69">
        <v>0</v>
      </c>
      <c r="Q69">
        <v>45078.36</v>
      </c>
      <c r="R69">
        <v>-18410.48</v>
      </c>
      <c r="S69">
        <v>0</v>
      </c>
      <c r="T69">
        <v>0</v>
      </c>
      <c r="U69">
        <v>26667.88</v>
      </c>
      <c r="V69">
        <v>0</v>
      </c>
      <c r="W69">
        <v>45078.36</v>
      </c>
      <c r="X69">
        <v>-18410.48</v>
      </c>
      <c r="Y69">
        <v>0</v>
      </c>
      <c r="Z69">
        <v>0</v>
      </c>
      <c r="AA69">
        <v>26667.88</v>
      </c>
    </row>
    <row r="70" spans="1:27" ht="15" customHeight="1" x14ac:dyDescent="0.25">
      <c r="A70" s="37" t="str">
        <f t="shared" si="3"/>
        <v>LDBONDIgnore</v>
      </c>
      <c r="B70" s="37" t="str">
        <f>VLOOKUP(L70,Mapping!D:F,3,0)</f>
        <v>Ignore</v>
      </c>
      <c r="C70" s="37" t="str">
        <f>VLOOKUP(L70,Mapping!D:G,4,0)</f>
        <v>Ignore</v>
      </c>
      <c r="D70" s="38">
        <f t="shared" si="4"/>
        <v>6.392333614</v>
      </c>
      <c r="E70" s="38">
        <f t="shared" si="5"/>
        <v>12.221761292</v>
      </c>
      <c r="F70" s="37">
        <f>VLOOKUP(L70,Mapping!D:H,5,0)</f>
        <v>0</v>
      </c>
      <c r="G70" t="s">
        <v>562</v>
      </c>
      <c r="H70" t="s">
        <v>33</v>
      </c>
      <c r="I70" t="s">
        <v>2639</v>
      </c>
      <c r="J70">
        <v>303000</v>
      </c>
      <c r="K70" t="s">
        <v>626</v>
      </c>
      <c r="L70">
        <v>303245</v>
      </c>
      <c r="M70">
        <v>0</v>
      </c>
      <c r="N70" t="s">
        <v>629</v>
      </c>
      <c r="O70" t="s">
        <v>565</v>
      </c>
      <c r="P70">
        <v>0</v>
      </c>
      <c r="Q70">
        <v>58294276.780000001</v>
      </c>
      <c r="R70">
        <v>0</v>
      </c>
      <c r="S70">
        <v>63923336.140000001</v>
      </c>
      <c r="T70">
        <v>0</v>
      </c>
      <c r="U70">
        <v>122217612.92</v>
      </c>
      <c r="V70">
        <v>0</v>
      </c>
      <c r="W70">
        <v>58294276.780000001</v>
      </c>
      <c r="X70">
        <v>0</v>
      </c>
      <c r="Y70">
        <v>63923336.140000001</v>
      </c>
      <c r="Z70">
        <v>0</v>
      </c>
      <c r="AA70">
        <v>122217612.92</v>
      </c>
    </row>
    <row r="71" spans="1:27" ht="15" customHeight="1" x14ac:dyDescent="0.25">
      <c r="A71" s="37" t="str">
        <f t="shared" si="3"/>
        <v>LDBONDIgnore</v>
      </c>
      <c r="B71" s="37" t="str">
        <f>VLOOKUP(L71,Mapping!D:F,3,0)</f>
        <v>Ignore</v>
      </c>
      <c r="C71" s="37" t="str">
        <f>VLOOKUP(L71,Mapping!D:G,4,0)</f>
        <v>Ignore</v>
      </c>
      <c r="D71" s="38">
        <f t="shared" si="4"/>
        <v>-4.2176319999999998E-3</v>
      </c>
      <c r="E71" s="38">
        <f t="shared" si="5"/>
        <v>1.5496085429999999</v>
      </c>
      <c r="F71" s="37">
        <f>VLOOKUP(L71,Mapping!D:H,5,0)</f>
        <v>0</v>
      </c>
      <c r="G71" t="s">
        <v>562</v>
      </c>
      <c r="H71" t="s">
        <v>33</v>
      </c>
      <c r="I71" t="s">
        <v>2639</v>
      </c>
      <c r="J71">
        <v>303000</v>
      </c>
      <c r="K71" t="s">
        <v>626</v>
      </c>
      <c r="L71">
        <v>303246</v>
      </c>
      <c r="M71">
        <v>0</v>
      </c>
      <c r="N71" t="s">
        <v>630</v>
      </c>
      <c r="O71" t="s">
        <v>565</v>
      </c>
      <c r="P71">
        <v>0</v>
      </c>
      <c r="Q71">
        <v>15538261.75</v>
      </c>
      <c r="R71">
        <v>-42176.32</v>
      </c>
      <c r="S71">
        <v>0</v>
      </c>
      <c r="T71">
        <v>0</v>
      </c>
      <c r="U71">
        <v>15496085.43</v>
      </c>
      <c r="V71">
        <v>0</v>
      </c>
      <c r="W71">
        <v>15538261.75</v>
      </c>
      <c r="X71">
        <v>-42176.32</v>
      </c>
      <c r="Y71">
        <v>0</v>
      </c>
      <c r="Z71">
        <v>0</v>
      </c>
      <c r="AA71">
        <v>15496085.43</v>
      </c>
    </row>
    <row r="72" spans="1:27" ht="15" customHeight="1" x14ac:dyDescent="0.25">
      <c r="A72" s="37" t="str">
        <f t="shared" si="3"/>
        <v>LDBONDIgnore</v>
      </c>
      <c r="B72" s="37" t="str">
        <f>VLOOKUP(L72,Mapping!D:F,3,0)</f>
        <v>Ignore</v>
      </c>
      <c r="C72" s="37" t="str">
        <f>VLOOKUP(L72,Mapping!D:G,4,0)</f>
        <v>Ignore</v>
      </c>
      <c r="D72" s="38">
        <f t="shared" si="4"/>
        <v>0.26775381100000001</v>
      </c>
      <c r="E72" s="38">
        <f t="shared" si="5"/>
        <v>0.8812322640000001</v>
      </c>
      <c r="F72" s="37">
        <f>VLOOKUP(L72,Mapping!D:H,5,0)</f>
        <v>0</v>
      </c>
      <c r="G72" t="s">
        <v>562</v>
      </c>
      <c r="H72" t="s">
        <v>33</v>
      </c>
      <c r="I72" t="s">
        <v>2639</v>
      </c>
      <c r="J72">
        <v>303000</v>
      </c>
      <c r="K72" t="s">
        <v>626</v>
      </c>
      <c r="L72">
        <v>303249</v>
      </c>
      <c r="M72">
        <v>0</v>
      </c>
      <c r="N72" t="s">
        <v>793</v>
      </c>
      <c r="O72" t="s">
        <v>565</v>
      </c>
      <c r="P72">
        <v>0</v>
      </c>
      <c r="Q72">
        <v>6134784.5300000003</v>
      </c>
      <c r="R72">
        <v>0</v>
      </c>
      <c r="S72">
        <v>2677538.11</v>
      </c>
      <c r="T72">
        <v>0</v>
      </c>
      <c r="U72">
        <v>8812322.6400000006</v>
      </c>
      <c r="V72">
        <v>0</v>
      </c>
      <c r="W72">
        <v>6134784.5300000003</v>
      </c>
      <c r="X72">
        <v>0</v>
      </c>
      <c r="Y72">
        <v>2677538.11</v>
      </c>
      <c r="Z72">
        <v>0</v>
      </c>
      <c r="AA72">
        <v>8812322.6400000006</v>
      </c>
    </row>
    <row r="73" spans="1:27" ht="15" customHeight="1" x14ac:dyDescent="0.25">
      <c r="A73" s="37" t="str">
        <f t="shared" si="3"/>
        <v>LDBONDIgnore</v>
      </c>
      <c r="B73" s="37" t="str">
        <f>VLOOKUP(L73,Mapping!D:F,3,0)</f>
        <v>Ignore</v>
      </c>
      <c r="C73" s="37" t="str">
        <f>VLOOKUP(L73,Mapping!D:G,4,0)</f>
        <v>Ignore</v>
      </c>
      <c r="D73" s="38">
        <f t="shared" si="4"/>
        <v>0.17587651800000004</v>
      </c>
      <c r="E73" s="38">
        <f t="shared" si="5"/>
        <v>0.61549047499999998</v>
      </c>
      <c r="F73" s="37">
        <f>VLOOKUP(L73,Mapping!D:H,5,0)</f>
        <v>0</v>
      </c>
      <c r="G73" t="s">
        <v>562</v>
      </c>
      <c r="H73" t="s">
        <v>33</v>
      </c>
      <c r="I73" t="s">
        <v>2639</v>
      </c>
      <c r="J73">
        <v>303000</v>
      </c>
      <c r="K73" t="s">
        <v>626</v>
      </c>
      <c r="L73">
        <v>303251</v>
      </c>
      <c r="M73">
        <v>0</v>
      </c>
      <c r="N73" t="s">
        <v>794</v>
      </c>
      <c r="O73" t="s">
        <v>565</v>
      </c>
      <c r="P73">
        <v>0</v>
      </c>
      <c r="Q73">
        <v>4396139.57</v>
      </c>
      <c r="R73">
        <v>0</v>
      </c>
      <c r="S73">
        <v>1758765.1800000004</v>
      </c>
      <c r="T73">
        <v>0</v>
      </c>
      <c r="U73">
        <v>6154904.75</v>
      </c>
      <c r="V73">
        <v>0</v>
      </c>
      <c r="W73">
        <v>4396139.57</v>
      </c>
      <c r="X73">
        <v>0</v>
      </c>
      <c r="Y73">
        <v>1758765.1800000004</v>
      </c>
      <c r="Z73">
        <v>0</v>
      </c>
      <c r="AA73">
        <v>6154904.75</v>
      </c>
    </row>
    <row r="74" spans="1:27" ht="15" customHeight="1" x14ac:dyDescent="0.25">
      <c r="A74" s="37" t="str">
        <f t="shared" si="3"/>
        <v>LDBONDIgnore</v>
      </c>
      <c r="B74" s="37" t="str">
        <f>VLOOKUP(L74,Mapping!D:F,3,0)</f>
        <v>Ignore</v>
      </c>
      <c r="C74" s="37" t="str">
        <f>VLOOKUP(L74,Mapping!D:G,4,0)</f>
        <v>Ignore</v>
      </c>
      <c r="D74" s="38">
        <f t="shared" si="4"/>
        <v>-9.3367999999999991E-5</v>
      </c>
      <c r="E74" s="38">
        <f t="shared" si="5"/>
        <v>-3.9150520000000005E-3</v>
      </c>
      <c r="F74" s="37">
        <f>VLOOKUP(L74,Mapping!D:H,5,0)</f>
        <v>0</v>
      </c>
      <c r="G74" t="s">
        <v>562</v>
      </c>
      <c r="H74" t="s">
        <v>33</v>
      </c>
      <c r="I74" t="s">
        <v>2639</v>
      </c>
      <c r="J74">
        <v>303000</v>
      </c>
      <c r="K74" t="s">
        <v>626</v>
      </c>
      <c r="L74">
        <v>303284</v>
      </c>
      <c r="M74">
        <v>0</v>
      </c>
      <c r="N74" t="s">
        <v>795</v>
      </c>
      <c r="O74" t="s">
        <v>565</v>
      </c>
      <c r="P74">
        <v>-38216.840000000004</v>
      </c>
      <c r="Q74">
        <v>0</v>
      </c>
      <c r="R74">
        <v>-933.68</v>
      </c>
      <c r="S74">
        <v>0</v>
      </c>
      <c r="T74">
        <v>-39150.520000000004</v>
      </c>
      <c r="U74">
        <v>0</v>
      </c>
      <c r="V74">
        <v>-38216.840000000004</v>
      </c>
      <c r="W74">
        <v>0</v>
      </c>
      <c r="X74">
        <v>-933.68</v>
      </c>
      <c r="Y74">
        <v>0</v>
      </c>
      <c r="Z74">
        <v>-39150.520000000004</v>
      </c>
      <c r="AA74">
        <v>0</v>
      </c>
    </row>
    <row r="75" spans="1:27" ht="15" customHeight="1" x14ac:dyDescent="0.25">
      <c r="A75" s="37" t="str">
        <f t="shared" si="3"/>
        <v>LDBONDIgnore</v>
      </c>
      <c r="B75" s="37" t="str">
        <f>VLOOKUP(L75,Mapping!D:F,3,0)</f>
        <v>Ignore</v>
      </c>
      <c r="C75" s="37" t="str">
        <f>VLOOKUP(L75,Mapping!D:G,4,0)</f>
        <v>Ignore</v>
      </c>
      <c r="D75" s="38">
        <f t="shared" si="4"/>
        <v>0</v>
      </c>
      <c r="E75" s="38">
        <f t="shared" si="5"/>
        <v>467.57985903500003</v>
      </c>
      <c r="F75" s="37">
        <f>VLOOKUP(L75,Mapping!D:H,5,0)</f>
        <v>0</v>
      </c>
      <c r="G75" t="s">
        <v>562</v>
      </c>
      <c r="H75" t="s">
        <v>33</v>
      </c>
      <c r="I75" t="s">
        <v>2639</v>
      </c>
      <c r="J75">
        <v>303000</v>
      </c>
      <c r="K75" t="s">
        <v>626</v>
      </c>
      <c r="L75">
        <v>390000</v>
      </c>
      <c r="M75">
        <v>0</v>
      </c>
      <c r="N75" t="s">
        <v>631</v>
      </c>
      <c r="O75" t="s">
        <v>565</v>
      </c>
      <c r="P75">
        <v>0</v>
      </c>
      <c r="Q75">
        <v>4675798590.3500004</v>
      </c>
      <c r="R75">
        <v>0</v>
      </c>
      <c r="S75">
        <v>0</v>
      </c>
      <c r="T75">
        <v>0</v>
      </c>
      <c r="U75">
        <v>4675798590.3500004</v>
      </c>
      <c r="V75">
        <v>0</v>
      </c>
      <c r="W75">
        <v>4675798590.3500004</v>
      </c>
      <c r="X75">
        <v>0</v>
      </c>
      <c r="Y75">
        <v>0</v>
      </c>
      <c r="Z75">
        <v>0</v>
      </c>
      <c r="AA75">
        <v>4675798590.3500004</v>
      </c>
    </row>
    <row r="76" spans="1:27" ht="15" customHeight="1" x14ac:dyDescent="0.25">
      <c r="A76" s="37" t="str">
        <f t="shared" si="3"/>
        <v>LDBONDIgnore</v>
      </c>
      <c r="B76" s="37" t="str">
        <f>VLOOKUP(L76,Mapping!D:F,3,0)</f>
        <v>Ignore</v>
      </c>
      <c r="C76" s="37" t="str">
        <f>VLOOKUP(L76,Mapping!D:G,4,0)</f>
        <v>Ignore</v>
      </c>
      <c r="D76" s="38">
        <f t="shared" si="4"/>
        <v>0</v>
      </c>
      <c r="E76" s="38">
        <f t="shared" si="5"/>
        <v>-189.710209647</v>
      </c>
      <c r="F76" s="37">
        <f>VLOOKUP(L76,Mapping!D:H,5,0)</f>
        <v>0</v>
      </c>
      <c r="G76" t="s">
        <v>562</v>
      </c>
      <c r="H76" t="s">
        <v>33</v>
      </c>
      <c r="I76" t="s">
        <v>2639</v>
      </c>
      <c r="J76">
        <v>303000</v>
      </c>
      <c r="K76" t="s">
        <v>626</v>
      </c>
      <c r="L76">
        <v>390001</v>
      </c>
      <c r="M76">
        <v>0</v>
      </c>
      <c r="N76" t="s">
        <v>632</v>
      </c>
      <c r="O76" t="s">
        <v>565</v>
      </c>
      <c r="P76">
        <v>-1897102096.47</v>
      </c>
      <c r="Q76">
        <v>0</v>
      </c>
      <c r="R76">
        <v>0</v>
      </c>
      <c r="S76">
        <v>0</v>
      </c>
      <c r="T76">
        <v>-1897102096.47</v>
      </c>
      <c r="U76">
        <v>0</v>
      </c>
      <c r="V76">
        <v>-1897102096.47</v>
      </c>
      <c r="W76">
        <v>0</v>
      </c>
      <c r="X76">
        <v>0</v>
      </c>
      <c r="Y76">
        <v>0</v>
      </c>
      <c r="Z76">
        <v>-1897102096.47</v>
      </c>
      <c r="AA76">
        <v>0</v>
      </c>
    </row>
    <row r="77" spans="1:27" ht="15" customHeight="1" x14ac:dyDescent="0.25">
      <c r="A77" s="37" t="str">
        <f t="shared" si="3"/>
        <v>LDBONDIgnore</v>
      </c>
      <c r="B77" s="37" t="str">
        <f>VLOOKUP(L77,Mapping!D:F,3,0)</f>
        <v>Ignore</v>
      </c>
      <c r="C77" s="37" t="str">
        <f>VLOOKUP(L77,Mapping!D:G,4,0)</f>
        <v>Ignore</v>
      </c>
      <c r="D77" s="38">
        <f t="shared" si="4"/>
        <v>0</v>
      </c>
      <c r="E77" s="38">
        <f t="shared" si="5"/>
        <v>-2.2072799070000002</v>
      </c>
      <c r="F77" s="37">
        <f>VLOOKUP(L77,Mapping!D:H,5,0)</f>
        <v>0</v>
      </c>
      <c r="G77" t="s">
        <v>562</v>
      </c>
      <c r="H77" t="s">
        <v>33</v>
      </c>
      <c r="I77" t="s">
        <v>2639</v>
      </c>
      <c r="J77">
        <v>303000</v>
      </c>
      <c r="K77" t="s">
        <v>626</v>
      </c>
      <c r="L77">
        <v>390002</v>
      </c>
      <c r="M77">
        <v>0</v>
      </c>
      <c r="N77" t="s">
        <v>633</v>
      </c>
      <c r="O77" t="s">
        <v>565</v>
      </c>
      <c r="P77">
        <v>-22072799.07</v>
      </c>
      <c r="Q77">
        <v>0</v>
      </c>
      <c r="R77">
        <v>0</v>
      </c>
      <c r="S77">
        <v>0</v>
      </c>
      <c r="T77">
        <v>-22072799.07</v>
      </c>
      <c r="U77">
        <v>0</v>
      </c>
      <c r="V77">
        <v>-22072799.07</v>
      </c>
      <c r="W77">
        <v>0</v>
      </c>
      <c r="X77">
        <v>0</v>
      </c>
      <c r="Y77">
        <v>0</v>
      </c>
      <c r="Z77">
        <v>-22072799.07</v>
      </c>
      <c r="AA77">
        <v>0</v>
      </c>
    </row>
    <row r="78" spans="1:27" ht="15" customHeight="1" x14ac:dyDescent="0.25">
      <c r="A78" s="37" t="str">
        <f t="shared" si="3"/>
        <v>LDBONDIgnore</v>
      </c>
      <c r="B78" s="37" t="str">
        <f>VLOOKUP(L78,Mapping!D:F,3,0)</f>
        <v>Ignore</v>
      </c>
      <c r="C78" s="37" t="str">
        <f>VLOOKUP(L78,Mapping!D:G,4,0)</f>
        <v>Ignore</v>
      </c>
      <c r="D78" s="38">
        <f t="shared" si="4"/>
        <v>0</v>
      </c>
      <c r="E78" s="38">
        <f t="shared" si="5"/>
        <v>-6.0608256310000002</v>
      </c>
      <c r="F78" s="37">
        <f>VLOOKUP(L78,Mapping!D:H,5,0)</f>
        <v>0</v>
      </c>
      <c r="G78" t="s">
        <v>562</v>
      </c>
      <c r="H78" t="s">
        <v>33</v>
      </c>
      <c r="I78" t="s">
        <v>2639</v>
      </c>
      <c r="J78">
        <v>303000</v>
      </c>
      <c r="K78" t="s">
        <v>626</v>
      </c>
      <c r="L78">
        <v>390405</v>
      </c>
      <c r="M78">
        <v>0</v>
      </c>
      <c r="N78" t="s">
        <v>634</v>
      </c>
      <c r="O78" t="s">
        <v>565</v>
      </c>
      <c r="P78">
        <v>-60608256.310000002</v>
      </c>
      <c r="Q78">
        <v>0</v>
      </c>
      <c r="R78">
        <v>0</v>
      </c>
      <c r="S78">
        <v>0</v>
      </c>
      <c r="T78">
        <v>-60608256.310000002</v>
      </c>
      <c r="U78">
        <v>0</v>
      </c>
      <c r="V78">
        <v>-60608256.310000002</v>
      </c>
      <c r="W78">
        <v>0</v>
      </c>
      <c r="X78">
        <v>0</v>
      </c>
      <c r="Y78">
        <v>0</v>
      </c>
      <c r="Z78">
        <v>-60608256.310000002</v>
      </c>
      <c r="AA78">
        <v>0</v>
      </c>
    </row>
    <row r="79" spans="1:27" ht="15" customHeight="1" x14ac:dyDescent="0.25">
      <c r="A79" s="37" t="str">
        <f t="shared" si="3"/>
        <v>LDBONDIgnore</v>
      </c>
      <c r="B79" s="37" t="str">
        <f>VLOOKUP(L79,Mapping!D:F,3,0)</f>
        <v>Ignore</v>
      </c>
      <c r="C79" s="37" t="str">
        <f>VLOOKUP(L79,Mapping!D:G,4,0)</f>
        <v>Ignore</v>
      </c>
      <c r="D79" s="38">
        <f t="shared" si="4"/>
        <v>0</v>
      </c>
      <c r="E79" s="38">
        <f t="shared" si="5"/>
        <v>2.7211241000000004E-2</v>
      </c>
      <c r="F79" s="37">
        <f>VLOOKUP(L79,Mapping!D:H,5,0)</f>
        <v>0</v>
      </c>
      <c r="G79" t="s">
        <v>562</v>
      </c>
      <c r="H79" t="s">
        <v>33</v>
      </c>
      <c r="I79" t="s">
        <v>2639</v>
      </c>
      <c r="J79">
        <v>303000</v>
      </c>
      <c r="K79" t="s">
        <v>626</v>
      </c>
      <c r="L79">
        <v>390430</v>
      </c>
      <c r="M79">
        <v>0</v>
      </c>
      <c r="N79" t="s">
        <v>796</v>
      </c>
      <c r="O79" t="s">
        <v>565</v>
      </c>
      <c r="P79">
        <v>0</v>
      </c>
      <c r="Q79">
        <v>272112.41000000003</v>
      </c>
      <c r="R79">
        <v>0</v>
      </c>
      <c r="S79">
        <v>0</v>
      </c>
      <c r="T79">
        <v>0</v>
      </c>
      <c r="U79">
        <v>272112.41000000003</v>
      </c>
      <c r="V79">
        <v>0</v>
      </c>
      <c r="W79">
        <v>272112.41000000003</v>
      </c>
      <c r="X79">
        <v>0</v>
      </c>
      <c r="Y79">
        <v>0</v>
      </c>
      <c r="Z79">
        <v>0</v>
      </c>
      <c r="AA79">
        <v>272112.41000000003</v>
      </c>
    </row>
    <row r="80" spans="1:27" ht="15" customHeight="1" x14ac:dyDescent="0.25">
      <c r="A80" s="37" t="str">
        <f t="shared" si="3"/>
        <v>LDBONDIgnore</v>
      </c>
      <c r="B80" s="37" t="str">
        <f>VLOOKUP(L80,Mapping!D:F,3,0)</f>
        <v>Ignore</v>
      </c>
      <c r="C80" s="37" t="str">
        <f>VLOOKUP(L80,Mapping!D:G,4,0)</f>
        <v>Ignore</v>
      </c>
      <c r="D80" s="38">
        <f t="shared" si="4"/>
        <v>0</v>
      </c>
      <c r="E80" s="38">
        <f t="shared" si="5"/>
        <v>-131.31594391800002</v>
      </c>
      <c r="F80" s="37">
        <f>VLOOKUP(L80,Mapping!D:H,5,0)</f>
        <v>0</v>
      </c>
      <c r="G80" t="s">
        <v>562</v>
      </c>
      <c r="H80" t="s">
        <v>33</v>
      </c>
      <c r="I80" t="s">
        <v>2639</v>
      </c>
      <c r="J80">
        <v>303000</v>
      </c>
      <c r="K80" t="s">
        <v>626</v>
      </c>
      <c r="L80">
        <v>390445</v>
      </c>
      <c r="M80">
        <v>0</v>
      </c>
      <c r="N80" t="s">
        <v>635</v>
      </c>
      <c r="O80" t="s">
        <v>565</v>
      </c>
      <c r="P80">
        <v>-1313159439.1800001</v>
      </c>
      <c r="Q80">
        <v>0</v>
      </c>
      <c r="R80">
        <v>0</v>
      </c>
      <c r="S80">
        <v>0</v>
      </c>
      <c r="T80">
        <v>-1313159439.1800001</v>
      </c>
      <c r="U80">
        <v>0</v>
      </c>
      <c r="V80">
        <v>-1313159439.1800001</v>
      </c>
      <c r="W80">
        <v>0</v>
      </c>
      <c r="X80">
        <v>0</v>
      </c>
      <c r="Y80">
        <v>0</v>
      </c>
      <c r="Z80">
        <v>-1313159439.1800001</v>
      </c>
      <c r="AA80">
        <v>0</v>
      </c>
    </row>
    <row r="81" spans="1:27" ht="15" customHeight="1" x14ac:dyDescent="0.25">
      <c r="A81" s="37" t="str">
        <f t="shared" si="3"/>
        <v>LDBONDIgnore</v>
      </c>
      <c r="B81" s="37" t="str">
        <f>VLOOKUP(L81,Mapping!D:F,3,0)</f>
        <v>Ignore</v>
      </c>
      <c r="C81" s="37" t="str">
        <f>VLOOKUP(L81,Mapping!D:G,4,0)</f>
        <v>Ignore</v>
      </c>
      <c r="D81" s="38">
        <f t="shared" si="4"/>
        <v>0</v>
      </c>
      <c r="E81" s="38">
        <f t="shared" si="5"/>
        <v>-1.396278621</v>
      </c>
      <c r="F81" s="37">
        <f>VLOOKUP(L81,Mapping!D:H,5,0)</f>
        <v>0</v>
      </c>
      <c r="G81" t="s">
        <v>562</v>
      </c>
      <c r="H81" t="s">
        <v>33</v>
      </c>
      <c r="I81" t="s">
        <v>2639</v>
      </c>
      <c r="J81">
        <v>303000</v>
      </c>
      <c r="K81" t="s">
        <v>626</v>
      </c>
      <c r="L81">
        <v>390446</v>
      </c>
      <c r="M81">
        <v>0</v>
      </c>
      <c r="N81" t="s">
        <v>636</v>
      </c>
      <c r="O81" t="s">
        <v>565</v>
      </c>
      <c r="P81">
        <v>-13962786.210000001</v>
      </c>
      <c r="Q81">
        <v>0</v>
      </c>
      <c r="R81">
        <v>0</v>
      </c>
      <c r="S81">
        <v>0</v>
      </c>
      <c r="T81">
        <v>-13962786.210000001</v>
      </c>
      <c r="U81">
        <v>0</v>
      </c>
      <c r="V81">
        <v>-13962786.210000001</v>
      </c>
      <c r="W81">
        <v>0</v>
      </c>
      <c r="X81">
        <v>0</v>
      </c>
      <c r="Y81">
        <v>0</v>
      </c>
      <c r="Z81">
        <v>-13962786.210000001</v>
      </c>
      <c r="AA81">
        <v>0</v>
      </c>
    </row>
    <row r="82" spans="1:27" ht="15" customHeight="1" x14ac:dyDescent="0.25">
      <c r="A82" s="37" t="str">
        <f t="shared" si="3"/>
        <v>LDBONDIgnore</v>
      </c>
      <c r="B82" s="37" t="str">
        <f>VLOOKUP(L82,Mapping!D:F,3,0)</f>
        <v>Ignore</v>
      </c>
      <c r="C82" s="37" t="str">
        <f>VLOOKUP(L82,Mapping!D:G,4,0)</f>
        <v>Ignore</v>
      </c>
      <c r="D82" s="38">
        <f t="shared" si="4"/>
        <v>0</v>
      </c>
      <c r="E82" s="38">
        <f t="shared" si="5"/>
        <v>-0.25846477199999995</v>
      </c>
      <c r="F82" s="37">
        <f>VLOOKUP(L82,Mapping!D:H,5,0)</f>
        <v>0</v>
      </c>
      <c r="G82" t="s">
        <v>562</v>
      </c>
      <c r="H82" t="s">
        <v>33</v>
      </c>
      <c r="I82" t="s">
        <v>2639</v>
      </c>
      <c r="J82">
        <v>303000</v>
      </c>
      <c r="K82" t="s">
        <v>626</v>
      </c>
      <c r="L82">
        <v>390449</v>
      </c>
      <c r="M82">
        <v>0</v>
      </c>
      <c r="N82" t="s">
        <v>797</v>
      </c>
      <c r="O82" t="s">
        <v>565</v>
      </c>
      <c r="P82">
        <v>-2584647.7199999997</v>
      </c>
      <c r="Q82">
        <v>0</v>
      </c>
      <c r="R82">
        <v>0</v>
      </c>
      <c r="S82">
        <v>0</v>
      </c>
      <c r="T82">
        <v>-2584647.7199999997</v>
      </c>
      <c r="U82">
        <v>0</v>
      </c>
      <c r="V82">
        <v>-2584647.7199999997</v>
      </c>
      <c r="W82">
        <v>0</v>
      </c>
      <c r="X82">
        <v>0</v>
      </c>
      <c r="Y82">
        <v>0</v>
      </c>
      <c r="Z82">
        <v>-2584647.7199999997</v>
      </c>
      <c r="AA82">
        <v>0</v>
      </c>
    </row>
    <row r="83" spans="1:27" ht="15" customHeight="1" x14ac:dyDescent="0.25">
      <c r="A83" s="37" t="str">
        <f t="shared" si="3"/>
        <v>LDBONDIgnore</v>
      </c>
      <c r="B83" s="37" t="str">
        <f>VLOOKUP(L83,Mapping!D:F,3,0)</f>
        <v>Ignore</v>
      </c>
      <c r="C83" s="37" t="str">
        <f>VLOOKUP(L83,Mapping!D:G,4,0)</f>
        <v>Ignore</v>
      </c>
      <c r="D83" s="38">
        <f t="shared" si="4"/>
        <v>0</v>
      </c>
      <c r="E83" s="38">
        <f t="shared" si="5"/>
        <v>-0.34616522799999999</v>
      </c>
      <c r="F83" s="37">
        <f>VLOOKUP(L83,Mapping!D:H,5,0)</f>
        <v>0</v>
      </c>
      <c r="G83" t="s">
        <v>562</v>
      </c>
      <c r="H83" t="s">
        <v>33</v>
      </c>
      <c r="I83" t="s">
        <v>2639</v>
      </c>
      <c r="J83">
        <v>303000</v>
      </c>
      <c r="K83" t="s">
        <v>626</v>
      </c>
      <c r="L83">
        <v>390451</v>
      </c>
      <c r="M83">
        <v>0</v>
      </c>
      <c r="N83" t="s">
        <v>798</v>
      </c>
      <c r="O83" t="s">
        <v>565</v>
      </c>
      <c r="P83">
        <v>-3461652.28</v>
      </c>
      <c r="Q83">
        <v>0</v>
      </c>
      <c r="R83">
        <v>0</v>
      </c>
      <c r="S83">
        <v>0</v>
      </c>
      <c r="T83">
        <v>-3461652.28</v>
      </c>
      <c r="U83">
        <v>0</v>
      </c>
      <c r="V83">
        <v>-3461652.28</v>
      </c>
      <c r="W83">
        <v>0</v>
      </c>
      <c r="X83">
        <v>0</v>
      </c>
      <c r="Y83">
        <v>0</v>
      </c>
      <c r="Z83">
        <v>-3461652.28</v>
      </c>
      <c r="AA83">
        <v>0</v>
      </c>
    </row>
    <row r="84" spans="1:27" ht="15" customHeight="1" x14ac:dyDescent="0.25">
      <c r="A84" s="37" t="str">
        <f t="shared" si="3"/>
        <v>LDBONDIgnore</v>
      </c>
      <c r="B84" s="37" t="str">
        <f>VLOOKUP(L84,Mapping!D:F,3,0)</f>
        <v>Ignore</v>
      </c>
      <c r="C84" s="37" t="str">
        <f>VLOOKUP(L84,Mapping!D:G,4,0)</f>
        <v>Ignore</v>
      </c>
      <c r="D84" s="38">
        <f t="shared" si="4"/>
        <v>0</v>
      </c>
      <c r="E84" s="38">
        <f t="shared" si="5"/>
        <v>5.2347410000000002E-3</v>
      </c>
      <c r="F84" s="37">
        <f>VLOOKUP(L84,Mapping!D:H,5,0)</f>
        <v>0</v>
      </c>
      <c r="G84" t="s">
        <v>562</v>
      </c>
      <c r="H84" t="s">
        <v>33</v>
      </c>
      <c r="I84" t="s">
        <v>2639</v>
      </c>
      <c r="J84">
        <v>303000</v>
      </c>
      <c r="K84" t="s">
        <v>626</v>
      </c>
      <c r="L84">
        <v>390565</v>
      </c>
      <c r="M84">
        <v>0</v>
      </c>
      <c r="N84" t="s">
        <v>799</v>
      </c>
      <c r="O84" t="s">
        <v>565</v>
      </c>
      <c r="P84">
        <v>0</v>
      </c>
      <c r="Q84">
        <v>52347.41</v>
      </c>
      <c r="R84">
        <v>0</v>
      </c>
      <c r="S84">
        <v>0</v>
      </c>
      <c r="T84">
        <v>0</v>
      </c>
      <c r="U84">
        <v>52347.41</v>
      </c>
      <c r="V84">
        <v>0</v>
      </c>
      <c r="W84">
        <v>52347.41</v>
      </c>
      <c r="X84">
        <v>0</v>
      </c>
      <c r="Y84">
        <v>0</v>
      </c>
      <c r="Z84">
        <v>0</v>
      </c>
      <c r="AA84">
        <v>52347.41</v>
      </c>
    </row>
    <row r="85" spans="1:27" ht="15" customHeight="1" x14ac:dyDescent="0.25">
      <c r="A85" s="37" t="str">
        <f t="shared" si="3"/>
        <v>LDBOND5.3</v>
      </c>
      <c r="B85" s="37">
        <f>VLOOKUP(L85,Mapping!D:F,3,0)</f>
        <v>5.3</v>
      </c>
      <c r="C85" s="37" t="str">
        <f>VLOOKUP(L85,Mapping!D:G,4,0)</f>
        <v>Ignore</v>
      </c>
      <c r="D85" s="38">
        <f t="shared" si="4"/>
        <v>0.10882861200000001</v>
      </c>
      <c r="E85" s="38">
        <f t="shared" si="5"/>
        <v>0.97483361000000002</v>
      </c>
      <c r="F85" s="37">
        <f>VLOOKUP(L85,Mapping!D:H,5,0)</f>
        <v>0</v>
      </c>
      <c r="G85" t="s">
        <v>562</v>
      </c>
      <c r="H85" t="s">
        <v>33</v>
      </c>
      <c r="I85" t="s">
        <v>2639</v>
      </c>
      <c r="J85">
        <v>410000</v>
      </c>
      <c r="K85" t="s">
        <v>637</v>
      </c>
      <c r="L85">
        <v>412130</v>
      </c>
      <c r="M85">
        <v>0</v>
      </c>
      <c r="N85" t="s">
        <v>639</v>
      </c>
      <c r="O85" t="s">
        <v>565</v>
      </c>
      <c r="P85">
        <v>0</v>
      </c>
      <c r="Q85">
        <v>8660049.9800000004</v>
      </c>
      <c r="R85">
        <v>0</v>
      </c>
      <c r="S85">
        <v>1088286.1200000001</v>
      </c>
      <c r="T85">
        <v>0</v>
      </c>
      <c r="U85">
        <v>9748336.0999999996</v>
      </c>
      <c r="V85">
        <v>0</v>
      </c>
      <c r="W85">
        <v>8660049.9800000004</v>
      </c>
      <c r="X85">
        <v>0</v>
      </c>
      <c r="Y85">
        <v>1088286.1200000001</v>
      </c>
      <c r="Z85">
        <v>0</v>
      </c>
      <c r="AA85">
        <v>9748336.0999999996</v>
      </c>
    </row>
    <row r="86" spans="1:27" ht="15" customHeight="1" x14ac:dyDescent="0.25">
      <c r="A86" s="37" t="str">
        <f t="shared" si="3"/>
        <v>LDBOND5.3</v>
      </c>
      <c r="B86" s="37">
        <f>VLOOKUP(L86,Mapping!D:F,3,0)</f>
        <v>5.3</v>
      </c>
      <c r="C86" s="37" t="str">
        <f>VLOOKUP(L86,Mapping!D:G,4,0)</f>
        <v>Ignore</v>
      </c>
      <c r="D86" s="38">
        <f t="shared" si="4"/>
        <v>0.48637727300000005</v>
      </c>
      <c r="E86" s="38">
        <f t="shared" si="5"/>
        <v>0.48637727300000005</v>
      </c>
      <c r="F86" s="37">
        <f>VLOOKUP(L86,Mapping!D:H,5,0)</f>
        <v>0</v>
      </c>
      <c r="G86" t="s">
        <v>562</v>
      </c>
      <c r="H86" t="s">
        <v>33</v>
      </c>
      <c r="I86" t="s">
        <v>2639</v>
      </c>
      <c r="J86">
        <v>410000</v>
      </c>
      <c r="K86" t="s">
        <v>637</v>
      </c>
      <c r="L86">
        <v>412135</v>
      </c>
      <c r="M86">
        <v>0</v>
      </c>
      <c r="N86" t="s">
        <v>930</v>
      </c>
      <c r="O86" t="s">
        <v>565</v>
      </c>
      <c r="P86">
        <v>0</v>
      </c>
      <c r="Q86">
        <v>0</v>
      </c>
      <c r="R86">
        <v>0</v>
      </c>
      <c r="S86">
        <v>4863772.7300000004</v>
      </c>
      <c r="T86">
        <v>0</v>
      </c>
      <c r="U86">
        <v>4863772.7300000004</v>
      </c>
      <c r="V86">
        <v>0</v>
      </c>
      <c r="W86">
        <v>0</v>
      </c>
      <c r="X86">
        <v>0</v>
      </c>
      <c r="Y86">
        <v>4863772.7300000004</v>
      </c>
      <c r="Z86">
        <v>0</v>
      </c>
      <c r="AA86">
        <v>4863772.7300000004</v>
      </c>
    </row>
    <row r="87" spans="1:27" ht="15" customHeight="1" x14ac:dyDescent="0.25">
      <c r="A87" s="37" t="str">
        <f t="shared" si="3"/>
        <v>LDBONDIgnore</v>
      </c>
      <c r="B87" s="37" t="str">
        <f>VLOOKUP(L87,Mapping!D:F,3,0)</f>
        <v>Ignore</v>
      </c>
      <c r="C87" s="37" t="str">
        <f>VLOOKUP(L87,Mapping!D:G,4,0)</f>
        <v>Ignore</v>
      </c>
      <c r="D87" s="38">
        <f t="shared" si="4"/>
        <v>9.1730000000000006E-2</v>
      </c>
      <c r="E87" s="38">
        <f t="shared" si="5"/>
        <v>0.33341999999999999</v>
      </c>
      <c r="F87" s="37">
        <f>VLOOKUP(L87,Mapping!D:H,5,0)</f>
        <v>0</v>
      </c>
      <c r="G87" t="s">
        <v>562</v>
      </c>
      <c r="H87" t="s">
        <v>33</v>
      </c>
      <c r="I87" t="s">
        <v>2639</v>
      </c>
      <c r="J87">
        <v>430000</v>
      </c>
      <c r="K87" t="s">
        <v>643</v>
      </c>
      <c r="L87">
        <v>432120</v>
      </c>
      <c r="M87">
        <v>0</v>
      </c>
      <c r="N87" t="s">
        <v>644</v>
      </c>
      <c r="O87" t="s">
        <v>565</v>
      </c>
      <c r="P87">
        <v>0</v>
      </c>
      <c r="Q87">
        <v>2416900</v>
      </c>
      <c r="R87">
        <v>0</v>
      </c>
      <c r="S87">
        <v>917300</v>
      </c>
      <c r="T87">
        <v>0</v>
      </c>
      <c r="U87">
        <v>3334200</v>
      </c>
      <c r="V87">
        <v>0</v>
      </c>
      <c r="W87">
        <v>2416900</v>
      </c>
      <c r="X87">
        <v>0</v>
      </c>
      <c r="Y87">
        <v>917300</v>
      </c>
      <c r="Z87">
        <v>0</v>
      </c>
      <c r="AA87">
        <v>3334200</v>
      </c>
    </row>
    <row r="88" spans="1:27" ht="15" customHeight="1" x14ac:dyDescent="0.25">
      <c r="A88" s="37" t="str">
        <f t="shared" si="3"/>
        <v>LDBONDIgnore</v>
      </c>
      <c r="B88" s="37" t="str">
        <f>VLOOKUP(L88,Mapping!D:F,3,0)</f>
        <v>Ignore</v>
      </c>
      <c r="C88" s="37" t="str">
        <f>VLOOKUP(L88,Mapping!D:G,4,0)</f>
        <v>Ignore</v>
      </c>
      <c r="D88" s="38">
        <f t="shared" si="4"/>
        <v>0.40874288799999997</v>
      </c>
      <c r="E88" s="38">
        <f t="shared" si="5"/>
        <v>0.8764035939999999</v>
      </c>
      <c r="F88" s="37">
        <f>VLOOKUP(L88,Mapping!D:H,5,0)</f>
        <v>0</v>
      </c>
      <c r="G88" t="s">
        <v>562</v>
      </c>
      <c r="H88" t="s">
        <v>33</v>
      </c>
      <c r="I88" t="s">
        <v>2639</v>
      </c>
      <c r="J88">
        <v>430000</v>
      </c>
      <c r="K88" t="s">
        <v>643</v>
      </c>
      <c r="L88">
        <v>432130</v>
      </c>
      <c r="M88">
        <v>0</v>
      </c>
      <c r="N88" t="s">
        <v>645</v>
      </c>
      <c r="O88" t="s">
        <v>565</v>
      </c>
      <c r="P88">
        <v>0</v>
      </c>
      <c r="Q88">
        <v>4676607.0600000005</v>
      </c>
      <c r="R88">
        <v>0</v>
      </c>
      <c r="S88">
        <v>4087428.88</v>
      </c>
      <c r="T88">
        <v>0</v>
      </c>
      <c r="U88">
        <v>8764035.9399999995</v>
      </c>
      <c r="V88">
        <v>0</v>
      </c>
      <c r="W88">
        <v>4676607.0600000005</v>
      </c>
      <c r="X88">
        <v>0</v>
      </c>
      <c r="Y88">
        <v>4087428.88</v>
      </c>
      <c r="Z88">
        <v>0</v>
      </c>
      <c r="AA88">
        <v>8764035.9399999995</v>
      </c>
    </row>
    <row r="89" spans="1:27" ht="15" customHeight="1" x14ac:dyDescent="0.25">
      <c r="A89" s="37" t="str">
        <f t="shared" si="3"/>
        <v>LDBONDIgnore</v>
      </c>
      <c r="B89" s="37" t="str">
        <f>VLOOKUP(L89,Mapping!D:F,3,0)</f>
        <v>Ignore</v>
      </c>
      <c r="C89" s="37" t="str">
        <f>VLOOKUP(L89,Mapping!D:G,4,0)</f>
        <v>Ignore</v>
      </c>
      <c r="D89" s="38">
        <f t="shared" si="4"/>
        <v>0.33461772699999998</v>
      </c>
      <c r="E89" s="38">
        <f t="shared" si="5"/>
        <v>3.7579455909999995</v>
      </c>
      <c r="F89" s="37">
        <f>VLOOKUP(L89,Mapping!D:H,5,0)</f>
        <v>0</v>
      </c>
      <c r="G89" t="s">
        <v>562</v>
      </c>
      <c r="H89" t="s">
        <v>33</v>
      </c>
      <c r="I89" t="s">
        <v>2639</v>
      </c>
      <c r="J89">
        <v>430000</v>
      </c>
      <c r="K89" t="s">
        <v>643</v>
      </c>
      <c r="L89">
        <v>432135</v>
      </c>
      <c r="M89">
        <v>0</v>
      </c>
      <c r="N89" t="s">
        <v>646</v>
      </c>
      <c r="O89" t="s">
        <v>565</v>
      </c>
      <c r="P89">
        <v>0</v>
      </c>
      <c r="Q89">
        <v>34233278.640000001</v>
      </c>
      <c r="R89">
        <v>0</v>
      </c>
      <c r="S89">
        <v>3346177.27</v>
      </c>
      <c r="T89">
        <v>0</v>
      </c>
      <c r="U89">
        <v>37579455.909999996</v>
      </c>
      <c r="V89">
        <v>0</v>
      </c>
      <c r="W89">
        <v>34233278.640000001</v>
      </c>
      <c r="X89">
        <v>0</v>
      </c>
      <c r="Y89">
        <v>3346177.27</v>
      </c>
      <c r="Z89">
        <v>0</v>
      </c>
      <c r="AA89">
        <v>37579455.909999996</v>
      </c>
    </row>
    <row r="90" spans="1:27" ht="15" customHeight="1" x14ac:dyDescent="0.25">
      <c r="A90" s="37" t="str">
        <f t="shared" si="3"/>
        <v>LDBONDIgnore</v>
      </c>
      <c r="B90" s="37" t="str">
        <f>VLOOKUP(L90,Mapping!D:F,3,0)</f>
        <v>Ignore</v>
      </c>
      <c r="C90" s="37" t="str">
        <f>VLOOKUP(L90,Mapping!D:G,4,0)</f>
        <v>Ignore</v>
      </c>
      <c r="D90" s="38">
        <f t="shared" si="4"/>
        <v>2.8623804999999999E-2</v>
      </c>
      <c r="E90" s="38">
        <f t="shared" si="5"/>
        <v>4.6115561999999999E-2</v>
      </c>
      <c r="F90" s="37">
        <f>VLOOKUP(L90,Mapping!D:H,5,0)</f>
        <v>0</v>
      </c>
      <c r="G90" t="s">
        <v>562</v>
      </c>
      <c r="H90" t="s">
        <v>33</v>
      </c>
      <c r="I90" t="s">
        <v>2639</v>
      </c>
      <c r="J90">
        <v>430000</v>
      </c>
      <c r="K90" t="s">
        <v>643</v>
      </c>
      <c r="L90">
        <v>437101</v>
      </c>
      <c r="M90">
        <v>0</v>
      </c>
      <c r="N90" t="s">
        <v>2405</v>
      </c>
      <c r="O90" t="s">
        <v>565</v>
      </c>
      <c r="P90">
        <v>0</v>
      </c>
      <c r="Q90">
        <v>174917.57</v>
      </c>
      <c r="R90">
        <v>0</v>
      </c>
      <c r="S90">
        <v>286238.05</v>
      </c>
      <c r="T90">
        <v>0</v>
      </c>
      <c r="U90">
        <v>461155.62</v>
      </c>
      <c r="V90">
        <v>0</v>
      </c>
      <c r="W90">
        <v>174917.57</v>
      </c>
      <c r="X90">
        <v>0</v>
      </c>
      <c r="Y90">
        <v>286238.05</v>
      </c>
      <c r="Z90">
        <v>0</v>
      </c>
      <c r="AA90">
        <v>461155.62</v>
      </c>
    </row>
    <row r="91" spans="1:27" ht="15" customHeight="1" x14ac:dyDescent="0.25">
      <c r="A91" s="37" t="str">
        <f t="shared" si="3"/>
        <v>LDBOND5.2</v>
      </c>
      <c r="B91" s="37">
        <f>VLOOKUP(L91,Mapping!D:F,3,0)</f>
        <v>5.2</v>
      </c>
      <c r="C91" s="37" t="str">
        <f>VLOOKUP(L91,Mapping!D:G,4,0)</f>
        <v>Ignore</v>
      </c>
      <c r="D91" s="38">
        <f t="shared" si="4"/>
        <v>1.7410810000000002E-3</v>
      </c>
      <c r="E91" s="38">
        <f t="shared" si="5"/>
        <v>3.6061489999999999E-3</v>
      </c>
      <c r="F91" s="37">
        <f>VLOOKUP(L91,Mapping!D:H,5,0)</f>
        <v>0</v>
      </c>
      <c r="G91" t="s">
        <v>562</v>
      </c>
      <c r="H91" t="s">
        <v>33</v>
      </c>
      <c r="I91" t="s">
        <v>2639</v>
      </c>
      <c r="J91">
        <v>450000</v>
      </c>
      <c r="K91" t="s">
        <v>647</v>
      </c>
      <c r="L91">
        <v>452111</v>
      </c>
      <c r="M91">
        <v>0</v>
      </c>
      <c r="N91" t="s">
        <v>649</v>
      </c>
      <c r="O91" t="s">
        <v>565</v>
      </c>
      <c r="P91">
        <v>0</v>
      </c>
      <c r="Q91">
        <v>18650.68</v>
      </c>
      <c r="R91">
        <v>0</v>
      </c>
      <c r="S91">
        <v>17410.810000000001</v>
      </c>
      <c r="T91">
        <v>0</v>
      </c>
      <c r="U91">
        <v>36061.49</v>
      </c>
      <c r="V91">
        <v>0</v>
      </c>
      <c r="W91">
        <v>18650.68</v>
      </c>
      <c r="X91">
        <v>0</v>
      </c>
      <c r="Y91">
        <v>17410.810000000001</v>
      </c>
      <c r="Z91">
        <v>0</v>
      </c>
      <c r="AA91">
        <v>36061.49</v>
      </c>
    </row>
    <row r="92" spans="1:27" ht="15" customHeight="1" x14ac:dyDescent="0.25">
      <c r="A92" s="37" t="str">
        <f t="shared" si="3"/>
        <v>LDBOND5.2</v>
      </c>
      <c r="B92" s="37">
        <f>VLOOKUP(L92,Mapping!D:F,3,0)</f>
        <v>5.2</v>
      </c>
      <c r="C92" s="37" t="str">
        <f>VLOOKUP(L92,Mapping!D:G,4,0)</f>
        <v>Ignore</v>
      </c>
      <c r="D92" s="38">
        <f t="shared" si="4"/>
        <v>0.70831780899999996</v>
      </c>
      <c r="E92" s="38">
        <f t="shared" si="5"/>
        <v>1.108713048</v>
      </c>
      <c r="F92" s="37">
        <f>VLOOKUP(L92,Mapping!D:H,5,0)</f>
        <v>0</v>
      </c>
      <c r="G92" t="s">
        <v>562</v>
      </c>
      <c r="H92" t="s">
        <v>33</v>
      </c>
      <c r="I92" t="s">
        <v>2639</v>
      </c>
      <c r="J92">
        <v>450000</v>
      </c>
      <c r="K92" t="s">
        <v>647</v>
      </c>
      <c r="L92">
        <v>452120</v>
      </c>
      <c r="M92">
        <v>0</v>
      </c>
      <c r="N92" t="s">
        <v>650</v>
      </c>
      <c r="O92" t="s">
        <v>565</v>
      </c>
      <c r="P92">
        <v>0</v>
      </c>
      <c r="Q92">
        <v>4003952.39</v>
      </c>
      <c r="R92">
        <v>0</v>
      </c>
      <c r="S92">
        <v>7083178.0899999999</v>
      </c>
      <c r="T92">
        <v>0</v>
      </c>
      <c r="U92">
        <v>11087130.48</v>
      </c>
      <c r="V92">
        <v>0</v>
      </c>
      <c r="W92">
        <v>4003952.39</v>
      </c>
      <c r="X92">
        <v>0</v>
      </c>
      <c r="Y92">
        <v>7083178.0899999999</v>
      </c>
      <c r="Z92">
        <v>0</v>
      </c>
      <c r="AA92">
        <v>11087130.48</v>
      </c>
    </row>
    <row r="93" spans="1:27" ht="15" customHeight="1" x14ac:dyDescent="0.25">
      <c r="A93" s="37" t="str">
        <f t="shared" si="3"/>
        <v>LDBOND5.2</v>
      </c>
      <c r="B93" s="37">
        <f>VLOOKUP(L93,Mapping!D:F,3,0)</f>
        <v>5.2</v>
      </c>
      <c r="C93" s="37" t="str">
        <f>VLOOKUP(L93,Mapping!D:G,4,0)</f>
        <v>Ignore</v>
      </c>
      <c r="D93" s="38">
        <f t="shared" si="4"/>
        <v>1.921814723</v>
      </c>
      <c r="E93" s="38">
        <f t="shared" si="5"/>
        <v>3.3779500009999999</v>
      </c>
      <c r="F93" s="37">
        <f>VLOOKUP(L93,Mapping!D:H,5,0)</f>
        <v>0</v>
      </c>
      <c r="G93" t="s">
        <v>562</v>
      </c>
      <c r="H93" t="s">
        <v>33</v>
      </c>
      <c r="I93" t="s">
        <v>2639</v>
      </c>
      <c r="J93">
        <v>450000</v>
      </c>
      <c r="K93" t="s">
        <v>647</v>
      </c>
      <c r="L93">
        <v>452130</v>
      </c>
      <c r="M93">
        <v>0</v>
      </c>
      <c r="N93" t="s">
        <v>651</v>
      </c>
      <c r="O93" t="s">
        <v>565</v>
      </c>
      <c r="P93">
        <v>0</v>
      </c>
      <c r="Q93">
        <v>14561352.779999999</v>
      </c>
      <c r="R93">
        <v>0</v>
      </c>
      <c r="S93">
        <v>19218147.23</v>
      </c>
      <c r="T93">
        <v>0</v>
      </c>
      <c r="U93">
        <v>33779500.009999998</v>
      </c>
      <c r="V93">
        <v>0</v>
      </c>
      <c r="W93">
        <v>14561352.779999999</v>
      </c>
      <c r="X93">
        <v>0</v>
      </c>
      <c r="Y93">
        <v>19218147.23</v>
      </c>
      <c r="Z93">
        <v>0</v>
      </c>
      <c r="AA93">
        <v>33779500.009999998</v>
      </c>
    </row>
    <row r="94" spans="1:27" ht="15" customHeight="1" x14ac:dyDescent="0.25">
      <c r="A94" s="37" t="str">
        <f t="shared" si="3"/>
        <v>LDBOND5.2</v>
      </c>
      <c r="B94" s="37">
        <f>VLOOKUP(L94,Mapping!D:F,3,0)</f>
        <v>5.2</v>
      </c>
      <c r="C94" s="37" t="str">
        <f>VLOOKUP(L94,Mapping!D:G,4,0)</f>
        <v>Ignore</v>
      </c>
      <c r="D94" s="38">
        <f t="shared" si="4"/>
        <v>3.8296458329999998</v>
      </c>
      <c r="E94" s="38">
        <f t="shared" si="5"/>
        <v>8.0745708329999992</v>
      </c>
      <c r="F94" s="37">
        <f>VLOOKUP(L94,Mapping!D:H,5,0)</f>
        <v>0</v>
      </c>
      <c r="G94" t="s">
        <v>562</v>
      </c>
      <c r="H94" t="s">
        <v>33</v>
      </c>
      <c r="I94" t="s">
        <v>2639</v>
      </c>
      <c r="J94">
        <v>450000</v>
      </c>
      <c r="K94" t="s">
        <v>647</v>
      </c>
      <c r="L94">
        <v>452135</v>
      </c>
      <c r="M94">
        <v>0</v>
      </c>
      <c r="N94" t="s">
        <v>652</v>
      </c>
      <c r="O94" t="s">
        <v>565</v>
      </c>
      <c r="P94">
        <v>0</v>
      </c>
      <c r="Q94">
        <v>42449250</v>
      </c>
      <c r="R94">
        <v>0</v>
      </c>
      <c r="S94">
        <v>38296458.329999998</v>
      </c>
      <c r="T94">
        <v>0</v>
      </c>
      <c r="U94">
        <v>80745708.329999998</v>
      </c>
      <c r="V94">
        <v>0</v>
      </c>
      <c r="W94">
        <v>42449250</v>
      </c>
      <c r="X94">
        <v>0</v>
      </c>
      <c r="Y94">
        <v>38296458.329999998</v>
      </c>
      <c r="Z94">
        <v>0</v>
      </c>
      <c r="AA94">
        <v>80745708.329999998</v>
      </c>
    </row>
    <row r="95" spans="1:27" ht="15" customHeight="1" x14ac:dyDescent="0.25">
      <c r="A95" s="37" t="str">
        <f t="shared" si="3"/>
        <v>LDBOND5.2</v>
      </c>
      <c r="B95" s="37">
        <f>VLOOKUP(L95,Mapping!D:F,3,0)</f>
        <v>5.2</v>
      </c>
      <c r="C95" s="37" t="str">
        <f>VLOOKUP(L95,Mapping!D:G,4,0)</f>
        <v>Ignore</v>
      </c>
      <c r="D95" s="38">
        <f t="shared" si="4"/>
        <v>0.13222921699999998</v>
      </c>
      <c r="E95" s="38">
        <f t="shared" si="5"/>
        <v>0.26599805799999998</v>
      </c>
      <c r="F95" s="37">
        <f>VLOOKUP(L95,Mapping!D:H,5,0)</f>
        <v>0</v>
      </c>
      <c r="G95" t="s">
        <v>562</v>
      </c>
      <c r="H95" t="s">
        <v>33</v>
      </c>
      <c r="I95" t="s">
        <v>2639</v>
      </c>
      <c r="J95">
        <v>450000</v>
      </c>
      <c r="K95" t="s">
        <v>647</v>
      </c>
      <c r="L95">
        <v>452247</v>
      </c>
      <c r="M95">
        <v>0</v>
      </c>
      <c r="N95" t="s">
        <v>655</v>
      </c>
      <c r="O95" t="s">
        <v>565</v>
      </c>
      <c r="P95">
        <v>0</v>
      </c>
      <c r="Q95">
        <v>1337688.4100000001</v>
      </c>
      <c r="R95">
        <v>0</v>
      </c>
      <c r="S95">
        <v>1322292.17</v>
      </c>
      <c r="T95">
        <v>0</v>
      </c>
      <c r="U95">
        <v>2659980.58</v>
      </c>
      <c r="V95">
        <v>0</v>
      </c>
      <c r="W95">
        <v>1337688.4100000001</v>
      </c>
      <c r="X95">
        <v>0</v>
      </c>
      <c r="Y95">
        <v>1322292.17</v>
      </c>
      <c r="Z95">
        <v>0</v>
      </c>
      <c r="AA95">
        <v>2659980.58</v>
      </c>
    </row>
    <row r="96" spans="1:27" ht="15" customHeight="1" x14ac:dyDescent="0.25">
      <c r="A96" s="37" t="str">
        <f t="shared" si="3"/>
        <v>LDBOND5.5</v>
      </c>
      <c r="B96" s="37">
        <f>VLOOKUP(L96,Mapping!D:F,3,0)</f>
        <v>5.5</v>
      </c>
      <c r="C96" s="37" t="str">
        <f>VLOOKUP(L96,Mapping!D:G,4,0)</f>
        <v>Ignore</v>
      </c>
      <c r="D96" s="38">
        <f t="shared" si="4"/>
        <v>2.863834E-3</v>
      </c>
      <c r="E96" s="38">
        <f t="shared" si="5"/>
        <v>2.863834E-3</v>
      </c>
      <c r="F96" s="37">
        <f>VLOOKUP(L96,Mapping!D:H,5,0)</f>
        <v>0</v>
      </c>
      <c r="G96" t="s">
        <v>562</v>
      </c>
      <c r="H96" t="s">
        <v>33</v>
      </c>
      <c r="I96" t="s">
        <v>2639</v>
      </c>
      <c r="J96">
        <v>460000</v>
      </c>
      <c r="K96" t="s">
        <v>656</v>
      </c>
      <c r="L96">
        <v>452233</v>
      </c>
      <c r="M96">
        <v>0</v>
      </c>
      <c r="N96" t="s">
        <v>657</v>
      </c>
      <c r="O96" t="s">
        <v>565</v>
      </c>
      <c r="P96">
        <v>0</v>
      </c>
      <c r="Q96">
        <v>0</v>
      </c>
      <c r="R96">
        <v>0</v>
      </c>
      <c r="S96">
        <v>28638.34</v>
      </c>
      <c r="T96">
        <v>0</v>
      </c>
      <c r="U96">
        <v>28638.34</v>
      </c>
      <c r="V96">
        <v>0</v>
      </c>
      <c r="W96">
        <v>0</v>
      </c>
      <c r="X96">
        <v>0</v>
      </c>
      <c r="Y96">
        <v>28638.34</v>
      </c>
      <c r="Z96">
        <v>0</v>
      </c>
      <c r="AA96">
        <v>28638.34</v>
      </c>
    </row>
    <row r="97" spans="1:27" ht="15" customHeight="1" x14ac:dyDescent="0.25">
      <c r="A97" s="37" t="str">
        <f t="shared" si="3"/>
        <v>LDBOND5.5</v>
      </c>
      <c r="B97" s="37">
        <f>VLOOKUP(L97,Mapping!D:F,3,0)</f>
        <v>5.5</v>
      </c>
      <c r="C97" s="37" t="str">
        <f>VLOOKUP(L97,Mapping!D:G,4,0)</f>
        <v>Ignore</v>
      </c>
      <c r="D97" s="38">
        <f t="shared" si="4"/>
        <v>3.9250999999999999E-4</v>
      </c>
      <c r="E97" s="38">
        <f t="shared" si="5"/>
        <v>3.177413E-3</v>
      </c>
      <c r="F97" s="37">
        <f>VLOOKUP(L97,Mapping!D:H,5,0)</f>
        <v>0</v>
      </c>
      <c r="G97" t="s">
        <v>562</v>
      </c>
      <c r="H97" t="s">
        <v>33</v>
      </c>
      <c r="I97" t="s">
        <v>2639</v>
      </c>
      <c r="J97">
        <v>460000</v>
      </c>
      <c r="K97" t="s">
        <v>656</v>
      </c>
      <c r="L97">
        <v>455103</v>
      </c>
      <c r="M97">
        <v>0</v>
      </c>
      <c r="N97" t="s">
        <v>658</v>
      </c>
      <c r="O97" t="s">
        <v>565</v>
      </c>
      <c r="P97">
        <v>0</v>
      </c>
      <c r="Q97">
        <v>27849.03</v>
      </c>
      <c r="R97">
        <v>0</v>
      </c>
      <c r="S97">
        <v>3925.1</v>
      </c>
      <c r="T97">
        <v>0</v>
      </c>
      <c r="U97">
        <v>31774.13</v>
      </c>
      <c r="V97">
        <v>0</v>
      </c>
      <c r="W97">
        <v>27849.03</v>
      </c>
      <c r="X97">
        <v>0</v>
      </c>
      <c r="Y97">
        <v>3925.1</v>
      </c>
      <c r="Z97">
        <v>0</v>
      </c>
      <c r="AA97">
        <v>31774.13</v>
      </c>
    </row>
    <row r="98" spans="1:27" ht="15" customHeight="1" x14ac:dyDescent="0.25">
      <c r="A98" s="37" t="str">
        <f t="shared" si="3"/>
        <v>LDBOND5.5</v>
      </c>
      <c r="B98" s="37">
        <f>VLOOKUP(L98,Mapping!D:F,3,0)</f>
        <v>5.5</v>
      </c>
      <c r="C98" s="37" t="str">
        <f>VLOOKUP(L98,Mapping!D:G,4,0)</f>
        <v>Ignore</v>
      </c>
      <c r="D98" s="38">
        <f t="shared" si="4"/>
        <v>0</v>
      </c>
      <c r="E98" s="38">
        <f t="shared" si="5"/>
        <v>-4.5909999999999998E-6</v>
      </c>
      <c r="F98" s="37">
        <f>VLOOKUP(L98,Mapping!D:H,5,0)</f>
        <v>0</v>
      </c>
      <c r="G98" t="s">
        <v>562</v>
      </c>
      <c r="H98" t="s">
        <v>33</v>
      </c>
      <c r="I98" t="s">
        <v>2639</v>
      </c>
      <c r="J98">
        <v>460000</v>
      </c>
      <c r="K98" t="s">
        <v>656</v>
      </c>
      <c r="L98">
        <v>460000</v>
      </c>
      <c r="M98">
        <v>0</v>
      </c>
      <c r="N98" t="s">
        <v>706</v>
      </c>
      <c r="O98" t="s">
        <v>565</v>
      </c>
      <c r="P98">
        <v>-45.91</v>
      </c>
      <c r="Q98">
        <v>0</v>
      </c>
      <c r="R98">
        <v>0</v>
      </c>
      <c r="S98">
        <v>0</v>
      </c>
      <c r="T98">
        <v>-45.91</v>
      </c>
      <c r="U98">
        <v>0</v>
      </c>
      <c r="V98">
        <v>-45.91</v>
      </c>
      <c r="W98">
        <v>0</v>
      </c>
      <c r="X98">
        <v>0</v>
      </c>
      <c r="Y98">
        <v>0</v>
      </c>
      <c r="Z98">
        <v>-45.91</v>
      </c>
      <c r="AA98">
        <v>0</v>
      </c>
    </row>
    <row r="99" spans="1:27" ht="15" customHeight="1" x14ac:dyDescent="0.25">
      <c r="A99" s="37" t="str">
        <f t="shared" si="3"/>
        <v>LDBOND5.5</v>
      </c>
      <c r="B99" s="37">
        <f>VLOOKUP(L99,Mapping!D:F,3,0)</f>
        <v>5.5</v>
      </c>
      <c r="C99" s="37" t="str">
        <f>VLOOKUP(L99,Mapping!D:G,4,0)</f>
        <v>Ignore</v>
      </c>
      <c r="D99" s="38">
        <f t="shared" si="4"/>
        <v>5.9437E-5</v>
      </c>
      <c r="E99" s="38">
        <f t="shared" si="5"/>
        <v>1.04181E-4</v>
      </c>
      <c r="F99" s="37">
        <f>VLOOKUP(L99,Mapping!D:H,5,0)</f>
        <v>0</v>
      </c>
      <c r="G99" t="s">
        <v>562</v>
      </c>
      <c r="H99" t="s">
        <v>33</v>
      </c>
      <c r="I99" t="s">
        <v>2639</v>
      </c>
      <c r="J99">
        <v>460000</v>
      </c>
      <c r="K99" t="s">
        <v>656</v>
      </c>
      <c r="L99">
        <v>460100</v>
      </c>
      <c r="M99">
        <v>0</v>
      </c>
      <c r="N99" t="s">
        <v>729</v>
      </c>
      <c r="O99" t="s">
        <v>565</v>
      </c>
      <c r="P99">
        <v>0</v>
      </c>
      <c r="Q99">
        <v>447.44</v>
      </c>
      <c r="R99">
        <v>0</v>
      </c>
      <c r="S99">
        <v>594.37</v>
      </c>
      <c r="T99">
        <v>0</v>
      </c>
      <c r="U99">
        <v>1041.81</v>
      </c>
      <c r="V99">
        <v>0</v>
      </c>
      <c r="W99">
        <v>447.44</v>
      </c>
      <c r="X99">
        <v>0</v>
      </c>
      <c r="Y99">
        <v>594.37</v>
      </c>
      <c r="Z99">
        <v>0</v>
      </c>
      <c r="AA99">
        <v>1041.81</v>
      </c>
    </row>
    <row r="100" spans="1:27" ht="15" customHeight="1" x14ac:dyDescent="0.25">
      <c r="A100" s="37" t="str">
        <f t="shared" si="3"/>
        <v>LDBOND5.5</v>
      </c>
      <c r="B100" s="37">
        <f>VLOOKUP(L100,Mapping!D:F,3,0)</f>
        <v>5.5</v>
      </c>
      <c r="C100" s="37" t="str">
        <f>VLOOKUP(L100,Mapping!D:G,4,0)</f>
        <v>Ignore</v>
      </c>
      <c r="D100" s="38">
        <f t="shared" si="4"/>
        <v>1.2759300000000001E-4</v>
      </c>
      <c r="E100" s="38">
        <f t="shared" si="5"/>
        <v>8.2250999999999996E-5</v>
      </c>
      <c r="F100" s="37">
        <f>VLOOKUP(L100,Mapping!D:H,5,0)</f>
        <v>0</v>
      </c>
      <c r="G100" t="s">
        <v>562</v>
      </c>
      <c r="H100" t="s">
        <v>33</v>
      </c>
      <c r="I100" t="s">
        <v>2639</v>
      </c>
      <c r="J100">
        <v>460000</v>
      </c>
      <c r="K100" t="s">
        <v>656</v>
      </c>
      <c r="L100">
        <v>460101</v>
      </c>
      <c r="M100">
        <v>0</v>
      </c>
      <c r="N100" t="s">
        <v>732</v>
      </c>
      <c r="O100" t="s">
        <v>565</v>
      </c>
      <c r="P100">
        <v>-453.42</v>
      </c>
      <c r="Q100">
        <v>0</v>
      </c>
      <c r="R100">
        <v>0</v>
      </c>
      <c r="S100">
        <v>1275.93</v>
      </c>
      <c r="T100">
        <v>0</v>
      </c>
      <c r="U100">
        <v>822.51</v>
      </c>
      <c r="V100">
        <v>-453.42</v>
      </c>
      <c r="W100">
        <v>0</v>
      </c>
      <c r="X100">
        <v>0</v>
      </c>
      <c r="Y100">
        <v>1275.93</v>
      </c>
      <c r="Z100">
        <v>0</v>
      </c>
      <c r="AA100">
        <v>822.51</v>
      </c>
    </row>
    <row r="101" spans="1:27" ht="15" customHeight="1" x14ac:dyDescent="0.25">
      <c r="A101" s="37" t="str">
        <f t="shared" si="3"/>
        <v>LDBOND5.5</v>
      </c>
      <c r="B101" s="37">
        <f>VLOOKUP(L101,Mapping!D:F,3,0)</f>
        <v>5.5</v>
      </c>
      <c r="C101" s="37" t="str">
        <f>VLOOKUP(L101,Mapping!D:G,4,0)</f>
        <v>Ignore</v>
      </c>
      <c r="D101" s="38">
        <f t="shared" si="4"/>
        <v>0</v>
      </c>
      <c r="E101" s="38">
        <f t="shared" si="5"/>
        <v>5.3369999999999999E-6</v>
      </c>
      <c r="F101" s="37">
        <f>VLOOKUP(L101,Mapping!D:H,5,0)</f>
        <v>0</v>
      </c>
      <c r="G101" t="s">
        <v>562</v>
      </c>
      <c r="H101" t="s">
        <v>33</v>
      </c>
      <c r="I101" t="s">
        <v>2639</v>
      </c>
      <c r="J101">
        <v>460000</v>
      </c>
      <c r="K101" t="s">
        <v>656</v>
      </c>
      <c r="L101">
        <v>460102</v>
      </c>
      <c r="M101">
        <v>0</v>
      </c>
      <c r="N101" t="s">
        <v>733</v>
      </c>
      <c r="O101" t="s">
        <v>565</v>
      </c>
      <c r="P101">
        <v>0</v>
      </c>
      <c r="Q101">
        <v>53.37</v>
      </c>
      <c r="R101">
        <v>0</v>
      </c>
      <c r="S101">
        <v>0</v>
      </c>
      <c r="T101">
        <v>0</v>
      </c>
      <c r="U101">
        <v>53.37</v>
      </c>
      <c r="V101">
        <v>0</v>
      </c>
      <c r="W101">
        <v>53.37</v>
      </c>
      <c r="X101">
        <v>0</v>
      </c>
      <c r="Y101">
        <v>0</v>
      </c>
      <c r="Z101">
        <v>0</v>
      </c>
      <c r="AA101">
        <v>53.37</v>
      </c>
    </row>
    <row r="102" spans="1:27" ht="15" customHeight="1" x14ac:dyDescent="0.25">
      <c r="A102" s="37" t="str">
        <f t="shared" si="3"/>
        <v>LDBOND5.5</v>
      </c>
      <c r="B102" s="37">
        <f>VLOOKUP(L102,Mapping!D:F,3,0)</f>
        <v>5.5</v>
      </c>
      <c r="C102" s="37" t="str">
        <f>VLOOKUP(L102,Mapping!D:G,4,0)</f>
        <v>Ignore</v>
      </c>
      <c r="D102" s="38">
        <f t="shared" si="4"/>
        <v>-1.8703E-4</v>
      </c>
      <c r="E102" s="38">
        <f t="shared" si="5"/>
        <v>-2.37459E-4</v>
      </c>
      <c r="F102" s="37">
        <f>VLOOKUP(L102,Mapping!D:H,5,0)</f>
        <v>0</v>
      </c>
      <c r="G102" t="s">
        <v>562</v>
      </c>
      <c r="H102" t="s">
        <v>33</v>
      </c>
      <c r="I102" t="s">
        <v>2639</v>
      </c>
      <c r="J102">
        <v>460000</v>
      </c>
      <c r="K102" t="s">
        <v>656</v>
      </c>
      <c r="L102">
        <v>460143</v>
      </c>
      <c r="M102">
        <v>0</v>
      </c>
      <c r="N102" t="s">
        <v>730</v>
      </c>
      <c r="O102" t="s">
        <v>565</v>
      </c>
      <c r="P102">
        <v>-504.29</v>
      </c>
      <c r="Q102">
        <v>0</v>
      </c>
      <c r="R102">
        <v>-1870.3</v>
      </c>
      <c r="S102">
        <v>0</v>
      </c>
      <c r="T102">
        <v>-2374.59</v>
      </c>
      <c r="U102">
        <v>0</v>
      </c>
      <c r="V102">
        <v>-504.29</v>
      </c>
      <c r="W102">
        <v>0</v>
      </c>
      <c r="X102">
        <v>-1870.3</v>
      </c>
      <c r="Y102">
        <v>0</v>
      </c>
      <c r="Z102">
        <v>-2374.59</v>
      </c>
      <c r="AA102">
        <v>0</v>
      </c>
    </row>
    <row r="103" spans="1:27" ht="15" customHeight="1" x14ac:dyDescent="0.25">
      <c r="A103" s="37" t="str">
        <f t="shared" si="3"/>
        <v>LDBOND5.5</v>
      </c>
      <c r="B103" s="37">
        <f>VLOOKUP(L103,Mapping!D:F,3,0)</f>
        <v>5.5</v>
      </c>
      <c r="C103" s="37" t="str">
        <f>VLOOKUP(L103,Mapping!D:G,4,0)</f>
        <v>Ignore</v>
      </c>
      <c r="D103" s="38">
        <f t="shared" si="4"/>
        <v>0</v>
      </c>
      <c r="E103" s="38">
        <f t="shared" si="5"/>
        <v>4.5689999999999998E-5</v>
      </c>
      <c r="F103" s="37">
        <f>VLOOKUP(L103,Mapping!D:H,5,0)</f>
        <v>0</v>
      </c>
      <c r="G103" t="s">
        <v>562</v>
      </c>
      <c r="H103" t="s">
        <v>33</v>
      </c>
      <c r="I103" t="s">
        <v>2639</v>
      </c>
      <c r="J103">
        <v>460000</v>
      </c>
      <c r="K103" t="s">
        <v>656</v>
      </c>
      <c r="L103">
        <v>460144</v>
      </c>
      <c r="M103">
        <v>0</v>
      </c>
      <c r="N103" t="s">
        <v>734</v>
      </c>
      <c r="O103" t="s">
        <v>565</v>
      </c>
      <c r="P103">
        <v>0</v>
      </c>
      <c r="Q103">
        <v>456.9</v>
      </c>
      <c r="R103">
        <v>0</v>
      </c>
      <c r="S103">
        <v>0</v>
      </c>
      <c r="T103">
        <v>0</v>
      </c>
      <c r="U103">
        <v>456.9</v>
      </c>
      <c r="V103">
        <v>0</v>
      </c>
      <c r="W103">
        <v>456.9</v>
      </c>
      <c r="X103">
        <v>0</v>
      </c>
      <c r="Y103">
        <v>0</v>
      </c>
      <c r="Z103">
        <v>0</v>
      </c>
      <c r="AA103">
        <v>456.9</v>
      </c>
    </row>
    <row r="104" spans="1:27" ht="15" customHeight="1" x14ac:dyDescent="0.25">
      <c r="A104" s="37" t="str">
        <f t="shared" si="3"/>
        <v>LDBONDIgnore</v>
      </c>
      <c r="B104" s="37" t="str">
        <f>VLOOKUP(L104,Mapping!D:F,3,0)</f>
        <v>Ignore</v>
      </c>
      <c r="C104" s="37" t="str">
        <f>VLOOKUP(L104,Mapping!D:G,4,0)</f>
        <v>Mirror</v>
      </c>
      <c r="D104" s="38">
        <f t="shared" si="4"/>
        <v>0</v>
      </c>
      <c r="E104" s="38">
        <f t="shared" si="5"/>
        <v>-2.4379390000000001E-3</v>
      </c>
      <c r="F104" s="37">
        <f>VLOOKUP(L104,Mapping!D:H,5,0)</f>
        <v>0</v>
      </c>
      <c r="G104" t="s">
        <v>562</v>
      </c>
      <c r="H104" t="s">
        <v>33</v>
      </c>
      <c r="I104" t="s">
        <v>2639</v>
      </c>
      <c r="J104">
        <v>550000</v>
      </c>
      <c r="K104" t="s">
        <v>666</v>
      </c>
      <c r="L104">
        <v>553007</v>
      </c>
      <c r="M104">
        <v>0</v>
      </c>
      <c r="N104" t="s">
        <v>667</v>
      </c>
      <c r="O104" t="s">
        <v>565</v>
      </c>
      <c r="P104">
        <v>-24379.39</v>
      </c>
      <c r="Q104">
        <v>0</v>
      </c>
      <c r="R104">
        <v>0</v>
      </c>
      <c r="S104">
        <v>0</v>
      </c>
      <c r="T104">
        <v>-24379.39</v>
      </c>
      <c r="U104">
        <v>0</v>
      </c>
      <c r="V104">
        <v>-24379.39</v>
      </c>
      <c r="W104">
        <v>0</v>
      </c>
      <c r="X104">
        <v>0</v>
      </c>
      <c r="Y104">
        <v>0</v>
      </c>
      <c r="Z104">
        <v>-24379.39</v>
      </c>
      <c r="AA104">
        <v>0</v>
      </c>
    </row>
    <row r="105" spans="1:27" ht="15" customHeight="1" x14ac:dyDescent="0.25">
      <c r="A105" s="37" t="str">
        <f t="shared" si="3"/>
        <v>LDBONDIgnore</v>
      </c>
      <c r="B105" s="37" t="str">
        <f>VLOOKUP(L105,Mapping!D:F,3,0)</f>
        <v>Ignore</v>
      </c>
      <c r="C105" s="37" t="str">
        <f>VLOOKUP(L105,Mapping!D:G,4,0)</f>
        <v>Mirror</v>
      </c>
      <c r="D105" s="38">
        <f t="shared" si="4"/>
        <v>-2.148896E-3</v>
      </c>
      <c r="E105" s="38">
        <f t="shared" si="5"/>
        <v>-3.6617160000000002E-3</v>
      </c>
      <c r="F105" s="37">
        <f>VLOOKUP(L105,Mapping!D:H,5,0)</f>
        <v>0</v>
      </c>
      <c r="G105" t="s">
        <v>562</v>
      </c>
      <c r="H105" t="s">
        <v>33</v>
      </c>
      <c r="I105" t="s">
        <v>2639</v>
      </c>
      <c r="J105">
        <v>550000</v>
      </c>
      <c r="K105" t="s">
        <v>666</v>
      </c>
      <c r="L105">
        <v>553020</v>
      </c>
      <c r="M105">
        <v>0</v>
      </c>
      <c r="N105" t="s">
        <v>1284</v>
      </c>
      <c r="O105" t="s">
        <v>565</v>
      </c>
      <c r="P105">
        <v>-15128.2</v>
      </c>
      <c r="Q105">
        <v>0</v>
      </c>
      <c r="R105">
        <v>-21488.959999999999</v>
      </c>
      <c r="S105">
        <v>0</v>
      </c>
      <c r="T105">
        <v>-36617.160000000003</v>
      </c>
      <c r="U105">
        <v>0</v>
      </c>
      <c r="V105">
        <v>-15128.2</v>
      </c>
      <c r="W105">
        <v>0</v>
      </c>
      <c r="X105">
        <v>-21488.959999999999</v>
      </c>
      <c r="Y105">
        <v>0</v>
      </c>
      <c r="Z105">
        <v>-36617.160000000003</v>
      </c>
      <c r="AA105">
        <v>0</v>
      </c>
    </row>
    <row r="106" spans="1:27" ht="15" customHeight="1" x14ac:dyDescent="0.25">
      <c r="A106" s="37" t="str">
        <f t="shared" si="3"/>
        <v>LDBONDIgnore</v>
      </c>
      <c r="B106" s="37" t="str">
        <f>VLOOKUP(L106,Mapping!D:F,3,0)</f>
        <v>Ignore</v>
      </c>
      <c r="C106" s="37" t="str">
        <f>VLOOKUP(L106,Mapping!D:G,4,0)</f>
        <v>Mirror</v>
      </c>
      <c r="D106" s="38">
        <f t="shared" si="4"/>
        <v>-2.3600000000000001E-3</v>
      </c>
      <c r="E106" s="38">
        <f t="shared" si="5"/>
        <v>-2.3600000000000001E-3</v>
      </c>
      <c r="F106" s="37">
        <f>VLOOKUP(L106,Mapping!D:H,5,0)</f>
        <v>0</v>
      </c>
      <c r="G106" t="s">
        <v>562</v>
      </c>
      <c r="H106" t="s">
        <v>33</v>
      </c>
      <c r="I106" t="s">
        <v>2639</v>
      </c>
      <c r="J106">
        <v>550000</v>
      </c>
      <c r="K106" t="s">
        <v>666</v>
      </c>
      <c r="L106">
        <v>553105</v>
      </c>
      <c r="M106">
        <v>0</v>
      </c>
      <c r="N106" t="s">
        <v>668</v>
      </c>
      <c r="O106" t="s">
        <v>565</v>
      </c>
      <c r="P106">
        <v>0</v>
      </c>
      <c r="Q106">
        <v>0</v>
      </c>
      <c r="R106">
        <v>-23600</v>
      </c>
      <c r="S106">
        <v>0</v>
      </c>
      <c r="T106">
        <v>-23600</v>
      </c>
      <c r="U106">
        <v>0</v>
      </c>
      <c r="V106">
        <v>0</v>
      </c>
      <c r="W106">
        <v>0</v>
      </c>
      <c r="X106">
        <v>-23600</v>
      </c>
      <c r="Y106">
        <v>0</v>
      </c>
      <c r="Z106">
        <v>-23600</v>
      </c>
      <c r="AA106">
        <v>0</v>
      </c>
    </row>
    <row r="107" spans="1:27" ht="15" customHeight="1" x14ac:dyDescent="0.25">
      <c r="A107" s="37" t="str">
        <f t="shared" si="3"/>
        <v>LDBONDIgnore</v>
      </c>
      <c r="B107" s="37" t="str">
        <f>VLOOKUP(L107,Mapping!D:F,3,0)</f>
        <v>Ignore</v>
      </c>
      <c r="C107" s="37" t="str">
        <f>VLOOKUP(L107,Mapping!D:G,4,0)</f>
        <v>Mirror</v>
      </c>
      <c r="D107" s="38">
        <f t="shared" si="4"/>
        <v>-1.5234620000000002E-3</v>
      </c>
      <c r="E107" s="38">
        <f t="shared" si="5"/>
        <v>-1.848538E-3</v>
      </c>
      <c r="F107" s="37">
        <f>VLOOKUP(L107,Mapping!D:H,5,0)</f>
        <v>0</v>
      </c>
      <c r="G107" t="s">
        <v>562</v>
      </c>
      <c r="H107" t="s">
        <v>33</v>
      </c>
      <c r="I107" t="s">
        <v>2639</v>
      </c>
      <c r="J107">
        <v>550000</v>
      </c>
      <c r="K107" t="s">
        <v>666</v>
      </c>
      <c r="L107">
        <v>553107</v>
      </c>
      <c r="M107">
        <v>0</v>
      </c>
      <c r="N107" t="s">
        <v>669</v>
      </c>
      <c r="O107" t="s">
        <v>565</v>
      </c>
      <c r="P107">
        <v>-3250.76</v>
      </c>
      <c r="Q107">
        <v>0</v>
      </c>
      <c r="R107">
        <v>-15234.62</v>
      </c>
      <c r="S107">
        <v>0</v>
      </c>
      <c r="T107">
        <v>-18485.38</v>
      </c>
      <c r="U107">
        <v>0</v>
      </c>
      <c r="V107">
        <v>-3250.76</v>
      </c>
      <c r="W107">
        <v>0</v>
      </c>
      <c r="X107">
        <v>-15234.62</v>
      </c>
      <c r="Y107">
        <v>0</v>
      </c>
      <c r="Z107">
        <v>-18485.38</v>
      </c>
      <c r="AA107">
        <v>0</v>
      </c>
    </row>
    <row r="108" spans="1:27" ht="15" customHeight="1" x14ac:dyDescent="0.25">
      <c r="A108" s="37" t="str">
        <f t="shared" si="3"/>
        <v>LDBONDIgnore</v>
      </c>
      <c r="B108" s="37" t="str">
        <f>VLOOKUP(L108,Mapping!D:F,3,0)</f>
        <v>Ignore</v>
      </c>
      <c r="C108" s="37" t="str">
        <f>VLOOKUP(L108,Mapping!D:G,4,0)</f>
        <v>Mirror</v>
      </c>
      <c r="D108" s="38">
        <f t="shared" si="4"/>
        <v>0.10653890100000001</v>
      </c>
      <c r="E108" s="38">
        <f t="shared" si="5"/>
        <v>0.15432204999999999</v>
      </c>
      <c r="F108" s="37">
        <f>VLOOKUP(L108,Mapping!D:H,5,0)</f>
        <v>0</v>
      </c>
      <c r="G108" t="s">
        <v>562</v>
      </c>
      <c r="H108" t="s">
        <v>33</v>
      </c>
      <c r="I108" t="s">
        <v>2639</v>
      </c>
      <c r="J108">
        <v>550000</v>
      </c>
      <c r="K108" t="s">
        <v>666</v>
      </c>
      <c r="L108">
        <v>553111</v>
      </c>
      <c r="M108">
        <v>0</v>
      </c>
      <c r="N108" t="s">
        <v>670</v>
      </c>
      <c r="O108" t="s">
        <v>565</v>
      </c>
      <c r="P108">
        <v>0</v>
      </c>
      <c r="Q108">
        <v>477831.49</v>
      </c>
      <c r="R108">
        <v>0</v>
      </c>
      <c r="S108">
        <v>1065389.01</v>
      </c>
      <c r="T108">
        <v>0</v>
      </c>
      <c r="U108">
        <v>1543220.5</v>
      </c>
      <c r="V108">
        <v>0</v>
      </c>
      <c r="W108">
        <v>477831.49</v>
      </c>
      <c r="X108">
        <v>0</v>
      </c>
      <c r="Y108">
        <v>1065389.01</v>
      </c>
      <c r="Z108">
        <v>0</v>
      </c>
      <c r="AA108">
        <v>1543220.5</v>
      </c>
    </row>
    <row r="109" spans="1:27" ht="15" customHeight="1" x14ac:dyDescent="0.25">
      <c r="A109" s="37" t="str">
        <f t="shared" si="3"/>
        <v>LDBONDIgnore</v>
      </c>
      <c r="B109" s="37" t="str">
        <f>VLOOKUP(L109,Mapping!D:F,3,0)</f>
        <v>Ignore</v>
      </c>
      <c r="C109" s="37" t="str">
        <f>VLOOKUP(L109,Mapping!D:G,4,0)</f>
        <v>Mirror</v>
      </c>
      <c r="D109" s="38">
        <f t="shared" si="4"/>
        <v>-2.2638250000000001E-3</v>
      </c>
      <c r="E109" s="38">
        <f t="shared" si="5"/>
        <v>-2.7483049999999999E-3</v>
      </c>
      <c r="F109" s="37">
        <f>VLOOKUP(L109,Mapping!D:H,5,0)</f>
        <v>0</v>
      </c>
      <c r="G109" t="s">
        <v>562</v>
      </c>
      <c r="H109" t="s">
        <v>33</v>
      </c>
      <c r="I109" t="s">
        <v>2639</v>
      </c>
      <c r="J109">
        <v>550000</v>
      </c>
      <c r="K109" t="s">
        <v>666</v>
      </c>
      <c r="L109">
        <v>553117</v>
      </c>
      <c r="M109">
        <v>0</v>
      </c>
      <c r="N109" t="s">
        <v>1285</v>
      </c>
      <c r="O109" t="s">
        <v>565</v>
      </c>
      <c r="P109">
        <v>-4844.8</v>
      </c>
      <c r="Q109">
        <v>0</v>
      </c>
      <c r="R109">
        <v>-22638.25</v>
      </c>
      <c r="S109">
        <v>0</v>
      </c>
      <c r="T109">
        <v>-27483.05</v>
      </c>
      <c r="U109">
        <v>0</v>
      </c>
      <c r="V109">
        <v>-4844.8</v>
      </c>
      <c r="W109">
        <v>0</v>
      </c>
      <c r="X109">
        <v>-22638.25</v>
      </c>
      <c r="Y109">
        <v>0</v>
      </c>
      <c r="Z109">
        <v>-27483.05</v>
      </c>
      <c r="AA109">
        <v>0</v>
      </c>
    </row>
    <row r="110" spans="1:27" ht="15" customHeight="1" x14ac:dyDescent="0.25">
      <c r="A110" s="37" t="str">
        <f t="shared" si="3"/>
        <v>LDBOND6.1a</v>
      </c>
      <c r="B110" s="37" t="str">
        <f>VLOOKUP(L110,Mapping!D:F,3,0)</f>
        <v>6.1a</v>
      </c>
      <c r="C110" s="37" t="str">
        <f>VLOOKUP(L110,Mapping!D:G,4,0)</f>
        <v>Accrual</v>
      </c>
      <c r="D110" s="38">
        <f t="shared" si="4"/>
        <v>-5.0000000000000001E-4</v>
      </c>
      <c r="E110" s="38">
        <f t="shared" si="5"/>
        <v>-1.2999999999999999E-3</v>
      </c>
      <c r="F110" s="37">
        <f>VLOOKUP(L110,Mapping!D:H,5,0)</f>
        <v>0</v>
      </c>
      <c r="G110" t="s">
        <v>562</v>
      </c>
      <c r="H110" t="s">
        <v>33</v>
      </c>
      <c r="I110" t="s">
        <v>2639</v>
      </c>
      <c r="J110">
        <v>550000</v>
      </c>
      <c r="K110" t="s">
        <v>666</v>
      </c>
      <c r="L110">
        <v>553130</v>
      </c>
      <c r="M110">
        <v>0</v>
      </c>
      <c r="N110" t="s">
        <v>2254</v>
      </c>
      <c r="O110" t="s">
        <v>565</v>
      </c>
      <c r="P110">
        <v>-8000</v>
      </c>
      <c r="Q110">
        <v>0</v>
      </c>
      <c r="R110">
        <v>-5000</v>
      </c>
      <c r="S110">
        <v>0</v>
      </c>
      <c r="T110">
        <v>-13000</v>
      </c>
      <c r="U110">
        <v>0</v>
      </c>
      <c r="V110">
        <v>-8000</v>
      </c>
      <c r="W110">
        <v>0</v>
      </c>
      <c r="X110">
        <v>-5000</v>
      </c>
      <c r="Y110">
        <v>0</v>
      </c>
      <c r="Z110">
        <v>-13000</v>
      </c>
      <c r="AA110">
        <v>0</v>
      </c>
    </row>
    <row r="111" spans="1:27" ht="15" customHeight="1" x14ac:dyDescent="0.25">
      <c r="A111" s="37" t="str">
        <f t="shared" si="3"/>
        <v>LDBOND6.3</v>
      </c>
      <c r="B111" s="37">
        <f>VLOOKUP(L111,Mapping!D:F,3,0)</f>
        <v>6.3</v>
      </c>
      <c r="C111" s="37" t="str">
        <f>VLOOKUP(L111,Mapping!D:G,4,0)</f>
        <v>Mirror</v>
      </c>
      <c r="D111" s="38">
        <f t="shared" si="4"/>
        <v>-1.7542189999999998E-3</v>
      </c>
      <c r="E111" s="38">
        <f t="shared" si="5"/>
        <v>-3.0502089999999999E-3</v>
      </c>
      <c r="F111" s="37">
        <f>VLOOKUP(L111,Mapping!D:H,5,0)</f>
        <v>0</v>
      </c>
      <c r="G111" t="s">
        <v>562</v>
      </c>
      <c r="H111" t="s">
        <v>33</v>
      </c>
      <c r="I111" t="s">
        <v>2639</v>
      </c>
      <c r="J111">
        <v>550000</v>
      </c>
      <c r="K111" t="s">
        <v>666</v>
      </c>
      <c r="L111">
        <v>553131</v>
      </c>
      <c r="M111">
        <v>0</v>
      </c>
      <c r="N111" t="s">
        <v>671</v>
      </c>
      <c r="O111" t="s">
        <v>565</v>
      </c>
      <c r="P111">
        <v>-12959.9</v>
      </c>
      <c r="Q111">
        <v>0</v>
      </c>
      <c r="R111">
        <v>-17542.189999999999</v>
      </c>
      <c r="S111">
        <v>0</v>
      </c>
      <c r="T111">
        <v>-30502.09</v>
      </c>
      <c r="U111">
        <v>0</v>
      </c>
      <c r="V111">
        <v>-12959.9</v>
      </c>
      <c r="W111">
        <v>0</v>
      </c>
      <c r="X111">
        <v>-17542.189999999999</v>
      </c>
      <c r="Y111">
        <v>0</v>
      </c>
      <c r="Z111">
        <v>-30502.09</v>
      </c>
      <c r="AA111">
        <v>0</v>
      </c>
    </row>
    <row r="112" spans="1:27" ht="15" customHeight="1" x14ac:dyDescent="0.25">
      <c r="A112" s="37" t="str">
        <f t="shared" si="3"/>
        <v>LDBOND6.1a</v>
      </c>
      <c r="B112" s="37" t="str">
        <f>VLOOKUP(L112,Mapping!D:F,3,0)</f>
        <v>6.1a</v>
      </c>
      <c r="C112" s="37" t="str">
        <f>VLOOKUP(L112,Mapping!D:G,4,0)</f>
        <v>Accrual</v>
      </c>
      <c r="D112" s="38">
        <f t="shared" si="4"/>
        <v>-1.0000000000000001E-5</v>
      </c>
      <c r="E112" s="38">
        <f t="shared" si="5"/>
        <v>-1.0000000000000001E-5</v>
      </c>
      <c r="F112" s="37">
        <f>VLOOKUP(L112,Mapping!D:H,5,0)</f>
        <v>0</v>
      </c>
      <c r="G112" t="s">
        <v>562</v>
      </c>
      <c r="H112" t="s">
        <v>33</v>
      </c>
      <c r="I112" t="s">
        <v>2639</v>
      </c>
      <c r="J112">
        <v>550000</v>
      </c>
      <c r="K112" t="s">
        <v>666</v>
      </c>
      <c r="L112">
        <v>553140</v>
      </c>
      <c r="M112">
        <v>0</v>
      </c>
      <c r="N112" t="s">
        <v>2256</v>
      </c>
      <c r="O112" t="s">
        <v>565</v>
      </c>
      <c r="P112">
        <v>0</v>
      </c>
      <c r="Q112">
        <v>0</v>
      </c>
      <c r="R112">
        <v>-100</v>
      </c>
      <c r="S112">
        <v>0</v>
      </c>
      <c r="T112">
        <v>-100</v>
      </c>
      <c r="U112">
        <v>0</v>
      </c>
      <c r="V112">
        <v>0</v>
      </c>
      <c r="W112">
        <v>0</v>
      </c>
      <c r="X112">
        <v>-100</v>
      </c>
      <c r="Y112">
        <v>0</v>
      </c>
      <c r="Z112">
        <v>-100</v>
      </c>
      <c r="AA112">
        <v>0</v>
      </c>
    </row>
    <row r="113" spans="1:27" ht="15" customHeight="1" x14ac:dyDescent="0.25">
      <c r="A113" s="37" t="str">
        <f t="shared" si="3"/>
        <v>LDBONDIgnore</v>
      </c>
      <c r="B113" s="37" t="str">
        <f>VLOOKUP(L113,Mapping!D:F,3,0)</f>
        <v>Ignore</v>
      </c>
      <c r="C113" s="37" t="str">
        <f>VLOOKUP(L113,Mapping!D:G,4,0)</f>
        <v>Mirror</v>
      </c>
      <c r="D113" s="38">
        <f t="shared" si="4"/>
        <v>-3.6456100000000001E-4</v>
      </c>
      <c r="E113" s="38">
        <f t="shared" si="5"/>
        <v>-3.8850500000000004E-4</v>
      </c>
      <c r="F113" s="37">
        <f>VLOOKUP(L113,Mapping!D:H,5,0)</f>
        <v>0</v>
      </c>
      <c r="G113" t="s">
        <v>562</v>
      </c>
      <c r="H113" t="s">
        <v>33</v>
      </c>
      <c r="I113" t="s">
        <v>2639</v>
      </c>
      <c r="J113">
        <v>550000</v>
      </c>
      <c r="K113" t="s">
        <v>666</v>
      </c>
      <c r="L113">
        <v>553141</v>
      </c>
      <c r="M113">
        <v>0</v>
      </c>
      <c r="N113" t="s">
        <v>672</v>
      </c>
      <c r="O113" t="s">
        <v>565</v>
      </c>
      <c r="P113">
        <v>-239.44</v>
      </c>
      <c r="Q113">
        <v>0</v>
      </c>
      <c r="R113">
        <v>-3645.61</v>
      </c>
      <c r="S113">
        <v>0</v>
      </c>
      <c r="T113">
        <v>-3885.05</v>
      </c>
      <c r="U113">
        <v>0</v>
      </c>
      <c r="V113">
        <v>-239.44</v>
      </c>
      <c r="W113">
        <v>0</v>
      </c>
      <c r="X113">
        <v>-3645.61</v>
      </c>
      <c r="Y113">
        <v>0</v>
      </c>
      <c r="Z113">
        <v>-3885.05</v>
      </c>
      <c r="AA113">
        <v>0</v>
      </c>
    </row>
    <row r="114" spans="1:27" ht="15" customHeight="1" x14ac:dyDescent="0.25">
      <c r="A114" s="37" t="str">
        <f t="shared" si="3"/>
        <v>LDBONDIgnore</v>
      </c>
      <c r="B114" s="37" t="str">
        <f>VLOOKUP(L114,Mapping!D:F,3,0)</f>
        <v>Ignore</v>
      </c>
      <c r="C114" s="37" t="str">
        <f>VLOOKUP(L114,Mapping!D:G,4,0)</f>
        <v>Mirror</v>
      </c>
      <c r="D114" s="38">
        <f t="shared" si="4"/>
        <v>-2.0519800000000001E-3</v>
      </c>
      <c r="E114" s="38">
        <f t="shared" si="5"/>
        <v>-2.515172E-3</v>
      </c>
      <c r="F114" s="37">
        <f>VLOOKUP(L114,Mapping!D:H,5,0)</f>
        <v>0</v>
      </c>
      <c r="G114" t="s">
        <v>562</v>
      </c>
      <c r="H114" t="s">
        <v>33</v>
      </c>
      <c r="I114" t="s">
        <v>2639</v>
      </c>
      <c r="J114">
        <v>550000</v>
      </c>
      <c r="K114" t="s">
        <v>666</v>
      </c>
      <c r="L114">
        <v>553147</v>
      </c>
      <c r="M114">
        <v>0</v>
      </c>
      <c r="N114" t="s">
        <v>951</v>
      </c>
      <c r="O114" t="s">
        <v>565</v>
      </c>
      <c r="P114">
        <v>-4631.92</v>
      </c>
      <c r="Q114">
        <v>0</v>
      </c>
      <c r="R114">
        <v>-20519.8</v>
      </c>
      <c r="S114">
        <v>0</v>
      </c>
      <c r="T114">
        <v>-25151.72</v>
      </c>
      <c r="U114">
        <v>0</v>
      </c>
      <c r="V114">
        <v>-4631.92</v>
      </c>
      <c r="W114">
        <v>0</v>
      </c>
      <c r="X114">
        <v>-20519.8</v>
      </c>
      <c r="Y114">
        <v>0</v>
      </c>
      <c r="Z114">
        <v>-25151.72</v>
      </c>
      <c r="AA114">
        <v>0</v>
      </c>
    </row>
    <row r="115" spans="1:27" ht="15" customHeight="1" x14ac:dyDescent="0.25">
      <c r="A115" s="37" t="str">
        <f t="shared" si="3"/>
        <v>LDBOND6.1a</v>
      </c>
      <c r="B115" s="37" t="str">
        <f>VLOOKUP(L115,Mapping!D:F,3,0)</f>
        <v>6.1a</v>
      </c>
      <c r="C115" s="37" t="str">
        <f>VLOOKUP(L115,Mapping!D:G,4,0)</f>
        <v>Accrual</v>
      </c>
      <c r="D115" s="38">
        <f t="shared" si="4"/>
        <v>-9.2090580000000009E-3</v>
      </c>
      <c r="E115" s="38">
        <f t="shared" si="5"/>
        <v>-1.7830017E-2</v>
      </c>
      <c r="F115" s="37">
        <f>VLOOKUP(L115,Mapping!D:H,5,0)</f>
        <v>0</v>
      </c>
      <c r="G115" t="s">
        <v>562</v>
      </c>
      <c r="H115" t="s">
        <v>33</v>
      </c>
      <c r="I115" t="s">
        <v>2639</v>
      </c>
      <c r="J115">
        <v>550000</v>
      </c>
      <c r="K115" t="s">
        <v>666</v>
      </c>
      <c r="L115">
        <v>553171</v>
      </c>
      <c r="M115">
        <v>0</v>
      </c>
      <c r="N115" t="s">
        <v>673</v>
      </c>
      <c r="O115" t="s">
        <v>565</v>
      </c>
      <c r="P115">
        <v>-86209.59</v>
      </c>
      <c r="Q115">
        <v>0</v>
      </c>
      <c r="R115">
        <v>-92090.58</v>
      </c>
      <c r="S115">
        <v>0</v>
      </c>
      <c r="T115">
        <v>-178300.17</v>
      </c>
      <c r="U115">
        <v>0</v>
      </c>
      <c r="V115">
        <v>-86209.59</v>
      </c>
      <c r="W115">
        <v>0</v>
      </c>
      <c r="X115">
        <v>-92090.58</v>
      </c>
      <c r="Y115">
        <v>0</v>
      </c>
      <c r="Z115">
        <v>-178300.17</v>
      </c>
      <c r="AA115">
        <v>0</v>
      </c>
    </row>
    <row r="116" spans="1:27" ht="15" customHeight="1" x14ac:dyDescent="0.25">
      <c r="A116" s="37" t="str">
        <f t="shared" si="3"/>
        <v>LDBOND6.1a</v>
      </c>
      <c r="B116" s="37" t="str">
        <f>VLOOKUP(L116,Mapping!D:F,3,0)</f>
        <v>6.1a</v>
      </c>
      <c r="C116" s="37" t="str">
        <f>VLOOKUP(L116,Mapping!D:G,4,0)</f>
        <v>Accrual</v>
      </c>
      <c r="D116" s="38">
        <f t="shared" si="4"/>
        <v>-9.0105300000000008E-4</v>
      </c>
      <c r="E116" s="38">
        <f t="shared" si="5"/>
        <v>-2.3075790000000001E-3</v>
      </c>
      <c r="F116" s="37">
        <f>VLOOKUP(L116,Mapping!D:H,5,0)</f>
        <v>0</v>
      </c>
      <c r="G116" t="s">
        <v>562</v>
      </c>
      <c r="H116" t="s">
        <v>33</v>
      </c>
      <c r="I116" t="s">
        <v>2639</v>
      </c>
      <c r="J116">
        <v>550000</v>
      </c>
      <c r="K116" t="s">
        <v>666</v>
      </c>
      <c r="L116">
        <v>553176</v>
      </c>
      <c r="M116">
        <v>0</v>
      </c>
      <c r="N116" t="s">
        <v>674</v>
      </c>
      <c r="O116" t="s">
        <v>565</v>
      </c>
      <c r="P116">
        <v>-14065.26</v>
      </c>
      <c r="Q116">
        <v>0</v>
      </c>
      <c r="R116">
        <v>-9010.5300000000007</v>
      </c>
      <c r="S116">
        <v>0</v>
      </c>
      <c r="T116">
        <v>-23075.79</v>
      </c>
      <c r="U116">
        <v>0</v>
      </c>
      <c r="V116">
        <v>-14065.26</v>
      </c>
      <c r="W116">
        <v>0</v>
      </c>
      <c r="X116">
        <v>-9010.5300000000007</v>
      </c>
      <c r="Y116">
        <v>0</v>
      </c>
      <c r="Z116">
        <v>-23075.79</v>
      </c>
      <c r="AA116">
        <v>0</v>
      </c>
    </row>
    <row r="117" spans="1:27" ht="15" customHeight="1" x14ac:dyDescent="0.25">
      <c r="A117" s="37" t="str">
        <f t="shared" si="3"/>
        <v>LDBONDIgnore</v>
      </c>
      <c r="B117" s="37" t="str">
        <f>VLOOKUP(L117,Mapping!D:F,3,0)</f>
        <v>Ignore</v>
      </c>
      <c r="C117" s="37" t="str">
        <f>VLOOKUP(L117,Mapping!D:G,4,0)</f>
        <v>Mirror</v>
      </c>
      <c r="D117" s="38">
        <f t="shared" si="4"/>
        <v>-8.5969214000000002E-2</v>
      </c>
      <c r="E117" s="38">
        <f t="shared" si="5"/>
        <v>-0.112875498</v>
      </c>
      <c r="F117" s="37">
        <f>VLOOKUP(L117,Mapping!D:H,5,0)</f>
        <v>0</v>
      </c>
      <c r="G117" t="s">
        <v>562</v>
      </c>
      <c r="H117" t="s">
        <v>33</v>
      </c>
      <c r="I117" t="s">
        <v>2639</v>
      </c>
      <c r="J117">
        <v>550000</v>
      </c>
      <c r="K117" t="s">
        <v>666</v>
      </c>
      <c r="L117">
        <v>553180</v>
      </c>
      <c r="M117">
        <v>0</v>
      </c>
      <c r="N117" t="s">
        <v>675</v>
      </c>
      <c r="O117" t="s">
        <v>565</v>
      </c>
      <c r="P117">
        <v>-269062.84000000003</v>
      </c>
      <c r="Q117">
        <v>0</v>
      </c>
      <c r="R117">
        <v>-859692.14</v>
      </c>
      <c r="S117">
        <v>0</v>
      </c>
      <c r="T117">
        <v>-1128754.98</v>
      </c>
      <c r="U117">
        <v>0</v>
      </c>
      <c r="V117">
        <v>-269062.84000000003</v>
      </c>
      <c r="W117">
        <v>0</v>
      </c>
      <c r="X117">
        <v>-859692.14</v>
      </c>
      <c r="Y117">
        <v>0</v>
      </c>
      <c r="Z117">
        <v>-1128754.98</v>
      </c>
      <c r="AA117">
        <v>0</v>
      </c>
    </row>
    <row r="118" spans="1:27" ht="15" customHeight="1" x14ac:dyDescent="0.25">
      <c r="A118" s="37" t="str">
        <f t="shared" si="3"/>
        <v>LDBOND6.1a</v>
      </c>
      <c r="B118" s="37" t="str">
        <f>VLOOKUP(L118,Mapping!D:F,3,0)</f>
        <v>6.1a</v>
      </c>
      <c r="C118" s="37" t="str">
        <f>VLOOKUP(L118,Mapping!D:G,4,0)</f>
        <v>Accrual</v>
      </c>
      <c r="D118" s="38">
        <f t="shared" si="4"/>
        <v>-9.2087778000000009E-2</v>
      </c>
      <c r="E118" s="38">
        <f t="shared" si="5"/>
        <v>-0.17829484199999998</v>
      </c>
      <c r="F118" s="37">
        <f>VLOOKUP(L118,Mapping!D:H,5,0)</f>
        <v>0</v>
      </c>
      <c r="G118" t="s">
        <v>562</v>
      </c>
      <c r="H118" t="s">
        <v>33</v>
      </c>
      <c r="I118" t="s">
        <v>2639</v>
      </c>
      <c r="J118">
        <v>550000</v>
      </c>
      <c r="K118" t="s">
        <v>666</v>
      </c>
      <c r="L118">
        <v>553190</v>
      </c>
      <c r="M118">
        <v>0</v>
      </c>
      <c r="N118" t="s">
        <v>676</v>
      </c>
      <c r="O118" t="s">
        <v>565</v>
      </c>
      <c r="P118">
        <v>-862070.64</v>
      </c>
      <c r="Q118">
        <v>0</v>
      </c>
      <c r="R118">
        <v>-920877.78</v>
      </c>
      <c r="S118">
        <v>0</v>
      </c>
      <c r="T118">
        <v>-1782948.42</v>
      </c>
      <c r="U118">
        <v>0</v>
      </c>
      <c r="V118">
        <v>-862070.64</v>
      </c>
      <c r="W118">
        <v>0</v>
      </c>
      <c r="X118">
        <v>-920877.78</v>
      </c>
      <c r="Y118">
        <v>0</v>
      </c>
      <c r="Z118">
        <v>-1782948.42</v>
      </c>
      <c r="AA118">
        <v>0</v>
      </c>
    </row>
    <row r="119" spans="1:27" ht="15" customHeight="1" x14ac:dyDescent="0.25">
      <c r="A119" s="37" t="str">
        <f t="shared" si="3"/>
        <v>LDBONDIgnore</v>
      </c>
      <c r="B119" s="37" t="str">
        <f>VLOOKUP(L119,Mapping!D:F,3,0)</f>
        <v>Ignore</v>
      </c>
      <c r="C119" s="37" t="str">
        <f>VLOOKUP(L119,Mapping!D:G,4,0)</f>
        <v>Mirror</v>
      </c>
      <c r="D119" s="38">
        <f t="shared" si="4"/>
        <v>-1.0999999999999999E-8</v>
      </c>
      <c r="E119" s="38">
        <f t="shared" si="5"/>
        <v>-8.0000000000000005E-9</v>
      </c>
      <c r="F119" s="37">
        <f>VLOOKUP(L119,Mapping!D:H,5,0)</f>
        <v>0</v>
      </c>
      <c r="G119" t="s">
        <v>562</v>
      </c>
      <c r="H119" t="s">
        <v>33</v>
      </c>
      <c r="I119" t="s">
        <v>2639</v>
      </c>
      <c r="J119">
        <v>550000</v>
      </c>
      <c r="K119" t="s">
        <v>666</v>
      </c>
      <c r="L119">
        <v>553197</v>
      </c>
      <c r="M119">
        <v>0</v>
      </c>
      <c r="N119" t="s">
        <v>677</v>
      </c>
      <c r="O119" t="s">
        <v>565</v>
      </c>
      <c r="P119">
        <v>0</v>
      </c>
      <c r="Q119">
        <v>0.03</v>
      </c>
      <c r="R119">
        <v>-0.11</v>
      </c>
      <c r="S119">
        <v>0</v>
      </c>
      <c r="T119">
        <v>-0.08</v>
      </c>
      <c r="U119">
        <v>0</v>
      </c>
      <c r="V119">
        <v>0</v>
      </c>
      <c r="W119">
        <v>0.03</v>
      </c>
      <c r="X119">
        <v>-0.11</v>
      </c>
      <c r="Y119">
        <v>0</v>
      </c>
      <c r="Z119">
        <v>-0.08</v>
      </c>
      <c r="AA119">
        <v>0</v>
      </c>
    </row>
    <row r="120" spans="1:27" ht="15" customHeight="1" x14ac:dyDescent="0.25">
      <c r="A120" s="37" t="str">
        <f t="shared" si="3"/>
        <v>LDBOND6.1</v>
      </c>
      <c r="B120" s="37">
        <f>VLOOKUP(L120,Mapping!D:F,3,0)</f>
        <v>6.1</v>
      </c>
      <c r="C120" s="37" t="str">
        <f>VLOOKUP(L120,Mapping!D:G,4,0)</f>
        <v>Accrual</v>
      </c>
      <c r="D120" s="38">
        <f t="shared" si="4"/>
        <v>-0.55447194</v>
      </c>
      <c r="E120" s="38">
        <f t="shared" si="5"/>
        <v>-1.097170027</v>
      </c>
      <c r="F120" s="37">
        <f>VLOOKUP(L120,Mapping!D:H,5,0)</f>
        <v>0</v>
      </c>
      <c r="G120" t="s">
        <v>562</v>
      </c>
      <c r="H120" t="s">
        <v>33</v>
      </c>
      <c r="I120" t="s">
        <v>2639</v>
      </c>
      <c r="J120">
        <v>550000</v>
      </c>
      <c r="K120" t="s">
        <v>666</v>
      </c>
      <c r="L120">
        <v>553202</v>
      </c>
      <c r="M120">
        <v>0</v>
      </c>
      <c r="N120" t="s">
        <v>678</v>
      </c>
      <c r="O120" t="s">
        <v>565</v>
      </c>
      <c r="P120">
        <v>-5426980.8700000001</v>
      </c>
      <c r="Q120">
        <v>0</v>
      </c>
      <c r="R120">
        <v>-5544719.4000000004</v>
      </c>
      <c r="S120">
        <v>0</v>
      </c>
      <c r="T120">
        <v>-10971700.27</v>
      </c>
      <c r="U120">
        <v>0</v>
      </c>
      <c r="V120">
        <v>-5426980.8700000001</v>
      </c>
      <c r="W120">
        <v>0</v>
      </c>
      <c r="X120">
        <v>-5544719.4000000004</v>
      </c>
      <c r="Y120">
        <v>0</v>
      </c>
      <c r="Z120">
        <v>-10971700.27</v>
      </c>
      <c r="AA120">
        <v>0</v>
      </c>
    </row>
    <row r="121" spans="1:27" ht="15" customHeight="1" x14ac:dyDescent="0.25">
      <c r="A121" s="37" t="str">
        <f t="shared" si="3"/>
        <v>LDBOND6.1</v>
      </c>
      <c r="B121" s="37">
        <f>VLOOKUP(L121,Mapping!D:F,3,0)</f>
        <v>6.1</v>
      </c>
      <c r="C121" s="37" t="str">
        <f>VLOOKUP(L121,Mapping!D:G,4,0)</f>
        <v>Accrual</v>
      </c>
      <c r="D121" s="38">
        <f t="shared" si="4"/>
        <v>0.184729804</v>
      </c>
      <c r="E121" s="38">
        <f t="shared" si="5"/>
        <v>0.30403667200000001</v>
      </c>
      <c r="F121" s="37">
        <f>VLOOKUP(L121,Mapping!D:H,5,0)</f>
        <v>0</v>
      </c>
      <c r="G121" t="s">
        <v>562</v>
      </c>
      <c r="H121" t="s">
        <v>33</v>
      </c>
      <c r="I121" t="s">
        <v>2639</v>
      </c>
      <c r="J121">
        <v>550000</v>
      </c>
      <c r="K121" t="s">
        <v>666</v>
      </c>
      <c r="L121">
        <v>553208</v>
      </c>
      <c r="M121">
        <v>0</v>
      </c>
      <c r="N121" t="s">
        <v>679</v>
      </c>
      <c r="O121" t="s">
        <v>565</v>
      </c>
      <c r="P121">
        <v>0</v>
      </c>
      <c r="Q121">
        <v>1193068.68</v>
      </c>
      <c r="R121">
        <v>0</v>
      </c>
      <c r="S121">
        <v>1847298.04</v>
      </c>
      <c r="T121">
        <v>0</v>
      </c>
      <c r="U121">
        <v>3040366.72</v>
      </c>
      <c r="V121">
        <v>0</v>
      </c>
      <c r="W121">
        <v>1193068.68</v>
      </c>
      <c r="X121">
        <v>0</v>
      </c>
      <c r="Y121">
        <v>1847298.04</v>
      </c>
      <c r="Z121">
        <v>0</v>
      </c>
      <c r="AA121">
        <v>3040366.72</v>
      </c>
    </row>
    <row r="122" spans="1:27" ht="15" customHeight="1" x14ac:dyDescent="0.25">
      <c r="A122" s="37" t="str">
        <f t="shared" si="3"/>
        <v>LDBONDIgnore</v>
      </c>
      <c r="B122" s="37" t="str">
        <f>VLOOKUP(L122,Mapping!D:F,3,0)</f>
        <v>Ignore</v>
      </c>
      <c r="C122" s="37" t="str">
        <f>VLOOKUP(L122,Mapping!D:G,4,0)</f>
        <v>Mirror</v>
      </c>
      <c r="D122" s="38">
        <f t="shared" si="4"/>
        <v>-1.4173040000000001E-3</v>
      </c>
      <c r="E122" s="38">
        <f t="shared" si="5"/>
        <v>-1.4173040000000001E-3</v>
      </c>
      <c r="F122" s="37">
        <f>VLOOKUP(L122,Mapping!D:H,5,0)</f>
        <v>0</v>
      </c>
      <c r="G122" t="s">
        <v>562</v>
      </c>
      <c r="H122" t="s">
        <v>33</v>
      </c>
      <c r="I122" t="s">
        <v>2639</v>
      </c>
      <c r="J122">
        <v>550000</v>
      </c>
      <c r="K122" t="s">
        <v>666</v>
      </c>
      <c r="L122">
        <v>553213</v>
      </c>
      <c r="M122">
        <v>0</v>
      </c>
      <c r="N122" t="s">
        <v>680</v>
      </c>
      <c r="O122" t="s">
        <v>565</v>
      </c>
      <c r="P122">
        <v>0</v>
      </c>
      <c r="Q122">
        <v>0</v>
      </c>
      <c r="R122">
        <v>-14173.04</v>
      </c>
      <c r="S122">
        <v>0</v>
      </c>
      <c r="T122">
        <v>-14173.04</v>
      </c>
      <c r="U122">
        <v>0</v>
      </c>
      <c r="V122">
        <v>0</v>
      </c>
      <c r="W122">
        <v>0</v>
      </c>
      <c r="X122">
        <v>-14173.04</v>
      </c>
      <c r="Y122">
        <v>0</v>
      </c>
      <c r="Z122">
        <v>-14173.04</v>
      </c>
      <c r="AA122">
        <v>0</v>
      </c>
    </row>
    <row r="123" spans="1:27" ht="15" customHeight="1" x14ac:dyDescent="0.25">
      <c r="A123" s="37" t="str">
        <f t="shared" si="3"/>
        <v>LDBONDIgnore</v>
      </c>
      <c r="B123" s="37" t="str">
        <f>VLOOKUP(L123,Mapping!D:F,3,0)</f>
        <v>Ignore</v>
      </c>
      <c r="C123" s="37" t="str">
        <f>VLOOKUP(L123,Mapping!D:G,4,0)</f>
        <v>Mirror</v>
      </c>
      <c r="D123" s="38">
        <f t="shared" si="4"/>
        <v>-4.8411599999999998E-4</v>
      </c>
      <c r="E123" s="38">
        <f t="shared" si="5"/>
        <v>-1.1460260000000001E-3</v>
      </c>
      <c r="F123" s="37">
        <f>VLOOKUP(L123,Mapping!D:H,5,0)</f>
        <v>0</v>
      </c>
      <c r="G123" t="s">
        <v>562</v>
      </c>
      <c r="H123" t="s">
        <v>33</v>
      </c>
      <c r="I123" t="s">
        <v>2639</v>
      </c>
      <c r="J123">
        <v>550000</v>
      </c>
      <c r="K123" t="s">
        <v>666</v>
      </c>
      <c r="L123">
        <v>553219</v>
      </c>
      <c r="M123">
        <v>0</v>
      </c>
      <c r="N123" t="s">
        <v>865</v>
      </c>
      <c r="O123" t="s">
        <v>565</v>
      </c>
      <c r="P123">
        <v>-6619.1</v>
      </c>
      <c r="Q123">
        <v>0</v>
      </c>
      <c r="R123">
        <v>-4841.16</v>
      </c>
      <c r="S123">
        <v>0</v>
      </c>
      <c r="T123">
        <v>-11460.26</v>
      </c>
      <c r="U123">
        <v>0</v>
      </c>
      <c r="V123">
        <v>-6619.1</v>
      </c>
      <c r="W123">
        <v>0</v>
      </c>
      <c r="X123">
        <v>-4841.16</v>
      </c>
      <c r="Y123">
        <v>0</v>
      </c>
      <c r="Z123">
        <v>-11460.26</v>
      </c>
      <c r="AA123">
        <v>0</v>
      </c>
    </row>
    <row r="124" spans="1:27" ht="15" customHeight="1" x14ac:dyDescent="0.25">
      <c r="A124" s="37" t="str">
        <f t="shared" si="3"/>
        <v>LDBOND6.1a</v>
      </c>
      <c r="B124" s="37" t="str">
        <f>VLOOKUP(L124,Mapping!D:F,3,0)</f>
        <v>6.1a</v>
      </c>
      <c r="C124" s="37" t="str">
        <f>VLOOKUP(L124,Mapping!D:G,4,0)</f>
        <v>Accrual</v>
      </c>
      <c r="D124" s="38">
        <f t="shared" si="4"/>
        <v>-9.2090580000000009E-3</v>
      </c>
      <c r="E124" s="38">
        <f t="shared" si="5"/>
        <v>-1.7830017E-2</v>
      </c>
      <c r="F124" s="37">
        <f>VLOOKUP(L124,Mapping!D:H,5,0)</f>
        <v>0</v>
      </c>
      <c r="G124" t="s">
        <v>562</v>
      </c>
      <c r="H124" t="s">
        <v>33</v>
      </c>
      <c r="I124" t="s">
        <v>2639</v>
      </c>
      <c r="J124">
        <v>550000</v>
      </c>
      <c r="K124" t="s">
        <v>666</v>
      </c>
      <c r="L124">
        <v>554526</v>
      </c>
      <c r="M124">
        <v>0</v>
      </c>
      <c r="N124" t="s">
        <v>681</v>
      </c>
      <c r="O124" t="s">
        <v>565</v>
      </c>
      <c r="P124">
        <v>-86209.59</v>
      </c>
      <c r="Q124">
        <v>0</v>
      </c>
      <c r="R124">
        <v>-92090.58</v>
      </c>
      <c r="S124">
        <v>0</v>
      </c>
      <c r="T124">
        <v>-178300.17</v>
      </c>
      <c r="U124">
        <v>0</v>
      </c>
      <c r="V124">
        <v>-86209.59</v>
      </c>
      <c r="W124">
        <v>0</v>
      </c>
      <c r="X124">
        <v>-92090.58</v>
      </c>
      <c r="Y124">
        <v>0</v>
      </c>
      <c r="Z124">
        <v>-178300.17</v>
      </c>
      <c r="AA124">
        <v>0</v>
      </c>
    </row>
    <row r="125" spans="1:27" ht="15" customHeight="1" x14ac:dyDescent="0.25">
      <c r="A125" s="37" t="str">
        <f t="shared" si="3"/>
        <v>LDBONDIgnore</v>
      </c>
      <c r="B125" s="37" t="str">
        <f>VLOOKUP(L125,Mapping!D:F,3,0)</f>
        <v>Ignore</v>
      </c>
      <c r="C125" s="37" t="str">
        <f>VLOOKUP(L125,Mapping!D:G,4,0)</f>
        <v>Mirror</v>
      </c>
      <c r="D125" s="38">
        <f t="shared" si="4"/>
        <v>-2.6664499999999998E-4</v>
      </c>
      <c r="E125" s="38">
        <f t="shared" si="5"/>
        <v>-2.7278099999999999E-4</v>
      </c>
      <c r="F125" s="37">
        <f>VLOOKUP(L125,Mapping!D:H,5,0)</f>
        <v>0</v>
      </c>
      <c r="G125" t="s">
        <v>562</v>
      </c>
      <c r="H125" t="s">
        <v>33</v>
      </c>
      <c r="I125" t="s">
        <v>2639</v>
      </c>
      <c r="J125">
        <v>550000</v>
      </c>
      <c r="K125" t="s">
        <v>666</v>
      </c>
      <c r="L125">
        <v>554527</v>
      </c>
      <c r="M125">
        <v>0</v>
      </c>
      <c r="N125" t="s">
        <v>682</v>
      </c>
      <c r="O125" t="s">
        <v>565</v>
      </c>
      <c r="P125">
        <v>-61.36</v>
      </c>
      <c r="Q125">
        <v>0</v>
      </c>
      <c r="R125">
        <v>-2666.45</v>
      </c>
      <c r="S125">
        <v>0</v>
      </c>
      <c r="T125">
        <v>-2727.81</v>
      </c>
      <c r="U125">
        <v>0</v>
      </c>
      <c r="V125">
        <v>-61.36</v>
      </c>
      <c r="W125">
        <v>0</v>
      </c>
      <c r="X125">
        <v>-2666.45</v>
      </c>
      <c r="Y125">
        <v>0</v>
      </c>
      <c r="Z125">
        <v>-2727.81</v>
      </c>
      <c r="AA125">
        <v>0</v>
      </c>
    </row>
    <row r="126" spans="1:27" ht="15" customHeight="1" x14ac:dyDescent="0.25">
      <c r="A126" s="37" t="str">
        <f t="shared" si="3"/>
        <v>LDBONDIgnore</v>
      </c>
      <c r="B126" s="37" t="str">
        <f>VLOOKUP(L126,Mapping!D:F,3,0)</f>
        <v>Ignore</v>
      </c>
      <c r="C126" s="37" t="str">
        <f>VLOOKUP(L126,Mapping!D:G,4,0)</f>
        <v>Mirror</v>
      </c>
      <c r="D126" s="38">
        <f t="shared" si="4"/>
        <v>0</v>
      </c>
      <c r="E126" s="38">
        <f t="shared" si="5"/>
        <v>-8.8499979999999995E-3</v>
      </c>
      <c r="F126" s="37">
        <f>VLOOKUP(L126,Mapping!D:H,5,0)</f>
        <v>0</v>
      </c>
      <c r="G126" t="s">
        <v>562</v>
      </c>
      <c r="H126" t="s">
        <v>33</v>
      </c>
      <c r="I126" t="s">
        <v>2639</v>
      </c>
      <c r="J126">
        <v>550000</v>
      </c>
      <c r="K126" t="s">
        <v>666</v>
      </c>
      <c r="L126">
        <v>555021</v>
      </c>
      <c r="M126">
        <v>0</v>
      </c>
      <c r="N126" t="s">
        <v>2255</v>
      </c>
      <c r="O126" t="s">
        <v>565</v>
      </c>
      <c r="P126">
        <v>-88499.98</v>
      </c>
      <c r="Q126">
        <v>0</v>
      </c>
      <c r="R126">
        <v>0</v>
      </c>
      <c r="S126">
        <v>0</v>
      </c>
      <c r="T126">
        <v>-88499.98</v>
      </c>
      <c r="U126">
        <v>0</v>
      </c>
      <c r="V126">
        <v>-88499.98</v>
      </c>
      <c r="W126">
        <v>0</v>
      </c>
      <c r="X126">
        <v>0</v>
      </c>
      <c r="Y126">
        <v>0</v>
      </c>
      <c r="Z126">
        <v>-88499.98</v>
      </c>
      <c r="AA126">
        <v>0</v>
      </c>
    </row>
    <row r="127" spans="1:27" ht="15" customHeight="1" x14ac:dyDescent="0.25">
      <c r="A127" s="37" t="str">
        <f t="shared" si="3"/>
        <v>LDBONDIgnore</v>
      </c>
      <c r="B127" s="37" t="str">
        <f>VLOOKUP(L127,Mapping!D:F,3,0)</f>
        <v>Ignore</v>
      </c>
      <c r="C127" s="37" t="str">
        <f>VLOOKUP(L127,Mapping!D:G,4,0)</f>
        <v>Mirror</v>
      </c>
      <c r="D127" s="38">
        <f t="shared" si="4"/>
        <v>-1.57172E-3</v>
      </c>
      <c r="E127" s="38">
        <f t="shared" si="5"/>
        <v>-5.5390860000000004E-3</v>
      </c>
      <c r="F127" s="37">
        <f>VLOOKUP(L127,Mapping!D:H,5,0)</f>
        <v>0</v>
      </c>
      <c r="G127" t="s">
        <v>562</v>
      </c>
      <c r="H127" t="s">
        <v>33</v>
      </c>
      <c r="I127" t="s">
        <v>2639</v>
      </c>
      <c r="J127">
        <v>550000</v>
      </c>
      <c r="K127" t="s">
        <v>666</v>
      </c>
      <c r="L127">
        <v>555104</v>
      </c>
      <c r="M127">
        <v>0</v>
      </c>
      <c r="N127" t="s">
        <v>683</v>
      </c>
      <c r="O127" t="s">
        <v>565</v>
      </c>
      <c r="P127">
        <v>-39673.660000000003</v>
      </c>
      <c r="Q127">
        <v>0</v>
      </c>
      <c r="R127">
        <v>-15717.2</v>
      </c>
      <c r="S127">
        <v>0</v>
      </c>
      <c r="T127">
        <v>-55390.86</v>
      </c>
      <c r="U127">
        <v>0</v>
      </c>
      <c r="V127">
        <v>-39673.660000000003</v>
      </c>
      <c r="W127">
        <v>0</v>
      </c>
      <c r="X127">
        <v>-15717.2</v>
      </c>
      <c r="Y127">
        <v>0</v>
      </c>
      <c r="Z127">
        <v>-55390.86</v>
      </c>
      <c r="AA127">
        <v>0</v>
      </c>
    </row>
    <row r="128" spans="1:27" ht="15" customHeight="1" x14ac:dyDescent="0.25">
      <c r="A128" s="37" t="str">
        <f t="shared" si="3"/>
        <v>LDBOND6.1</v>
      </c>
      <c r="B128" s="37">
        <f>VLOOKUP(L128,Mapping!D:F,3,0)</f>
        <v>6.1</v>
      </c>
      <c r="C128" s="37" t="str">
        <f>VLOOKUP(L128,Mapping!D:G,4,0)</f>
        <v>Accrual</v>
      </c>
      <c r="D128" s="38">
        <f t="shared" si="4"/>
        <v>-0.18070752200000001</v>
      </c>
      <c r="E128" s="38">
        <f t="shared" si="5"/>
        <v>-0.30001438999999996</v>
      </c>
      <c r="F128" s="37">
        <f>VLOOKUP(L128,Mapping!D:H,5,0)</f>
        <v>0</v>
      </c>
      <c r="G128" t="s">
        <v>562</v>
      </c>
      <c r="H128" t="s">
        <v>33</v>
      </c>
      <c r="I128" t="s">
        <v>2639</v>
      </c>
      <c r="J128">
        <v>550000</v>
      </c>
      <c r="K128" t="s">
        <v>666</v>
      </c>
      <c r="L128">
        <v>555157</v>
      </c>
      <c r="M128">
        <v>0</v>
      </c>
      <c r="N128" t="s">
        <v>684</v>
      </c>
      <c r="O128" t="s">
        <v>565</v>
      </c>
      <c r="P128">
        <v>-1193068.68</v>
      </c>
      <c r="Q128">
        <v>0</v>
      </c>
      <c r="R128">
        <v>-1807075.22</v>
      </c>
      <c r="S128">
        <v>0</v>
      </c>
      <c r="T128">
        <v>-3000143.9</v>
      </c>
      <c r="U128">
        <v>0</v>
      </c>
      <c r="V128">
        <v>-1193068.68</v>
      </c>
      <c r="W128">
        <v>0</v>
      </c>
      <c r="X128">
        <v>-1807075.22</v>
      </c>
      <c r="Y128">
        <v>0</v>
      </c>
      <c r="Z128">
        <v>-3000143.9</v>
      </c>
      <c r="AA128">
        <v>0</v>
      </c>
    </row>
    <row r="129" spans="1:27" ht="15" customHeight="1" x14ac:dyDescent="0.25">
      <c r="A129" s="37" t="str">
        <f t="shared" si="3"/>
        <v>LDBOND6.1</v>
      </c>
      <c r="B129" s="37">
        <f>VLOOKUP(L129,Mapping!D:F,3,0)</f>
        <v>6.1</v>
      </c>
      <c r="C129" s="37" t="str">
        <f>VLOOKUP(L129,Mapping!D:G,4,0)</f>
        <v>Accrual</v>
      </c>
      <c r="D129" s="38">
        <f t="shared" si="4"/>
        <v>-4.0222820000000003E-3</v>
      </c>
      <c r="E129" s="38">
        <f t="shared" si="5"/>
        <v>-4.0222820000000003E-3</v>
      </c>
      <c r="F129" s="37">
        <f>VLOOKUP(L129,Mapping!D:H,5,0)</f>
        <v>0</v>
      </c>
      <c r="G129" t="s">
        <v>562</v>
      </c>
      <c r="H129" t="s">
        <v>33</v>
      </c>
      <c r="I129" t="s">
        <v>2639</v>
      </c>
      <c r="J129">
        <v>550000</v>
      </c>
      <c r="K129" t="s">
        <v>666</v>
      </c>
      <c r="L129">
        <v>555159</v>
      </c>
      <c r="M129">
        <v>0</v>
      </c>
      <c r="N129" t="s">
        <v>2813</v>
      </c>
      <c r="O129" t="s">
        <v>565</v>
      </c>
      <c r="P129">
        <v>0</v>
      </c>
      <c r="Q129">
        <v>0</v>
      </c>
      <c r="R129">
        <v>-40222.82</v>
      </c>
      <c r="S129">
        <v>0</v>
      </c>
      <c r="T129">
        <v>-40222.82</v>
      </c>
      <c r="U129">
        <v>0</v>
      </c>
      <c r="V129">
        <v>0</v>
      </c>
      <c r="W129">
        <v>0</v>
      </c>
      <c r="X129">
        <v>-40222.82</v>
      </c>
      <c r="Y129">
        <v>0</v>
      </c>
      <c r="Z129">
        <v>-40222.82</v>
      </c>
      <c r="AA129">
        <v>0</v>
      </c>
    </row>
    <row r="130" spans="1:27" ht="15" customHeight="1" x14ac:dyDescent="0.25">
      <c r="A130" s="37" t="str">
        <f t="shared" si="3"/>
        <v>LDBONDIgnore</v>
      </c>
      <c r="B130" s="37" t="str">
        <f>VLOOKUP(L130,Mapping!D:F,3,0)</f>
        <v>Ignore</v>
      </c>
      <c r="C130" s="37" t="str">
        <f>VLOOKUP(L130,Mapping!D:G,4,0)</f>
        <v>Mirror</v>
      </c>
      <c r="D130" s="38">
        <f t="shared" si="4"/>
        <v>-4.3629589999999996E-3</v>
      </c>
      <c r="E130" s="38">
        <f t="shared" si="5"/>
        <v>-5.1861730000000005E-3</v>
      </c>
      <c r="F130" s="37">
        <f>VLOOKUP(L130,Mapping!D:H,5,0)</f>
        <v>0</v>
      </c>
      <c r="G130" t="s">
        <v>562</v>
      </c>
      <c r="H130" t="s">
        <v>33</v>
      </c>
      <c r="I130" t="s">
        <v>2639</v>
      </c>
      <c r="J130">
        <v>550000</v>
      </c>
      <c r="K130" t="s">
        <v>666</v>
      </c>
      <c r="L130">
        <v>555204</v>
      </c>
      <c r="M130">
        <v>0</v>
      </c>
      <c r="N130" t="s">
        <v>685</v>
      </c>
      <c r="O130" t="s">
        <v>565</v>
      </c>
      <c r="P130">
        <v>-8232.14</v>
      </c>
      <c r="Q130">
        <v>0</v>
      </c>
      <c r="R130">
        <v>-43629.59</v>
      </c>
      <c r="S130">
        <v>0</v>
      </c>
      <c r="T130">
        <v>-51861.73</v>
      </c>
      <c r="U130">
        <v>0</v>
      </c>
      <c r="V130">
        <v>-8232.14</v>
      </c>
      <c r="W130">
        <v>0</v>
      </c>
      <c r="X130">
        <v>-43629.59</v>
      </c>
      <c r="Y130">
        <v>0</v>
      </c>
      <c r="Z130">
        <v>-51861.73</v>
      </c>
      <c r="AA130">
        <v>0</v>
      </c>
    </row>
    <row r="131" spans="1:27" ht="15" customHeight="1" x14ac:dyDescent="0.25">
      <c r="A131" s="37" t="str">
        <f t="shared" si="3"/>
        <v>LDBOND6.1a</v>
      </c>
      <c r="B131" s="37" t="str">
        <f>VLOOKUP(L131,Mapping!D:F,3,0)</f>
        <v>6.1a</v>
      </c>
      <c r="C131" s="37" t="str">
        <f>VLOOKUP(L131,Mapping!D:G,4,0)</f>
        <v>Accrual</v>
      </c>
      <c r="D131" s="38">
        <f t="shared" si="4"/>
        <v>-6.6305190000000005E-3</v>
      </c>
      <c r="E131" s="38">
        <f t="shared" si="5"/>
        <v>-1.2837611000000001E-2</v>
      </c>
      <c r="F131" s="37">
        <f>VLOOKUP(L131,Mapping!D:H,5,0)</f>
        <v>0</v>
      </c>
      <c r="G131" t="s">
        <v>562</v>
      </c>
      <c r="H131" t="s">
        <v>33</v>
      </c>
      <c r="I131" t="s">
        <v>2639</v>
      </c>
      <c r="J131">
        <v>550000</v>
      </c>
      <c r="K131" t="s">
        <v>666</v>
      </c>
      <c r="L131">
        <v>555597</v>
      </c>
      <c r="M131">
        <v>0</v>
      </c>
      <c r="N131" t="s">
        <v>686</v>
      </c>
      <c r="O131" t="s">
        <v>565</v>
      </c>
      <c r="P131">
        <v>-62070.92</v>
      </c>
      <c r="Q131">
        <v>0</v>
      </c>
      <c r="R131">
        <v>-66305.19</v>
      </c>
      <c r="S131">
        <v>0</v>
      </c>
      <c r="T131">
        <v>-128376.11</v>
      </c>
      <c r="U131">
        <v>0</v>
      </c>
      <c r="V131">
        <v>-62070.92</v>
      </c>
      <c r="W131">
        <v>0</v>
      </c>
      <c r="X131">
        <v>-66305.19</v>
      </c>
      <c r="Y131">
        <v>0</v>
      </c>
      <c r="Z131">
        <v>-128376.11</v>
      </c>
      <c r="AA131">
        <v>0</v>
      </c>
    </row>
    <row r="132" spans="1:27" ht="15" customHeight="1" x14ac:dyDescent="0.25">
      <c r="A132" s="37" t="str">
        <f t="shared" ref="A132:A195" si="6">H132&amp;B132</f>
        <v>LDBOND6.1a</v>
      </c>
      <c r="B132" s="37" t="str">
        <f>VLOOKUP(L132,Mapping!D:F,3,0)</f>
        <v>6.1a</v>
      </c>
      <c r="C132" s="37" t="str">
        <f>VLOOKUP(L132,Mapping!D:G,4,0)</f>
        <v>Accrual</v>
      </c>
      <c r="D132" s="38">
        <f t="shared" ref="D132:D195" si="7">(X132+Y132)/10000000</f>
        <v>-6.6305190000000005E-3</v>
      </c>
      <c r="E132" s="38">
        <f t="shared" ref="E132:E195" si="8">(Z132+AA132)/10000000</f>
        <v>-1.2837611000000001E-2</v>
      </c>
      <c r="F132" s="37">
        <f>VLOOKUP(L132,Mapping!D:H,5,0)</f>
        <v>0</v>
      </c>
      <c r="G132" t="s">
        <v>562</v>
      </c>
      <c r="H132" t="s">
        <v>33</v>
      </c>
      <c r="I132" t="s">
        <v>2639</v>
      </c>
      <c r="J132">
        <v>550000</v>
      </c>
      <c r="K132" t="s">
        <v>666</v>
      </c>
      <c r="L132">
        <v>555598</v>
      </c>
      <c r="M132">
        <v>0</v>
      </c>
      <c r="N132" t="s">
        <v>687</v>
      </c>
      <c r="O132" t="s">
        <v>565</v>
      </c>
      <c r="P132">
        <v>-62070.92</v>
      </c>
      <c r="Q132">
        <v>0</v>
      </c>
      <c r="R132">
        <v>-66305.19</v>
      </c>
      <c r="S132">
        <v>0</v>
      </c>
      <c r="T132">
        <v>-128376.11</v>
      </c>
      <c r="U132">
        <v>0</v>
      </c>
      <c r="V132">
        <v>-62070.92</v>
      </c>
      <c r="W132">
        <v>0</v>
      </c>
      <c r="X132">
        <v>-66305.19</v>
      </c>
      <c r="Y132">
        <v>0</v>
      </c>
      <c r="Z132">
        <v>-128376.11</v>
      </c>
      <c r="AA132">
        <v>0</v>
      </c>
    </row>
    <row r="133" spans="1:27" ht="15" customHeight="1" x14ac:dyDescent="0.25">
      <c r="A133" s="37" t="str">
        <f t="shared" si="6"/>
        <v>LDBOND6.1a</v>
      </c>
      <c r="B133" s="37" t="str">
        <f>VLOOKUP(L133,Mapping!D:F,3,0)</f>
        <v>6.1a</v>
      </c>
      <c r="C133" s="37" t="str">
        <f>VLOOKUP(L133,Mapping!D:G,4,0)</f>
        <v>Accrual</v>
      </c>
      <c r="D133" s="38">
        <f t="shared" si="7"/>
        <v>3.3949000000000003E-5</v>
      </c>
      <c r="E133" s="38">
        <f t="shared" si="8"/>
        <v>6.6525999999999993E-5</v>
      </c>
      <c r="F133" s="37">
        <f>VLOOKUP(L133,Mapping!D:H,5,0)</f>
        <v>0</v>
      </c>
      <c r="G133" t="s">
        <v>562</v>
      </c>
      <c r="H133" t="s">
        <v>33</v>
      </c>
      <c r="I133" t="s">
        <v>2639</v>
      </c>
      <c r="J133">
        <v>550000</v>
      </c>
      <c r="K133" t="s">
        <v>666</v>
      </c>
      <c r="L133">
        <v>555599</v>
      </c>
      <c r="M133">
        <v>0</v>
      </c>
      <c r="N133" t="s">
        <v>688</v>
      </c>
      <c r="O133" t="s">
        <v>565</v>
      </c>
      <c r="P133">
        <v>0</v>
      </c>
      <c r="Q133">
        <v>325.77</v>
      </c>
      <c r="R133">
        <v>0</v>
      </c>
      <c r="S133">
        <v>339.49</v>
      </c>
      <c r="T133">
        <v>0</v>
      </c>
      <c r="U133">
        <v>665.26</v>
      </c>
      <c r="V133">
        <v>0</v>
      </c>
      <c r="W133">
        <v>325.77</v>
      </c>
      <c r="X133">
        <v>0</v>
      </c>
      <c r="Y133">
        <v>339.49</v>
      </c>
      <c r="Z133">
        <v>0</v>
      </c>
      <c r="AA133">
        <v>665.26</v>
      </c>
    </row>
    <row r="134" spans="1:27" ht="15" customHeight="1" x14ac:dyDescent="0.25">
      <c r="A134" s="37" t="str">
        <f t="shared" si="6"/>
        <v>LDBOND6.1a</v>
      </c>
      <c r="B134" s="37" t="str">
        <f>VLOOKUP(L134,Mapping!D:F,3,0)</f>
        <v>6.1a</v>
      </c>
      <c r="C134" s="37" t="str">
        <f>VLOOKUP(L134,Mapping!D:G,4,0)</f>
        <v>Accrual</v>
      </c>
      <c r="D134" s="38">
        <f t="shared" si="7"/>
        <v>3.3949000000000003E-5</v>
      </c>
      <c r="E134" s="38">
        <f t="shared" si="8"/>
        <v>6.6525999999999993E-5</v>
      </c>
      <c r="F134" s="37">
        <f>VLOOKUP(L134,Mapping!D:H,5,0)</f>
        <v>0</v>
      </c>
      <c r="G134" t="s">
        <v>562</v>
      </c>
      <c r="H134" t="s">
        <v>33</v>
      </c>
      <c r="I134" t="s">
        <v>2639</v>
      </c>
      <c r="J134">
        <v>550000</v>
      </c>
      <c r="K134" t="s">
        <v>666</v>
      </c>
      <c r="L134">
        <v>555600</v>
      </c>
      <c r="M134">
        <v>0</v>
      </c>
      <c r="N134" t="s">
        <v>689</v>
      </c>
      <c r="O134" t="s">
        <v>565</v>
      </c>
      <c r="P134">
        <v>0</v>
      </c>
      <c r="Q134">
        <v>325.77</v>
      </c>
      <c r="R134">
        <v>0</v>
      </c>
      <c r="S134">
        <v>339.49</v>
      </c>
      <c r="T134">
        <v>0</v>
      </c>
      <c r="U134">
        <v>665.26</v>
      </c>
      <c r="V134">
        <v>0</v>
      </c>
      <c r="W134">
        <v>325.77</v>
      </c>
      <c r="X134">
        <v>0</v>
      </c>
      <c r="Y134">
        <v>339.49</v>
      </c>
      <c r="Z134">
        <v>0</v>
      </c>
      <c r="AA134">
        <v>665.26</v>
      </c>
    </row>
    <row r="135" spans="1:27" ht="15" customHeight="1" x14ac:dyDescent="0.25">
      <c r="A135" s="37" t="str">
        <f t="shared" si="6"/>
        <v>LDBONDIgnore</v>
      </c>
      <c r="B135" s="37" t="str">
        <f>VLOOKUP(L135,Mapping!D:F,3,0)</f>
        <v>Ignore</v>
      </c>
      <c r="C135" s="37" t="str">
        <f>VLOOKUP(L135,Mapping!D:G,4,0)</f>
        <v>Mirror</v>
      </c>
      <c r="D135" s="38">
        <f t="shared" si="7"/>
        <v>0</v>
      </c>
      <c r="E135" s="38">
        <f t="shared" si="8"/>
        <v>-2.48E-5</v>
      </c>
      <c r="F135" s="37">
        <f>VLOOKUP(L135,Mapping!D:H,5,0)</f>
        <v>0</v>
      </c>
      <c r="G135" t="s">
        <v>562</v>
      </c>
      <c r="H135" t="s">
        <v>33</v>
      </c>
      <c r="I135" t="s">
        <v>2639</v>
      </c>
      <c r="J135">
        <v>550000</v>
      </c>
      <c r="K135" t="s">
        <v>666</v>
      </c>
      <c r="L135">
        <v>556421</v>
      </c>
      <c r="M135">
        <v>0</v>
      </c>
      <c r="N135" t="s">
        <v>690</v>
      </c>
      <c r="O135" t="s">
        <v>565</v>
      </c>
      <c r="P135">
        <v>-248</v>
      </c>
      <c r="Q135">
        <v>0</v>
      </c>
      <c r="R135">
        <v>0</v>
      </c>
      <c r="S135">
        <v>0</v>
      </c>
      <c r="T135">
        <v>-248</v>
      </c>
      <c r="U135">
        <v>0</v>
      </c>
      <c r="V135">
        <v>-248</v>
      </c>
      <c r="W135">
        <v>0</v>
      </c>
      <c r="X135">
        <v>0</v>
      </c>
      <c r="Y135">
        <v>0</v>
      </c>
      <c r="Z135">
        <v>-248</v>
      </c>
      <c r="AA135">
        <v>0</v>
      </c>
    </row>
    <row r="136" spans="1:27" ht="15" customHeight="1" x14ac:dyDescent="0.25">
      <c r="A136" s="37" t="str">
        <f t="shared" si="6"/>
        <v>LDBOND6.2</v>
      </c>
      <c r="B136" s="37">
        <f>VLOOKUP(L136,Mapping!D:F,3,0)</f>
        <v>6.2</v>
      </c>
      <c r="C136" s="37" t="str">
        <f>VLOOKUP(L136,Mapping!D:G,4,0)</f>
        <v>Accrual</v>
      </c>
      <c r="D136" s="38">
        <f t="shared" si="7"/>
        <v>-7.3669670999999992E-2</v>
      </c>
      <c r="E136" s="38">
        <f t="shared" si="8"/>
        <v>-0.142634808</v>
      </c>
      <c r="F136" s="37">
        <f>VLOOKUP(L136,Mapping!D:H,5,0)</f>
        <v>0</v>
      </c>
      <c r="G136" t="s">
        <v>562</v>
      </c>
      <c r="H136" t="s">
        <v>33</v>
      </c>
      <c r="I136" t="s">
        <v>2639</v>
      </c>
      <c r="J136">
        <v>555100</v>
      </c>
      <c r="K136" t="s">
        <v>691</v>
      </c>
      <c r="L136">
        <v>555100</v>
      </c>
      <c r="M136">
        <v>0</v>
      </c>
      <c r="N136" t="s">
        <v>692</v>
      </c>
      <c r="O136" t="s">
        <v>565</v>
      </c>
      <c r="P136">
        <v>-689651.37</v>
      </c>
      <c r="Q136">
        <v>0</v>
      </c>
      <c r="R136">
        <v>-736696.71</v>
      </c>
      <c r="S136">
        <v>0</v>
      </c>
      <c r="T136">
        <v>-1426348.08</v>
      </c>
      <c r="U136">
        <v>0</v>
      </c>
      <c r="V136">
        <v>-689651.37</v>
      </c>
      <c r="W136">
        <v>0</v>
      </c>
      <c r="X136">
        <v>-736696.71</v>
      </c>
      <c r="Y136">
        <v>0</v>
      </c>
      <c r="Z136">
        <v>-1426348.08</v>
      </c>
      <c r="AA136">
        <v>0</v>
      </c>
    </row>
    <row r="137" spans="1:27" ht="15" customHeight="1" x14ac:dyDescent="0.25">
      <c r="A137" s="37" t="str">
        <f t="shared" si="6"/>
        <v>LDBOND6.2</v>
      </c>
      <c r="B137" s="37">
        <f>VLOOKUP(L137,Mapping!D:F,3,0)</f>
        <v>6.2</v>
      </c>
      <c r="C137" s="37" t="str">
        <f>VLOOKUP(L137,Mapping!D:G,4,0)</f>
        <v>Accrual</v>
      </c>
      <c r="D137" s="38">
        <f t="shared" si="7"/>
        <v>3.7725399999999999E-4</v>
      </c>
      <c r="E137" s="38">
        <f t="shared" si="8"/>
        <v>7.3926899999999997E-4</v>
      </c>
      <c r="F137" s="37">
        <f>VLOOKUP(L137,Mapping!D:H,5,0)</f>
        <v>0</v>
      </c>
      <c r="G137" t="s">
        <v>562</v>
      </c>
      <c r="H137" t="s">
        <v>33</v>
      </c>
      <c r="I137" t="s">
        <v>2639</v>
      </c>
      <c r="J137">
        <v>555100</v>
      </c>
      <c r="K137" t="s">
        <v>691</v>
      </c>
      <c r="L137">
        <v>555329</v>
      </c>
      <c r="M137">
        <v>0</v>
      </c>
      <c r="N137" t="s">
        <v>693</v>
      </c>
      <c r="O137" t="s">
        <v>565</v>
      </c>
      <c r="P137">
        <v>0</v>
      </c>
      <c r="Q137">
        <v>3620.15</v>
      </c>
      <c r="R137">
        <v>0</v>
      </c>
      <c r="S137">
        <v>3772.54</v>
      </c>
      <c r="T137">
        <v>0</v>
      </c>
      <c r="U137">
        <v>7392.69</v>
      </c>
      <c r="V137">
        <v>0</v>
      </c>
      <c r="W137">
        <v>3620.15</v>
      </c>
      <c r="X137">
        <v>0</v>
      </c>
      <c r="Y137">
        <v>3772.54</v>
      </c>
      <c r="Z137">
        <v>0</v>
      </c>
      <c r="AA137">
        <v>7392.69</v>
      </c>
    </row>
    <row r="138" spans="1:27" ht="15" customHeight="1" x14ac:dyDescent="0.25">
      <c r="A138" s="37" t="str">
        <f t="shared" si="6"/>
        <v>LDBONDIgnore</v>
      </c>
      <c r="B138" s="37" t="str">
        <f>VLOOKUP(L138,Mapping!D:F,3,0)</f>
        <v>Ignore</v>
      </c>
      <c r="C138" s="37" t="str">
        <f>VLOOKUP(L138,Mapping!D:G,4,0)</f>
        <v>Ignore</v>
      </c>
      <c r="D138" s="38">
        <f t="shared" si="7"/>
        <v>-0.55932203300000005</v>
      </c>
      <c r="E138" s="38">
        <f t="shared" si="8"/>
        <v>-0.55932203300000005</v>
      </c>
      <c r="F138" s="37">
        <f>VLOOKUP(L138,Mapping!D:H,5,0)</f>
        <v>0</v>
      </c>
      <c r="G138" t="s">
        <v>562</v>
      </c>
      <c r="H138" t="s">
        <v>33</v>
      </c>
      <c r="I138" t="s">
        <v>2639</v>
      </c>
      <c r="J138">
        <v>555100</v>
      </c>
      <c r="K138" t="s">
        <v>691</v>
      </c>
      <c r="L138">
        <v>557773</v>
      </c>
      <c r="M138">
        <v>0</v>
      </c>
      <c r="N138" t="s">
        <v>936</v>
      </c>
      <c r="O138" t="s">
        <v>565</v>
      </c>
      <c r="P138">
        <v>0</v>
      </c>
      <c r="Q138">
        <v>0</v>
      </c>
      <c r="R138">
        <v>-5593220.3300000001</v>
      </c>
      <c r="S138">
        <v>0</v>
      </c>
      <c r="T138">
        <v>-5593220.3300000001</v>
      </c>
      <c r="U138">
        <v>0</v>
      </c>
      <c r="V138">
        <v>0</v>
      </c>
      <c r="W138">
        <v>0</v>
      </c>
      <c r="X138">
        <v>-5593220.3300000001</v>
      </c>
      <c r="Y138">
        <v>0</v>
      </c>
      <c r="Z138">
        <v>-5593220.3300000001</v>
      </c>
      <c r="AA138">
        <v>0</v>
      </c>
    </row>
    <row r="139" spans="1:27" ht="15" customHeight="1" x14ac:dyDescent="0.25">
      <c r="A139" s="37" t="str">
        <f t="shared" si="6"/>
        <v>LDBONDIgnore</v>
      </c>
      <c r="B139" s="37" t="str">
        <f>VLOOKUP(L139,Mapping!D:F,3,0)</f>
        <v>Ignore</v>
      </c>
      <c r="C139" s="37" t="str">
        <f>VLOOKUP(L139,Mapping!D:G,4,0)</f>
        <v>Ignore</v>
      </c>
      <c r="D139" s="38">
        <f t="shared" si="7"/>
        <v>-5.0338983000000004E-2</v>
      </c>
      <c r="E139" s="38">
        <f t="shared" si="8"/>
        <v>-5.0338983000000004E-2</v>
      </c>
      <c r="F139" s="37">
        <f>VLOOKUP(L139,Mapping!D:H,5,0)</f>
        <v>0</v>
      </c>
      <c r="G139" t="s">
        <v>562</v>
      </c>
      <c r="H139" t="s">
        <v>33</v>
      </c>
      <c r="I139" t="s">
        <v>2639</v>
      </c>
      <c r="J139">
        <v>555100</v>
      </c>
      <c r="K139" t="s">
        <v>691</v>
      </c>
      <c r="L139">
        <v>557774</v>
      </c>
      <c r="M139">
        <v>0</v>
      </c>
      <c r="N139" t="s">
        <v>937</v>
      </c>
      <c r="O139" t="s">
        <v>565</v>
      </c>
      <c r="P139">
        <v>0</v>
      </c>
      <c r="Q139">
        <v>0</v>
      </c>
      <c r="R139">
        <v>-503389.83</v>
      </c>
      <c r="S139">
        <v>0</v>
      </c>
      <c r="T139">
        <v>-503389.83</v>
      </c>
      <c r="U139">
        <v>0</v>
      </c>
      <c r="V139">
        <v>0</v>
      </c>
      <c r="W139">
        <v>0</v>
      </c>
      <c r="X139">
        <v>-503389.83</v>
      </c>
      <c r="Y139">
        <v>0</v>
      </c>
      <c r="Z139">
        <v>-503389.83</v>
      </c>
      <c r="AA139">
        <v>0</v>
      </c>
    </row>
    <row r="140" spans="1:27" ht="15" customHeight="1" x14ac:dyDescent="0.25">
      <c r="A140" s="37" t="str">
        <f t="shared" si="6"/>
        <v>LDBONDIgnore</v>
      </c>
      <c r="B140" s="37" t="str">
        <f>VLOOKUP(L140,Mapping!D:F,3,0)</f>
        <v>Ignore</v>
      </c>
      <c r="C140" s="37" t="str">
        <f>VLOOKUP(L140,Mapping!D:G,4,0)</f>
        <v>Ignore</v>
      </c>
      <c r="D140" s="38">
        <f t="shared" si="7"/>
        <v>-5.0338983000000004E-2</v>
      </c>
      <c r="E140" s="38">
        <f t="shared" si="8"/>
        <v>-5.0338983000000004E-2</v>
      </c>
      <c r="F140" s="37">
        <f>VLOOKUP(L140,Mapping!D:H,5,0)</f>
        <v>0</v>
      </c>
      <c r="G140" t="s">
        <v>562</v>
      </c>
      <c r="H140" t="s">
        <v>33</v>
      </c>
      <c r="I140" t="s">
        <v>2639</v>
      </c>
      <c r="J140">
        <v>555100</v>
      </c>
      <c r="K140" t="s">
        <v>691</v>
      </c>
      <c r="L140">
        <v>557775</v>
      </c>
      <c r="M140">
        <v>0</v>
      </c>
      <c r="N140" t="s">
        <v>938</v>
      </c>
      <c r="O140" t="s">
        <v>565</v>
      </c>
      <c r="P140">
        <v>0</v>
      </c>
      <c r="Q140">
        <v>0</v>
      </c>
      <c r="R140">
        <v>-503389.83</v>
      </c>
      <c r="S140">
        <v>0</v>
      </c>
      <c r="T140">
        <v>-503389.83</v>
      </c>
      <c r="U140">
        <v>0</v>
      </c>
      <c r="V140">
        <v>0</v>
      </c>
      <c r="W140">
        <v>0</v>
      </c>
      <c r="X140">
        <v>-503389.83</v>
      </c>
      <c r="Y140">
        <v>0</v>
      </c>
      <c r="Z140">
        <v>-503389.83</v>
      </c>
      <c r="AA140">
        <v>0</v>
      </c>
    </row>
    <row r="141" spans="1:27" ht="15" customHeight="1" x14ac:dyDescent="0.25">
      <c r="A141" s="37" t="str">
        <f t="shared" si="6"/>
        <v>LDBONDIgnore</v>
      </c>
      <c r="B141" s="37" t="str">
        <f>VLOOKUP(L141,Mapping!D:F,3,0)</f>
        <v>Ignore</v>
      </c>
      <c r="C141" s="37" t="str">
        <f>VLOOKUP(L141,Mapping!D:G,4,0)</f>
        <v>Ignore</v>
      </c>
      <c r="D141" s="38">
        <f t="shared" si="7"/>
        <v>0.65999999900000006</v>
      </c>
      <c r="E141" s="38">
        <f t="shared" si="8"/>
        <v>0.65999999900000006</v>
      </c>
      <c r="F141" s="37">
        <f>VLOOKUP(L141,Mapping!D:H,5,0)</f>
        <v>0</v>
      </c>
      <c r="G141" t="s">
        <v>562</v>
      </c>
      <c r="H141" t="s">
        <v>33</v>
      </c>
      <c r="I141" t="s">
        <v>2639</v>
      </c>
      <c r="J141">
        <v>555100</v>
      </c>
      <c r="K141" t="s">
        <v>691</v>
      </c>
      <c r="L141">
        <v>557776</v>
      </c>
      <c r="M141">
        <v>0</v>
      </c>
      <c r="N141" t="s">
        <v>939</v>
      </c>
      <c r="O141" t="s">
        <v>565</v>
      </c>
      <c r="P141">
        <v>0</v>
      </c>
      <c r="Q141">
        <v>0</v>
      </c>
      <c r="R141">
        <v>0</v>
      </c>
      <c r="S141">
        <v>6599999.9900000002</v>
      </c>
      <c r="T141">
        <v>0</v>
      </c>
      <c r="U141">
        <v>6599999.9900000002</v>
      </c>
      <c r="V141">
        <v>0</v>
      </c>
      <c r="W141">
        <v>0</v>
      </c>
      <c r="X141">
        <v>0</v>
      </c>
      <c r="Y141">
        <v>6599999.9900000002</v>
      </c>
      <c r="Z141">
        <v>0</v>
      </c>
      <c r="AA141">
        <v>6599999.9900000002</v>
      </c>
    </row>
    <row r="142" spans="1:27" ht="15" customHeight="1" x14ac:dyDescent="0.25">
      <c r="A142" s="37" t="str">
        <f t="shared" si="6"/>
        <v>LDGETFIgnore</v>
      </c>
      <c r="B142" s="37" t="str">
        <f>VLOOKUP(L142,Mapping!D:F,3,0)</f>
        <v>Ignore</v>
      </c>
      <c r="C142" s="37" t="str">
        <f>VLOOKUP(L142,Mapping!D:G,4,0)</f>
        <v>Ignore</v>
      </c>
      <c r="D142" s="38">
        <f t="shared" si="7"/>
        <v>-248.18603647500001</v>
      </c>
      <c r="E142" s="38">
        <f t="shared" si="8"/>
        <v>-2357.554032729</v>
      </c>
      <c r="F142" s="37" t="str">
        <f>VLOOKUP(L142,Mapping!D:H,5,0)</f>
        <v>AUM</v>
      </c>
      <c r="G142" t="s">
        <v>562</v>
      </c>
      <c r="H142" t="s">
        <v>66</v>
      </c>
      <c r="I142" t="s">
        <v>1416</v>
      </c>
      <c r="J142">
        <v>102000</v>
      </c>
      <c r="K142" t="s">
        <v>563</v>
      </c>
      <c r="L142">
        <v>102130</v>
      </c>
      <c r="M142">
        <v>0</v>
      </c>
      <c r="N142" t="s">
        <v>566</v>
      </c>
      <c r="O142" t="s">
        <v>565</v>
      </c>
      <c r="P142">
        <v>-21093679962.540001</v>
      </c>
      <c r="Q142">
        <v>0</v>
      </c>
      <c r="R142">
        <v>-2481860364.75</v>
      </c>
      <c r="S142">
        <v>0</v>
      </c>
      <c r="T142">
        <v>-23575540327.290001</v>
      </c>
      <c r="U142">
        <v>0</v>
      </c>
      <c r="V142">
        <v>-21093679962.540001</v>
      </c>
      <c r="W142">
        <v>0</v>
      </c>
      <c r="X142">
        <v>-2481860364.75</v>
      </c>
      <c r="Y142">
        <v>0</v>
      </c>
      <c r="Z142">
        <v>-23575540327.290001</v>
      </c>
      <c r="AA142">
        <v>0</v>
      </c>
    </row>
    <row r="143" spans="1:27" ht="15" customHeight="1" x14ac:dyDescent="0.25">
      <c r="A143" s="37" t="str">
        <f t="shared" si="6"/>
        <v>LDGETFIgnore</v>
      </c>
      <c r="B143" s="37" t="str">
        <f>VLOOKUP(L143,Mapping!D:F,3,0)</f>
        <v>Ignore</v>
      </c>
      <c r="C143" s="37" t="str">
        <f>VLOOKUP(L143,Mapping!D:G,4,0)</f>
        <v>Ignore</v>
      </c>
      <c r="D143" s="38">
        <f t="shared" si="7"/>
        <v>-0.75</v>
      </c>
      <c r="E143" s="38">
        <f t="shared" si="8"/>
        <v>-1.4316899999999999</v>
      </c>
      <c r="F143" s="37" t="str">
        <f>VLOOKUP(L143,Mapping!D:H,5,0)</f>
        <v>AUM</v>
      </c>
      <c r="G143" t="s">
        <v>562</v>
      </c>
      <c r="H143" t="s">
        <v>66</v>
      </c>
      <c r="I143" t="s">
        <v>1416</v>
      </c>
      <c r="J143">
        <v>110000</v>
      </c>
      <c r="K143" t="s">
        <v>570</v>
      </c>
      <c r="L143">
        <v>110123</v>
      </c>
      <c r="M143">
        <v>0</v>
      </c>
      <c r="N143" t="s">
        <v>925</v>
      </c>
      <c r="O143" t="s">
        <v>565</v>
      </c>
      <c r="P143">
        <v>-6816900</v>
      </c>
      <c r="Q143">
        <v>0</v>
      </c>
      <c r="R143">
        <v>-7500000</v>
      </c>
      <c r="S143">
        <v>0</v>
      </c>
      <c r="T143">
        <v>-14316900</v>
      </c>
      <c r="U143">
        <v>0</v>
      </c>
      <c r="V143">
        <v>-6816900</v>
      </c>
      <c r="W143">
        <v>0</v>
      </c>
      <c r="X143">
        <v>-7500000</v>
      </c>
      <c r="Y143">
        <v>0</v>
      </c>
      <c r="Z143">
        <v>-14316900</v>
      </c>
      <c r="AA143">
        <v>0</v>
      </c>
    </row>
    <row r="144" spans="1:27" ht="15" customHeight="1" x14ac:dyDescent="0.25">
      <c r="A144" s="37" t="str">
        <f t="shared" si="6"/>
        <v>LDGETFIgnore</v>
      </c>
      <c r="B144" s="37" t="str">
        <f>VLOOKUP(L144,Mapping!D:F,3,0)</f>
        <v>Ignore</v>
      </c>
      <c r="C144" s="37" t="str">
        <f>VLOOKUP(L144,Mapping!D:G,4,0)</f>
        <v>Ignore</v>
      </c>
      <c r="D144" s="38">
        <f t="shared" si="7"/>
        <v>0</v>
      </c>
      <c r="E144" s="38">
        <f t="shared" si="8"/>
        <v>-3.1953189999999999E-3</v>
      </c>
      <c r="F144" s="37" t="str">
        <f>VLOOKUP(L144,Mapping!D:H,5,0)</f>
        <v>AUM</v>
      </c>
      <c r="G144" t="s">
        <v>562</v>
      </c>
      <c r="H144" t="s">
        <v>66</v>
      </c>
      <c r="I144" t="s">
        <v>1416</v>
      </c>
      <c r="J144">
        <v>110000</v>
      </c>
      <c r="K144" t="s">
        <v>570</v>
      </c>
      <c r="L144">
        <v>110125</v>
      </c>
      <c r="M144">
        <v>0</v>
      </c>
      <c r="N144" t="s">
        <v>1315</v>
      </c>
      <c r="O144" t="s">
        <v>565</v>
      </c>
      <c r="P144">
        <v>-31953.19</v>
      </c>
      <c r="Q144">
        <v>0</v>
      </c>
      <c r="R144">
        <v>0</v>
      </c>
      <c r="S144">
        <v>0</v>
      </c>
      <c r="T144">
        <v>-31953.19</v>
      </c>
      <c r="U144">
        <v>0</v>
      </c>
      <c r="V144">
        <v>-31953.19</v>
      </c>
      <c r="W144">
        <v>0</v>
      </c>
      <c r="X144">
        <v>0</v>
      </c>
      <c r="Y144">
        <v>0</v>
      </c>
      <c r="Z144">
        <v>-31953.19</v>
      </c>
      <c r="AA144">
        <v>0</v>
      </c>
    </row>
    <row r="145" spans="1:27" ht="15" customHeight="1" x14ac:dyDescent="0.25">
      <c r="A145" s="37" t="str">
        <f t="shared" si="6"/>
        <v>LDGETFIgnore</v>
      </c>
      <c r="B145" s="37" t="str">
        <f>VLOOKUP(L145,Mapping!D:F,3,0)</f>
        <v>Ignore</v>
      </c>
      <c r="C145" s="37" t="str">
        <f>VLOOKUP(L145,Mapping!D:G,4,0)</f>
        <v>Ignore</v>
      </c>
      <c r="D145" s="38">
        <f t="shared" si="7"/>
        <v>0</v>
      </c>
      <c r="E145" s="38">
        <f t="shared" si="8"/>
        <v>-0.220760916</v>
      </c>
      <c r="F145" s="37" t="str">
        <f>VLOOKUP(L145,Mapping!D:H,5,0)</f>
        <v>AUM</v>
      </c>
      <c r="G145" t="s">
        <v>562</v>
      </c>
      <c r="H145" t="s">
        <v>66</v>
      </c>
      <c r="I145" t="s">
        <v>1416</v>
      </c>
      <c r="J145">
        <v>110000</v>
      </c>
      <c r="K145" t="s">
        <v>570</v>
      </c>
      <c r="L145">
        <v>110126</v>
      </c>
      <c r="M145">
        <v>0</v>
      </c>
      <c r="N145" t="s">
        <v>1316</v>
      </c>
      <c r="O145" t="s">
        <v>565</v>
      </c>
      <c r="P145">
        <v>-2207609.16</v>
      </c>
      <c r="Q145">
        <v>0</v>
      </c>
      <c r="R145">
        <v>0</v>
      </c>
      <c r="S145">
        <v>0</v>
      </c>
      <c r="T145">
        <v>-2207609.16</v>
      </c>
      <c r="U145">
        <v>0</v>
      </c>
      <c r="V145">
        <v>-2207609.16</v>
      </c>
      <c r="W145">
        <v>0</v>
      </c>
      <c r="X145">
        <v>0</v>
      </c>
      <c r="Y145">
        <v>0</v>
      </c>
      <c r="Z145">
        <v>-2207609.16</v>
      </c>
      <c r="AA145">
        <v>0</v>
      </c>
    </row>
    <row r="146" spans="1:27" ht="15" customHeight="1" x14ac:dyDescent="0.25">
      <c r="A146" s="37" t="str">
        <f t="shared" si="6"/>
        <v>LDGETFIgnore</v>
      </c>
      <c r="B146" s="37" t="str">
        <f>VLOOKUP(L146,Mapping!D:F,3,0)</f>
        <v>Ignore</v>
      </c>
      <c r="C146" s="37" t="str">
        <f>VLOOKUP(L146,Mapping!D:G,4,0)</f>
        <v>Ignore</v>
      </c>
      <c r="D146" s="38">
        <f t="shared" si="7"/>
        <v>-0.754722581</v>
      </c>
      <c r="E146" s="38">
        <f t="shared" si="8"/>
        <v>-2.2421943300000002</v>
      </c>
      <c r="F146" s="37" t="str">
        <f>VLOOKUP(L146,Mapping!D:H,5,0)</f>
        <v>AUM</v>
      </c>
      <c r="G146" t="s">
        <v>562</v>
      </c>
      <c r="H146" t="s">
        <v>66</v>
      </c>
      <c r="I146" t="s">
        <v>1416</v>
      </c>
      <c r="J146">
        <v>110000</v>
      </c>
      <c r="K146" t="s">
        <v>570</v>
      </c>
      <c r="L146">
        <v>110247</v>
      </c>
      <c r="M146">
        <v>0</v>
      </c>
      <c r="N146" t="s">
        <v>574</v>
      </c>
      <c r="O146" t="s">
        <v>565</v>
      </c>
      <c r="P146">
        <v>-14874717.49</v>
      </c>
      <c r="Q146">
        <v>0</v>
      </c>
      <c r="R146">
        <v>-7547225.8099999996</v>
      </c>
      <c r="S146">
        <v>0</v>
      </c>
      <c r="T146">
        <v>-22421943.300000001</v>
      </c>
      <c r="U146">
        <v>0</v>
      </c>
      <c r="V146">
        <v>-14874717.49</v>
      </c>
      <c r="W146">
        <v>0</v>
      </c>
      <c r="X146">
        <v>-7547225.8099999996</v>
      </c>
      <c r="Y146">
        <v>0</v>
      </c>
      <c r="Z146">
        <v>-22421943.300000001</v>
      </c>
      <c r="AA146">
        <v>0</v>
      </c>
    </row>
    <row r="147" spans="1:27" ht="15" customHeight="1" x14ac:dyDescent="0.25">
      <c r="A147" s="37" t="str">
        <f t="shared" si="6"/>
        <v>LDGETFIgnore</v>
      </c>
      <c r="B147" s="37" t="str">
        <f>VLOOKUP(L147,Mapping!D:F,3,0)</f>
        <v>Ignore</v>
      </c>
      <c r="C147" s="37" t="str">
        <f>VLOOKUP(L147,Mapping!D:G,4,0)</f>
        <v>Ignore</v>
      </c>
      <c r="D147" s="38">
        <f t="shared" si="7"/>
        <v>-0.27540276899999999</v>
      </c>
      <c r="E147" s="38">
        <f t="shared" si="8"/>
        <v>-0.27540301099999998</v>
      </c>
      <c r="F147" s="37" t="str">
        <f>VLOOKUP(L147,Mapping!D:H,5,0)</f>
        <v>AUM</v>
      </c>
      <c r="G147" t="s">
        <v>562</v>
      </c>
      <c r="H147" t="s">
        <v>66</v>
      </c>
      <c r="I147" t="s">
        <v>1416</v>
      </c>
      <c r="J147">
        <v>132000</v>
      </c>
      <c r="K147" t="s">
        <v>575</v>
      </c>
      <c r="L147">
        <v>132121</v>
      </c>
      <c r="M147">
        <v>0</v>
      </c>
      <c r="N147" t="s">
        <v>576</v>
      </c>
      <c r="O147" t="s">
        <v>565</v>
      </c>
      <c r="P147">
        <v>-2.42</v>
      </c>
      <c r="Q147">
        <v>0</v>
      </c>
      <c r="R147">
        <v>-2754027.69</v>
      </c>
      <c r="S147">
        <v>0</v>
      </c>
      <c r="T147">
        <v>-2754030.11</v>
      </c>
      <c r="U147">
        <v>0</v>
      </c>
      <c r="V147">
        <v>-2.42</v>
      </c>
      <c r="W147">
        <v>0</v>
      </c>
      <c r="X147">
        <v>-2754027.69</v>
      </c>
      <c r="Y147">
        <v>0</v>
      </c>
      <c r="Z147">
        <v>-2754030.11</v>
      </c>
      <c r="AA147">
        <v>0</v>
      </c>
    </row>
    <row r="148" spans="1:27" ht="15" customHeight="1" x14ac:dyDescent="0.25">
      <c r="A148" s="37" t="str">
        <f t="shared" si="6"/>
        <v>LDGETFIgnore</v>
      </c>
      <c r="B148" s="37" t="str">
        <f>VLOOKUP(L148,Mapping!D:F,3,0)</f>
        <v>Ignore</v>
      </c>
      <c r="C148" s="37" t="str">
        <f>VLOOKUP(L148,Mapping!D:G,4,0)</f>
        <v>Ignore</v>
      </c>
      <c r="D148" s="38">
        <f t="shared" si="7"/>
        <v>-53.345833325999997</v>
      </c>
      <c r="E148" s="38">
        <f t="shared" si="8"/>
        <v>-53.345833325999997</v>
      </c>
      <c r="F148" s="37" t="str">
        <f>VLOOKUP(L148,Mapping!D:H,5,0)</f>
        <v>AUM</v>
      </c>
      <c r="G148" t="s">
        <v>562</v>
      </c>
      <c r="H148" t="s">
        <v>66</v>
      </c>
      <c r="I148" t="s">
        <v>1416</v>
      </c>
      <c r="J148">
        <v>132000</v>
      </c>
      <c r="K148" t="s">
        <v>575</v>
      </c>
      <c r="L148">
        <v>132160</v>
      </c>
      <c r="M148">
        <v>0</v>
      </c>
      <c r="N148" t="s">
        <v>578</v>
      </c>
      <c r="O148" t="s">
        <v>565</v>
      </c>
      <c r="P148">
        <v>0</v>
      </c>
      <c r="Q148">
        <v>0</v>
      </c>
      <c r="R148">
        <v>-533458333.25999999</v>
      </c>
      <c r="S148">
        <v>0</v>
      </c>
      <c r="T148">
        <v>-533458333.25999999</v>
      </c>
      <c r="U148">
        <v>0</v>
      </c>
      <c r="V148">
        <v>0</v>
      </c>
      <c r="W148">
        <v>0</v>
      </c>
      <c r="X148">
        <v>-533458333.25999999</v>
      </c>
      <c r="Y148">
        <v>0</v>
      </c>
      <c r="Z148">
        <v>-533458333.25999999</v>
      </c>
      <c r="AA148">
        <v>0</v>
      </c>
    </row>
    <row r="149" spans="1:27" ht="15" customHeight="1" x14ac:dyDescent="0.25">
      <c r="A149" s="37" t="str">
        <f t="shared" si="6"/>
        <v>LDGETFIgnore</v>
      </c>
      <c r="B149" s="37" t="str">
        <f>VLOOKUP(L149,Mapping!D:F,3,0)</f>
        <v>Ignore</v>
      </c>
      <c r="C149" s="37" t="str">
        <f>VLOOKUP(L149,Mapping!D:G,4,0)</f>
        <v>Ignore</v>
      </c>
      <c r="D149" s="38">
        <f t="shared" si="7"/>
        <v>0</v>
      </c>
      <c r="E149" s="38">
        <f t="shared" si="8"/>
        <v>-5.0000000000000001E-4</v>
      </c>
      <c r="F149" s="37" t="str">
        <f>VLOOKUP(L149,Mapping!D:H,5,0)</f>
        <v>AUM</v>
      </c>
      <c r="G149" t="s">
        <v>562</v>
      </c>
      <c r="H149" t="s">
        <v>66</v>
      </c>
      <c r="I149" t="s">
        <v>1416</v>
      </c>
      <c r="J149">
        <v>140000</v>
      </c>
      <c r="K149" t="s">
        <v>579</v>
      </c>
      <c r="L149">
        <v>140311</v>
      </c>
      <c r="M149">
        <v>0</v>
      </c>
      <c r="N149" t="s">
        <v>1201</v>
      </c>
      <c r="O149" t="s">
        <v>565</v>
      </c>
      <c r="P149">
        <v>-5000</v>
      </c>
      <c r="Q149">
        <v>0</v>
      </c>
      <c r="R149">
        <v>0</v>
      </c>
      <c r="S149">
        <v>0</v>
      </c>
      <c r="T149">
        <v>-5000</v>
      </c>
      <c r="U149">
        <v>0</v>
      </c>
      <c r="V149">
        <v>-5000</v>
      </c>
      <c r="W149">
        <v>0</v>
      </c>
      <c r="X149">
        <v>0</v>
      </c>
      <c r="Y149">
        <v>0</v>
      </c>
      <c r="Z149">
        <v>-5000</v>
      </c>
      <c r="AA149">
        <v>0</v>
      </c>
    </row>
    <row r="150" spans="1:27" ht="15" customHeight="1" x14ac:dyDescent="0.25">
      <c r="A150" s="37" t="str">
        <f t="shared" si="6"/>
        <v>LDGETFIgnore</v>
      </c>
      <c r="B150" s="37" t="str">
        <f>VLOOKUP(L150,Mapping!D:F,3,0)</f>
        <v>Ignore</v>
      </c>
      <c r="C150" s="37" t="str">
        <f>VLOOKUP(L150,Mapping!D:G,4,0)</f>
        <v>Ignore</v>
      </c>
      <c r="D150" s="38">
        <f t="shared" si="7"/>
        <v>-4.6416500000000005E-4</v>
      </c>
      <c r="E150" s="38">
        <f t="shared" si="8"/>
        <v>-1.1777649999999999E-3</v>
      </c>
      <c r="F150" s="37" t="str">
        <f>VLOOKUP(L150,Mapping!D:H,5,0)</f>
        <v>AUM</v>
      </c>
      <c r="G150" t="s">
        <v>562</v>
      </c>
      <c r="H150" t="s">
        <v>66</v>
      </c>
      <c r="I150" t="s">
        <v>1416</v>
      </c>
      <c r="J150">
        <v>140000</v>
      </c>
      <c r="K150" t="s">
        <v>579</v>
      </c>
      <c r="L150">
        <v>140500</v>
      </c>
      <c r="M150">
        <v>0</v>
      </c>
      <c r="N150" t="s">
        <v>584</v>
      </c>
      <c r="O150" t="s">
        <v>565</v>
      </c>
      <c r="P150">
        <v>-7136</v>
      </c>
      <c r="Q150">
        <v>0</v>
      </c>
      <c r="R150">
        <v>-4641.6500000000005</v>
      </c>
      <c r="S150">
        <v>0</v>
      </c>
      <c r="T150">
        <v>-11777.65</v>
      </c>
      <c r="U150">
        <v>0</v>
      </c>
      <c r="V150">
        <v>-7136</v>
      </c>
      <c r="W150">
        <v>0</v>
      </c>
      <c r="X150">
        <v>-4641.6500000000005</v>
      </c>
      <c r="Y150">
        <v>0</v>
      </c>
      <c r="Z150">
        <v>-11777.65</v>
      </c>
      <c r="AA150">
        <v>0</v>
      </c>
    </row>
    <row r="151" spans="1:27" ht="15" customHeight="1" x14ac:dyDescent="0.25">
      <c r="A151" s="37" t="str">
        <f t="shared" si="6"/>
        <v>LDGETFIgnore</v>
      </c>
      <c r="B151" s="37" t="str">
        <f>VLOOKUP(L151,Mapping!D:F,3,0)</f>
        <v>Ignore</v>
      </c>
      <c r="C151" s="37" t="str">
        <f>VLOOKUP(L151,Mapping!D:G,4,0)</f>
        <v>Ignore</v>
      </c>
      <c r="D151" s="38">
        <f t="shared" si="7"/>
        <v>-17.289345394000001</v>
      </c>
      <c r="E151" s="38">
        <f t="shared" si="8"/>
        <v>-63.547319336000001</v>
      </c>
      <c r="F151" s="37" t="str">
        <f>VLOOKUP(L151,Mapping!D:H,5,0)</f>
        <v>AUM</v>
      </c>
      <c r="G151" t="s">
        <v>562</v>
      </c>
      <c r="H151" t="s">
        <v>66</v>
      </c>
      <c r="I151" t="s">
        <v>1416</v>
      </c>
      <c r="J151">
        <v>152000</v>
      </c>
      <c r="K151" t="s">
        <v>585</v>
      </c>
      <c r="L151">
        <v>152130</v>
      </c>
      <c r="M151">
        <v>0</v>
      </c>
      <c r="N151" t="s">
        <v>587</v>
      </c>
      <c r="O151" t="s">
        <v>565</v>
      </c>
      <c r="P151">
        <v>-462579739.42000002</v>
      </c>
      <c r="Q151">
        <v>0</v>
      </c>
      <c r="R151">
        <v>-172893453.94</v>
      </c>
      <c r="S151">
        <v>0</v>
      </c>
      <c r="T151">
        <v>-635473193.36000001</v>
      </c>
      <c r="U151">
        <v>0</v>
      </c>
      <c r="V151">
        <v>-462579739.42000002</v>
      </c>
      <c r="W151">
        <v>0</v>
      </c>
      <c r="X151">
        <v>-172893453.94</v>
      </c>
      <c r="Y151">
        <v>0</v>
      </c>
      <c r="Z151">
        <v>-635473193.36000001</v>
      </c>
      <c r="AA151">
        <v>0</v>
      </c>
    </row>
    <row r="152" spans="1:27" ht="15" customHeight="1" x14ac:dyDescent="0.25">
      <c r="A152" s="37" t="str">
        <f t="shared" si="6"/>
        <v>LDGETFIgnore</v>
      </c>
      <c r="B152" s="37" t="str">
        <f>VLOOKUP(L152,Mapping!D:F,3,0)</f>
        <v>Ignore</v>
      </c>
      <c r="C152" s="37" t="str">
        <f>VLOOKUP(L152,Mapping!D:G,4,0)</f>
        <v>Ignore</v>
      </c>
      <c r="D152" s="38">
        <f t="shared" si="7"/>
        <v>-1.367411E-3</v>
      </c>
      <c r="E152" s="38">
        <f t="shared" si="8"/>
        <v>-1.639122E-3</v>
      </c>
      <c r="F152" s="37" t="str">
        <f>VLOOKUP(L152,Mapping!D:H,5,0)</f>
        <v>AUM</v>
      </c>
      <c r="G152" t="s">
        <v>562</v>
      </c>
      <c r="H152" t="s">
        <v>66</v>
      </c>
      <c r="I152" t="s">
        <v>1416</v>
      </c>
      <c r="J152">
        <v>152000</v>
      </c>
      <c r="K152" t="s">
        <v>585</v>
      </c>
      <c r="L152">
        <v>152248</v>
      </c>
      <c r="M152">
        <v>0</v>
      </c>
      <c r="N152" t="s">
        <v>590</v>
      </c>
      <c r="O152" t="s">
        <v>565</v>
      </c>
      <c r="P152">
        <v>-2717.11</v>
      </c>
      <c r="Q152">
        <v>0</v>
      </c>
      <c r="R152">
        <v>-13674.11</v>
      </c>
      <c r="S152">
        <v>0</v>
      </c>
      <c r="T152">
        <v>-16391.22</v>
      </c>
      <c r="U152">
        <v>0</v>
      </c>
      <c r="V152">
        <v>-2717.11</v>
      </c>
      <c r="W152">
        <v>0</v>
      </c>
      <c r="X152">
        <v>-13674.11</v>
      </c>
      <c r="Y152">
        <v>0</v>
      </c>
      <c r="Z152">
        <v>-16391.22</v>
      </c>
      <c r="AA152">
        <v>0</v>
      </c>
    </row>
    <row r="153" spans="1:27" ht="15" customHeight="1" x14ac:dyDescent="0.25">
      <c r="A153" s="37" t="str">
        <f t="shared" si="6"/>
        <v>LDGETFIgnore</v>
      </c>
      <c r="B153" s="37" t="str">
        <f>VLOOKUP(L153,Mapping!D:F,3,0)</f>
        <v>Ignore</v>
      </c>
      <c r="C153" s="37" t="str">
        <f>VLOOKUP(L153,Mapping!D:G,4,0)</f>
        <v>Ignore</v>
      </c>
      <c r="D153" s="38">
        <f t="shared" si="7"/>
        <v>-2.7558093170000002</v>
      </c>
      <c r="E153" s="38">
        <f t="shared" si="8"/>
        <v>-45.527442158999996</v>
      </c>
      <c r="F153" s="37" t="str">
        <f>VLOOKUP(L153,Mapping!D:H,5,0)</f>
        <v>AUM</v>
      </c>
      <c r="G153" t="s">
        <v>562</v>
      </c>
      <c r="H153" t="s">
        <v>66</v>
      </c>
      <c r="I153" t="s">
        <v>1416</v>
      </c>
      <c r="J153">
        <v>160000</v>
      </c>
      <c r="K153" t="s">
        <v>591</v>
      </c>
      <c r="L153">
        <v>162130</v>
      </c>
      <c r="M153">
        <v>0</v>
      </c>
      <c r="N153" t="s">
        <v>593</v>
      </c>
      <c r="O153" t="s">
        <v>565</v>
      </c>
      <c r="P153">
        <v>-427716328.42000002</v>
      </c>
      <c r="Q153">
        <v>0</v>
      </c>
      <c r="R153">
        <v>-27558093.170000002</v>
      </c>
      <c r="S153">
        <v>0</v>
      </c>
      <c r="T153">
        <v>-455274421.58999997</v>
      </c>
      <c r="U153">
        <v>0</v>
      </c>
      <c r="V153">
        <v>-427716328.42000002</v>
      </c>
      <c r="W153">
        <v>0</v>
      </c>
      <c r="X153">
        <v>-27558093.170000002</v>
      </c>
      <c r="Y153">
        <v>0</v>
      </c>
      <c r="Z153">
        <v>-455274421.58999997</v>
      </c>
      <c r="AA153">
        <v>0</v>
      </c>
    </row>
    <row r="154" spans="1:27" ht="15" customHeight="1" x14ac:dyDescent="0.25">
      <c r="A154" s="37" t="str">
        <f t="shared" si="6"/>
        <v>LDGETFIgnore</v>
      </c>
      <c r="B154" s="37" t="str">
        <f>VLOOKUP(L154,Mapping!D:F,3,0)</f>
        <v>Ignore</v>
      </c>
      <c r="C154" s="37" t="str">
        <f>VLOOKUP(L154,Mapping!D:G,4,0)</f>
        <v>Ignore</v>
      </c>
      <c r="D154" s="38">
        <f t="shared" si="7"/>
        <v>-3.8988999999999996E-5</v>
      </c>
      <c r="E154" s="38">
        <f t="shared" si="8"/>
        <v>-2.5983446E-2</v>
      </c>
      <c r="F154" s="37" t="str">
        <f>VLOOKUP(L154,Mapping!D:H,5,0)</f>
        <v>AUM</v>
      </c>
      <c r="G154" t="s">
        <v>562</v>
      </c>
      <c r="H154" t="s">
        <v>66</v>
      </c>
      <c r="I154" t="s">
        <v>1416</v>
      </c>
      <c r="J154">
        <v>212000</v>
      </c>
      <c r="K154" t="s">
        <v>595</v>
      </c>
      <c r="L154">
        <v>210123</v>
      </c>
      <c r="M154">
        <v>0</v>
      </c>
      <c r="N154" t="s">
        <v>1191</v>
      </c>
      <c r="O154" t="s">
        <v>565</v>
      </c>
      <c r="P154">
        <v>-259444.57</v>
      </c>
      <c r="Q154">
        <v>0</v>
      </c>
      <c r="R154">
        <v>-389.89</v>
      </c>
      <c r="S154">
        <v>0</v>
      </c>
      <c r="T154">
        <v>-259834.46</v>
      </c>
      <c r="U154">
        <v>0</v>
      </c>
      <c r="V154">
        <v>-259444.57</v>
      </c>
      <c r="W154">
        <v>0</v>
      </c>
      <c r="X154">
        <v>-389.89</v>
      </c>
      <c r="Y154">
        <v>0</v>
      </c>
      <c r="Z154">
        <v>-259834.46</v>
      </c>
      <c r="AA154">
        <v>0</v>
      </c>
    </row>
    <row r="155" spans="1:27" ht="15" customHeight="1" x14ac:dyDescent="0.25">
      <c r="A155" s="37" t="str">
        <f t="shared" si="6"/>
        <v>LDGETFIgnore</v>
      </c>
      <c r="B155" s="37" t="str">
        <f>VLOOKUP(L155,Mapping!D:F,3,0)</f>
        <v>Ignore</v>
      </c>
      <c r="C155" s="37" t="str">
        <f>VLOOKUP(L155,Mapping!D:G,4,0)</f>
        <v>Ignore</v>
      </c>
      <c r="D155" s="38">
        <f t="shared" si="7"/>
        <v>9.7683000000000015E-4</v>
      </c>
      <c r="E155" s="38">
        <f t="shared" si="8"/>
        <v>9.7683000000000015E-4</v>
      </c>
      <c r="F155" s="37" t="str">
        <f>VLOOKUP(L155,Mapping!D:H,5,0)</f>
        <v>AUM</v>
      </c>
      <c r="G155" t="s">
        <v>562</v>
      </c>
      <c r="H155" t="s">
        <v>66</v>
      </c>
      <c r="I155" t="s">
        <v>1416</v>
      </c>
      <c r="J155">
        <v>212000</v>
      </c>
      <c r="K155" t="s">
        <v>595</v>
      </c>
      <c r="L155">
        <v>211114</v>
      </c>
      <c r="M155">
        <v>0</v>
      </c>
      <c r="N155" t="s">
        <v>701</v>
      </c>
      <c r="O155" t="s">
        <v>565</v>
      </c>
      <c r="P155">
        <v>0</v>
      </c>
      <c r="Q155">
        <v>0</v>
      </c>
      <c r="R155">
        <v>0</v>
      </c>
      <c r="S155">
        <v>9768.3000000000011</v>
      </c>
      <c r="T155">
        <v>0</v>
      </c>
      <c r="U155">
        <v>9768.3000000000011</v>
      </c>
      <c r="V155">
        <v>0</v>
      </c>
      <c r="W155">
        <v>0</v>
      </c>
      <c r="X155">
        <v>0</v>
      </c>
      <c r="Y155">
        <v>9768.3000000000011</v>
      </c>
      <c r="Z155">
        <v>0</v>
      </c>
      <c r="AA155">
        <v>9768.3000000000011</v>
      </c>
    </row>
    <row r="156" spans="1:27" ht="15" customHeight="1" x14ac:dyDescent="0.25">
      <c r="A156" s="37" t="str">
        <f t="shared" si="6"/>
        <v>LDGETFIgnore</v>
      </c>
      <c r="B156" s="37" t="str">
        <f>VLOOKUP(L156,Mapping!D:F,3,0)</f>
        <v>Ignore</v>
      </c>
      <c r="C156" s="37" t="str">
        <f>VLOOKUP(L156,Mapping!D:G,4,0)</f>
        <v>Ignore</v>
      </c>
      <c r="D156" s="38">
        <f t="shared" si="7"/>
        <v>2.7109411999999999E-2</v>
      </c>
      <c r="E156" s="38">
        <f t="shared" si="8"/>
        <v>2.7109420000000002E-2</v>
      </c>
      <c r="F156" s="37" t="str">
        <f>VLOOKUP(L156,Mapping!D:H,5,0)</f>
        <v>AUM</v>
      </c>
      <c r="G156" t="s">
        <v>562</v>
      </c>
      <c r="H156" t="s">
        <v>66</v>
      </c>
      <c r="I156" t="s">
        <v>1416</v>
      </c>
      <c r="J156">
        <v>212000</v>
      </c>
      <c r="K156" t="s">
        <v>595</v>
      </c>
      <c r="L156">
        <v>212101</v>
      </c>
      <c r="M156">
        <v>0</v>
      </c>
      <c r="N156" t="s">
        <v>598</v>
      </c>
      <c r="O156" t="s">
        <v>565</v>
      </c>
      <c r="P156">
        <v>0</v>
      </c>
      <c r="Q156">
        <v>0.08</v>
      </c>
      <c r="R156">
        <v>0</v>
      </c>
      <c r="S156">
        <v>271094.12</v>
      </c>
      <c r="T156">
        <v>0</v>
      </c>
      <c r="U156">
        <v>271094.2</v>
      </c>
      <c r="V156">
        <v>0</v>
      </c>
      <c r="W156">
        <v>0.08</v>
      </c>
      <c r="X156">
        <v>0</v>
      </c>
      <c r="Y156">
        <v>271094.12</v>
      </c>
      <c r="Z156">
        <v>0</v>
      </c>
      <c r="AA156">
        <v>271094.2</v>
      </c>
    </row>
    <row r="157" spans="1:27" ht="15" customHeight="1" x14ac:dyDescent="0.25">
      <c r="A157" s="37" t="str">
        <f t="shared" si="6"/>
        <v>LDGETFIgnore</v>
      </c>
      <c r="B157" s="37" t="str">
        <f>VLOOKUP(L157,Mapping!D:F,3,0)</f>
        <v>Ignore</v>
      </c>
      <c r="C157" s="37" t="str">
        <f>VLOOKUP(L157,Mapping!D:G,4,0)</f>
        <v>Ignore</v>
      </c>
      <c r="D157" s="38">
        <f t="shared" si="7"/>
        <v>3.318821E-3</v>
      </c>
      <c r="E157" s="38">
        <f t="shared" si="8"/>
        <v>3.9239489999999995E-3</v>
      </c>
      <c r="F157" s="37" t="str">
        <f>VLOOKUP(L157,Mapping!D:H,5,0)</f>
        <v>AUM</v>
      </c>
      <c r="G157" t="s">
        <v>562</v>
      </c>
      <c r="H157" t="s">
        <v>66</v>
      </c>
      <c r="I157" t="s">
        <v>1416</v>
      </c>
      <c r="J157">
        <v>212000</v>
      </c>
      <c r="K157" t="s">
        <v>595</v>
      </c>
      <c r="L157">
        <v>212109</v>
      </c>
      <c r="M157">
        <v>0</v>
      </c>
      <c r="N157" t="s">
        <v>1291</v>
      </c>
      <c r="O157" t="s">
        <v>565</v>
      </c>
      <c r="P157">
        <v>0</v>
      </c>
      <c r="Q157">
        <v>6051.28</v>
      </c>
      <c r="R157">
        <v>0</v>
      </c>
      <c r="S157">
        <v>33188.21</v>
      </c>
      <c r="T157">
        <v>0</v>
      </c>
      <c r="U157">
        <v>39239.49</v>
      </c>
      <c r="V157">
        <v>0</v>
      </c>
      <c r="W157">
        <v>6051.28</v>
      </c>
      <c r="X157">
        <v>0</v>
      </c>
      <c r="Y157">
        <v>33188.21</v>
      </c>
      <c r="Z157">
        <v>0</v>
      </c>
      <c r="AA157">
        <v>39239.49</v>
      </c>
    </row>
    <row r="158" spans="1:27" ht="15" customHeight="1" x14ac:dyDescent="0.25">
      <c r="A158" s="37" t="str">
        <f t="shared" si="6"/>
        <v>LDGETFIgnore</v>
      </c>
      <c r="B158" s="37" t="str">
        <f>VLOOKUP(L158,Mapping!D:F,3,0)</f>
        <v>Ignore</v>
      </c>
      <c r="C158" s="37" t="str">
        <f>VLOOKUP(L158,Mapping!D:G,4,0)</f>
        <v>Ignore</v>
      </c>
      <c r="D158" s="38">
        <f t="shared" si="7"/>
        <v>0</v>
      </c>
      <c r="E158" s="38">
        <f t="shared" si="8"/>
        <v>3.8999999999999998E-8</v>
      </c>
      <c r="F158" s="37" t="str">
        <f>VLOOKUP(L158,Mapping!D:H,5,0)</f>
        <v>AUM</v>
      </c>
      <c r="G158" t="s">
        <v>562</v>
      </c>
      <c r="H158" t="s">
        <v>66</v>
      </c>
      <c r="I158" t="s">
        <v>1416</v>
      </c>
      <c r="J158">
        <v>212000</v>
      </c>
      <c r="K158" t="s">
        <v>595</v>
      </c>
      <c r="L158">
        <v>212121</v>
      </c>
      <c r="M158">
        <v>0</v>
      </c>
      <c r="N158" t="s">
        <v>602</v>
      </c>
      <c r="O158" t="s">
        <v>565</v>
      </c>
      <c r="P158">
        <v>0</v>
      </c>
      <c r="Q158">
        <v>0.39</v>
      </c>
      <c r="R158">
        <v>0</v>
      </c>
      <c r="S158">
        <v>0</v>
      </c>
      <c r="T158">
        <v>0</v>
      </c>
      <c r="U158">
        <v>0.39</v>
      </c>
      <c r="V158">
        <v>0</v>
      </c>
      <c r="W158">
        <v>0.39</v>
      </c>
      <c r="X158">
        <v>0</v>
      </c>
      <c r="Y158">
        <v>0</v>
      </c>
      <c r="Z158">
        <v>0</v>
      </c>
      <c r="AA158">
        <v>0.39</v>
      </c>
    </row>
    <row r="159" spans="1:27" ht="15" customHeight="1" x14ac:dyDescent="0.25">
      <c r="A159" s="37" t="str">
        <f t="shared" si="6"/>
        <v>LDGETFIgnore</v>
      </c>
      <c r="B159" s="37" t="str">
        <f>VLOOKUP(L159,Mapping!D:F,3,0)</f>
        <v>Ignore</v>
      </c>
      <c r="C159" s="37" t="str">
        <f>VLOOKUP(L159,Mapping!D:G,4,0)</f>
        <v>Ignore</v>
      </c>
      <c r="D159" s="38">
        <f t="shared" si="7"/>
        <v>1.5154599999999999E-3</v>
      </c>
      <c r="E159" s="38">
        <f t="shared" si="8"/>
        <v>1.548088E-3</v>
      </c>
      <c r="F159" s="37" t="str">
        <f>VLOOKUP(L159,Mapping!D:H,5,0)</f>
        <v>AUM</v>
      </c>
      <c r="G159" t="s">
        <v>562</v>
      </c>
      <c r="H159" t="s">
        <v>66</v>
      </c>
      <c r="I159" t="s">
        <v>1416</v>
      </c>
      <c r="J159">
        <v>212000</v>
      </c>
      <c r="K159" t="s">
        <v>595</v>
      </c>
      <c r="L159">
        <v>212132</v>
      </c>
      <c r="M159">
        <v>0</v>
      </c>
      <c r="N159" t="s">
        <v>1192</v>
      </c>
      <c r="O159" t="s">
        <v>565</v>
      </c>
      <c r="P159">
        <v>0</v>
      </c>
      <c r="Q159">
        <v>326.28000000000003</v>
      </c>
      <c r="R159">
        <v>0</v>
      </c>
      <c r="S159">
        <v>15154.6</v>
      </c>
      <c r="T159">
        <v>0</v>
      </c>
      <c r="U159">
        <v>15480.88</v>
      </c>
      <c r="V159">
        <v>0</v>
      </c>
      <c r="W159">
        <v>326.28000000000003</v>
      </c>
      <c r="X159">
        <v>0</v>
      </c>
      <c r="Y159">
        <v>15154.6</v>
      </c>
      <c r="Z159">
        <v>0</v>
      </c>
      <c r="AA159">
        <v>15480.88</v>
      </c>
    </row>
    <row r="160" spans="1:27" ht="15" customHeight="1" x14ac:dyDescent="0.25">
      <c r="A160" s="37" t="str">
        <f t="shared" si="6"/>
        <v>LDGETFIgnore</v>
      </c>
      <c r="B160" s="37" t="str">
        <f>VLOOKUP(L160,Mapping!D:F,3,0)</f>
        <v>Ignore</v>
      </c>
      <c r="C160" s="37" t="str">
        <f>VLOOKUP(L160,Mapping!D:G,4,0)</f>
        <v>Ignore</v>
      </c>
      <c r="D160" s="38">
        <f t="shared" si="7"/>
        <v>52.367222220000002</v>
      </c>
      <c r="E160" s="38">
        <f t="shared" si="8"/>
        <v>52.367222220000002</v>
      </c>
      <c r="F160" s="37" t="str">
        <f>VLOOKUP(L160,Mapping!D:H,5,0)</f>
        <v>AUM</v>
      </c>
      <c r="G160" t="s">
        <v>562</v>
      </c>
      <c r="H160" t="s">
        <v>66</v>
      </c>
      <c r="I160" t="s">
        <v>1416</v>
      </c>
      <c r="J160">
        <v>212000</v>
      </c>
      <c r="K160" t="s">
        <v>595</v>
      </c>
      <c r="L160">
        <v>212160</v>
      </c>
      <c r="M160">
        <v>0</v>
      </c>
      <c r="N160" t="s">
        <v>604</v>
      </c>
      <c r="O160" t="s">
        <v>565</v>
      </c>
      <c r="P160">
        <v>0</v>
      </c>
      <c r="Q160">
        <v>0</v>
      </c>
      <c r="R160">
        <v>0</v>
      </c>
      <c r="S160">
        <v>523672222.19999999</v>
      </c>
      <c r="T160">
        <v>0</v>
      </c>
      <c r="U160">
        <v>523672222.19999999</v>
      </c>
      <c r="V160">
        <v>0</v>
      </c>
      <c r="W160">
        <v>0</v>
      </c>
      <c r="X160">
        <v>0</v>
      </c>
      <c r="Y160">
        <v>523672222.19999999</v>
      </c>
      <c r="Z160">
        <v>0</v>
      </c>
      <c r="AA160">
        <v>523672222.19999999</v>
      </c>
    </row>
    <row r="161" spans="1:27" ht="15" customHeight="1" x14ac:dyDescent="0.25">
      <c r="A161" s="37" t="str">
        <f t="shared" si="6"/>
        <v>LDGETFIgnore</v>
      </c>
      <c r="B161" s="37" t="str">
        <f>VLOOKUP(L161,Mapping!D:F,3,0)</f>
        <v>Ignore</v>
      </c>
      <c r="C161" s="37" t="str">
        <f>VLOOKUP(L161,Mapping!D:G,4,0)</f>
        <v>Ignore</v>
      </c>
      <c r="D161" s="38">
        <f t="shared" si="7"/>
        <v>-2.3388E-5</v>
      </c>
      <c r="E161" s="38">
        <f t="shared" si="8"/>
        <v>0</v>
      </c>
      <c r="F161" s="37" t="str">
        <f>VLOOKUP(L161,Mapping!D:H,5,0)</f>
        <v>AUM</v>
      </c>
      <c r="G161" t="s">
        <v>562</v>
      </c>
      <c r="H161" t="s">
        <v>66</v>
      </c>
      <c r="I161" t="s">
        <v>1416</v>
      </c>
      <c r="J161">
        <v>212000</v>
      </c>
      <c r="K161" t="s">
        <v>595</v>
      </c>
      <c r="L161">
        <v>212185</v>
      </c>
      <c r="M161">
        <v>0</v>
      </c>
      <c r="N161" t="s">
        <v>928</v>
      </c>
      <c r="O161" t="s">
        <v>565</v>
      </c>
      <c r="P161">
        <v>0</v>
      </c>
      <c r="Q161">
        <v>233.88</v>
      </c>
      <c r="R161">
        <v>-233.88</v>
      </c>
      <c r="S161">
        <v>0</v>
      </c>
      <c r="T161">
        <v>0</v>
      </c>
      <c r="U161">
        <v>0</v>
      </c>
      <c r="V161">
        <v>0</v>
      </c>
      <c r="W161">
        <v>233.88</v>
      </c>
      <c r="X161">
        <v>-233.88</v>
      </c>
      <c r="Y161">
        <v>0</v>
      </c>
      <c r="Z161">
        <v>0</v>
      </c>
      <c r="AA161">
        <v>0</v>
      </c>
    </row>
    <row r="162" spans="1:27" ht="15" customHeight="1" x14ac:dyDescent="0.25">
      <c r="A162" s="37" t="str">
        <f t="shared" si="6"/>
        <v>LDGETFIgnore</v>
      </c>
      <c r="B162" s="37" t="str">
        <f>VLOOKUP(L162,Mapping!D:F,3,0)</f>
        <v>Ignore</v>
      </c>
      <c r="C162" s="37" t="str">
        <f>VLOOKUP(L162,Mapping!D:G,4,0)</f>
        <v>Ignore</v>
      </c>
      <c r="D162" s="38">
        <f t="shared" si="7"/>
        <v>1.1871641E-2</v>
      </c>
      <c r="E162" s="38">
        <f t="shared" si="8"/>
        <v>1.1882441000000001E-2</v>
      </c>
      <c r="F162" s="37" t="str">
        <f>VLOOKUP(L162,Mapping!D:H,5,0)</f>
        <v>AUM</v>
      </c>
      <c r="G162" t="s">
        <v>562</v>
      </c>
      <c r="H162" t="s">
        <v>66</v>
      </c>
      <c r="I162" t="s">
        <v>1416</v>
      </c>
      <c r="J162">
        <v>212000</v>
      </c>
      <c r="K162" t="s">
        <v>595</v>
      </c>
      <c r="L162">
        <v>212186</v>
      </c>
      <c r="M162">
        <v>0</v>
      </c>
      <c r="N162" t="s">
        <v>1377</v>
      </c>
      <c r="O162" t="s">
        <v>565</v>
      </c>
      <c r="P162">
        <v>0</v>
      </c>
      <c r="Q162">
        <v>108</v>
      </c>
      <c r="R162">
        <v>0</v>
      </c>
      <c r="S162">
        <v>118716.41</v>
      </c>
      <c r="T162">
        <v>0</v>
      </c>
      <c r="U162">
        <v>118824.41</v>
      </c>
      <c r="V162">
        <v>0</v>
      </c>
      <c r="W162">
        <v>108</v>
      </c>
      <c r="X162">
        <v>0</v>
      </c>
      <c r="Y162">
        <v>118716.41</v>
      </c>
      <c r="Z162">
        <v>0</v>
      </c>
      <c r="AA162">
        <v>118824.41</v>
      </c>
    </row>
    <row r="163" spans="1:27" ht="15" customHeight="1" x14ac:dyDescent="0.25">
      <c r="A163" s="37" t="str">
        <f t="shared" si="6"/>
        <v>LDGETFIgnore</v>
      </c>
      <c r="B163" s="37" t="str">
        <f>VLOOKUP(L163,Mapping!D:F,3,0)</f>
        <v>Ignore</v>
      </c>
      <c r="C163" s="37" t="str">
        <f>VLOOKUP(L163,Mapping!D:G,4,0)</f>
        <v>Ignore</v>
      </c>
      <c r="D163" s="38">
        <f t="shared" si="7"/>
        <v>0.16759227800000001</v>
      </c>
      <c r="E163" s="38">
        <f t="shared" si="8"/>
        <v>0.165312814</v>
      </c>
      <c r="F163" s="37" t="str">
        <f>VLOOKUP(L163,Mapping!D:H,5,0)</f>
        <v>AUM</v>
      </c>
      <c r="G163" t="s">
        <v>562</v>
      </c>
      <c r="H163" t="s">
        <v>66</v>
      </c>
      <c r="I163" t="s">
        <v>1416</v>
      </c>
      <c r="J163">
        <v>212000</v>
      </c>
      <c r="K163" t="s">
        <v>595</v>
      </c>
      <c r="L163">
        <v>212187</v>
      </c>
      <c r="M163">
        <v>0</v>
      </c>
      <c r="N163" t="s">
        <v>1023</v>
      </c>
      <c r="O163" t="s">
        <v>565</v>
      </c>
      <c r="P163">
        <v>-22794.639999999999</v>
      </c>
      <c r="Q163">
        <v>0</v>
      </c>
      <c r="R163">
        <v>0</v>
      </c>
      <c r="S163">
        <v>1675922.78</v>
      </c>
      <c r="T163">
        <v>0</v>
      </c>
      <c r="U163">
        <v>1653128.14</v>
      </c>
      <c r="V163">
        <v>-22794.639999999999</v>
      </c>
      <c r="W163">
        <v>0</v>
      </c>
      <c r="X163">
        <v>0</v>
      </c>
      <c r="Y163">
        <v>1675922.78</v>
      </c>
      <c r="Z163">
        <v>0</v>
      </c>
      <c r="AA163">
        <v>1653128.14</v>
      </c>
    </row>
    <row r="164" spans="1:27" ht="15" customHeight="1" x14ac:dyDescent="0.25">
      <c r="A164" s="37" t="str">
        <f t="shared" si="6"/>
        <v>LDGETFIgnore</v>
      </c>
      <c r="B164" s="37" t="str">
        <f>VLOOKUP(L164,Mapping!D:F,3,0)</f>
        <v>Ignore</v>
      </c>
      <c r="C164" s="37" t="str">
        <f>VLOOKUP(L164,Mapping!D:G,4,0)</f>
        <v>Ignore</v>
      </c>
      <c r="D164" s="38">
        <f t="shared" si="7"/>
        <v>4.438946E-3</v>
      </c>
      <c r="E164" s="38">
        <f t="shared" si="8"/>
        <v>1.9101472000000001E-2</v>
      </c>
      <c r="F164" s="37" t="str">
        <f>VLOOKUP(L164,Mapping!D:H,5,0)</f>
        <v>AUM</v>
      </c>
      <c r="G164" t="s">
        <v>562</v>
      </c>
      <c r="H164" t="s">
        <v>66</v>
      </c>
      <c r="I164" t="s">
        <v>1416</v>
      </c>
      <c r="J164">
        <v>212000</v>
      </c>
      <c r="K164" t="s">
        <v>595</v>
      </c>
      <c r="L164">
        <v>212194</v>
      </c>
      <c r="M164">
        <v>0</v>
      </c>
      <c r="N164" t="s">
        <v>605</v>
      </c>
      <c r="O164" t="s">
        <v>565</v>
      </c>
      <c r="P164">
        <v>0</v>
      </c>
      <c r="Q164">
        <v>146625.26</v>
      </c>
      <c r="R164">
        <v>0</v>
      </c>
      <c r="S164">
        <v>44389.46</v>
      </c>
      <c r="T164">
        <v>0</v>
      </c>
      <c r="U164">
        <v>191014.72</v>
      </c>
      <c r="V164">
        <v>0</v>
      </c>
      <c r="W164">
        <v>146625.26</v>
      </c>
      <c r="X164">
        <v>0</v>
      </c>
      <c r="Y164">
        <v>44389.46</v>
      </c>
      <c r="Z164">
        <v>0</v>
      </c>
      <c r="AA164">
        <v>191014.72</v>
      </c>
    </row>
    <row r="165" spans="1:27" ht="15" customHeight="1" x14ac:dyDescent="0.25">
      <c r="A165" s="37" t="str">
        <f t="shared" si="6"/>
        <v>LDGETFIgnore</v>
      </c>
      <c r="B165" s="37" t="str">
        <f>VLOOKUP(L165,Mapping!D:F,3,0)</f>
        <v>Ignore</v>
      </c>
      <c r="C165" s="37" t="str">
        <f>VLOOKUP(L165,Mapping!D:G,4,0)</f>
        <v>Ignore</v>
      </c>
      <c r="D165" s="38">
        <f t="shared" si="7"/>
        <v>2.7530000000000002E-4</v>
      </c>
      <c r="E165" s="38">
        <f t="shared" si="8"/>
        <v>3.6386700000000003E-4</v>
      </c>
      <c r="F165" s="37" t="str">
        <f>VLOOKUP(L165,Mapping!D:H,5,0)</f>
        <v>AUM</v>
      </c>
      <c r="G165" t="s">
        <v>562</v>
      </c>
      <c r="H165" t="s">
        <v>66</v>
      </c>
      <c r="I165" t="s">
        <v>1416</v>
      </c>
      <c r="J165">
        <v>212000</v>
      </c>
      <c r="K165" t="s">
        <v>595</v>
      </c>
      <c r="L165">
        <v>212195</v>
      </c>
      <c r="M165">
        <v>0</v>
      </c>
      <c r="N165" t="s">
        <v>2247</v>
      </c>
      <c r="O165" t="s">
        <v>565</v>
      </c>
      <c r="P165">
        <v>0</v>
      </c>
      <c r="Q165">
        <v>885.67</v>
      </c>
      <c r="R165">
        <v>0</v>
      </c>
      <c r="S165">
        <v>2753</v>
      </c>
      <c r="T165">
        <v>0</v>
      </c>
      <c r="U165">
        <v>3638.67</v>
      </c>
      <c r="V165">
        <v>0</v>
      </c>
      <c r="W165">
        <v>885.67</v>
      </c>
      <c r="X165">
        <v>0</v>
      </c>
      <c r="Y165">
        <v>2753</v>
      </c>
      <c r="Z165">
        <v>0</v>
      </c>
      <c r="AA165">
        <v>3638.67</v>
      </c>
    </row>
    <row r="166" spans="1:27" ht="15" customHeight="1" x14ac:dyDescent="0.25">
      <c r="A166" s="37" t="str">
        <f t="shared" si="6"/>
        <v>LDGETFIgnore</v>
      </c>
      <c r="B166" s="37" t="str">
        <f>VLOOKUP(L166,Mapping!D:F,3,0)</f>
        <v>Ignore</v>
      </c>
      <c r="C166" s="37" t="str">
        <f>VLOOKUP(L166,Mapping!D:G,4,0)</f>
        <v>Ignore</v>
      </c>
      <c r="D166" s="38">
        <f t="shared" si="7"/>
        <v>6.6445619999999997E-3</v>
      </c>
      <c r="E166" s="38">
        <f t="shared" si="8"/>
        <v>8.9561459999999999E-3</v>
      </c>
      <c r="F166" s="37" t="str">
        <f>VLOOKUP(L166,Mapping!D:H,5,0)</f>
        <v>AUM</v>
      </c>
      <c r="G166" t="s">
        <v>562</v>
      </c>
      <c r="H166" t="s">
        <v>66</v>
      </c>
      <c r="I166" t="s">
        <v>1416</v>
      </c>
      <c r="J166">
        <v>212000</v>
      </c>
      <c r="K166" t="s">
        <v>595</v>
      </c>
      <c r="L166">
        <v>212197</v>
      </c>
      <c r="M166">
        <v>0</v>
      </c>
      <c r="N166" t="s">
        <v>856</v>
      </c>
      <c r="O166" t="s">
        <v>565</v>
      </c>
      <c r="P166">
        <v>0</v>
      </c>
      <c r="Q166">
        <v>23115.84</v>
      </c>
      <c r="R166">
        <v>0</v>
      </c>
      <c r="S166">
        <v>66445.62</v>
      </c>
      <c r="T166">
        <v>0</v>
      </c>
      <c r="U166">
        <v>89561.46</v>
      </c>
      <c r="V166">
        <v>0</v>
      </c>
      <c r="W166">
        <v>23115.84</v>
      </c>
      <c r="X166">
        <v>0</v>
      </c>
      <c r="Y166">
        <v>66445.62</v>
      </c>
      <c r="Z166">
        <v>0</v>
      </c>
      <c r="AA166">
        <v>89561.46</v>
      </c>
    </row>
    <row r="167" spans="1:27" ht="15" customHeight="1" x14ac:dyDescent="0.25">
      <c r="A167" s="37" t="str">
        <f t="shared" si="6"/>
        <v>LDGETFIgnore</v>
      </c>
      <c r="B167" s="37" t="str">
        <f>VLOOKUP(L167,Mapping!D:F,3,0)</f>
        <v>Ignore</v>
      </c>
      <c r="C167" s="37" t="str">
        <f>VLOOKUP(L167,Mapping!D:G,4,0)</f>
        <v>Ignore</v>
      </c>
      <c r="D167" s="38">
        <f t="shared" si="7"/>
        <v>0.60138292699999996</v>
      </c>
      <c r="E167" s="38">
        <f t="shared" si="8"/>
        <v>1.1215909869999998</v>
      </c>
      <c r="F167" s="37" t="str">
        <f>VLOOKUP(L167,Mapping!D:H,5,0)</f>
        <v>AUM</v>
      </c>
      <c r="G167" t="s">
        <v>562</v>
      </c>
      <c r="H167" t="s">
        <v>66</v>
      </c>
      <c r="I167" t="s">
        <v>1416</v>
      </c>
      <c r="J167">
        <v>212000</v>
      </c>
      <c r="K167" t="s">
        <v>595</v>
      </c>
      <c r="L167">
        <v>212220</v>
      </c>
      <c r="M167">
        <v>0</v>
      </c>
      <c r="N167" t="s">
        <v>606</v>
      </c>
      <c r="O167" t="s">
        <v>565</v>
      </c>
      <c r="P167">
        <v>0</v>
      </c>
      <c r="Q167">
        <v>5202080.5999999996</v>
      </c>
      <c r="R167">
        <v>0</v>
      </c>
      <c r="S167">
        <v>6013829.2699999996</v>
      </c>
      <c r="T167">
        <v>0</v>
      </c>
      <c r="U167">
        <v>11215909.869999999</v>
      </c>
      <c r="V167">
        <v>0</v>
      </c>
      <c r="W167">
        <v>5202080.5999999996</v>
      </c>
      <c r="X167">
        <v>0</v>
      </c>
      <c r="Y167">
        <v>6013829.2699999996</v>
      </c>
      <c r="Z167">
        <v>0</v>
      </c>
      <c r="AA167">
        <v>11215909.869999999</v>
      </c>
    </row>
    <row r="168" spans="1:27" ht="15" customHeight="1" x14ac:dyDescent="0.25">
      <c r="A168" s="37" t="str">
        <f t="shared" si="6"/>
        <v>LDGETFIgnore</v>
      </c>
      <c r="B168" s="37" t="str">
        <f>VLOOKUP(L168,Mapping!D:F,3,0)</f>
        <v>Ignore</v>
      </c>
      <c r="C168" s="37" t="str">
        <f>VLOOKUP(L168,Mapping!D:G,4,0)</f>
        <v>Ignore</v>
      </c>
      <c r="D168" s="38">
        <f t="shared" si="7"/>
        <v>-0.75034468200000004</v>
      </c>
      <c r="E168" s="38">
        <f t="shared" si="8"/>
        <v>-0.99060983499999999</v>
      </c>
      <c r="F168" s="37" t="str">
        <f>VLOOKUP(L168,Mapping!D:H,5,0)</f>
        <v>AUM</v>
      </c>
      <c r="G168" t="s">
        <v>562</v>
      </c>
      <c r="H168" t="s">
        <v>66</v>
      </c>
      <c r="I168" t="s">
        <v>1416</v>
      </c>
      <c r="J168">
        <v>212000</v>
      </c>
      <c r="K168" t="s">
        <v>595</v>
      </c>
      <c r="L168">
        <v>212223</v>
      </c>
      <c r="M168">
        <v>0</v>
      </c>
      <c r="N168" t="s">
        <v>607</v>
      </c>
      <c r="O168" t="s">
        <v>565</v>
      </c>
      <c r="P168">
        <v>-2402651.5300000003</v>
      </c>
      <c r="Q168">
        <v>0</v>
      </c>
      <c r="R168">
        <v>-7503446.8200000003</v>
      </c>
      <c r="S168">
        <v>0</v>
      </c>
      <c r="T168">
        <v>-9906098.3499999996</v>
      </c>
      <c r="U168">
        <v>0</v>
      </c>
      <c r="V168">
        <v>-2402651.5300000003</v>
      </c>
      <c r="W168">
        <v>0</v>
      </c>
      <c r="X168">
        <v>-7503446.8200000003</v>
      </c>
      <c r="Y168">
        <v>0</v>
      </c>
      <c r="Z168">
        <v>-9906098.3499999996</v>
      </c>
      <c r="AA168">
        <v>0</v>
      </c>
    </row>
    <row r="169" spans="1:27" ht="15" customHeight="1" x14ac:dyDescent="0.25">
      <c r="A169" s="37" t="str">
        <f t="shared" si="6"/>
        <v>LDGETFIgnore</v>
      </c>
      <c r="B169" s="37" t="str">
        <f>VLOOKUP(L169,Mapping!D:F,3,0)</f>
        <v>Ignore</v>
      </c>
      <c r="C169" s="37" t="str">
        <f>VLOOKUP(L169,Mapping!D:G,4,0)</f>
        <v>Ignore</v>
      </c>
      <c r="D169" s="38">
        <f t="shared" si="7"/>
        <v>1.485526E-3</v>
      </c>
      <c r="E169" s="38">
        <f t="shared" si="8"/>
        <v>1.0465568E-2</v>
      </c>
      <c r="F169" s="37" t="str">
        <f>VLOOKUP(L169,Mapping!D:H,5,0)</f>
        <v>AUM</v>
      </c>
      <c r="G169" t="s">
        <v>562</v>
      </c>
      <c r="H169" t="s">
        <v>66</v>
      </c>
      <c r="I169" t="s">
        <v>1416</v>
      </c>
      <c r="J169">
        <v>212000</v>
      </c>
      <c r="K169" t="s">
        <v>595</v>
      </c>
      <c r="L169">
        <v>212240</v>
      </c>
      <c r="M169">
        <v>0</v>
      </c>
      <c r="N169" t="s">
        <v>609</v>
      </c>
      <c r="O169" t="s">
        <v>565</v>
      </c>
      <c r="P169">
        <v>0</v>
      </c>
      <c r="Q169">
        <v>89800.42</v>
      </c>
      <c r="R169">
        <v>0</v>
      </c>
      <c r="S169">
        <v>14855.26</v>
      </c>
      <c r="T169">
        <v>0</v>
      </c>
      <c r="U169">
        <v>104655.67999999999</v>
      </c>
      <c r="V169">
        <v>0</v>
      </c>
      <c r="W169">
        <v>89800.42</v>
      </c>
      <c r="X169">
        <v>0</v>
      </c>
      <c r="Y169">
        <v>14855.26</v>
      </c>
      <c r="Z169">
        <v>0</v>
      </c>
      <c r="AA169">
        <v>104655.67999999999</v>
      </c>
    </row>
    <row r="170" spans="1:27" ht="15" customHeight="1" x14ac:dyDescent="0.25">
      <c r="A170" s="37" t="str">
        <f t="shared" si="6"/>
        <v>LDGETFIgnore</v>
      </c>
      <c r="B170" s="37" t="str">
        <f>VLOOKUP(L170,Mapping!D:F,3,0)</f>
        <v>Ignore</v>
      </c>
      <c r="C170" s="37" t="str">
        <f>VLOOKUP(L170,Mapping!D:G,4,0)</f>
        <v>Ignore</v>
      </c>
      <c r="D170" s="38">
        <f t="shared" si="7"/>
        <v>-2.2096139999999999E-3</v>
      </c>
      <c r="E170" s="38">
        <f t="shared" si="8"/>
        <v>1.8460200000000001E-3</v>
      </c>
      <c r="F170" s="37" t="str">
        <f>VLOOKUP(L170,Mapping!D:H,5,0)</f>
        <v>AUM</v>
      </c>
      <c r="G170" t="s">
        <v>562</v>
      </c>
      <c r="H170" t="s">
        <v>66</v>
      </c>
      <c r="I170" t="s">
        <v>1416</v>
      </c>
      <c r="J170">
        <v>212000</v>
      </c>
      <c r="K170" t="s">
        <v>595</v>
      </c>
      <c r="L170">
        <v>212252</v>
      </c>
      <c r="M170">
        <v>0</v>
      </c>
      <c r="N170" t="s">
        <v>611</v>
      </c>
      <c r="O170" t="s">
        <v>565</v>
      </c>
      <c r="P170">
        <v>0</v>
      </c>
      <c r="Q170">
        <v>40556.340000000004</v>
      </c>
      <c r="R170">
        <v>-22096.14</v>
      </c>
      <c r="S170">
        <v>0</v>
      </c>
      <c r="T170">
        <v>0</v>
      </c>
      <c r="U170">
        <v>18460.2</v>
      </c>
      <c r="V170">
        <v>0</v>
      </c>
      <c r="W170">
        <v>40556.340000000004</v>
      </c>
      <c r="X170">
        <v>-22096.14</v>
      </c>
      <c r="Y170">
        <v>0</v>
      </c>
      <c r="Z170">
        <v>0</v>
      </c>
      <c r="AA170">
        <v>18460.2</v>
      </c>
    </row>
    <row r="171" spans="1:27" ht="15" customHeight="1" x14ac:dyDescent="0.25">
      <c r="A171" s="37" t="str">
        <f t="shared" si="6"/>
        <v>LDGETFIgnore</v>
      </c>
      <c r="B171" s="37" t="str">
        <f>VLOOKUP(L171,Mapping!D:F,3,0)</f>
        <v>Ignore</v>
      </c>
      <c r="C171" s="37" t="str">
        <f>VLOOKUP(L171,Mapping!D:G,4,0)</f>
        <v>Ignore</v>
      </c>
      <c r="D171" s="38">
        <f t="shared" si="7"/>
        <v>-0.185698909</v>
      </c>
      <c r="E171" s="38">
        <f t="shared" si="8"/>
        <v>0.121942036</v>
      </c>
      <c r="F171" s="37" t="str">
        <f>VLOOKUP(L171,Mapping!D:H,5,0)</f>
        <v>AUM</v>
      </c>
      <c r="G171" t="s">
        <v>562</v>
      </c>
      <c r="H171" t="s">
        <v>66</v>
      </c>
      <c r="I171" t="s">
        <v>1416</v>
      </c>
      <c r="J171">
        <v>212000</v>
      </c>
      <c r="K171" t="s">
        <v>595</v>
      </c>
      <c r="L171">
        <v>212255</v>
      </c>
      <c r="M171">
        <v>0</v>
      </c>
      <c r="N171" t="s">
        <v>612</v>
      </c>
      <c r="O171" t="s">
        <v>565</v>
      </c>
      <c r="P171">
        <v>0</v>
      </c>
      <c r="Q171">
        <v>3076409.45</v>
      </c>
      <c r="R171">
        <v>-1856989.09</v>
      </c>
      <c r="S171">
        <v>0</v>
      </c>
      <c r="T171">
        <v>0</v>
      </c>
      <c r="U171">
        <v>1219420.3600000001</v>
      </c>
      <c r="V171">
        <v>0</v>
      </c>
      <c r="W171">
        <v>3076409.45</v>
      </c>
      <c r="X171">
        <v>-1856989.09</v>
      </c>
      <c r="Y171">
        <v>0</v>
      </c>
      <c r="Z171">
        <v>0</v>
      </c>
      <c r="AA171">
        <v>1219420.3600000001</v>
      </c>
    </row>
    <row r="172" spans="1:27" ht="15" customHeight="1" x14ac:dyDescent="0.25">
      <c r="A172" s="37" t="str">
        <f t="shared" si="6"/>
        <v>LDGETFIgnore</v>
      </c>
      <c r="B172" s="37" t="str">
        <f>VLOOKUP(L172,Mapping!D:F,3,0)</f>
        <v>Ignore</v>
      </c>
      <c r="C172" s="37" t="str">
        <f>VLOOKUP(L172,Mapping!D:G,4,0)</f>
        <v>Ignore</v>
      </c>
      <c r="D172" s="38">
        <f t="shared" si="7"/>
        <v>-6.7754720000000003E-3</v>
      </c>
      <c r="E172" s="38">
        <f t="shared" si="8"/>
        <v>2.918309E-3</v>
      </c>
      <c r="F172" s="37" t="str">
        <f>VLOOKUP(L172,Mapping!D:H,5,0)</f>
        <v>AUM</v>
      </c>
      <c r="G172" t="s">
        <v>562</v>
      </c>
      <c r="H172" t="s">
        <v>66</v>
      </c>
      <c r="I172" t="s">
        <v>1416</v>
      </c>
      <c r="J172">
        <v>212000</v>
      </c>
      <c r="K172" t="s">
        <v>595</v>
      </c>
      <c r="L172">
        <v>212271</v>
      </c>
      <c r="M172">
        <v>0</v>
      </c>
      <c r="N172" t="s">
        <v>614</v>
      </c>
      <c r="O172" t="s">
        <v>565</v>
      </c>
      <c r="P172">
        <v>0</v>
      </c>
      <c r="Q172">
        <v>96937.81</v>
      </c>
      <c r="R172">
        <v>-67754.720000000001</v>
      </c>
      <c r="S172">
        <v>0</v>
      </c>
      <c r="T172">
        <v>0</v>
      </c>
      <c r="U172">
        <v>29183.09</v>
      </c>
      <c r="V172">
        <v>0</v>
      </c>
      <c r="W172">
        <v>96937.81</v>
      </c>
      <c r="X172">
        <v>-67754.720000000001</v>
      </c>
      <c r="Y172">
        <v>0</v>
      </c>
      <c r="Z172">
        <v>0</v>
      </c>
      <c r="AA172">
        <v>29183.09</v>
      </c>
    </row>
    <row r="173" spans="1:27" ht="15" customHeight="1" x14ac:dyDescent="0.25">
      <c r="A173" s="37" t="str">
        <f t="shared" si="6"/>
        <v>LDGETFIgnore</v>
      </c>
      <c r="B173" s="37" t="str">
        <f>VLOOKUP(L173,Mapping!D:F,3,0)</f>
        <v>Ignore</v>
      </c>
      <c r="C173" s="37" t="str">
        <f>VLOOKUP(L173,Mapping!D:G,4,0)</f>
        <v>Ignore</v>
      </c>
      <c r="D173" s="38">
        <f t="shared" si="7"/>
        <v>-6.7754720000000003E-3</v>
      </c>
      <c r="E173" s="38">
        <f t="shared" si="8"/>
        <v>2.918309E-3</v>
      </c>
      <c r="F173" s="37" t="str">
        <f>VLOOKUP(L173,Mapping!D:H,5,0)</f>
        <v>AUM</v>
      </c>
      <c r="G173" t="s">
        <v>562</v>
      </c>
      <c r="H173" t="s">
        <v>66</v>
      </c>
      <c r="I173" t="s">
        <v>1416</v>
      </c>
      <c r="J173">
        <v>212000</v>
      </c>
      <c r="K173" t="s">
        <v>595</v>
      </c>
      <c r="L173">
        <v>212272</v>
      </c>
      <c r="M173">
        <v>0</v>
      </c>
      <c r="N173" t="s">
        <v>615</v>
      </c>
      <c r="O173" t="s">
        <v>565</v>
      </c>
      <c r="P173">
        <v>0</v>
      </c>
      <c r="Q173">
        <v>96937.81</v>
      </c>
      <c r="R173">
        <v>-67754.720000000001</v>
      </c>
      <c r="S173">
        <v>0</v>
      </c>
      <c r="T173">
        <v>0</v>
      </c>
      <c r="U173">
        <v>29183.09</v>
      </c>
      <c r="V173">
        <v>0</v>
      </c>
      <c r="W173">
        <v>96937.81</v>
      </c>
      <c r="X173">
        <v>-67754.720000000001</v>
      </c>
      <c r="Y173">
        <v>0</v>
      </c>
      <c r="Z173">
        <v>0</v>
      </c>
      <c r="AA173">
        <v>29183.09</v>
      </c>
    </row>
    <row r="174" spans="1:27" ht="15" customHeight="1" x14ac:dyDescent="0.25">
      <c r="A174" s="37" t="str">
        <f t="shared" si="6"/>
        <v>LDGETFIgnore</v>
      </c>
      <c r="B174" s="37" t="str">
        <f>VLOOKUP(L174,Mapping!D:F,3,0)</f>
        <v>Ignore</v>
      </c>
      <c r="C174" s="37" t="str">
        <f>VLOOKUP(L174,Mapping!D:G,4,0)</f>
        <v>Ignore</v>
      </c>
      <c r="D174" s="38">
        <f t="shared" si="7"/>
        <v>4.6492086000000002E-2</v>
      </c>
      <c r="E174" s="38">
        <f t="shared" si="8"/>
        <v>5.7203299999999999E-2</v>
      </c>
      <c r="F174" s="37" t="str">
        <f>VLOOKUP(L174,Mapping!D:H,5,0)</f>
        <v>AUM</v>
      </c>
      <c r="G174" t="s">
        <v>562</v>
      </c>
      <c r="H174" t="s">
        <v>66</v>
      </c>
      <c r="I174" t="s">
        <v>1416</v>
      </c>
      <c r="J174">
        <v>212000</v>
      </c>
      <c r="K174" t="s">
        <v>595</v>
      </c>
      <c r="L174">
        <v>213111</v>
      </c>
      <c r="M174">
        <v>0</v>
      </c>
      <c r="N174" t="s">
        <v>1320</v>
      </c>
      <c r="O174" t="s">
        <v>565</v>
      </c>
      <c r="P174">
        <v>0</v>
      </c>
      <c r="Q174">
        <v>107112.14</v>
      </c>
      <c r="R174">
        <v>0</v>
      </c>
      <c r="S174">
        <v>464920.86</v>
      </c>
      <c r="T174">
        <v>0</v>
      </c>
      <c r="U174">
        <v>572033</v>
      </c>
      <c r="V174">
        <v>0</v>
      </c>
      <c r="W174">
        <v>107112.14</v>
      </c>
      <c r="X174">
        <v>0</v>
      </c>
      <c r="Y174">
        <v>464920.86</v>
      </c>
      <c r="Z174">
        <v>0</v>
      </c>
      <c r="AA174">
        <v>572033</v>
      </c>
    </row>
    <row r="175" spans="1:27" ht="15" customHeight="1" x14ac:dyDescent="0.25">
      <c r="A175" s="37" t="str">
        <f t="shared" si="6"/>
        <v>LDGETFIgnore</v>
      </c>
      <c r="B175" s="37" t="str">
        <f>VLOOKUP(L175,Mapping!D:F,3,0)</f>
        <v>Ignore</v>
      </c>
      <c r="C175" s="37" t="str">
        <f>VLOOKUP(L175,Mapping!D:G,4,0)</f>
        <v>Ignore</v>
      </c>
      <c r="D175" s="38">
        <f t="shared" si="7"/>
        <v>1.485526E-3</v>
      </c>
      <c r="E175" s="38">
        <f t="shared" si="8"/>
        <v>1.0465568E-2</v>
      </c>
      <c r="F175" s="37" t="str">
        <f>VLOOKUP(L175,Mapping!D:H,5,0)</f>
        <v>AUM</v>
      </c>
      <c r="G175" t="s">
        <v>562</v>
      </c>
      <c r="H175" t="s">
        <v>66</v>
      </c>
      <c r="I175" t="s">
        <v>1416</v>
      </c>
      <c r="J175">
        <v>212000</v>
      </c>
      <c r="K175" t="s">
        <v>595</v>
      </c>
      <c r="L175">
        <v>213166</v>
      </c>
      <c r="M175">
        <v>0</v>
      </c>
      <c r="N175" t="s">
        <v>616</v>
      </c>
      <c r="O175" t="s">
        <v>565</v>
      </c>
      <c r="P175">
        <v>0</v>
      </c>
      <c r="Q175">
        <v>89800.42</v>
      </c>
      <c r="R175">
        <v>0</v>
      </c>
      <c r="S175">
        <v>14855.26</v>
      </c>
      <c r="T175">
        <v>0</v>
      </c>
      <c r="U175">
        <v>104655.67999999999</v>
      </c>
      <c r="V175">
        <v>0</v>
      </c>
      <c r="W175">
        <v>89800.42</v>
      </c>
      <c r="X175">
        <v>0</v>
      </c>
      <c r="Y175">
        <v>14855.26</v>
      </c>
      <c r="Z175">
        <v>0</v>
      </c>
      <c r="AA175">
        <v>104655.67999999999</v>
      </c>
    </row>
    <row r="176" spans="1:27" ht="15" customHeight="1" x14ac:dyDescent="0.25">
      <c r="A176" s="37" t="str">
        <f t="shared" si="6"/>
        <v>LDGETFIgnore</v>
      </c>
      <c r="B176" s="37" t="str">
        <f>VLOOKUP(L176,Mapping!D:F,3,0)</f>
        <v>Ignore</v>
      </c>
      <c r="C176" s="37" t="str">
        <f>VLOOKUP(L176,Mapping!D:G,4,0)</f>
        <v>Ignore</v>
      </c>
      <c r="D176" s="38">
        <f t="shared" si="7"/>
        <v>-7.8525590000000006E-2</v>
      </c>
      <c r="E176" s="38">
        <f t="shared" si="8"/>
        <v>2.9183114000000003E-2</v>
      </c>
      <c r="F176" s="37" t="str">
        <f>VLOOKUP(L176,Mapping!D:H,5,0)</f>
        <v>AUM</v>
      </c>
      <c r="G176" t="s">
        <v>562</v>
      </c>
      <c r="H176" t="s">
        <v>66</v>
      </c>
      <c r="I176" t="s">
        <v>1416</v>
      </c>
      <c r="J176">
        <v>213000</v>
      </c>
      <c r="K176" t="s">
        <v>617</v>
      </c>
      <c r="L176">
        <v>213500</v>
      </c>
      <c r="M176">
        <v>0</v>
      </c>
      <c r="N176" t="s">
        <v>618</v>
      </c>
      <c r="O176" t="s">
        <v>565</v>
      </c>
      <c r="P176">
        <v>0</v>
      </c>
      <c r="Q176">
        <v>1077087.04</v>
      </c>
      <c r="R176">
        <v>-785255.9</v>
      </c>
      <c r="S176">
        <v>0</v>
      </c>
      <c r="T176">
        <v>0</v>
      </c>
      <c r="U176">
        <v>291831.14</v>
      </c>
      <c r="V176">
        <v>0</v>
      </c>
      <c r="W176">
        <v>1077087.04</v>
      </c>
      <c r="X176">
        <v>-785255.9</v>
      </c>
      <c r="Y176">
        <v>0</v>
      </c>
      <c r="Z176">
        <v>0</v>
      </c>
      <c r="AA176">
        <v>291831.14</v>
      </c>
    </row>
    <row r="177" spans="1:27" ht="15" customHeight="1" x14ac:dyDescent="0.25">
      <c r="A177" s="37" t="str">
        <f t="shared" si="6"/>
        <v>LDGETFIgnore</v>
      </c>
      <c r="B177" s="37" t="str">
        <f>VLOOKUP(L177,Mapping!D:F,3,0)</f>
        <v>Ignore</v>
      </c>
      <c r="C177" s="37" t="str">
        <f>VLOOKUP(L177,Mapping!D:G,4,0)</f>
        <v>Ignore</v>
      </c>
      <c r="D177" s="38">
        <f t="shared" si="7"/>
        <v>0</v>
      </c>
      <c r="E177" s="38">
        <f t="shared" si="8"/>
        <v>1.8376413000000001E-2</v>
      </c>
      <c r="F177" s="37" t="str">
        <f>VLOOKUP(L177,Mapping!D:H,5,0)</f>
        <v>AUM</v>
      </c>
      <c r="G177" t="s">
        <v>562</v>
      </c>
      <c r="H177" t="s">
        <v>66</v>
      </c>
      <c r="I177" t="s">
        <v>1416</v>
      </c>
      <c r="J177">
        <v>220000</v>
      </c>
      <c r="K177" t="s">
        <v>619</v>
      </c>
      <c r="L177">
        <v>210125</v>
      </c>
      <c r="M177">
        <v>0</v>
      </c>
      <c r="N177" t="s">
        <v>1283</v>
      </c>
      <c r="O177" t="s">
        <v>565</v>
      </c>
      <c r="P177">
        <v>0</v>
      </c>
      <c r="Q177">
        <v>183764.13</v>
      </c>
      <c r="R177">
        <v>0</v>
      </c>
      <c r="S177">
        <v>0</v>
      </c>
      <c r="T177">
        <v>0</v>
      </c>
      <c r="U177">
        <v>183764.13</v>
      </c>
      <c r="V177">
        <v>0</v>
      </c>
      <c r="W177">
        <v>183764.13</v>
      </c>
      <c r="X177">
        <v>0</v>
      </c>
      <c r="Y177">
        <v>0</v>
      </c>
      <c r="Z177">
        <v>0</v>
      </c>
      <c r="AA177">
        <v>183764.13</v>
      </c>
    </row>
    <row r="178" spans="1:27" ht="15" customHeight="1" x14ac:dyDescent="0.25">
      <c r="A178" s="37" t="str">
        <f t="shared" si="6"/>
        <v>LDGETF1.2</v>
      </c>
      <c r="B178" s="37">
        <f>VLOOKUP(L178,Mapping!D:F,3,0)</f>
        <v>1.2</v>
      </c>
      <c r="C178" s="37" t="str">
        <f>VLOOKUP(L178,Mapping!D:G,4,0)</f>
        <v>Ignore</v>
      </c>
      <c r="D178" s="38">
        <f t="shared" si="7"/>
        <v>64.7</v>
      </c>
      <c r="E178" s="38">
        <f t="shared" si="8"/>
        <v>896.873513</v>
      </c>
      <c r="F178" s="37">
        <f>VLOOKUP(L178,Mapping!D:H,5,0)</f>
        <v>0</v>
      </c>
      <c r="G178" t="s">
        <v>562</v>
      </c>
      <c r="H178" t="s">
        <v>66</v>
      </c>
      <c r="I178" t="s">
        <v>1416</v>
      </c>
      <c r="J178">
        <v>301000</v>
      </c>
      <c r="K178" t="s">
        <v>624</v>
      </c>
      <c r="L178">
        <v>310000</v>
      </c>
      <c r="M178">
        <v>0</v>
      </c>
      <c r="N178" t="s">
        <v>625</v>
      </c>
      <c r="O178" t="s">
        <v>565</v>
      </c>
      <c r="P178">
        <v>0</v>
      </c>
      <c r="Q178">
        <v>8321735130</v>
      </c>
      <c r="R178">
        <v>0</v>
      </c>
      <c r="S178">
        <v>647000000</v>
      </c>
      <c r="T178">
        <v>0</v>
      </c>
      <c r="U178">
        <v>8968735130</v>
      </c>
      <c r="V178">
        <v>0</v>
      </c>
      <c r="W178">
        <v>8321735130</v>
      </c>
      <c r="X178">
        <v>0</v>
      </c>
      <c r="Y178">
        <v>647000000</v>
      </c>
      <c r="Z178">
        <v>0</v>
      </c>
      <c r="AA178">
        <v>8968735130</v>
      </c>
    </row>
    <row r="179" spans="1:27" ht="15" customHeight="1" x14ac:dyDescent="0.25">
      <c r="A179" s="37" t="str">
        <f t="shared" si="6"/>
        <v>LDGETFIgnore</v>
      </c>
      <c r="B179" s="37" t="str">
        <f>VLOOKUP(L179,Mapping!D:F,3,0)</f>
        <v>Ignore</v>
      </c>
      <c r="C179" s="37" t="str">
        <f>VLOOKUP(L179,Mapping!D:G,4,0)</f>
        <v>Ignore</v>
      </c>
      <c r="D179" s="38">
        <f t="shared" si="7"/>
        <v>105.27498300000001</v>
      </c>
      <c r="E179" s="38">
        <f t="shared" si="8"/>
        <v>346.42930903299998</v>
      </c>
      <c r="F179" s="37">
        <f>VLOOKUP(L179,Mapping!D:H,5,0)</f>
        <v>0</v>
      </c>
      <c r="G179" t="s">
        <v>562</v>
      </c>
      <c r="H179" t="s">
        <v>66</v>
      </c>
      <c r="I179" t="s">
        <v>1416</v>
      </c>
      <c r="J179">
        <v>303000</v>
      </c>
      <c r="K179" t="s">
        <v>626</v>
      </c>
      <c r="L179">
        <v>303207</v>
      </c>
      <c r="M179">
        <v>0</v>
      </c>
      <c r="N179" t="s">
        <v>735</v>
      </c>
      <c r="O179" t="s">
        <v>565</v>
      </c>
      <c r="P179">
        <v>0</v>
      </c>
      <c r="Q179">
        <v>2411543260.3299999</v>
      </c>
      <c r="R179">
        <v>0</v>
      </c>
      <c r="S179">
        <v>1052749830</v>
      </c>
      <c r="T179">
        <v>0</v>
      </c>
      <c r="U179">
        <v>3464293090.3299999</v>
      </c>
      <c r="V179">
        <v>0</v>
      </c>
      <c r="W179">
        <v>2411543260.3299999</v>
      </c>
      <c r="X179">
        <v>0</v>
      </c>
      <c r="Y179">
        <v>1052749830</v>
      </c>
      <c r="Z179">
        <v>0</v>
      </c>
      <c r="AA179">
        <v>3464293090.3299999</v>
      </c>
    </row>
    <row r="180" spans="1:27" ht="15" customHeight="1" x14ac:dyDescent="0.25">
      <c r="A180" s="37" t="str">
        <f t="shared" si="6"/>
        <v>LDGETFIgnore</v>
      </c>
      <c r="B180" s="37" t="str">
        <f>VLOOKUP(L180,Mapping!D:F,3,0)</f>
        <v>Ignore</v>
      </c>
      <c r="C180" s="37" t="str">
        <f>VLOOKUP(L180,Mapping!D:G,4,0)</f>
        <v>Ignore</v>
      </c>
      <c r="D180" s="38">
        <f t="shared" si="7"/>
        <v>0</v>
      </c>
      <c r="E180" s="38">
        <f t="shared" si="8"/>
        <v>188.01598233299998</v>
      </c>
      <c r="F180" s="37">
        <f>VLOOKUP(L180,Mapping!D:H,5,0)</f>
        <v>0</v>
      </c>
      <c r="G180" t="s">
        <v>562</v>
      </c>
      <c r="H180" t="s">
        <v>66</v>
      </c>
      <c r="I180" t="s">
        <v>1416</v>
      </c>
      <c r="J180">
        <v>303000</v>
      </c>
      <c r="K180" t="s">
        <v>626</v>
      </c>
      <c r="L180">
        <v>390000</v>
      </c>
      <c r="M180">
        <v>0</v>
      </c>
      <c r="N180" t="s">
        <v>631</v>
      </c>
      <c r="O180" t="s">
        <v>565</v>
      </c>
      <c r="P180">
        <v>0</v>
      </c>
      <c r="Q180">
        <v>1880159823.3299999</v>
      </c>
      <c r="R180">
        <v>0</v>
      </c>
      <c r="S180">
        <v>0</v>
      </c>
      <c r="T180">
        <v>0</v>
      </c>
      <c r="U180">
        <v>1880159823.3299999</v>
      </c>
      <c r="V180">
        <v>0</v>
      </c>
      <c r="W180">
        <v>1880159823.3299999</v>
      </c>
      <c r="X180">
        <v>0</v>
      </c>
      <c r="Y180">
        <v>0</v>
      </c>
      <c r="Z180">
        <v>0</v>
      </c>
      <c r="AA180">
        <v>1880159823.3299999</v>
      </c>
    </row>
    <row r="181" spans="1:27" ht="15" customHeight="1" x14ac:dyDescent="0.25">
      <c r="A181" s="37" t="str">
        <f t="shared" si="6"/>
        <v>LDGETFIgnore</v>
      </c>
      <c r="B181" s="37" t="str">
        <f>VLOOKUP(L181,Mapping!D:F,3,0)</f>
        <v>Ignore</v>
      </c>
      <c r="C181" s="37" t="str">
        <f>VLOOKUP(L181,Mapping!D:G,4,0)</f>
        <v>Ignore</v>
      </c>
      <c r="D181" s="38">
        <f t="shared" si="7"/>
        <v>0</v>
      </c>
      <c r="E181" s="38">
        <f t="shared" si="8"/>
        <v>-1.0273247320000001</v>
      </c>
      <c r="F181" s="37">
        <f>VLOOKUP(L181,Mapping!D:H,5,0)</f>
        <v>0</v>
      </c>
      <c r="G181" t="s">
        <v>562</v>
      </c>
      <c r="H181" t="s">
        <v>66</v>
      </c>
      <c r="I181" t="s">
        <v>1416</v>
      </c>
      <c r="J181">
        <v>303000</v>
      </c>
      <c r="K181" t="s">
        <v>626</v>
      </c>
      <c r="L181">
        <v>390405</v>
      </c>
      <c r="M181">
        <v>0</v>
      </c>
      <c r="N181" t="s">
        <v>634</v>
      </c>
      <c r="O181" t="s">
        <v>565</v>
      </c>
      <c r="P181">
        <v>-10273247.32</v>
      </c>
      <c r="Q181">
        <v>0</v>
      </c>
      <c r="R181">
        <v>0</v>
      </c>
      <c r="S181">
        <v>0</v>
      </c>
      <c r="T181">
        <v>-10273247.32</v>
      </c>
      <c r="U181">
        <v>0</v>
      </c>
      <c r="V181">
        <v>-10273247.32</v>
      </c>
      <c r="W181">
        <v>0</v>
      </c>
      <c r="X181">
        <v>0</v>
      </c>
      <c r="Y181">
        <v>0</v>
      </c>
      <c r="Z181">
        <v>-10273247.32</v>
      </c>
      <c r="AA181">
        <v>0</v>
      </c>
    </row>
    <row r="182" spans="1:27" ht="15" customHeight="1" x14ac:dyDescent="0.25">
      <c r="A182" s="37" t="str">
        <f t="shared" si="6"/>
        <v>LDGETFIgnore</v>
      </c>
      <c r="B182" s="37" t="str">
        <f>VLOOKUP(L182,Mapping!D:F,3,0)</f>
        <v>Ignore</v>
      </c>
      <c r="C182" s="37" t="str">
        <f>VLOOKUP(L182,Mapping!D:G,4,0)</f>
        <v>Ignore</v>
      </c>
      <c r="D182" s="38">
        <f t="shared" si="7"/>
        <v>0</v>
      </c>
      <c r="E182" s="38">
        <f t="shared" si="8"/>
        <v>811.60667098900001</v>
      </c>
      <c r="F182" s="37">
        <f>VLOOKUP(L182,Mapping!D:H,5,0)</f>
        <v>0</v>
      </c>
      <c r="G182" t="s">
        <v>562</v>
      </c>
      <c r="H182" t="s">
        <v>66</v>
      </c>
      <c r="I182" t="s">
        <v>1416</v>
      </c>
      <c r="J182">
        <v>303000</v>
      </c>
      <c r="K182" t="s">
        <v>626</v>
      </c>
      <c r="L182">
        <v>390407</v>
      </c>
      <c r="M182">
        <v>0</v>
      </c>
      <c r="N182" t="s">
        <v>736</v>
      </c>
      <c r="O182" t="s">
        <v>565</v>
      </c>
      <c r="P182">
        <v>0</v>
      </c>
      <c r="Q182">
        <v>8116066709.8900003</v>
      </c>
      <c r="R182">
        <v>0</v>
      </c>
      <c r="S182">
        <v>0</v>
      </c>
      <c r="T182">
        <v>0</v>
      </c>
      <c r="U182">
        <v>8116066709.8900003</v>
      </c>
      <c r="V182">
        <v>0</v>
      </c>
      <c r="W182">
        <v>8116066709.8900003</v>
      </c>
      <c r="X182">
        <v>0</v>
      </c>
      <c r="Y182">
        <v>0</v>
      </c>
      <c r="Z182">
        <v>0</v>
      </c>
      <c r="AA182">
        <v>8116066709.8900003</v>
      </c>
    </row>
    <row r="183" spans="1:27" ht="15" customHeight="1" x14ac:dyDescent="0.25">
      <c r="A183" s="37" t="str">
        <f t="shared" si="6"/>
        <v>LDGETF5.3</v>
      </c>
      <c r="B183" s="37">
        <f>VLOOKUP(L183,Mapping!D:F,3,0)</f>
        <v>5.3</v>
      </c>
      <c r="C183" s="37" t="str">
        <f>VLOOKUP(L183,Mapping!D:G,4,0)</f>
        <v>Ignore</v>
      </c>
      <c r="D183" s="38">
        <f t="shared" si="7"/>
        <v>18.396405210000001</v>
      </c>
      <c r="E183" s="38">
        <f t="shared" si="8"/>
        <v>33.321384668</v>
      </c>
      <c r="F183" s="37">
        <f>VLOOKUP(L183,Mapping!D:H,5,0)</f>
        <v>0</v>
      </c>
      <c r="G183" t="s">
        <v>562</v>
      </c>
      <c r="H183" t="s">
        <v>66</v>
      </c>
      <c r="I183" t="s">
        <v>1416</v>
      </c>
      <c r="J183">
        <v>410000</v>
      </c>
      <c r="K183" t="s">
        <v>637</v>
      </c>
      <c r="L183">
        <v>412130</v>
      </c>
      <c r="M183">
        <v>0</v>
      </c>
      <c r="N183" t="s">
        <v>639</v>
      </c>
      <c r="O183" t="s">
        <v>565</v>
      </c>
      <c r="P183">
        <v>0</v>
      </c>
      <c r="Q183">
        <v>149249794.58000001</v>
      </c>
      <c r="R183">
        <v>0</v>
      </c>
      <c r="S183">
        <v>183964052.09999999</v>
      </c>
      <c r="T183">
        <v>0</v>
      </c>
      <c r="U183">
        <v>333213846.68000001</v>
      </c>
      <c r="V183">
        <v>0</v>
      </c>
      <c r="W183">
        <v>149249794.58000001</v>
      </c>
      <c r="X183">
        <v>0</v>
      </c>
      <c r="Y183">
        <v>183964052.09999999</v>
      </c>
      <c r="Z183">
        <v>0</v>
      </c>
      <c r="AA183">
        <v>333213846.68000001</v>
      </c>
    </row>
    <row r="184" spans="1:27" ht="15" customHeight="1" x14ac:dyDescent="0.25">
      <c r="A184" s="37" t="str">
        <f t="shared" si="6"/>
        <v>LDGETFIgnore</v>
      </c>
      <c r="B184" s="37" t="str">
        <f>VLOOKUP(L184,Mapping!D:F,3,0)</f>
        <v>Ignore</v>
      </c>
      <c r="C184" s="37" t="str">
        <f>VLOOKUP(L184,Mapping!D:G,4,0)</f>
        <v>Ignore</v>
      </c>
      <c r="D184" s="38">
        <f t="shared" si="7"/>
        <v>2.7558093170000002</v>
      </c>
      <c r="E184" s="38">
        <f t="shared" si="8"/>
        <v>45.527442158999996</v>
      </c>
      <c r="F184" s="37">
        <f>VLOOKUP(L184,Mapping!D:H,5,0)</f>
        <v>0</v>
      </c>
      <c r="G184" t="s">
        <v>562</v>
      </c>
      <c r="H184" t="s">
        <v>66</v>
      </c>
      <c r="I184" t="s">
        <v>1416</v>
      </c>
      <c r="J184">
        <v>430000</v>
      </c>
      <c r="K184" t="s">
        <v>643</v>
      </c>
      <c r="L184">
        <v>432130</v>
      </c>
      <c r="M184">
        <v>0</v>
      </c>
      <c r="N184" t="s">
        <v>645</v>
      </c>
      <c r="O184" t="s">
        <v>565</v>
      </c>
      <c r="P184">
        <v>0</v>
      </c>
      <c r="Q184">
        <v>427716328.42000002</v>
      </c>
      <c r="R184">
        <v>0</v>
      </c>
      <c r="S184">
        <v>27558093.170000002</v>
      </c>
      <c r="T184">
        <v>0</v>
      </c>
      <c r="U184">
        <v>455274421.58999997</v>
      </c>
      <c r="V184">
        <v>0</v>
      </c>
      <c r="W184">
        <v>427716328.42000002</v>
      </c>
      <c r="X184">
        <v>0</v>
      </c>
      <c r="Y184">
        <v>27558093.170000002</v>
      </c>
      <c r="Z184">
        <v>0</v>
      </c>
      <c r="AA184">
        <v>455274421.58999997</v>
      </c>
    </row>
    <row r="185" spans="1:27" ht="15" customHeight="1" x14ac:dyDescent="0.25">
      <c r="A185" s="37" t="str">
        <f t="shared" si="6"/>
        <v>LDGETF5.2</v>
      </c>
      <c r="B185" s="37">
        <f>VLOOKUP(L185,Mapping!D:F,3,0)</f>
        <v>5.2</v>
      </c>
      <c r="C185" s="37" t="str">
        <f>VLOOKUP(L185,Mapping!D:G,4,0)</f>
        <v>Ignore</v>
      </c>
      <c r="D185" s="38">
        <f t="shared" si="7"/>
        <v>4.9201829999999998E-3</v>
      </c>
      <c r="E185" s="38">
        <f t="shared" si="8"/>
        <v>5.8569110000000002E-3</v>
      </c>
      <c r="F185" s="37">
        <f>VLOOKUP(L185,Mapping!D:H,5,0)</f>
        <v>0</v>
      </c>
      <c r="G185" t="s">
        <v>562</v>
      </c>
      <c r="H185" t="s">
        <v>66</v>
      </c>
      <c r="I185" t="s">
        <v>1416</v>
      </c>
      <c r="J185">
        <v>450000</v>
      </c>
      <c r="K185" t="s">
        <v>647</v>
      </c>
      <c r="L185">
        <v>452111</v>
      </c>
      <c r="M185">
        <v>0</v>
      </c>
      <c r="N185" t="s">
        <v>649</v>
      </c>
      <c r="O185" t="s">
        <v>565</v>
      </c>
      <c r="P185">
        <v>0</v>
      </c>
      <c r="Q185">
        <v>9367.2800000000007</v>
      </c>
      <c r="R185">
        <v>0</v>
      </c>
      <c r="S185">
        <v>49201.83</v>
      </c>
      <c r="T185">
        <v>0</v>
      </c>
      <c r="U185">
        <v>58569.11</v>
      </c>
      <c r="V185">
        <v>0</v>
      </c>
      <c r="W185">
        <v>9367.2800000000007</v>
      </c>
      <c r="X185">
        <v>0</v>
      </c>
      <c r="Y185">
        <v>49201.83</v>
      </c>
      <c r="Z185">
        <v>0</v>
      </c>
      <c r="AA185">
        <v>58569.11</v>
      </c>
    </row>
    <row r="186" spans="1:27" ht="15" customHeight="1" x14ac:dyDescent="0.25">
      <c r="A186" s="37" t="str">
        <f t="shared" si="6"/>
        <v>LDGETF5.2</v>
      </c>
      <c r="B186" s="37">
        <f>VLOOKUP(L186,Mapping!D:F,3,0)</f>
        <v>5.2</v>
      </c>
      <c r="C186" s="37" t="str">
        <f>VLOOKUP(L186,Mapping!D:G,4,0)</f>
        <v>Ignore</v>
      </c>
      <c r="D186" s="38">
        <f t="shared" si="7"/>
        <v>81.885981944000008</v>
      </c>
      <c r="E186" s="38">
        <f t="shared" si="8"/>
        <v>153.91017741800002</v>
      </c>
      <c r="F186" s="37">
        <f>VLOOKUP(L186,Mapping!D:H,5,0)</f>
        <v>0</v>
      </c>
      <c r="G186" t="s">
        <v>562</v>
      </c>
      <c r="H186" t="s">
        <v>66</v>
      </c>
      <c r="I186" t="s">
        <v>1416</v>
      </c>
      <c r="J186">
        <v>450000</v>
      </c>
      <c r="K186" t="s">
        <v>647</v>
      </c>
      <c r="L186">
        <v>452130</v>
      </c>
      <c r="M186">
        <v>0</v>
      </c>
      <c r="N186" t="s">
        <v>651</v>
      </c>
      <c r="O186" t="s">
        <v>565</v>
      </c>
      <c r="P186">
        <v>0</v>
      </c>
      <c r="Q186">
        <v>720241954.74000001</v>
      </c>
      <c r="R186">
        <v>0</v>
      </c>
      <c r="S186">
        <v>818859819.44000006</v>
      </c>
      <c r="T186">
        <v>0</v>
      </c>
      <c r="U186">
        <v>1539101774.1800001</v>
      </c>
      <c r="V186">
        <v>0</v>
      </c>
      <c r="W186">
        <v>720241954.74000001</v>
      </c>
      <c r="X186">
        <v>0</v>
      </c>
      <c r="Y186">
        <v>818859819.44000006</v>
      </c>
      <c r="Z186">
        <v>0</v>
      </c>
      <c r="AA186">
        <v>1539101774.1800001</v>
      </c>
    </row>
    <row r="187" spans="1:27" ht="15" customHeight="1" x14ac:dyDescent="0.25">
      <c r="A187" s="37" t="str">
        <f t="shared" si="6"/>
        <v>LDGETF5.2</v>
      </c>
      <c r="B187" s="37">
        <f>VLOOKUP(L187,Mapping!D:F,3,0)</f>
        <v>5.2</v>
      </c>
      <c r="C187" s="37" t="str">
        <f>VLOOKUP(L187,Mapping!D:G,4,0)</f>
        <v>Ignore</v>
      </c>
      <c r="D187" s="38">
        <f t="shared" si="7"/>
        <v>0.14480654399999998</v>
      </c>
      <c r="E187" s="38">
        <f t="shared" si="8"/>
        <v>0.286073937</v>
      </c>
      <c r="F187" s="37">
        <f>VLOOKUP(L187,Mapping!D:H,5,0)</f>
        <v>0</v>
      </c>
      <c r="G187" t="s">
        <v>562</v>
      </c>
      <c r="H187" t="s">
        <v>66</v>
      </c>
      <c r="I187" t="s">
        <v>1416</v>
      </c>
      <c r="J187">
        <v>450000</v>
      </c>
      <c r="K187" t="s">
        <v>647</v>
      </c>
      <c r="L187">
        <v>452247</v>
      </c>
      <c r="M187">
        <v>0</v>
      </c>
      <c r="N187" t="s">
        <v>655</v>
      </c>
      <c r="O187" t="s">
        <v>565</v>
      </c>
      <c r="P187">
        <v>0</v>
      </c>
      <c r="Q187">
        <v>1412673.93</v>
      </c>
      <c r="R187">
        <v>0</v>
      </c>
      <c r="S187">
        <v>1448065.44</v>
      </c>
      <c r="T187">
        <v>0</v>
      </c>
      <c r="U187">
        <v>2860739.37</v>
      </c>
      <c r="V187">
        <v>0</v>
      </c>
      <c r="W187">
        <v>1412673.93</v>
      </c>
      <c r="X187">
        <v>0</v>
      </c>
      <c r="Y187">
        <v>1448065.44</v>
      </c>
      <c r="Z187">
        <v>0</v>
      </c>
      <c r="AA187">
        <v>2860739.37</v>
      </c>
    </row>
    <row r="188" spans="1:27" ht="15" customHeight="1" x14ac:dyDescent="0.25">
      <c r="A188" s="37" t="str">
        <f t="shared" si="6"/>
        <v>LDGETF5.5</v>
      </c>
      <c r="B188" s="37">
        <f>VLOOKUP(L188,Mapping!D:F,3,0)</f>
        <v>5.5</v>
      </c>
      <c r="C188" s="37" t="str">
        <f>VLOOKUP(L188,Mapping!D:G,4,0)</f>
        <v>Ignore</v>
      </c>
      <c r="D188" s="38">
        <f t="shared" si="7"/>
        <v>8.2173150000000011E-3</v>
      </c>
      <c r="E188" s="38">
        <f t="shared" si="8"/>
        <v>8.2173150000000011E-3</v>
      </c>
      <c r="F188" s="37">
        <f>VLOOKUP(L188,Mapping!D:H,5,0)</f>
        <v>0</v>
      </c>
      <c r="G188" t="s">
        <v>562</v>
      </c>
      <c r="H188" t="s">
        <v>66</v>
      </c>
      <c r="I188" t="s">
        <v>1416</v>
      </c>
      <c r="J188">
        <v>460000</v>
      </c>
      <c r="K188" t="s">
        <v>656</v>
      </c>
      <c r="L188">
        <v>452233</v>
      </c>
      <c r="M188">
        <v>0</v>
      </c>
      <c r="N188" t="s">
        <v>657</v>
      </c>
      <c r="O188" t="s">
        <v>565</v>
      </c>
      <c r="P188">
        <v>0</v>
      </c>
      <c r="Q188">
        <v>0</v>
      </c>
      <c r="R188">
        <v>0</v>
      </c>
      <c r="S188">
        <v>82173.150000000009</v>
      </c>
      <c r="T188">
        <v>0</v>
      </c>
      <c r="U188">
        <v>82173.150000000009</v>
      </c>
      <c r="V188">
        <v>0</v>
      </c>
      <c r="W188">
        <v>0</v>
      </c>
      <c r="X188">
        <v>0</v>
      </c>
      <c r="Y188">
        <v>82173.150000000009</v>
      </c>
      <c r="Z188">
        <v>0</v>
      </c>
      <c r="AA188">
        <v>82173.150000000009</v>
      </c>
    </row>
    <row r="189" spans="1:27" ht="15" customHeight="1" x14ac:dyDescent="0.25">
      <c r="A189" s="37" t="str">
        <f t="shared" si="6"/>
        <v>LDGETF5.3</v>
      </c>
      <c r="B189" s="37">
        <f>VLOOKUP(L189,Mapping!D:F,3,0)</f>
        <v>5.3</v>
      </c>
      <c r="C189" s="37" t="str">
        <f>VLOOKUP(L189,Mapping!D:G,4,0)</f>
        <v>Ignore</v>
      </c>
      <c r="D189" s="38">
        <f t="shared" si="7"/>
        <v>-1.2757350000000001E-3</v>
      </c>
      <c r="E189" s="38">
        <f t="shared" si="8"/>
        <v>-1.2757350000000001E-3</v>
      </c>
      <c r="F189" s="37">
        <f>VLOOKUP(L189,Mapping!D:H,5,0)</f>
        <v>0</v>
      </c>
      <c r="G189" t="s">
        <v>562</v>
      </c>
      <c r="H189" t="s">
        <v>66</v>
      </c>
      <c r="I189" t="s">
        <v>1416</v>
      </c>
      <c r="J189">
        <v>510000</v>
      </c>
      <c r="K189" t="s">
        <v>659</v>
      </c>
      <c r="L189">
        <v>512130</v>
      </c>
      <c r="M189">
        <v>0</v>
      </c>
      <c r="N189" t="s">
        <v>661</v>
      </c>
      <c r="O189" t="s">
        <v>565</v>
      </c>
      <c r="P189">
        <v>0</v>
      </c>
      <c r="Q189">
        <v>0</v>
      </c>
      <c r="R189">
        <v>-12757.35</v>
      </c>
      <c r="S189">
        <v>0</v>
      </c>
      <c r="T189">
        <v>-12757.35</v>
      </c>
      <c r="U189">
        <v>0</v>
      </c>
      <c r="V189">
        <v>0</v>
      </c>
      <c r="W189">
        <v>0</v>
      </c>
      <c r="X189">
        <v>-12757.35</v>
      </c>
      <c r="Y189">
        <v>0</v>
      </c>
      <c r="Z189">
        <v>-12757.35</v>
      </c>
      <c r="AA189">
        <v>0</v>
      </c>
    </row>
    <row r="190" spans="1:27" ht="15" customHeight="1" x14ac:dyDescent="0.25">
      <c r="A190" s="37" t="str">
        <f t="shared" si="6"/>
        <v>LDGETFIgnore</v>
      </c>
      <c r="B190" s="37" t="str">
        <f>VLOOKUP(L190,Mapping!D:F,3,0)</f>
        <v>Ignore</v>
      </c>
      <c r="C190" s="37" t="str">
        <f>VLOOKUP(L190,Mapping!D:G,4,0)</f>
        <v>Mirror</v>
      </c>
      <c r="D190" s="38">
        <f t="shared" si="7"/>
        <v>0</v>
      </c>
      <c r="E190" s="38">
        <f t="shared" si="8"/>
        <v>-1.7175632E-2</v>
      </c>
      <c r="F190" s="37">
        <f>VLOOKUP(L190,Mapping!D:H,5,0)</f>
        <v>0</v>
      </c>
      <c r="G190" t="s">
        <v>562</v>
      </c>
      <c r="H190" t="s">
        <v>66</v>
      </c>
      <c r="I190" t="s">
        <v>1416</v>
      </c>
      <c r="J190">
        <v>550000</v>
      </c>
      <c r="K190" t="s">
        <v>666</v>
      </c>
      <c r="L190">
        <v>553007</v>
      </c>
      <c r="M190">
        <v>0</v>
      </c>
      <c r="N190" t="s">
        <v>667</v>
      </c>
      <c r="O190" t="s">
        <v>565</v>
      </c>
      <c r="P190">
        <v>-171756.32</v>
      </c>
      <c r="Q190">
        <v>0</v>
      </c>
      <c r="R190">
        <v>0</v>
      </c>
      <c r="S190">
        <v>0</v>
      </c>
      <c r="T190">
        <v>-171756.32</v>
      </c>
      <c r="U190">
        <v>0</v>
      </c>
      <c r="V190">
        <v>-171756.32</v>
      </c>
      <c r="W190">
        <v>0</v>
      </c>
      <c r="X190">
        <v>0</v>
      </c>
      <c r="Y190">
        <v>0</v>
      </c>
      <c r="Z190">
        <v>-171756.32</v>
      </c>
      <c r="AA190">
        <v>0</v>
      </c>
    </row>
    <row r="191" spans="1:27" ht="15" customHeight="1" x14ac:dyDescent="0.25">
      <c r="A191" s="37" t="str">
        <f t="shared" si="6"/>
        <v>LDGETFIgnore</v>
      </c>
      <c r="B191" s="37" t="str">
        <f>VLOOKUP(L191,Mapping!D:F,3,0)</f>
        <v>Ignore</v>
      </c>
      <c r="C191" s="37" t="str">
        <f>VLOOKUP(L191,Mapping!D:G,4,0)</f>
        <v>Mirror</v>
      </c>
      <c r="D191" s="38">
        <f t="shared" si="7"/>
        <v>-2.148896E-3</v>
      </c>
      <c r="E191" s="38">
        <f t="shared" si="8"/>
        <v>-3.6617160000000002E-3</v>
      </c>
      <c r="F191" s="37">
        <f>VLOOKUP(L191,Mapping!D:H,5,0)</f>
        <v>0</v>
      </c>
      <c r="G191" t="s">
        <v>562</v>
      </c>
      <c r="H191" t="s">
        <v>66</v>
      </c>
      <c r="I191" t="s">
        <v>1416</v>
      </c>
      <c r="J191">
        <v>550000</v>
      </c>
      <c r="K191" t="s">
        <v>666</v>
      </c>
      <c r="L191">
        <v>553020</v>
      </c>
      <c r="M191">
        <v>0</v>
      </c>
      <c r="N191" t="s">
        <v>1284</v>
      </c>
      <c r="O191" t="s">
        <v>565</v>
      </c>
      <c r="P191">
        <v>-15128.2</v>
      </c>
      <c r="Q191">
        <v>0</v>
      </c>
      <c r="R191">
        <v>-21488.959999999999</v>
      </c>
      <c r="S191">
        <v>0</v>
      </c>
      <c r="T191">
        <v>-36617.160000000003</v>
      </c>
      <c r="U191">
        <v>0</v>
      </c>
      <c r="V191">
        <v>-15128.2</v>
      </c>
      <c r="W191">
        <v>0</v>
      </c>
      <c r="X191">
        <v>-21488.959999999999</v>
      </c>
      <c r="Y191">
        <v>0</v>
      </c>
      <c r="Z191">
        <v>-36617.160000000003</v>
      </c>
      <c r="AA191">
        <v>0</v>
      </c>
    </row>
    <row r="192" spans="1:27" ht="15" customHeight="1" x14ac:dyDescent="0.25">
      <c r="A192" s="37" t="str">
        <f t="shared" si="6"/>
        <v>LDGETFIgnore</v>
      </c>
      <c r="B192" s="37" t="str">
        <f>VLOOKUP(L192,Mapping!D:F,3,0)</f>
        <v>Ignore</v>
      </c>
      <c r="C192" s="37" t="str">
        <f>VLOOKUP(L192,Mapping!D:G,4,0)</f>
        <v>Mirror</v>
      </c>
      <c r="D192" s="38">
        <f t="shared" si="7"/>
        <v>-2.0870126999999999E-2</v>
      </c>
      <c r="E192" s="38">
        <f t="shared" si="8"/>
        <v>-2.0870126999999999E-2</v>
      </c>
      <c r="F192" s="37">
        <f>VLOOKUP(L192,Mapping!D:H,5,0)</f>
        <v>0</v>
      </c>
      <c r="G192" t="s">
        <v>562</v>
      </c>
      <c r="H192" t="s">
        <v>66</v>
      </c>
      <c r="I192" t="s">
        <v>1416</v>
      </c>
      <c r="J192">
        <v>550000</v>
      </c>
      <c r="K192" t="s">
        <v>666</v>
      </c>
      <c r="L192">
        <v>553105</v>
      </c>
      <c r="M192">
        <v>0</v>
      </c>
      <c r="N192" t="s">
        <v>668</v>
      </c>
      <c r="O192" t="s">
        <v>565</v>
      </c>
      <c r="P192">
        <v>0</v>
      </c>
      <c r="Q192">
        <v>0</v>
      </c>
      <c r="R192">
        <v>-208701.27</v>
      </c>
      <c r="S192">
        <v>0</v>
      </c>
      <c r="T192">
        <v>-208701.27</v>
      </c>
      <c r="U192">
        <v>0</v>
      </c>
      <c r="V192">
        <v>0</v>
      </c>
      <c r="W192">
        <v>0</v>
      </c>
      <c r="X192">
        <v>-208701.27</v>
      </c>
      <c r="Y192">
        <v>0</v>
      </c>
      <c r="Z192">
        <v>-208701.27</v>
      </c>
      <c r="AA192">
        <v>0</v>
      </c>
    </row>
    <row r="193" spans="1:27" ht="15" customHeight="1" x14ac:dyDescent="0.25">
      <c r="A193" s="37" t="str">
        <f t="shared" si="6"/>
        <v>LDGETFIgnore</v>
      </c>
      <c r="B193" s="37" t="str">
        <f>VLOOKUP(L193,Mapping!D:F,3,0)</f>
        <v>Ignore</v>
      </c>
      <c r="C193" s="37" t="str">
        <f>VLOOKUP(L193,Mapping!D:G,4,0)</f>
        <v>Mirror</v>
      </c>
      <c r="D193" s="38">
        <f t="shared" si="7"/>
        <v>0.75034468200000004</v>
      </c>
      <c r="E193" s="38">
        <f t="shared" si="8"/>
        <v>0.99060983499999999</v>
      </c>
      <c r="F193" s="37">
        <f>VLOOKUP(L193,Mapping!D:H,5,0)</f>
        <v>0</v>
      </c>
      <c r="G193" t="s">
        <v>562</v>
      </c>
      <c r="H193" t="s">
        <v>66</v>
      </c>
      <c r="I193" t="s">
        <v>1416</v>
      </c>
      <c r="J193">
        <v>550000</v>
      </c>
      <c r="K193" t="s">
        <v>666</v>
      </c>
      <c r="L193">
        <v>553111</v>
      </c>
      <c r="M193">
        <v>0</v>
      </c>
      <c r="N193" t="s">
        <v>670</v>
      </c>
      <c r="O193" t="s">
        <v>565</v>
      </c>
      <c r="P193">
        <v>0</v>
      </c>
      <c r="Q193">
        <v>2402651.5300000003</v>
      </c>
      <c r="R193">
        <v>0</v>
      </c>
      <c r="S193">
        <v>7503446.8200000003</v>
      </c>
      <c r="T193">
        <v>0</v>
      </c>
      <c r="U193">
        <v>9906098.3499999996</v>
      </c>
      <c r="V193">
        <v>0</v>
      </c>
      <c r="W193">
        <v>2402651.5300000003</v>
      </c>
      <c r="X193">
        <v>0</v>
      </c>
      <c r="Y193">
        <v>7503446.8200000003</v>
      </c>
      <c r="Z193">
        <v>0</v>
      </c>
      <c r="AA193">
        <v>9906098.3499999996</v>
      </c>
    </row>
    <row r="194" spans="1:27" ht="15" customHeight="1" x14ac:dyDescent="0.25">
      <c r="A194" s="37" t="str">
        <f t="shared" si="6"/>
        <v>LDGETFIgnore</v>
      </c>
      <c r="B194" s="37" t="str">
        <f>VLOOKUP(L194,Mapping!D:F,3,0)</f>
        <v>Ignore</v>
      </c>
      <c r="C194" s="37" t="str">
        <f>VLOOKUP(L194,Mapping!D:G,4,0)</f>
        <v>Mirror</v>
      </c>
      <c r="D194" s="38">
        <f t="shared" si="7"/>
        <v>-1.5245851000000001E-2</v>
      </c>
      <c r="E194" s="38">
        <f t="shared" si="8"/>
        <v>-9.3413177E-2</v>
      </c>
      <c r="F194" s="37">
        <f>VLOOKUP(L194,Mapping!D:H,5,0)</f>
        <v>0</v>
      </c>
      <c r="G194" t="s">
        <v>562</v>
      </c>
      <c r="H194" t="s">
        <v>66</v>
      </c>
      <c r="I194" t="s">
        <v>1416</v>
      </c>
      <c r="J194">
        <v>550000</v>
      </c>
      <c r="K194" t="s">
        <v>666</v>
      </c>
      <c r="L194">
        <v>553117</v>
      </c>
      <c r="M194">
        <v>0</v>
      </c>
      <c r="N194" t="s">
        <v>1285</v>
      </c>
      <c r="O194" t="s">
        <v>565</v>
      </c>
      <c r="P194">
        <v>-781673.26</v>
      </c>
      <c r="Q194">
        <v>0</v>
      </c>
      <c r="R194">
        <v>-152458.51</v>
      </c>
      <c r="S194">
        <v>0</v>
      </c>
      <c r="T194">
        <v>-934131.77</v>
      </c>
      <c r="U194">
        <v>0</v>
      </c>
      <c r="V194">
        <v>-781673.26</v>
      </c>
      <c r="W194">
        <v>0</v>
      </c>
      <c r="X194">
        <v>-152458.51</v>
      </c>
      <c r="Y194">
        <v>0</v>
      </c>
      <c r="Z194">
        <v>-934131.77</v>
      </c>
      <c r="AA194">
        <v>0</v>
      </c>
    </row>
    <row r="195" spans="1:27" ht="15" customHeight="1" x14ac:dyDescent="0.25">
      <c r="A195" s="37" t="str">
        <f t="shared" si="6"/>
        <v>LDGETF6.1a</v>
      </c>
      <c r="B195" s="37" t="str">
        <f>VLOOKUP(L195,Mapping!D:F,3,0)</f>
        <v>6.1a</v>
      </c>
      <c r="C195" s="37" t="str">
        <f>VLOOKUP(L195,Mapping!D:G,4,0)</f>
        <v>Accrual</v>
      </c>
      <c r="D195" s="38">
        <f t="shared" si="7"/>
        <v>-5.1249999999999997E-2</v>
      </c>
      <c r="E195" s="38">
        <f t="shared" si="8"/>
        <v>-8.8249999999999995E-2</v>
      </c>
      <c r="F195" s="37">
        <f>VLOOKUP(L195,Mapping!D:H,5,0)</f>
        <v>0</v>
      </c>
      <c r="G195" t="s">
        <v>562</v>
      </c>
      <c r="H195" t="s">
        <v>66</v>
      </c>
      <c r="I195" t="s">
        <v>1416</v>
      </c>
      <c r="J195">
        <v>550000</v>
      </c>
      <c r="K195" t="s">
        <v>666</v>
      </c>
      <c r="L195">
        <v>553130</v>
      </c>
      <c r="M195">
        <v>0</v>
      </c>
      <c r="N195" t="s">
        <v>2254</v>
      </c>
      <c r="O195" t="s">
        <v>565</v>
      </c>
      <c r="P195">
        <v>-370000</v>
      </c>
      <c r="Q195">
        <v>0</v>
      </c>
      <c r="R195">
        <v>-512500</v>
      </c>
      <c r="S195">
        <v>0</v>
      </c>
      <c r="T195">
        <v>-882500</v>
      </c>
      <c r="U195">
        <v>0</v>
      </c>
      <c r="V195">
        <v>-370000</v>
      </c>
      <c r="W195">
        <v>0</v>
      </c>
      <c r="X195">
        <v>-512500</v>
      </c>
      <c r="Y195">
        <v>0</v>
      </c>
      <c r="Z195">
        <v>-882500</v>
      </c>
      <c r="AA195">
        <v>0</v>
      </c>
    </row>
    <row r="196" spans="1:27" ht="15" customHeight="1" x14ac:dyDescent="0.25">
      <c r="A196" s="37" t="str">
        <f t="shared" ref="A196:A259" si="9">H196&amp;B196</f>
        <v>LDGETF6.3</v>
      </c>
      <c r="B196" s="37">
        <f>VLOOKUP(L196,Mapping!D:F,3,0)</f>
        <v>6.3</v>
      </c>
      <c r="C196" s="37" t="str">
        <f>VLOOKUP(L196,Mapping!D:G,4,0)</f>
        <v>Mirror</v>
      </c>
      <c r="D196" s="38">
        <f t="shared" ref="D196:D259" si="10">(X196+Y196)/10000000</f>
        <v>-2.274354E-2</v>
      </c>
      <c r="E196" s="38">
        <f t="shared" ref="E196:E259" si="11">(Z196+AA196)/10000000</f>
        <v>-3.8297913000000003E-2</v>
      </c>
      <c r="F196" s="37">
        <f>VLOOKUP(L196,Mapping!D:H,5,0)</f>
        <v>0</v>
      </c>
      <c r="G196" t="s">
        <v>562</v>
      </c>
      <c r="H196" t="s">
        <v>66</v>
      </c>
      <c r="I196" t="s">
        <v>1416</v>
      </c>
      <c r="J196">
        <v>550000</v>
      </c>
      <c r="K196" t="s">
        <v>666</v>
      </c>
      <c r="L196">
        <v>553131</v>
      </c>
      <c r="M196">
        <v>0</v>
      </c>
      <c r="N196" t="s">
        <v>671</v>
      </c>
      <c r="O196" t="s">
        <v>565</v>
      </c>
      <c r="P196">
        <v>-155543.73000000001</v>
      </c>
      <c r="Q196">
        <v>0</v>
      </c>
      <c r="R196">
        <v>-227435.4</v>
      </c>
      <c r="S196">
        <v>0</v>
      </c>
      <c r="T196">
        <v>-382979.13</v>
      </c>
      <c r="U196">
        <v>0</v>
      </c>
      <c r="V196">
        <v>-155543.73000000001</v>
      </c>
      <c r="W196">
        <v>0</v>
      </c>
      <c r="X196">
        <v>-227435.4</v>
      </c>
      <c r="Y196">
        <v>0</v>
      </c>
      <c r="Z196">
        <v>-382979.13</v>
      </c>
      <c r="AA196">
        <v>0</v>
      </c>
    </row>
    <row r="197" spans="1:27" ht="15" customHeight="1" x14ac:dyDescent="0.25">
      <c r="A197" s="37" t="str">
        <f t="shared" si="9"/>
        <v>LDGETFIgnore</v>
      </c>
      <c r="B197" s="37" t="str">
        <f>VLOOKUP(L197,Mapping!D:F,3,0)</f>
        <v>Ignore</v>
      </c>
      <c r="C197" s="37" t="str">
        <f>VLOOKUP(L197,Mapping!D:G,4,0)</f>
        <v>Mirror</v>
      </c>
      <c r="D197" s="38">
        <f t="shared" si="10"/>
        <v>0</v>
      </c>
      <c r="E197" s="38">
        <f t="shared" si="11"/>
        <v>-1.3452E-2</v>
      </c>
      <c r="F197" s="37">
        <f>VLOOKUP(L197,Mapping!D:H,5,0)</f>
        <v>0</v>
      </c>
      <c r="G197" t="s">
        <v>562</v>
      </c>
      <c r="H197" t="s">
        <v>66</v>
      </c>
      <c r="I197" t="s">
        <v>1416</v>
      </c>
      <c r="J197">
        <v>550000</v>
      </c>
      <c r="K197" t="s">
        <v>666</v>
      </c>
      <c r="L197">
        <v>553135</v>
      </c>
      <c r="M197">
        <v>0</v>
      </c>
      <c r="N197" t="s">
        <v>843</v>
      </c>
      <c r="O197" t="s">
        <v>565</v>
      </c>
      <c r="P197">
        <v>-134520</v>
      </c>
      <c r="Q197">
        <v>0</v>
      </c>
      <c r="R197">
        <v>0</v>
      </c>
      <c r="S197">
        <v>0</v>
      </c>
      <c r="T197">
        <v>-134520</v>
      </c>
      <c r="U197">
        <v>0</v>
      </c>
      <c r="V197">
        <v>-134520</v>
      </c>
      <c r="W197">
        <v>0</v>
      </c>
      <c r="X197">
        <v>0</v>
      </c>
      <c r="Y197">
        <v>0</v>
      </c>
      <c r="Z197">
        <v>-134520</v>
      </c>
      <c r="AA197">
        <v>0</v>
      </c>
    </row>
    <row r="198" spans="1:27" ht="15" customHeight="1" x14ac:dyDescent="0.25">
      <c r="A198" s="37" t="str">
        <f t="shared" si="9"/>
        <v>LDGETFIgnore</v>
      </c>
      <c r="B198" s="37" t="str">
        <f>VLOOKUP(L198,Mapping!D:F,3,0)</f>
        <v>Ignore</v>
      </c>
      <c r="C198" s="37" t="str">
        <f>VLOOKUP(L198,Mapping!D:G,4,0)</f>
        <v>Mirror</v>
      </c>
      <c r="D198" s="38">
        <f t="shared" si="10"/>
        <v>-2.4154812000000001E-2</v>
      </c>
      <c r="E198" s="38">
        <f t="shared" si="11"/>
        <v>-2.5384774000000006E-2</v>
      </c>
      <c r="F198" s="37">
        <f>VLOOKUP(L198,Mapping!D:H,5,0)</f>
        <v>0</v>
      </c>
      <c r="G198" t="s">
        <v>562</v>
      </c>
      <c r="H198" t="s">
        <v>66</v>
      </c>
      <c r="I198" t="s">
        <v>1416</v>
      </c>
      <c r="J198">
        <v>550000</v>
      </c>
      <c r="K198" t="s">
        <v>666</v>
      </c>
      <c r="L198">
        <v>553147</v>
      </c>
      <c r="M198">
        <v>0</v>
      </c>
      <c r="N198" t="s">
        <v>951</v>
      </c>
      <c r="O198" t="s">
        <v>565</v>
      </c>
      <c r="P198">
        <v>-12299.62</v>
      </c>
      <c r="Q198">
        <v>0</v>
      </c>
      <c r="R198">
        <v>-241548.12</v>
      </c>
      <c r="S198">
        <v>0</v>
      </c>
      <c r="T198">
        <v>-253847.74000000005</v>
      </c>
      <c r="U198">
        <v>0</v>
      </c>
      <c r="V198">
        <v>-12299.62</v>
      </c>
      <c r="W198">
        <v>0</v>
      </c>
      <c r="X198">
        <v>-241548.12</v>
      </c>
      <c r="Y198">
        <v>0</v>
      </c>
      <c r="Z198">
        <v>-253847.74000000005</v>
      </c>
      <c r="AA198">
        <v>0</v>
      </c>
    </row>
    <row r="199" spans="1:27" ht="15" customHeight="1" x14ac:dyDescent="0.25">
      <c r="A199" s="37" t="str">
        <f t="shared" si="9"/>
        <v>LDGETF6.1a</v>
      </c>
      <c r="B199" s="37" t="str">
        <f>VLOOKUP(L199,Mapping!D:F,3,0)</f>
        <v>6.1a</v>
      </c>
      <c r="C199" s="37" t="str">
        <f>VLOOKUP(L199,Mapping!D:G,4,0)</f>
        <v>Accrual</v>
      </c>
      <c r="D199" s="38">
        <f t="shared" si="10"/>
        <v>-6.0138295000000008E-2</v>
      </c>
      <c r="E199" s="38">
        <f t="shared" si="11"/>
        <v>-0.11215908400000001</v>
      </c>
      <c r="F199" s="37">
        <f>VLOOKUP(L199,Mapping!D:H,5,0)</f>
        <v>0</v>
      </c>
      <c r="G199" t="s">
        <v>562</v>
      </c>
      <c r="H199" t="s">
        <v>66</v>
      </c>
      <c r="I199" t="s">
        <v>1416</v>
      </c>
      <c r="J199">
        <v>550000</v>
      </c>
      <c r="K199" t="s">
        <v>666</v>
      </c>
      <c r="L199">
        <v>553171</v>
      </c>
      <c r="M199">
        <v>0</v>
      </c>
      <c r="N199" t="s">
        <v>673</v>
      </c>
      <c r="O199" t="s">
        <v>565</v>
      </c>
      <c r="P199">
        <v>-520207.89</v>
      </c>
      <c r="Q199">
        <v>0</v>
      </c>
      <c r="R199">
        <v>-601382.95000000007</v>
      </c>
      <c r="S199">
        <v>0</v>
      </c>
      <c r="T199">
        <v>-1121590.8400000001</v>
      </c>
      <c r="U199">
        <v>0</v>
      </c>
      <c r="V199">
        <v>-520207.89</v>
      </c>
      <c r="W199">
        <v>0</v>
      </c>
      <c r="X199">
        <v>-601382.95000000007</v>
      </c>
      <c r="Y199">
        <v>0</v>
      </c>
      <c r="Z199">
        <v>-1121590.8400000001</v>
      </c>
      <c r="AA199">
        <v>0</v>
      </c>
    </row>
    <row r="200" spans="1:27" ht="15" customHeight="1" x14ac:dyDescent="0.25">
      <c r="A200" s="37" t="str">
        <f t="shared" si="9"/>
        <v>LDGETF6.1a</v>
      </c>
      <c r="B200" s="37" t="str">
        <f>VLOOKUP(L200,Mapping!D:F,3,0)</f>
        <v>6.1a</v>
      </c>
      <c r="C200" s="37" t="str">
        <f>VLOOKUP(L200,Mapping!D:G,4,0)</f>
        <v>Accrual</v>
      </c>
      <c r="D200" s="38">
        <f t="shared" si="10"/>
        <v>-3.7366718E-2</v>
      </c>
      <c r="E200" s="38">
        <f t="shared" si="11"/>
        <v>-7.7008954000000004E-2</v>
      </c>
      <c r="F200" s="37">
        <f>VLOOKUP(L200,Mapping!D:H,5,0)</f>
        <v>0</v>
      </c>
      <c r="G200" t="s">
        <v>562</v>
      </c>
      <c r="H200" t="s">
        <v>66</v>
      </c>
      <c r="I200" t="s">
        <v>1416</v>
      </c>
      <c r="J200">
        <v>550000</v>
      </c>
      <c r="K200" t="s">
        <v>666</v>
      </c>
      <c r="L200">
        <v>553176</v>
      </c>
      <c r="M200">
        <v>0</v>
      </c>
      <c r="N200" t="s">
        <v>674</v>
      </c>
      <c r="O200" t="s">
        <v>565</v>
      </c>
      <c r="P200">
        <v>-396422.36</v>
      </c>
      <c r="Q200">
        <v>0</v>
      </c>
      <c r="R200">
        <v>-373667.18</v>
      </c>
      <c r="S200">
        <v>0</v>
      </c>
      <c r="T200">
        <v>-770089.54</v>
      </c>
      <c r="U200">
        <v>0</v>
      </c>
      <c r="V200">
        <v>-396422.36</v>
      </c>
      <c r="W200">
        <v>0</v>
      </c>
      <c r="X200">
        <v>-373667.18</v>
      </c>
      <c r="Y200">
        <v>0</v>
      </c>
      <c r="Z200">
        <v>-770089.54</v>
      </c>
      <c r="AA200">
        <v>0</v>
      </c>
    </row>
    <row r="201" spans="1:27" ht="15" customHeight="1" x14ac:dyDescent="0.25">
      <c r="A201" s="37" t="str">
        <f t="shared" si="9"/>
        <v>LDGETFIgnore</v>
      </c>
      <c r="B201" s="37" t="str">
        <f>VLOOKUP(L201,Mapping!D:F,3,0)</f>
        <v>Ignore</v>
      </c>
      <c r="C201" s="37" t="str">
        <f>VLOOKUP(L201,Mapping!D:G,4,0)</f>
        <v>Mirror</v>
      </c>
      <c r="D201" s="38">
        <f t="shared" si="10"/>
        <v>-0.38745943799999999</v>
      </c>
      <c r="E201" s="38">
        <f t="shared" si="11"/>
        <v>-0.497891262</v>
      </c>
      <c r="F201" s="37">
        <f>VLOOKUP(L201,Mapping!D:H,5,0)</f>
        <v>0</v>
      </c>
      <c r="G201" t="s">
        <v>562</v>
      </c>
      <c r="H201" t="s">
        <v>66</v>
      </c>
      <c r="I201" t="s">
        <v>1416</v>
      </c>
      <c r="J201">
        <v>550000</v>
      </c>
      <c r="K201" t="s">
        <v>666</v>
      </c>
      <c r="L201">
        <v>553180</v>
      </c>
      <c r="M201">
        <v>0</v>
      </c>
      <c r="N201" t="s">
        <v>675</v>
      </c>
      <c r="O201" t="s">
        <v>565</v>
      </c>
      <c r="P201">
        <v>-1104318.24</v>
      </c>
      <c r="Q201">
        <v>0</v>
      </c>
      <c r="R201">
        <v>-3874594.38</v>
      </c>
      <c r="S201">
        <v>0</v>
      </c>
      <c r="T201">
        <v>-4978912.62</v>
      </c>
      <c r="U201">
        <v>0</v>
      </c>
      <c r="V201">
        <v>-1104318.24</v>
      </c>
      <c r="W201">
        <v>0</v>
      </c>
      <c r="X201">
        <v>-3874594.38</v>
      </c>
      <c r="Y201">
        <v>0</v>
      </c>
      <c r="Z201">
        <v>-4978912.62</v>
      </c>
      <c r="AA201">
        <v>0</v>
      </c>
    </row>
    <row r="202" spans="1:27" ht="15" customHeight="1" x14ac:dyDescent="0.25">
      <c r="A202" s="37" t="str">
        <f t="shared" si="9"/>
        <v>LDGETF6.1a</v>
      </c>
      <c r="B202" s="37" t="str">
        <f>VLOOKUP(L202,Mapping!D:F,3,0)</f>
        <v>6.1a</v>
      </c>
      <c r="C202" s="37" t="str">
        <f>VLOOKUP(L202,Mapping!D:G,4,0)</f>
        <v>Accrual</v>
      </c>
      <c r="D202" s="38">
        <f t="shared" si="10"/>
        <v>-0.60138292699999996</v>
      </c>
      <c r="E202" s="38">
        <f t="shared" si="11"/>
        <v>-1.121590726</v>
      </c>
      <c r="F202" s="37">
        <f>VLOOKUP(L202,Mapping!D:H,5,0)</f>
        <v>0</v>
      </c>
      <c r="G202" t="s">
        <v>562</v>
      </c>
      <c r="H202" t="s">
        <v>66</v>
      </c>
      <c r="I202" t="s">
        <v>1416</v>
      </c>
      <c r="J202">
        <v>550000</v>
      </c>
      <c r="K202" t="s">
        <v>666</v>
      </c>
      <c r="L202">
        <v>553190</v>
      </c>
      <c r="M202">
        <v>0</v>
      </c>
      <c r="N202" t="s">
        <v>676</v>
      </c>
      <c r="O202" t="s">
        <v>565</v>
      </c>
      <c r="P202">
        <v>-5202077.99</v>
      </c>
      <c r="Q202">
        <v>0</v>
      </c>
      <c r="R202">
        <v>-6013829.2699999996</v>
      </c>
      <c r="S202">
        <v>0</v>
      </c>
      <c r="T202">
        <v>-11215907.26</v>
      </c>
      <c r="U202">
        <v>0</v>
      </c>
      <c r="V202">
        <v>-5202077.99</v>
      </c>
      <c r="W202">
        <v>0</v>
      </c>
      <c r="X202">
        <v>-6013829.2699999996</v>
      </c>
      <c r="Y202">
        <v>0</v>
      </c>
      <c r="Z202">
        <v>-11215907.26</v>
      </c>
      <c r="AA202">
        <v>0</v>
      </c>
    </row>
    <row r="203" spans="1:27" ht="15" customHeight="1" x14ac:dyDescent="0.25">
      <c r="A203" s="37" t="str">
        <f t="shared" si="9"/>
        <v>LDGETFIgnore</v>
      </c>
      <c r="B203" s="37" t="str">
        <f>VLOOKUP(L203,Mapping!D:F,3,0)</f>
        <v>Ignore</v>
      </c>
      <c r="C203" s="37" t="str">
        <f>VLOOKUP(L203,Mapping!D:G,4,0)</f>
        <v>Mirror</v>
      </c>
      <c r="D203" s="38">
        <f t="shared" si="10"/>
        <v>-4.1999999999999999E-8</v>
      </c>
      <c r="E203" s="38">
        <f t="shared" si="11"/>
        <v>-2.8999999999999998E-8</v>
      </c>
      <c r="F203" s="37">
        <f>VLOOKUP(L203,Mapping!D:H,5,0)</f>
        <v>0</v>
      </c>
      <c r="G203" t="s">
        <v>562</v>
      </c>
      <c r="H203" t="s">
        <v>66</v>
      </c>
      <c r="I203" t="s">
        <v>1416</v>
      </c>
      <c r="J203">
        <v>550000</v>
      </c>
      <c r="K203" t="s">
        <v>666</v>
      </c>
      <c r="L203">
        <v>553197</v>
      </c>
      <c r="M203">
        <v>0</v>
      </c>
      <c r="N203" t="s">
        <v>677</v>
      </c>
      <c r="O203" t="s">
        <v>565</v>
      </c>
      <c r="P203">
        <v>0</v>
      </c>
      <c r="Q203">
        <v>0.13</v>
      </c>
      <c r="R203">
        <v>-0.42</v>
      </c>
      <c r="S203">
        <v>0</v>
      </c>
      <c r="T203">
        <v>-0.28999999999999998</v>
      </c>
      <c r="U203">
        <v>0</v>
      </c>
      <c r="V203">
        <v>0</v>
      </c>
      <c r="W203">
        <v>0.13</v>
      </c>
      <c r="X203">
        <v>-0.42</v>
      </c>
      <c r="Y203">
        <v>0</v>
      </c>
      <c r="Z203">
        <v>-0.28999999999999998</v>
      </c>
      <c r="AA203">
        <v>0</v>
      </c>
    </row>
    <row r="204" spans="1:27" ht="15" customHeight="1" x14ac:dyDescent="0.25">
      <c r="A204" s="37" t="str">
        <f t="shared" si="9"/>
        <v>LDGETF6.1</v>
      </c>
      <c r="B204" s="37">
        <f>VLOOKUP(L204,Mapping!D:F,3,0)</f>
        <v>6.1</v>
      </c>
      <c r="C204" s="37" t="str">
        <f>VLOOKUP(L204,Mapping!D:G,4,0)</f>
        <v>Accrual</v>
      </c>
      <c r="D204" s="38">
        <f t="shared" si="10"/>
        <v>-0.36082974900000003</v>
      </c>
      <c r="E204" s="38">
        <f t="shared" si="11"/>
        <v>-0.67295442500000002</v>
      </c>
      <c r="F204" s="37">
        <f>VLOOKUP(L204,Mapping!D:H,5,0)</f>
        <v>0</v>
      </c>
      <c r="G204" t="s">
        <v>562</v>
      </c>
      <c r="H204" t="s">
        <v>66</v>
      </c>
      <c r="I204" t="s">
        <v>1416</v>
      </c>
      <c r="J204">
        <v>550000</v>
      </c>
      <c r="K204" t="s">
        <v>666</v>
      </c>
      <c r="L204">
        <v>553202</v>
      </c>
      <c r="M204">
        <v>0</v>
      </c>
      <c r="N204" t="s">
        <v>678</v>
      </c>
      <c r="O204" t="s">
        <v>565</v>
      </c>
      <c r="P204">
        <v>-3121246.76</v>
      </c>
      <c r="Q204">
        <v>0</v>
      </c>
      <c r="R204">
        <v>-3608297.49</v>
      </c>
      <c r="S204">
        <v>0</v>
      </c>
      <c r="T204">
        <v>-6729544.25</v>
      </c>
      <c r="U204">
        <v>0</v>
      </c>
      <c r="V204">
        <v>-3121246.76</v>
      </c>
      <c r="W204">
        <v>0</v>
      </c>
      <c r="X204">
        <v>-3608297.49</v>
      </c>
      <c r="Y204">
        <v>0</v>
      </c>
      <c r="Z204">
        <v>-6729544.25</v>
      </c>
      <c r="AA204">
        <v>0</v>
      </c>
    </row>
    <row r="205" spans="1:27" ht="15" customHeight="1" x14ac:dyDescent="0.25">
      <c r="A205" s="37" t="str">
        <f t="shared" si="9"/>
        <v>LDGETF6.1</v>
      </c>
      <c r="B205" s="37">
        <f>VLOOKUP(L205,Mapping!D:F,3,0)</f>
        <v>6.1</v>
      </c>
      <c r="C205" s="37" t="str">
        <f>VLOOKUP(L205,Mapping!D:G,4,0)</f>
        <v>Accrual</v>
      </c>
      <c r="D205" s="38">
        <f t="shared" si="10"/>
        <v>6.5286570000000002E-3</v>
      </c>
      <c r="E205" s="38">
        <f t="shared" si="11"/>
        <v>1.1012385000000001E-2</v>
      </c>
      <c r="F205" s="37">
        <f>VLOOKUP(L205,Mapping!D:H,5,0)</f>
        <v>0</v>
      </c>
      <c r="G205" t="s">
        <v>562</v>
      </c>
      <c r="H205" t="s">
        <v>66</v>
      </c>
      <c r="I205" t="s">
        <v>1416</v>
      </c>
      <c r="J205">
        <v>550000</v>
      </c>
      <c r="K205" t="s">
        <v>666</v>
      </c>
      <c r="L205">
        <v>553208</v>
      </c>
      <c r="M205">
        <v>0</v>
      </c>
      <c r="N205" t="s">
        <v>679</v>
      </c>
      <c r="O205" t="s">
        <v>565</v>
      </c>
      <c r="P205">
        <v>0</v>
      </c>
      <c r="Q205">
        <v>44837.279999999999</v>
      </c>
      <c r="R205">
        <v>0</v>
      </c>
      <c r="S205">
        <v>65286.57</v>
      </c>
      <c r="T205">
        <v>0</v>
      </c>
      <c r="U205">
        <v>110123.85</v>
      </c>
      <c r="V205">
        <v>0</v>
      </c>
      <c r="W205">
        <v>44837.279999999999</v>
      </c>
      <c r="X205">
        <v>0</v>
      </c>
      <c r="Y205">
        <v>65286.57</v>
      </c>
      <c r="Z205">
        <v>0</v>
      </c>
      <c r="AA205">
        <v>110123.85</v>
      </c>
    </row>
    <row r="206" spans="1:27" ht="15" customHeight="1" x14ac:dyDescent="0.25">
      <c r="A206" s="37" t="str">
        <f t="shared" si="9"/>
        <v>LDGETFIgnore</v>
      </c>
      <c r="B206" s="37" t="str">
        <f>VLOOKUP(L206,Mapping!D:F,3,0)</f>
        <v>Ignore</v>
      </c>
      <c r="C206" s="37" t="str">
        <f>VLOOKUP(L206,Mapping!D:G,4,0)</f>
        <v>Mirror</v>
      </c>
      <c r="D206" s="38">
        <f t="shared" si="10"/>
        <v>-1.873441E-2</v>
      </c>
      <c r="E206" s="38">
        <f t="shared" si="11"/>
        <v>-1.873441E-2</v>
      </c>
      <c r="F206" s="37">
        <f>VLOOKUP(L206,Mapping!D:H,5,0)</f>
        <v>0</v>
      </c>
      <c r="G206" t="s">
        <v>562</v>
      </c>
      <c r="H206" t="s">
        <v>66</v>
      </c>
      <c r="I206" t="s">
        <v>1416</v>
      </c>
      <c r="J206">
        <v>550000</v>
      </c>
      <c r="K206" t="s">
        <v>666</v>
      </c>
      <c r="L206">
        <v>553213</v>
      </c>
      <c r="M206">
        <v>0</v>
      </c>
      <c r="N206" t="s">
        <v>680</v>
      </c>
      <c r="O206" t="s">
        <v>565</v>
      </c>
      <c r="P206">
        <v>0</v>
      </c>
      <c r="Q206">
        <v>0</v>
      </c>
      <c r="R206">
        <v>-187344.1</v>
      </c>
      <c r="S206">
        <v>0</v>
      </c>
      <c r="T206">
        <v>-187344.1</v>
      </c>
      <c r="U206">
        <v>0</v>
      </c>
      <c r="V206">
        <v>0</v>
      </c>
      <c r="W206">
        <v>0</v>
      </c>
      <c r="X206">
        <v>-187344.1</v>
      </c>
      <c r="Y206">
        <v>0</v>
      </c>
      <c r="Z206">
        <v>-187344.1</v>
      </c>
      <c r="AA206">
        <v>0</v>
      </c>
    </row>
    <row r="207" spans="1:27" ht="15" customHeight="1" x14ac:dyDescent="0.25">
      <c r="A207" s="37" t="str">
        <f t="shared" si="9"/>
        <v>LDGETFIgnore</v>
      </c>
      <c r="B207" s="37" t="str">
        <f>VLOOKUP(L207,Mapping!D:F,3,0)</f>
        <v>Ignore</v>
      </c>
      <c r="C207" s="37" t="str">
        <f>VLOOKUP(L207,Mapping!D:G,4,0)</f>
        <v>Mirror</v>
      </c>
      <c r="D207" s="38">
        <f t="shared" si="10"/>
        <v>0</v>
      </c>
      <c r="E207" s="38">
        <f t="shared" si="11"/>
        <v>-1.9910029999999999E-3</v>
      </c>
      <c r="F207" s="37">
        <f>VLOOKUP(L207,Mapping!D:H,5,0)</f>
        <v>0</v>
      </c>
      <c r="G207" t="s">
        <v>562</v>
      </c>
      <c r="H207" t="s">
        <v>66</v>
      </c>
      <c r="I207" t="s">
        <v>1416</v>
      </c>
      <c r="J207">
        <v>550000</v>
      </c>
      <c r="K207" t="s">
        <v>666</v>
      </c>
      <c r="L207">
        <v>553219</v>
      </c>
      <c r="M207">
        <v>0</v>
      </c>
      <c r="N207" t="s">
        <v>865</v>
      </c>
      <c r="O207" t="s">
        <v>565</v>
      </c>
      <c r="P207">
        <v>-19910.03</v>
      </c>
      <c r="Q207">
        <v>0</v>
      </c>
      <c r="R207">
        <v>0</v>
      </c>
      <c r="S207">
        <v>0</v>
      </c>
      <c r="T207">
        <v>-19910.03</v>
      </c>
      <c r="U207">
        <v>0</v>
      </c>
      <c r="V207">
        <v>-19910.03</v>
      </c>
      <c r="W207">
        <v>0</v>
      </c>
      <c r="X207">
        <v>0</v>
      </c>
      <c r="Y207">
        <v>0</v>
      </c>
      <c r="Z207">
        <v>-19910.03</v>
      </c>
      <c r="AA207">
        <v>0</v>
      </c>
    </row>
    <row r="208" spans="1:27" ht="15" customHeight="1" x14ac:dyDescent="0.25">
      <c r="A208" s="37" t="str">
        <f t="shared" si="9"/>
        <v>LDGETFIgnore</v>
      </c>
      <c r="B208" s="37" t="str">
        <f>VLOOKUP(L208,Mapping!D:F,3,0)</f>
        <v>Ignore</v>
      </c>
      <c r="C208" s="37" t="str">
        <f>VLOOKUP(L208,Mapping!D:G,4,0)</f>
        <v>Mirror</v>
      </c>
      <c r="D208" s="38">
        <f t="shared" si="10"/>
        <v>-0.25622049800000002</v>
      </c>
      <c r="E208" s="38">
        <f t="shared" si="11"/>
        <v>-0.25622049800000002</v>
      </c>
      <c r="F208" s="37">
        <f>VLOOKUP(L208,Mapping!D:H,5,0)</f>
        <v>0</v>
      </c>
      <c r="G208" t="s">
        <v>562</v>
      </c>
      <c r="H208" t="s">
        <v>66</v>
      </c>
      <c r="I208" t="s">
        <v>1416</v>
      </c>
      <c r="J208">
        <v>550000</v>
      </c>
      <c r="K208" t="s">
        <v>666</v>
      </c>
      <c r="L208">
        <v>553983</v>
      </c>
      <c r="M208">
        <v>0</v>
      </c>
      <c r="N208" t="s">
        <v>933</v>
      </c>
      <c r="O208" t="s">
        <v>565</v>
      </c>
      <c r="P208">
        <v>0</v>
      </c>
      <c r="Q208">
        <v>0</v>
      </c>
      <c r="R208">
        <v>-2562204.98</v>
      </c>
      <c r="S208">
        <v>0</v>
      </c>
      <c r="T208">
        <v>-2562204.98</v>
      </c>
      <c r="U208">
        <v>0</v>
      </c>
      <c r="V208">
        <v>0</v>
      </c>
      <c r="W208">
        <v>0</v>
      </c>
      <c r="X208">
        <v>-2562204.98</v>
      </c>
      <c r="Y208">
        <v>0</v>
      </c>
      <c r="Z208">
        <v>-2562204.98</v>
      </c>
      <c r="AA208">
        <v>0</v>
      </c>
    </row>
    <row r="209" spans="1:27" ht="15" customHeight="1" x14ac:dyDescent="0.25">
      <c r="A209" s="37" t="str">
        <f t="shared" si="9"/>
        <v>LDGETF6.1a</v>
      </c>
      <c r="B209" s="37" t="str">
        <f>VLOOKUP(L209,Mapping!D:F,3,0)</f>
        <v>6.1a</v>
      </c>
      <c r="C209" s="37" t="str">
        <f>VLOOKUP(L209,Mapping!D:G,4,0)</f>
        <v>Accrual</v>
      </c>
      <c r="D209" s="38">
        <f t="shared" si="10"/>
        <v>-6.0138295000000008E-2</v>
      </c>
      <c r="E209" s="38">
        <f t="shared" si="11"/>
        <v>-0.11215908400000001</v>
      </c>
      <c r="F209" s="37">
        <f>VLOOKUP(L209,Mapping!D:H,5,0)</f>
        <v>0</v>
      </c>
      <c r="G209" t="s">
        <v>562</v>
      </c>
      <c r="H209" t="s">
        <v>66</v>
      </c>
      <c r="I209" t="s">
        <v>1416</v>
      </c>
      <c r="J209">
        <v>550000</v>
      </c>
      <c r="K209" t="s">
        <v>666</v>
      </c>
      <c r="L209">
        <v>554526</v>
      </c>
      <c r="M209">
        <v>0</v>
      </c>
      <c r="N209" t="s">
        <v>681</v>
      </c>
      <c r="O209" t="s">
        <v>565</v>
      </c>
      <c r="P209">
        <v>-520207.89</v>
      </c>
      <c r="Q209">
        <v>0</v>
      </c>
      <c r="R209">
        <v>-601382.95000000007</v>
      </c>
      <c r="S209">
        <v>0</v>
      </c>
      <c r="T209">
        <v>-1121590.8400000001</v>
      </c>
      <c r="U209">
        <v>0</v>
      </c>
      <c r="V209">
        <v>-520207.89</v>
      </c>
      <c r="W209">
        <v>0</v>
      </c>
      <c r="X209">
        <v>-601382.95000000007</v>
      </c>
      <c r="Y209">
        <v>0</v>
      </c>
      <c r="Z209">
        <v>-1121590.8400000001</v>
      </c>
      <c r="AA209">
        <v>0</v>
      </c>
    </row>
    <row r="210" spans="1:27" ht="15" customHeight="1" x14ac:dyDescent="0.25">
      <c r="A210" s="37" t="str">
        <f t="shared" si="9"/>
        <v>LDGETFIgnore</v>
      </c>
      <c r="B210" s="37" t="str">
        <f>VLOOKUP(L210,Mapping!D:F,3,0)</f>
        <v>Ignore</v>
      </c>
      <c r="C210" s="37" t="str">
        <f>VLOOKUP(L210,Mapping!D:G,4,0)</f>
        <v>Mirror</v>
      </c>
      <c r="D210" s="38">
        <f t="shared" si="10"/>
        <v>-2.8006290000000002E-3</v>
      </c>
      <c r="E210" s="38">
        <f t="shared" si="11"/>
        <v>-3.473229E-3</v>
      </c>
      <c r="F210" s="37">
        <f>VLOOKUP(L210,Mapping!D:H,5,0)</f>
        <v>0</v>
      </c>
      <c r="G210" t="s">
        <v>562</v>
      </c>
      <c r="H210" t="s">
        <v>66</v>
      </c>
      <c r="I210" t="s">
        <v>1416</v>
      </c>
      <c r="J210">
        <v>550000</v>
      </c>
      <c r="K210" t="s">
        <v>666</v>
      </c>
      <c r="L210">
        <v>555104</v>
      </c>
      <c r="M210">
        <v>0</v>
      </c>
      <c r="N210" t="s">
        <v>683</v>
      </c>
      <c r="O210" t="s">
        <v>565</v>
      </c>
      <c r="P210">
        <v>-6726</v>
      </c>
      <c r="Q210">
        <v>0</v>
      </c>
      <c r="R210">
        <v>-28006.29</v>
      </c>
      <c r="S210">
        <v>0</v>
      </c>
      <c r="T210">
        <v>-34732.29</v>
      </c>
      <c r="U210">
        <v>0</v>
      </c>
      <c r="V210">
        <v>-6726</v>
      </c>
      <c r="W210">
        <v>0</v>
      </c>
      <c r="X210">
        <v>-28006.29</v>
      </c>
      <c r="Y210">
        <v>0</v>
      </c>
      <c r="Z210">
        <v>-34732.29</v>
      </c>
      <c r="AA210">
        <v>0</v>
      </c>
    </row>
    <row r="211" spans="1:27" ht="15" customHeight="1" x14ac:dyDescent="0.25">
      <c r="A211" s="37" t="str">
        <f t="shared" si="9"/>
        <v>LDGETF6.1</v>
      </c>
      <c r="B211" s="37">
        <f>VLOOKUP(L211,Mapping!D:F,3,0)</f>
        <v>6.1</v>
      </c>
      <c r="C211" s="37" t="str">
        <f>VLOOKUP(L211,Mapping!D:G,4,0)</f>
        <v>Accrual</v>
      </c>
      <c r="D211" s="38">
        <f t="shared" si="10"/>
        <v>-6.5286570000000002E-3</v>
      </c>
      <c r="E211" s="38">
        <f t="shared" si="11"/>
        <v>-1.1012385000000001E-2</v>
      </c>
      <c r="F211" s="37">
        <f>VLOOKUP(L211,Mapping!D:H,5,0)</f>
        <v>0</v>
      </c>
      <c r="G211" t="s">
        <v>562</v>
      </c>
      <c r="H211" t="s">
        <v>66</v>
      </c>
      <c r="I211" t="s">
        <v>1416</v>
      </c>
      <c r="J211">
        <v>550000</v>
      </c>
      <c r="K211" t="s">
        <v>666</v>
      </c>
      <c r="L211">
        <v>555157</v>
      </c>
      <c r="M211">
        <v>0</v>
      </c>
      <c r="N211" t="s">
        <v>684</v>
      </c>
      <c r="O211" t="s">
        <v>565</v>
      </c>
      <c r="P211">
        <v>-44837.279999999999</v>
      </c>
      <c r="Q211">
        <v>0</v>
      </c>
      <c r="R211">
        <v>-65286.57</v>
      </c>
      <c r="S211">
        <v>0</v>
      </c>
      <c r="T211">
        <v>-110123.85</v>
      </c>
      <c r="U211">
        <v>0</v>
      </c>
      <c r="V211">
        <v>-44837.279999999999</v>
      </c>
      <c r="W211">
        <v>0</v>
      </c>
      <c r="X211">
        <v>-65286.57</v>
      </c>
      <c r="Y211">
        <v>0</v>
      </c>
      <c r="Z211">
        <v>-110123.85</v>
      </c>
      <c r="AA211">
        <v>0</v>
      </c>
    </row>
    <row r="212" spans="1:27" ht="15" customHeight="1" x14ac:dyDescent="0.25">
      <c r="A212" s="37" t="str">
        <f t="shared" si="9"/>
        <v>LDGETFIgnore</v>
      </c>
      <c r="B212" s="37" t="str">
        <f>VLOOKUP(L212,Mapping!D:F,3,0)</f>
        <v>Ignore</v>
      </c>
      <c r="C212" s="37" t="str">
        <f>VLOOKUP(L212,Mapping!D:G,4,0)</f>
        <v>Mirror</v>
      </c>
      <c r="D212" s="38">
        <f t="shared" si="10"/>
        <v>3.3519000000000002E-5</v>
      </c>
      <c r="E212" s="38">
        <f t="shared" si="11"/>
        <v>0</v>
      </c>
      <c r="F212" s="37">
        <f>VLOOKUP(L212,Mapping!D:H,5,0)</f>
        <v>0</v>
      </c>
      <c r="G212" t="s">
        <v>562</v>
      </c>
      <c r="H212" t="s">
        <v>66</v>
      </c>
      <c r="I212" t="s">
        <v>1416</v>
      </c>
      <c r="J212">
        <v>550000</v>
      </c>
      <c r="K212" t="s">
        <v>666</v>
      </c>
      <c r="L212">
        <v>555204</v>
      </c>
      <c r="M212">
        <v>0</v>
      </c>
      <c r="N212" t="s">
        <v>685</v>
      </c>
      <c r="O212" t="s">
        <v>565</v>
      </c>
      <c r="P212">
        <v>-335.19</v>
      </c>
      <c r="Q212">
        <v>0</v>
      </c>
      <c r="R212">
        <v>0</v>
      </c>
      <c r="S212">
        <v>335.19</v>
      </c>
      <c r="T212">
        <v>0</v>
      </c>
      <c r="U212">
        <v>0</v>
      </c>
      <c r="V212">
        <v>-335.19</v>
      </c>
      <c r="W212">
        <v>0</v>
      </c>
      <c r="X212">
        <v>0</v>
      </c>
      <c r="Y212">
        <v>335.19</v>
      </c>
      <c r="Z212">
        <v>0</v>
      </c>
      <c r="AA212">
        <v>0</v>
      </c>
    </row>
    <row r="213" spans="1:27" ht="15" customHeight="1" x14ac:dyDescent="0.25">
      <c r="A213" s="37" t="str">
        <f t="shared" si="9"/>
        <v>LDGETF6.1a</v>
      </c>
      <c r="B213" s="37" t="str">
        <f>VLOOKUP(L213,Mapping!D:F,3,0)</f>
        <v>6.1a</v>
      </c>
      <c r="C213" s="37" t="str">
        <f>VLOOKUP(L213,Mapping!D:G,4,0)</f>
        <v>Accrual</v>
      </c>
      <c r="D213" s="38">
        <f t="shared" si="10"/>
        <v>-6.4949355E-2</v>
      </c>
      <c r="E213" s="38">
        <f t="shared" si="11"/>
        <v>-0.121131797</v>
      </c>
      <c r="F213" s="37">
        <f>VLOOKUP(L213,Mapping!D:H,5,0)</f>
        <v>0</v>
      </c>
      <c r="G213" t="s">
        <v>562</v>
      </c>
      <c r="H213" t="s">
        <v>66</v>
      </c>
      <c r="I213" t="s">
        <v>1416</v>
      </c>
      <c r="J213">
        <v>550000</v>
      </c>
      <c r="K213" t="s">
        <v>666</v>
      </c>
      <c r="L213">
        <v>555597</v>
      </c>
      <c r="M213">
        <v>0</v>
      </c>
      <c r="N213" t="s">
        <v>686</v>
      </c>
      <c r="O213" t="s">
        <v>565</v>
      </c>
      <c r="P213">
        <v>-561824.42000000004</v>
      </c>
      <c r="Q213">
        <v>0</v>
      </c>
      <c r="R213">
        <v>-649493.55000000005</v>
      </c>
      <c r="S213">
        <v>0</v>
      </c>
      <c r="T213">
        <v>-1211317.97</v>
      </c>
      <c r="U213">
        <v>0</v>
      </c>
      <c r="V213">
        <v>-561824.42000000004</v>
      </c>
      <c r="W213">
        <v>0</v>
      </c>
      <c r="X213">
        <v>-649493.55000000005</v>
      </c>
      <c r="Y213">
        <v>0</v>
      </c>
      <c r="Z213">
        <v>-1211317.97</v>
      </c>
      <c r="AA213">
        <v>0</v>
      </c>
    </row>
    <row r="214" spans="1:27" ht="15" customHeight="1" x14ac:dyDescent="0.25">
      <c r="A214" s="37" t="str">
        <f t="shared" si="9"/>
        <v>LDGETF6.1a</v>
      </c>
      <c r="B214" s="37" t="str">
        <f>VLOOKUP(L214,Mapping!D:F,3,0)</f>
        <v>6.1a</v>
      </c>
      <c r="C214" s="37" t="str">
        <f>VLOOKUP(L214,Mapping!D:G,4,0)</f>
        <v>Accrual</v>
      </c>
      <c r="D214" s="38">
        <f t="shared" si="10"/>
        <v>-6.4949355E-2</v>
      </c>
      <c r="E214" s="38">
        <f t="shared" si="11"/>
        <v>-0.121131797</v>
      </c>
      <c r="F214" s="37">
        <f>VLOOKUP(L214,Mapping!D:H,5,0)</f>
        <v>0</v>
      </c>
      <c r="G214" t="s">
        <v>562</v>
      </c>
      <c r="H214" t="s">
        <v>66</v>
      </c>
      <c r="I214" t="s">
        <v>1416</v>
      </c>
      <c r="J214">
        <v>550000</v>
      </c>
      <c r="K214" t="s">
        <v>666</v>
      </c>
      <c r="L214">
        <v>555598</v>
      </c>
      <c r="M214">
        <v>0</v>
      </c>
      <c r="N214" t="s">
        <v>687</v>
      </c>
      <c r="O214" t="s">
        <v>565</v>
      </c>
      <c r="P214">
        <v>-561824.42000000004</v>
      </c>
      <c r="Q214">
        <v>0</v>
      </c>
      <c r="R214">
        <v>-649493.55000000005</v>
      </c>
      <c r="S214">
        <v>0</v>
      </c>
      <c r="T214">
        <v>-1211317.97</v>
      </c>
      <c r="U214">
        <v>0</v>
      </c>
      <c r="V214">
        <v>-561824.42000000004</v>
      </c>
      <c r="W214">
        <v>0</v>
      </c>
      <c r="X214">
        <v>-649493.55000000005</v>
      </c>
      <c r="Y214">
        <v>0</v>
      </c>
      <c r="Z214">
        <v>-1211317.97</v>
      </c>
      <c r="AA214">
        <v>0</v>
      </c>
    </row>
    <row r="215" spans="1:27" ht="15" customHeight="1" x14ac:dyDescent="0.25">
      <c r="A215" s="37" t="str">
        <f t="shared" si="9"/>
        <v>LDGETF6.1a</v>
      </c>
      <c r="B215" s="37" t="str">
        <f>VLOOKUP(L215,Mapping!D:F,3,0)</f>
        <v>6.1a</v>
      </c>
      <c r="C215" s="37" t="str">
        <f>VLOOKUP(L215,Mapping!D:G,4,0)</f>
        <v>Accrual</v>
      </c>
      <c r="D215" s="38">
        <f t="shared" si="10"/>
        <v>2.8860000000000002E-5</v>
      </c>
      <c r="E215" s="38">
        <f t="shared" si="11"/>
        <v>5.6574000000000004E-5</v>
      </c>
      <c r="F215" s="37">
        <f>VLOOKUP(L215,Mapping!D:H,5,0)</f>
        <v>0</v>
      </c>
      <c r="G215" t="s">
        <v>562</v>
      </c>
      <c r="H215" t="s">
        <v>66</v>
      </c>
      <c r="I215" t="s">
        <v>1416</v>
      </c>
      <c r="J215">
        <v>550000</v>
      </c>
      <c r="K215" t="s">
        <v>666</v>
      </c>
      <c r="L215">
        <v>555619</v>
      </c>
      <c r="M215">
        <v>0</v>
      </c>
      <c r="N215" t="s">
        <v>845</v>
      </c>
      <c r="O215" t="s">
        <v>565</v>
      </c>
      <c r="P215">
        <v>0</v>
      </c>
      <c r="Q215">
        <v>277.14</v>
      </c>
      <c r="R215">
        <v>0</v>
      </c>
      <c r="S215">
        <v>288.60000000000002</v>
      </c>
      <c r="T215">
        <v>0</v>
      </c>
      <c r="U215">
        <v>565.74</v>
      </c>
      <c r="V215">
        <v>0</v>
      </c>
      <c r="W215">
        <v>277.14</v>
      </c>
      <c r="X215">
        <v>0</v>
      </c>
      <c r="Y215">
        <v>288.60000000000002</v>
      </c>
      <c r="Z215">
        <v>0</v>
      </c>
      <c r="AA215">
        <v>565.74</v>
      </c>
    </row>
    <row r="216" spans="1:27" ht="15" customHeight="1" x14ac:dyDescent="0.25">
      <c r="A216" s="37" t="str">
        <f t="shared" si="9"/>
        <v>LDGETF6.1a</v>
      </c>
      <c r="B216" s="37" t="str">
        <f>VLOOKUP(L216,Mapping!D:F,3,0)</f>
        <v>6.1a</v>
      </c>
      <c r="C216" s="37" t="str">
        <f>VLOOKUP(L216,Mapping!D:G,4,0)</f>
        <v>Accrual</v>
      </c>
      <c r="D216" s="38">
        <f t="shared" si="10"/>
        <v>2.8860000000000002E-5</v>
      </c>
      <c r="E216" s="38">
        <f t="shared" si="11"/>
        <v>5.6574000000000004E-5</v>
      </c>
      <c r="F216" s="37">
        <f>VLOOKUP(L216,Mapping!D:H,5,0)</f>
        <v>0</v>
      </c>
      <c r="G216" t="s">
        <v>562</v>
      </c>
      <c r="H216" t="s">
        <v>66</v>
      </c>
      <c r="I216" t="s">
        <v>1416</v>
      </c>
      <c r="J216">
        <v>550000</v>
      </c>
      <c r="K216" t="s">
        <v>666</v>
      </c>
      <c r="L216">
        <v>555620</v>
      </c>
      <c r="M216">
        <v>0</v>
      </c>
      <c r="N216" t="s">
        <v>846</v>
      </c>
      <c r="O216" t="s">
        <v>565</v>
      </c>
      <c r="P216">
        <v>0</v>
      </c>
      <c r="Q216">
        <v>277.14</v>
      </c>
      <c r="R216">
        <v>0</v>
      </c>
      <c r="S216">
        <v>288.60000000000002</v>
      </c>
      <c r="T216">
        <v>0</v>
      </c>
      <c r="U216">
        <v>565.74</v>
      </c>
      <c r="V216">
        <v>0</v>
      </c>
      <c r="W216">
        <v>277.14</v>
      </c>
      <c r="X216">
        <v>0</v>
      </c>
      <c r="Y216">
        <v>288.60000000000002</v>
      </c>
      <c r="Z216">
        <v>0</v>
      </c>
      <c r="AA216">
        <v>565.74</v>
      </c>
    </row>
    <row r="217" spans="1:27" ht="15" customHeight="1" x14ac:dyDescent="0.25">
      <c r="A217" s="37" t="str">
        <f t="shared" si="9"/>
        <v>LDGETFIgnore</v>
      </c>
      <c r="B217" s="37" t="str">
        <f>VLOOKUP(L217,Mapping!D:F,3,0)</f>
        <v>Ignore</v>
      </c>
      <c r="C217" s="37" t="str">
        <f>VLOOKUP(L217,Mapping!D:G,4,0)</f>
        <v>Mirror</v>
      </c>
      <c r="D217" s="38">
        <f t="shared" si="10"/>
        <v>0</v>
      </c>
      <c r="E217" s="38">
        <f t="shared" si="11"/>
        <v>-4.4094000000000002E-5</v>
      </c>
      <c r="F217" s="37">
        <f>VLOOKUP(L217,Mapping!D:H,5,0)</f>
        <v>0</v>
      </c>
      <c r="G217" t="s">
        <v>562</v>
      </c>
      <c r="H217" t="s">
        <v>66</v>
      </c>
      <c r="I217" t="s">
        <v>1416</v>
      </c>
      <c r="J217">
        <v>550000</v>
      </c>
      <c r="K217" t="s">
        <v>666</v>
      </c>
      <c r="L217">
        <v>556421</v>
      </c>
      <c r="M217">
        <v>0</v>
      </c>
      <c r="N217" t="s">
        <v>690</v>
      </c>
      <c r="O217" t="s">
        <v>565</v>
      </c>
      <c r="P217">
        <v>-440.94</v>
      </c>
      <c r="Q217">
        <v>0</v>
      </c>
      <c r="R217">
        <v>0</v>
      </c>
      <c r="S217">
        <v>0</v>
      </c>
      <c r="T217">
        <v>-440.94</v>
      </c>
      <c r="U217">
        <v>0</v>
      </c>
      <c r="V217">
        <v>-440.94</v>
      </c>
      <c r="W217">
        <v>0</v>
      </c>
      <c r="X217">
        <v>0</v>
      </c>
      <c r="Y217">
        <v>0</v>
      </c>
      <c r="Z217">
        <v>-440.94</v>
      </c>
      <c r="AA217">
        <v>0</v>
      </c>
    </row>
    <row r="218" spans="1:27" ht="15" customHeight="1" x14ac:dyDescent="0.25">
      <c r="A218" s="37" t="str">
        <f t="shared" si="9"/>
        <v>LDGETF6.2</v>
      </c>
      <c r="B218" s="37">
        <f>VLOOKUP(L218,Mapping!D:F,3,0)</f>
        <v>6.2</v>
      </c>
      <c r="C218" s="37" t="str">
        <f>VLOOKUP(L218,Mapping!D:G,4,0)</f>
        <v>Accrual</v>
      </c>
      <c r="D218" s="38">
        <f t="shared" si="10"/>
        <v>-0.72165950400000001</v>
      </c>
      <c r="E218" s="38">
        <f t="shared" si="11"/>
        <v>-1.3459088720000001</v>
      </c>
      <c r="F218" s="37">
        <f>VLOOKUP(L218,Mapping!D:H,5,0)</f>
        <v>0</v>
      </c>
      <c r="G218" t="s">
        <v>562</v>
      </c>
      <c r="H218" t="s">
        <v>66</v>
      </c>
      <c r="I218" t="s">
        <v>1416</v>
      </c>
      <c r="J218">
        <v>555100</v>
      </c>
      <c r="K218" t="s">
        <v>691</v>
      </c>
      <c r="L218">
        <v>555100</v>
      </c>
      <c r="M218">
        <v>0</v>
      </c>
      <c r="N218" t="s">
        <v>692</v>
      </c>
      <c r="O218" t="s">
        <v>565</v>
      </c>
      <c r="P218">
        <v>-6242493.6799999997</v>
      </c>
      <c r="Q218">
        <v>0</v>
      </c>
      <c r="R218">
        <v>-7216595.04</v>
      </c>
      <c r="S218">
        <v>0</v>
      </c>
      <c r="T218">
        <v>-13459088.720000001</v>
      </c>
      <c r="U218">
        <v>0</v>
      </c>
      <c r="V218">
        <v>-6242493.6799999997</v>
      </c>
      <c r="W218">
        <v>0</v>
      </c>
      <c r="X218">
        <v>-7216595.04</v>
      </c>
      <c r="Y218">
        <v>0</v>
      </c>
      <c r="Z218">
        <v>-13459088.720000001</v>
      </c>
      <c r="AA218">
        <v>0</v>
      </c>
    </row>
    <row r="219" spans="1:27" ht="15" customHeight="1" x14ac:dyDescent="0.25">
      <c r="A219" s="37" t="str">
        <f t="shared" si="9"/>
        <v>LDGETF6.2</v>
      </c>
      <c r="B219" s="37">
        <f>VLOOKUP(L219,Mapping!D:F,3,0)</f>
        <v>6.2</v>
      </c>
      <c r="C219" s="37" t="str">
        <f>VLOOKUP(L219,Mapping!D:G,4,0)</f>
        <v>Accrual</v>
      </c>
      <c r="D219" s="38">
        <f t="shared" si="10"/>
        <v>3.2076100000000003E-4</v>
      </c>
      <c r="E219" s="38">
        <f t="shared" si="11"/>
        <v>6.2870799999999996E-4</v>
      </c>
      <c r="F219" s="37">
        <f>VLOOKUP(L219,Mapping!D:H,5,0)</f>
        <v>0</v>
      </c>
      <c r="G219" t="s">
        <v>562</v>
      </c>
      <c r="H219" t="s">
        <v>66</v>
      </c>
      <c r="I219" t="s">
        <v>1416</v>
      </c>
      <c r="J219">
        <v>555100</v>
      </c>
      <c r="K219" t="s">
        <v>691</v>
      </c>
      <c r="L219">
        <v>555190</v>
      </c>
      <c r="M219">
        <v>0</v>
      </c>
      <c r="N219" t="s">
        <v>847</v>
      </c>
      <c r="O219" t="s">
        <v>565</v>
      </c>
      <c r="P219">
        <v>0</v>
      </c>
      <c r="Q219">
        <v>3079.47</v>
      </c>
      <c r="R219">
        <v>0</v>
      </c>
      <c r="S219">
        <v>3207.61</v>
      </c>
      <c r="T219">
        <v>0</v>
      </c>
      <c r="U219">
        <v>6287.08</v>
      </c>
      <c r="V219">
        <v>0</v>
      </c>
      <c r="W219">
        <v>3079.47</v>
      </c>
      <c r="X219">
        <v>0</v>
      </c>
      <c r="Y219">
        <v>3207.61</v>
      </c>
      <c r="Z219">
        <v>0</v>
      </c>
      <c r="AA219">
        <v>6287.08</v>
      </c>
    </row>
    <row r="220" spans="1:27" ht="15" customHeight="1" x14ac:dyDescent="0.25">
      <c r="A220" s="37" t="str">
        <f t="shared" si="9"/>
        <v>LDGETFIgnore</v>
      </c>
      <c r="B220" s="37" t="str">
        <f>VLOOKUP(L220,Mapping!D:F,3,0)</f>
        <v>Ignore</v>
      </c>
      <c r="C220" s="37" t="str">
        <f>VLOOKUP(L220,Mapping!D:G,4,0)</f>
        <v>Ignore</v>
      </c>
      <c r="D220" s="38">
        <f t="shared" si="10"/>
        <v>-0.45762711900000003</v>
      </c>
      <c r="E220" s="38">
        <f t="shared" si="11"/>
        <v>-0.45762711900000003</v>
      </c>
      <c r="F220" s="37">
        <f>VLOOKUP(L220,Mapping!D:H,5,0)</f>
        <v>0</v>
      </c>
      <c r="G220" t="s">
        <v>562</v>
      </c>
      <c r="H220" t="s">
        <v>66</v>
      </c>
      <c r="I220" t="s">
        <v>1416</v>
      </c>
      <c r="J220">
        <v>555100</v>
      </c>
      <c r="K220" t="s">
        <v>691</v>
      </c>
      <c r="L220">
        <v>557773</v>
      </c>
      <c r="M220">
        <v>0</v>
      </c>
      <c r="N220" t="s">
        <v>936</v>
      </c>
      <c r="O220" t="s">
        <v>565</v>
      </c>
      <c r="P220">
        <v>0</v>
      </c>
      <c r="Q220">
        <v>0</v>
      </c>
      <c r="R220">
        <v>-4576271.1900000004</v>
      </c>
      <c r="S220">
        <v>0</v>
      </c>
      <c r="T220">
        <v>-4576271.1900000004</v>
      </c>
      <c r="U220">
        <v>0</v>
      </c>
      <c r="V220">
        <v>0</v>
      </c>
      <c r="W220">
        <v>0</v>
      </c>
      <c r="X220">
        <v>-4576271.1900000004</v>
      </c>
      <c r="Y220">
        <v>0</v>
      </c>
      <c r="Z220">
        <v>-4576271.1900000004</v>
      </c>
      <c r="AA220">
        <v>0</v>
      </c>
    </row>
    <row r="221" spans="1:27" ht="15" customHeight="1" x14ac:dyDescent="0.25">
      <c r="A221" s="37" t="str">
        <f t="shared" si="9"/>
        <v>LDGETFIgnore</v>
      </c>
      <c r="B221" s="37" t="str">
        <f>VLOOKUP(L221,Mapping!D:F,3,0)</f>
        <v>Ignore</v>
      </c>
      <c r="C221" s="37" t="str">
        <f>VLOOKUP(L221,Mapping!D:G,4,0)</f>
        <v>Ignore</v>
      </c>
      <c r="D221" s="38">
        <f t="shared" si="10"/>
        <v>-4.1186440999999997E-2</v>
      </c>
      <c r="E221" s="38">
        <f t="shared" si="11"/>
        <v>-4.1186440999999997E-2</v>
      </c>
      <c r="F221" s="37">
        <f>VLOOKUP(L221,Mapping!D:H,5,0)</f>
        <v>0</v>
      </c>
      <c r="G221" t="s">
        <v>562</v>
      </c>
      <c r="H221" t="s">
        <v>66</v>
      </c>
      <c r="I221" t="s">
        <v>1416</v>
      </c>
      <c r="J221">
        <v>555100</v>
      </c>
      <c r="K221" t="s">
        <v>691</v>
      </c>
      <c r="L221">
        <v>557774</v>
      </c>
      <c r="M221">
        <v>0</v>
      </c>
      <c r="N221" t="s">
        <v>937</v>
      </c>
      <c r="O221" t="s">
        <v>565</v>
      </c>
      <c r="P221">
        <v>0</v>
      </c>
      <c r="Q221">
        <v>0</v>
      </c>
      <c r="R221">
        <v>-411864.41</v>
      </c>
      <c r="S221">
        <v>0</v>
      </c>
      <c r="T221">
        <v>-411864.41</v>
      </c>
      <c r="U221">
        <v>0</v>
      </c>
      <c r="V221">
        <v>0</v>
      </c>
      <c r="W221">
        <v>0</v>
      </c>
      <c r="X221">
        <v>-411864.41</v>
      </c>
      <c r="Y221">
        <v>0</v>
      </c>
      <c r="Z221">
        <v>-411864.41</v>
      </c>
      <c r="AA221">
        <v>0</v>
      </c>
    </row>
    <row r="222" spans="1:27" ht="15" customHeight="1" x14ac:dyDescent="0.25">
      <c r="A222" s="37" t="str">
        <f t="shared" si="9"/>
        <v>LDGETFIgnore</v>
      </c>
      <c r="B222" s="37" t="str">
        <f>VLOOKUP(L222,Mapping!D:F,3,0)</f>
        <v>Ignore</v>
      </c>
      <c r="C222" s="37" t="str">
        <f>VLOOKUP(L222,Mapping!D:G,4,0)</f>
        <v>Ignore</v>
      </c>
      <c r="D222" s="38">
        <f t="shared" si="10"/>
        <v>-4.1186440999999997E-2</v>
      </c>
      <c r="E222" s="38">
        <f t="shared" si="11"/>
        <v>-4.1186440999999997E-2</v>
      </c>
      <c r="F222" s="37">
        <f>VLOOKUP(L222,Mapping!D:H,5,0)</f>
        <v>0</v>
      </c>
      <c r="G222" t="s">
        <v>562</v>
      </c>
      <c r="H222" t="s">
        <v>66</v>
      </c>
      <c r="I222" t="s">
        <v>1416</v>
      </c>
      <c r="J222">
        <v>555100</v>
      </c>
      <c r="K222" t="s">
        <v>691</v>
      </c>
      <c r="L222">
        <v>557775</v>
      </c>
      <c r="M222">
        <v>0</v>
      </c>
      <c r="N222" t="s">
        <v>938</v>
      </c>
      <c r="O222" t="s">
        <v>565</v>
      </c>
      <c r="P222">
        <v>0</v>
      </c>
      <c r="Q222">
        <v>0</v>
      </c>
      <c r="R222">
        <v>-411864.41</v>
      </c>
      <c r="S222">
        <v>0</v>
      </c>
      <c r="T222">
        <v>-411864.41</v>
      </c>
      <c r="U222">
        <v>0</v>
      </c>
      <c r="V222">
        <v>0</v>
      </c>
      <c r="W222">
        <v>0</v>
      </c>
      <c r="X222">
        <v>-411864.41</v>
      </c>
      <c r="Y222">
        <v>0</v>
      </c>
      <c r="Z222">
        <v>-411864.41</v>
      </c>
      <c r="AA222">
        <v>0</v>
      </c>
    </row>
    <row r="223" spans="1:27" ht="15" customHeight="1" x14ac:dyDescent="0.25">
      <c r="A223" s="37" t="str">
        <f t="shared" si="9"/>
        <v>LDGETFIgnore</v>
      </c>
      <c r="B223" s="37" t="str">
        <f>VLOOKUP(L223,Mapping!D:F,3,0)</f>
        <v>Ignore</v>
      </c>
      <c r="C223" s="37" t="str">
        <f>VLOOKUP(L223,Mapping!D:G,4,0)</f>
        <v>Ignore</v>
      </c>
      <c r="D223" s="38">
        <f t="shared" si="10"/>
        <v>0.54000000100000001</v>
      </c>
      <c r="E223" s="38">
        <f t="shared" si="11"/>
        <v>0.54000000100000001</v>
      </c>
      <c r="F223" s="37">
        <f>VLOOKUP(L223,Mapping!D:H,5,0)</f>
        <v>0</v>
      </c>
      <c r="G223" t="s">
        <v>562</v>
      </c>
      <c r="H223" t="s">
        <v>66</v>
      </c>
      <c r="I223" t="s">
        <v>1416</v>
      </c>
      <c r="J223">
        <v>555100</v>
      </c>
      <c r="K223" t="s">
        <v>691</v>
      </c>
      <c r="L223">
        <v>557776</v>
      </c>
      <c r="M223">
        <v>0</v>
      </c>
      <c r="N223" t="s">
        <v>939</v>
      </c>
      <c r="O223" t="s">
        <v>565</v>
      </c>
      <c r="P223">
        <v>0</v>
      </c>
      <c r="Q223">
        <v>0</v>
      </c>
      <c r="R223">
        <v>0</v>
      </c>
      <c r="S223">
        <v>5400000.0099999998</v>
      </c>
      <c r="T223">
        <v>0</v>
      </c>
      <c r="U223">
        <v>5400000.0099999998</v>
      </c>
      <c r="V223">
        <v>0</v>
      </c>
      <c r="W223">
        <v>0</v>
      </c>
      <c r="X223">
        <v>0</v>
      </c>
      <c r="Y223">
        <v>5400000.0099999998</v>
      </c>
      <c r="Z223">
        <v>0</v>
      </c>
      <c r="AA223">
        <v>5400000.0099999998</v>
      </c>
    </row>
    <row r="224" spans="1:27" ht="15" customHeight="1" x14ac:dyDescent="0.25">
      <c r="A224" s="37" t="str">
        <f t="shared" si="9"/>
        <v>LDGSECIgnore</v>
      </c>
      <c r="B224" s="37" t="str">
        <f>VLOOKUP(L224,Mapping!D:F,3,0)</f>
        <v>Ignore</v>
      </c>
      <c r="C224" s="37" t="str">
        <f>VLOOKUP(L224,Mapping!D:G,4,0)</f>
        <v>Ignore</v>
      </c>
      <c r="D224" s="38">
        <f t="shared" si="10"/>
        <v>-2.265289332</v>
      </c>
      <c r="E224" s="38">
        <f t="shared" si="11"/>
        <v>-71.618107039999998</v>
      </c>
      <c r="F224" s="37" t="str">
        <f>VLOOKUP(L224,Mapping!D:H,5,0)</f>
        <v>AUM</v>
      </c>
      <c r="G224" t="s">
        <v>562</v>
      </c>
      <c r="H224" t="s">
        <v>74</v>
      </c>
      <c r="I224" t="s">
        <v>1886</v>
      </c>
      <c r="J224">
        <v>102000</v>
      </c>
      <c r="K224" t="s">
        <v>563</v>
      </c>
      <c r="L224">
        <v>102130</v>
      </c>
      <c r="M224">
        <v>0</v>
      </c>
      <c r="N224" t="s">
        <v>566</v>
      </c>
      <c r="O224" t="s">
        <v>565</v>
      </c>
      <c r="P224">
        <v>-693528177.08000004</v>
      </c>
      <c r="Q224">
        <v>0</v>
      </c>
      <c r="R224">
        <v>-22652893.32</v>
      </c>
      <c r="S224">
        <v>0</v>
      </c>
      <c r="T224">
        <v>-716181070.39999998</v>
      </c>
      <c r="U224">
        <v>0</v>
      </c>
      <c r="V224">
        <v>-693528177.08000004</v>
      </c>
      <c r="W224">
        <v>0</v>
      </c>
      <c r="X224">
        <v>-22652893.32</v>
      </c>
      <c r="Y224">
        <v>0</v>
      </c>
      <c r="Z224">
        <v>-716181070.39999998</v>
      </c>
      <c r="AA224">
        <v>0</v>
      </c>
    </row>
    <row r="225" spans="1:27" ht="15" customHeight="1" x14ac:dyDescent="0.25">
      <c r="A225" s="37" t="str">
        <f t="shared" si="9"/>
        <v>LDGSECIgnore</v>
      </c>
      <c r="B225" s="37" t="str">
        <f>VLOOKUP(L225,Mapping!D:F,3,0)</f>
        <v>Ignore</v>
      </c>
      <c r="C225" s="37" t="str">
        <f>VLOOKUP(L225,Mapping!D:G,4,0)</f>
        <v>Ignore</v>
      </c>
      <c r="D225" s="38">
        <f t="shared" si="10"/>
        <v>5.0034999999999998</v>
      </c>
      <c r="E225" s="38">
        <f t="shared" si="11"/>
        <v>-9.5609094999999993</v>
      </c>
      <c r="F225" s="37" t="str">
        <f>VLOOKUP(L225,Mapping!D:H,5,0)</f>
        <v>AUM</v>
      </c>
      <c r="G225" t="s">
        <v>562</v>
      </c>
      <c r="H225" t="s">
        <v>74</v>
      </c>
      <c r="I225" t="s">
        <v>1886</v>
      </c>
      <c r="J225">
        <v>102000</v>
      </c>
      <c r="K225" t="s">
        <v>563</v>
      </c>
      <c r="L225">
        <v>102135</v>
      </c>
      <c r="M225">
        <v>0</v>
      </c>
      <c r="N225" t="s">
        <v>567</v>
      </c>
      <c r="O225" t="s">
        <v>565</v>
      </c>
      <c r="P225">
        <v>-145644095</v>
      </c>
      <c r="Q225">
        <v>0</v>
      </c>
      <c r="R225">
        <v>0</v>
      </c>
      <c r="S225">
        <v>50035000</v>
      </c>
      <c r="T225">
        <v>-95609095</v>
      </c>
      <c r="U225">
        <v>0</v>
      </c>
      <c r="V225">
        <v>-145644095</v>
      </c>
      <c r="W225">
        <v>0</v>
      </c>
      <c r="X225">
        <v>0</v>
      </c>
      <c r="Y225">
        <v>50035000</v>
      </c>
      <c r="Z225">
        <v>-95609095</v>
      </c>
      <c r="AA225">
        <v>0</v>
      </c>
    </row>
    <row r="226" spans="1:27" ht="15" customHeight="1" x14ac:dyDescent="0.25">
      <c r="A226" s="37" t="str">
        <f t="shared" si="9"/>
        <v>LDGSECIgnore</v>
      </c>
      <c r="B226" s="37" t="str">
        <f>VLOOKUP(L226,Mapping!D:F,3,0)</f>
        <v>Ignore</v>
      </c>
      <c r="C226" s="37" t="str">
        <f>VLOOKUP(L226,Mapping!D:G,4,0)</f>
        <v>Ignore</v>
      </c>
      <c r="D226" s="38">
        <f t="shared" si="10"/>
        <v>0</v>
      </c>
      <c r="E226" s="38">
        <f t="shared" si="11"/>
        <v>7.0000000000000006E-9</v>
      </c>
      <c r="F226" s="37" t="str">
        <f>VLOOKUP(L226,Mapping!D:H,5,0)</f>
        <v>AUM</v>
      </c>
      <c r="G226" t="s">
        <v>562</v>
      </c>
      <c r="H226" t="s">
        <v>74</v>
      </c>
      <c r="I226" t="s">
        <v>1886</v>
      </c>
      <c r="J226">
        <v>105000</v>
      </c>
      <c r="K226" t="s">
        <v>568</v>
      </c>
      <c r="L226">
        <v>105100</v>
      </c>
      <c r="M226">
        <v>0</v>
      </c>
      <c r="N226" t="s">
        <v>569</v>
      </c>
      <c r="O226" t="s">
        <v>565</v>
      </c>
      <c r="P226">
        <v>0</v>
      </c>
      <c r="Q226">
        <v>7.0000000000000007E-2</v>
      </c>
      <c r="R226">
        <v>0</v>
      </c>
      <c r="S226">
        <v>0</v>
      </c>
      <c r="T226">
        <v>0</v>
      </c>
      <c r="U226">
        <v>7.0000000000000007E-2</v>
      </c>
      <c r="V226">
        <v>0</v>
      </c>
      <c r="W226">
        <v>7.0000000000000007E-2</v>
      </c>
      <c r="X226">
        <v>0</v>
      </c>
      <c r="Y226">
        <v>0</v>
      </c>
      <c r="Z226">
        <v>0</v>
      </c>
      <c r="AA226">
        <v>7.0000000000000007E-2</v>
      </c>
    </row>
    <row r="227" spans="1:27" ht="15" customHeight="1" x14ac:dyDescent="0.25">
      <c r="A227" s="37" t="str">
        <f t="shared" si="9"/>
        <v>LDGSECIgnore</v>
      </c>
      <c r="B227" s="37" t="str">
        <f>VLOOKUP(L227,Mapping!D:F,3,0)</f>
        <v>Ignore</v>
      </c>
      <c r="C227" s="37" t="str">
        <f>VLOOKUP(L227,Mapping!D:G,4,0)</f>
        <v>Ignore</v>
      </c>
      <c r="D227" s="38">
        <f t="shared" si="10"/>
        <v>0</v>
      </c>
      <c r="E227" s="38">
        <f t="shared" si="11"/>
        <v>-3.866E-2</v>
      </c>
      <c r="F227" s="37" t="str">
        <f>VLOOKUP(L227,Mapping!D:H,5,0)</f>
        <v>AUM</v>
      </c>
      <c r="G227" t="s">
        <v>562</v>
      </c>
      <c r="H227" t="s">
        <v>74</v>
      </c>
      <c r="I227" t="s">
        <v>1886</v>
      </c>
      <c r="J227">
        <v>110000</v>
      </c>
      <c r="K227" t="s">
        <v>570</v>
      </c>
      <c r="L227">
        <v>110116</v>
      </c>
      <c r="M227">
        <v>0</v>
      </c>
      <c r="N227" t="s">
        <v>573</v>
      </c>
      <c r="O227" t="s">
        <v>565</v>
      </c>
      <c r="P227">
        <v>-386600</v>
      </c>
      <c r="Q227">
        <v>0</v>
      </c>
      <c r="R227">
        <v>0</v>
      </c>
      <c r="S227">
        <v>0</v>
      </c>
      <c r="T227">
        <v>-386600</v>
      </c>
      <c r="U227">
        <v>0</v>
      </c>
      <c r="V227">
        <v>-386600</v>
      </c>
      <c r="W227">
        <v>0</v>
      </c>
      <c r="X227">
        <v>0</v>
      </c>
      <c r="Y227">
        <v>0</v>
      </c>
      <c r="Z227">
        <v>-386600</v>
      </c>
      <c r="AA227">
        <v>0</v>
      </c>
    </row>
    <row r="228" spans="1:27" ht="15" customHeight="1" x14ac:dyDescent="0.25">
      <c r="A228" s="37" t="str">
        <f t="shared" si="9"/>
        <v>LDGSECIgnore</v>
      </c>
      <c r="B228" s="37" t="str">
        <f>VLOOKUP(L228,Mapping!D:F,3,0)</f>
        <v>Ignore</v>
      </c>
      <c r="C228" s="37" t="str">
        <f>VLOOKUP(L228,Mapping!D:G,4,0)</f>
        <v>Ignore</v>
      </c>
      <c r="D228" s="38">
        <f t="shared" si="10"/>
        <v>0</v>
      </c>
      <c r="E228" s="38">
        <f t="shared" si="11"/>
        <v>-1.3890104999999998E-2</v>
      </c>
      <c r="F228" s="37" t="str">
        <f>VLOOKUP(L228,Mapping!D:H,5,0)</f>
        <v>AUM</v>
      </c>
      <c r="G228" t="s">
        <v>562</v>
      </c>
      <c r="H228" t="s">
        <v>74</v>
      </c>
      <c r="I228" t="s">
        <v>1886</v>
      </c>
      <c r="J228">
        <v>110000</v>
      </c>
      <c r="K228" t="s">
        <v>570</v>
      </c>
      <c r="L228">
        <v>110123</v>
      </c>
      <c r="M228">
        <v>0</v>
      </c>
      <c r="N228" t="s">
        <v>925</v>
      </c>
      <c r="O228" t="s">
        <v>565</v>
      </c>
      <c r="P228">
        <v>-138901.04999999999</v>
      </c>
      <c r="Q228">
        <v>0</v>
      </c>
      <c r="R228">
        <v>0</v>
      </c>
      <c r="S228">
        <v>0</v>
      </c>
      <c r="T228">
        <v>-138901.04999999999</v>
      </c>
      <c r="U228">
        <v>0</v>
      </c>
      <c r="V228">
        <v>-138901.04999999999</v>
      </c>
      <c r="W228">
        <v>0</v>
      </c>
      <c r="X228">
        <v>0</v>
      </c>
      <c r="Y228">
        <v>0</v>
      </c>
      <c r="Z228">
        <v>-138901.04999999999</v>
      </c>
      <c r="AA228">
        <v>0</v>
      </c>
    </row>
    <row r="229" spans="1:27" ht="15" customHeight="1" x14ac:dyDescent="0.25">
      <c r="A229" s="37" t="str">
        <f t="shared" si="9"/>
        <v>LDGSECIgnore</v>
      </c>
      <c r="B229" s="37" t="str">
        <f>VLOOKUP(L229,Mapping!D:F,3,0)</f>
        <v>Ignore</v>
      </c>
      <c r="C229" s="37" t="str">
        <f>VLOOKUP(L229,Mapping!D:G,4,0)</f>
        <v>Ignore</v>
      </c>
      <c r="D229" s="38">
        <f t="shared" si="10"/>
        <v>0</v>
      </c>
      <c r="E229" s="38">
        <f t="shared" si="11"/>
        <v>-2.1588340000000001E-3</v>
      </c>
      <c r="F229" s="37" t="str">
        <f>VLOOKUP(L229,Mapping!D:H,5,0)</f>
        <v>AUM</v>
      </c>
      <c r="G229" t="s">
        <v>562</v>
      </c>
      <c r="H229" t="s">
        <v>74</v>
      </c>
      <c r="I229" t="s">
        <v>1886</v>
      </c>
      <c r="J229">
        <v>110000</v>
      </c>
      <c r="K229" t="s">
        <v>570</v>
      </c>
      <c r="L229">
        <v>110125</v>
      </c>
      <c r="M229">
        <v>0</v>
      </c>
      <c r="N229" t="s">
        <v>1315</v>
      </c>
      <c r="O229" t="s">
        <v>565</v>
      </c>
      <c r="P229">
        <v>-21588.34</v>
      </c>
      <c r="Q229">
        <v>0</v>
      </c>
      <c r="R229">
        <v>0</v>
      </c>
      <c r="S229">
        <v>0</v>
      </c>
      <c r="T229">
        <v>-21588.34</v>
      </c>
      <c r="U229">
        <v>0</v>
      </c>
      <c r="V229">
        <v>-21588.34</v>
      </c>
      <c r="W229">
        <v>0</v>
      </c>
      <c r="X229">
        <v>0</v>
      </c>
      <c r="Y229">
        <v>0</v>
      </c>
      <c r="Z229">
        <v>-21588.34</v>
      </c>
      <c r="AA229">
        <v>0</v>
      </c>
    </row>
    <row r="230" spans="1:27" ht="15" customHeight="1" x14ac:dyDescent="0.25">
      <c r="A230" s="37" t="str">
        <f t="shared" si="9"/>
        <v>LDGSECIgnore</v>
      </c>
      <c r="B230" s="37" t="str">
        <f>VLOOKUP(L230,Mapping!D:F,3,0)</f>
        <v>Ignore</v>
      </c>
      <c r="C230" s="37" t="str">
        <f>VLOOKUP(L230,Mapping!D:G,4,0)</f>
        <v>Ignore</v>
      </c>
      <c r="D230" s="38">
        <f t="shared" si="10"/>
        <v>0</v>
      </c>
      <c r="E230" s="38">
        <f t="shared" si="11"/>
        <v>-5.6411368000000003E-2</v>
      </c>
      <c r="F230" s="37" t="str">
        <f>VLOOKUP(L230,Mapping!D:H,5,0)</f>
        <v>AUM</v>
      </c>
      <c r="G230" t="s">
        <v>562</v>
      </c>
      <c r="H230" t="s">
        <v>74</v>
      </c>
      <c r="I230" t="s">
        <v>1886</v>
      </c>
      <c r="J230">
        <v>110000</v>
      </c>
      <c r="K230" t="s">
        <v>570</v>
      </c>
      <c r="L230">
        <v>110126</v>
      </c>
      <c r="M230">
        <v>0</v>
      </c>
      <c r="N230" t="s">
        <v>1316</v>
      </c>
      <c r="O230" t="s">
        <v>565</v>
      </c>
      <c r="P230">
        <v>-564113.68000000005</v>
      </c>
      <c r="Q230">
        <v>0</v>
      </c>
      <c r="R230">
        <v>0</v>
      </c>
      <c r="S230">
        <v>0</v>
      </c>
      <c r="T230">
        <v>-564113.68000000005</v>
      </c>
      <c r="U230">
        <v>0</v>
      </c>
      <c r="V230">
        <v>-564113.68000000005</v>
      </c>
      <c r="W230">
        <v>0</v>
      </c>
      <c r="X230">
        <v>0</v>
      </c>
      <c r="Y230">
        <v>0</v>
      </c>
      <c r="Z230">
        <v>-564113.68000000005</v>
      </c>
      <c r="AA230">
        <v>0</v>
      </c>
    </row>
    <row r="231" spans="1:27" ht="15" customHeight="1" x14ac:dyDescent="0.25">
      <c r="A231" s="37" t="str">
        <f t="shared" si="9"/>
        <v>LDGSECIgnore</v>
      </c>
      <c r="B231" s="37" t="str">
        <f>VLOOKUP(L231,Mapping!D:F,3,0)</f>
        <v>Ignore</v>
      </c>
      <c r="C231" s="37" t="str">
        <f>VLOOKUP(L231,Mapping!D:G,4,0)</f>
        <v>Ignore</v>
      </c>
      <c r="D231" s="38">
        <f t="shared" si="10"/>
        <v>-0.31904908799999998</v>
      </c>
      <c r="E231" s="38">
        <f t="shared" si="11"/>
        <v>-1.605760568</v>
      </c>
      <c r="F231" s="37" t="str">
        <f>VLOOKUP(L231,Mapping!D:H,5,0)</f>
        <v>AUM</v>
      </c>
      <c r="G231" t="s">
        <v>562</v>
      </c>
      <c r="H231" t="s">
        <v>74</v>
      </c>
      <c r="I231" t="s">
        <v>1886</v>
      </c>
      <c r="J231">
        <v>110000</v>
      </c>
      <c r="K231" t="s">
        <v>570</v>
      </c>
      <c r="L231">
        <v>110247</v>
      </c>
      <c r="M231">
        <v>0</v>
      </c>
      <c r="N231" t="s">
        <v>574</v>
      </c>
      <c r="O231" t="s">
        <v>565</v>
      </c>
      <c r="P231">
        <v>-12867114.800000001</v>
      </c>
      <c r="Q231">
        <v>0</v>
      </c>
      <c r="R231">
        <v>-3190490.88</v>
      </c>
      <c r="S231">
        <v>0</v>
      </c>
      <c r="T231">
        <v>-16057605.68</v>
      </c>
      <c r="U231">
        <v>0</v>
      </c>
      <c r="V231">
        <v>-12867114.800000001</v>
      </c>
      <c r="W231">
        <v>0</v>
      </c>
      <c r="X231">
        <v>-3190490.88</v>
      </c>
      <c r="Y231">
        <v>0</v>
      </c>
      <c r="Z231">
        <v>-16057605.68</v>
      </c>
      <c r="AA231">
        <v>0</v>
      </c>
    </row>
    <row r="232" spans="1:27" ht="15" customHeight="1" x14ac:dyDescent="0.25">
      <c r="A232" s="37" t="str">
        <f t="shared" si="9"/>
        <v>LDGSECIgnore</v>
      </c>
      <c r="B232" s="37" t="str">
        <f>VLOOKUP(L232,Mapping!D:F,3,0)</f>
        <v>Ignore</v>
      </c>
      <c r="C232" s="37" t="str">
        <f>VLOOKUP(L232,Mapping!D:G,4,0)</f>
        <v>Ignore</v>
      </c>
      <c r="D232" s="38">
        <f t="shared" si="10"/>
        <v>-0.40552470000000002</v>
      </c>
      <c r="E232" s="38">
        <f t="shared" si="11"/>
        <v>-0.40047161600000003</v>
      </c>
      <c r="F232" s="37" t="str">
        <f>VLOOKUP(L232,Mapping!D:H,5,0)</f>
        <v>AUM</v>
      </c>
      <c r="G232" t="s">
        <v>562</v>
      </c>
      <c r="H232" t="s">
        <v>74</v>
      </c>
      <c r="I232" t="s">
        <v>1886</v>
      </c>
      <c r="J232">
        <v>132000</v>
      </c>
      <c r="K232" t="s">
        <v>575</v>
      </c>
      <c r="L232">
        <v>132121</v>
      </c>
      <c r="M232">
        <v>0</v>
      </c>
      <c r="N232" t="s">
        <v>576</v>
      </c>
      <c r="O232" t="s">
        <v>565</v>
      </c>
      <c r="P232">
        <v>0</v>
      </c>
      <c r="Q232">
        <v>50530.84</v>
      </c>
      <c r="R232">
        <v>-4055247</v>
      </c>
      <c r="S232">
        <v>0</v>
      </c>
      <c r="T232">
        <v>-4004716.16</v>
      </c>
      <c r="U232">
        <v>0</v>
      </c>
      <c r="V232">
        <v>0</v>
      </c>
      <c r="W232">
        <v>50530.84</v>
      </c>
      <c r="X232">
        <v>-4055247</v>
      </c>
      <c r="Y232">
        <v>0</v>
      </c>
      <c r="Z232">
        <v>-4004716.16</v>
      </c>
      <c r="AA232">
        <v>0</v>
      </c>
    </row>
    <row r="233" spans="1:27" ht="15" customHeight="1" x14ac:dyDescent="0.25">
      <c r="A233" s="37" t="str">
        <f t="shared" si="9"/>
        <v>LDGSECIgnore</v>
      </c>
      <c r="B233" s="37" t="str">
        <f>VLOOKUP(L233,Mapping!D:F,3,0)</f>
        <v>Ignore</v>
      </c>
      <c r="C233" s="37" t="str">
        <f>VLOOKUP(L233,Mapping!D:G,4,0)</f>
        <v>Ignore</v>
      </c>
      <c r="D233" s="38">
        <f t="shared" si="10"/>
        <v>0</v>
      </c>
      <c r="E233" s="38">
        <f t="shared" si="11"/>
        <v>-6E-9</v>
      </c>
      <c r="F233" s="37" t="str">
        <f>VLOOKUP(L233,Mapping!D:H,5,0)</f>
        <v>AUM</v>
      </c>
      <c r="G233" t="s">
        <v>562</v>
      </c>
      <c r="H233" t="s">
        <v>74</v>
      </c>
      <c r="I233" t="s">
        <v>1886</v>
      </c>
      <c r="J233">
        <v>132000</v>
      </c>
      <c r="K233" t="s">
        <v>575</v>
      </c>
      <c r="L233">
        <v>132124</v>
      </c>
      <c r="M233">
        <v>0</v>
      </c>
      <c r="N233" t="s">
        <v>577</v>
      </c>
      <c r="O233" t="s">
        <v>565</v>
      </c>
      <c r="P233">
        <v>-0.06</v>
      </c>
      <c r="Q233">
        <v>0</v>
      </c>
      <c r="R233">
        <v>0</v>
      </c>
      <c r="S233">
        <v>0</v>
      </c>
      <c r="T233">
        <v>-0.06</v>
      </c>
      <c r="U233">
        <v>0</v>
      </c>
      <c r="V233">
        <v>-0.06</v>
      </c>
      <c r="W233">
        <v>0</v>
      </c>
      <c r="X233">
        <v>0</v>
      </c>
      <c r="Y233">
        <v>0</v>
      </c>
      <c r="Z233">
        <v>-0.06</v>
      </c>
      <c r="AA233">
        <v>0</v>
      </c>
    </row>
    <row r="234" spans="1:27" ht="15" customHeight="1" x14ac:dyDescent="0.25">
      <c r="A234" s="37" t="str">
        <f t="shared" si="9"/>
        <v>LDGSECIgnore</v>
      </c>
      <c r="B234" s="37" t="str">
        <f>VLOOKUP(L234,Mapping!D:F,3,0)</f>
        <v>Ignore</v>
      </c>
      <c r="C234" s="37" t="str">
        <f>VLOOKUP(L234,Mapping!D:G,4,0)</f>
        <v>Ignore</v>
      </c>
      <c r="D234" s="38">
        <f t="shared" si="10"/>
        <v>0</v>
      </c>
      <c r="E234" s="38">
        <f t="shared" si="11"/>
        <v>-1E-3</v>
      </c>
      <c r="F234" s="37" t="str">
        <f>VLOOKUP(L234,Mapping!D:H,5,0)</f>
        <v>AUM</v>
      </c>
      <c r="G234" t="s">
        <v>562</v>
      </c>
      <c r="H234" t="s">
        <v>74</v>
      </c>
      <c r="I234" t="s">
        <v>1886</v>
      </c>
      <c r="J234">
        <v>140000</v>
      </c>
      <c r="K234" t="s">
        <v>579</v>
      </c>
      <c r="L234">
        <v>140101</v>
      </c>
      <c r="M234">
        <v>0</v>
      </c>
      <c r="N234" t="s">
        <v>1209</v>
      </c>
      <c r="O234" t="s">
        <v>565</v>
      </c>
      <c r="P234">
        <v>-10000</v>
      </c>
      <c r="Q234">
        <v>0</v>
      </c>
      <c r="R234">
        <v>0</v>
      </c>
      <c r="S234">
        <v>0</v>
      </c>
      <c r="T234">
        <v>-10000</v>
      </c>
      <c r="U234">
        <v>0</v>
      </c>
      <c r="V234">
        <v>-10000</v>
      </c>
      <c r="W234">
        <v>0</v>
      </c>
      <c r="X234">
        <v>0</v>
      </c>
      <c r="Y234">
        <v>0</v>
      </c>
      <c r="Z234">
        <v>-10000</v>
      </c>
      <c r="AA234">
        <v>0</v>
      </c>
    </row>
    <row r="235" spans="1:27" ht="15" customHeight="1" x14ac:dyDescent="0.25">
      <c r="A235" s="37" t="str">
        <f t="shared" si="9"/>
        <v>LDGSECIgnore</v>
      </c>
      <c r="B235" s="37" t="str">
        <f>VLOOKUP(L235,Mapping!D:F,3,0)</f>
        <v>Ignore</v>
      </c>
      <c r="C235" s="37" t="str">
        <f>VLOOKUP(L235,Mapping!D:G,4,0)</f>
        <v>Ignore</v>
      </c>
      <c r="D235" s="38">
        <f t="shared" si="10"/>
        <v>0</v>
      </c>
      <c r="E235" s="38">
        <f t="shared" si="11"/>
        <v>-5.0000000000000001E-4</v>
      </c>
      <c r="F235" s="37" t="str">
        <f>VLOOKUP(L235,Mapping!D:H,5,0)</f>
        <v>AUM</v>
      </c>
      <c r="G235" t="s">
        <v>562</v>
      </c>
      <c r="H235" t="s">
        <v>74</v>
      </c>
      <c r="I235" t="s">
        <v>1886</v>
      </c>
      <c r="J235">
        <v>140000</v>
      </c>
      <c r="K235" t="s">
        <v>579</v>
      </c>
      <c r="L235">
        <v>140311</v>
      </c>
      <c r="M235">
        <v>0</v>
      </c>
      <c r="N235" t="s">
        <v>1201</v>
      </c>
      <c r="O235" t="s">
        <v>565</v>
      </c>
      <c r="P235">
        <v>-5000</v>
      </c>
      <c r="Q235">
        <v>0</v>
      </c>
      <c r="R235">
        <v>0</v>
      </c>
      <c r="S235">
        <v>0</v>
      </c>
      <c r="T235">
        <v>-5000</v>
      </c>
      <c r="U235">
        <v>0</v>
      </c>
      <c r="V235">
        <v>-5000</v>
      </c>
      <c r="W235">
        <v>0</v>
      </c>
      <c r="X235">
        <v>0</v>
      </c>
      <c r="Y235">
        <v>0</v>
      </c>
      <c r="Z235">
        <v>-5000</v>
      </c>
      <c r="AA235">
        <v>0</v>
      </c>
    </row>
    <row r="236" spans="1:27" ht="15" customHeight="1" x14ac:dyDescent="0.25">
      <c r="A236" s="37" t="str">
        <f t="shared" si="9"/>
        <v>LDGSECIgnore</v>
      </c>
      <c r="B236" s="37" t="str">
        <f>VLOOKUP(L236,Mapping!D:F,3,0)</f>
        <v>Ignore</v>
      </c>
      <c r="C236" s="37" t="str">
        <f>VLOOKUP(L236,Mapping!D:G,4,0)</f>
        <v>Ignore</v>
      </c>
      <c r="D236" s="38">
        <f t="shared" si="10"/>
        <v>-2.41081E-4</v>
      </c>
      <c r="E236" s="38">
        <f t="shared" si="11"/>
        <v>-8.7180000000000005E-4</v>
      </c>
      <c r="F236" s="37" t="str">
        <f>VLOOKUP(L236,Mapping!D:H,5,0)</f>
        <v>AUM</v>
      </c>
      <c r="G236" t="s">
        <v>562</v>
      </c>
      <c r="H236" t="s">
        <v>74</v>
      </c>
      <c r="I236" t="s">
        <v>1886</v>
      </c>
      <c r="J236">
        <v>140000</v>
      </c>
      <c r="K236" t="s">
        <v>579</v>
      </c>
      <c r="L236">
        <v>140500</v>
      </c>
      <c r="M236">
        <v>0</v>
      </c>
      <c r="N236" t="s">
        <v>584</v>
      </c>
      <c r="O236" t="s">
        <v>565</v>
      </c>
      <c r="P236">
        <v>-6307.19</v>
      </c>
      <c r="Q236">
        <v>0</v>
      </c>
      <c r="R236">
        <v>-2410.81</v>
      </c>
      <c r="S236">
        <v>0</v>
      </c>
      <c r="T236">
        <v>-8718</v>
      </c>
      <c r="U236">
        <v>0</v>
      </c>
      <c r="V236">
        <v>-6307.19</v>
      </c>
      <c r="W236">
        <v>0</v>
      </c>
      <c r="X236">
        <v>-2410.81</v>
      </c>
      <c r="Y236">
        <v>0</v>
      </c>
      <c r="Z236">
        <v>-8718</v>
      </c>
      <c r="AA236">
        <v>0</v>
      </c>
    </row>
    <row r="237" spans="1:27" ht="15" customHeight="1" x14ac:dyDescent="0.25">
      <c r="A237" s="37" t="str">
        <f t="shared" si="9"/>
        <v>LDGSECIgnore</v>
      </c>
      <c r="B237" s="37" t="str">
        <f>VLOOKUP(L237,Mapping!D:F,3,0)</f>
        <v>Ignore</v>
      </c>
      <c r="C237" s="37" t="str">
        <f>VLOOKUP(L237,Mapping!D:G,4,0)</f>
        <v>Ignore</v>
      </c>
      <c r="D237" s="38">
        <f t="shared" si="10"/>
        <v>-5.2916300000000003E-3</v>
      </c>
      <c r="E237" s="38">
        <f t="shared" si="11"/>
        <v>-4.8625311999999997E-2</v>
      </c>
      <c r="F237" s="37" t="str">
        <f>VLOOKUP(L237,Mapping!D:H,5,0)</f>
        <v>AUM</v>
      </c>
      <c r="G237" t="s">
        <v>562</v>
      </c>
      <c r="H237" t="s">
        <v>74</v>
      </c>
      <c r="I237" t="s">
        <v>1886</v>
      </c>
      <c r="J237">
        <v>140000</v>
      </c>
      <c r="K237" t="s">
        <v>579</v>
      </c>
      <c r="L237">
        <v>140551</v>
      </c>
      <c r="M237">
        <v>0</v>
      </c>
      <c r="N237" t="s">
        <v>926</v>
      </c>
      <c r="O237" t="s">
        <v>565</v>
      </c>
      <c r="P237">
        <v>-433336.82</v>
      </c>
      <c r="Q237">
        <v>0</v>
      </c>
      <c r="R237">
        <v>-52916.3</v>
      </c>
      <c r="S237">
        <v>0</v>
      </c>
      <c r="T237">
        <v>-486253.12</v>
      </c>
      <c r="U237">
        <v>0</v>
      </c>
      <c r="V237">
        <v>-433336.82</v>
      </c>
      <c r="W237">
        <v>0</v>
      </c>
      <c r="X237">
        <v>-52916.3</v>
      </c>
      <c r="Y237">
        <v>0</v>
      </c>
      <c r="Z237">
        <v>-486253.12</v>
      </c>
      <c r="AA237">
        <v>0</v>
      </c>
    </row>
    <row r="238" spans="1:27" ht="15" customHeight="1" x14ac:dyDescent="0.25">
      <c r="A238" s="37" t="str">
        <f t="shared" si="9"/>
        <v>LDGSECIgnore</v>
      </c>
      <c r="B238" s="37" t="str">
        <f>VLOOKUP(L238,Mapping!D:F,3,0)</f>
        <v>Ignore</v>
      </c>
      <c r="C238" s="37" t="str">
        <f>VLOOKUP(L238,Mapping!D:G,4,0)</f>
        <v>Ignore</v>
      </c>
      <c r="D238" s="38">
        <f t="shared" si="10"/>
        <v>-0.422206945</v>
      </c>
      <c r="E238" s="38">
        <f t="shared" si="11"/>
        <v>-2.054804861</v>
      </c>
      <c r="F238" s="37" t="str">
        <f>VLOOKUP(L238,Mapping!D:H,5,0)</f>
        <v>AUM</v>
      </c>
      <c r="G238" t="s">
        <v>562</v>
      </c>
      <c r="H238" t="s">
        <v>74</v>
      </c>
      <c r="I238" t="s">
        <v>1886</v>
      </c>
      <c r="J238">
        <v>152000</v>
      </c>
      <c r="K238" t="s">
        <v>585</v>
      </c>
      <c r="L238">
        <v>152130</v>
      </c>
      <c r="M238">
        <v>0</v>
      </c>
      <c r="N238" t="s">
        <v>587</v>
      </c>
      <c r="O238" t="s">
        <v>565</v>
      </c>
      <c r="P238">
        <v>-16325979.16</v>
      </c>
      <c r="Q238">
        <v>0</v>
      </c>
      <c r="R238">
        <v>-4222069.45</v>
      </c>
      <c r="S238">
        <v>0</v>
      </c>
      <c r="T238">
        <v>-20548048.609999999</v>
      </c>
      <c r="U238">
        <v>0</v>
      </c>
      <c r="V238">
        <v>-16325979.16</v>
      </c>
      <c r="W238">
        <v>0</v>
      </c>
      <c r="X238">
        <v>-4222069.45</v>
      </c>
      <c r="Y238">
        <v>0</v>
      </c>
      <c r="Z238">
        <v>-20548048.609999999</v>
      </c>
      <c r="AA238">
        <v>0</v>
      </c>
    </row>
    <row r="239" spans="1:27" ht="15" customHeight="1" x14ac:dyDescent="0.25">
      <c r="A239" s="37" t="str">
        <f t="shared" si="9"/>
        <v>LDGSECIgnore</v>
      </c>
      <c r="B239" s="37" t="str">
        <f>VLOOKUP(L239,Mapping!D:F,3,0)</f>
        <v>Ignore</v>
      </c>
      <c r="C239" s="37" t="str">
        <f>VLOOKUP(L239,Mapping!D:G,4,0)</f>
        <v>Ignore</v>
      </c>
      <c r="D239" s="38">
        <f t="shared" si="10"/>
        <v>2.4597221999999998E-2</v>
      </c>
      <c r="E239" s="38">
        <f t="shared" si="11"/>
        <v>-0.155201805</v>
      </c>
      <c r="F239" s="37" t="str">
        <f>VLOOKUP(L239,Mapping!D:H,5,0)</f>
        <v>AUM</v>
      </c>
      <c r="G239" t="s">
        <v>562</v>
      </c>
      <c r="H239" t="s">
        <v>74</v>
      </c>
      <c r="I239" t="s">
        <v>1886</v>
      </c>
      <c r="J239">
        <v>152000</v>
      </c>
      <c r="K239" t="s">
        <v>585</v>
      </c>
      <c r="L239">
        <v>152135</v>
      </c>
      <c r="M239">
        <v>0</v>
      </c>
      <c r="N239" t="s">
        <v>588</v>
      </c>
      <c r="O239" t="s">
        <v>565</v>
      </c>
      <c r="P239">
        <v>-1797990.27</v>
      </c>
      <c r="Q239">
        <v>0</v>
      </c>
      <c r="R239">
        <v>0</v>
      </c>
      <c r="S239">
        <v>245972.22</v>
      </c>
      <c r="T239">
        <v>-1552018.05</v>
      </c>
      <c r="U239">
        <v>0</v>
      </c>
      <c r="V239">
        <v>-1797990.27</v>
      </c>
      <c r="W239">
        <v>0</v>
      </c>
      <c r="X239">
        <v>0</v>
      </c>
      <c r="Y239">
        <v>245972.22</v>
      </c>
      <c r="Z239">
        <v>-1552018.05</v>
      </c>
      <c r="AA239">
        <v>0</v>
      </c>
    </row>
    <row r="240" spans="1:27" ht="15" customHeight="1" x14ac:dyDescent="0.25">
      <c r="A240" s="37" t="str">
        <f t="shared" si="9"/>
        <v>LDGSECIgnore</v>
      </c>
      <c r="B240" s="37" t="str">
        <f>VLOOKUP(L240,Mapping!D:F,3,0)</f>
        <v>Ignore</v>
      </c>
      <c r="C240" s="37" t="str">
        <f>VLOOKUP(L240,Mapping!D:G,4,0)</f>
        <v>Ignore</v>
      </c>
      <c r="D240" s="38">
        <f t="shared" si="10"/>
        <v>-9.3882800000000006E-4</v>
      </c>
      <c r="E240" s="38">
        <f t="shared" si="11"/>
        <v>-1.1738670000000001E-3</v>
      </c>
      <c r="F240" s="37" t="str">
        <f>VLOOKUP(L240,Mapping!D:H,5,0)</f>
        <v>AUM</v>
      </c>
      <c r="G240" t="s">
        <v>562</v>
      </c>
      <c r="H240" t="s">
        <v>74</v>
      </c>
      <c r="I240" t="s">
        <v>1886</v>
      </c>
      <c r="J240">
        <v>152000</v>
      </c>
      <c r="K240" t="s">
        <v>585</v>
      </c>
      <c r="L240">
        <v>152248</v>
      </c>
      <c r="M240">
        <v>0</v>
      </c>
      <c r="N240" t="s">
        <v>590</v>
      </c>
      <c r="O240" t="s">
        <v>565</v>
      </c>
      <c r="P240">
        <v>-2350.39</v>
      </c>
      <c r="Q240">
        <v>0</v>
      </c>
      <c r="R240">
        <v>-9388.2800000000007</v>
      </c>
      <c r="S240">
        <v>0</v>
      </c>
      <c r="T240">
        <v>-11738.67</v>
      </c>
      <c r="U240">
        <v>0</v>
      </c>
      <c r="V240">
        <v>-2350.39</v>
      </c>
      <c r="W240">
        <v>0</v>
      </c>
      <c r="X240">
        <v>-9388.2800000000007</v>
      </c>
      <c r="Y240">
        <v>0</v>
      </c>
      <c r="Z240">
        <v>-11738.67</v>
      </c>
      <c r="AA240">
        <v>0</v>
      </c>
    </row>
    <row r="241" spans="1:27" ht="15" customHeight="1" x14ac:dyDescent="0.25">
      <c r="A241" s="37" t="str">
        <f t="shared" si="9"/>
        <v>LDGSECIgnore</v>
      </c>
      <c r="B241" s="37" t="str">
        <f>VLOOKUP(L241,Mapping!D:F,3,0)</f>
        <v>Ignore</v>
      </c>
      <c r="C241" s="37" t="str">
        <f>VLOOKUP(L241,Mapping!D:G,4,0)</f>
        <v>Ignore</v>
      </c>
      <c r="D241" s="38">
        <f t="shared" si="10"/>
        <v>0.23084783199999998</v>
      </c>
      <c r="E241" s="38">
        <f t="shared" si="11"/>
        <v>-1.2047599599999999</v>
      </c>
      <c r="F241" s="37" t="str">
        <f>VLOOKUP(L241,Mapping!D:H,5,0)</f>
        <v>AUM</v>
      </c>
      <c r="G241" t="s">
        <v>562</v>
      </c>
      <c r="H241" t="s">
        <v>74</v>
      </c>
      <c r="I241" t="s">
        <v>1886</v>
      </c>
      <c r="J241">
        <v>160000</v>
      </c>
      <c r="K241" t="s">
        <v>591</v>
      </c>
      <c r="L241">
        <v>162130</v>
      </c>
      <c r="M241">
        <v>0</v>
      </c>
      <c r="N241" t="s">
        <v>593</v>
      </c>
      <c r="O241" t="s">
        <v>565</v>
      </c>
      <c r="P241">
        <v>-14356077.92</v>
      </c>
      <c r="Q241">
        <v>0</v>
      </c>
      <c r="R241">
        <v>0</v>
      </c>
      <c r="S241">
        <v>2308478.3199999998</v>
      </c>
      <c r="T241">
        <v>-12047599.6</v>
      </c>
      <c r="U241">
        <v>0</v>
      </c>
      <c r="V241">
        <v>-14356077.92</v>
      </c>
      <c r="W241">
        <v>0</v>
      </c>
      <c r="X241">
        <v>0</v>
      </c>
      <c r="Y241">
        <v>2308478.3199999998</v>
      </c>
      <c r="Z241">
        <v>-12047599.6</v>
      </c>
      <c r="AA241">
        <v>0</v>
      </c>
    </row>
    <row r="242" spans="1:27" ht="15" customHeight="1" x14ac:dyDescent="0.25">
      <c r="A242" s="37" t="str">
        <f t="shared" si="9"/>
        <v>LDGSECIgnore</v>
      </c>
      <c r="B242" s="37" t="str">
        <f>VLOOKUP(L242,Mapping!D:F,3,0)</f>
        <v>Ignore</v>
      </c>
      <c r="C242" s="37" t="str">
        <f>VLOOKUP(L242,Mapping!D:G,4,0)</f>
        <v>Ignore</v>
      </c>
      <c r="D242" s="38">
        <f t="shared" si="10"/>
        <v>0.110415</v>
      </c>
      <c r="E242" s="38">
        <f t="shared" si="11"/>
        <v>-0.40539849999999999</v>
      </c>
      <c r="F242" s="37" t="str">
        <f>VLOOKUP(L242,Mapping!D:H,5,0)</f>
        <v>AUM</v>
      </c>
      <c r="G242" t="s">
        <v>562</v>
      </c>
      <c r="H242" t="s">
        <v>74</v>
      </c>
      <c r="I242" t="s">
        <v>1886</v>
      </c>
      <c r="J242">
        <v>160000</v>
      </c>
      <c r="K242" t="s">
        <v>591</v>
      </c>
      <c r="L242">
        <v>162135</v>
      </c>
      <c r="M242">
        <v>0</v>
      </c>
      <c r="N242" t="s">
        <v>594</v>
      </c>
      <c r="O242" t="s">
        <v>565</v>
      </c>
      <c r="P242">
        <v>-5158135</v>
      </c>
      <c r="Q242">
        <v>0</v>
      </c>
      <c r="R242">
        <v>0</v>
      </c>
      <c r="S242">
        <v>1104150</v>
      </c>
      <c r="T242">
        <v>-4053985</v>
      </c>
      <c r="U242">
        <v>0</v>
      </c>
      <c r="V242">
        <v>-5158135</v>
      </c>
      <c r="W242">
        <v>0</v>
      </c>
      <c r="X242">
        <v>0</v>
      </c>
      <c r="Y242">
        <v>1104150</v>
      </c>
      <c r="Z242">
        <v>-4053985</v>
      </c>
      <c r="AA242">
        <v>0</v>
      </c>
    </row>
    <row r="243" spans="1:27" ht="15" customHeight="1" x14ac:dyDescent="0.25">
      <c r="A243" s="37" t="str">
        <f t="shared" si="9"/>
        <v>LDGSECIgnore</v>
      </c>
      <c r="B243" s="37" t="str">
        <f>VLOOKUP(L243,Mapping!D:F,3,0)</f>
        <v>Ignore</v>
      </c>
      <c r="C243" s="37" t="str">
        <f>VLOOKUP(L243,Mapping!D:G,4,0)</f>
        <v>Ignore</v>
      </c>
      <c r="D243" s="38">
        <f t="shared" si="10"/>
        <v>-7.5952400000000003E-4</v>
      </c>
      <c r="E243" s="38">
        <f t="shared" si="11"/>
        <v>-1.6290090000000001E-3</v>
      </c>
      <c r="F243" s="37" t="str">
        <f>VLOOKUP(L243,Mapping!D:H,5,0)</f>
        <v>AUM</v>
      </c>
      <c r="G243" t="s">
        <v>562</v>
      </c>
      <c r="H243" t="s">
        <v>74</v>
      </c>
      <c r="I243" t="s">
        <v>1886</v>
      </c>
      <c r="J243">
        <v>212000</v>
      </c>
      <c r="K243" t="s">
        <v>595</v>
      </c>
      <c r="L243">
        <v>210123</v>
      </c>
      <c r="M243">
        <v>0</v>
      </c>
      <c r="N243" t="s">
        <v>1191</v>
      </c>
      <c r="O243" t="s">
        <v>565</v>
      </c>
      <c r="P243">
        <v>-8694.85</v>
      </c>
      <c r="Q243">
        <v>0</v>
      </c>
      <c r="R243">
        <v>-7595.24</v>
      </c>
      <c r="S243">
        <v>0</v>
      </c>
      <c r="T243">
        <v>-16290.09</v>
      </c>
      <c r="U243">
        <v>0</v>
      </c>
      <c r="V243">
        <v>-8694.85</v>
      </c>
      <c r="W243">
        <v>0</v>
      </c>
      <c r="X243">
        <v>-7595.24</v>
      </c>
      <c r="Y243">
        <v>0</v>
      </c>
      <c r="Z243">
        <v>-16290.09</v>
      </c>
      <c r="AA243">
        <v>0</v>
      </c>
    </row>
    <row r="244" spans="1:27" ht="15" customHeight="1" x14ac:dyDescent="0.25">
      <c r="A244" s="37" t="str">
        <f t="shared" si="9"/>
        <v>LDGSECIgnore</v>
      </c>
      <c r="B244" s="37" t="str">
        <f>VLOOKUP(L244,Mapping!D:F,3,0)</f>
        <v>Ignore</v>
      </c>
      <c r="C244" s="37" t="str">
        <f>VLOOKUP(L244,Mapping!D:G,4,0)</f>
        <v>Ignore</v>
      </c>
      <c r="D244" s="38">
        <f t="shared" si="10"/>
        <v>5.2916300000000003E-3</v>
      </c>
      <c r="E244" s="38">
        <f t="shared" si="11"/>
        <v>4.8625311999999997E-2</v>
      </c>
      <c r="F244" s="37" t="str">
        <f>VLOOKUP(L244,Mapping!D:H,5,0)</f>
        <v>AUM</v>
      </c>
      <c r="G244" t="s">
        <v>562</v>
      </c>
      <c r="H244" t="s">
        <v>74</v>
      </c>
      <c r="I244" t="s">
        <v>1886</v>
      </c>
      <c r="J244">
        <v>212000</v>
      </c>
      <c r="K244" t="s">
        <v>595</v>
      </c>
      <c r="L244">
        <v>210168</v>
      </c>
      <c r="M244">
        <v>0</v>
      </c>
      <c r="N244" t="s">
        <v>927</v>
      </c>
      <c r="O244" t="s">
        <v>565</v>
      </c>
      <c r="P244">
        <v>0</v>
      </c>
      <c r="Q244">
        <v>433336.82</v>
      </c>
      <c r="R244">
        <v>0</v>
      </c>
      <c r="S244">
        <v>52916.3</v>
      </c>
      <c r="T244">
        <v>0</v>
      </c>
      <c r="U244">
        <v>486253.12</v>
      </c>
      <c r="V244">
        <v>0</v>
      </c>
      <c r="W244">
        <v>433336.82</v>
      </c>
      <c r="X244">
        <v>0</v>
      </c>
      <c r="Y244">
        <v>52916.3</v>
      </c>
      <c r="Z244">
        <v>0</v>
      </c>
      <c r="AA244">
        <v>486253.12</v>
      </c>
    </row>
    <row r="245" spans="1:27" ht="15" customHeight="1" x14ac:dyDescent="0.25">
      <c r="A245" s="37" t="str">
        <f t="shared" si="9"/>
        <v>LDGSECIgnore</v>
      </c>
      <c r="B245" s="37" t="str">
        <f>VLOOKUP(L245,Mapping!D:F,3,0)</f>
        <v>Ignore</v>
      </c>
      <c r="C245" s="37" t="str">
        <f>VLOOKUP(L245,Mapping!D:G,4,0)</f>
        <v>Ignore</v>
      </c>
      <c r="D245" s="38">
        <f t="shared" si="10"/>
        <v>1.1162816000000001E-2</v>
      </c>
      <c r="E245" s="38">
        <f t="shared" si="11"/>
        <v>1.1162816000000001E-2</v>
      </c>
      <c r="F245" s="37" t="str">
        <f>VLOOKUP(L245,Mapping!D:H,5,0)</f>
        <v>AUM</v>
      </c>
      <c r="G245" t="s">
        <v>562</v>
      </c>
      <c r="H245" t="s">
        <v>74</v>
      </c>
      <c r="I245" t="s">
        <v>1886</v>
      </c>
      <c r="J245">
        <v>212000</v>
      </c>
      <c r="K245" t="s">
        <v>595</v>
      </c>
      <c r="L245">
        <v>211114</v>
      </c>
      <c r="M245">
        <v>0</v>
      </c>
      <c r="N245" t="s">
        <v>701</v>
      </c>
      <c r="O245" t="s">
        <v>565</v>
      </c>
      <c r="P245">
        <v>0</v>
      </c>
      <c r="Q245">
        <v>0</v>
      </c>
      <c r="R245">
        <v>0</v>
      </c>
      <c r="S245">
        <v>111628.16</v>
      </c>
      <c r="T245">
        <v>0</v>
      </c>
      <c r="U245">
        <v>111628.16</v>
      </c>
      <c r="V245">
        <v>0</v>
      </c>
      <c r="W245">
        <v>0</v>
      </c>
      <c r="X245">
        <v>0</v>
      </c>
      <c r="Y245">
        <v>111628.16</v>
      </c>
      <c r="Z245">
        <v>0</v>
      </c>
      <c r="AA245">
        <v>111628.16</v>
      </c>
    </row>
    <row r="246" spans="1:27" ht="15" customHeight="1" x14ac:dyDescent="0.25">
      <c r="A246" s="37" t="str">
        <f t="shared" si="9"/>
        <v>LDGSECIgnore</v>
      </c>
      <c r="B246" s="37" t="str">
        <f>VLOOKUP(L246,Mapping!D:F,3,0)</f>
        <v>Ignore</v>
      </c>
      <c r="C246" s="37" t="str">
        <f>VLOOKUP(L246,Mapping!D:G,4,0)</f>
        <v>Ignore</v>
      </c>
      <c r="D246" s="38">
        <f t="shared" si="10"/>
        <v>3.2247450000000002E-3</v>
      </c>
      <c r="E246" s="38">
        <f t="shared" si="11"/>
        <v>3.2247419999999996E-3</v>
      </c>
      <c r="F246" s="37" t="str">
        <f>VLOOKUP(L246,Mapping!D:H,5,0)</f>
        <v>AUM</v>
      </c>
      <c r="G246" t="s">
        <v>562</v>
      </c>
      <c r="H246" t="s">
        <v>74</v>
      </c>
      <c r="I246" t="s">
        <v>1886</v>
      </c>
      <c r="J246">
        <v>212000</v>
      </c>
      <c r="K246" t="s">
        <v>595</v>
      </c>
      <c r="L246">
        <v>212101</v>
      </c>
      <c r="M246">
        <v>0</v>
      </c>
      <c r="N246" t="s">
        <v>598</v>
      </c>
      <c r="O246" t="s">
        <v>565</v>
      </c>
      <c r="P246">
        <v>-0.03</v>
      </c>
      <c r="Q246">
        <v>0</v>
      </c>
      <c r="R246">
        <v>0</v>
      </c>
      <c r="S246">
        <v>32247.45</v>
      </c>
      <c r="T246">
        <v>0</v>
      </c>
      <c r="U246">
        <v>32247.42</v>
      </c>
      <c r="V246">
        <v>-0.03</v>
      </c>
      <c r="W246">
        <v>0</v>
      </c>
      <c r="X246">
        <v>0</v>
      </c>
      <c r="Y246">
        <v>32247.45</v>
      </c>
      <c r="Z246">
        <v>0</v>
      </c>
      <c r="AA246">
        <v>32247.42</v>
      </c>
    </row>
    <row r="247" spans="1:27" ht="15" customHeight="1" x14ac:dyDescent="0.25">
      <c r="A247" s="37" t="str">
        <f t="shared" si="9"/>
        <v>LDGSECIgnore</v>
      </c>
      <c r="B247" s="37" t="str">
        <f>VLOOKUP(L247,Mapping!D:F,3,0)</f>
        <v>Ignore</v>
      </c>
      <c r="C247" s="37" t="str">
        <f>VLOOKUP(L247,Mapping!D:G,4,0)</f>
        <v>Ignore</v>
      </c>
      <c r="D247" s="38">
        <f t="shared" si="10"/>
        <v>4.7352399999999996E-4</v>
      </c>
      <c r="E247" s="38">
        <f t="shared" si="11"/>
        <v>1.078652E-3</v>
      </c>
      <c r="F247" s="37" t="str">
        <f>VLOOKUP(L247,Mapping!D:H,5,0)</f>
        <v>AUM</v>
      </c>
      <c r="G247" t="s">
        <v>562</v>
      </c>
      <c r="H247" t="s">
        <v>74</v>
      </c>
      <c r="I247" t="s">
        <v>1886</v>
      </c>
      <c r="J247">
        <v>212000</v>
      </c>
      <c r="K247" t="s">
        <v>595</v>
      </c>
      <c r="L247">
        <v>212109</v>
      </c>
      <c r="M247">
        <v>0</v>
      </c>
      <c r="N247" t="s">
        <v>1291</v>
      </c>
      <c r="O247" t="s">
        <v>565</v>
      </c>
      <c r="P247">
        <v>0</v>
      </c>
      <c r="Q247">
        <v>6051.28</v>
      </c>
      <c r="R247">
        <v>0</v>
      </c>
      <c r="S247">
        <v>4735.24</v>
      </c>
      <c r="T247">
        <v>0</v>
      </c>
      <c r="U247">
        <v>10786.52</v>
      </c>
      <c r="V247">
        <v>0</v>
      </c>
      <c r="W247">
        <v>6051.28</v>
      </c>
      <c r="X247">
        <v>0</v>
      </c>
      <c r="Y247">
        <v>4735.24</v>
      </c>
      <c r="Z247">
        <v>0</v>
      </c>
      <c r="AA247">
        <v>10786.52</v>
      </c>
    </row>
    <row r="248" spans="1:27" ht="15" customHeight="1" x14ac:dyDescent="0.25">
      <c r="A248" s="37" t="str">
        <f t="shared" si="9"/>
        <v>LDGSECIgnore</v>
      </c>
      <c r="B248" s="37" t="str">
        <f>VLOOKUP(L248,Mapping!D:F,3,0)</f>
        <v>Ignore</v>
      </c>
      <c r="C248" s="37" t="str">
        <f>VLOOKUP(L248,Mapping!D:G,4,0)</f>
        <v>Ignore</v>
      </c>
      <c r="D248" s="38">
        <f t="shared" si="10"/>
        <v>-3.8000000000000003E-8</v>
      </c>
      <c r="E248" s="38">
        <f t="shared" si="11"/>
        <v>0</v>
      </c>
      <c r="F248" s="37" t="str">
        <f>VLOOKUP(L248,Mapping!D:H,5,0)</f>
        <v>AUM</v>
      </c>
      <c r="G248" t="s">
        <v>562</v>
      </c>
      <c r="H248" t="s">
        <v>74</v>
      </c>
      <c r="I248" t="s">
        <v>1886</v>
      </c>
      <c r="J248">
        <v>212000</v>
      </c>
      <c r="K248" t="s">
        <v>595</v>
      </c>
      <c r="L248">
        <v>212112</v>
      </c>
      <c r="M248">
        <v>0</v>
      </c>
      <c r="N248" t="s">
        <v>599</v>
      </c>
      <c r="O248" t="s">
        <v>565</v>
      </c>
      <c r="P248">
        <v>0</v>
      </c>
      <c r="Q248">
        <v>0.38</v>
      </c>
      <c r="R248">
        <v>-0.38</v>
      </c>
      <c r="S248">
        <v>0</v>
      </c>
      <c r="T248">
        <v>0</v>
      </c>
      <c r="U248">
        <v>0</v>
      </c>
      <c r="V248">
        <v>0</v>
      </c>
      <c r="W248">
        <v>0.38</v>
      </c>
      <c r="X248">
        <v>-0.38</v>
      </c>
      <c r="Y248">
        <v>0</v>
      </c>
      <c r="Z248">
        <v>0</v>
      </c>
      <c r="AA248">
        <v>0</v>
      </c>
    </row>
    <row r="249" spans="1:27" ht="15" customHeight="1" x14ac:dyDescent="0.25">
      <c r="A249" s="37" t="str">
        <f t="shared" si="9"/>
        <v>LDGSECIgnore</v>
      </c>
      <c r="B249" s="37" t="str">
        <f>VLOOKUP(L249,Mapping!D:F,3,0)</f>
        <v>Ignore</v>
      </c>
      <c r="C249" s="37" t="str">
        <f>VLOOKUP(L249,Mapping!D:G,4,0)</f>
        <v>Ignore</v>
      </c>
      <c r="D249" s="38">
        <f t="shared" si="10"/>
        <v>-3.8000000000000003E-8</v>
      </c>
      <c r="E249" s="38">
        <f t="shared" si="11"/>
        <v>0</v>
      </c>
      <c r="F249" s="37" t="str">
        <f>VLOOKUP(L249,Mapping!D:H,5,0)</f>
        <v>AUM</v>
      </c>
      <c r="G249" t="s">
        <v>562</v>
      </c>
      <c r="H249" t="s">
        <v>74</v>
      </c>
      <c r="I249" t="s">
        <v>1886</v>
      </c>
      <c r="J249">
        <v>212000</v>
      </c>
      <c r="K249" t="s">
        <v>595</v>
      </c>
      <c r="L249">
        <v>212113</v>
      </c>
      <c r="M249">
        <v>0</v>
      </c>
      <c r="N249" t="s">
        <v>600</v>
      </c>
      <c r="O249" t="s">
        <v>565</v>
      </c>
      <c r="P249">
        <v>0</v>
      </c>
      <c r="Q249">
        <v>0.38</v>
      </c>
      <c r="R249">
        <v>-0.38</v>
      </c>
      <c r="S249">
        <v>0</v>
      </c>
      <c r="T249">
        <v>0</v>
      </c>
      <c r="U249">
        <v>0</v>
      </c>
      <c r="V249">
        <v>0</v>
      </c>
      <c r="W249">
        <v>0.38</v>
      </c>
      <c r="X249">
        <v>-0.38</v>
      </c>
      <c r="Y249">
        <v>0</v>
      </c>
      <c r="Z249">
        <v>0</v>
      </c>
      <c r="AA249">
        <v>0</v>
      </c>
    </row>
    <row r="250" spans="1:27" ht="15" customHeight="1" x14ac:dyDescent="0.25">
      <c r="A250" s="37" t="str">
        <f t="shared" si="9"/>
        <v>LDGSECIgnore</v>
      </c>
      <c r="B250" s="37" t="str">
        <f>VLOOKUP(L250,Mapping!D:F,3,0)</f>
        <v>Ignore</v>
      </c>
      <c r="C250" s="37" t="str">
        <f>VLOOKUP(L250,Mapping!D:G,4,0)</f>
        <v>Ignore</v>
      </c>
      <c r="D250" s="38">
        <f t="shared" si="10"/>
        <v>1.20773E-4</v>
      </c>
      <c r="E250" s="38">
        <f t="shared" si="11"/>
        <v>1.2095399999999999E-4</v>
      </c>
      <c r="F250" s="37" t="str">
        <f>VLOOKUP(L250,Mapping!D:H,5,0)</f>
        <v>AUM</v>
      </c>
      <c r="G250" t="s">
        <v>562</v>
      </c>
      <c r="H250" t="s">
        <v>74</v>
      </c>
      <c r="I250" t="s">
        <v>1886</v>
      </c>
      <c r="J250">
        <v>212000</v>
      </c>
      <c r="K250" t="s">
        <v>595</v>
      </c>
      <c r="L250">
        <v>212114</v>
      </c>
      <c r="M250">
        <v>0</v>
      </c>
      <c r="N250" t="s">
        <v>601</v>
      </c>
      <c r="O250" t="s">
        <v>565</v>
      </c>
      <c r="P250">
        <v>0</v>
      </c>
      <c r="Q250">
        <v>1.81</v>
      </c>
      <c r="R250">
        <v>0</v>
      </c>
      <c r="S250">
        <v>1207.73</v>
      </c>
      <c r="T250">
        <v>0</v>
      </c>
      <c r="U250">
        <v>1209.54</v>
      </c>
      <c r="V250">
        <v>0</v>
      </c>
      <c r="W250">
        <v>1.81</v>
      </c>
      <c r="X250">
        <v>0</v>
      </c>
      <c r="Y250">
        <v>1207.73</v>
      </c>
      <c r="Z250">
        <v>0</v>
      </c>
      <c r="AA250">
        <v>1209.54</v>
      </c>
    </row>
    <row r="251" spans="1:27" ht="15" customHeight="1" x14ac:dyDescent="0.25">
      <c r="A251" s="37" t="str">
        <f t="shared" si="9"/>
        <v>LDGSECIgnore</v>
      </c>
      <c r="B251" s="37" t="str">
        <f>VLOOKUP(L251,Mapping!D:F,3,0)</f>
        <v>Ignore</v>
      </c>
      <c r="C251" s="37" t="str">
        <f>VLOOKUP(L251,Mapping!D:G,4,0)</f>
        <v>Ignore</v>
      </c>
      <c r="D251" s="38">
        <f t="shared" si="10"/>
        <v>1.8123399999999998E-4</v>
      </c>
      <c r="E251" s="38">
        <f t="shared" si="11"/>
        <v>1.8445399999999999E-4</v>
      </c>
      <c r="F251" s="37" t="str">
        <f>VLOOKUP(L251,Mapping!D:H,5,0)</f>
        <v>AUM</v>
      </c>
      <c r="G251" t="s">
        <v>562</v>
      </c>
      <c r="H251" t="s">
        <v>74</v>
      </c>
      <c r="I251" t="s">
        <v>1886</v>
      </c>
      <c r="J251">
        <v>212000</v>
      </c>
      <c r="K251" t="s">
        <v>595</v>
      </c>
      <c r="L251">
        <v>212117</v>
      </c>
      <c r="M251">
        <v>0</v>
      </c>
      <c r="N251" t="s">
        <v>865</v>
      </c>
      <c r="O251" t="s">
        <v>565</v>
      </c>
      <c r="P251">
        <v>0</v>
      </c>
      <c r="Q251">
        <v>32.200000000000003</v>
      </c>
      <c r="R251">
        <v>0</v>
      </c>
      <c r="S251">
        <v>1812.34</v>
      </c>
      <c r="T251">
        <v>0</v>
      </c>
      <c r="U251">
        <v>1844.54</v>
      </c>
      <c r="V251">
        <v>0</v>
      </c>
      <c r="W251">
        <v>32.200000000000003</v>
      </c>
      <c r="X251">
        <v>0</v>
      </c>
      <c r="Y251">
        <v>1812.34</v>
      </c>
      <c r="Z251">
        <v>0</v>
      </c>
      <c r="AA251">
        <v>1844.54</v>
      </c>
    </row>
    <row r="252" spans="1:27" ht="15" customHeight="1" x14ac:dyDescent="0.25">
      <c r="A252" s="37" t="str">
        <f t="shared" si="9"/>
        <v>LDGSECIgnore</v>
      </c>
      <c r="B252" s="37" t="str">
        <f>VLOOKUP(L252,Mapping!D:F,3,0)</f>
        <v>Ignore</v>
      </c>
      <c r="C252" s="37" t="str">
        <f>VLOOKUP(L252,Mapping!D:G,4,0)</f>
        <v>Ignore</v>
      </c>
      <c r="D252" s="38">
        <f t="shared" si="10"/>
        <v>0</v>
      </c>
      <c r="E252" s="38">
        <f t="shared" si="11"/>
        <v>-3.2000000000000002E-8</v>
      </c>
      <c r="F252" s="37" t="str">
        <f>VLOOKUP(L252,Mapping!D:H,5,0)</f>
        <v>AUM</v>
      </c>
      <c r="G252" t="s">
        <v>562</v>
      </c>
      <c r="H252" t="s">
        <v>74</v>
      </c>
      <c r="I252" t="s">
        <v>1886</v>
      </c>
      <c r="J252">
        <v>212000</v>
      </c>
      <c r="K252" t="s">
        <v>595</v>
      </c>
      <c r="L252">
        <v>212121</v>
      </c>
      <c r="M252">
        <v>0</v>
      </c>
      <c r="N252" t="s">
        <v>602</v>
      </c>
      <c r="O252" t="s">
        <v>565</v>
      </c>
      <c r="P252">
        <v>-0.32</v>
      </c>
      <c r="Q252">
        <v>0</v>
      </c>
      <c r="R252">
        <v>0</v>
      </c>
      <c r="S252">
        <v>0</v>
      </c>
      <c r="T252">
        <v>-0.32</v>
      </c>
      <c r="U252">
        <v>0</v>
      </c>
      <c r="V252">
        <v>-0.32</v>
      </c>
      <c r="W252">
        <v>0</v>
      </c>
      <c r="X252">
        <v>0</v>
      </c>
      <c r="Y252">
        <v>0</v>
      </c>
      <c r="Z252">
        <v>-0.32</v>
      </c>
      <c r="AA252">
        <v>0</v>
      </c>
    </row>
    <row r="253" spans="1:27" ht="15" customHeight="1" x14ac:dyDescent="0.25">
      <c r="A253" s="37" t="str">
        <f t="shared" si="9"/>
        <v>LDGSECIgnore</v>
      </c>
      <c r="B253" s="37" t="str">
        <f>VLOOKUP(L253,Mapping!D:F,3,0)</f>
        <v>Ignore</v>
      </c>
      <c r="C253" s="37" t="str">
        <f>VLOOKUP(L253,Mapping!D:G,4,0)</f>
        <v>Ignore</v>
      </c>
      <c r="D253" s="38">
        <f t="shared" si="10"/>
        <v>1.1731999999999999E-3</v>
      </c>
      <c r="E253" s="38">
        <f t="shared" si="11"/>
        <v>1.172771E-3</v>
      </c>
      <c r="F253" s="37" t="str">
        <f>VLOOKUP(L253,Mapping!D:H,5,0)</f>
        <v>AUM</v>
      </c>
      <c r="G253" t="s">
        <v>562</v>
      </c>
      <c r="H253" t="s">
        <v>74</v>
      </c>
      <c r="I253" t="s">
        <v>1886</v>
      </c>
      <c r="J253">
        <v>212000</v>
      </c>
      <c r="K253" t="s">
        <v>595</v>
      </c>
      <c r="L253">
        <v>212124</v>
      </c>
      <c r="M253">
        <v>0</v>
      </c>
      <c r="N253" t="s">
        <v>603</v>
      </c>
      <c r="O253" t="s">
        <v>565</v>
      </c>
      <c r="P253">
        <v>-4.29</v>
      </c>
      <c r="Q253">
        <v>0</v>
      </c>
      <c r="R253">
        <v>0</v>
      </c>
      <c r="S253">
        <v>11732</v>
      </c>
      <c r="T253">
        <v>0</v>
      </c>
      <c r="U253">
        <v>11727.71</v>
      </c>
      <c r="V253">
        <v>-4.29</v>
      </c>
      <c r="W253">
        <v>0</v>
      </c>
      <c r="X253">
        <v>0</v>
      </c>
      <c r="Y253">
        <v>11732</v>
      </c>
      <c r="Z253">
        <v>0</v>
      </c>
      <c r="AA253">
        <v>11727.71</v>
      </c>
    </row>
    <row r="254" spans="1:27" ht="15" customHeight="1" x14ac:dyDescent="0.25">
      <c r="A254" s="37" t="str">
        <f t="shared" si="9"/>
        <v>LDGSECIgnore</v>
      </c>
      <c r="B254" s="37" t="str">
        <f>VLOOKUP(L254,Mapping!D:F,3,0)</f>
        <v>Ignore</v>
      </c>
      <c r="C254" s="37" t="str">
        <f>VLOOKUP(L254,Mapping!D:G,4,0)</f>
        <v>Ignore</v>
      </c>
      <c r="D254" s="38">
        <f t="shared" si="10"/>
        <v>3.0741199999999996E-4</v>
      </c>
      <c r="E254" s="38">
        <f t="shared" si="11"/>
        <v>3.0507399999999996E-4</v>
      </c>
      <c r="F254" s="37" t="str">
        <f>VLOOKUP(L254,Mapping!D:H,5,0)</f>
        <v>AUM</v>
      </c>
      <c r="G254" t="s">
        <v>562</v>
      </c>
      <c r="H254" t="s">
        <v>74</v>
      </c>
      <c r="I254" t="s">
        <v>1886</v>
      </c>
      <c r="J254">
        <v>212000</v>
      </c>
      <c r="K254" t="s">
        <v>595</v>
      </c>
      <c r="L254">
        <v>212132</v>
      </c>
      <c r="M254">
        <v>0</v>
      </c>
      <c r="N254" t="s">
        <v>1192</v>
      </c>
      <c r="O254" t="s">
        <v>565</v>
      </c>
      <c r="P254">
        <v>-23.38</v>
      </c>
      <c r="Q254">
        <v>0</v>
      </c>
      <c r="R254">
        <v>0</v>
      </c>
      <c r="S254">
        <v>3074.12</v>
      </c>
      <c r="T254">
        <v>0</v>
      </c>
      <c r="U254">
        <v>3050.74</v>
      </c>
      <c r="V254">
        <v>-23.38</v>
      </c>
      <c r="W254">
        <v>0</v>
      </c>
      <c r="X254">
        <v>0</v>
      </c>
      <c r="Y254">
        <v>3074.12</v>
      </c>
      <c r="Z254">
        <v>0</v>
      </c>
      <c r="AA254">
        <v>3050.74</v>
      </c>
    </row>
    <row r="255" spans="1:27" ht="15" customHeight="1" x14ac:dyDescent="0.25">
      <c r="A255" s="37" t="str">
        <f t="shared" si="9"/>
        <v>LDGSECIgnore</v>
      </c>
      <c r="B255" s="37" t="str">
        <f>VLOOKUP(L255,Mapping!D:F,3,0)</f>
        <v>Ignore</v>
      </c>
      <c r="C255" s="37" t="str">
        <f>VLOOKUP(L255,Mapping!D:G,4,0)</f>
        <v>Ignore</v>
      </c>
      <c r="D255" s="38">
        <f t="shared" si="10"/>
        <v>8.8001E-5</v>
      </c>
      <c r="E255" s="38">
        <f t="shared" si="11"/>
        <v>2.09194E-4</v>
      </c>
      <c r="F255" s="37" t="str">
        <f>VLOOKUP(L255,Mapping!D:H,5,0)</f>
        <v>AUM</v>
      </c>
      <c r="G255" t="s">
        <v>562</v>
      </c>
      <c r="H255" t="s">
        <v>74</v>
      </c>
      <c r="I255" t="s">
        <v>1886</v>
      </c>
      <c r="J255">
        <v>212000</v>
      </c>
      <c r="K255" t="s">
        <v>595</v>
      </c>
      <c r="L255">
        <v>212185</v>
      </c>
      <c r="M255">
        <v>0</v>
      </c>
      <c r="N255" t="s">
        <v>928</v>
      </c>
      <c r="O255" t="s">
        <v>565</v>
      </c>
      <c r="P255">
        <v>0</v>
      </c>
      <c r="Q255">
        <v>1211.93</v>
      </c>
      <c r="R255">
        <v>0</v>
      </c>
      <c r="S255">
        <v>880.01</v>
      </c>
      <c r="T255">
        <v>0</v>
      </c>
      <c r="U255">
        <v>2091.94</v>
      </c>
      <c r="V255">
        <v>0</v>
      </c>
      <c r="W255">
        <v>1211.93</v>
      </c>
      <c r="X255">
        <v>0</v>
      </c>
      <c r="Y255">
        <v>880.01</v>
      </c>
      <c r="Z255">
        <v>0</v>
      </c>
      <c r="AA255">
        <v>2091.94</v>
      </c>
    </row>
    <row r="256" spans="1:27" ht="15" customHeight="1" x14ac:dyDescent="0.25">
      <c r="A256" s="37" t="str">
        <f t="shared" si="9"/>
        <v>LDGSECIgnore</v>
      </c>
      <c r="B256" s="37" t="str">
        <f>VLOOKUP(L256,Mapping!D:F,3,0)</f>
        <v>Ignore</v>
      </c>
      <c r="C256" s="37" t="str">
        <f>VLOOKUP(L256,Mapping!D:G,4,0)</f>
        <v>Ignore</v>
      </c>
      <c r="D256" s="38">
        <f t="shared" si="10"/>
        <v>2.2844099999999999E-4</v>
      </c>
      <c r="E256" s="38">
        <f t="shared" si="11"/>
        <v>2.2844099999999999E-4</v>
      </c>
      <c r="F256" s="37" t="str">
        <f>VLOOKUP(L256,Mapping!D:H,5,0)</f>
        <v>AUM</v>
      </c>
      <c r="G256" t="s">
        <v>562</v>
      </c>
      <c r="H256" t="s">
        <v>74</v>
      </c>
      <c r="I256" t="s">
        <v>1886</v>
      </c>
      <c r="J256">
        <v>212000</v>
      </c>
      <c r="K256" t="s">
        <v>595</v>
      </c>
      <c r="L256">
        <v>212186</v>
      </c>
      <c r="M256">
        <v>0</v>
      </c>
      <c r="N256" t="s">
        <v>1377</v>
      </c>
      <c r="O256" t="s">
        <v>565</v>
      </c>
      <c r="P256">
        <v>0</v>
      </c>
      <c r="Q256">
        <v>0</v>
      </c>
      <c r="R256">
        <v>0</v>
      </c>
      <c r="S256">
        <v>2284.41</v>
      </c>
      <c r="T256">
        <v>0</v>
      </c>
      <c r="U256">
        <v>2284.41</v>
      </c>
      <c r="V256">
        <v>0</v>
      </c>
      <c r="W256">
        <v>0</v>
      </c>
      <c r="X256">
        <v>0</v>
      </c>
      <c r="Y256">
        <v>2284.41</v>
      </c>
      <c r="Z256">
        <v>0</v>
      </c>
      <c r="AA256">
        <v>2284.41</v>
      </c>
    </row>
    <row r="257" spans="1:27" ht="15" customHeight="1" x14ac:dyDescent="0.25">
      <c r="A257" s="37" t="str">
        <f t="shared" si="9"/>
        <v>LDGSECIgnore</v>
      </c>
      <c r="B257" s="37" t="str">
        <f>VLOOKUP(L257,Mapping!D:F,3,0)</f>
        <v>Ignore</v>
      </c>
      <c r="C257" s="37" t="str">
        <f>VLOOKUP(L257,Mapping!D:G,4,0)</f>
        <v>Ignore</v>
      </c>
      <c r="D257" s="38">
        <f t="shared" si="10"/>
        <v>2.1037326000000002E-2</v>
      </c>
      <c r="E257" s="38">
        <f t="shared" si="11"/>
        <v>2.1251120000000002E-2</v>
      </c>
      <c r="F257" s="37" t="str">
        <f>VLOOKUP(L257,Mapping!D:H,5,0)</f>
        <v>AUM</v>
      </c>
      <c r="G257" t="s">
        <v>562</v>
      </c>
      <c r="H257" t="s">
        <v>74</v>
      </c>
      <c r="I257" t="s">
        <v>1886</v>
      </c>
      <c r="J257">
        <v>212000</v>
      </c>
      <c r="K257" t="s">
        <v>595</v>
      </c>
      <c r="L257">
        <v>212187</v>
      </c>
      <c r="M257">
        <v>0</v>
      </c>
      <c r="N257" t="s">
        <v>1023</v>
      </c>
      <c r="O257" t="s">
        <v>565</v>
      </c>
      <c r="P257">
        <v>0</v>
      </c>
      <c r="Q257">
        <v>2137.94</v>
      </c>
      <c r="R257">
        <v>0</v>
      </c>
      <c r="S257">
        <v>210373.26</v>
      </c>
      <c r="T257">
        <v>0</v>
      </c>
      <c r="U257">
        <v>212511.2</v>
      </c>
      <c r="V257">
        <v>0</v>
      </c>
      <c r="W257">
        <v>2137.94</v>
      </c>
      <c r="X257">
        <v>0</v>
      </c>
      <c r="Y257">
        <v>210373.26</v>
      </c>
      <c r="Z257">
        <v>0</v>
      </c>
      <c r="AA257">
        <v>212511.2</v>
      </c>
    </row>
    <row r="258" spans="1:27" ht="15" customHeight="1" x14ac:dyDescent="0.25">
      <c r="A258" s="37" t="str">
        <f t="shared" si="9"/>
        <v>LDGSECIgnore</v>
      </c>
      <c r="B258" s="37" t="str">
        <f>VLOOKUP(L258,Mapping!D:F,3,0)</f>
        <v>Ignore</v>
      </c>
      <c r="C258" s="37" t="str">
        <f>VLOOKUP(L258,Mapping!D:G,4,0)</f>
        <v>Ignore</v>
      </c>
      <c r="D258" s="38">
        <f t="shared" si="10"/>
        <v>3.7870999999999997E-5</v>
      </c>
      <c r="E258" s="38">
        <f t="shared" si="11"/>
        <v>3.8800000000000001E-5</v>
      </c>
      <c r="F258" s="37" t="str">
        <f>VLOOKUP(L258,Mapping!D:H,5,0)</f>
        <v>AUM</v>
      </c>
      <c r="G258" t="s">
        <v>562</v>
      </c>
      <c r="H258" t="s">
        <v>74</v>
      </c>
      <c r="I258" t="s">
        <v>1886</v>
      </c>
      <c r="J258">
        <v>212000</v>
      </c>
      <c r="K258" t="s">
        <v>595</v>
      </c>
      <c r="L258">
        <v>212191</v>
      </c>
      <c r="M258">
        <v>0</v>
      </c>
      <c r="N258" t="s">
        <v>1193</v>
      </c>
      <c r="O258" t="s">
        <v>565</v>
      </c>
      <c r="P258">
        <v>0</v>
      </c>
      <c r="Q258">
        <v>9.2900000000000009</v>
      </c>
      <c r="R258">
        <v>0</v>
      </c>
      <c r="S258">
        <v>378.71</v>
      </c>
      <c r="T258">
        <v>0</v>
      </c>
      <c r="U258">
        <v>388</v>
      </c>
      <c r="V258">
        <v>0</v>
      </c>
      <c r="W258">
        <v>9.2900000000000009</v>
      </c>
      <c r="X258">
        <v>0</v>
      </c>
      <c r="Y258">
        <v>378.71</v>
      </c>
      <c r="Z258">
        <v>0</v>
      </c>
      <c r="AA258">
        <v>388</v>
      </c>
    </row>
    <row r="259" spans="1:27" ht="15" customHeight="1" x14ac:dyDescent="0.25">
      <c r="A259" s="37" t="str">
        <f t="shared" si="9"/>
        <v>LDGSECIgnore</v>
      </c>
      <c r="B259" s="37" t="str">
        <f>VLOOKUP(L259,Mapping!D:F,3,0)</f>
        <v>Ignore</v>
      </c>
      <c r="C259" s="37" t="str">
        <f>VLOOKUP(L259,Mapping!D:G,4,0)</f>
        <v>Ignore</v>
      </c>
      <c r="D259" s="38">
        <f t="shared" si="10"/>
        <v>0</v>
      </c>
      <c r="E259" s="38">
        <f t="shared" si="11"/>
        <v>2.16E-3</v>
      </c>
      <c r="F259" s="37" t="str">
        <f>VLOOKUP(L259,Mapping!D:H,5,0)</f>
        <v>AUM</v>
      </c>
      <c r="G259" t="s">
        <v>562</v>
      </c>
      <c r="H259" t="s">
        <v>74</v>
      </c>
      <c r="I259" t="s">
        <v>1886</v>
      </c>
      <c r="J259">
        <v>212000</v>
      </c>
      <c r="K259" t="s">
        <v>595</v>
      </c>
      <c r="L259">
        <v>212194</v>
      </c>
      <c r="M259">
        <v>0</v>
      </c>
      <c r="N259" t="s">
        <v>605</v>
      </c>
      <c r="O259" t="s">
        <v>565</v>
      </c>
      <c r="P259">
        <v>0</v>
      </c>
      <c r="Q259">
        <v>21600</v>
      </c>
      <c r="R259">
        <v>0</v>
      </c>
      <c r="S259">
        <v>0</v>
      </c>
      <c r="T259">
        <v>0</v>
      </c>
      <c r="U259">
        <v>21600</v>
      </c>
      <c r="V259">
        <v>0</v>
      </c>
      <c r="W259">
        <v>21600</v>
      </c>
      <c r="X259">
        <v>0</v>
      </c>
      <c r="Y259">
        <v>0</v>
      </c>
      <c r="Z259">
        <v>0</v>
      </c>
      <c r="AA259">
        <v>21600</v>
      </c>
    </row>
    <row r="260" spans="1:27" ht="15" customHeight="1" x14ac:dyDescent="0.25">
      <c r="A260" s="37" t="str">
        <f t="shared" ref="A260:A323" si="12">H260&amp;B260</f>
        <v>LDGSECIgnore</v>
      </c>
      <c r="B260" s="37" t="str">
        <f>VLOOKUP(L260,Mapping!D:F,3,0)</f>
        <v>Ignore</v>
      </c>
      <c r="C260" s="37" t="str">
        <f>VLOOKUP(L260,Mapping!D:G,4,0)</f>
        <v>Ignore</v>
      </c>
      <c r="D260" s="38">
        <f t="shared" ref="D260:D323" si="13">(X260+Y260)/10000000</f>
        <v>4.2288299999999998E-4</v>
      </c>
      <c r="E260" s="38">
        <f t="shared" ref="E260:E323" si="14">(Z260+AA260)/10000000</f>
        <v>5.2898300000000001E-4</v>
      </c>
      <c r="F260" s="37" t="str">
        <f>VLOOKUP(L260,Mapping!D:H,5,0)</f>
        <v>AUM</v>
      </c>
      <c r="G260" t="s">
        <v>562</v>
      </c>
      <c r="H260" t="s">
        <v>74</v>
      </c>
      <c r="I260" t="s">
        <v>1886</v>
      </c>
      <c r="J260">
        <v>212000</v>
      </c>
      <c r="K260" t="s">
        <v>595</v>
      </c>
      <c r="L260">
        <v>212195</v>
      </c>
      <c r="M260">
        <v>0</v>
      </c>
      <c r="N260" t="s">
        <v>2247</v>
      </c>
      <c r="O260" t="s">
        <v>565</v>
      </c>
      <c r="P260">
        <v>0</v>
      </c>
      <c r="Q260">
        <v>1061</v>
      </c>
      <c r="R260">
        <v>0</v>
      </c>
      <c r="S260">
        <v>4228.83</v>
      </c>
      <c r="T260">
        <v>0</v>
      </c>
      <c r="U260">
        <v>5289.83</v>
      </c>
      <c r="V260">
        <v>0</v>
      </c>
      <c r="W260">
        <v>1061</v>
      </c>
      <c r="X260">
        <v>0</v>
      </c>
      <c r="Y260">
        <v>4228.83</v>
      </c>
      <c r="Z260">
        <v>0</v>
      </c>
      <c r="AA260">
        <v>5289.83</v>
      </c>
    </row>
    <row r="261" spans="1:27" ht="15" customHeight="1" x14ac:dyDescent="0.25">
      <c r="A261" s="37" t="str">
        <f t="shared" si="12"/>
        <v>LDGSECIgnore</v>
      </c>
      <c r="B261" s="37" t="str">
        <f>VLOOKUP(L261,Mapping!D:F,3,0)</f>
        <v>Ignore</v>
      </c>
      <c r="C261" s="37" t="str">
        <f>VLOOKUP(L261,Mapping!D:G,4,0)</f>
        <v>Ignore</v>
      </c>
      <c r="D261" s="38">
        <f t="shared" si="13"/>
        <v>3.1118600000000003E-4</v>
      </c>
      <c r="E261" s="38">
        <f t="shared" si="14"/>
        <v>5.4000000000000001E-4</v>
      </c>
      <c r="F261" s="37" t="str">
        <f>VLOOKUP(L261,Mapping!D:H,5,0)</f>
        <v>AUM</v>
      </c>
      <c r="G261" t="s">
        <v>562</v>
      </c>
      <c r="H261" t="s">
        <v>74</v>
      </c>
      <c r="I261" t="s">
        <v>1886</v>
      </c>
      <c r="J261">
        <v>212000</v>
      </c>
      <c r="K261" t="s">
        <v>595</v>
      </c>
      <c r="L261">
        <v>212197</v>
      </c>
      <c r="M261">
        <v>0</v>
      </c>
      <c r="N261" t="s">
        <v>856</v>
      </c>
      <c r="O261" t="s">
        <v>565</v>
      </c>
      <c r="P261">
        <v>0</v>
      </c>
      <c r="Q261">
        <v>2288.14</v>
      </c>
      <c r="R261">
        <v>0</v>
      </c>
      <c r="S261">
        <v>3111.86</v>
      </c>
      <c r="T261">
        <v>0</v>
      </c>
      <c r="U261">
        <v>5400</v>
      </c>
      <c r="V261">
        <v>0</v>
      </c>
      <c r="W261">
        <v>2288.14</v>
      </c>
      <c r="X261">
        <v>0</v>
      </c>
      <c r="Y261">
        <v>3111.86</v>
      </c>
      <c r="Z261">
        <v>0</v>
      </c>
      <c r="AA261">
        <v>5400</v>
      </c>
    </row>
    <row r="262" spans="1:27" ht="15" customHeight="1" x14ac:dyDescent="0.25">
      <c r="A262" s="37" t="str">
        <f t="shared" si="12"/>
        <v>LDGSECIgnore</v>
      </c>
      <c r="B262" s="37" t="str">
        <f>VLOOKUP(L262,Mapping!D:F,3,0)</f>
        <v>Ignore</v>
      </c>
      <c r="C262" s="37" t="str">
        <f>VLOOKUP(L262,Mapping!D:G,4,0)</f>
        <v>Ignore</v>
      </c>
      <c r="D262" s="38">
        <f t="shared" si="13"/>
        <v>0.10357024100000001</v>
      </c>
      <c r="E262" s="38">
        <f t="shared" si="14"/>
        <v>0.17070545500000001</v>
      </c>
      <c r="F262" s="37" t="str">
        <f>VLOOKUP(L262,Mapping!D:H,5,0)</f>
        <v>AUM</v>
      </c>
      <c r="G262" t="s">
        <v>562</v>
      </c>
      <c r="H262" t="s">
        <v>74</v>
      </c>
      <c r="I262" t="s">
        <v>1886</v>
      </c>
      <c r="J262">
        <v>212000</v>
      </c>
      <c r="K262" t="s">
        <v>595</v>
      </c>
      <c r="L262">
        <v>212220</v>
      </c>
      <c r="M262">
        <v>0</v>
      </c>
      <c r="N262" t="s">
        <v>606</v>
      </c>
      <c r="O262" t="s">
        <v>565</v>
      </c>
      <c r="P262">
        <v>0</v>
      </c>
      <c r="Q262">
        <v>671352.14</v>
      </c>
      <c r="R262">
        <v>0</v>
      </c>
      <c r="S262">
        <v>1035702.41</v>
      </c>
      <c r="T262">
        <v>0</v>
      </c>
      <c r="U262">
        <v>1707054.55</v>
      </c>
      <c r="V262">
        <v>0</v>
      </c>
      <c r="W262">
        <v>671352.14</v>
      </c>
      <c r="X262">
        <v>0</v>
      </c>
      <c r="Y262">
        <v>1035702.41</v>
      </c>
      <c r="Z262">
        <v>0</v>
      </c>
      <c r="AA262">
        <v>1707054.55</v>
      </c>
    </row>
    <row r="263" spans="1:27" ht="15" customHeight="1" x14ac:dyDescent="0.25">
      <c r="A263" s="37" t="str">
        <f t="shared" si="12"/>
        <v>LDGSECIgnore</v>
      </c>
      <c r="B263" s="37" t="str">
        <f>VLOOKUP(L263,Mapping!D:F,3,0)</f>
        <v>Ignore</v>
      </c>
      <c r="C263" s="37" t="str">
        <f>VLOOKUP(L263,Mapping!D:G,4,0)</f>
        <v>Ignore</v>
      </c>
      <c r="D263" s="38">
        <f t="shared" si="13"/>
        <v>-6.5933454000000002E-2</v>
      </c>
      <c r="E263" s="38">
        <f t="shared" si="14"/>
        <v>-8.8645805000000008E-2</v>
      </c>
      <c r="F263" s="37" t="str">
        <f>VLOOKUP(L263,Mapping!D:H,5,0)</f>
        <v>AUM</v>
      </c>
      <c r="G263" t="s">
        <v>562</v>
      </c>
      <c r="H263" t="s">
        <v>74</v>
      </c>
      <c r="I263" t="s">
        <v>1886</v>
      </c>
      <c r="J263">
        <v>212000</v>
      </c>
      <c r="K263" t="s">
        <v>595</v>
      </c>
      <c r="L263">
        <v>212223</v>
      </c>
      <c r="M263">
        <v>0</v>
      </c>
      <c r="N263" t="s">
        <v>607</v>
      </c>
      <c r="O263" t="s">
        <v>565</v>
      </c>
      <c r="P263">
        <v>-227123.51</v>
      </c>
      <c r="Q263">
        <v>0</v>
      </c>
      <c r="R263">
        <v>-659334.54</v>
      </c>
      <c r="S263">
        <v>0</v>
      </c>
      <c r="T263">
        <v>-886458.05</v>
      </c>
      <c r="U263">
        <v>0</v>
      </c>
      <c r="V263">
        <v>-227123.51</v>
      </c>
      <c r="W263">
        <v>0</v>
      </c>
      <c r="X263">
        <v>-659334.54</v>
      </c>
      <c r="Y263">
        <v>0</v>
      </c>
      <c r="Z263">
        <v>-886458.05</v>
      </c>
      <c r="AA263">
        <v>0</v>
      </c>
    </row>
    <row r="264" spans="1:27" ht="15" customHeight="1" x14ac:dyDescent="0.25">
      <c r="A264" s="37" t="str">
        <f t="shared" si="12"/>
        <v>LDGSECIgnore</v>
      </c>
      <c r="B264" s="37" t="str">
        <f>VLOOKUP(L264,Mapping!D:F,3,0)</f>
        <v>Ignore</v>
      </c>
      <c r="C264" s="37" t="str">
        <f>VLOOKUP(L264,Mapping!D:G,4,0)</f>
        <v>Ignore</v>
      </c>
      <c r="D264" s="38">
        <f t="shared" si="13"/>
        <v>0</v>
      </c>
      <c r="E264" s="38">
        <f t="shared" si="14"/>
        <v>7.6400000000000001E-7</v>
      </c>
      <c r="F264" s="37" t="str">
        <f>VLOOKUP(L264,Mapping!D:H,5,0)</f>
        <v>AUM</v>
      </c>
      <c r="G264" t="s">
        <v>562</v>
      </c>
      <c r="H264" t="s">
        <v>74</v>
      </c>
      <c r="I264" t="s">
        <v>1886</v>
      </c>
      <c r="J264">
        <v>212000</v>
      </c>
      <c r="K264" t="s">
        <v>595</v>
      </c>
      <c r="L264">
        <v>212227</v>
      </c>
      <c r="M264">
        <v>0</v>
      </c>
      <c r="N264" t="s">
        <v>750</v>
      </c>
      <c r="O264" t="s">
        <v>565</v>
      </c>
      <c r="P264">
        <v>0</v>
      </c>
      <c r="Q264">
        <v>7.64</v>
      </c>
      <c r="R264">
        <v>0</v>
      </c>
      <c r="S264">
        <v>0</v>
      </c>
      <c r="T264">
        <v>0</v>
      </c>
      <c r="U264">
        <v>7.64</v>
      </c>
      <c r="V264">
        <v>0</v>
      </c>
      <c r="W264">
        <v>7.64</v>
      </c>
      <c r="X264">
        <v>0</v>
      </c>
      <c r="Y264">
        <v>0</v>
      </c>
      <c r="Z264">
        <v>0</v>
      </c>
      <c r="AA264">
        <v>7.64</v>
      </c>
    </row>
    <row r="265" spans="1:27" ht="15" customHeight="1" x14ac:dyDescent="0.25">
      <c r="A265" s="37" t="str">
        <f t="shared" si="12"/>
        <v>LDGSECIgnore</v>
      </c>
      <c r="B265" s="37" t="str">
        <f>VLOOKUP(L265,Mapping!D:F,3,0)</f>
        <v>Ignore</v>
      </c>
      <c r="C265" s="37" t="str">
        <f>VLOOKUP(L265,Mapping!D:G,4,0)</f>
        <v>Ignore</v>
      </c>
      <c r="D265" s="38">
        <f t="shared" si="13"/>
        <v>8.6999999999999997E-6</v>
      </c>
      <c r="E265" s="38">
        <f t="shared" si="14"/>
        <v>1.84E-5</v>
      </c>
      <c r="F265" s="37" t="str">
        <f>VLOOKUP(L265,Mapping!D:H,5,0)</f>
        <v>AUM</v>
      </c>
      <c r="G265" t="s">
        <v>562</v>
      </c>
      <c r="H265" t="s">
        <v>74</v>
      </c>
      <c r="I265" t="s">
        <v>1886</v>
      </c>
      <c r="J265">
        <v>212000</v>
      </c>
      <c r="K265" t="s">
        <v>595</v>
      </c>
      <c r="L265">
        <v>212233</v>
      </c>
      <c r="M265">
        <v>0</v>
      </c>
      <c r="N265" t="s">
        <v>608</v>
      </c>
      <c r="O265" t="s">
        <v>565</v>
      </c>
      <c r="P265">
        <v>0</v>
      </c>
      <c r="Q265">
        <v>97</v>
      </c>
      <c r="R265">
        <v>0</v>
      </c>
      <c r="S265">
        <v>87</v>
      </c>
      <c r="T265">
        <v>0</v>
      </c>
      <c r="U265">
        <v>184</v>
      </c>
      <c r="V265">
        <v>0</v>
      </c>
      <c r="W265">
        <v>97</v>
      </c>
      <c r="X265">
        <v>0</v>
      </c>
      <c r="Y265">
        <v>87</v>
      </c>
      <c r="Z265">
        <v>0</v>
      </c>
      <c r="AA265">
        <v>184</v>
      </c>
    </row>
    <row r="266" spans="1:27" ht="15" customHeight="1" x14ac:dyDescent="0.25">
      <c r="A266" s="37" t="str">
        <f t="shared" si="12"/>
        <v>LDGSECIgnore</v>
      </c>
      <c r="B266" s="37" t="str">
        <f>VLOOKUP(L266,Mapping!D:F,3,0)</f>
        <v>Ignore</v>
      </c>
      <c r="C266" s="37" t="str">
        <f>VLOOKUP(L266,Mapping!D:G,4,0)</f>
        <v>Ignore</v>
      </c>
      <c r="D266" s="38">
        <f t="shared" si="13"/>
        <v>9.9822000000000008E-5</v>
      </c>
      <c r="E266" s="38">
        <f t="shared" si="14"/>
        <v>7.6995899999999996E-4</v>
      </c>
      <c r="F266" s="37" t="str">
        <f>VLOOKUP(L266,Mapping!D:H,5,0)</f>
        <v>AUM</v>
      </c>
      <c r="G266" t="s">
        <v>562</v>
      </c>
      <c r="H266" t="s">
        <v>74</v>
      </c>
      <c r="I266" t="s">
        <v>1886</v>
      </c>
      <c r="J266">
        <v>212000</v>
      </c>
      <c r="K266" t="s">
        <v>595</v>
      </c>
      <c r="L266">
        <v>212240</v>
      </c>
      <c r="M266">
        <v>0</v>
      </c>
      <c r="N266" t="s">
        <v>609</v>
      </c>
      <c r="O266" t="s">
        <v>565</v>
      </c>
      <c r="P266">
        <v>0</v>
      </c>
      <c r="Q266">
        <v>6701.37</v>
      </c>
      <c r="R266">
        <v>0</v>
      </c>
      <c r="S266">
        <v>998.22</v>
      </c>
      <c r="T266">
        <v>0</v>
      </c>
      <c r="U266">
        <v>7699.59</v>
      </c>
      <c r="V266">
        <v>0</v>
      </c>
      <c r="W266">
        <v>6701.37</v>
      </c>
      <c r="X266">
        <v>0</v>
      </c>
      <c r="Y266">
        <v>998.22</v>
      </c>
      <c r="Z266">
        <v>0</v>
      </c>
      <c r="AA266">
        <v>7699.59</v>
      </c>
    </row>
    <row r="267" spans="1:27" ht="15" customHeight="1" x14ac:dyDescent="0.25">
      <c r="A267" s="37" t="str">
        <f t="shared" si="12"/>
        <v>LDGSECIgnore</v>
      </c>
      <c r="B267" s="37" t="str">
        <f>VLOOKUP(L267,Mapping!D:F,3,0)</f>
        <v>Ignore</v>
      </c>
      <c r="C267" s="37" t="str">
        <f>VLOOKUP(L267,Mapping!D:G,4,0)</f>
        <v>Ignore</v>
      </c>
      <c r="D267" s="38">
        <f t="shared" si="13"/>
        <v>0</v>
      </c>
      <c r="E267" s="38">
        <f t="shared" si="14"/>
        <v>-7.5000000000000002E-6</v>
      </c>
      <c r="F267" s="37" t="str">
        <f>VLOOKUP(L267,Mapping!D:H,5,0)</f>
        <v>AUM</v>
      </c>
      <c r="G267" t="s">
        <v>562</v>
      </c>
      <c r="H267" t="s">
        <v>74</v>
      </c>
      <c r="I267" t="s">
        <v>1886</v>
      </c>
      <c r="J267">
        <v>212000</v>
      </c>
      <c r="K267" t="s">
        <v>595</v>
      </c>
      <c r="L267">
        <v>212247</v>
      </c>
      <c r="M267">
        <v>0</v>
      </c>
      <c r="N267" t="s">
        <v>610</v>
      </c>
      <c r="O267" t="s">
        <v>565</v>
      </c>
      <c r="P267">
        <v>-75</v>
      </c>
      <c r="Q267">
        <v>0</v>
      </c>
      <c r="R267">
        <v>0</v>
      </c>
      <c r="S267">
        <v>0</v>
      </c>
      <c r="T267">
        <v>-75</v>
      </c>
      <c r="U267">
        <v>0</v>
      </c>
      <c r="V267">
        <v>-75</v>
      </c>
      <c r="W267">
        <v>0</v>
      </c>
      <c r="X267">
        <v>0</v>
      </c>
      <c r="Y267">
        <v>0</v>
      </c>
      <c r="Z267">
        <v>-75</v>
      </c>
      <c r="AA267">
        <v>0</v>
      </c>
    </row>
    <row r="268" spans="1:27" ht="15" customHeight="1" x14ac:dyDescent="0.25">
      <c r="A268" s="37" t="str">
        <f t="shared" si="12"/>
        <v>LDGSECIgnore</v>
      </c>
      <c r="B268" s="37" t="str">
        <f>VLOOKUP(L268,Mapping!D:F,3,0)</f>
        <v>Ignore</v>
      </c>
      <c r="C268" s="37" t="str">
        <f>VLOOKUP(L268,Mapping!D:G,4,0)</f>
        <v>Ignore</v>
      </c>
      <c r="D268" s="38">
        <f t="shared" si="13"/>
        <v>-1.5233000000000001E-5</v>
      </c>
      <c r="E268" s="38">
        <f t="shared" si="14"/>
        <v>2.0161700000000002E-4</v>
      </c>
      <c r="F268" s="37" t="str">
        <f>VLOOKUP(L268,Mapping!D:H,5,0)</f>
        <v>AUM</v>
      </c>
      <c r="G268" t="s">
        <v>562</v>
      </c>
      <c r="H268" t="s">
        <v>74</v>
      </c>
      <c r="I268" t="s">
        <v>1886</v>
      </c>
      <c r="J268">
        <v>212000</v>
      </c>
      <c r="K268" t="s">
        <v>595</v>
      </c>
      <c r="L268">
        <v>212252</v>
      </c>
      <c r="M268">
        <v>0</v>
      </c>
      <c r="N268" t="s">
        <v>611</v>
      </c>
      <c r="O268" t="s">
        <v>565</v>
      </c>
      <c r="P268">
        <v>0</v>
      </c>
      <c r="Q268">
        <v>2168.5</v>
      </c>
      <c r="R268">
        <v>-152.33000000000001</v>
      </c>
      <c r="S268">
        <v>0</v>
      </c>
      <c r="T268">
        <v>0</v>
      </c>
      <c r="U268">
        <v>2016.17</v>
      </c>
      <c r="V268">
        <v>0</v>
      </c>
      <c r="W268">
        <v>2168.5</v>
      </c>
      <c r="X268">
        <v>-152.33000000000001</v>
      </c>
      <c r="Y268">
        <v>0</v>
      </c>
      <c r="Z268">
        <v>0</v>
      </c>
      <c r="AA268">
        <v>2016.17</v>
      </c>
    </row>
    <row r="269" spans="1:27" ht="15" customHeight="1" x14ac:dyDescent="0.25">
      <c r="A269" s="37" t="str">
        <f t="shared" si="12"/>
        <v>LDGSECIgnore</v>
      </c>
      <c r="B269" s="37" t="str">
        <f>VLOOKUP(L269,Mapping!D:F,3,0)</f>
        <v>Ignore</v>
      </c>
      <c r="C269" s="37" t="str">
        <f>VLOOKUP(L269,Mapping!D:G,4,0)</f>
        <v>Ignore</v>
      </c>
      <c r="D269" s="38">
        <f t="shared" si="13"/>
        <v>2.1459359000000001E-2</v>
      </c>
      <c r="E269" s="38">
        <f t="shared" si="14"/>
        <v>9.6700562000000004E-2</v>
      </c>
      <c r="F269" s="37" t="str">
        <f>VLOOKUP(L269,Mapping!D:H,5,0)</f>
        <v>AUM</v>
      </c>
      <c r="G269" t="s">
        <v>562</v>
      </c>
      <c r="H269" t="s">
        <v>74</v>
      </c>
      <c r="I269" t="s">
        <v>1886</v>
      </c>
      <c r="J269">
        <v>212000</v>
      </c>
      <c r="K269" t="s">
        <v>595</v>
      </c>
      <c r="L269">
        <v>212255</v>
      </c>
      <c r="M269">
        <v>0</v>
      </c>
      <c r="N269" t="s">
        <v>612</v>
      </c>
      <c r="O269" t="s">
        <v>565</v>
      </c>
      <c r="P269">
        <v>0</v>
      </c>
      <c r="Q269">
        <v>752412.03</v>
      </c>
      <c r="R269">
        <v>0</v>
      </c>
      <c r="S269">
        <v>214593.59</v>
      </c>
      <c r="T269">
        <v>0</v>
      </c>
      <c r="U269">
        <v>967005.62</v>
      </c>
      <c r="V269">
        <v>0</v>
      </c>
      <c r="W269">
        <v>752412.03</v>
      </c>
      <c r="X269">
        <v>0</v>
      </c>
      <c r="Y269">
        <v>214593.59</v>
      </c>
      <c r="Z269">
        <v>0</v>
      </c>
      <c r="AA269">
        <v>967005.62</v>
      </c>
    </row>
    <row r="270" spans="1:27" ht="15" customHeight="1" x14ac:dyDescent="0.25">
      <c r="A270" s="37" t="str">
        <f t="shared" si="12"/>
        <v>LDGSECIgnore</v>
      </c>
      <c r="B270" s="37" t="str">
        <f>VLOOKUP(L270,Mapping!D:F,3,0)</f>
        <v>Ignore</v>
      </c>
      <c r="C270" s="37" t="str">
        <f>VLOOKUP(L270,Mapping!D:G,4,0)</f>
        <v>Ignore</v>
      </c>
      <c r="D270" s="38">
        <f t="shared" si="13"/>
        <v>-1.9997410000000002E-3</v>
      </c>
      <c r="E270" s="38">
        <f t="shared" si="14"/>
        <v>7.4646300000000005E-4</v>
      </c>
      <c r="F270" s="37" t="str">
        <f>VLOOKUP(L270,Mapping!D:H,5,0)</f>
        <v>AUM</v>
      </c>
      <c r="G270" t="s">
        <v>562</v>
      </c>
      <c r="H270" t="s">
        <v>74</v>
      </c>
      <c r="I270" t="s">
        <v>1886</v>
      </c>
      <c r="J270">
        <v>212000</v>
      </c>
      <c r="K270" t="s">
        <v>595</v>
      </c>
      <c r="L270">
        <v>212271</v>
      </c>
      <c r="M270">
        <v>0</v>
      </c>
      <c r="N270" t="s">
        <v>614</v>
      </c>
      <c r="O270" t="s">
        <v>565</v>
      </c>
      <c r="P270">
        <v>0</v>
      </c>
      <c r="Q270">
        <v>27462.04</v>
      </c>
      <c r="R270">
        <v>-19997.41</v>
      </c>
      <c r="S270">
        <v>0</v>
      </c>
      <c r="T270">
        <v>0</v>
      </c>
      <c r="U270">
        <v>7464.63</v>
      </c>
      <c r="V270">
        <v>0</v>
      </c>
      <c r="W270">
        <v>27462.04</v>
      </c>
      <c r="X270">
        <v>-19997.41</v>
      </c>
      <c r="Y270">
        <v>0</v>
      </c>
      <c r="Z270">
        <v>0</v>
      </c>
      <c r="AA270">
        <v>7464.63</v>
      </c>
    </row>
    <row r="271" spans="1:27" ht="15" customHeight="1" x14ac:dyDescent="0.25">
      <c r="A271" s="37" t="str">
        <f t="shared" si="12"/>
        <v>LDGSECIgnore</v>
      </c>
      <c r="B271" s="37" t="str">
        <f>VLOOKUP(L271,Mapping!D:F,3,0)</f>
        <v>Ignore</v>
      </c>
      <c r="C271" s="37" t="str">
        <f>VLOOKUP(L271,Mapping!D:G,4,0)</f>
        <v>Ignore</v>
      </c>
      <c r="D271" s="38">
        <f t="shared" si="13"/>
        <v>-1.9997410000000002E-3</v>
      </c>
      <c r="E271" s="38">
        <f t="shared" si="14"/>
        <v>7.4646300000000005E-4</v>
      </c>
      <c r="F271" s="37" t="str">
        <f>VLOOKUP(L271,Mapping!D:H,5,0)</f>
        <v>AUM</v>
      </c>
      <c r="G271" t="s">
        <v>562</v>
      </c>
      <c r="H271" t="s">
        <v>74</v>
      </c>
      <c r="I271" t="s">
        <v>1886</v>
      </c>
      <c r="J271">
        <v>212000</v>
      </c>
      <c r="K271" t="s">
        <v>595</v>
      </c>
      <c r="L271">
        <v>212272</v>
      </c>
      <c r="M271">
        <v>0</v>
      </c>
      <c r="N271" t="s">
        <v>615</v>
      </c>
      <c r="O271" t="s">
        <v>565</v>
      </c>
      <c r="P271">
        <v>0</v>
      </c>
      <c r="Q271">
        <v>27462.04</v>
      </c>
      <c r="R271">
        <v>-19997.41</v>
      </c>
      <c r="S271">
        <v>0</v>
      </c>
      <c r="T271">
        <v>0</v>
      </c>
      <c r="U271">
        <v>7464.63</v>
      </c>
      <c r="V271">
        <v>0</v>
      </c>
      <c r="W271">
        <v>27462.04</v>
      </c>
      <c r="X271">
        <v>-19997.41</v>
      </c>
      <c r="Y271">
        <v>0</v>
      </c>
      <c r="Z271">
        <v>0</v>
      </c>
      <c r="AA271">
        <v>7464.63</v>
      </c>
    </row>
    <row r="272" spans="1:27" ht="15" customHeight="1" x14ac:dyDescent="0.25">
      <c r="A272" s="37" t="str">
        <f t="shared" si="12"/>
        <v>LDGSECIgnore</v>
      </c>
      <c r="B272" s="37" t="str">
        <f>VLOOKUP(L272,Mapping!D:F,3,0)</f>
        <v>Ignore</v>
      </c>
      <c r="C272" s="37" t="str">
        <f>VLOOKUP(L272,Mapping!D:G,4,0)</f>
        <v>Ignore</v>
      </c>
      <c r="D272" s="38">
        <f t="shared" si="13"/>
        <v>3.1325500000000002E-4</v>
      </c>
      <c r="E272" s="38">
        <f t="shared" si="14"/>
        <v>3.5424600000000001E-4</v>
      </c>
      <c r="F272" s="37" t="str">
        <f>VLOOKUP(L272,Mapping!D:H,5,0)</f>
        <v>AUM</v>
      </c>
      <c r="G272" t="s">
        <v>562</v>
      </c>
      <c r="H272" t="s">
        <v>74</v>
      </c>
      <c r="I272" t="s">
        <v>1886</v>
      </c>
      <c r="J272">
        <v>212000</v>
      </c>
      <c r="K272" t="s">
        <v>595</v>
      </c>
      <c r="L272">
        <v>212427</v>
      </c>
      <c r="M272">
        <v>0</v>
      </c>
      <c r="N272" t="s">
        <v>682</v>
      </c>
      <c r="O272" t="s">
        <v>565</v>
      </c>
      <c r="P272">
        <v>0</v>
      </c>
      <c r="Q272">
        <v>409.91</v>
      </c>
      <c r="R272">
        <v>0</v>
      </c>
      <c r="S272">
        <v>3132.55</v>
      </c>
      <c r="T272">
        <v>0</v>
      </c>
      <c r="U272">
        <v>3542.46</v>
      </c>
      <c r="V272">
        <v>0</v>
      </c>
      <c r="W272">
        <v>409.91</v>
      </c>
      <c r="X272">
        <v>0</v>
      </c>
      <c r="Y272">
        <v>3132.55</v>
      </c>
      <c r="Z272">
        <v>0</v>
      </c>
      <c r="AA272">
        <v>3542.46</v>
      </c>
    </row>
    <row r="273" spans="1:27" ht="15" customHeight="1" x14ac:dyDescent="0.25">
      <c r="A273" s="37" t="str">
        <f t="shared" si="12"/>
        <v>LDGSECIgnore</v>
      </c>
      <c r="B273" s="37" t="str">
        <f>VLOOKUP(L273,Mapping!D:F,3,0)</f>
        <v>Ignore</v>
      </c>
      <c r="C273" s="37" t="str">
        <f>VLOOKUP(L273,Mapping!D:G,4,0)</f>
        <v>Ignore</v>
      </c>
      <c r="D273" s="38">
        <f t="shared" si="13"/>
        <v>9.9822000000000008E-5</v>
      </c>
      <c r="E273" s="38">
        <f t="shared" si="14"/>
        <v>7.6995899999999996E-4</v>
      </c>
      <c r="F273" s="37" t="str">
        <f>VLOOKUP(L273,Mapping!D:H,5,0)</f>
        <v>AUM</v>
      </c>
      <c r="G273" t="s">
        <v>562</v>
      </c>
      <c r="H273" t="s">
        <v>74</v>
      </c>
      <c r="I273" t="s">
        <v>1886</v>
      </c>
      <c r="J273">
        <v>212000</v>
      </c>
      <c r="K273" t="s">
        <v>595</v>
      </c>
      <c r="L273">
        <v>213166</v>
      </c>
      <c r="M273">
        <v>0</v>
      </c>
      <c r="N273" t="s">
        <v>616</v>
      </c>
      <c r="O273" t="s">
        <v>565</v>
      </c>
      <c r="P273">
        <v>0</v>
      </c>
      <c r="Q273">
        <v>6701.37</v>
      </c>
      <c r="R273">
        <v>0</v>
      </c>
      <c r="S273">
        <v>998.22</v>
      </c>
      <c r="T273">
        <v>0</v>
      </c>
      <c r="U273">
        <v>7699.59</v>
      </c>
      <c r="V273">
        <v>0</v>
      </c>
      <c r="W273">
        <v>6701.37</v>
      </c>
      <c r="X273">
        <v>0</v>
      </c>
      <c r="Y273">
        <v>998.22</v>
      </c>
      <c r="Z273">
        <v>0</v>
      </c>
      <c r="AA273">
        <v>7699.59</v>
      </c>
    </row>
    <row r="274" spans="1:27" ht="15" customHeight="1" x14ac:dyDescent="0.25">
      <c r="A274" s="37" t="str">
        <f t="shared" si="12"/>
        <v>LDGSECIgnore</v>
      </c>
      <c r="B274" s="37" t="str">
        <f>VLOOKUP(L274,Mapping!D:F,3,0)</f>
        <v>Ignore</v>
      </c>
      <c r="C274" s="37" t="str">
        <f>VLOOKUP(L274,Mapping!D:G,4,0)</f>
        <v>Ignore</v>
      </c>
      <c r="D274" s="38">
        <f t="shared" si="13"/>
        <v>-2.3048947E-2</v>
      </c>
      <c r="E274" s="38">
        <f t="shared" si="14"/>
        <v>7.4648930000000011E-3</v>
      </c>
      <c r="F274" s="37" t="str">
        <f>VLOOKUP(L274,Mapping!D:H,5,0)</f>
        <v>AUM</v>
      </c>
      <c r="G274" t="s">
        <v>562</v>
      </c>
      <c r="H274" t="s">
        <v>74</v>
      </c>
      <c r="I274" t="s">
        <v>1886</v>
      </c>
      <c r="J274">
        <v>213000</v>
      </c>
      <c r="K274" t="s">
        <v>617</v>
      </c>
      <c r="L274">
        <v>213500</v>
      </c>
      <c r="M274">
        <v>0</v>
      </c>
      <c r="N274" t="s">
        <v>618</v>
      </c>
      <c r="O274" t="s">
        <v>565</v>
      </c>
      <c r="P274">
        <v>0</v>
      </c>
      <c r="Q274">
        <v>305138.40000000002</v>
      </c>
      <c r="R274">
        <v>-230489.47</v>
      </c>
      <c r="S274">
        <v>0</v>
      </c>
      <c r="T274">
        <v>0</v>
      </c>
      <c r="U274">
        <v>74648.930000000008</v>
      </c>
      <c r="V274">
        <v>0</v>
      </c>
      <c r="W274">
        <v>305138.40000000002</v>
      </c>
      <c r="X274">
        <v>-230489.47</v>
      </c>
      <c r="Y274">
        <v>0</v>
      </c>
      <c r="Z274">
        <v>0</v>
      </c>
      <c r="AA274">
        <v>74648.930000000008</v>
      </c>
    </row>
    <row r="275" spans="1:27" ht="15" customHeight="1" x14ac:dyDescent="0.25">
      <c r="A275" s="37" t="str">
        <f t="shared" si="12"/>
        <v>LDGSECIgnore</v>
      </c>
      <c r="B275" s="37" t="str">
        <f>VLOOKUP(L275,Mapping!D:F,3,0)</f>
        <v>Ignore</v>
      </c>
      <c r="C275" s="37" t="str">
        <f>VLOOKUP(L275,Mapping!D:G,4,0)</f>
        <v>Ignore</v>
      </c>
      <c r="D275" s="38">
        <f t="shared" si="13"/>
        <v>3.9398246999999997E-2</v>
      </c>
      <c r="E275" s="38">
        <f t="shared" si="14"/>
        <v>6.3002697999999996E-2</v>
      </c>
      <c r="F275" s="37" t="str">
        <f>VLOOKUP(L275,Mapping!D:H,5,0)</f>
        <v>AUM</v>
      </c>
      <c r="G275" t="s">
        <v>562</v>
      </c>
      <c r="H275" t="s">
        <v>74</v>
      </c>
      <c r="I275" t="s">
        <v>1886</v>
      </c>
      <c r="J275">
        <v>220000</v>
      </c>
      <c r="K275" t="s">
        <v>619</v>
      </c>
      <c r="L275">
        <v>210125</v>
      </c>
      <c r="M275">
        <v>0</v>
      </c>
      <c r="N275" t="s">
        <v>1283</v>
      </c>
      <c r="O275" t="s">
        <v>565</v>
      </c>
      <c r="P275">
        <v>0</v>
      </c>
      <c r="Q275">
        <v>236044.51</v>
      </c>
      <c r="R275">
        <v>0</v>
      </c>
      <c r="S275">
        <v>393982.47</v>
      </c>
      <c r="T275">
        <v>0</v>
      </c>
      <c r="U275">
        <v>630026.98</v>
      </c>
      <c r="V275">
        <v>0</v>
      </c>
      <c r="W275">
        <v>236044.51</v>
      </c>
      <c r="X275">
        <v>0</v>
      </c>
      <c r="Y275">
        <v>393982.47</v>
      </c>
      <c r="Z275">
        <v>0</v>
      </c>
      <c r="AA275">
        <v>630026.98</v>
      </c>
    </row>
    <row r="276" spans="1:27" ht="15" customHeight="1" x14ac:dyDescent="0.25">
      <c r="A276" s="37" t="str">
        <f t="shared" si="12"/>
        <v>LDGSEC1.2</v>
      </c>
      <c r="B276" s="37">
        <f>VLOOKUP(L276,Mapping!D:F,3,0)</f>
        <v>1.2</v>
      </c>
      <c r="C276" s="37" t="str">
        <f>VLOOKUP(L276,Mapping!D:G,4,0)</f>
        <v>Ignore</v>
      </c>
      <c r="D276" s="38">
        <f t="shared" si="13"/>
        <v>-0.81812830300000006</v>
      </c>
      <c r="E276" s="38">
        <f t="shared" si="14"/>
        <v>15.626713052000001</v>
      </c>
      <c r="F276" s="37">
        <f>VLOOKUP(L276,Mapping!D:H,5,0)</f>
        <v>0</v>
      </c>
      <c r="G276" t="s">
        <v>562</v>
      </c>
      <c r="H276" t="s">
        <v>74</v>
      </c>
      <c r="I276" t="s">
        <v>1886</v>
      </c>
      <c r="J276">
        <v>301000</v>
      </c>
      <c r="K276" t="s">
        <v>624</v>
      </c>
      <c r="L276">
        <v>310000</v>
      </c>
      <c r="M276">
        <v>0</v>
      </c>
      <c r="N276" t="s">
        <v>625</v>
      </c>
      <c r="O276" t="s">
        <v>565</v>
      </c>
      <c r="P276">
        <v>0</v>
      </c>
      <c r="Q276">
        <v>164448413.55000001</v>
      </c>
      <c r="R276">
        <v>-8181283.0300000003</v>
      </c>
      <c r="S276">
        <v>0</v>
      </c>
      <c r="T276">
        <v>0</v>
      </c>
      <c r="U276">
        <v>156267130.52000001</v>
      </c>
      <c r="V276">
        <v>0</v>
      </c>
      <c r="W276">
        <v>164448413.55000001</v>
      </c>
      <c r="X276">
        <v>-8181283.0300000003</v>
      </c>
      <c r="Y276">
        <v>0</v>
      </c>
      <c r="Z276">
        <v>0</v>
      </c>
      <c r="AA276">
        <v>156267130.52000001</v>
      </c>
    </row>
    <row r="277" spans="1:27" ht="15" customHeight="1" x14ac:dyDescent="0.25">
      <c r="A277" s="37" t="str">
        <f t="shared" si="12"/>
        <v>LDGSECIgnore</v>
      </c>
      <c r="B277" s="37" t="str">
        <f>VLOOKUP(L277,Mapping!D:F,3,0)</f>
        <v>Ignore</v>
      </c>
      <c r="C277" s="37" t="str">
        <f>VLOOKUP(L277,Mapping!D:G,4,0)</f>
        <v>Ignore</v>
      </c>
      <c r="D277" s="38">
        <f t="shared" si="13"/>
        <v>0.58584896100000006</v>
      </c>
      <c r="E277" s="38">
        <f t="shared" si="14"/>
        <v>2.0314664680000001</v>
      </c>
      <c r="F277" s="37">
        <f>VLOOKUP(L277,Mapping!D:H,5,0)</f>
        <v>0</v>
      </c>
      <c r="G277" t="s">
        <v>562</v>
      </c>
      <c r="H277" t="s">
        <v>74</v>
      </c>
      <c r="I277" t="s">
        <v>1886</v>
      </c>
      <c r="J277">
        <v>303000</v>
      </c>
      <c r="K277" t="s">
        <v>626</v>
      </c>
      <c r="L277">
        <v>303201</v>
      </c>
      <c r="M277">
        <v>0</v>
      </c>
      <c r="N277" t="s">
        <v>627</v>
      </c>
      <c r="O277" t="s">
        <v>565</v>
      </c>
      <c r="P277">
        <v>0</v>
      </c>
      <c r="Q277">
        <v>14456175.07</v>
      </c>
      <c r="R277">
        <v>0</v>
      </c>
      <c r="S277">
        <v>5858489.6100000003</v>
      </c>
      <c r="T277">
        <v>0</v>
      </c>
      <c r="U277">
        <v>20314664.68</v>
      </c>
      <c r="V277">
        <v>0</v>
      </c>
      <c r="W277">
        <v>14456175.07</v>
      </c>
      <c r="X277">
        <v>0</v>
      </c>
      <c r="Y277">
        <v>5858489.6100000003</v>
      </c>
      <c r="Z277">
        <v>0</v>
      </c>
      <c r="AA277">
        <v>20314664.68</v>
      </c>
    </row>
    <row r="278" spans="1:27" ht="15" customHeight="1" x14ac:dyDescent="0.25">
      <c r="A278" s="37" t="str">
        <f t="shared" si="12"/>
        <v>LDGSECIgnore</v>
      </c>
      <c r="B278" s="37" t="str">
        <f>VLOOKUP(L278,Mapping!D:F,3,0)</f>
        <v>Ignore</v>
      </c>
      <c r="C278" s="37" t="str">
        <f>VLOOKUP(L278,Mapping!D:G,4,0)</f>
        <v>Ignore</v>
      </c>
      <c r="D278" s="38">
        <f t="shared" si="13"/>
        <v>-3.8928495E-2</v>
      </c>
      <c r="E278" s="38">
        <f t="shared" si="14"/>
        <v>-0.18646168300000002</v>
      </c>
      <c r="F278" s="37">
        <f>VLOOKUP(L278,Mapping!D:H,5,0)</f>
        <v>0</v>
      </c>
      <c r="G278" t="s">
        <v>562</v>
      </c>
      <c r="H278" t="s">
        <v>74</v>
      </c>
      <c r="I278" t="s">
        <v>1886</v>
      </c>
      <c r="J278">
        <v>303000</v>
      </c>
      <c r="K278" t="s">
        <v>626</v>
      </c>
      <c r="L278">
        <v>303202</v>
      </c>
      <c r="M278">
        <v>0</v>
      </c>
      <c r="N278" t="s">
        <v>628</v>
      </c>
      <c r="O278" t="s">
        <v>565</v>
      </c>
      <c r="P278">
        <v>-1475331.88</v>
      </c>
      <c r="Q278">
        <v>0</v>
      </c>
      <c r="R278">
        <v>-389284.95</v>
      </c>
      <c r="S278">
        <v>0</v>
      </c>
      <c r="T278">
        <v>-1864616.83</v>
      </c>
      <c r="U278">
        <v>0</v>
      </c>
      <c r="V278">
        <v>-1475331.88</v>
      </c>
      <c r="W278">
        <v>0</v>
      </c>
      <c r="X278">
        <v>-389284.95</v>
      </c>
      <c r="Y278">
        <v>0</v>
      </c>
      <c r="Z278">
        <v>-1864616.83</v>
      </c>
      <c r="AA278">
        <v>0</v>
      </c>
    </row>
    <row r="279" spans="1:27" ht="15" customHeight="1" x14ac:dyDescent="0.25">
      <c r="A279" s="37" t="str">
        <f t="shared" si="12"/>
        <v>LDGSECIgnore</v>
      </c>
      <c r="B279" s="37" t="str">
        <f>VLOOKUP(L279,Mapping!D:F,3,0)</f>
        <v>Ignore</v>
      </c>
      <c r="C279" s="37" t="str">
        <f>VLOOKUP(L279,Mapping!D:G,4,0)</f>
        <v>Ignore</v>
      </c>
      <c r="D279" s="38">
        <f t="shared" si="13"/>
        <v>-4.9011581130000001</v>
      </c>
      <c r="E279" s="38">
        <f t="shared" si="14"/>
        <v>24.875652957</v>
      </c>
      <c r="F279" s="37">
        <f>VLOOKUP(L279,Mapping!D:H,5,0)</f>
        <v>0</v>
      </c>
      <c r="G279" t="s">
        <v>562</v>
      </c>
      <c r="H279" t="s">
        <v>74</v>
      </c>
      <c r="I279" t="s">
        <v>1886</v>
      </c>
      <c r="J279">
        <v>303000</v>
      </c>
      <c r="K279" t="s">
        <v>626</v>
      </c>
      <c r="L279">
        <v>303245</v>
      </c>
      <c r="M279">
        <v>0</v>
      </c>
      <c r="N279" t="s">
        <v>629</v>
      </c>
      <c r="O279" t="s">
        <v>565</v>
      </c>
      <c r="P279">
        <v>0</v>
      </c>
      <c r="Q279">
        <v>297768110.69999999</v>
      </c>
      <c r="R279">
        <v>-49011581.130000003</v>
      </c>
      <c r="S279">
        <v>0</v>
      </c>
      <c r="T279">
        <v>0</v>
      </c>
      <c r="U279">
        <v>248756529.56999999</v>
      </c>
      <c r="V279">
        <v>0</v>
      </c>
      <c r="W279">
        <v>297768110.69999999</v>
      </c>
      <c r="X279">
        <v>-49011581.130000003</v>
      </c>
      <c r="Y279">
        <v>0</v>
      </c>
      <c r="Z279">
        <v>0</v>
      </c>
      <c r="AA279">
        <v>248756529.56999999</v>
      </c>
    </row>
    <row r="280" spans="1:27" ht="15" customHeight="1" x14ac:dyDescent="0.25">
      <c r="A280" s="37" t="str">
        <f t="shared" si="12"/>
        <v>LDGSECIgnore</v>
      </c>
      <c r="B280" s="37" t="str">
        <f>VLOOKUP(L280,Mapping!D:F,3,0)</f>
        <v>Ignore</v>
      </c>
      <c r="C280" s="37" t="str">
        <f>VLOOKUP(L280,Mapping!D:G,4,0)</f>
        <v>Ignore</v>
      </c>
      <c r="D280" s="38">
        <f t="shared" si="13"/>
        <v>1.7765090000000001E-3</v>
      </c>
      <c r="E280" s="38">
        <f t="shared" si="14"/>
        <v>-1.8834356999999999E-2</v>
      </c>
      <c r="F280" s="37">
        <f>VLOOKUP(L280,Mapping!D:H,5,0)</f>
        <v>0</v>
      </c>
      <c r="G280" t="s">
        <v>562</v>
      </c>
      <c r="H280" t="s">
        <v>74</v>
      </c>
      <c r="I280" t="s">
        <v>1886</v>
      </c>
      <c r="J280">
        <v>303000</v>
      </c>
      <c r="K280" t="s">
        <v>626</v>
      </c>
      <c r="L280">
        <v>303246</v>
      </c>
      <c r="M280">
        <v>0</v>
      </c>
      <c r="N280" t="s">
        <v>630</v>
      </c>
      <c r="O280" t="s">
        <v>565</v>
      </c>
      <c r="P280">
        <v>-206108.66</v>
      </c>
      <c r="Q280">
        <v>0</v>
      </c>
      <c r="R280">
        <v>0</v>
      </c>
      <c r="S280">
        <v>17765.09</v>
      </c>
      <c r="T280">
        <v>-188343.57</v>
      </c>
      <c r="U280">
        <v>0</v>
      </c>
      <c r="V280">
        <v>-206108.66</v>
      </c>
      <c r="W280">
        <v>0</v>
      </c>
      <c r="X280">
        <v>0</v>
      </c>
      <c r="Y280">
        <v>17765.09</v>
      </c>
      <c r="Z280">
        <v>-188343.57</v>
      </c>
      <c r="AA280">
        <v>0</v>
      </c>
    </row>
    <row r="281" spans="1:27" ht="15" customHeight="1" x14ac:dyDescent="0.25">
      <c r="A281" s="37" t="str">
        <f t="shared" si="12"/>
        <v>LDGSECIgnore</v>
      </c>
      <c r="B281" s="37" t="str">
        <f>VLOOKUP(L281,Mapping!D:F,3,0)</f>
        <v>Ignore</v>
      </c>
      <c r="C281" s="37" t="str">
        <f>VLOOKUP(L281,Mapping!D:G,4,0)</f>
        <v>Ignore</v>
      </c>
      <c r="D281" s="38">
        <f t="shared" si="13"/>
        <v>0</v>
      </c>
      <c r="E281" s="38">
        <f t="shared" si="14"/>
        <v>-0.101941422</v>
      </c>
      <c r="F281" s="37">
        <f>VLOOKUP(L281,Mapping!D:H,5,0)</f>
        <v>0</v>
      </c>
      <c r="G281" t="s">
        <v>562</v>
      </c>
      <c r="H281" t="s">
        <v>74</v>
      </c>
      <c r="I281" t="s">
        <v>1886</v>
      </c>
      <c r="J281">
        <v>303000</v>
      </c>
      <c r="K281" t="s">
        <v>626</v>
      </c>
      <c r="L281">
        <v>303581</v>
      </c>
      <c r="M281">
        <v>0</v>
      </c>
      <c r="N281" t="s">
        <v>737</v>
      </c>
      <c r="O281" t="s">
        <v>565</v>
      </c>
      <c r="P281">
        <v>-1019414.22</v>
      </c>
      <c r="Q281">
        <v>0</v>
      </c>
      <c r="R281">
        <v>0</v>
      </c>
      <c r="S281">
        <v>0</v>
      </c>
      <c r="T281">
        <v>-1019414.22</v>
      </c>
      <c r="U281">
        <v>0</v>
      </c>
      <c r="V281">
        <v>-1019414.22</v>
      </c>
      <c r="W281">
        <v>0</v>
      </c>
      <c r="X281">
        <v>0</v>
      </c>
      <c r="Y281">
        <v>0</v>
      </c>
      <c r="Z281">
        <v>-1019414.22</v>
      </c>
      <c r="AA281">
        <v>0</v>
      </c>
    </row>
    <row r="282" spans="1:27" ht="15" customHeight="1" x14ac:dyDescent="0.25">
      <c r="A282" s="37" t="str">
        <f t="shared" si="12"/>
        <v>LDGSECIgnore</v>
      </c>
      <c r="B282" s="37" t="str">
        <f>VLOOKUP(L282,Mapping!D:F,3,0)</f>
        <v>Ignore</v>
      </c>
      <c r="C282" s="37" t="str">
        <f>VLOOKUP(L282,Mapping!D:G,4,0)</f>
        <v>Ignore</v>
      </c>
      <c r="D282" s="38">
        <f t="shared" si="13"/>
        <v>0</v>
      </c>
      <c r="E282" s="38">
        <f t="shared" si="14"/>
        <v>-2.1649733429999998</v>
      </c>
      <c r="F282" s="37">
        <f>VLOOKUP(L282,Mapping!D:H,5,0)</f>
        <v>0</v>
      </c>
      <c r="G282" t="s">
        <v>562</v>
      </c>
      <c r="H282" t="s">
        <v>74</v>
      </c>
      <c r="I282" t="s">
        <v>1886</v>
      </c>
      <c r="J282">
        <v>303000</v>
      </c>
      <c r="K282" t="s">
        <v>626</v>
      </c>
      <c r="L282">
        <v>303582</v>
      </c>
      <c r="M282">
        <v>0</v>
      </c>
      <c r="N282" t="s">
        <v>738</v>
      </c>
      <c r="O282" t="s">
        <v>565</v>
      </c>
      <c r="P282">
        <v>-21649733.43</v>
      </c>
      <c r="Q282">
        <v>0</v>
      </c>
      <c r="R282">
        <v>0</v>
      </c>
      <c r="S282">
        <v>0</v>
      </c>
      <c r="T282">
        <v>-21649733.43</v>
      </c>
      <c r="U282">
        <v>0</v>
      </c>
      <c r="V282">
        <v>-21649733.43</v>
      </c>
      <c r="W282">
        <v>0</v>
      </c>
      <c r="X282">
        <v>0</v>
      </c>
      <c r="Y282">
        <v>0</v>
      </c>
      <c r="Z282">
        <v>-21649733.43</v>
      </c>
      <c r="AA282">
        <v>0</v>
      </c>
    </row>
    <row r="283" spans="1:27" ht="15" customHeight="1" x14ac:dyDescent="0.25">
      <c r="A283" s="37" t="str">
        <f t="shared" si="12"/>
        <v>LDGSECIgnore</v>
      </c>
      <c r="B283" s="37" t="str">
        <f>VLOOKUP(L283,Mapping!D:F,3,0)</f>
        <v>Ignore</v>
      </c>
      <c r="C283" s="37" t="str">
        <f>VLOOKUP(L283,Mapping!D:G,4,0)</f>
        <v>Ignore</v>
      </c>
      <c r="D283" s="38">
        <f t="shared" si="13"/>
        <v>0</v>
      </c>
      <c r="E283" s="38">
        <f t="shared" si="14"/>
        <v>107.05092564</v>
      </c>
      <c r="F283" s="37">
        <f>VLOOKUP(L283,Mapping!D:H,5,0)</f>
        <v>0</v>
      </c>
      <c r="G283" t="s">
        <v>562</v>
      </c>
      <c r="H283" t="s">
        <v>74</v>
      </c>
      <c r="I283" t="s">
        <v>1886</v>
      </c>
      <c r="J283">
        <v>303000</v>
      </c>
      <c r="K283" t="s">
        <v>626</v>
      </c>
      <c r="L283">
        <v>390000</v>
      </c>
      <c r="M283">
        <v>0</v>
      </c>
      <c r="N283" t="s">
        <v>631</v>
      </c>
      <c r="O283" t="s">
        <v>565</v>
      </c>
      <c r="P283">
        <v>0</v>
      </c>
      <c r="Q283">
        <v>1070509256.4</v>
      </c>
      <c r="R283">
        <v>0</v>
      </c>
      <c r="S283">
        <v>0</v>
      </c>
      <c r="T283">
        <v>0</v>
      </c>
      <c r="U283">
        <v>1070509256.4</v>
      </c>
      <c r="V283">
        <v>0</v>
      </c>
      <c r="W283">
        <v>1070509256.4</v>
      </c>
      <c r="X283">
        <v>0</v>
      </c>
      <c r="Y283">
        <v>0</v>
      </c>
      <c r="Z283">
        <v>0</v>
      </c>
      <c r="AA283">
        <v>1070509256.4</v>
      </c>
    </row>
    <row r="284" spans="1:27" ht="15" customHeight="1" x14ac:dyDescent="0.25">
      <c r="A284" s="37" t="str">
        <f t="shared" si="12"/>
        <v>LDGSECIgnore</v>
      </c>
      <c r="B284" s="37" t="str">
        <f>VLOOKUP(L284,Mapping!D:F,3,0)</f>
        <v>Ignore</v>
      </c>
      <c r="C284" s="37" t="str">
        <f>VLOOKUP(L284,Mapping!D:G,4,0)</f>
        <v>Ignore</v>
      </c>
      <c r="D284" s="38">
        <f t="shared" si="13"/>
        <v>0</v>
      </c>
      <c r="E284" s="38">
        <f t="shared" si="14"/>
        <v>-26.835502483000003</v>
      </c>
      <c r="F284" s="37">
        <f>VLOOKUP(L284,Mapping!D:H,5,0)</f>
        <v>0</v>
      </c>
      <c r="G284" t="s">
        <v>562</v>
      </c>
      <c r="H284" t="s">
        <v>74</v>
      </c>
      <c r="I284" t="s">
        <v>1886</v>
      </c>
      <c r="J284">
        <v>303000</v>
      </c>
      <c r="K284" t="s">
        <v>626</v>
      </c>
      <c r="L284">
        <v>390001</v>
      </c>
      <c r="M284">
        <v>0</v>
      </c>
      <c r="N284" t="s">
        <v>632</v>
      </c>
      <c r="O284" t="s">
        <v>565</v>
      </c>
      <c r="P284">
        <v>-268355024.83000001</v>
      </c>
      <c r="Q284">
        <v>0</v>
      </c>
      <c r="R284">
        <v>0</v>
      </c>
      <c r="S284">
        <v>0</v>
      </c>
      <c r="T284">
        <v>-268355024.83000001</v>
      </c>
      <c r="U284">
        <v>0</v>
      </c>
      <c r="V284">
        <v>-268355024.83000001</v>
      </c>
      <c r="W284">
        <v>0</v>
      </c>
      <c r="X284">
        <v>0</v>
      </c>
      <c r="Y284">
        <v>0</v>
      </c>
      <c r="Z284">
        <v>-268355024.83000001</v>
      </c>
      <c r="AA284">
        <v>0</v>
      </c>
    </row>
    <row r="285" spans="1:27" ht="15" customHeight="1" x14ac:dyDescent="0.25">
      <c r="A285" s="37" t="str">
        <f t="shared" si="12"/>
        <v>LDGSECIgnore</v>
      </c>
      <c r="B285" s="37" t="str">
        <f>VLOOKUP(L285,Mapping!D:F,3,0)</f>
        <v>Ignore</v>
      </c>
      <c r="C285" s="37" t="str">
        <f>VLOOKUP(L285,Mapping!D:G,4,0)</f>
        <v>Ignore</v>
      </c>
      <c r="D285" s="38">
        <f t="shared" si="13"/>
        <v>0</v>
      </c>
      <c r="E285" s="38">
        <f t="shared" si="14"/>
        <v>-0.273437977</v>
      </c>
      <c r="F285" s="37">
        <f>VLOOKUP(L285,Mapping!D:H,5,0)</f>
        <v>0</v>
      </c>
      <c r="G285" t="s">
        <v>562</v>
      </c>
      <c r="H285" t="s">
        <v>74</v>
      </c>
      <c r="I285" t="s">
        <v>1886</v>
      </c>
      <c r="J285">
        <v>303000</v>
      </c>
      <c r="K285" t="s">
        <v>626</v>
      </c>
      <c r="L285">
        <v>390002</v>
      </c>
      <c r="M285">
        <v>0</v>
      </c>
      <c r="N285" t="s">
        <v>633</v>
      </c>
      <c r="O285" t="s">
        <v>565</v>
      </c>
      <c r="P285">
        <v>-2734379.77</v>
      </c>
      <c r="Q285">
        <v>0</v>
      </c>
      <c r="R285">
        <v>0</v>
      </c>
      <c r="S285">
        <v>0</v>
      </c>
      <c r="T285">
        <v>-2734379.77</v>
      </c>
      <c r="U285">
        <v>0</v>
      </c>
      <c r="V285">
        <v>-2734379.77</v>
      </c>
      <c r="W285">
        <v>0</v>
      </c>
      <c r="X285">
        <v>0</v>
      </c>
      <c r="Y285">
        <v>0</v>
      </c>
      <c r="Z285">
        <v>-2734379.77</v>
      </c>
      <c r="AA285">
        <v>0</v>
      </c>
    </row>
    <row r="286" spans="1:27" ht="15" customHeight="1" x14ac:dyDescent="0.25">
      <c r="A286" s="37" t="str">
        <f t="shared" si="12"/>
        <v>LDGSECIgnore</v>
      </c>
      <c r="B286" s="37" t="str">
        <f>VLOOKUP(L286,Mapping!D:F,3,0)</f>
        <v>Ignore</v>
      </c>
      <c r="C286" s="37" t="str">
        <f>VLOOKUP(L286,Mapping!D:G,4,0)</f>
        <v>Ignore</v>
      </c>
      <c r="D286" s="38">
        <f t="shared" si="13"/>
        <v>0</v>
      </c>
      <c r="E286" s="38">
        <f t="shared" si="14"/>
        <v>-1.8687521059999999</v>
      </c>
      <c r="F286" s="37">
        <f>VLOOKUP(L286,Mapping!D:H,5,0)</f>
        <v>0</v>
      </c>
      <c r="G286" t="s">
        <v>562</v>
      </c>
      <c r="H286" t="s">
        <v>74</v>
      </c>
      <c r="I286" t="s">
        <v>1886</v>
      </c>
      <c r="J286">
        <v>303000</v>
      </c>
      <c r="K286" t="s">
        <v>626</v>
      </c>
      <c r="L286">
        <v>390405</v>
      </c>
      <c r="M286">
        <v>0</v>
      </c>
      <c r="N286" t="s">
        <v>634</v>
      </c>
      <c r="O286" t="s">
        <v>565</v>
      </c>
      <c r="P286">
        <v>-18687521.059999999</v>
      </c>
      <c r="Q286">
        <v>0</v>
      </c>
      <c r="R286">
        <v>0</v>
      </c>
      <c r="S286">
        <v>0</v>
      </c>
      <c r="T286">
        <v>-18687521.059999999</v>
      </c>
      <c r="U286">
        <v>0</v>
      </c>
      <c r="V286">
        <v>-18687521.059999999</v>
      </c>
      <c r="W286">
        <v>0</v>
      </c>
      <c r="X286">
        <v>0</v>
      </c>
      <c r="Y286">
        <v>0</v>
      </c>
      <c r="Z286">
        <v>-18687521.059999999</v>
      </c>
      <c r="AA286">
        <v>0</v>
      </c>
    </row>
    <row r="287" spans="1:27" ht="15" customHeight="1" x14ac:dyDescent="0.25">
      <c r="A287" s="37" t="str">
        <f t="shared" si="12"/>
        <v>LDGSECIgnore</v>
      </c>
      <c r="B287" s="37" t="str">
        <f>VLOOKUP(L287,Mapping!D:F,3,0)</f>
        <v>Ignore</v>
      </c>
      <c r="C287" s="37" t="str">
        <f>VLOOKUP(L287,Mapping!D:G,4,0)</f>
        <v>Ignore</v>
      </c>
      <c r="D287" s="38">
        <f t="shared" si="13"/>
        <v>0</v>
      </c>
      <c r="E287" s="38">
        <f t="shared" si="14"/>
        <v>5.2601669999999996E-3</v>
      </c>
      <c r="F287" s="37">
        <f>VLOOKUP(L287,Mapping!D:H,5,0)</f>
        <v>0</v>
      </c>
      <c r="G287" t="s">
        <v>562</v>
      </c>
      <c r="H287" t="s">
        <v>74</v>
      </c>
      <c r="I287" t="s">
        <v>1886</v>
      </c>
      <c r="J287">
        <v>303000</v>
      </c>
      <c r="K287" t="s">
        <v>626</v>
      </c>
      <c r="L287">
        <v>390406</v>
      </c>
      <c r="M287">
        <v>0</v>
      </c>
      <c r="N287" t="s">
        <v>935</v>
      </c>
      <c r="O287" t="s">
        <v>565</v>
      </c>
      <c r="P287">
        <v>0</v>
      </c>
      <c r="Q287">
        <v>52601.67</v>
      </c>
      <c r="R287">
        <v>0</v>
      </c>
      <c r="S287">
        <v>0</v>
      </c>
      <c r="T287">
        <v>0</v>
      </c>
      <c r="U287">
        <v>52601.67</v>
      </c>
      <c r="V287">
        <v>0</v>
      </c>
      <c r="W287">
        <v>52601.67</v>
      </c>
      <c r="X287">
        <v>0</v>
      </c>
      <c r="Y287">
        <v>0</v>
      </c>
      <c r="Z287">
        <v>0</v>
      </c>
      <c r="AA287">
        <v>52601.67</v>
      </c>
    </row>
    <row r="288" spans="1:27" ht="15" customHeight="1" x14ac:dyDescent="0.25">
      <c r="A288" s="37" t="str">
        <f t="shared" si="12"/>
        <v>LDGSECIgnore</v>
      </c>
      <c r="B288" s="37" t="str">
        <f>VLOOKUP(L288,Mapping!D:F,3,0)</f>
        <v>Ignore</v>
      </c>
      <c r="C288" s="37" t="str">
        <f>VLOOKUP(L288,Mapping!D:G,4,0)</f>
        <v>Ignore</v>
      </c>
      <c r="D288" s="38">
        <f t="shared" si="13"/>
        <v>0</v>
      </c>
      <c r="E288" s="38">
        <f t="shared" si="14"/>
        <v>-37.512134547000002</v>
      </c>
      <c r="F288" s="37">
        <f>VLOOKUP(L288,Mapping!D:H,5,0)</f>
        <v>0</v>
      </c>
      <c r="G288" t="s">
        <v>562</v>
      </c>
      <c r="H288" t="s">
        <v>74</v>
      </c>
      <c r="I288" t="s">
        <v>1886</v>
      </c>
      <c r="J288">
        <v>303000</v>
      </c>
      <c r="K288" t="s">
        <v>626</v>
      </c>
      <c r="L288">
        <v>390445</v>
      </c>
      <c r="M288">
        <v>0</v>
      </c>
      <c r="N288" t="s">
        <v>635</v>
      </c>
      <c r="O288" t="s">
        <v>565</v>
      </c>
      <c r="P288">
        <v>-375121345.47000003</v>
      </c>
      <c r="Q288">
        <v>0</v>
      </c>
      <c r="R288">
        <v>0</v>
      </c>
      <c r="S288">
        <v>0</v>
      </c>
      <c r="T288">
        <v>-375121345.47000003</v>
      </c>
      <c r="U288">
        <v>0</v>
      </c>
      <c r="V288">
        <v>-375121345.47000003</v>
      </c>
      <c r="W288">
        <v>0</v>
      </c>
      <c r="X288">
        <v>0</v>
      </c>
      <c r="Y288">
        <v>0</v>
      </c>
      <c r="Z288">
        <v>-375121345.47000003</v>
      </c>
      <c r="AA288">
        <v>0</v>
      </c>
    </row>
    <row r="289" spans="1:27" ht="15" customHeight="1" x14ac:dyDescent="0.25">
      <c r="A289" s="37" t="str">
        <f t="shared" si="12"/>
        <v>LDGSECIgnore</v>
      </c>
      <c r="B289" s="37" t="str">
        <f>VLOOKUP(L289,Mapping!D:F,3,0)</f>
        <v>Ignore</v>
      </c>
      <c r="C289" s="37" t="str">
        <f>VLOOKUP(L289,Mapping!D:G,4,0)</f>
        <v>Ignore</v>
      </c>
      <c r="D289" s="38">
        <f t="shared" si="13"/>
        <v>0</v>
      </c>
      <c r="E289" s="38">
        <f t="shared" si="14"/>
        <v>-3.6136239999999997E-3</v>
      </c>
      <c r="F289" s="37">
        <f>VLOOKUP(L289,Mapping!D:H,5,0)</f>
        <v>0</v>
      </c>
      <c r="G289" t="s">
        <v>562</v>
      </c>
      <c r="H289" t="s">
        <v>74</v>
      </c>
      <c r="I289" t="s">
        <v>1886</v>
      </c>
      <c r="J289">
        <v>303000</v>
      </c>
      <c r="K289" t="s">
        <v>626</v>
      </c>
      <c r="L289">
        <v>390446</v>
      </c>
      <c r="M289">
        <v>0</v>
      </c>
      <c r="N289" t="s">
        <v>636</v>
      </c>
      <c r="O289" t="s">
        <v>565</v>
      </c>
      <c r="P289">
        <v>-36136.239999999998</v>
      </c>
      <c r="Q289">
        <v>0</v>
      </c>
      <c r="R289">
        <v>0</v>
      </c>
      <c r="S289">
        <v>0</v>
      </c>
      <c r="T289">
        <v>-36136.239999999998</v>
      </c>
      <c r="U289">
        <v>0</v>
      </c>
      <c r="V289">
        <v>-36136.239999999998</v>
      </c>
      <c r="W289">
        <v>0</v>
      </c>
      <c r="X289">
        <v>0</v>
      </c>
      <c r="Y289">
        <v>0</v>
      </c>
      <c r="Z289">
        <v>-36136.239999999998</v>
      </c>
      <c r="AA289">
        <v>0</v>
      </c>
    </row>
    <row r="290" spans="1:27" ht="15" customHeight="1" x14ac:dyDescent="0.25">
      <c r="A290" s="37" t="str">
        <f t="shared" si="12"/>
        <v>LDGSECIgnore</v>
      </c>
      <c r="B290" s="37" t="str">
        <f>VLOOKUP(L290,Mapping!D:F,3,0)</f>
        <v>Ignore</v>
      </c>
      <c r="C290" s="37" t="str">
        <f>VLOOKUP(L290,Mapping!D:G,4,0)</f>
        <v>Ignore</v>
      </c>
      <c r="D290" s="38">
        <f t="shared" si="13"/>
        <v>0</v>
      </c>
      <c r="E290" s="38">
        <f t="shared" si="14"/>
        <v>-0.57697793799999997</v>
      </c>
      <c r="F290" s="37">
        <f>VLOOKUP(L290,Mapping!D:H,5,0)</f>
        <v>0</v>
      </c>
      <c r="G290" t="s">
        <v>562</v>
      </c>
      <c r="H290" t="s">
        <v>74</v>
      </c>
      <c r="I290" t="s">
        <v>1886</v>
      </c>
      <c r="J290">
        <v>303000</v>
      </c>
      <c r="K290" t="s">
        <v>626</v>
      </c>
      <c r="L290">
        <v>390655</v>
      </c>
      <c r="M290">
        <v>0</v>
      </c>
      <c r="N290" t="s">
        <v>739</v>
      </c>
      <c r="O290" t="s">
        <v>565</v>
      </c>
      <c r="P290">
        <v>-5769779.3799999999</v>
      </c>
      <c r="Q290">
        <v>0</v>
      </c>
      <c r="R290">
        <v>0</v>
      </c>
      <c r="S290">
        <v>0</v>
      </c>
      <c r="T290">
        <v>-5769779.3799999999</v>
      </c>
      <c r="U290">
        <v>0</v>
      </c>
      <c r="V290">
        <v>-5769779.3799999999</v>
      </c>
      <c r="W290">
        <v>0</v>
      </c>
      <c r="X290">
        <v>0</v>
      </c>
      <c r="Y290">
        <v>0</v>
      </c>
      <c r="Z290">
        <v>-5769779.3799999999</v>
      </c>
      <c r="AA290">
        <v>0</v>
      </c>
    </row>
    <row r="291" spans="1:27" ht="15" customHeight="1" x14ac:dyDescent="0.25">
      <c r="A291" s="37" t="str">
        <f t="shared" si="12"/>
        <v>LDGSECIgnore</v>
      </c>
      <c r="B291" s="37" t="str">
        <f>VLOOKUP(L291,Mapping!D:F,3,0)</f>
        <v>Ignore</v>
      </c>
      <c r="C291" s="37" t="str">
        <f>VLOOKUP(L291,Mapping!D:G,4,0)</f>
        <v>Ignore</v>
      </c>
      <c r="D291" s="38">
        <f t="shared" si="13"/>
        <v>0</v>
      </c>
      <c r="E291" s="38">
        <f t="shared" si="14"/>
        <v>-0.17057802999999999</v>
      </c>
      <c r="F291" s="37">
        <f>VLOOKUP(L291,Mapping!D:H,5,0)</f>
        <v>0</v>
      </c>
      <c r="G291" t="s">
        <v>562</v>
      </c>
      <c r="H291" t="s">
        <v>74</v>
      </c>
      <c r="I291" t="s">
        <v>1886</v>
      </c>
      <c r="J291">
        <v>303000</v>
      </c>
      <c r="K291" t="s">
        <v>626</v>
      </c>
      <c r="L291">
        <v>390656</v>
      </c>
      <c r="M291">
        <v>0</v>
      </c>
      <c r="N291" t="s">
        <v>740</v>
      </c>
      <c r="O291" t="s">
        <v>565</v>
      </c>
      <c r="P291">
        <v>-1705780.3</v>
      </c>
      <c r="Q291">
        <v>0</v>
      </c>
      <c r="R291">
        <v>0</v>
      </c>
      <c r="S291">
        <v>0</v>
      </c>
      <c r="T291">
        <v>-1705780.3</v>
      </c>
      <c r="U291">
        <v>0</v>
      </c>
      <c r="V291">
        <v>-1705780.3</v>
      </c>
      <c r="W291">
        <v>0</v>
      </c>
      <c r="X291">
        <v>0</v>
      </c>
      <c r="Y291">
        <v>0</v>
      </c>
      <c r="Z291">
        <v>-1705780.3</v>
      </c>
      <c r="AA291">
        <v>0</v>
      </c>
    </row>
    <row r="292" spans="1:27" ht="15" customHeight="1" x14ac:dyDescent="0.25">
      <c r="A292" s="37" t="str">
        <f t="shared" si="12"/>
        <v>LDGSEC5.3</v>
      </c>
      <c r="B292" s="37">
        <f>VLOOKUP(L292,Mapping!D:F,3,0)</f>
        <v>5.3</v>
      </c>
      <c r="C292" s="37" t="str">
        <f>VLOOKUP(L292,Mapping!D:G,4,0)</f>
        <v>Ignore</v>
      </c>
      <c r="D292" s="38">
        <f t="shared" si="13"/>
        <v>0</v>
      </c>
      <c r="E292" s="38">
        <f t="shared" si="14"/>
        <v>5.3149999999999998E-5</v>
      </c>
      <c r="F292" s="37">
        <f>VLOOKUP(L292,Mapping!D:H,5,0)</f>
        <v>0</v>
      </c>
      <c r="G292" t="s">
        <v>562</v>
      </c>
      <c r="H292" t="s">
        <v>74</v>
      </c>
      <c r="I292" t="s">
        <v>1886</v>
      </c>
      <c r="J292">
        <v>410000</v>
      </c>
      <c r="K292" t="s">
        <v>637</v>
      </c>
      <c r="L292">
        <v>412110</v>
      </c>
      <c r="M292">
        <v>0</v>
      </c>
      <c r="N292" t="s">
        <v>853</v>
      </c>
      <c r="O292" t="s">
        <v>565</v>
      </c>
      <c r="P292">
        <v>0</v>
      </c>
      <c r="Q292">
        <v>531.5</v>
      </c>
      <c r="R292">
        <v>0</v>
      </c>
      <c r="S292">
        <v>0</v>
      </c>
      <c r="T292">
        <v>0</v>
      </c>
      <c r="U292">
        <v>531.5</v>
      </c>
      <c r="V292">
        <v>0</v>
      </c>
      <c r="W292">
        <v>531.5</v>
      </c>
      <c r="X292">
        <v>0</v>
      </c>
      <c r="Y292">
        <v>0</v>
      </c>
      <c r="Z292">
        <v>0</v>
      </c>
      <c r="AA292">
        <v>531.5</v>
      </c>
    </row>
    <row r="293" spans="1:27" ht="15" customHeight="1" x14ac:dyDescent="0.25">
      <c r="A293" s="37" t="str">
        <f t="shared" si="12"/>
        <v>LDGSEC5.3</v>
      </c>
      <c r="B293" s="37">
        <f>VLOOKUP(L293,Mapping!D:F,3,0)</f>
        <v>5.3</v>
      </c>
      <c r="C293" s="37" t="str">
        <f>VLOOKUP(L293,Mapping!D:G,4,0)</f>
        <v>Ignore</v>
      </c>
      <c r="D293" s="38">
        <f t="shared" si="13"/>
        <v>0.46295697899999999</v>
      </c>
      <c r="E293" s="38">
        <f t="shared" si="14"/>
        <v>0.60193614500000003</v>
      </c>
      <c r="F293" s="37">
        <f>VLOOKUP(L293,Mapping!D:H,5,0)</f>
        <v>0</v>
      </c>
      <c r="G293" t="s">
        <v>562</v>
      </c>
      <c r="H293" t="s">
        <v>74</v>
      </c>
      <c r="I293" t="s">
        <v>1886</v>
      </c>
      <c r="J293">
        <v>410000</v>
      </c>
      <c r="K293" t="s">
        <v>637</v>
      </c>
      <c r="L293">
        <v>412130</v>
      </c>
      <c r="M293">
        <v>0</v>
      </c>
      <c r="N293" t="s">
        <v>639</v>
      </c>
      <c r="O293" t="s">
        <v>565</v>
      </c>
      <c r="P293">
        <v>0</v>
      </c>
      <c r="Q293">
        <v>1389791.66</v>
      </c>
      <c r="R293">
        <v>0</v>
      </c>
      <c r="S293">
        <v>4629569.79</v>
      </c>
      <c r="T293">
        <v>0</v>
      </c>
      <c r="U293">
        <v>6019361.4500000002</v>
      </c>
      <c r="V293">
        <v>0</v>
      </c>
      <c r="W293">
        <v>1389791.66</v>
      </c>
      <c r="X293">
        <v>0</v>
      </c>
      <c r="Y293">
        <v>4629569.79</v>
      </c>
      <c r="Z293">
        <v>0</v>
      </c>
      <c r="AA293">
        <v>6019361.4500000002</v>
      </c>
    </row>
    <row r="294" spans="1:27" ht="15" customHeight="1" x14ac:dyDescent="0.25">
      <c r="A294" s="37" t="str">
        <f t="shared" si="12"/>
        <v>LDGSEC5.3</v>
      </c>
      <c r="B294" s="37">
        <f>VLOOKUP(L294,Mapping!D:F,3,0)</f>
        <v>5.3</v>
      </c>
      <c r="C294" s="37" t="str">
        <f>VLOOKUP(L294,Mapping!D:G,4,0)</f>
        <v>Ignore</v>
      </c>
      <c r="D294" s="38">
        <f t="shared" si="13"/>
        <v>0.17899999999999999</v>
      </c>
      <c r="E294" s="38">
        <f t="shared" si="14"/>
        <v>0.17899999999999999</v>
      </c>
      <c r="F294" s="37">
        <f>VLOOKUP(L294,Mapping!D:H,5,0)</f>
        <v>0</v>
      </c>
      <c r="G294" t="s">
        <v>562</v>
      </c>
      <c r="H294" t="s">
        <v>74</v>
      </c>
      <c r="I294" t="s">
        <v>1886</v>
      </c>
      <c r="J294">
        <v>410000</v>
      </c>
      <c r="K294" t="s">
        <v>637</v>
      </c>
      <c r="L294">
        <v>412135</v>
      </c>
      <c r="M294">
        <v>0</v>
      </c>
      <c r="N294" t="s">
        <v>930</v>
      </c>
      <c r="O294" t="s">
        <v>565</v>
      </c>
      <c r="P294">
        <v>0</v>
      </c>
      <c r="Q294">
        <v>0</v>
      </c>
      <c r="R294">
        <v>0</v>
      </c>
      <c r="S294">
        <v>1790000</v>
      </c>
      <c r="T294">
        <v>0</v>
      </c>
      <c r="U294">
        <v>1790000</v>
      </c>
      <c r="V294">
        <v>0</v>
      </c>
      <c r="W294">
        <v>0</v>
      </c>
      <c r="X294">
        <v>0</v>
      </c>
      <c r="Y294">
        <v>1790000</v>
      </c>
      <c r="Z294">
        <v>0</v>
      </c>
      <c r="AA294">
        <v>1790000</v>
      </c>
    </row>
    <row r="295" spans="1:27" ht="15" customHeight="1" x14ac:dyDescent="0.25">
      <c r="A295" s="37" t="str">
        <f t="shared" si="12"/>
        <v>LDGSECIgnore</v>
      </c>
      <c r="B295" s="37" t="str">
        <f>VLOOKUP(L295,Mapping!D:F,3,0)</f>
        <v>Ignore</v>
      </c>
      <c r="C295" s="37" t="str">
        <f>VLOOKUP(L295,Mapping!D:G,4,0)</f>
        <v>Ignore</v>
      </c>
      <c r="D295" s="38">
        <f t="shared" si="13"/>
        <v>-0.23084783199999998</v>
      </c>
      <c r="E295" s="38">
        <f t="shared" si="14"/>
        <v>1.2047599599999999</v>
      </c>
      <c r="F295" s="37">
        <f>VLOOKUP(L295,Mapping!D:H,5,0)</f>
        <v>0</v>
      </c>
      <c r="G295" t="s">
        <v>562</v>
      </c>
      <c r="H295" t="s">
        <v>74</v>
      </c>
      <c r="I295" t="s">
        <v>1886</v>
      </c>
      <c r="J295">
        <v>430000</v>
      </c>
      <c r="K295" t="s">
        <v>643</v>
      </c>
      <c r="L295">
        <v>432130</v>
      </c>
      <c r="M295">
        <v>0</v>
      </c>
      <c r="N295" t="s">
        <v>645</v>
      </c>
      <c r="O295" t="s">
        <v>565</v>
      </c>
      <c r="P295">
        <v>0</v>
      </c>
      <c r="Q295">
        <v>14356077.92</v>
      </c>
      <c r="R295">
        <v>-2308478.3199999998</v>
      </c>
      <c r="S295">
        <v>0</v>
      </c>
      <c r="T295">
        <v>0</v>
      </c>
      <c r="U295">
        <v>12047599.6</v>
      </c>
      <c r="V295">
        <v>0</v>
      </c>
      <c r="W295">
        <v>14356077.92</v>
      </c>
      <c r="X295">
        <v>-2308478.3199999998</v>
      </c>
      <c r="Y295">
        <v>0</v>
      </c>
      <c r="Z295">
        <v>0</v>
      </c>
      <c r="AA295">
        <v>12047599.6</v>
      </c>
    </row>
    <row r="296" spans="1:27" ht="15" customHeight="1" x14ac:dyDescent="0.25">
      <c r="A296" s="37" t="str">
        <f t="shared" si="12"/>
        <v>LDGSECIgnore</v>
      </c>
      <c r="B296" s="37" t="str">
        <f>VLOOKUP(L296,Mapping!D:F,3,0)</f>
        <v>Ignore</v>
      </c>
      <c r="C296" s="37" t="str">
        <f>VLOOKUP(L296,Mapping!D:G,4,0)</f>
        <v>Ignore</v>
      </c>
      <c r="D296" s="38">
        <f t="shared" si="13"/>
        <v>-0.110415</v>
      </c>
      <c r="E296" s="38">
        <f t="shared" si="14"/>
        <v>0.40539849999999999</v>
      </c>
      <c r="F296" s="37">
        <f>VLOOKUP(L296,Mapping!D:H,5,0)</f>
        <v>0</v>
      </c>
      <c r="G296" t="s">
        <v>562</v>
      </c>
      <c r="H296" t="s">
        <v>74</v>
      </c>
      <c r="I296" t="s">
        <v>1886</v>
      </c>
      <c r="J296">
        <v>430000</v>
      </c>
      <c r="K296" t="s">
        <v>643</v>
      </c>
      <c r="L296">
        <v>432135</v>
      </c>
      <c r="M296">
        <v>0</v>
      </c>
      <c r="N296" t="s">
        <v>646</v>
      </c>
      <c r="O296" t="s">
        <v>565</v>
      </c>
      <c r="P296">
        <v>0</v>
      </c>
      <c r="Q296">
        <v>5158135</v>
      </c>
      <c r="R296">
        <v>-1104150</v>
      </c>
      <c r="S296">
        <v>0</v>
      </c>
      <c r="T296">
        <v>0</v>
      </c>
      <c r="U296">
        <v>4053985</v>
      </c>
      <c r="V296">
        <v>0</v>
      </c>
      <c r="W296">
        <v>5158135</v>
      </c>
      <c r="X296">
        <v>-1104150</v>
      </c>
      <c r="Y296">
        <v>0</v>
      </c>
      <c r="Z296">
        <v>0</v>
      </c>
      <c r="AA296">
        <v>4053985</v>
      </c>
    </row>
    <row r="297" spans="1:27" ht="15" customHeight="1" x14ac:dyDescent="0.25">
      <c r="A297" s="37" t="str">
        <f t="shared" si="12"/>
        <v>LDGSEC5.2</v>
      </c>
      <c r="B297" s="37">
        <f>VLOOKUP(L297,Mapping!D:F,3,0)</f>
        <v>5.2</v>
      </c>
      <c r="C297" s="37" t="str">
        <f>VLOOKUP(L297,Mapping!D:G,4,0)</f>
        <v>Ignore</v>
      </c>
      <c r="D297" s="38">
        <f t="shared" si="13"/>
        <v>0</v>
      </c>
      <c r="E297" s="38">
        <f t="shared" si="14"/>
        <v>6.0673499999999998E-2</v>
      </c>
      <c r="F297" s="37">
        <f>VLOOKUP(L297,Mapping!D:H,5,0)</f>
        <v>0</v>
      </c>
      <c r="G297" t="s">
        <v>562</v>
      </c>
      <c r="H297" t="s">
        <v>74</v>
      </c>
      <c r="I297" t="s">
        <v>1886</v>
      </c>
      <c r="J297">
        <v>450000</v>
      </c>
      <c r="K297" t="s">
        <v>647</v>
      </c>
      <c r="L297">
        <v>452110</v>
      </c>
      <c r="M297">
        <v>0</v>
      </c>
      <c r="N297" t="s">
        <v>648</v>
      </c>
      <c r="O297" t="s">
        <v>565</v>
      </c>
      <c r="P297">
        <v>0</v>
      </c>
      <c r="Q297">
        <v>606735</v>
      </c>
      <c r="R297">
        <v>0</v>
      </c>
      <c r="S297">
        <v>0</v>
      </c>
      <c r="T297">
        <v>0</v>
      </c>
      <c r="U297">
        <v>606735</v>
      </c>
      <c r="V297">
        <v>0</v>
      </c>
      <c r="W297">
        <v>606735</v>
      </c>
      <c r="X297">
        <v>0</v>
      </c>
      <c r="Y297">
        <v>0</v>
      </c>
      <c r="Z297">
        <v>0</v>
      </c>
      <c r="AA297">
        <v>606735</v>
      </c>
    </row>
    <row r="298" spans="1:27" ht="15" customHeight="1" x14ac:dyDescent="0.25">
      <c r="A298" s="37" t="str">
        <f t="shared" si="12"/>
        <v>LDGSEC5.2</v>
      </c>
      <c r="B298" s="37">
        <f>VLOOKUP(L298,Mapping!D:F,3,0)</f>
        <v>5.2</v>
      </c>
      <c r="C298" s="37" t="str">
        <f>VLOOKUP(L298,Mapping!D:G,4,0)</f>
        <v>Ignore</v>
      </c>
      <c r="D298" s="38">
        <f t="shared" si="13"/>
        <v>1.631867E-3</v>
      </c>
      <c r="E298" s="38">
        <f t="shared" si="14"/>
        <v>2.4565720000000002E-3</v>
      </c>
      <c r="F298" s="37">
        <f>VLOOKUP(L298,Mapping!D:H,5,0)</f>
        <v>0</v>
      </c>
      <c r="G298" t="s">
        <v>562</v>
      </c>
      <c r="H298" t="s">
        <v>74</v>
      </c>
      <c r="I298" t="s">
        <v>1886</v>
      </c>
      <c r="J298">
        <v>450000</v>
      </c>
      <c r="K298" t="s">
        <v>647</v>
      </c>
      <c r="L298">
        <v>452111</v>
      </c>
      <c r="M298">
        <v>0</v>
      </c>
      <c r="N298" t="s">
        <v>649</v>
      </c>
      <c r="O298" t="s">
        <v>565</v>
      </c>
      <c r="P298">
        <v>0</v>
      </c>
      <c r="Q298">
        <v>8247.0499999999993</v>
      </c>
      <c r="R298">
        <v>0</v>
      </c>
      <c r="S298">
        <v>16318.67</v>
      </c>
      <c r="T298">
        <v>0</v>
      </c>
      <c r="U298">
        <v>24565.72</v>
      </c>
      <c r="V298">
        <v>0</v>
      </c>
      <c r="W298">
        <v>8247.0499999999993</v>
      </c>
      <c r="X298">
        <v>0</v>
      </c>
      <c r="Y298">
        <v>16318.67</v>
      </c>
      <c r="Z298">
        <v>0</v>
      </c>
      <c r="AA298">
        <v>24565.72</v>
      </c>
    </row>
    <row r="299" spans="1:27" ht="15" customHeight="1" x14ac:dyDescent="0.25">
      <c r="A299" s="37" t="str">
        <f t="shared" si="12"/>
        <v>LDGSEC5.2</v>
      </c>
      <c r="B299" s="37">
        <f>VLOOKUP(L299,Mapping!D:F,3,0)</f>
        <v>5.2</v>
      </c>
      <c r="C299" s="37" t="str">
        <f>VLOOKUP(L299,Mapping!D:G,4,0)</f>
        <v>Ignore</v>
      </c>
      <c r="D299" s="38">
        <f t="shared" si="13"/>
        <v>2.787881112</v>
      </c>
      <c r="E299" s="38">
        <f t="shared" si="14"/>
        <v>4.2226915280000004</v>
      </c>
      <c r="F299" s="37">
        <f>VLOOKUP(L299,Mapping!D:H,5,0)</f>
        <v>0</v>
      </c>
      <c r="G299" t="s">
        <v>562</v>
      </c>
      <c r="H299" t="s">
        <v>74</v>
      </c>
      <c r="I299" t="s">
        <v>1886</v>
      </c>
      <c r="J299">
        <v>450000</v>
      </c>
      <c r="K299" t="s">
        <v>647</v>
      </c>
      <c r="L299">
        <v>452130</v>
      </c>
      <c r="M299">
        <v>0</v>
      </c>
      <c r="N299" t="s">
        <v>651</v>
      </c>
      <c r="O299" t="s">
        <v>565</v>
      </c>
      <c r="P299">
        <v>0</v>
      </c>
      <c r="Q299">
        <v>14348104.16</v>
      </c>
      <c r="R299">
        <v>0</v>
      </c>
      <c r="S299">
        <v>27878811.120000001</v>
      </c>
      <c r="T299">
        <v>0</v>
      </c>
      <c r="U299">
        <v>42226915.280000001</v>
      </c>
      <c r="V299">
        <v>0</v>
      </c>
      <c r="W299">
        <v>14348104.16</v>
      </c>
      <c r="X299">
        <v>0</v>
      </c>
      <c r="Y299">
        <v>27878811.120000001</v>
      </c>
      <c r="Z299">
        <v>0</v>
      </c>
      <c r="AA299">
        <v>42226915.280000001</v>
      </c>
    </row>
    <row r="300" spans="1:27" ht="15" customHeight="1" x14ac:dyDescent="0.25">
      <c r="A300" s="37" t="str">
        <f t="shared" si="12"/>
        <v>LDGSEC5.2</v>
      </c>
      <c r="B300" s="37">
        <f>VLOOKUP(L300,Mapping!D:F,3,0)</f>
        <v>5.2</v>
      </c>
      <c r="C300" s="37" t="str">
        <f>VLOOKUP(L300,Mapping!D:G,4,0)</f>
        <v>Ignore</v>
      </c>
      <c r="D300" s="38">
        <f t="shared" si="13"/>
        <v>0.45804722199999998</v>
      </c>
      <c r="E300" s="38">
        <f t="shared" si="14"/>
        <v>1.0166222220000001</v>
      </c>
      <c r="F300" s="37">
        <f>VLOOKUP(L300,Mapping!D:H,5,0)</f>
        <v>0</v>
      </c>
      <c r="G300" t="s">
        <v>562</v>
      </c>
      <c r="H300" t="s">
        <v>74</v>
      </c>
      <c r="I300" t="s">
        <v>1886</v>
      </c>
      <c r="J300">
        <v>450000</v>
      </c>
      <c r="K300" t="s">
        <v>647</v>
      </c>
      <c r="L300">
        <v>452135</v>
      </c>
      <c r="M300">
        <v>0</v>
      </c>
      <c r="N300" t="s">
        <v>652</v>
      </c>
      <c r="O300" t="s">
        <v>565</v>
      </c>
      <c r="P300">
        <v>0</v>
      </c>
      <c r="Q300">
        <v>5585750</v>
      </c>
      <c r="R300">
        <v>0</v>
      </c>
      <c r="S300">
        <v>4580472.22</v>
      </c>
      <c r="T300">
        <v>0</v>
      </c>
      <c r="U300">
        <v>10166222.220000001</v>
      </c>
      <c r="V300">
        <v>0</v>
      </c>
      <c r="W300">
        <v>5585750</v>
      </c>
      <c r="X300">
        <v>0</v>
      </c>
      <c r="Y300">
        <v>4580472.22</v>
      </c>
      <c r="Z300">
        <v>0</v>
      </c>
      <c r="AA300">
        <v>10166222.220000001</v>
      </c>
    </row>
    <row r="301" spans="1:27" ht="15" customHeight="1" x14ac:dyDescent="0.25">
      <c r="A301" s="37" t="str">
        <f t="shared" si="12"/>
        <v>LDGSEC5.2</v>
      </c>
      <c r="B301" s="37">
        <f>VLOOKUP(L301,Mapping!D:F,3,0)</f>
        <v>5.2</v>
      </c>
      <c r="C301" s="37" t="str">
        <f>VLOOKUP(L301,Mapping!D:G,4,0)</f>
        <v>Ignore</v>
      </c>
      <c r="D301" s="38">
        <f t="shared" si="13"/>
        <v>0.10388394399999999</v>
      </c>
      <c r="E301" s="38">
        <f t="shared" si="14"/>
        <v>0.26533537299999999</v>
      </c>
      <c r="F301" s="37">
        <f>VLOOKUP(L301,Mapping!D:H,5,0)</f>
        <v>0</v>
      </c>
      <c r="G301" t="s">
        <v>562</v>
      </c>
      <c r="H301" t="s">
        <v>74</v>
      </c>
      <c r="I301" t="s">
        <v>1886</v>
      </c>
      <c r="J301">
        <v>450000</v>
      </c>
      <c r="K301" t="s">
        <v>647</v>
      </c>
      <c r="L301">
        <v>452247</v>
      </c>
      <c r="M301">
        <v>0</v>
      </c>
      <c r="N301" t="s">
        <v>655</v>
      </c>
      <c r="O301" t="s">
        <v>565</v>
      </c>
      <c r="P301">
        <v>0</v>
      </c>
      <c r="Q301">
        <v>1614514.29</v>
      </c>
      <c r="R301">
        <v>0</v>
      </c>
      <c r="S301">
        <v>1038839.44</v>
      </c>
      <c r="T301">
        <v>0</v>
      </c>
      <c r="U301">
        <v>2653353.73</v>
      </c>
      <c r="V301">
        <v>0</v>
      </c>
      <c r="W301">
        <v>1614514.29</v>
      </c>
      <c r="X301">
        <v>0</v>
      </c>
      <c r="Y301">
        <v>1038839.44</v>
      </c>
      <c r="Z301">
        <v>0</v>
      </c>
      <c r="AA301">
        <v>2653353.73</v>
      </c>
    </row>
    <row r="302" spans="1:27" ht="15" customHeight="1" x14ac:dyDescent="0.25">
      <c r="A302" s="37" t="str">
        <f t="shared" si="12"/>
        <v>LDGSEC5.5</v>
      </c>
      <c r="B302" s="37">
        <f>VLOOKUP(L302,Mapping!D:F,3,0)</f>
        <v>5.5</v>
      </c>
      <c r="C302" s="37" t="str">
        <f>VLOOKUP(L302,Mapping!D:G,4,0)</f>
        <v>Ignore</v>
      </c>
      <c r="D302" s="38">
        <f t="shared" si="13"/>
        <v>5.8713599999999993E-4</v>
      </c>
      <c r="E302" s="38">
        <f t="shared" si="14"/>
        <v>5.8713599999999993E-4</v>
      </c>
      <c r="F302" s="37">
        <f>VLOOKUP(L302,Mapping!D:H,5,0)</f>
        <v>0</v>
      </c>
      <c r="G302" t="s">
        <v>562</v>
      </c>
      <c r="H302" t="s">
        <v>74</v>
      </c>
      <c r="I302" t="s">
        <v>1886</v>
      </c>
      <c r="J302">
        <v>460000</v>
      </c>
      <c r="K302" t="s">
        <v>656</v>
      </c>
      <c r="L302">
        <v>452233</v>
      </c>
      <c r="M302">
        <v>0</v>
      </c>
      <c r="N302" t="s">
        <v>657</v>
      </c>
      <c r="O302" t="s">
        <v>565</v>
      </c>
      <c r="P302">
        <v>0</v>
      </c>
      <c r="Q302">
        <v>0</v>
      </c>
      <c r="R302">
        <v>0</v>
      </c>
      <c r="S302">
        <v>5871.36</v>
      </c>
      <c r="T302">
        <v>0</v>
      </c>
      <c r="U302">
        <v>5871.36</v>
      </c>
      <c r="V302">
        <v>0</v>
      </c>
      <c r="W302">
        <v>0</v>
      </c>
      <c r="X302">
        <v>0</v>
      </c>
      <c r="Y302">
        <v>5871.36</v>
      </c>
      <c r="Z302">
        <v>0</v>
      </c>
      <c r="AA302">
        <v>5871.36</v>
      </c>
    </row>
    <row r="303" spans="1:27" ht="15" customHeight="1" x14ac:dyDescent="0.25">
      <c r="A303" s="37" t="str">
        <f t="shared" si="12"/>
        <v>LDGSEC5.5</v>
      </c>
      <c r="B303" s="37">
        <f>VLOOKUP(L303,Mapping!D:F,3,0)</f>
        <v>5.5</v>
      </c>
      <c r="C303" s="37" t="str">
        <f>VLOOKUP(L303,Mapping!D:G,4,0)</f>
        <v>Ignore</v>
      </c>
      <c r="D303" s="38">
        <f t="shared" si="13"/>
        <v>3.3263620000000002E-3</v>
      </c>
      <c r="E303" s="38">
        <f t="shared" si="14"/>
        <v>4.3865129999999999E-3</v>
      </c>
      <c r="F303" s="37">
        <f>VLOOKUP(L303,Mapping!D:H,5,0)</f>
        <v>0</v>
      </c>
      <c r="G303" t="s">
        <v>562</v>
      </c>
      <c r="H303" t="s">
        <v>74</v>
      </c>
      <c r="I303" t="s">
        <v>1886</v>
      </c>
      <c r="J303">
        <v>460000</v>
      </c>
      <c r="K303" t="s">
        <v>656</v>
      </c>
      <c r="L303">
        <v>455103</v>
      </c>
      <c r="M303">
        <v>0</v>
      </c>
      <c r="N303" t="s">
        <v>658</v>
      </c>
      <c r="O303" t="s">
        <v>565</v>
      </c>
      <c r="P303">
        <v>0</v>
      </c>
      <c r="Q303">
        <v>10601.51</v>
      </c>
      <c r="R303">
        <v>0</v>
      </c>
      <c r="S303">
        <v>33263.620000000003</v>
      </c>
      <c r="T303">
        <v>0</v>
      </c>
      <c r="U303">
        <v>43865.13</v>
      </c>
      <c r="V303">
        <v>0</v>
      </c>
      <c r="W303">
        <v>10601.51</v>
      </c>
      <c r="X303">
        <v>0</v>
      </c>
      <c r="Y303">
        <v>33263.620000000003</v>
      </c>
      <c r="Z303">
        <v>0</v>
      </c>
      <c r="AA303">
        <v>43865.13</v>
      </c>
    </row>
    <row r="304" spans="1:27" ht="15" customHeight="1" x14ac:dyDescent="0.25">
      <c r="A304" s="37" t="str">
        <f t="shared" si="12"/>
        <v>LDGSEC5.5</v>
      </c>
      <c r="B304" s="37">
        <f>VLOOKUP(L304,Mapping!D:F,3,0)</f>
        <v>5.5</v>
      </c>
      <c r="C304" s="37" t="str">
        <f>VLOOKUP(L304,Mapping!D:G,4,0)</f>
        <v>Ignore</v>
      </c>
      <c r="D304" s="38">
        <f t="shared" si="13"/>
        <v>-3.8436000000000003E-5</v>
      </c>
      <c r="E304" s="38">
        <f t="shared" si="14"/>
        <v>-5.6171000000000001E-5</v>
      </c>
      <c r="F304" s="37">
        <f>VLOOKUP(L304,Mapping!D:H,5,0)</f>
        <v>0</v>
      </c>
      <c r="G304" t="s">
        <v>562</v>
      </c>
      <c r="H304" t="s">
        <v>74</v>
      </c>
      <c r="I304" t="s">
        <v>1886</v>
      </c>
      <c r="J304">
        <v>460000</v>
      </c>
      <c r="K304" t="s">
        <v>656</v>
      </c>
      <c r="L304">
        <v>460100</v>
      </c>
      <c r="M304">
        <v>0</v>
      </c>
      <c r="N304" t="s">
        <v>729</v>
      </c>
      <c r="O304" t="s">
        <v>565</v>
      </c>
      <c r="P304">
        <v>-177.35</v>
      </c>
      <c r="Q304">
        <v>0</v>
      </c>
      <c r="R304">
        <v>-384.36</v>
      </c>
      <c r="S304">
        <v>0</v>
      </c>
      <c r="T304">
        <v>-561.71</v>
      </c>
      <c r="U304">
        <v>0</v>
      </c>
      <c r="V304">
        <v>-177.35</v>
      </c>
      <c r="W304">
        <v>0</v>
      </c>
      <c r="X304">
        <v>-384.36</v>
      </c>
      <c r="Y304">
        <v>0</v>
      </c>
      <c r="Z304">
        <v>-561.71</v>
      </c>
      <c r="AA304">
        <v>0</v>
      </c>
    </row>
    <row r="305" spans="1:27" ht="15" customHeight="1" x14ac:dyDescent="0.25">
      <c r="A305" s="37" t="str">
        <f t="shared" si="12"/>
        <v>LDGSEC5.5</v>
      </c>
      <c r="B305" s="37">
        <f>VLOOKUP(L305,Mapping!D:F,3,0)</f>
        <v>5.5</v>
      </c>
      <c r="C305" s="37" t="str">
        <f>VLOOKUP(L305,Mapping!D:G,4,0)</f>
        <v>Ignore</v>
      </c>
      <c r="D305" s="38">
        <f t="shared" si="13"/>
        <v>3.0428000000000004E-5</v>
      </c>
      <c r="E305" s="38">
        <f t="shared" si="14"/>
        <v>3.2888999999999996E-5</v>
      </c>
      <c r="F305" s="37">
        <f>VLOOKUP(L305,Mapping!D:H,5,0)</f>
        <v>0</v>
      </c>
      <c r="G305" t="s">
        <v>562</v>
      </c>
      <c r="H305" t="s">
        <v>74</v>
      </c>
      <c r="I305" t="s">
        <v>1886</v>
      </c>
      <c r="J305">
        <v>460000</v>
      </c>
      <c r="K305" t="s">
        <v>656</v>
      </c>
      <c r="L305">
        <v>460101</v>
      </c>
      <c r="M305">
        <v>0</v>
      </c>
      <c r="N305" t="s">
        <v>732</v>
      </c>
      <c r="O305" t="s">
        <v>565</v>
      </c>
      <c r="P305">
        <v>0</v>
      </c>
      <c r="Q305">
        <v>24.61</v>
      </c>
      <c r="R305">
        <v>0</v>
      </c>
      <c r="S305">
        <v>304.28000000000003</v>
      </c>
      <c r="T305">
        <v>0</v>
      </c>
      <c r="U305">
        <v>328.89</v>
      </c>
      <c r="V305">
        <v>0</v>
      </c>
      <c r="W305">
        <v>24.61</v>
      </c>
      <c r="X305">
        <v>0</v>
      </c>
      <c r="Y305">
        <v>304.28000000000003</v>
      </c>
      <c r="Z305">
        <v>0</v>
      </c>
      <c r="AA305">
        <v>328.89</v>
      </c>
    </row>
    <row r="306" spans="1:27" ht="15" customHeight="1" x14ac:dyDescent="0.25">
      <c r="A306" s="37" t="str">
        <f t="shared" si="12"/>
        <v>LDGSEC5.5</v>
      </c>
      <c r="B306" s="37">
        <f>VLOOKUP(L306,Mapping!D:F,3,0)</f>
        <v>5.5</v>
      </c>
      <c r="C306" s="37" t="str">
        <f>VLOOKUP(L306,Mapping!D:G,4,0)</f>
        <v>Ignore</v>
      </c>
      <c r="D306" s="38">
        <f t="shared" si="13"/>
        <v>-3.6099999999999996E-7</v>
      </c>
      <c r="E306" s="38">
        <f t="shared" si="14"/>
        <v>1.4912999999999999E-5</v>
      </c>
      <c r="F306" s="37">
        <f>VLOOKUP(L306,Mapping!D:H,5,0)</f>
        <v>0</v>
      </c>
      <c r="G306" t="s">
        <v>562</v>
      </c>
      <c r="H306" t="s">
        <v>74</v>
      </c>
      <c r="I306" t="s">
        <v>1886</v>
      </c>
      <c r="J306">
        <v>460000</v>
      </c>
      <c r="K306" t="s">
        <v>656</v>
      </c>
      <c r="L306">
        <v>460143</v>
      </c>
      <c r="M306">
        <v>0</v>
      </c>
      <c r="N306" t="s">
        <v>730</v>
      </c>
      <c r="O306" t="s">
        <v>565</v>
      </c>
      <c r="P306">
        <v>0</v>
      </c>
      <c r="Q306">
        <v>152.74</v>
      </c>
      <c r="R306">
        <v>-3.61</v>
      </c>
      <c r="S306">
        <v>0</v>
      </c>
      <c r="T306">
        <v>0</v>
      </c>
      <c r="U306">
        <v>149.13</v>
      </c>
      <c r="V306">
        <v>0</v>
      </c>
      <c r="W306">
        <v>152.74</v>
      </c>
      <c r="X306">
        <v>-3.61</v>
      </c>
      <c r="Y306">
        <v>0</v>
      </c>
      <c r="Z306">
        <v>0</v>
      </c>
      <c r="AA306">
        <v>149.13</v>
      </c>
    </row>
    <row r="307" spans="1:27" ht="15" customHeight="1" x14ac:dyDescent="0.25">
      <c r="A307" s="37" t="str">
        <f t="shared" si="12"/>
        <v>LDGSEC5.5</v>
      </c>
      <c r="B307" s="37">
        <f>VLOOKUP(L307,Mapping!D:F,3,0)</f>
        <v>5.5</v>
      </c>
      <c r="C307" s="37" t="str">
        <f>VLOOKUP(L307,Mapping!D:G,4,0)</f>
        <v>Ignore</v>
      </c>
      <c r="D307" s="38">
        <f t="shared" si="13"/>
        <v>8.368999999999999E-6</v>
      </c>
      <c r="E307" s="38">
        <f t="shared" si="14"/>
        <v>8.368999999999999E-6</v>
      </c>
      <c r="F307" s="37">
        <f>VLOOKUP(L307,Mapping!D:H,5,0)</f>
        <v>0</v>
      </c>
      <c r="G307" t="s">
        <v>562</v>
      </c>
      <c r="H307" t="s">
        <v>74</v>
      </c>
      <c r="I307" t="s">
        <v>1886</v>
      </c>
      <c r="J307">
        <v>460000</v>
      </c>
      <c r="K307" t="s">
        <v>656</v>
      </c>
      <c r="L307">
        <v>460144</v>
      </c>
      <c r="M307">
        <v>0</v>
      </c>
      <c r="N307" t="s">
        <v>734</v>
      </c>
      <c r="O307" t="s">
        <v>565</v>
      </c>
      <c r="P307">
        <v>0</v>
      </c>
      <c r="Q307">
        <v>0</v>
      </c>
      <c r="R307">
        <v>0</v>
      </c>
      <c r="S307">
        <v>83.69</v>
      </c>
      <c r="T307">
        <v>0</v>
      </c>
      <c r="U307">
        <v>83.69</v>
      </c>
      <c r="V307">
        <v>0</v>
      </c>
      <c r="W307">
        <v>0</v>
      </c>
      <c r="X307">
        <v>0</v>
      </c>
      <c r="Y307">
        <v>83.69</v>
      </c>
      <c r="Z307">
        <v>0</v>
      </c>
      <c r="AA307">
        <v>83.69</v>
      </c>
    </row>
    <row r="308" spans="1:27" ht="15" customHeight="1" x14ac:dyDescent="0.25">
      <c r="A308" s="37" t="str">
        <f t="shared" si="12"/>
        <v>LDGSEC5.3</v>
      </c>
      <c r="B308" s="37">
        <f>VLOOKUP(L308,Mapping!D:F,3,0)</f>
        <v>5.3</v>
      </c>
      <c r="C308" s="37" t="str">
        <f>VLOOKUP(L308,Mapping!D:G,4,0)</f>
        <v>Ignore</v>
      </c>
      <c r="D308" s="38">
        <f t="shared" si="13"/>
        <v>0</v>
      </c>
      <c r="E308" s="38">
        <f t="shared" si="14"/>
        <v>-9.1650000000000005E-5</v>
      </c>
      <c r="F308" s="37">
        <f>VLOOKUP(L308,Mapping!D:H,5,0)</f>
        <v>0</v>
      </c>
      <c r="G308" t="s">
        <v>562</v>
      </c>
      <c r="H308" t="s">
        <v>74</v>
      </c>
      <c r="I308" t="s">
        <v>1886</v>
      </c>
      <c r="J308">
        <v>510000</v>
      </c>
      <c r="K308" t="s">
        <v>659</v>
      </c>
      <c r="L308">
        <v>512110</v>
      </c>
      <c r="M308">
        <v>0</v>
      </c>
      <c r="N308" t="s">
        <v>741</v>
      </c>
      <c r="O308" t="s">
        <v>565</v>
      </c>
      <c r="P308">
        <v>-916.5</v>
      </c>
      <c r="Q308">
        <v>0</v>
      </c>
      <c r="R308">
        <v>0</v>
      </c>
      <c r="S308">
        <v>0</v>
      </c>
      <c r="T308">
        <v>-916.5</v>
      </c>
      <c r="U308">
        <v>0</v>
      </c>
      <c r="V308">
        <v>-916.5</v>
      </c>
      <c r="W308">
        <v>0</v>
      </c>
      <c r="X308">
        <v>0</v>
      </c>
      <c r="Y308">
        <v>0</v>
      </c>
      <c r="Z308">
        <v>-916.5</v>
      </c>
      <c r="AA308">
        <v>0</v>
      </c>
    </row>
    <row r="309" spans="1:27" ht="15" customHeight="1" x14ac:dyDescent="0.25">
      <c r="A309" s="37" t="str">
        <f t="shared" si="12"/>
        <v>LDGSEC5.3</v>
      </c>
      <c r="B309" s="37">
        <f>VLOOKUP(L309,Mapping!D:F,3,0)</f>
        <v>5.3</v>
      </c>
      <c r="C309" s="37" t="str">
        <f>VLOOKUP(L309,Mapping!D:G,4,0)</f>
        <v>Ignore</v>
      </c>
      <c r="D309" s="38">
        <f t="shared" si="13"/>
        <v>-4.6617646999999998E-2</v>
      </c>
      <c r="E309" s="38">
        <f t="shared" si="14"/>
        <v>-0.14112285499999999</v>
      </c>
      <c r="F309" s="37">
        <f>VLOOKUP(L309,Mapping!D:H,5,0)</f>
        <v>0</v>
      </c>
      <c r="G309" t="s">
        <v>562</v>
      </c>
      <c r="H309" t="s">
        <v>74</v>
      </c>
      <c r="I309" t="s">
        <v>1886</v>
      </c>
      <c r="J309">
        <v>510000</v>
      </c>
      <c r="K309" t="s">
        <v>659</v>
      </c>
      <c r="L309">
        <v>512130</v>
      </c>
      <c r="M309">
        <v>0</v>
      </c>
      <c r="N309" t="s">
        <v>661</v>
      </c>
      <c r="O309" t="s">
        <v>565</v>
      </c>
      <c r="P309">
        <v>-945052.08</v>
      </c>
      <c r="Q309">
        <v>0</v>
      </c>
      <c r="R309">
        <v>-466176.47</v>
      </c>
      <c r="S309">
        <v>0</v>
      </c>
      <c r="T309">
        <v>-1411228.55</v>
      </c>
      <c r="U309">
        <v>0</v>
      </c>
      <c r="V309">
        <v>-945052.08</v>
      </c>
      <c r="W309">
        <v>0</v>
      </c>
      <c r="X309">
        <v>-466176.47</v>
      </c>
      <c r="Y309">
        <v>0</v>
      </c>
      <c r="Z309">
        <v>-1411228.55</v>
      </c>
      <c r="AA309">
        <v>0</v>
      </c>
    </row>
    <row r="310" spans="1:27" ht="15" customHeight="1" x14ac:dyDescent="0.25">
      <c r="A310" s="37" t="str">
        <f t="shared" si="12"/>
        <v>LDGSECIgnore</v>
      </c>
      <c r="B310" s="37" t="str">
        <f>VLOOKUP(L310,Mapping!D:F,3,0)</f>
        <v>Ignore</v>
      </c>
      <c r="C310" s="37" t="str">
        <f>VLOOKUP(L310,Mapping!D:G,4,0)</f>
        <v>Mirror</v>
      </c>
      <c r="D310" s="38">
        <f t="shared" si="13"/>
        <v>0</v>
      </c>
      <c r="E310" s="38">
        <f t="shared" si="14"/>
        <v>-6.32133E-4</v>
      </c>
      <c r="F310" s="37">
        <f>VLOOKUP(L310,Mapping!D:H,5,0)</f>
        <v>0</v>
      </c>
      <c r="G310" t="s">
        <v>562</v>
      </c>
      <c r="H310" t="s">
        <v>74</v>
      </c>
      <c r="I310" t="s">
        <v>1886</v>
      </c>
      <c r="J310">
        <v>550000</v>
      </c>
      <c r="K310" t="s">
        <v>666</v>
      </c>
      <c r="L310">
        <v>553007</v>
      </c>
      <c r="M310">
        <v>0</v>
      </c>
      <c r="N310" t="s">
        <v>667</v>
      </c>
      <c r="O310" t="s">
        <v>565</v>
      </c>
      <c r="P310">
        <v>-6321.33</v>
      </c>
      <c r="Q310">
        <v>0</v>
      </c>
      <c r="R310">
        <v>0</v>
      </c>
      <c r="S310">
        <v>0</v>
      </c>
      <c r="T310">
        <v>-6321.33</v>
      </c>
      <c r="U310">
        <v>0</v>
      </c>
      <c r="V310">
        <v>-6321.33</v>
      </c>
      <c r="W310">
        <v>0</v>
      </c>
      <c r="X310">
        <v>0</v>
      </c>
      <c r="Y310">
        <v>0</v>
      </c>
      <c r="Z310">
        <v>-6321.33</v>
      </c>
      <c r="AA310">
        <v>0</v>
      </c>
    </row>
    <row r="311" spans="1:27" ht="15" customHeight="1" x14ac:dyDescent="0.25">
      <c r="A311" s="37" t="str">
        <f t="shared" si="12"/>
        <v>LDGSECIgnore</v>
      </c>
      <c r="B311" s="37" t="str">
        <f>VLOOKUP(L311,Mapping!D:F,3,0)</f>
        <v>Ignore</v>
      </c>
      <c r="C311" s="37" t="str">
        <f>VLOOKUP(L311,Mapping!D:G,4,0)</f>
        <v>Mirror</v>
      </c>
      <c r="D311" s="38">
        <f t="shared" si="13"/>
        <v>-2.148896E-3</v>
      </c>
      <c r="E311" s="38">
        <f t="shared" si="14"/>
        <v>-3.6617160000000002E-3</v>
      </c>
      <c r="F311" s="37">
        <f>VLOOKUP(L311,Mapping!D:H,5,0)</f>
        <v>0</v>
      </c>
      <c r="G311" t="s">
        <v>562</v>
      </c>
      <c r="H311" t="s">
        <v>74</v>
      </c>
      <c r="I311" t="s">
        <v>1886</v>
      </c>
      <c r="J311">
        <v>550000</v>
      </c>
      <c r="K311" t="s">
        <v>666</v>
      </c>
      <c r="L311">
        <v>553020</v>
      </c>
      <c r="M311">
        <v>0</v>
      </c>
      <c r="N311" t="s">
        <v>1284</v>
      </c>
      <c r="O311" t="s">
        <v>565</v>
      </c>
      <c r="P311">
        <v>-15128.2</v>
      </c>
      <c r="Q311">
        <v>0</v>
      </c>
      <c r="R311">
        <v>-21488.959999999999</v>
      </c>
      <c r="S311">
        <v>0</v>
      </c>
      <c r="T311">
        <v>-36617.160000000003</v>
      </c>
      <c r="U311">
        <v>0</v>
      </c>
      <c r="V311">
        <v>-15128.2</v>
      </c>
      <c r="W311">
        <v>0</v>
      </c>
      <c r="X311">
        <v>-21488.959999999999</v>
      </c>
      <c r="Y311">
        <v>0</v>
      </c>
      <c r="Z311">
        <v>-36617.160000000003</v>
      </c>
      <c r="AA311">
        <v>0</v>
      </c>
    </row>
    <row r="312" spans="1:27" ht="15" customHeight="1" x14ac:dyDescent="0.25">
      <c r="A312" s="37" t="str">
        <f t="shared" si="12"/>
        <v>LDGSECIgnore</v>
      </c>
      <c r="B312" s="37" t="str">
        <f>VLOOKUP(L312,Mapping!D:F,3,0)</f>
        <v>Ignore</v>
      </c>
      <c r="C312" s="37" t="str">
        <f>VLOOKUP(L312,Mapping!D:G,4,0)</f>
        <v>Mirror</v>
      </c>
      <c r="D312" s="38">
        <f t="shared" si="13"/>
        <v>-2.3600000000000001E-3</v>
      </c>
      <c r="E312" s="38">
        <f t="shared" si="14"/>
        <v>-2.3600000000000001E-3</v>
      </c>
      <c r="F312" s="37">
        <f>VLOOKUP(L312,Mapping!D:H,5,0)</f>
        <v>0</v>
      </c>
      <c r="G312" t="s">
        <v>562</v>
      </c>
      <c r="H312" t="s">
        <v>74</v>
      </c>
      <c r="I312" t="s">
        <v>1886</v>
      </c>
      <c r="J312">
        <v>550000</v>
      </c>
      <c r="K312" t="s">
        <v>666</v>
      </c>
      <c r="L312">
        <v>553105</v>
      </c>
      <c r="M312">
        <v>0</v>
      </c>
      <c r="N312" t="s">
        <v>668</v>
      </c>
      <c r="O312" t="s">
        <v>565</v>
      </c>
      <c r="P312">
        <v>0</v>
      </c>
      <c r="Q312">
        <v>0</v>
      </c>
      <c r="R312">
        <v>-23600</v>
      </c>
      <c r="S312">
        <v>0</v>
      </c>
      <c r="T312">
        <v>-23600</v>
      </c>
      <c r="U312">
        <v>0</v>
      </c>
      <c r="V312">
        <v>0</v>
      </c>
      <c r="W312">
        <v>0</v>
      </c>
      <c r="X312">
        <v>-23600</v>
      </c>
      <c r="Y312">
        <v>0</v>
      </c>
      <c r="Z312">
        <v>-23600</v>
      </c>
      <c r="AA312">
        <v>0</v>
      </c>
    </row>
    <row r="313" spans="1:27" ht="15" customHeight="1" x14ac:dyDescent="0.25">
      <c r="A313" s="37" t="str">
        <f t="shared" si="12"/>
        <v>LDGSECIgnore</v>
      </c>
      <c r="B313" s="37" t="str">
        <f>VLOOKUP(L313,Mapping!D:F,3,0)</f>
        <v>Ignore</v>
      </c>
      <c r="C313" s="37" t="str">
        <f>VLOOKUP(L313,Mapping!D:G,4,0)</f>
        <v>Mirror</v>
      </c>
      <c r="D313" s="38">
        <f t="shared" si="13"/>
        <v>6.5933454000000002E-2</v>
      </c>
      <c r="E313" s="38">
        <f t="shared" si="14"/>
        <v>8.8645805000000008E-2</v>
      </c>
      <c r="F313" s="37">
        <f>VLOOKUP(L313,Mapping!D:H,5,0)</f>
        <v>0</v>
      </c>
      <c r="G313" t="s">
        <v>562</v>
      </c>
      <c r="H313" t="s">
        <v>74</v>
      </c>
      <c r="I313" t="s">
        <v>1886</v>
      </c>
      <c r="J313">
        <v>550000</v>
      </c>
      <c r="K313" t="s">
        <v>666</v>
      </c>
      <c r="L313">
        <v>553111</v>
      </c>
      <c r="M313">
        <v>0</v>
      </c>
      <c r="N313" t="s">
        <v>670</v>
      </c>
      <c r="O313" t="s">
        <v>565</v>
      </c>
      <c r="P313">
        <v>0</v>
      </c>
      <c r="Q313">
        <v>227123.51</v>
      </c>
      <c r="R313">
        <v>0</v>
      </c>
      <c r="S313">
        <v>659334.54</v>
      </c>
      <c r="T313">
        <v>0</v>
      </c>
      <c r="U313">
        <v>886458.05</v>
      </c>
      <c r="V313">
        <v>0</v>
      </c>
      <c r="W313">
        <v>227123.51</v>
      </c>
      <c r="X313">
        <v>0</v>
      </c>
      <c r="Y313">
        <v>659334.54</v>
      </c>
      <c r="Z313">
        <v>0</v>
      </c>
      <c r="AA313">
        <v>886458.05</v>
      </c>
    </row>
    <row r="314" spans="1:27" ht="15" customHeight="1" x14ac:dyDescent="0.25">
      <c r="A314" s="37" t="str">
        <f t="shared" si="12"/>
        <v>LDGSECIgnore</v>
      </c>
      <c r="B314" s="37" t="str">
        <f>VLOOKUP(L314,Mapping!D:F,3,0)</f>
        <v>Ignore</v>
      </c>
      <c r="C314" s="37" t="str">
        <f>VLOOKUP(L314,Mapping!D:G,4,0)</f>
        <v>Mirror</v>
      </c>
      <c r="D314" s="38">
        <f t="shared" si="13"/>
        <v>-3.3662099999999997E-3</v>
      </c>
      <c r="E314" s="38">
        <f t="shared" si="14"/>
        <v>-3.8506899999999999E-3</v>
      </c>
      <c r="F314" s="37">
        <f>VLOOKUP(L314,Mapping!D:H,5,0)</f>
        <v>0</v>
      </c>
      <c r="G314" t="s">
        <v>562</v>
      </c>
      <c r="H314" t="s">
        <v>74</v>
      </c>
      <c r="I314" t="s">
        <v>1886</v>
      </c>
      <c r="J314">
        <v>550000</v>
      </c>
      <c r="K314" t="s">
        <v>666</v>
      </c>
      <c r="L314">
        <v>553117</v>
      </c>
      <c r="M314">
        <v>0</v>
      </c>
      <c r="N314" t="s">
        <v>1285</v>
      </c>
      <c r="O314" t="s">
        <v>565</v>
      </c>
      <c r="P314">
        <v>-4844.8</v>
      </c>
      <c r="Q314">
        <v>0</v>
      </c>
      <c r="R314">
        <v>-33662.1</v>
      </c>
      <c r="S314">
        <v>0</v>
      </c>
      <c r="T314">
        <v>-38506.9</v>
      </c>
      <c r="U314">
        <v>0</v>
      </c>
      <c r="V314">
        <v>-4844.8</v>
      </c>
      <c r="W314">
        <v>0</v>
      </c>
      <c r="X314">
        <v>-33662.1</v>
      </c>
      <c r="Y314">
        <v>0</v>
      </c>
      <c r="Z314">
        <v>-38506.9</v>
      </c>
      <c r="AA314">
        <v>0</v>
      </c>
    </row>
    <row r="315" spans="1:27" ht="15" customHeight="1" x14ac:dyDescent="0.25">
      <c r="A315" s="37" t="str">
        <f t="shared" si="12"/>
        <v>LDGSEC6.1a</v>
      </c>
      <c r="B315" s="37" t="str">
        <f>VLOOKUP(L315,Mapping!D:F,3,0)</f>
        <v>6.1a</v>
      </c>
      <c r="C315" s="37" t="str">
        <f>VLOOKUP(L315,Mapping!D:G,4,0)</f>
        <v>Accrual</v>
      </c>
      <c r="D315" s="38">
        <f t="shared" si="13"/>
        <v>-2.5000000000000001E-4</v>
      </c>
      <c r="E315" s="38">
        <f t="shared" si="14"/>
        <v>-2.5000000000000001E-4</v>
      </c>
      <c r="F315" s="37">
        <f>VLOOKUP(L315,Mapping!D:H,5,0)</f>
        <v>0</v>
      </c>
      <c r="G315" t="s">
        <v>562</v>
      </c>
      <c r="H315" t="s">
        <v>74</v>
      </c>
      <c r="I315" t="s">
        <v>1886</v>
      </c>
      <c r="J315">
        <v>550000</v>
      </c>
      <c r="K315" t="s">
        <v>666</v>
      </c>
      <c r="L315">
        <v>553130</v>
      </c>
      <c r="M315">
        <v>0</v>
      </c>
      <c r="N315" t="s">
        <v>2254</v>
      </c>
      <c r="O315" t="s">
        <v>565</v>
      </c>
      <c r="P315">
        <v>0</v>
      </c>
      <c r="Q315">
        <v>0</v>
      </c>
      <c r="R315">
        <v>-2500</v>
      </c>
      <c r="S315">
        <v>0</v>
      </c>
      <c r="T315">
        <v>-2500</v>
      </c>
      <c r="U315">
        <v>0</v>
      </c>
      <c r="V315">
        <v>0</v>
      </c>
      <c r="W315">
        <v>0</v>
      </c>
      <c r="X315">
        <v>-2500</v>
      </c>
      <c r="Y315">
        <v>0</v>
      </c>
      <c r="Z315">
        <v>-2500</v>
      </c>
      <c r="AA315">
        <v>0</v>
      </c>
    </row>
    <row r="316" spans="1:27" ht="15" customHeight="1" x14ac:dyDescent="0.25">
      <c r="A316" s="37" t="str">
        <f t="shared" si="12"/>
        <v>LDGSEC6.3</v>
      </c>
      <c r="B316" s="37">
        <f>VLOOKUP(L316,Mapping!D:F,3,0)</f>
        <v>6.3</v>
      </c>
      <c r="C316" s="37" t="str">
        <f>VLOOKUP(L316,Mapping!D:G,4,0)</f>
        <v>Mirror</v>
      </c>
      <c r="D316" s="38">
        <f t="shared" si="13"/>
        <v>-9.1294600000000009E-4</v>
      </c>
      <c r="E316" s="38">
        <f t="shared" si="14"/>
        <v>-1.3583829999999999E-3</v>
      </c>
      <c r="F316" s="37">
        <f>VLOOKUP(L316,Mapping!D:H,5,0)</f>
        <v>0</v>
      </c>
      <c r="G316" t="s">
        <v>562</v>
      </c>
      <c r="H316" t="s">
        <v>74</v>
      </c>
      <c r="I316" t="s">
        <v>1886</v>
      </c>
      <c r="J316">
        <v>550000</v>
      </c>
      <c r="K316" t="s">
        <v>666</v>
      </c>
      <c r="L316">
        <v>553131</v>
      </c>
      <c r="M316">
        <v>0</v>
      </c>
      <c r="N316" t="s">
        <v>671</v>
      </c>
      <c r="O316" t="s">
        <v>565</v>
      </c>
      <c r="P316">
        <v>-4454.37</v>
      </c>
      <c r="Q316">
        <v>0</v>
      </c>
      <c r="R316">
        <v>-9129.4600000000009</v>
      </c>
      <c r="S316">
        <v>0</v>
      </c>
      <c r="T316">
        <v>-13583.83</v>
      </c>
      <c r="U316">
        <v>0</v>
      </c>
      <c r="V316">
        <v>-4454.37</v>
      </c>
      <c r="W316">
        <v>0</v>
      </c>
      <c r="X316">
        <v>-9129.4600000000009</v>
      </c>
      <c r="Y316">
        <v>0</v>
      </c>
      <c r="Z316">
        <v>-13583.83</v>
      </c>
      <c r="AA316">
        <v>0</v>
      </c>
    </row>
    <row r="317" spans="1:27" ht="15" customHeight="1" x14ac:dyDescent="0.25">
      <c r="A317" s="37" t="str">
        <f t="shared" si="12"/>
        <v>LDGSECIgnore</v>
      </c>
      <c r="B317" s="37" t="str">
        <f>VLOOKUP(L317,Mapping!D:F,3,0)</f>
        <v>Ignore</v>
      </c>
      <c r="C317" s="37" t="str">
        <f>VLOOKUP(L317,Mapping!D:G,4,0)</f>
        <v>Mirror</v>
      </c>
      <c r="D317" s="38">
        <f t="shared" si="13"/>
        <v>-1.5631400000000001E-4</v>
      </c>
      <c r="E317" s="38">
        <f t="shared" si="14"/>
        <v>-1.6469499999999999E-4</v>
      </c>
      <c r="F317" s="37">
        <f>VLOOKUP(L317,Mapping!D:H,5,0)</f>
        <v>0</v>
      </c>
      <c r="G317" t="s">
        <v>562</v>
      </c>
      <c r="H317" t="s">
        <v>74</v>
      </c>
      <c r="I317" t="s">
        <v>1886</v>
      </c>
      <c r="J317">
        <v>550000</v>
      </c>
      <c r="K317" t="s">
        <v>666</v>
      </c>
      <c r="L317">
        <v>553141</v>
      </c>
      <c r="M317">
        <v>0</v>
      </c>
      <c r="N317" t="s">
        <v>672</v>
      </c>
      <c r="O317" t="s">
        <v>565</v>
      </c>
      <c r="P317">
        <v>-83.81</v>
      </c>
      <c r="Q317">
        <v>0</v>
      </c>
      <c r="R317">
        <v>-1563.14</v>
      </c>
      <c r="S317">
        <v>0</v>
      </c>
      <c r="T317">
        <v>-1646.95</v>
      </c>
      <c r="U317">
        <v>0</v>
      </c>
      <c r="V317">
        <v>-83.81</v>
      </c>
      <c r="W317">
        <v>0</v>
      </c>
      <c r="X317">
        <v>-1563.14</v>
      </c>
      <c r="Y317">
        <v>0</v>
      </c>
      <c r="Z317">
        <v>-1646.95</v>
      </c>
      <c r="AA317">
        <v>0</v>
      </c>
    </row>
    <row r="318" spans="1:27" ht="15" customHeight="1" x14ac:dyDescent="0.25">
      <c r="A318" s="37" t="str">
        <f t="shared" si="12"/>
        <v>LDGSECIgnore</v>
      </c>
      <c r="B318" s="37" t="str">
        <f>VLOOKUP(L318,Mapping!D:F,3,0)</f>
        <v>Ignore</v>
      </c>
      <c r="C318" s="37" t="str">
        <f>VLOOKUP(L318,Mapping!D:G,4,0)</f>
        <v>Mirror</v>
      </c>
      <c r="D318" s="38">
        <f t="shared" si="13"/>
        <v>-1.8741860000000001E-3</v>
      </c>
      <c r="E318" s="38">
        <f t="shared" si="14"/>
        <v>-2.3373959999999998E-3</v>
      </c>
      <c r="F318" s="37">
        <f>VLOOKUP(L318,Mapping!D:H,5,0)</f>
        <v>0</v>
      </c>
      <c r="G318" t="s">
        <v>562</v>
      </c>
      <c r="H318" t="s">
        <v>74</v>
      </c>
      <c r="I318" t="s">
        <v>1886</v>
      </c>
      <c r="J318">
        <v>550000</v>
      </c>
      <c r="K318" t="s">
        <v>666</v>
      </c>
      <c r="L318">
        <v>553147</v>
      </c>
      <c r="M318">
        <v>0</v>
      </c>
      <c r="N318" t="s">
        <v>951</v>
      </c>
      <c r="O318" t="s">
        <v>565</v>
      </c>
      <c r="P318">
        <v>-4632.1000000000004</v>
      </c>
      <c r="Q318">
        <v>0</v>
      </c>
      <c r="R318">
        <v>-18741.86</v>
      </c>
      <c r="S318">
        <v>0</v>
      </c>
      <c r="T318">
        <v>-23373.96</v>
      </c>
      <c r="U318">
        <v>0</v>
      </c>
      <c r="V318">
        <v>-4632.1000000000004</v>
      </c>
      <c r="W318">
        <v>0</v>
      </c>
      <c r="X318">
        <v>-18741.86</v>
      </c>
      <c r="Y318">
        <v>0</v>
      </c>
      <c r="Z318">
        <v>-23373.96</v>
      </c>
      <c r="AA318">
        <v>0</v>
      </c>
    </row>
    <row r="319" spans="1:27" ht="15" customHeight="1" x14ac:dyDescent="0.25">
      <c r="A319" s="37" t="str">
        <f t="shared" si="12"/>
        <v>LDGSEC6.1a</v>
      </c>
      <c r="B319" s="37" t="str">
        <f>VLOOKUP(L319,Mapping!D:F,3,0)</f>
        <v>6.1a</v>
      </c>
      <c r="C319" s="37" t="str">
        <f>VLOOKUP(L319,Mapping!D:G,4,0)</f>
        <v>Accrual</v>
      </c>
      <c r="D319" s="38">
        <f t="shared" si="13"/>
        <v>-4.8000919999999997E-3</v>
      </c>
      <c r="E319" s="38">
        <f t="shared" si="14"/>
        <v>-7.9516970000000006E-3</v>
      </c>
      <c r="F319" s="37">
        <f>VLOOKUP(L319,Mapping!D:H,5,0)</f>
        <v>0</v>
      </c>
      <c r="G319" t="s">
        <v>562</v>
      </c>
      <c r="H319" t="s">
        <v>74</v>
      </c>
      <c r="I319" t="s">
        <v>1886</v>
      </c>
      <c r="J319">
        <v>550000</v>
      </c>
      <c r="K319" t="s">
        <v>666</v>
      </c>
      <c r="L319">
        <v>553171</v>
      </c>
      <c r="M319">
        <v>0</v>
      </c>
      <c r="N319" t="s">
        <v>673</v>
      </c>
      <c r="O319" t="s">
        <v>565</v>
      </c>
      <c r="P319">
        <v>-31516.05</v>
      </c>
      <c r="Q319">
        <v>0</v>
      </c>
      <c r="R319">
        <v>-48000.92</v>
      </c>
      <c r="S319">
        <v>0</v>
      </c>
      <c r="T319">
        <v>-79516.97</v>
      </c>
      <c r="U319">
        <v>0</v>
      </c>
      <c r="V319">
        <v>-31516.05</v>
      </c>
      <c r="W319">
        <v>0</v>
      </c>
      <c r="X319">
        <v>-48000.92</v>
      </c>
      <c r="Y319">
        <v>0</v>
      </c>
      <c r="Z319">
        <v>-79516.97</v>
      </c>
      <c r="AA319">
        <v>0</v>
      </c>
    </row>
    <row r="320" spans="1:27" ht="15" customHeight="1" x14ac:dyDescent="0.25">
      <c r="A320" s="37" t="str">
        <f t="shared" si="12"/>
        <v>LDGSEC6.1a</v>
      </c>
      <c r="B320" s="37" t="str">
        <f>VLOOKUP(L320,Mapping!D:F,3,0)</f>
        <v>6.1a</v>
      </c>
      <c r="C320" s="37" t="str">
        <f>VLOOKUP(L320,Mapping!D:G,4,0)</f>
        <v>Accrual</v>
      </c>
      <c r="D320" s="38">
        <f t="shared" si="13"/>
        <v>-1.2105709999999999E-3</v>
      </c>
      <c r="E320" s="38">
        <f t="shared" si="14"/>
        <v>-2.9826200000000001E-3</v>
      </c>
      <c r="F320" s="37">
        <f>VLOOKUP(L320,Mapping!D:H,5,0)</f>
        <v>0</v>
      </c>
      <c r="G320" t="s">
        <v>562</v>
      </c>
      <c r="H320" t="s">
        <v>74</v>
      </c>
      <c r="I320" t="s">
        <v>1886</v>
      </c>
      <c r="J320">
        <v>550000</v>
      </c>
      <c r="K320" t="s">
        <v>666</v>
      </c>
      <c r="L320">
        <v>553176</v>
      </c>
      <c r="M320">
        <v>0</v>
      </c>
      <c r="N320" t="s">
        <v>674</v>
      </c>
      <c r="O320" t="s">
        <v>565</v>
      </c>
      <c r="P320">
        <v>-17720.490000000002</v>
      </c>
      <c r="Q320">
        <v>0</v>
      </c>
      <c r="R320">
        <v>-12105.71</v>
      </c>
      <c r="S320">
        <v>0</v>
      </c>
      <c r="T320">
        <v>-29826.2</v>
      </c>
      <c r="U320">
        <v>0</v>
      </c>
      <c r="V320">
        <v>-17720.490000000002</v>
      </c>
      <c r="W320">
        <v>0</v>
      </c>
      <c r="X320">
        <v>-12105.71</v>
      </c>
      <c r="Y320">
        <v>0</v>
      </c>
      <c r="Z320">
        <v>-29826.2</v>
      </c>
      <c r="AA320">
        <v>0</v>
      </c>
    </row>
    <row r="321" spans="1:27" ht="15" customHeight="1" x14ac:dyDescent="0.25">
      <c r="A321" s="37" t="str">
        <f t="shared" si="12"/>
        <v>LDGSECIgnore</v>
      </c>
      <c r="B321" s="37" t="str">
        <f>VLOOKUP(L321,Mapping!D:F,3,0)</f>
        <v>Ignore</v>
      </c>
      <c r="C321" s="37" t="str">
        <f>VLOOKUP(L321,Mapping!D:G,4,0)</f>
        <v>Mirror</v>
      </c>
      <c r="D321" s="38">
        <f t="shared" si="13"/>
        <v>-5.2222842999999998E-2</v>
      </c>
      <c r="E321" s="38">
        <f t="shared" si="14"/>
        <v>-6.9714043999999989E-2</v>
      </c>
      <c r="F321" s="37">
        <f>VLOOKUP(L321,Mapping!D:H,5,0)</f>
        <v>0</v>
      </c>
      <c r="G321" t="s">
        <v>562</v>
      </c>
      <c r="H321" t="s">
        <v>74</v>
      </c>
      <c r="I321" t="s">
        <v>1886</v>
      </c>
      <c r="J321">
        <v>550000</v>
      </c>
      <c r="K321" t="s">
        <v>666</v>
      </c>
      <c r="L321">
        <v>553180</v>
      </c>
      <c r="M321">
        <v>0</v>
      </c>
      <c r="N321" t="s">
        <v>675</v>
      </c>
      <c r="O321" t="s">
        <v>565</v>
      </c>
      <c r="P321">
        <v>-174912.01</v>
      </c>
      <c r="Q321">
        <v>0</v>
      </c>
      <c r="R321">
        <v>-522228.43</v>
      </c>
      <c r="S321">
        <v>0</v>
      </c>
      <c r="T321">
        <v>-697140.44</v>
      </c>
      <c r="U321">
        <v>0</v>
      </c>
      <c r="V321">
        <v>-174912.01</v>
      </c>
      <c r="W321">
        <v>0</v>
      </c>
      <c r="X321">
        <v>-522228.43</v>
      </c>
      <c r="Y321">
        <v>0</v>
      </c>
      <c r="Z321">
        <v>-697140.44</v>
      </c>
      <c r="AA321">
        <v>0</v>
      </c>
    </row>
    <row r="322" spans="1:27" ht="15" customHeight="1" x14ac:dyDescent="0.25">
      <c r="A322" s="37" t="str">
        <f t="shared" si="12"/>
        <v>LDGSEC6.1a</v>
      </c>
      <c r="B322" s="37" t="str">
        <f>VLOOKUP(L322,Mapping!D:F,3,0)</f>
        <v>6.1a</v>
      </c>
      <c r="C322" s="37" t="str">
        <f>VLOOKUP(L322,Mapping!D:G,4,0)</f>
        <v>Accrual</v>
      </c>
      <c r="D322" s="38">
        <f t="shared" si="13"/>
        <v>-0.10559773700000001</v>
      </c>
      <c r="E322" s="38">
        <f t="shared" si="14"/>
        <v>-0.174930166</v>
      </c>
      <c r="F322" s="37">
        <f>VLOOKUP(L322,Mapping!D:H,5,0)</f>
        <v>0</v>
      </c>
      <c r="G322" t="s">
        <v>562</v>
      </c>
      <c r="H322" t="s">
        <v>74</v>
      </c>
      <c r="I322" t="s">
        <v>1886</v>
      </c>
      <c r="J322">
        <v>550000</v>
      </c>
      <c r="K322" t="s">
        <v>666</v>
      </c>
      <c r="L322">
        <v>553190</v>
      </c>
      <c r="M322">
        <v>0</v>
      </c>
      <c r="N322" t="s">
        <v>676</v>
      </c>
      <c r="O322" t="s">
        <v>565</v>
      </c>
      <c r="P322">
        <v>-693324.29</v>
      </c>
      <c r="Q322">
        <v>0</v>
      </c>
      <c r="R322">
        <v>-1055977.3700000001</v>
      </c>
      <c r="S322">
        <v>0</v>
      </c>
      <c r="T322">
        <v>-1749301.66</v>
      </c>
      <c r="U322">
        <v>0</v>
      </c>
      <c r="V322">
        <v>-693324.29</v>
      </c>
      <c r="W322">
        <v>0</v>
      </c>
      <c r="X322">
        <v>-1055977.3700000001</v>
      </c>
      <c r="Y322">
        <v>0</v>
      </c>
      <c r="Z322">
        <v>-1749301.66</v>
      </c>
      <c r="AA322">
        <v>0</v>
      </c>
    </row>
    <row r="323" spans="1:27" ht="15" customHeight="1" x14ac:dyDescent="0.25">
      <c r="A323" s="37" t="str">
        <f t="shared" si="12"/>
        <v>LDGSEC6.1</v>
      </c>
      <c r="B323" s="37">
        <f>VLOOKUP(L323,Mapping!D:F,3,0)</f>
        <v>6.1</v>
      </c>
      <c r="C323" s="37" t="str">
        <f>VLOOKUP(L323,Mapping!D:G,4,0)</f>
        <v>Accrual</v>
      </c>
      <c r="D323" s="38">
        <f t="shared" si="13"/>
        <v>-0.13915861299999999</v>
      </c>
      <c r="E323" s="38">
        <f t="shared" si="14"/>
        <v>-0.26297603200000003</v>
      </c>
      <c r="F323" s="37">
        <f>VLOOKUP(L323,Mapping!D:H,5,0)</f>
        <v>0</v>
      </c>
      <c r="G323" t="s">
        <v>562</v>
      </c>
      <c r="H323" t="s">
        <v>74</v>
      </c>
      <c r="I323" t="s">
        <v>1886</v>
      </c>
      <c r="J323">
        <v>550000</v>
      </c>
      <c r="K323" t="s">
        <v>666</v>
      </c>
      <c r="L323">
        <v>553202</v>
      </c>
      <c r="M323">
        <v>0</v>
      </c>
      <c r="N323" t="s">
        <v>678</v>
      </c>
      <c r="O323" t="s">
        <v>565</v>
      </c>
      <c r="P323">
        <v>-1238174.19</v>
      </c>
      <c r="Q323">
        <v>0</v>
      </c>
      <c r="R323">
        <v>-1391586.13</v>
      </c>
      <c r="S323">
        <v>0</v>
      </c>
      <c r="T323">
        <v>-2629760.3200000003</v>
      </c>
      <c r="U323">
        <v>0</v>
      </c>
      <c r="V323">
        <v>-1238174.19</v>
      </c>
      <c r="W323">
        <v>0</v>
      </c>
      <c r="X323">
        <v>-1391586.13</v>
      </c>
      <c r="Y323">
        <v>0</v>
      </c>
      <c r="Z323">
        <v>-2629760.3200000003</v>
      </c>
      <c r="AA323">
        <v>0</v>
      </c>
    </row>
    <row r="324" spans="1:27" ht="15" customHeight="1" x14ac:dyDescent="0.25">
      <c r="A324" s="37" t="str">
        <f t="shared" ref="A324:A387" si="15">H324&amp;B324</f>
        <v>LDGSEC6.1a</v>
      </c>
      <c r="B324" s="37" t="str">
        <f>VLOOKUP(L324,Mapping!D:F,3,0)</f>
        <v>6.1a</v>
      </c>
      <c r="C324" s="37" t="str">
        <f>VLOOKUP(L324,Mapping!D:G,4,0)</f>
        <v>Accrual</v>
      </c>
      <c r="D324" s="38">
        <f t="shared" ref="D324:D387" si="16">(X324+Y324)/10000000</f>
        <v>2.0274959999999997E-3</v>
      </c>
      <c r="E324" s="38">
        <f t="shared" ref="E324:E387" si="17">(Z324+AA324)/10000000</f>
        <v>4.2247400000000003E-3</v>
      </c>
      <c r="F324" s="37">
        <f>VLOOKUP(L324,Mapping!D:H,5,0)</f>
        <v>0</v>
      </c>
      <c r="G324" t="s">
        <v>562</v>
      </c>
      <c r="H324" t="s">
        <v>74</v>
      </c>
      <c r="I324" t="s">
        <v>1886</v>
      </c>
      <c r="J324">
        <v>550000</v>
      </c>
      <c r="K324" t="s">
        <v>666</v>
      </c>
      <c r="L324">
        <v>553203</v>
      </c>
      <c r="M324">
        <v>0</v>
      </c>
      <c r="N324" t="s">
        <v>742</v>
      </c>
      <c r="O324" t="s">
        <v>565</v>
      </c>
      <c r="P324">
        <v>0</v>
      </c>
      <c r="Q324">
        <v>21972.44</v>
      </c>
      <c r="R324">
        <v>0</v>
      </c>
      <c r="S324">
        <v>20274.96</v>
      </c>
      <c r="T324">
        <v>0</v>
      </c>
      <c r="U324">
        <v>42247.4</v>
      </c>
      <c r="V324">
        <v>0</v>
      </c>
      <c r="W324">
        <v>21972.44</v>
      </c>
      <c r="X324">
        <v>0</v>
      </c>
      <c r="Y324">
        <v>20274.96</v>
      </c>
      <c r="Z324">
        <v>0</v>
      </c>
      <c r="AA324">
        <v>42247.4</v>
      </c>
    </row>
    <row r="325" spans="1:27" ht="15" customHeight="1" x14ac:dyDescent="0.25">
      <c r="A325" s="37" t="str">
        <f t="shared" si="15"/>
        <v>LDGSEC6.1</v>
      </c>
      <c r="B325" s="37">
        <f>VLOOKUP(L325,Mapping!D:F,3,0)</f>
        <v>6.1</v>
      </c>
      <c r="C325" s="37" t="str">
        <f>VLOOKUP(L325,Mapping!D:G,4,0)</f>
        <v>Accrual</v>
      </c>
      <c r="D325" s="38">
        <f t="shared" si="16"/>
        <v>0.117699254</v>
      </c>
      <c r="E325" s="38">
        <f t="shared" si="17"/>
        <v>0.16627546699999998</v>
      </c>
      <c r="F325" s="37">
        <f>VLOOKUP(L325,Mapping!D:H,5,0)</f>
        <v>0</v>
      </c>
      <c r="G325" t="s">
        <v>562</v>
      </c>
      <c r="H325" t="s">
        <v>74</v>
      </c>
      <c r="I325" t="s">
        <v>1886</v>
      </c>
      <c r="J325">
        <v>550000</v>
      </c>
      <c r="K325" t="s">
        <v>666</v>
      </c>
      <c r="L325">
        <v>553208</v>
      </c>
      <c r="M325">
        <v>0</v>
      </c>
      <c r="N325" t="s">
        <v>679</v>
      </c>
      <c r="O325" t="s">
        <v>565</v>
      </c>
      <c r="P325">
        <v>0</v>
      </c>
      <c r="Q325">
        <v>485762.13</v>
      </c>
      <c r="R325">
        <v>0</v>
      </c>
      <c r="S325">
        <v>1176992.54</v>
      </c>
      <c r="T325">
        <v>0</v>
      </c>
      <c r="U325">
        <v>1662754.67</v>
      </c>
      <c r="V325">
        <v>0</v>
      </c>
      <c r="W325">
        <v>485762.13</v>
      </c>
      <c r="X325">
        <v>0</v>
      </c>
      <c r="Y325">
        <v>1176992.54</v>
      </c>
      <c r="Z325">
        <v>0</v>
      </c>
      <c r="AA325">
        <v>1662754.67</v>
      </c>
    </row>
    <row r="326" spans="1:27" ht="15" customHeight="1" x14ac:dyDescent="0.25">
      <c r="A326" s="37" t="str">
        <f t="shared" si="15"/>
        <v>LDGSECIgnore</v>
      </c>
      <c r="B326" s="37" t="str">
        <f>VLOOKUP(L326,Mapping!D:F,3,0)</f>
        <v>Ignore</v>
      </c>
      <c r="C326" s="37" t="str">
        <f>VLOOKUP(L326,Mapping!D:G,4,0)</f>
        <v>Mirror</v>
      </c>
      <c r="D326" s="38">
        <f t="shared" si="16"/>
        <v>-1.1800000000000001E-3</v>
      </c>
      <c r="E326" s="38">
        <f t="shared" si="17"/>
        <v>-1.1800000000000001E-3</v>
      </c>
      <c r="F326" s="37">
        <f>VLOOKUP(L326,Mapping!D:H,5,0)</f>
        <v>0</v>
      </c>
      <c r="G326" t="s">
        <v>562</v>
      </c>
      <c r="H326" t="s">
        <v>74</v>
      </c>
      <c r="I326" t="s">
        <v>1886</v>
      </c>
      <c r="J326">
        <v>550000</v>
      </c>
      <c r="K326" t="s">
        <v>666</v>
      </c>
      <c r="L326">
        <v>553213</v>
      </c>
      <c r="M326">
        <v>0</v>
      </c>
      <c r="N326" t="s">
        <v>680</v>
      </c>
      <c r="O326" t="s">
        <v>565</v>
      </c>
      <c r="P326">
        <v>0</v>
      </c>
      <c r="Q326">
        <v>0</v>
      </c>
      <c r="R326">
        <v>-11800</v>
      </c>
      <c r="S326">
        <v>0</v>
      </c>
      <c r="T326">
        <v>-11800</v>
      </c>
      <c r="U326">
        <v>0</v>
      </c>
      <c r="V326">
        <v>0</v>
      </c>
      <c r="W326">
        <v>0</v>
      </c>
      <c r="X326">
        <v>-11800</v>
      </c>
      <c r="Y326">
        <v>0</v>
      </c>
      <c r="Z326">
        <v>-11800</v>
      </c>
      <c r="AA326">
        <v>0</v>
      </c>
    </row>
    <row r="327" spans="1:27" ht="15" customHeight="1" x14ac:dyDescent="0.25">
      <c r="A327" s="37" t="str">
        <f t="shared" si="15"/>
        <v>LDGSECIgnore</v>
      </c>
      <c r="B327" s="37" t="str">
        <f>VLOOKUP(L327,Mapping!D:F,3,0)</f>
        <v>Ignore</v>
      </c>
      <c r="C327" s="37" t="str">
        <f>VLOOKUP(L327,Mapping!D:G,4,0)</f>
        <v>Mirror</v>
      </c>
      <c r="D327" s="38">
        <f t="shared" si="16"/>
        <v>-3.7683299999999997E-4</v>
      </c>
      <c r="E327" s="38">
        <f t="shared" si="17"/>
        <v>-6.3476899999999998E-4</v>
      </c>
      <c r="F327" s="37">
        <f>VLOOKUP(L327,Mapping!D:H,5,0)</f>
        <v>0</v>
      </c>
      <c r="G327" t="s">
        <v>562</v>
      </c>
      <c r="H327" t="s">
        <v>74</v>
      </c>
      <c r="I327" t="s">
        <v>1886</v>
      </c>
      <c r="J327">
        <v>550000</v>
      </c>
      <c r="K327" t="s">
        <v>666</v>
      </c>
      <c r="L327">
        <v>553219</v>
      </c>
      <c r="M327">
        <v>0</v>
      </c>
      <c r="N327" t="s">
        <v>865</v>
      </c>
      <c r="O327" t="s">
        <v>565</v>
      </c>
      <c r="P327">
        <v>-2579.36</v>
      </c>
      <c r="Q327">
        <v>0</v>
      </c>
      <c r="R327">
        <v>-3768.33</v>
      </c>
      <c r="S327">
        <v>0</v>
      </c>
      <c r="T327">
        <v>-6347.69</v>
      </c>
      <c r="U327">
        <v>0</v>
      </c>
      <c r="V327">
        <v>-2579.36</v>
      </c>
      <c r="W327">
        <v>0</v>
      </c>
      <c r="X327">
        <v>-3768.33</v>
      </c>
      <c r="Y327">
        <v>0</v>
      </c>
      <c r="Z327">
        <v>-6347.69</v>
      </c>
      <c r="AA327">
        <v>0</v>
      </c>
    </row>
    <row r="328" spans="1:27" ht="15" customHeight="1" x14ac:dyDescent="0.25">
      <c r="A328" s="37" t="str">
        <f t="shared" si="15"/>
        <v>LDGSEC6.1a</v>
      </c>
      <c r="B328" s="37" t="str">
        <f>VLOOKUP(L328,Mapping!D:F,3,0)</f>
        <v>6.1a</v>
      </c>
      <c r="C328" s="37" t="str">
        <f>VLOOKUP(L328,Mapping!D:G,4,0)</f>
        <v>Accrual</v>
      </c>
      <c r="D328" s="38">
        <f t="shared" si="16"/>
        <v>-4.8000919999999997E-3</v>
      </c>
      <c r="E328" s="38">
        <f t="shared" si="17"/>
        <v>-7.9516970000000006E-3</v>
      </c>
      <c r="F328" s="37">
        <f>VLOOKUP(L328,Mapping!D:H,5,0)</f>
        <v>0</v>
      </c>
      <c r="G328" t="s">
        <v>562</v>
      </c>
      <c r="H328" t="s">
        <v>74</v>
      </c>
      <c r="I328" t="s">
        <v>1886</v>
      </c>
      <c r="J328">
        <v>550000</v>
      </c>
      <c r="K328" t="s">
        <v>666</v>
      </c>
      <c r="L328">
        <v>554526</v>
      </c>
      <c r="M328">
        <v>0</v>
      </c>
      <c r="N328" t="s">
        <v>681</v>
      </c>
      <c r="O328" t="s">
        <v>565</v>
      </c>
      <c r="P328">
        <v>-31516.05</v>
      </c>
      <c r="Q328">
        <v>0</v>
      </c>
      <c r="R328">
        <v>-48000.92</v>
      </c>
      <c r="S328">
        <v>0</v>
      </c>
      <c r="T328">
        <v>-79516.97</v>
      </c>
      <c r="U328">
        <v>0</v>
      </c>
      <c r="V328">
        <v>-31516.05</v>
      </c>
      <c r="W328">
        <v>0</v>
      </c>
      <c r="X328">
        <v>-48000.92</v>
      </c>
      <c r="Y328">
        <v>0</v>
      </c>
      <c r="Z328">
        <v>-79516.97</v>
      </c>
      <c r="AA328">
        <v>0</v>
      </c>
    </row>
    <row r="329" spans="1:27" ht="15" customHeight="1" x14ac:dyDescent="0.25">
      <c r="A329" s="37" t="str">
        <f t="shared" si="15"/>
        <v>LDGSECIgnore</v>
      </c>
      <c r="B329" s="37" t="str">
        <f>VLOOKUP(L329,Mapping!D:F,3,0)</f>
        <v>Ignore</v>
      </c>
      <c r="C329" s="37" t="str">
        <f>VLOOKUP(L329,Mapping!D:G,4,0)</f>
        <v>Mirror</v>
      </c>
      <c r="D329" s="38">
        <f t="shared" si="16"/>
        <v>-4.8637200000000005E-4</v>
      </c>
      <c r="E329" s="38">
        <f t="shared" si="17"/>
        <v>-5.06314E-4</v>
      </c>
      <c r="F329" s="37">
        <f>VLOOKUP(L329,Mapping!D:H,5,0)</f>
        <v>0</v>
      </c>
      <c r="G329" t="s">
        <v>562</v>
      </c>
      <c r="H329" t="s">
        <v>74</v>
      </c>
      <c r="I329" t="s">
        <v>1886</v>
      </c>
      <c r="J329">
        <v>550000</v>
      </c>
      <c r="K329" t="s">
        <v>666</v>
      </c>
      <c r="L329">
        <v>554527</v>
      </c>
      <c r="M329">
        <v>0</v>
      </c>
      <c r="N329" t="s">
        <v>682</v>
      </c>
      <c r="O329" t="s">
        <v>565</v>
      </c>
      <c r="P329">
        <v>-199.42</v>
      </c>
      <c r="Q329">
        <v>0</v>
      </c>
      <c r="R329">
        <v>-4863.72</v>
      </c>
      <c r="S329">
        <v>0</v>
      </c>
      <c r="T329">
        <v>-5063.1400000000003</v>
      </c>
      <c r="U329">
        <v>0</v>
      </c>
      <c r="V329">
        <v>-199.42</v>
      </c>
      <c r="W329">
        <v>0</v>
      </c>
      <c r="X329">
        <v>-4863.72</v>
      </c>
      <c r="Y329">
        <v>0</v>
      </c>
      <c r="Z329">
        <v>-5063.1400000000003</v>
      </c>
      <c r="AA329">
        <v>0</v>
      </c>
    </row>
    <row r="330" spans="1:27" ht="15" customHeight="1" x14ac:dyDescent="0.25">
      <c r="A330" s="37" t="str">
        <f t="shared" si="15"/>
        <v>LDGSECIgnore</v>
      </c>
      <c r="B330" s="37" t="str">
        <f>VLOOKUP(L330,Mapping!D:F,3,0)</f>
        <v>Ignore</v>
      </c>
      <c r="C330" s="37" t="str">
        <f>VLOOKUP(L330,Mapping!D:G,4,0)</f>
        <v>Mirror</v>
      </c>
      <c r="D330" s="38">
        <f t="shared" si="16"/>
        <v>-4.6187700000000002E-4</v>
      </c>
      <c r="E330" s="38">
        <f t="shared" si="17"/>
        <v>-1.7557689999999999E-3</v>
      </c>
      <c r="F330" s="37">
        <f>VLOOKUP(L330,Mapping!D:H,5,0)</f>
        <v>0</v>
      </c>
      <c r="G330" t="s">
        <v>562</v>
      </c>
      <c r="H330" t="s">
        <v>74</v>
      </c>
      <c r="I330" t="s">
        <v>1886</v>
      </c>
      <c r="J330">
        <v>550000</v>
      </c>
      <c r="K330" t="s">
        <v>666</v>
      </c>
      <c r="L330">
        <v>555104</v>
      </c>
      <c r="M330">
        <v>0</v>
      </c>
      <c r="N330" t="s">
        <v>683</v>
      </c>
      <c r="O330" t="s">
        <v>565</v>
      </c>
      <c r="P330">
        <v>-12938.92</v>
      </c>
      <c r="Q330">
        <v>0</v>
      </c>
      <c r="R330">
        <v>-4618.7700000000004</v>
      </c>
      <c r="S330">
        <v>0</v>
      </c>
      <c r="T330">
        <v>-17557.689999999999</v>
      </c>
      <c r="U330">
        <v>0</v>
      </c>
      <c r="V330">
        <v>-12938.92</v>
      </c>
      <c r="W330">
        <v>0</v>
      </c>
      <c r="X330">
        <v>-4618.7700000000004</v>
      </c>
      <c r="Y330">
        <v>0</v>
      </c>
      <c r="Z330">
        <v>-17557.689999999999</v>
      </c>
      <c r="AA330">
        <v>0</v>
      </c>
    </row>
    <row r="331" spans="1:27" ht="15" customHeight="1" x14ac:dyDescent="0.25">
      <c r="A331" s="37" t="str">
        <f t="shared" si="15"/>
        <v>LDGSEC6.1</v>
      </c>
      <c r="B331" s="37">
        <f>VLOOKUP(L331,Mapping!D:F,3,0)</f>
        <v>6.1</v>
      </c>
      <c r="C331" s="37" t="str">
        <f>VLOOKUP(L331,Mapping!D:G,4,0)</f>
        <v>Accrual</v>
      </c>
      <c r="D331" s="38">
        <f t="shared" si="16"/>
        <v>-7.8333652000000004E-2</v>
      </c>
      <c r="E331" s="38">
        <f t="shared" si="17"/>
        <v>-0.12690986499999998</v>
      </c>
      <c r="F331" s="37">
        <f>VLOOKUP(L331,Mapping!D:H,5,0)</f>
        <v>0</v>
      </c>
      <c r="G331" t="s">
        <v>562</v>
      </c>
      <c r="H331" t="s">
        <v>74</v>
      </c>
      <c r="I331" t="s">
        <v>1886</v>
      </c>
      <c r="J331">
        <v>550000</v>
      </c>
      <c r="K331" t="s">
        <v>666</v>
      </c>
      <c r="L331">
        <v>555157</v>
      </c>
      <c r="M331">
        <v>0</v>
      </c>
      <c r="N331" t="s">
        <v>684</v>
      </c>
      <c r="O331" t="s">
        <v>565</v>
      </c>
      <c r="P331">
        <v>-485762.13</v>
      </c>
      <c r="Q331">
        <v>0</v>
      </c>
      <c r="R331">
        <v>-783336.52</v>
      </c>
      <c r="S331">
        <v>0</v>
      </c>
      <c r="T331">
        <v>-1269098.6499999999</v>
      </c>
      <c r="U331">
        <v>0</v>
      </c>
      <c r="V331">
        <v>-485762.13</v>
      </c>
      <c r="W331">
        <v>0</v>
      </c>
      <c r="X331">
        <v>-783336.52</v>
      </c>
      <c r="Y331">
        <v>0</v>
      </c>
      <c r="Z331">
        <v>-1269098.6499999999</v>
      </c>
      <c r="AA331">
        <v>0</v>
      </c>
    </row>
    <row r="332" spans="1:27" ht="15" customHeight="1" x14ac:dyDescent="0.25">
      <c r="A332" s="37" t="str">
        <f t="shared" si="15"/>
        <v>LDGSEC6.1</v>
      </c>
      <c r="B332" s="37">
        <f>VLOOKUP(L332,Mapping!D:F,3,0)</f>
        <v>6.1</v>
      </c>
      <c r="C332" s="37" t="str">
        <f>VLOOKUP(L332,Mapping!D:G,4,0)</f>
        <v>Accrual</v>
      </c>
      <c r="D332" s="38">
        <f t="shared" si="16"/>
        <v>-3.9365602E-2</v>
      </c>
      <c r="E332" s="38">
        <f t="shared" si="17"/>
        <v>-3.9365602E-2</v>
      </c>
      <c r="F332" s="37">
        <f>VLOOKUP(L332,Mapping!D:H,5,0)</f>
        <v>0</v>
      </c>
      <c r="G332" t="s">
        <v>562</v>
      </c>
      <c r="H332" t="s">
        <v>74</v>
      </c>
      <c r="I332" t="s">
        <v>1886</v>
      </c>
      <c r="J332">
        <v>550000</v>
      </c>
      <c r="K332" t="s">
        <v>666</v>
      </c>
      <c r="L332">
        <v>555159</v>
      </c>
      <c r="M332">
        <v>0</v>
      </c>
      <c r="N332" t="s">
        <v>2813</v>
      </c>
      <c r="O332" t="s">
        <v>565</v>
      </c>
      <c r="P332">
        <v>0</v>
      </c>
      <c r="Q332">
        <v>0</v>
      </c>
      <c r="R332">
        <v>-393656.02</v>
      </c>
      <c r="S332">
        <v>0</v>
      </c>
      <c r="T332">
        <v>-393656.02</v>
      </c>
      <c r="U332">
        <v>0</v>
      </c>
      <c r="V332">
        <v>0</v>
      </c>
      <c r="W332">
        <v>0</v>
      </c>
      <c r="X332">
        <v>-393656.02</v>
      </c>
      <c r="Y332">
        <v>0</v>
      </c>
      <c r="Z332">
        <v>-393656.02</v>
      </c>
      <c r="AA332">
        <v>0</v>
      </c>
    </row>
    <row r="333" spans="1:27" ht="15" customHeight="1" x14ac:dyDescent="0.25">
      <c r="A333" s="37" t="str">
        <f t="shared" si="15"/>
        <v>LDGSECIgnore</v>
      </c>
      <c r="B333" s="37" t="str">
        <f>VLOOKUP(L333,Mapping!D:F,3,0)</f>
        <v>Ignore</v>
      </c>
      <c r="C333" s="37" t="str">
        <f>VLOOKUP(L333,Mapping!D:G,4,0)</f>
        <v>Mirror</v>
      </c>
      <c r="D333" s="38">
        <f t="shared" si="16"/>
        <v>-3.8697699999999999E-4</v>
      </c>
      <c r="E333" s="38">
        <f t="shared" si="17"/>
        <v>-4.8442799999999996E-4</v>
      </c>
      <c r="F333" s="37">
        <f>VLOOKUP(L333,Mapping!D:H,5,0)</f>
        <v>0</v>
      </c>
      <c r="G333" t="s">
        <v>562</v>
      </c>
      <c r="H333" t="s">
        <v>74</v>
      </c>
      <c r="I333" t="s">
        <v>1886</v>
      </c>
      <c r="J333">
        <v>550000</v>
      </c>
      <c r="K333" t="s">
        <v>666</v>
      </c>
      <c r="L333">
        <v>555204</v>
      </c>
      <c r="M333">
        <v>0</v>
      </c>
      <c r="N333" t="s">
        <v>685</v>
      </c>
      <c r="O333" t="s">
        <v>565</v>
      </c>
      <c r="P333">
        <v>-974.51</v>
      </c>
      <c r="Q333">
        <v>0</v>
      </c>
      <c r="R333">
        <v>-3869.77</v>
      </c>
      <c r="S333">
        <v>0</v>
      </c>
      <c r="T333">
        <v>-4844.28</v>
      </c>
      <c r="U333">
        <v>0</v>
      </c>
      <c r="V333">
        <v>-974.51</v>
      </c>
      <c r="W333">
        <v>0</v>
      </c>
      <c r="X333">
        <v>-3869.77</v>
      </c>
      <c r="Y333">
        <v>0</v>
      </c>
      <c r="Z333">
        <v>-4844.28</v>
      </c>
      <c r="AA333">
        <v>0</v>
      </c>
    </row>
    <row r="334" spans="1:27" ht="15" customHeight="1" x14ac:dyDescent="0.25">
      <c r="A334" s="37" t="str">
        <f t="shared" si="15"/>
        <v>LDGSEC6.1a</v>
      </c>
      <c r="B334" s="37" t="str">
        <f>VLOOKUP(L334,Mapping!D:F,3,0)</f>
        <v>6.1a</v>
      </c>
      <c r="C334" s="37" t="str">
        <f>VLOOKUP(L334,Mapping!D:G,4,0)</f>
        <v>Accrual</v>
      </c>
      <c r="D334" s="38">
        <f t="shared" si="16"/>
        <v>-1.9321410000000001E-2</v>
      </c>
      <c r="E334" s="38">
        <f t="shared" si="17"/>
        <v>-3.2368423E-2</v>
      </c>
      <c r="F334" s="37">
        <f>VLOOKUP(L334,Mapping!D:H,5,0)</f>
        <v>0</v>
      </c>
      <c r="G334" t="s">
        <v>562</v>
      </c>
      <c r="H334" t="s">
        <v>74</v>
      </c>
      <c r="I334" t="s">
        <v>1886</v>
      </c>
      <c r="J334">
        <v>550000</v>
      </c>
      <c r="K334" t="s">
        <v>666</v>
      </c>
      <c r="L334">
        <v>555597</v>
      </c>
      <c r="M334">
        <v>0</v>
      </c>
      <c r="N334" t="s">
        <v>686</v>
      </c>
      <c r="O334" t="s">
        <v>565</v>
      </c>
      <c r="P334">
        <v>-130470.13</v>
      </c>
      <c r="Q334">
        <v>0</v>
      </c>
      <c r="R334">
        <v>-193214.1</v>
      </c>
      <c r="S334">
        <v>0</v>
      </c>
      <c r="T334">
        <v>-323684.23</v>
      </c>
      <c r="U334">
        <v>0</v>
      </c>
      <c r="V334">
        <v>-130470.13</v>
      </c>
      <c r="W334">
        <v>0</v>
      </c>
      <c r="X334">
        <v>-193214.1</v>
      </c>
      <c r="Y334">
        <v>0</v>
      </c>
      <c r="Z334">
        <v>-323684.23</v>
      </c>
      <c r="AA334">
        <v>0</v>
      </c>
    </row>
    <row r="335" spans="1:27" ht="15" customHeight="1" x14ac:dyDescent="0.25">
      <c r="A335" s="37" t="str">
        <f t="shared" si="15"/>
        <v>LDGSEC6.1a</v>
      </c>
      <c r="B335" s="37" t="str">
        <f>VLOOKUP(L335,Mapping!D:F,3,0)</f>
        <v>6.1a</v>
      </c>
      <c r="C335" s="37" t="str">
        <f>VLOOKUP(L335,Mapping!D:G,4,0)</f>
        <v>Accrual</v>
      </c>
      <c r="D335" s="38">
        <f t="shared" si="16"/>
        <v>-1.9321410000000001E-2</v>
      </c>
      <c r="E335" s="38">
        <f t="shared" si="17"/>
        <v>-3.2368423E-2</v>
      </c>
      <c r="F335" s="37">
        <f>VLOOKUP(L335,Mapping!D:H,5,0)</f>
        <v>0</v>
      </c>
      <c r="G335" t="s">
        <v>562</v>
      </c>
      <c r="H335" t="s">
        <v>74</v>
      </c>
      <c r="I335" t="s">
        <v>1886</v>
      </c>
      <c r="J335">
        <v>550000</v>
      </c>
      <c r="K335" t="s">
        <v>666</v>
      </c>
      <c r="L335">
        <v>555598</v>
      </c>
      <c r="M335">
        <v>0</v>
      </c>
      <c r="N335" t="s">
        <v>687</v>
      </c>
      <c r="O335" t="s">
        <v>565</v>
      </c>
      <c r="P335">
        <v>-130470.13</v>
      </c>
      <c r="Q335">
        <v>0</v>
      </c>
      <c r="R335">
        <v>-193214.1</v>
      </c>
      <c r="S335">
        <v>0</v>
      </c>
      <c r="T335">
        <v>-323684.23</v>
      </c>
      <c r="U335">
        <v>0</v>
      </c>
      <c r="V335">
        <v>-130470.13</v>
      </c>
      <c r="W335">
        <v>0</v>
      </c>
      <c r="X335">
        <v>-193214.1</v>
      </c>
      <c r="Y335">
        <v>0</v>
      </c>
      <c r="Z335">
        <v>-323684.23</v>
      </c>
      <c r="AA335">
        <v>0</v>
      </c>
    </row>
    <row r="336" spans="1:27" ht="15" customHeight="1" x14ac:dyDescent="0.25">
      <c r="A336" s="37" t="str">
        <f t="shared" si="15"/>
        <v>LDGSEC6.1a</v>
      </c>
      <c r="B336" s="37" t="str">
        <f>VLOOKUP(L336,Mapping!D:F,3,0)</f>
        <v>6.1a</v>
      </c>
      <c r="C336" s="37" t="str">
        <f>VLOOKUP(L336,Mapping!D:G,4,0)</f>
        <v>Accrual</v>
      </c>
      <c r="D336" s="38">
        <f t="shared" si="16"/>
        <v>1.6777299999999999E-4</v>
      </c>
      <c r="E336" s="38">
        <f t="shared" si="17"/>
        <v>3.3438400000000002E-4</v>
      </c>
      <c r="F336" s="37">
        <f>VLOOKUP(L336,Mapping!D:H,5,0)</f>
        <v>0</v>
      </c>
      <c r="G336" t="s">
        <v>562</v>
      </c>
      <c r="H336" t="s">
        <v>74</v>
      </c>
      <c r="I336" t="s">
        <v>1886</v>
      </c>
      <c r="J336">
        <v>550000</v>
      </c>
      <c r="K336" t="s">
        <v>666</v>
      </c>
      <c r="L336">
        <v>555599</v>
      </c>
      <c r="M336">
        <v>0</v>
      </c>
      <c r="N336" t="s">
        <v>688</v>
      </c>
      <c r="O336" t="s">
        <v>565</v>
      </c>
      <c r="P336">
        <v>0</v>
      </c>
      <c r="Q336">
        <v>1666.11</v>
      </c>
      <c r="R336">
        <v>0</v>
      </c>
      <c r="S336">
        <v>1677.73</v>
      </c>
      <c r="T336">
        <v>0</v>
      </c>
      <c r="U336">
        <v>3343.84</v>
      </c>
      <c r="V336">
        <v>0</v>
      </c>
      <c r="W336">
        <v>1666.11</v>
      </c>
      <c r="X336">
        <v>0</v>
      </c>
      <c r="Y336">
        <v>1677.73</v>
      </c>
      <c r="Z336">
        <v>0</v>
      </c>
      <c r="AA336">
        <v>3343.84</v>
      </c>
    </row>
    <row r="337" spans="1:27" ht="15" customHeight="1" x14ac:dyDescent="0.25">
      <c r="A337" s="37" t="str">
        <f t="shared" si="15"/>
        <v>LDGSEC6.1a</v>
      </c>
      <c r="B337" s="37" t="str">
        <f>VLOOKUP(L337,Mapping!D:F,3,0)</f>
        <v>6.1a</v>
      </c>
      <c r="C337" s="37" t="str">
        <f>VLOOKUP(L337,Mapping!D:G,4,0)</f>
        <v>Accrual</v>
      </c>
      <c r="D337" s="38">
        <f t="shared" si="16"/>
        <v>1.6777299999999999E-4</v>
      </c>
      <c r="E337" s="38">
        <f t="shared" si="17"/>
        <v>3.3438400000000002E-4</v>
      </c>
      <c r="F337" s="37">
        <f>VLOOKUP(L337,Mapping!D:H,5,0)</f>
        <v>0</v>
      </c>
      <c r="G337" t="s">
        <v>562</v>
      </c>
      <c r="H337" t="s">
        <v>74</v>
      </c>
      <c r="I337" t="s">
        <v>1886</v>
      </c>
      <c r="J337">
        <v>550000</v>
      </c>
      <c r="K337" t="s">
        <v>666</v>
      </c>
      <c r="L337">
        <v>555600</v>
      </c>
      <c r="M337">
        <v>0</v>
      </c>
      <c r="N337" t="s">
        <v>689</v>
      </c>
      <c r="O337" t="s">
        <v>565</v>
      </c>
      <c r="P337">
        <v>0</v>
      </c>
      <c r="Q337">
        <v>1666.11</v>
      </c>
      <c r="R337">
        <v>0</v>
      </c>
      <c r="S337">
        <v>1677.73</v>
      </c>
      <c r="T337">
        <v>0</v>
      </c>
      <c r="U337">
        <v>3343.84</v>
      </c>
      <c r="V337">
        <v>0</v>
      </c>
      <c r="W337">
        <v>1666.11</v>
      </c>
      <c r="X337">
        <v>0</v>
      </c>
      <c r="Y337">
        <v>1677.73</v>
      </c>
      <c r="Z337">
        <v>0</v>
      </c>
      <c r="AA337">
        <v>3343.84</v>
      </c>
    </row>
    <row r="338" spans="1:27" ht="15" customHeight="1" x14ac:dyDescent="0.25">
      <c r="A338" s="37" t="str">
        <f t="shared" si="15"/>
        <v>LDGSECIgnore</v>
      </c>
      <c r="B338" s="37" t="str">
        <f>VLOOKUP(L338,Mapping!D:F,3,0)</f>
        <v>Ignore</v>
      </c>
      <c r="C338" s="37" t="str">
        <f>VLOOKUP(L338,Mapping!D:G,4,0)</f>
        <v>Mirror</v>
      </c>
      <c r="D338" s="38">
        <f t="shared" si="16"/>
        <v>0</v>
      </c>
      <c r="E338" s="38">
        <f t="shared" si="17"/>
        <v>-5.468E-6</v>
      </c>
      <c r="F338" s="37">
        <f>VLOOKUP(L338,Mapping!D:H,5,0)</f>
        <v>0</v>
      </c>
      <c r="G338" t="s">
        <v>562</v>
      </c>
      <c r="H338" t="s">
        <v>74</v>
      </c>
      <c r="I338" t="s">
        <v>1886</v>
      </c>
      <c r="J338">
        <v>550000</v>
      </c>
      <c r="K338" t="s">
        <v>666</v>
      </c>
      <c r="L338">
        <v>556421</v>
      </c>
      <c r="M338">
        <v>0</v>
      </c>
      <c r="N338" t="s">
        <v>690</v>
      </c>
      <c r="O338" t="s">
        <v>565</v>
      </c>
      <c r="P338">
        <v>-54.68</v>
      </c>
      <c r="Q338">
        <v>0</v>
      </c>
      <c r="R338">
        <v>0</v>
      </c>
      <c r="S338">
        <v>0</v>
      </c>
      <c r="T338">
        <v>-54.68</v>
      </c>
      <c r="U338">
        <v>0</v>
      </c>
      <c r="V338">
        <v>-54.68</v>
      </c>
      <c r="W338">
        <v>0</v>
      </c>
      <c r="X338">
        <v>0</v>
      </c>
      <c r="Y338">
        <v>0</v>
      </c>
      <c r="Z338">
        <v>-54.68</v>
      </c>
      <c r="AA338">
        <v>0</v>
      </c>
    </row>
    <row r="339" spans="1:27" ht="15" customHeight="1" x14ac:dyDescent="0.25">
      <c r="A339" s="37" t="str">
        <f t="shared" si="15"/>
        <v>LDGSEC6.2</v>
      </c>
      <c r="B339" s="37">
        <f>VLOOKUP(L339,Mapping!D:F,3,0)</f>
        <v>6.2</v>
      </c>
      <c r="C339" s="37" t="str">
        <f>VLOOKUP(L339,Mapping!D:G,4,0)</f>
        <v>Accrual</v>
      </c>
      <c r="D339" s="38">
        <f t="shared" si="16"/>
        <v>-0.214684127</v>
      </c>
      <c r="E339" s="38">
        <f t="shared" si="17"/>
        <v>-0.35965187999999998</v>
      </c>
      <c r="F339" s="37">
        <f>VLOOKUP(L339,Mapping!D:H,5,0)</f>
        <v>0</v>
      </c>
      <c r="G339" t="s">
        <v>562</v>
      </c>
      <c r="H339" t="s">
        <v>74</v>
      </c>
      <c r="I339" t="s">
        <v>1886</v>
      </c>
      <c r="J339">
        <v>555100</v>
      </c>
      <c r="K339" t="s">
        <v>691</v>
      </c>
      <c r="L339">
        <v>555100</v>
      </c>
      <c r="M339">
        <v>0</v>
      </c>
      <c r="N339" t="s">
        <v>692</v>
      </c>
      <c r="O339" t="s">
        <v>565</v>
      </c>
      <c r="P339">
        <v>-1449677.53</v>
      </c>
      <c r="Q339">
        <v>0</v>
      </c>
      <c r="R339">
        <v>-2146841.27</v>
      </c>
      <c r="S339">
        <v>0</v>
      </c>
      <c r="T339">
        <v>-3596518.8</v>
      </c>
      <c r="U339">
        <v>0</v>
      </c>
      <c r="V339">
        <v>-1449677.53</v>
      </c>
      <c r="W339">
        <v>0</v>
      </c>
      <c r="X339">
        <v>-2146841.27</v>
      </c>
      <c r="Y339">
        <v>0</v>
      </c>
      <c r="Z339">
        <v>-3596518.8</v>
      </c>
      <c r="AA339">
        <v>0</v>
      </c>
    </row>
    <row r="340" spans="1:27" ht="15" customHeight="1" x14ac:dyDescent="0.25">
      <c r="A340" s="37" t="str">
        <f t="shared" si="15"/>
        <v>LDGSEC6.2</v>
      </c>
      <c r="B340" s="37">
        <f>VLOOKUP(L340,Mapping!D:F,3,0)</f>
        <v>6.2</v>
      </c>
      <c r="C340" s="37" t="str">
        <f>VLOOKUP(L340,Mapping!D:G,4,0)</f>
        <v>Accrual</v>
      </c>
      <c r="D340" s="38">
        <f t="shared" si="16"/>
        <v>1.864086E-3</v>
      </c>
      <c r="E340" s="38">
        <f t="shared" si="17"/>
        <v>3.7152510000000001E-3</v>
      </c>
      <c r="F340" s="37">
        <f>VLOOKUP(L340,Mapping!D:H,5,0)</f>
        <v>0</v>
      </c>
      <c r="G340" t="s">
        <v>562</v>
      </c>
      <c r="H340" t="s">
        <v>74</v>
      </c>
      <c r="I340" t="s">
        <v>1886</v>
      </c>
      <c r="J340">
        <v>555100</v>
      </c>
      <c r="K340" t="s">
        <v>691</v>
      </c>
      <c r="L340">
        <v>555329</v>
      </c>
      <c r="M340">
        <v>0</v>
      </c>
      <c r="N340" t="s">
        <v>693</v>
      </c>
      <c r="O340" t="s">
        <v>565</v>
      </c>
      <c r="P340">
        <v>0</v>
      </c>
      <c r="Q340">
        <v>18511.650000000001</v>
      </c>
      <c r="R340">
        <v>0</v>
      </c>
      <c r="S340">
        <v>18640.86</v>
      </c>
      <c r="T340">
        <v>0</v>
      </c>
      <c r="U340">
        <v>37152.51</v>
      </c>
      <c r="V340">
        <v>0</v>
      </c>
      <c r="W340">
        <v>18511.650000000001</v>
      </c>
      <c r="X340">
        <v>0</v>
      </c>
      <c r="Y340">
        <v>18640.86</v>
      </c>
      <c r="Z340">
        <v>0</v>
      </c>
      <c r="AA340">
        <v>37152.51</v>
      </c>
    </row>
    <row r="341" spans="1:27" ht="15" customHeight="1" x14ac:dyDescent="0.25">
      <c r="A341" s="37" t="str">
        <f t="shared" si="15"/>
        <v>LDINPFIgnore</v>
      </c>
      <c r="B341" s="37" t="str">
        <f>VLOOKUP(L341,Mapping!D:F,3,0)</f>
        <v>Ignore</v>
      </c>
      <c r="C341" s="37" t="str">
        <f>VLOOKUP(L341,Mapping!D:G,4,0)</f>
        <v>Ignore</v>
      </c>
      <c r="D341" s="38">
        <f t="shared" si="16"/>
        <v>-46.0735575</v>
      </c>
      <c r="E341" s="38">
        <f t="shared" si="17"/>
        <v>-1239.036310789</v>
      </c>
      <c r="F341" s="37" t="str">
        <f>VLOOKUP(L341,Mapping!D:H,5,0)</f>
        <v>AUM</v>
      </c>
      <c r="G341" t="s">
        <v>562</v>
      </c>
      <c r="H341" t="s">
        <v>104</v>
      </c>
      <c r="I341" t="s">
        <v>2663</v>
      </c>
      <c r="J341">
        <v>102000</v>
      </c>
      <c r="K341" t="s">
        <v>563</v>
      </c>
      <c r="L341">
        <v>102120</v>
      </c>
      <c r="M341">
        <v>0</v>
      </c>
      <c r="N341" t="s">
        <v>564</v>
      </c>
      <c r="O341" t="s">
        <v>565</v>
      </c>
      <c r="P341">
        <v>-11929627532.889999</v>
      </c>
      <c r="Q341">
        <v>0</v>
      </c>
      <c r="R341">
        <v>-460735575</v>
      </c>
      <c r="S341">
        <v>0</v>
      </c>
      <c r="T341">
        <v>-12390363107.889999</v>
      </c>
      <c r="U341">
        <v>0</v>
      </c>
      <c r="V341">
        <v>-11929627532.889999</v>
      </c>
      <c r="W341">
        <v>0</v>
      </c>
      <c r="X341">
        <v>-460735575</v>
      </c>
      <c r="Y341">
        <v>0</v>
      </c>
      <c r="Z341">
        <v>-12390363107.889999</v>
      </c>
      <c r="AA341">
        <v>0</v>
      </c>
    </row>
    <row r="342" spans="1:27" ht="15" customHeight="1" x14ac:dyDescent="0.25">
      <c r="A342" s="37" t="str">
        <f t="shared" si="15"/>
        <v>LDINPFIgnore</v>
      </c>
      <c r="B342" s="37" t="str">
        <f>VLOOKUP(L342,Mapping!D:F,3,0)</f>
        <v>Ignore</v>
      </c>
      <c r="C342" s="37" t="str">
        <f>VLOOKUP(L342,Mapping!D:G,4,0)</f>
        <v>Ignore</v>
      </c>
      <c r="D342" s="38">
        <f t="shared" si="16"/>
        <v>14.002826531</v>
      </c>
      <c r="E342" s="38">
        <f t="shared" si="17"/>
        <v>-133.166877621</v>
      </c>
      <c r="F342" s="37" t="str">
        <f>VLOOKUP(L342,Mapping!D:H,5,0)</f>
        <v>AUM</v>
      </c>
      <c r="G342" t="s">
        <v>562</v>
      </c>
      <c r="H342" t="s">
        <v>104</v>
      </c>
      <c r="I342" t="s">
        <v>2663</v>
      </c>
      <c r="J342">
        <v>102000</v>
      </c>
      <c r="K342" t="s">
        <v>563</v>
      </c>
      <c r="L342">
        <v>102130</v>
      </c>
      <c r="M342">
        <v>0</v>
      </c>
      <c r="N342" t="s">
        <v>566</v>
      </c>
      <c r="O342" t="s">
        <v>565</v>
      </c>
      <c r="P342">
        <v>-1471697041.52</v>
      </c>
      <c r="Q342">
        <v>0</v>
      </c>
      <c r="R342">
        <v>0</v>
      </c>
      <c r="S342">
        <v>140028265.31</v>
      </c>
      <c r="T342">
        <v>-1331668776.21</v>
      </c>
      <c r="U342">
        <v>0</v>
      </c>
      <c r="V342">
        <v>-1471697041.52</v>
      </c>
      <c r="W342">
        <v>0</v>
      </c>
      <c r="X342">
        <v>0</v>
      </c>
      <c r="Y342">
        <v>140028265.31</v>
      </c>
      <c r="Z342">
        <v>-1331668776.21</v>
      </c>
      <c r="AA342">
        <v>0</v>
      </c>
    </row>
    <row r="343" spans="1:27" ht="15" customHeight="1" x14ac:dyDescent="0.25">
      <c r="A343" s="37" t="str">
        <f t="shared" si="15"/>
        <v>LDINPFIgnore</v>
      </c>
      <c r="B343" s="37" t="str">
        <f>VLOOKUP(L343,Mapping!D:F,3,0)</f>
        <v>Ignore</v>
      </c>
      <c r="C343" s="37" t="str">
        <f>VLOOKUP(L343,Mapping!D:G,4,0)</f>
        <v>Ignore</v>
      </c>
      <c r="D343" s="38">
        <f t="shared" si="16"/>
        <v>-21.859755</v>
      </c>
      <c r="E343" s="38">
        <f t="shared" si="17"/>
        <v>-132.38325399999999</v>
      </c>
      <c r="F343" s="37" t="str">
        <f>VLOOKUP(L343,Mapping!D:H,5,0)</f>
        <v>AUM</v>
      </c>
      <c r="G343" t="s">
        <v>562</v>
      </c>
      <c r="H343" t="s">
        <v>104</v>
      </c>
      <c r="I343" t="s">
        <v>2663</v>
      </c>
      <c r="J343">
        <v>102000</v>
      </c>
      <c r="K343" t="s">
        <v>563</v>
      </c>
      <c r="L343">
        <v>102135</v>
      </c>
      <c r="M343">
        <v>0</v>
      </c>
      <c r="N343" t="s">
        <v>567</v>
      </c>
      <c r="O343" t="s">
        <v>565</v>
      </c>
      <c r="P343">
        <v>-1105234990</v>
      </c>
      <c r="Q343">
        <v>0</v>
      </c>
      <c r="R343">
        <v>-218597550</v>
      </c>
      <c r="S343">
        <v>0</v>
      </c>
      <c r="T343">
        <v>-1323832540</v>
      </c>
      <c r="U343">
        <v>0</v>
      </c>
      <c r="V343">
        <v>-1105234990</v>
      </c>
      <c r="W343">
        <v>0</v>
      </c>
      <c r="X343">
        <v>-218597550</v>
      </c>
      <c r="Y343">
        <v>0</v>
      </c>
      <c r="Z343">
        <v>-1323832540</v>
      </c>
      <c r="AA343">
        <v>0</v>
      </c>
    </row>
    <row r="344" spans="1:27" ht="15" customHeight="1" x14ac:dyDescent="0.25">
      <c r="A344" s="37" t="str">
        <f t="shared" si="15"/>
        <v>LDINPFIgnore</v>
      </c>
      <c r="B344" s="37" t="str">
        <f>VLOOKUP(L344,Mapping!D:F,3,0)</f>
        <v>Ignore</v>
      </c>
      <c r="C344" s="37" t="str">
        <f>VLOOKUP(L344,Mapping!D:G,4,0)</f>
        <v>Ignore</v>
      </c>
      <c r="D344" s="38">
        <f t="shared" si="16"/>
        <v>-62.395670000000003</v>
      </c>
      <c r="E344" s="38">
        <f t="shared" si="17"/>
        <v>-108.94217</v>
      </c>
      <c r="F344" s="37" t="str">
        <f>VLOOKUP(L344,Mapping!D:H,5,0)</f>
        <v>AUM</v>
      </c>
      <c r="G344" t="s">
        <v>562</v>
      </c>
      <c r="H344" t="s">
        <v>104</v>
      </c>
      <c r="I344" t="s">
        <v>2663</v>
      </c>
      <c r="J344">
        <v>102000</v>
      </c>
      <c r="K344" t="s">
        <v>563</v>
      </c>
      <c r="L344">
        <v>102190</v>
      </c>
      <c r="M344">
        <v>0</v>
      </c>
      <c r="N344" t="s">
        <v>744</v>
      </c>
      <c r="O344" t="s">
        <v>565</v>
      </c>
      <c r="P344">
        <v>-465465000</v>
      </c>
      <c r="Q344">
        <v>0</v>
      </c>
      <c r="R344">
        <v>-623956700</v>
      </c>
      <c r="S344">
        <v>0</v>
      </c>
      <c r="T344">
        <v>-1089421700</v>
      </c>
      <c r="U344">
        <v>0</v>
      </c>
      <c r="V344">
        <v>-465465000</v>
      </c>
      <c r="W344">
        <v>0</v>
      </c>
      <c r="X344">
        <v>-623956700</v>
      </c>
      <c r="Y344">
        <v>0</v>
      </c>
      <c r="Z344">
        <v>-1089421700</v>
      </c>
      <c r="AA344">
        <v>0</v>
      </c>
    </row>
    <row r="345" spans="1:27" ht="15" customHeight="1" x14ac:dyDescent="0.25">
      <c r="A345" s="37" t="str">
        <f t="shared" si="15"/>
        <v>LDINPFIgnore</v>
      </c>
      <c r="B345" s="37" t="str">
        <f>VLOOKUP(L345,Mapping!D:F,3,0)</f>
        <v>Ignore</v>
      </c>
      <c r="C345" s="37" t="str">
        <f>VLOOKUP(L345,Mapping!D:G,4,0)</f>
        <v>Ignore</v>
      </c>
      <c r="D345" s="38">
        <f t="shared" si="16"/>
        <v>0</v>
      </c>
      <c r="E345" s="38">
        <f t="shared" si="17"/>
        <v>-3.3000000000000004E-8</v>
      </c>
      <c r="F345" s="37" t="str">
        <f>VLOOKUP(L345,Mapping!D:H,5,0)</f>
        <v>AUM</v>
      </c>
      <c r="G345" t="s">
        <v>562</v>
      </c>
      <c r="H345" t="s">
        <v>104</v>
      </c>
      <c r="I345" t="s">
        <v>2663</v>
      </c>
      <c r="J345">
        <v>105000</v>
      </c>
      <c r="K345" t="s">
        <v>568</v>
      </c>
      <c r="L345">
        <v>105100</v>
      </c>
      <c r="M345">
        <v>0</v>
      </c>
      <c r="N345" t="s">
        <v>569</v>
      </c>
      <c r="O345" t="s">
        <v>565</v>
      </c>
      <c r="P345">
        <v>-0.33</v>
      </c>
      <c r="Q345">
        <v>0</v>
      </c>
      <c r="R345">
        <v>0</v>
      </c>
      <c r="S345">
        <v>0</v>
      </c>
      <c r="T345">
        <v>-0.33</v>
      </c>
      <c r="U345">
        <v>0</v>
      </c>
      <c r="V345">
        <v>-0.33</v>
      </c>
      <c r="W345">
        <v>0</v>
      </c>
      <c r="X345">
        <v>0</v>
      </c>
      <c r="Y345">
        <v>0</v>
      </c>
      <c r="Z345">
        <v>-0.33</v>
      </c>
      <c r="AA345">
        <v>0</v>
      </c>
    </row>
    <row r="346" spans="1:27" ht="15" customHeight="1" x14ac:dyDescent="0.25">
      <c r="A346" s="37" t="str">
        <f t="shared" si="15"/>
        <v>LDINPFIgnore</v>
      </c>
      <c r="B346" s="37" t="str">
        <f>VLOOKUP(L346,Mapping!D:F,3,0)</f>
        <v>Ignore</v>
      </c>
      <c r="C346" s="37" t="str">
        <f>VLOOKUP(L346,Mapping!D:G,4,0)</f>
        <v>Ignore</v>
      </c>
      <c r="D346" s="38">
        <f t="shared" si="16"/>
        <v>-0.92415343100000003</v>
      </c>
      <c r="E346" s="38">
        <f t="shared" si="17"/>
        <v>-4.4400769270000007</v>
      </c>
      <c r="F346" s="37" t="str">
        <f>VLOOKUP(L346,Mapping!D:H,5,0)</f>
        <v>AUM</v>
      </c>
      <c r="G346" t="s">
        <v>562</v>
      </c>
      <c r="H346" t="s">
        <v>104</v>
      </c>
      <c r="I346" t="s">
        <v>2663</v>
      </c>
      <c r="J346">
        <v>105000</v>
      </c>
      <c r="K346" t="s">
        <v>568</v>
      </c>
      <c r="L346">
        <v>108100</v>
      </c>
      <c r="M346">
        <v>0</v>
      </c>
      <c r="N346" t="s">
        <v>2403</v>
      </c>
      <c r="O346" t="s">
        <v>565</v>
      </c>
      <c r="P346">
        <v>-35159234.960000001</v>
      </c>
      <c r="Q346">
        <v>0</v>
      </c>
      <c r="R346">
        <v>-9241534.3100000005</v>
      </c>
      <c r="S346">
        <v>0</v>
      </c>
      <c r="T346">
        <v>-44400769.270000003</v>
      </c>
      <c r="U346">
        <v>0</v>
      </c>
      <c r="V346">
        <v>-35159234.960000001</v>
      </c>
      <c r="W346">
        <v>0</v>
      </c>
      <c r="X346">
        <v>-9241534.3100000005</v>
      </c>
      <c r="Y346">
        <v>0</v>
      </c>
      <c r="Z346">
        <v>-44400769.270000003</v>
      </c>
      <c r="AA346">
        <v>0</v>
      </c>
    </row>
    <row r="347" spans="1:27" ht="15" customHeight="1" x14ac:dyDescent="0.25">
      <c r="A347" s="37" t="str">
        <f t="shared" si="15"/>
        <v>LDINPFIgnore</v>
      </c>
      <c r="B347" s="37" t="str">
        <f>VLOOKUP(L347,Mapping!D:F,3,0)</f>
        <v>Ignore</v>
      </c>
      <c r="C347" s="37" t="str">
        <f>VLOOKUP(L347,Mapping!D:G,4,0)</f>
        <v>Ignore</v>
      </c>
      <c r="D347" s="38">
        <f t="shared" si="16"/>
        <v>3.0000000000000001E-3</v>
      </c>
      <c r="E347" s="38">
        <f t="shared" si="17"/>
        <v>-0.16669999999999999</v>
      </c>
      <c r="F347" s="37" t="str">
        <f>VLOOKUP(L347,Mapping!D:H,5,0)</f>
        <v>AUM</v>
      </c>
      <c r="G347" t="s">
        <v>562</v>
      </c>
      <c r="H347" t="s">
        <v>104</v>
      </c>
      <c r="I347" t="s">
        <v>2663</v>
      </c>
      <c r="J347">
        <v>110000</v>
      </c>
      <c r="K347" t="s">
        <v>570</v>
      </c>
      <c r="L347">
        <v>110116</v>
      </c>
      <c r="M347">
        <v>0</v>
      </c>
      <c r="N347" t="s">
        <v>573</v>
      </c>
      <c r="O347" t="s">
        <v>565</v>
      </c>
      <c r="P347">
        <v>-1697000</v>
      </c>
      <c r="Q347">
        <v>0</v>
      </c>
      <c r="R347">
        <v>0</v>
      </c>
      <c r="S347">
        <v>30000</v>
      </c>
      <c r="T347">
        <v>-1667000</v>
      </c>
      <c r="U347">
        <v>0</v>
      </c>
      <c r="V347">
        <v>-1697000</v>
      </c>
      <c r="W347">
        <v>0</v>
      </c>
      <c r="X347">
        <v>0</v>
      </c>
      <c r="Y347">
        <v>30000</v>
      </c>
      <c r="Z347">
        <v>-1667000</v>
      </c>
      <c r="AA347">
        <v>0</v>
      </c>
    </row>
    <row r="348" spans="1:27" ht="15" customHeight="1" x14ac:dyDescent="0.25">
      <c r="A348" s="37" t="str">
        <f t="shared" si="15"/>
        <v>LDINPFIgnore</v>
      </c>
      <c r="B348" s="37" t="str">
        <f>VLOOKUP(L348,Mapping!D:F,3,0)</f>
        <v>Ignore</v>
      </c>
      <c r="C348" s="37" t="str">
        <f>VLOOKUP(L348,Mapping!D:G,4,0)</f>
        <v>Ignore</v>
      </c>
      <c r="D348" s="38">
        <f t="shared" si="16"/>
        <v>-0.47</v>
      </c>
      <c r="E348" s="38">
        <f t="shared" si="17"/>
        <v>-0.78704453600000002</v>
      </c>
      <c r="F348" s="37" t="str">
        <f>VLOOKUP(L348,Mapping!D:H,5,0)</f>
        <v>AUM</v>
      </c>
      <c r="G348" t="s">
        <v>562</v>
      </c>
      <c r="H348" t="s">
        <v>104</v>
      </c>
      <c r="I348" t="s">
        <v>2663</v>
      </c>
      <c r="J348">
        <v>110000</v>
      </c>
      <c r="K348" t="s">
        <v>570</v>
      </c>
      <c r="L348">
        <v>110123</v>
      </c>
      <c r="M348">
        <v>0</v>
      </c>
      <c r="N348" t="s">
        <v>925</v>
      </c>
      <c r="O348" t="s">
        <v>565</v>
      </c>
      <c r="P348">
        <v>-3170445.36</v>
      </c>
      <c r="Q348">
        <v>0</v>
      </c>
      <c r="R348">
        <v>-4700000</v>
      </c>
      <c r="S348">
        <v>0</v>
      </c>
      <c r="T348">
        <v>-7870445.3600000003</v>
      </c>
      <c r="U348">
        <v>0</v>
      </c>
      <c r="V348">
        <v>-3170445.36</v>
      </c>
      <c r="W348">
        <v>0</v>
      </c>
      <c r="X348">
        <v>-4700000</v>
      </c>
      <c r="Y348">
        <v>0</v>
      </c>
      <c r="Z348">
        <v>-7870445.3600000003</v>
      </c>
      <c r="AA348">
        <v>0</v>
      </c>
    </row>
    <row r="349" spans="1:27" ht="15" customHeight="1" x14ac:dyDescent="0.25">
      <c r="A349" s="37" t="str">
        <f t="shared" si="15"/>
        <v>LDINPFIgnore</v>
      </c>
      <c r="B349" s="37" t="str">
        <f>VLOOKUP(L349,Mapping!D:F,3,0)</f>
        <v>Ignore</v>
      </c>
      <c r="C349" s="37" t="str">
        <f>VLOOKUP(L349,Mapping!D:G,4,0)</f>
        <v>Ignore</v>
      </c>
      <c r="D349" s="38">
        <f t="shared" si="16"/>
        <v>0</v>
      </c>
      <c r="E349" s="38">
        <f t="shared" si="17"/>
        <v>-4.5399525000000003E-2</v>
      </c>
      <c r="F349" s="37" t="str">
        <f>VLOOKUP(L349,Mapping!D:H,5,0)</f>
        <v>AUM</v>
      </c>
      <c r="G349" t="s">
        <v>562</v>
      </c>
      <c r="H349" t="s">
        <v>104</v>
      </c>
      <c r="I349" t="s">
        <v>2663</v>
      </c>
      <c r="J349">
        <v>110000</v>
      </c>
      <c r="K349" t="s">
        <v>570</v>
      </c>
      <c r="L349">
        <v>110125</v>
      </c>
      <c r="M349">
        <v>0</v>
      </c>
      <c r="N349" t="s">
        <v>1315</v>
      </c>
      <c r="O349" t="s">
        <v>565</v>
      </c>
      <c r="P349">
        <v>-453995.25</v>
      </c>
      <c r="Q349">
        <v>0</v>
      </c>
      <c r="R349">
        <v>0</v>
      </c>
      <c r="S349">
        <v>0</v>
      </c>
      <c r="T349">
        <v>-453995.25</v>
      </c>
      <c r="U349">
        <v>0</v>
      </c>
      <c r="V349">
        <v>-453995.25</v>
      </c>
      <c r="W349">
        <v>0</v>
      </c>
      <c r="X349">
        <v>0</v>
      </c>
      <c r="Y349">
        <v>0</v>
      </c>
      <c r="Z349">
        <v>-453995.25</v>
      </c>
      <c r="AA349">
        <v>0</v>
      </c>
    </row>
    <row r="350" spans="1:27" ht="15" customHeight="1" x14ac:dyDescent="0.25">
      <c r="A350" s="37" t="str">
        <f t="shared" si="15"/>
        <v>LDINPFIgnore</v>
      </c>
      <c r="B350" s="37" t="str">
        <f>VLOOKUP(L350,Mapping!D:F,3,0)</f>
        <v>Ignore</v>
      </c>
      <c r="C350" s="37" t="str">
        <f>VLOOKUP(L350,Mapping!D:G,4,0)</f>
        <v>Ignore</v>
      </c>
      <c r="D350" s="38">
        <f t="shared" si="16"/>
        <v>0</v>
      </c>
      <c r="E350" s="38">
        <f t="shared" si="17"/>
        <v>-0.12719919299999999</v>
      </c>
      <c r="F350" s="37" t="str">
        <f>VLOOKUP(L350,Mapping!D:H,5,0)</f>
        <v>AUM</v>
      </c>
      <c r="G350" t="s">
        <v>562</v>
      </c>
      <c r="H350" t="s">
        <v>104</v>
      </c>
      <c r="I350" t="s">
        <v>2663</v>
      </c>
      <c r="J350">
        <v>110000</v>
      </c>
      <c r="K350" t="s">
        <v>570</v>
      </c>
      <c r="L350">
        <v>110126</v>
      </c>
      <c r="M350">
        <v>0</v>
      </c>
      <c r="N350" t="s">
        <v>1316</v>
      </c>
      <c r="O350" t="s">
        <v>565</v>
      </c>
      <c r="P350">
        <v>-1271991.93</v>
      </c>
      <c r="Q350">
        <v>0</v>
      </c>
      <c r="R350">
        <v>0</v>
      </c>
      <c r="S350">
        <v>0</v>
      </c>
      <c r="T350">
        <v>-1271991.93</v>
      </c>
      <c r="U350">
        <v>0</v>
      </c>
      <c r="V350">
        <v>-1271991.93</v>
      </c>
      <c r="W350">
        <v>0</v>
      </c>
      <c r="X350">
        <v>0</v>
      </c>
      <c r="Y350">
        <v>0</v>
      </c>
      <c r="Z350">
        <v>-1271991.93</v>
      </c>
      <c r="AA350">
        <v>0</v>
      </c>
    </row>
    <row r="351" spans="1:27" ht="15" customHeight="1" x14ac:dyDescent="0.25">
      <c r="A351" s="37" t="str">
        <f t="shared" si="15"/>
        <v>LDINPFIgnore</v>
      </c>
      <c r="B351" s="37" t="str">
        <f>VLOOKUP(L351,Mapping!D:F,3,0)</f>
        <v>Ignore</v>
      </c>
      <c r="C351" s="37" t="str">
        <f>VLOOKUP(L351,Mapping!D:G,4,0)</f>
        <v>Ignore</v>
      </c>
      <c r="D351" s="38">
        <f t="shared" si="16"/>
        <v>-0.93650613000000005</v>
      </c>
      <c r="E351" s="38">
        <f t="shared" si="17"/>
        <v>-26.597838450000001</v>
      </c>
      <c r="F351" s="37" t="str">
        <f>VLOOKUP(L351,Mapping!D:H,5,0)</f>
        <v>AUM</v>
      </c>
      <c r="G351" t="s">
        <v>562</v>
      </c>
      <c r="H351" t="s">
        <v>104</v>
      </c>
      <c r="I351" t="s">
        <v>2663</v>
      </c>
      <c r="J351">
        <v>110000</v>
      </c>
      <c r="K351" t="s">
        <v>570</v>
      </c>
      <c r="L351">
        <v>110247</v>
      </c>
      <c r="M351">
        <v>0</v>
      </c>
      <c r="N351" t="s">
        <v>574</v>
      </c>
      <c r="O351" t="s">
        <v>565</v>
      </c>
      <c r="P351">
        <v>-256613323.19999999</v>
      </c>
      <c r="Q351">
        <v>0</v>
      </c>
      <c r="R351">
        <v>-9365061.3000000007</v>
      </c>
      <c r="S351">
        <v>0</v>
      </c>
      <c r="T351">
        <v>-265978384.5</v>
      </c>
      <c r="U351">
        <v>0</v>
      </c>
      <c r="V351">
        <v>-256613323.19999999</v>
      </c>
      <c r="W351">
        <v>0</v>
      </c>
      <c r="X351">
        <v>-9365061.3000000007</v>
      </c>
      <c r="Y351">
        <v>0</v>
      </c>
      <c r="Z351">
        <v>-265978384.5</v>
      </c>
      <c r="AA351">
        <v>0</v>
      </c>
    </row>
    <row r="352" spans="1:27" ht="15" customHeight="1" x14ac:dyDescent="0.25">
      <c r="A352" s="37" t="str">
        <f t="shared" si="15"/>
        <v>LDINPFIgnore</v>
      </c>
      <c r="B352" s="37" t="str">
        <f>VLOOKUP(L352,Mapping!D:F,3,0)</f>
        <v>Ignore</v>
      </c>
      <c r="C352" s="37" t="str">
        <f>VLOOKUP(L352,Mapping!D:G,4,0)</f>
        <v>Ignore</v>
      </c>
      <c r="D352" s="38">
        <f t="shared" si="16"/>
        <v>0</v>
      </c>
      <c r="E352" s="38">
        <f t="shared" si="17"/>
        <v>-2.4000000000000001E-4</v>
      </c>
      <c r="F352" s="37" t="str">
        <f>VLOOKUP(L352,Mapping!D:H,5,0)</f>
        <v>AUM</v>
      </c>
      <c r="G352" t="s">
        <v>562</v>
      </c>
      <c r="H352" t="s">
        <v>104</v>
      </c>
      <c r="I352" t="s">
        <v>2663</v>
      </c>
      <c r="J352">
        <v>132000</v>
      </c>
      <c r="K352" t="s">
        <v>575</v>
      </c>
      <c r="L352">
        <v>132113</v>
      </c>
      <c r="M352">
        <v>0</v>
      </c>
      <c r="N352" t="s">
        <v>948</v>
      </c>
      <c r="O352" t="s">
        <v>565</v>
      </c>
      <c r="P352">
        <v>-2400</v>
      </c>
      <c r="Q352">
        <v>0</v>
      </c>
      <c r="R352">
        <v>0</v>
      </c>
      <c r="S352">
        <v>0</v>
      </c>
      <c r="T352">
        <v>-2400</v>
      </c>
      <c r="U352">
        <v>0</v>
      </c>
      <c r="V352">
        <v>-2400</v>
      </c>
      <c r="W352">
        <v>0</v>
      </c>
      <c r="X352">
        <v>0</v>
      </c>
      <c r="Y352">
        <v>0</v>
      </c>
      <c r="Z352">
        <v>-2400</v>
      </c>
      <c r="AA352">
        <v>0</v>
      </c>
    </row>
    <row r="353" spans="1:27" ht="15" customHeight="1" x14ac:dyDescent="0.25">
      <c r="A353" s="37" t="str">
        <f t="shared" si="15"/>
        <v>LDINPFIgnore</v>
      </c>
      <c r="B353" s="37" t="str">
        <f>VLOOKUP(L353,Mapping!D:F,3,0)</f>
        <v>Ignore</v>
      </c>
      <c r="C353" s="37" t="str">
        <f>VLOOKUP(L353,Mapping!D:G,4,0)</f>
        <v>Ignore</v>
      </c>
      <c r="D353" s="38">
        <f t="shared" si="16"/>
        <v>3.5575584869999997</v>
      </c>
      <c r="E353" s="38">
        <f t="shared" si="17"/>
        <v>2.8455400800000001</v>
      </c>
      <c r="F353" s="37" t="str">
        <f>VLOOKUP(L353,Mapping!D:H,5,0)</f>
        <v>AUM</v>
      </c>
      <c r="G353" t="s">
        <v>562</v>
      </c>
      <c r="H353" t="s">
        <v>104</v>
      </c>
      <c r="I353" t="s">
        <v>2663</v>
      </c>
      <c r="J353">
        <v>132000</v>
      </c>
      <c r="K353" t="s">
        <v>575</v>
      </c>
      <c r="L353">
        <v>132121</v>
      </c>
      <c r="M353">
        <v>0</v>
      </c>
      <c r="N353" t="s">
        <v>576</v>
      </c>
      <c r="O353" t="s">
        <v>565</v>
      </c>
      <c r="P353">
        <v>-7120184.0700000003</v>
      </c>
      <c r="Q353">
        <v>0</v>
      </c>
      <c r="R353">
        <v>0</v>
      </c>
      <c r="S353">
        <v>35575584.869999997</v>
      </c>
      <c r="T353">
        <v>0</v>
      </c>
      <c r="U353">
        <v>28455400.800000001</v>
      </c>
      <c r="V353">
        <v>-7120184.0700000003</v>
      </c>
      <c r="W353">
        <v>0</v>
      </c>
      <c r="X353">
        <v>0</v>
      </c>
      <c r="Y353">
        <v>35575584.869999997</v>
      </c>
      <c r="Z353">
        <v>0</v>
      </c>
      <c r="AA353">
        <v>28455400.800000001</v>
      </c>
    </row>
    <row r="354" spans="1:27" ht="15" customHeight="1" x14ac:dyDescent="0.25">
      <c r="A354" s="37" t="str">
        <f t="shared" si="15"/>
        <v>LDINPFIgnore</v>
      </c>
      <c r="B354" s="37" t="str">
        <f>VLOOKUP(L354,Mapping!D:F,3,0)</f>
        <v>Ignore</v>
      </c>
      <c r="C354" s="37" t="str">
        <f>VLOOKUP(L354,Mapping!D:G,4,0)</f>
        <v>Ignore</v>
      </c>
      <c r="D354" s="38">
        <f t="shared" si="16"/>
        <v>-6.8935619999999989E-2</v>
      </c>
      <c r="E354" s="38">
        <f t="shared" si="17"/>
        <v>-1.9000000000000001E-8</v>
      </c>
      <c r="F354" s="37" t="str">
        <f>VLOOKUP(L354,Mapping!D:H,5,0)</f>
        <v>AUM</v>
      </c>
      <c r="G354" t="s">
        <v>562</v>
      </c>
      <c r="H354" t="s">
        <v>104</v>
      </c>
      <c r="I354" t="s">
        <v>2663</v>
      </c>
      <c r="J354">
        <v>132000</v>
      </c>
      <c r="K354" t="s">
        <v>575</v>
      </c>
      <c r="L354">
        <v>132124</v>
      </c>
      <c r="M354">
        <v>0</v>
      </c>
      <c r="N354" t="s">
        <v>577</v>
      </c>
      <c r="O354" t="s">
        <v>565</v>
      </c>
      <c r="P354">
        <v>0</v>
      </c>
      <c r="Q354">
        <v>689356.01</v>
      </c>
      <c r="R354">
        <v>-689356.2</v>
      </c>
      <c r="S354">
        <v>0</v>
      </c>
      <c r="T354">
        <v>-0.19</v>
      </c>
      <c r="U354">
        <v>0</v>
      </c>
      <c r="V354">
        <v>0</v>
      </c>
      <c r="W354">
        <v>689356.01</v>
      </c>
      <c r="X354">
        <v>-689356.2</v>
      </c>
      <c r="Y354">
        <v>0</v>
      </c>
      <c r="Z354">
        <v>-0.19</v>
      </c>
      <c r="AA354">
        <v>0</v>
      </c>
    </row>
    <row r="355" spans="1:27" ht="15" customHeight="1" x14ac:dyDescent="0.25">
      <c r="A355" s="37" t="str">
        <f t="shared" si="15"/>
        <v>LDINPFIgnore</v>
      </c>
      <c r="B355" s="37" t="str">
        <f>VLOOKUP(L355,Mapping!D:F,3,0)</f>
        <v>Ignore</v>
      </c>
      <c r="C355" s="37" t="str">
        <f>VLOOKUP(L355,Mapping!D:G,4,0)</f>
        <v>Ignore</v>
      </c>
      <c r="D355" s="38">
        <f t="shared" si="16"/>
        <v>0</v>
      </c>
      <c r="E355" s="38">
        <f t="shared" si="17"/>
        <v>-1E-3</v>
      </c>
      <c r="F355" s="37" t="str">
        <f>VLOOKUP(L355,Mapping!D:H,5,0)</f>
        <v>AUM</v>
      </c>
      <c r="G355" t="s">
        <v>562</v>
      </c>
      <c r="H355" t="s">
        <v>104</v>
      </c>
      <c r="I355" t="s">
        <v>2663</v>
      </c>
      <c r="J355">
        <v>140000</v>
      </c>
      <c r="K355" t="s">
        <v>579</v>
      </c>
      <c r="L355">
        <v>140101</v>
      </c>
      <c r="M355">
        <v>0</v>
      </c>
      <c r="N355" t="s">
        <v>1209</v>
      </c>
      <c r="O355" t="s">
        <v>565</v>
      </c>
      <c r="P355">
        <v>-10000</v>
      </c>
      <c r="Q355">
        <v>0</v>
      </c>
      <c r="R355">
        <v>0</v>
      </c>
      <c r="S355">
        <v>0</v>
      </c>
      <c r="T355">
        <v>-10000</v>
      </c>
      <c r="U355">
        <v>0</v>
      </c>
      <c r="V355">
        <v>-10000</v>
      </c>
      <c r="W355">
        <v>0</v>
      </c>
      <c r="X355">
        <v>0</v>
      </c>
      <c r="Y355">
        <v>0</v>
      </c>
      <c r="Z355">
        <v>-10000</v>
      </c>
      <c r="AA355">
        <v>0</v>
      </c>
    </row>
    <row r="356" spans="1:27" ht="15" customHeight="1" x14ac:dyDescent="0.25">
      <c r="A356" s="37" t="str">
        <f t="shared" si="15"/>
        <v>LDINPFIgnore</v>
      </c>
      <c r="B356" s="37" t="str">
        <f>VLOOKUP(L356,Mapping!D:F,3,0)</f>
        <v>Ignore</v>
      </c>
      <c r="C356" s="37" t="str">
        <f>VLOOKUP(L356,Mapping!D:G,4,0)</f>
        <v>Ignore</v>
      </c>
      <c r="D356" s="38">
        <f t="shared" si="16"/>
        <v>0</v>
      </c>
      <c r="E356" s="38">
        <f t="shared" si="17"/>
        <v>-5.0000000000000001E-4</v>
      </c>
      <c r="F356" s="37" t="str">
        <f>VLOOKUP(L356,Mapping!D:H,5,0)</f>
        <v>AUM</v>
      </c>
      <c r="G356" t="s">
        <v>562</v>
      </c>
      <c r="H356" t="s">
        <v>104</v>
      </c>
      <c r="I356" t="s">
        <v>2663</v>
      </c>
      <c r="J356">
        <v>140000</v>
      </c>
      <c r="K356" t="s">
        <v>579</v>
      </c>
      <c r="L356">
        <v>140311</v>
      </c>
      <c r="M356">
        <v>0</v>
      </c>
      <c r="N356" t="s">
        <v>1201</v>
      </c>
      <c r="O356" t="s">
        <v>565</v>
      </c>
      <c r="P356">
        <v>-5000</v>
      </c>
      <c r="Q356">
        <v>0</v>
      </c>
      <c r="R356">
        <v>0</v>
      </c>
      <c r="S356">
        <v>0</v>
      </c>
      <c r="T356">
        <v>-5000</v>
      </c>
      <c r="U356">
        <v>0</v>
      </c>
      <c r="V356">
        <v>-5000</v>
      </c>
      <c r="W356">
        <v>0</v>
      </c>
      <c r="X356">
        <v>0</v>
      </c>
      <c r="Y356">
        <v>0</v>
      </c>
      <c r="Z356">
        <v>-5000</v>
      </c>
      <c r="AA356">
        <v>0</v>
      </c>
    </row>
    <row r="357" spans="1:27" ht="15" customHeight="1" x14ac:dyDescent="0.25">
      <c r="A357" s="37" t="str">
        <f t="shared" si="15"/>
        <v>LDINPFIgnore</v>
      </c>
      <c r="B357" s="37" t="str">
        <f>VLOOKUP(L357,Mapping!D:F,3,0)</f>
        <v>Ignore</v>
      </c>
      <c r="C357" s="37" t="str">
        <f>VLOOKUP(L357,Mapping!D:G,4,0)</f>
        <v>Ignore</v>
      </c>
      <c r="D357" s="38">
        <f t="shared" si="16"/>
        <v>-2.0999590000000002E-3</v>
      </c>
      <c r="E357" s="38">
        <f t="shared" si="17"/>
        <v>-1.2775681000000001E-2</v>
      </c>
      <c r="F357" s="37" t="str">
        <f>VLOOKUP(L357,Mapping!D:H,5,0)</f>
        <v>AUM</v>
      </c>
      <c r="G357" t="s">
        <v>562</v>
      </c>
      <c r="H357" t="s">
        <v>104</v>
      </c>
      <c r="I357" t="s">
        <v>2663</v>
      </c>
      <c r="J357">
        <v>140000</v>
      </c>
      <c r="K357" t="s">
        <v>579</v>
      </c>
      <c r="L357">
        <v>140500</v>
      </c>
      <c r="M357">
        <v>0</v>
      </c>
      <c r="N357" t="s">
        <v>584</v>
      </c>
      <c r="O357" t="s">
        <v>565</v>
      </c>
      <c r="P357">
        <v>-106757.22</v>
      </c>
      <c r="Q357">
        <v>0</v>
      </c>
      <c r="R357">
        <v>-20999.59</v>
      </c>
      <c r="S357">
        <v>0</v>
      </c>
      <c r="T357">
        <v>-127756.81</v>
      </c>
      <c r="U357">
        <v>0</v>
      </c>
      <c r="V357">
        <v>-106757.22</v>
      </c>
      <c r="W357">
        <v>0</v>
      </c>
      <c r="X357">
        <v>-20999.59</v>
      </c>
      <c r="Y357">
        <v>0</v>
      </c>
      <c r="Z357">
        <v>-127756.81</v>
      </c>
      <c r="AA357">
        <v>0</v>
      </c>
    </row>
    <row r="358" spans="1:27" ht="15" customHeight="1" x14ac:dyDescent="0.25">
      <c r="A358" s="37" t="str">
        <f t="shared" si="15"/>
        <v>LDINPFIgnore</v>
      </c>
      <c r="B358" s="37" t="str">
        <f>VLOOKUP(L358,Mapping!D:F,3,0)</f>
        <v>Ignore</v>
      </c>
      <c r="C358" s="37" t="str">
        <f>VLOOKUP(L358,Mapping!D:G,4,0)</f>
        <v>Ignore</v>
      </c>
      <c r="D358" s="38">
        <f t="shared" si="16"/>
        <v>-4.1556499999999996E-4</v>
      </c>
      <c r="E358" s="38">
        <f t="shared" si="17"/>
        <v>-2.1584240000000004E-3</v>
      </c>
      <c r="F358" s="37" t="str">
        <f>VLOOKUP(L358,Mapping!D:H,5,0)</f>
        <v>AUM</v>
      </c>
      <c r="G358" t="s">
        <v>562</v>
      </c>
      <c r="H358" t="s">
        <v>104</v>
      </c>
      <c r="I358" t="s">
        <v>2663</v>
      </c>
      <c r="J358">
        <v>140000</v>
      </c>
      <c r="K358" t="s">
        <v>579</v>
      </c>
      <c r="L358">
        <v>140551</v>
      </c>
      <c r="M358">
        <v>0</v>
      </c>
      <c r="N358" t="s">
        <v>926</v>
      </c>
      <c r="O358" t="s">
        <v>565</v>
      </c>
      <c r="P358">
        <v>-17428.59</v>
      </c>
      <c r="Q358">
        <v>0</v>
      </c>
      <c r="R358">
        <v>-4155.6499999999996</v>
      </c>
      <c r="S358">
        <v>0</v>
      </c>
      <c r="T358">
        <v>-21584.240000000002</v>
      </c>
      <c r="U358">
        <v>0</v>
      </c>
      <c r="V358">
        <v>-17428.59</v>
      </c>
      <c r="W358">
        <v>0</v>
      </c>
      <c r="X358">
        <v>-4155.6499999999996</v>
      </c>
      <c r="Y358">
        <v>0</v>
      </c>
      <c r="Z358">
        <v>-21584.240000000002</v>
      </c>
      <c r="AA358">
        <v>0</v>
      </c>
    </row>
    <row r="359" spans="1:27" ht="15" customHeight="1" x14ac:dyDescent="0.25">
      <c r="A359" s="37" t="str">
        <f t="shared" si="15"/>
        <v>LDINPFIgnore</v>
      </c>
      <c r="B359" s="37" t="str">
        <f>VLOOKUP(L359,Mapping!D:F,3,0)</f>
        <v>Ignore</v>
      </c>
      <c r="C359" s="37" t="str">
        <f>VLOOKUP(L359,Mapping!D:G,4,0)</f>
        <v>Ignore</v>
      </c>
      <c r="D359" s="38">
        <f t="shared" si="16"/>
        <v>7.1971337739999992</v>
      </c>
      <c r="E359" s="38">
        <f t="shared" si="17"/>
        <v>-39.423581848000005</v>
      </c>
      <c r="F359" s="37" t="str">
        <f>VLOOKUP(L359,Mapping!D:H,5,0)</f>
        <v>AUM</v>
      </c>
      <c r="G359" t="s">
        <v>562</v>
      </c>
      <c r="H359" t="s">
        <v>104</v>
      </c>
      <c r="I359" t="s">
        <v>2663</v>
      </c>
      <c r="J359">
        <v>152000</v>
      </c>
      <c r="K359" t="s">
        <v>585</v>
      </c>
      <c r="L359">
        <v>152120</v>
      </c>
      <c r="M359">
        <v>0</v>
      </c>
      <c r="N359" t="s">
        <v>586</v>
      </c>
      <c r="O359" t="s">
        <v>565</v>
      </c>
      <c r="P359">
        <v>-466207156.22000003</v>
      </c>
      <c r="Q359">
        <v>0</v>
      </c>
      <c r="R359">
        <v>0</v>
      </c>
      <c r="S359">
        <v>71971337.739999995</v>
      </c>
      <c r="T359">
        <v>-394235818.48000002</v>
      </c>
      <c r="U359">
        <v>0</v>
      </c>
      <c r="V359">
        <v>-466207156.22000003</v>
      </c>
      <c r="W359">
        <v>0</v>
      </c>
      <c r="X359">
        <v>0</v>
      </c>
      <c r="Y359">
        <v>71971337.739999995</v>
      </c>
      <c r="Z359">
        <v>-394235818.48000002</v>
      </c>
      <c r="AA359">
        <v>0</v>
      </c>
    </row>
    <row r="360" spans="1:27" ht="15" customHeight="1" x14ac:dyDescent="0.25">
      <c r="A360" s="37" t="str">
        <f t="shared" si="15"/>
        <v>LDINPFIgnore</v>
      </c>
      <c r="B360" s="37" t="str">
        <f>VLOOKUP(L360,Mapping!D:F,3,0)</f>
        <v>Ignore</v>
      </c>
      <c r="C360" s="37" t="str">
        <f>VLOOKUP(L360,Mapping!D:G,4,0)</f>
        <v>Ignore</v>
      </c>
      <c r="D360" s="38">
        <f t="shared" si="16"/>
        <v>1.3881791649999999</v>
      </c>
      <c r="E360" s="38">
        <f t="shared" si="17"/>
        <v>-3.2297622230000003</v>
      </c>
      <c r="F360" s="37" t="str">
        <f>VLOOKUP(L360,Mapping!D:H,5,0)</f>
        <v>AUM</v>
      </c>
      <c r="G360" t="s">
        <v>562</v>
      </c>
      <c r="H360" t="s">
        <v>104</v>
      </c>
      <c r="I360" t="s">
        <v>2663</v>
      </c>
      <c r="J360">
        <v>152000</v>
      </c>
      <c r="K360" t="s">
        <v>585</v>
      </c>
      <c r="L360">
        <v>152130</v>
      </c>
      <c r="M360">
        <v>0</v>
      </c>
      <c r="N360" t="s">
        <v>587</v>
      </c>
      <c r="O360" t="s">
        <v>565</v>
      </c>
      <c r="P360">
        <v>-46179413.880000003</v>
      </c>
      <c r="Q360">
        <v>0</v>
      </c>
      <c r="R360">
        <v>0</v>
      </c>
      <c r="S360">
        <v>13881791.65</v>
      </c>
      <c r="T360">
        <v>-32297622.23</v>
      </c>
      <c r="U360">
        <v>0</v>
      </c>
      <c r="V360">
        <v>-46179413.880000003</v>
      </c>
      <c r="W360">
        <v>0</v>
      </c>
      <c r="X360">
        <v>0</v>
      </c>
      <c r="Y360">
        <v>13881791.65</v>
      </c>
      <c r="Z360">
        <v>-32297622.23</v>
      </c>
      <c r="AA360">
        <v>0</v>
      </c>
    </row>
    <row r="361" spans="1:27" ht="15" customHeight="1" x14ac:dyDescent="0.25">
      <c r="A361" s="37" t="str">
        <f t="shared" si="15"/>
        <v>LDINPFIgnore</v>
      </c>
      <c r="B361" s="37" t="str">
        <f>VLOOKUP(L361,Mapping!D:F,3,0)</f>
        <v>Ignore</v>
      </c>
      <c r="C361" s="37" t="str">
        <f>VLOOKUP(L361,Mapping!D:G,4,0)</f>
        <v>Ignore</v>
      </c>
      <c r="D361" s="38">
        <f t="shared" si="16"/>
        <v>-0.187688888</v>
      </c>
      <c r="E361" s="38">
        <f t="shared" si="17"/>
        <v>-1.353755555</v>
      </c>
      <c r="F361" s="37" t="str">
        <f>VLOOKUP(L361,Mapping!D:H,5,0)</f>
        <v>AUM</v>
      </c>
      <c r="G361" t="s">
        <v>562</v>
      </c>
      <c r="H361" t="s">
        <v>104</v>
      </c>
      <c r="I361" t="s">
        <v>2663</v>
      </c>
      <c r="J361">
        <v>152000</v>
      </c>
      <c r="K361" t="s">
        <v>585</v>
      </c>
      <c r="L361">
        <v>152135</v>
      </c>
      <c r="M361">
        <v>0</v>
      </c>
      <c r="N361" t="s">
        <v>588</v>
      </c>
      <c r="O361" t="s">
        <v>565</v>
      </c>
      <c r="P361">
        <v>-11660666.67</v>
      </c>
      <c r="Q361">
        <v>0</v>
      </c>
      <c r="R361">
        <v>-1876888.88</v>
      </c>
      <c r="S361">
        <v>0</v>
      </c>
      <c r="T361">
        <v>-13537555.550000001</v>
      </c>
      <c r="U361">
        <v>0</v>
      </c>
      <c r="V361">
        <v>-11660666.67</v>
      </c>
      <c r="W361">
        <v>0</v>
      </c>
      <c r="X361">
        <v>-1876888.88</v>
      </c>
      <c r="Y361">
        <v>0</v>
      </c>
      <c r="Z361">
        <v>-13537555.550000001</v>
      </c>
      <c r="AA361">
        <v>0</v>
      </c>
    </row>
    <row r="362" spans="1:27" ht="15" customHeight="1" x14ac:dyDescent="0.25">
      <c r="A362" s="37" t="str">
        <f t="shared" si="15"/>
        <v>LDINPFIgnore</v>
      </c>
      <c r="B362" s="37" t="str">
        <f>VLOOKUP(L362,Mapping!D:F,3,0)</f>
        <v>Ignore</v>
      </c>
      <c r="C362" s="37" t="str">
        <f>VLOOKUP(L362,Mapping!D:G,4,0)</f>
        <v>Ignore</v>
      </c>
      <c r="D362" s="38">
        <f t="shared" si="16"/>
        <v>-1.0587116000000001</v>
      </c>
      <c r="E362" s="38">
        <f t="shared" si="17"/>
        <v>-1.0684676</v>
      </c>
      <c r="F362" s="37" t="str">
        <f>VLOOKUP(L362,Mapping!D:H,5,0)</f>
        <v>AUM</v>
      </c>
      <c r="G362" t="s">
        <v>562</v>
      </c>
      <c r="H362" t="s">
        <v>104</v>
      </c>
      <c r="I362" t="s">
        <v>2663</v>
      </c>
      <c r="J362">
        <v>152000</v>
      </c>
      <c r="K362" t="s">
        <v>585</v>
      </c>
      <c r="L362">
        <v>152181</v>
      </c>
      <c r="M362">
        <v>0</v>
      </c>
      <c r="N362" t="s">
        <v>747</v>
      </c>
      <c r="O362" t="s">
        <v>565</v>
      </c>
      <c r="P362">
        <v>-97560</v>
      </c>
      <c r="Q362">
        <v>0</v>
      </c>
      <c r="R362">
        <v>-10587116</v>
      </c>
      <c r="S362">
        <v>0</v>
      </c>
      <c r="T362">
        <v>-10684676</v>
      </c>
      <c r="U362">
        <v>0</v>
      </c>
      <c r="V362">
        <v>-97560</v>
      </c>
      <c r="W362">
        <v>0</v>
      </c>
      <c r="X362">
        <v>-10587116</v>
      </c>
      <c r="Y362">
        <v>0</v>
      </c>
      <c r="Z362">
        <v>-10684676</v>
      </c>
      <c r="AA362">
        <v>0</v>
      </c>
    </row>
    <row r="363" spans="1:27" ht="15" customHeight="1" x14ac:dyDescent="0.25">
      <c r="A363" s="37" t="str">
        <f t="shared" si="15"/>
        <v>LDINPFIgnore</v>
      </c>
      <c r="B363" s="37" t="str">
        <f>VLOOKUP(L363,Mapping!D:F,3,0)</f>
        <v>Ignore</v>
      </c>
      <c r="C363" s="37" t="str">
        <f>VLOOKUP(L363,Mapping!D:G,4,0)</f>
        <v>Ignore</v>
      </c>
      <c r="D363" s="38">
        <f t="shared" si="16"/>
        <v>-1.4756483000000001E-2</v>
      </c>
      <c r="E363" s="38">
        <f t="shared" si="17"/>
        <v>-1.9443942999999998E-2</v>
      </c>
      <c r="F363" s="37" t="str">
        <f>VLOOKUP(L363,Mapping!D:H,5,0)</f>
        <v>AUM</v>
      </c>
      <c r="G363" t="s">
        <v>562</v>
      </c>
      <c r="H363" t="s">
        <v>104</v>
      </c>
      <c r="I363" t="s">
        <v>2663</v>
      </c>
      <c r="J363">
        <v>152000</v>
      </c>
      <c r="K363" t="s">
        <v>585</v>
      </c>
      <c r="L363">
        <v>152248</v>
      </c>
      <c r="M363">
        <v>0</v>
      </c>
      <c r="N363" t="s">
        <v>590</v>
      </c>
      <c r="O363" t="s">
        <v>565</v>
      </c>
      <c r="P363">
        <v>-46874.6</v>
      </c>
      <c r="Q363">
        <v>0</v>
      </c>
      <c r="R363">
        <v>-147564.83000000002</v>
      </c>
      <c r="S363">
        <v>0</v>
      </c>
      <c r="T363">
        <v>-194439.43</v>
      </c>
      <c r="U363">
        <v>0</v>
      </c>
      <c r="V363">
        <v>-46874.6</v>
      </c>
      <c r="W363">
        <v>0</v>
      </c>
      <c r="X363">
        <v>-147564.83000000002</v>
      </c>
      <c r="Y363">
        <v>0</v>
      </c>
      <c r="Z363">
        <v>-194439.43</v>
      </c>
      <c r="AA363">
        <v>0</v>
      </c>
    </row>
    <row r="364" spans="1:27" ht="15" customHeight="1" x14ac:dyDescent="0.25">
      <c r="A364" s="37" t="str">
        <f t="shared" si="15"/>
        <v>LDINPFIgnore</v>
      </c>
      <c r="B364" s="37" t="str">
        <f>VLOOKUP(L364,Mapping!D:F,3,0)</f>
        <v>Ignore</v>
      </c>
      <c r="C364" s="37" t="str">
        <f>VLOOKUP(L364,Mapping!D:G,4,0)</f>
        <v>Ignore</v>
      </c>
      <c r="D364" s="38">
        <f t="shared" si="16"/>
        <v>0</v>
      </c>
      <c r="E364" s="38">
        <f t="shared" si="17"/>
        <v>-1.4039000000000002E-5</v>
      </c>
      <c r="F364" s="37" t="str">
        <f>VLOOKUP(L364,Mapping!D:H,5,0)</f>
        <v>AUM</v>
      </c>
      <c r="G364" t="s">
        <v>562</v>
      </c>
      <c r="H364" t="s">
        <v>104</v>
      </c>
      <c r="I364" t="s">
        <v>2663</v>
      </c>
      <c r="J364">
        <v>152000</v>
      </c>
      <c r="K364" t="s">
        <v>585</v>
      </c>
      <c r="L364">
        <v>152317</v>
      </c>
      <c r="M364">
        <v>0</v>
      </c>
      <c r="N364" t="s">
        <v>1204</v>
      </c>
      <c r="O364" t="s">
        <v>565</v>
      </c>
      <c r="P364">
        <v>-140.39000000000001</v>
      </c>
      <c r="Q364">
        <v>0</v>
      </c>
      <c r="R364">
        <v>0</v>
      </c>
      <c r="S364">
        <v>0</v>
      </c>
      <c r="T364">
        <v>-140.39000000000001</v>
      </c>
      <c r="U364">
        <v>0</v>
      </c>
      <c r="V364">
        <v>-140.39000000000001</v>
      </c>
      <c r="W364">
        <v>0</v>
      </c>
      <c r="X364">
        <v>0</v>
      </c>
      <c r="Y364">
        <v>0</v>
      </c>
      <c r="Z364">
        <v>-140.39000000000001</v>
      </c>
      <c r="AA364">
        <v>0</v>
      </c>
    </row>
    <row r="365" spans="1:27" ht="15" customHeight="1" x14ac:dyDescent="0.25">
      <c r="A365" s="37" t="str">
        <f t="shared" si="15"/>
        <v>LDINPFIgnore</v>
      </c>
      <c r="B365" s="37" t="str">
        <f>VLOOKUP(L365,Mapping!D:F,3,0)</f>
        <v>Ignore</v>
      </c>
      <c r="C365" s="37" t="str">
        <f>VLOOKUP(L365,Mapping!D:G,4,0)</f>
        <v>Ignore</v>
      </c>
      <c r="D365" s="38">
        <f t="shared" si="16"/>
        <v>-3.9495166399999997</v>
      </c>
      <c r="E365" s="38">
        <f t="shared" si="17"/>
        <v>-10.098494140000001</v>
      </c>
      <c r="F365" s="37" t="str">
        <f>VLOOKUP(L365,Mapping!D:H,5,0)</f>
        <v>AUM</v>
      </c>
      <c r="G365" t="s">
        <v>562</v>
      </c>
      <c r="H365" t="s">
        <v>104</v>
      </c>
      <c r="I365" t="s">
        <v>2663</v>
      </c>
      <c r="J365">
        <v>160000</v>
      </c>
      <c r="K365" t="s">
        <v>591</v>
      </c>
      <c r="L365">
        <v>162120</v>
      </c>
      <c r="M365">
        <v>0</v>
      </c>
      <c r="N365" t="s">
        <v>592</v>
      </c>
      <c r="O365" t="s">
        <v>565</v>
      </c>
      <c r="P365">
        <v>-61489775</v>
      </c>
      <c r="Q365">
        <v>0</v>
      </c>
      <c r="R365">
        <v>-39495166.399999999</v>
      </c>
      <c r="S365">
        <v>0</v>
      </c>
      <c r="T365">
        <v>-100984941.40000001</v>
      </c>
      <c r="U365">
        <v>0</v>
      </c>
      <c r="V365">
        <v>-61489775</v>
      </c>
      <c r="W365">
        <v>0</v>
      </c>
      <c r="X365">
        <v>-39495166.399999999</v>
      </c>
      <c r="Y365">
        <v>0</v>
      </c>
      <c r="Z365">
        <v>-100984941.40000001</v>
      </c>
      <c r="AA365">
        <v>0</v>
      </c>
    </row>
    <row r="366" spans="1:27" ht="15" customHeight="1" x14ac:dyDescent="0.25">
      <c r="A366" s="37" t="str">
        <f t="shared" si="15"/>
        <v>LDINPFIgnore</v>
      </c>
      <c r="B366" s="37" t="str">
        <f>VLOOKUP(L366,Mapping!D:F,3,0)</f>
        <v>Ignore</v>
      </c>
      <c r="C366" s="37" t="str">
        <f>VLOOKUP(L366,Mapping!D:G,4,0)</f>
        <v>Ignore</v>
      </c>
      <c r="D366" s="38">
        <f t="shared" si="16"/>
        <v>-0.309202531</v>
      </c>
      <c r="E366" s="38">
        <f t="shared" si="17"/>
        <v>-2.218904379</v>
      </c>
      <c r="F366" s="37" t="str">
        <f>VLOOKUP(L366,Mapping!D:H,5,0)</f>
        <v>AUM</v>
      </c>
      <c r="G366" t="s">
        <v>562</v>
      </c>
      <c r="H366" t="s">
        <v>104</v>
      </c>
      <c r="I366" t="s">
        <v>2663</v>
      </c>
      <c r="J366">
        <v>160000</v>
      </c>
      <c r="K366" t="s">
        <v>591</v>
      </c>
      <c r="L366">
        <v>162130</v>
      </c>
      <c r="M366">
        <v>0</v>
      </c>
      <c r="N366" t="s">
        <v>593</v>
      </c>
      <c r="O366" t="s">
        <v>565</v>
      </c>
      <c r="P366">
        <v>-19097018.48</v>
      </c>
      <c r="Q366">
        <v>0</v>
      </c>
      <c r="R366">
        <v>-3092025.31</v>
      </c>
      <c r="S366">
        <v>0</v>
      </c>
      <c r="T366">
        <v>-22189043.789999999</v>
      </c>
      <c r="U366">
        <v>0</v>
      </c>
      <c r="V366">
        <v>-19097018.48</v>
      </c>
      <c r="W366">
        <v>0</v>
      </c>
      <c r="X366">
        <v>-3092025.31</v>
      </c>
      <c r="Y366">
        <v>0</v>
      </c>
      <c r="Z366">
        <v>-22189043.789999999</v>
      </c>
      <c r="AA366">
        <v>0</v>
      </c>
    </row>
    <row r="367" spans="1:27" ht="15" customHeight="1" x14ac:dyDescent="0.25">
      <c r="A367" s="37" t="str">
        <f t="shared" si="15"/>
        <v>LDINPFIgnore</v>
      </c>
      <c r="B367" s="37" t="str">
        <f>VLOOKUP(L367,Mapping!D:F,3,0)</f>
        <v>Ignore</v>
      </c>
      <c r="C367" s="37" t="str">
        <f>VLOOKUP(L367,Mapping!D:G,4,0)</f>
        <v>Ignore</v>
      </c>
      <c r="D367" s="38">
        <f t="shared" si="16"/>
        <v>0.46679500000000002</v>
      </c>
      <c r="E367" s="38">
        <f t="shared" si="17"/>
        <v>-3.0204010000000001</v>
      </c>
      <c r="F367" s="37" t="str">
        <f>VLOOKUP(L367,Mapping!D:H,5,0)</f>
        <v>AUM</v>
      </c>
      <c r="G367" t="s">
        <v>562</v>
      </c>
      <c r="H367" t="s">
        <v>104</v>
      </c>
      <c r="I367" t="s">
        <v>2663</v>
      </c>
      <c r="J367">
        <v>160000</v>
      </c>
      <c r="K367" t="s">
        <v>591</v>
      </c>
      <c r="L367">
        <v>162135</v>
      </c>
      <c r="M367">
        <v>0</v>
      </c>
      <c r="N367" t="s">
        <v>594</v>
      </c>
      <c r="O367" t="s">
        <v>565</v>
      </c>
      <c r="P367">
        <v>-34871960</v>
      </c>
      <c r="Q367">
        <v>0</v>
      </c>
      <c r="R367">
        <v>0</v>
      </c>
      <c r="S367">
        <v>4667950</v>
      </c>
      <c r="T367">
        <v>-30204010</v>
      </c>
      <c r="U367">
        <v>0</v>
      </c>
      <c r="V367">
        <v>-34871960</v>
      </c>
      <c r="W367">
        <v>0</v>
      </c>
      <c r="X367">
        <v>0</v>
      </c>
      <c r="Y367">
        <v>4667950</v>
      </c>
      <c r="Z367">
        <v>-30204010</v>
      </c>
      <c r="AA367">
        <v>0</v>
      </c>
    </row>
    <row r="368" spans="1:27" ht="15" customHeight="1" x14ac:dyDescent="0.25">
      <c r="A368" s="37" t="str">
        <f t="shared" si="15"/>
        <v>LDINPFIgnore</v>
      </c>
      <c r="B368" s="37" t="str">
        <f>VLOOKUP(L368,Mapping!D:F,3,0)</f>
        <v>Ignore</v>
      </c>
      <c r="C368" s="37" t="str">
        <f>VLOOKUP(L368,Mapping!D:G,4,0)</f>
        <v>Ignore</v>
      </c>
      <c r="D368" s="38">
        <f t="shared" si="16"/>
        <v>-6.4213400000000004E-2</v>
      </c>
      <c r="E368" s="38">
        <f t="shared" si="17"/>
        <v>-9.4507400000000005E-2</v>
      </c>
      <c r="F368" s="37" t="str">
        <f>VLOOKUP(L368,Mapping!D:H,5,0)</f>
        <v>AUM</v>
      </c>
      <c r="G368" t="s">
        <v>562</v>
      </c>
      <c r="H368" t="s">
        <v>104</v>
      </c>
      <c r="I368" t="s">
        <v>2663</v>
      </c>
      <c r="J368">
        <v>160000</v>
      </c>
      <c r="K368" t="s">
        <v>591</v>
      </c>
      <c r="L368">
        <v>162190</v>
      </c>
      <c r="M368">
        <v>0</v>
      </c>
      <c r="N368" t="s">
        <v>749</v>
      </c>
      <c r="O368" t="s">
        <v>565</v>
      </c>
      <c r="P368">
        <v>-302940</v>
      </c>
      <c r="Q368">
        <v>0</v>
      </c>
      <c r="R368">
        <v>-642134</v>
      </c>
      <c r="S368">
        <v>0</v>
      </c>
      <c r="T368">
        <v>-945074</v>
      </c>
      <c r="U368">
        <v>0</v>
      </c>
      <c r="V368">
        <v>-302940</v>
      </c>
      <c r="W368">
        <v>0</v>
      </c>
      <c r="X368">
        <v>-642134</v>
      </c>
      <c r="Y368">
        <v>0</v>
      </c>
      <c r="Z368">
        <v>-945074</v>
      </c>
      <c r="AA368">
        <v>0</v>
      </c>
    </row>
    <row r="369" spans="1:27" ht="15" customHeight="1" x14ac:dyDescent="0.25">
      <c r="A369" s="37" t="str">
        <f t="shared" si="15"/>
        <v>LDINPFIgnore</v>
      </c>
      <c r="B369" s="37" t="str">
        <f>VLOOKUP(L369,Mapping!D:F,3,0)</f>
        <v>Ignore</v>
      </c>
      <c r="C369" s="37" t="str">
        <f>VLOOKUP(L369,Mapping!D:G,4,0)</f>
        <v>Ignore</v>
      </c>
      <c r="D369" s="38">
        <f t="shared" si="16"/>
        <v>-0.23458753999999998</v>
      </c>
      <c r="E369" s="38">
        <f t="shared" si="17"/>
        <v>-0.36877889199999997</v>
      </c>
      <c r="F369" s="37" t="str">
        <f>VLOOKUP(L369,Mapping!D:H,5,0)</f>
        <v>AUM</v>
      </c>
      <c r="G369" t="s">
        <v>562</v>
      </c>
      <c r="H369" t="s">
        <v>104</v>
      </c>
      <c r="I369" t="s">
        <v>2663</v>
      </c>
      <c r="J369">
        <v>160000</v>
      </c>
      <c r="K369" t="s">
        <v>591</v>
      </c>
      <c r="L369">
        <v>167100</v>
      </c>
      <c r="M369">
        <v>0</v>
      </c>
      <c r="N369" t="s">
        <v>2404</v>
      </c>
      <c r="O369" t="s">
        <v>565</v>
      </c>
      <c r="P369">
        <v>-1341913.52</v>
      </c>
      <c r="Q369">
        <v>0</v>
      </c>
      <c r="R369">
        <v>-2345875.4</v>
      </c>
      <c r="S369">
        <v>0</v>
      </c>
      <c r="T369">
        <v>-3687788.92</v>
      </c>
      <c r="U369">
        <v>0</v>
      </c>
      <c r="V369">
        <v>-1341913.52</v>
      </c>
      <c r="W369">
        <v>0</v>
      </c>
      <c r="X369">
        <v>-2345875.4</v>
      </c>
      <c r="Y369">
        <v>0</v>
      </c>
      <c r="Z369">
        <v>-3687788.92</v>
      </c>
      <c r="AA369">
        <v>0</v>
      </c>
    </row>
    <row r="370" spans="1:27" ht="15" customHeight="1" x14ac:dyDescent="0.25">
      <c r="A370" s="37" t="str">
        <f t="shared" si="15"/>
        <v>LDINPFIgnore</v>
      </c>
      <c r="B370" s="37" t="str">
        <f>VLOOKUP(L370,Mapping!D:F,3,0)</f>
        <v>Ignore</v>
      </c>
      <c r="C370" s="37" t="str">
        <f>VLOOKUP(L370,Mapping!D:G,4,0)</f>
        <v>Ignore</v>
      </c>
      <c r="D370" s="38">
        <f t="shared" si="16"/>
        <v>-6.589208E-3</v>
      </c>
      <c r="E370" s="38">
        <f t="shared" si="17"/>
        <v>-2.9417199999999999E-4</v>
      </c>
      <c r="F370" s="37" t="str">
        <f>VLOOKUP(L370,Mapping!D:H,5,0)</f>
        <v>AUM</v>
      </c>
      <c r="G370" t="s">
        <v>562</v>
      </c>
      <c r="H370" t="s">
        <v>104</v>
      </c>
      <c r="I370" t="s">
        <v>2663</v>
      </c>
      <c r="J370">
        <v>212000</v>
      </c>
      <c r="K370" t="s">
        <v>595</v>
      </c>
      <c r="L370">
        <v>210123</v>
      </c>
      <c r="M370">
        <v>0</v>
      </c>
      <c r="N370" t="s">
        <v>1191</v>
      </c>
      <c r="O370" t="s">
        <v>565</v>
      </c>
      <c r="P370">
        <v>0</v>
      </c>
      <c r="Q370">
        <v>62950.36</v>
      </c>
      <c r="R370">
        <v>-65892.08</v>
      </c>
      <c r="S370">
        <v>0</v>
      </c>
      <c r="T370">
        <v>-2941.72</v>
      </c>
      <c r="U370">
        <v>0</v>
      </c>
      <c r="V370">
        <v>0</v>
      </c>
      <c r="W370">
        <v>62950.36</v>
      </c>
      <c r="X370">
        <v>-65892.08</v>
      </c>
      <c r="Y370">
        <v>0</v>
      </c>
      <c r="Z370">
        <v>-2941.72</v>
      </c>
      <c r="AA370">
        <v>0</v>
      </c>
    </row>
    <row r="371" spans="1:27" ht="15" customHeight="1" x14ac:dyDescent="0.25">
      <c r="A371" s="37" t="str">
        <f t="shared" si="15"/>
        <v>LDINPFIgnore</v>
      </c>
      <c r="B371" s="37" t="str">
        <f>VLOOKUP(L371,Mapping!D:F,3,0)</f>
        <v>Ignore</v>
      </c>
      <c r="C371" s="37" t="str">
        <f>VLOOKUP(L371,Mapping!D:G,4,0)</f>
        <v>Ignore</v>
      </c>
      <c r="D371" s="38">
        <f t="shared" si="16"/>
        <v>5.0570939999999998E-3</v>
      </c>
      <c r="E371" s="38">
        <f t="shared" si="17"/>
        <v>5.2761129999999998E-3</v>
      </c>
      <c r="F371" s="37" t="str">
        <f>VLOOKUP(L371,Mapping!D:H,5,0)</f>
        <v>AUM</v>
      </c>
      <c r="G371" t="s">
        <v>562</v>
      </c>
      <c r="H371" t="s">
        <v>104</v>
      </c>
      <c r="I371" t="s">
        <v>2663</v>
      </c>
      <c r="J371">
        <v>212000</v>
      </c>
      <c r="K371" t="s">
        <v>595</v>
      </c>
      <c r="L371">
        <v>210124</v>
      </c>
      <c r="M371">
        <v>0</v>
      </c>
      <c r="N371" t="s">
        <v>1205</v>
      </c>
      <c r="O371" t="s">
        <v>565</v>
      </c>
      <c r="P371">
        <v>0</v>
      </c>
      <c r="Q371">
        <v>2190.19</v>
      </c>
      <c r="R371">
        <v>0</v>
      </c>
      <c r="S371">
        <v>50570.94</v>
      </c>
      <c r="T371">
        <v>0</v>
      </c>
      <c r="U371">
        <v>52761.13</v>
      </c>
      <c r="V371">
        <v>0</v>
      </c>
      <c r="W371">
        <v>2190.19</v>
      </c>
      <c r="X371">
        <v>0</v>
      </c>
      <c r="Y371">
        <v>50570.94</v>
      </c>
      <c r="Z371">
        <v>0</v>
      </c>
      <c r="AA371">
        <v>52761.13</v>
      </c>
    </row>
    <row r="372" spans="1:27" ht="15" customHeight="1" x14ac:dyDescent="0.25">
      <c r="A372" s="37" t="str">
        <f t="shared" si="15"/>
        <v>LDINPFIgnore</v>
      </c>
      <c r="B372" s="37" t="str">
        <f>VLOOKUP(L372,Mapping!D:F,3,0)</f>
        <v>Ignore</v>
      </c>
      <c r="C372" s="37" t="str">
        <f>VLOOKUP(L372,Mapping!D:G,4,0)</f>
        <v>Ignore</v>
      </c>
      <c r="D372" s="38">
        <f t="shared" si="16"/>
        <v>4.1556499999999996E-4</v>
      </c>
      <c r="E372" s="38">
        <f t="shared" si="17"/>
        <v>2.1584240000000004E-3</v>
      </c>
      <c r="F372" s="37" t="str">
        <f>VLOOKUP(L372,Mapping!D:H,5,0)</f>
        <v>AUM</v>
      </c>
      <c r="G372" t="s">
        <v>562</v>
      </c>
      <c r="H372" t="s">
        <v>104</v>
      </c>
      <c r="I372" t="s">
        <v>2663</v>
      </c>
      <c r="J372">
        <v>212000</v>
      </c>
      <c r="K372" t="s">
        <v>595</v>
      </c>
      <c r="L372">
        <v>210168</v>
      </c>
      <c r="M372">
        <v>0</v>
      </c>
      <c r="N372" t="s">
        <v>927</v>
      </c>
      <c r="O372" t="s">
        <v>565</v>
      </c>
      <c r="P372">
        <v>0</v>
      </c>
      <c r="Q372">
        <v>17428.59</v>
      </c>
      <c r="R372">
        <v>0</v>
      </c>
      <c r="S372">
        <v>4155.6499999999996</v>
      </c>
      <c r="T372">
        <v>0</v>
      </c>
      <c r="U372">
        <v>21584.240000000002</v>
      </c>
      <c r="V372">
        <v>0</v>
      </c>
      <c r="W372">
        <v>17428.59</v>
      </c>
      <c r="X372">
        <v>0</v>
      </c>
      <c r="Y372">
        <v>4155.6499999999996</v>
      </c>
      <c r="Z372">
        <v>0</v>
      </c>
      <c r="AA372">
        <v>21584.240000000002</v>
      </c>
    </row>
    <row r="373" spans="1:27" ht="15" customHeight="1" x14ac:dyDescent="0.25">
      <c r="A373" s="37" t="str">
        <f t="shared" si="15"/>
        <v>LDINPFIgnore</v>
      </c>
      <c r="B373" s="37" t="str">
        <f>VLOOKUP(L373,Mapping!D:F,3,0)</f>
        <v>Ignore</v>
      </c>
      <c r="C373" s="37" t="str">
        <f>VLOOKUP(L373,Mapping!D:G,4,0)</f>
        <v>Ignore</v>
      </c>
      <c r="D373" s="38">
        <f t="shared" si="16"/>
        <v>6.2976714000000003E-2</v>
      </c>
      <c r="E373" s="38">
        <f t="shared" si="17"/>
        <v>6.2976714000000003E-2</v>
      </c>
      <c r="F373" s="37" t="str">
        <f>VLOOKUP(L373,Mapping!D:H,5,0)</f>
        <v>AUM</v>
      </c>
      <c r="G373" t="s">
        <v>562</v>
      </c>
      <c r="H373" t="s">
        <v>104</v>
      </c>
      <c r="I373" t="s">
        <v>2663</v>
      </c>
      <c r="J373">
        <v>212000</v>
      </c>
      <c r="K373" t="s">
        <v>595</v>
      </c>
      <c r="L373">
        <v>211114</v>
      </c>
      <c r="M373">
        <v>0</v>
      </c>
      <c r="N373" t="s">
        <v>701</v>
      </c>
      <c r="O373" t="s">
        <v>565</v>
      </c>
      <c r="P373">
        <v>0</v>
      </c>
      <c r="Q373">
        <v>0</v>
      </c>
      <c r="R373">
        <v>0</v>
      </c>
      <c r="S373">
        <v>629767.14</v>
      </c>
      <c r="T373">
        <v>0</v>
      </c>
      <c r="U373">
        <v>629767.14</v>
      </c>
      <c r="V373">
        <v>0</v>
      </c>
      <c r="W373">
        <v>0</v>
      </c>
      <c r="X373">
        <v>0</v>
      </c>
      <c r="Y373">
        <v>629767.14</v>
      </c>
      <c r="Z373">
        <v>0</v>
      </c>
      <c r="AA373">
        <v>629767.14</v>
      </c>
    </row>
    <row r="374" spans="1:27" ht="15" customHeight="1" x14ac:dyDescent="0.25">
      <c r="A374" s="37" t="str">
        <f t="shared" si="15"/>
        <v>LDINPFIgnore</v>
      </c>
      <c r="B374" s="37" t="str">
        <f>VLOOKUP(L374,Mapping!D:F,3,0)</f>
        <v>Ignore</v>
      </c>
      <c r="C374" s="37" t="str">
        <f>VLOOKUP(L374,Mapping!D:G,4,0)</f>
        <v>Ignore</v>
      </c>
      <c r="D374" s="38">
        <f t="shared" si="16"/>
        <v>2.583395E-3</v>
      </c>
      <c r="E374" s="38">
        <f t="shared" si="17"/>
        <v>2.7676139999999998E-3</v>
      </c>
      <c r="F374" s="37" t="str">
        <f>VLOOKUP(L374,Mapping!D:H,5,0)</f>
        <v>AUM</v>
      </c>
      <c r="G374" t="s">
        <v>562</v>
      </c>
      <c r="H374" t="s">
        <v>104</v>
      </c>
      <c r="I374" t="s">
        <v>2663</v>
      </c>
      <c r="J374">
        <v>212000</v>
      </c>
      <c r="K374" t="s">
        <v>595</v>
      </c>
      <c r="L374">
        <v>212100</v>
      </c>
      <c r="M374">
        <v>0</v>
      </c>
      <c r="N374" t="s">
        <v>597</v>
      </c>
      <c r="O374" t="s">
        <v>565</v>
      </c>
      <c r="P374">
        <v>0</v>
      </c>
      <c r="Q374">
        <v>1842.19</v>
      </c>
      <c r="R374">
        <v>0</v>
      </c>
      <c r="S374">
        <v>25833.95</v>
      </c>
      <c r="T374">
        <v>0</v>
      </c>
      <c r="U374">
        <v>27676.14</v>
      </c>
      <c r="V374">
        <v>0</v>
      </c>
      <c r="W374">
        <v>1842.19</v>
      </c>
      <c r="X374">
        <v>0</v>
      </c>
      <c r="Y374">
        <v>25833.95</v>
      </c>
      <c r="Z374">
        <v>0</v>
      </c>
      <c r="AA374">
        <v>27676.14</v>
      </c>
    </row>
    <row r="375" spans="1:27" ht="15" customHeight="1" x14ac:dyDescent="0.25">
      <c r="A375" s="37" t="str">
        <f t="shared" si="15"/>
        <v>LDINPFIgnore</v>
      </c>
      <c r="B375" s="37" t="str">
        <f>VLOOKUP(L375,Mapping!D:F,3,0)</f>
        <v>Ignore</v>
      </c>
      <c r="C375" s="37" t="str">
        <f>VLOOKUP(L375,Mapping!D:G,4,0)</f>
        <v>Ignore</v>
      </c>
      <c r="D375" s="38">
        <f t="shared" si="16"/>
        <v>2.8490047000000004E-2</v>
      </c>
      <c r="E375" s="38">
        <f t="shared" si="17"/>
        <v>2.8490043999999999E-2</v>
      </c>
      <c r="F375" s="37" t="str">
        <f>VLOOKUP(L375,Mapping!D:H,5,0)</f>
        <v>AUM</v>
      </c>
      <c r="G375" t="s">
        <v>562</v>
      </c>
      <c r="H375" t="s">
        <v>104</v>
      </c>
      <c r="I375" t="s">
        <v>2663</v>
      </c>
      <c r="J375">
        <v>212000</v>
      </c>
      <c r="K375" t="s">
        <v>595</v>
      </c>
      <c r="L375">
        <v>212101</v>
      </c>
      <c r="M375">
        <v>0</v>
      </c>
      <c r="N375" t="s">
        <v>598</v>
      </c>
      <c r="O375" t="s">
        <v>565</v>
      </c>
      <c r="P375">
        <v>-0.03</v>
      </c>
      <c r="Q375">
        <v>0</v>
      </c>
      <c r="R375">
        <v>0</v>
      </c>
      <c r="S375">
        <v>284900.47000000003</v>
      </c>
      <c r="T375">
        <v>0</v>
      </c>
      <c r="U375">
        <v>284900.44</v>
      </c>
      <c r="V375">
        <v>-0.03</v>
      </c>
      <c r="W375">
        <v>0</v>
      </c>
      <c r="X375">
        <v>0</v>
      </c>
      <c r="Y375">
        <v>284900.47000000003</v>
      </c>
      <c r="Z375">
        <v>0</v>
      </c>
      <c r="AA375">
        <v>284900.44</v>
      </c>
    </row>
    <row r="376" spans="1:27" ht="15" customHeight="1" x14ac:dyDescent="0.25">
      <c r="A376" s="37" t="str">
        <f t="shared" si="15"/>
        <v>LDINPFIgnore</v>
      </c>
      <c r="B376" s="37" t="str">
        <f>VLOOKUP(L376,Mapping!D:F,3,0)</f>
        <v>Ignore</v>
      </c>
      <c r="C376" s="37" t="str">
        <f>VLOOKUP(L376,Mapping!D:G,4,0)</f>
        <v>Ignore</v>
      </c>
      <c r="D376" s="38">
        <f t="shared" si="16"/>
        <v>2.5789279999999999E-3</v>
      </c>
      <c r="E376" s="38">
        <f t="shared" si="17"/>
        <v>3.1840560000000002E-3</v>
      </c>
      <c r="F376" s="37" t="str">
        <f>VLOOKUP(L376,Mapping!D:H,5,0)</f>
        <v>AUM</v>
      </c>
      <c r="G376" t="s">
        <v>562</v>
      </c>
      <c r="H376" t="s">
        <v>104</v>
      </c>
      <c r="I376" t="s">
        <v>2663</v>
      </c>
      <c r="J376">
        <v>212000</v>
      </c>
      <c r="K376" t="s">
        <v>595</v>
      </c>
      <c r="L376">
        <v>212109</v>
      </c>
      <c r="M376">
        <v>0</v>
      </c>
      <c r="N376" t="s">
        <v>1291</v>
      </c>
      <c r="O376" t="s">
        <v>565</v>
      </c>
      <c r="P376">
        <v>0</v>
      </c>
      <c r="Q376">
        <v>6051.28</v>
      </c>
      <c r="R376">
        <v>0</v>
      </c>
      <c r="S376">
        <v>25789.279999999999</v>
      </c>
      <c r="T376">
        <v>0</v>
      </c>
      <c r="U376">
        <v>31840.560000000001</v>
      </c>
      <c r="V376">
        <v>0</v>
      </c>
      <c r="W376">
        <v>6051.28</v>
      </c>
      <c r="X376">
        <v>0</v>
      </c>
      <c r="Y376">
        <v>25789.279999999999</v>
      </c>
      <c r="Z376">
        <v>0</v>
      </c>
      <c r="AA376">
        <v>31840.560000000001</v>
      </c>
    </row>
    <row r="377" spans="1:27" ht="15" customHeight="1" x14ac:dyDescent="0.25">
      <c r="A377" s="37" t="str">
        <f t="shared" si="15"/>
        <v>LDINPFIgnore</v>
      </c>
      <c r="B377" s="37" t="str">
        <f>VLOOKUP(L377,Mapping!D:F,3,0)</f>
        <v>Ignore</v>
      </c>
      <c r="C377" s="37" t="str">
        <f>VLOOKUP(L377,Mapping!D:G,4,0)</f>
        <v>Ignore</v>
      </c>
      <c r="D377" s="38">
        <f t="shared" si="16"/>
        <v>4.9000000000000007E-7</v>
      </c>
      <c r="E377" s="38">
        <f t="shared" si="17"/>
        <v>1.3460000000000001E-6</v>
      </c>
      <c r="F377" s="37" t="str">
        <f>VLOOKUP(L377,Mapping!D:H,5,0)</f>
        <v>AUM</v>
      </c>
      <c r="G377" t="s">
        <v>562</v>
      </c>
      <c r="H377" t="s">
        <v>104</v>
      </c>
      <c r="I377" t="s">
        <v>2663</v>
      </c>
      <c r="J377">
        <v>212000</v>
      </c>
      <c r="K377" t="s">
        <v>595</v>
      </c>
      <c r="L377">
        <v>212112</v>
      </c>
      <c r="M377">
        <v>0</v>
      </c>
      <c r="N377" t="s">
        <v>599</v>
      </c>
      <c r="O377" t="s">
        <v>565</v>
      </c>
      <c r="P377">
        <v>0</v>
      </c>
      <c r="Q377">
        <v>8.56</v>
      </c>
      <c r="R377">
        <v>0</v>
      </c>
      <c r="S377">
        <v>4.9000000000000004</v>
      </c>
      <c r="T377">
        <v>0</v>
      </c>
      <c r="U377">
        <v>13.46</v>
      </c>
      <c r="V377">
        <v>0</v>
      </c>
      <c r="W377">
        <v>8.56</v>
      </c>
      <c r="X377">
        <v>0</v>
      </c>
      <c r="Y377">
        <v>4.9000000000000004</v>
      </c>
      <c r="Z377">
        <v>0</v>
      </c>
      <c r="AA377">
        <v>13.46</v>
      </c>
    </row>
    <row r="378" spans="1:27" ht="15" customHeight="1" x14ac:dyDescent="0.25">
      <c r="A378" s="37" t="str">
        <f t="shared" si="15"/>
        <v>LDINPFIgnore</v>
      </c>
      <c r="B378" s="37" t="str">
        <f>VLOOKUP(L378,Mapping!D:F,3,0)</f>
        <v>Ignore</v>
      </c>
      <c r="C378" s="37" t="str">
        <f>VLOOKUP(L378,Mapping!D:G,4,0)</f>
        <v>Ignore</v>
      </c>
      <c r="D378" s="38">
        <f t="shared" si="16"/>
        <v>4.9000000000000007E-7</v>
      </c>
      <c r="E378" s="38">
        <f t="shared" si="17"/>
        <v>1.3460000000000001E-6</v>
      </c>
      <c r="F378" s="37" t="str">
        <f>VLOOKUP(L378,Mapping!D:H,5,0)</f>
        <v>AUM</v>
      </c>
      <c r="G378" t="s">
        <v>562</v>
      </c>
      <c r="H378" t="s">
        <v>104</v>
      </c>
      <c r="I378" t="s">
        <v>2663</v>
      </c>
      <c r="J378">
        <v>212000</v>
      </c>
      <c r="K378" t="s">
        <v>595</v>
      </c>
      <c r="L378">
        <v>212113</v>
      </c>
      <c r="M378">
        <v>0</v>
      </c>
      <c r="N378" t="s">
        <v>600</v>
      </c>
      <c r="O378" t="s">
        <v>565</v>
      </c>
      <c r="P378">
        <v>0</v>
      </c>
      <c r="Q378">
        <v>8.56</v>
      </c>
      <c r="R378">
        <v>0</v>
      </c>
      <c r="S378">
        <v>4.9000000000000004</v>
      </c>
      <c r="T378">
        <v>0</v>
      </c>
      <c r="U378">
        <v>13.46</v>
      </c>
      <c r="V378">
        <v>0</v>
      </c>
      <c r="W378">
        <v>8.56</v>
      </c>
      <c r="X378">
        <v>0</v>
      </c>
      <c r="Y378">
        <v>4.9000000000000004</v>
      </c>
      <c r="Z378">
        <v>0</v>
      </c>
      <c r="AA378">
        <v>13.46</v>
      </c>
    </row>
    <row r="379" spans="1:27" ht="15" customHeight="1" x14ac:dyDescent="0.25">
      <c r="A379" s="37" t="str">
        <f t="shared" si="15"/>
        <v>LDINPFIgnore</v>
      </c>
      <c r="B379" s="37" t="str">
        <f>VLOOKUP(L379,Mapping!D:F,3,0)</f>
        <v>Ignore</v>
      </c>
      <c r="C379" s="37" t="str">
        <f>VLOOKUP(L379,Mapping!D:G,4,0)</f>
        <v>Ignore</v>
      </c>
      <c r="D379" s="38">
        <f t="shared" si="16"/>
        <v>1.0271999999999999E-5</v>
      </c>
      <c r="E379" s="38">
        <f t="shared" si="17"/>
        <v>2.5482000000000001E-5</v>
      </c>
      <c r="F379" s="37" t="str">
        <f>VLOOKUP(L379,Mapping!D:H,5,0)</f>
        <v>AUM</v>
      </c>
      <c r="G379" t="s">
        <v>562</v>
      </c>
      <c r="H379" t="s">
        <v>104</v>
      </c>
      <c r="I379" t="s">
        <v>2663</v>
      </c>
      <c r="J379">
        <v>212000</v>
      </c>
      <c r="K379" t="s">
        <v>595</v>
      </c>
      <c r="L379">
        <v>212114</v>
      </c>
      <c r="M379">
        <v>0</v>
      </c>
      <c r="N379" t="s">
        <v>601</v>
      </c>
      <c r="O379" t="s">
        <v>565</v>
      </c>
      <c r="P379">
        <v>0</v>
      </c>
      <c r="Q379">
        <v>152.1</v>
      </c>
      <c r="R379">
        <v>0</v>
      </c>
      <c r="S379">
        <v>102.72</v>
      </c>
      <c r="T379">
        <v>0</v>
      </c>
      <c r="U379">
        <v>254.82</v>
      </c>
      <c r="V379">
        <v>0</v>
      </c>
      <c r="W379">
        <v>152.1</v>
      </c>
      <c r="X379">
        <v>0</v>
      </c>
      <c r="Y379">
        <v>102.72</v>
      </c>
      <c r="Z379">
        <v>0</v>
      </c>
      <c r="AA379">
        <v>254.82</v>
      </c>
    </row>
    <row r="380" spans="1:27" ht="15" customHeight="1" x14ac:dyDescent="0.25">
      <c r="A380" s="37" t="str">
        <f t="shared" si="15"/>
        <v>LDINPFIgnore</v>
      </c>
      <c r="B380" s="37" t="str">
        <f>VLOOKUP(L380,Mapping!D:F,3,0)</f>
        <v>Ignore</v>
      </c>
      <c r="C380" s="37" t="str">
        <f>VLOOKUP(L380,Mapping!D:G,4,0)</f>
        <v>Ignore</v>
      </c>
      <c r="D380" s="38">
        <f t="shared" si="16"/>
        <v>6.6421589999999999E-3</v>
      </c>
      <c r="E380" s="38">
        <f t="shared" si="17"/>
        <v>6.8247369999999991E-3</v>
      </c>
      <c r="F380" s="37" t="str">
        <f>VLOOKUP(L380,Mapping!D:H,5,0)</f>
        <v>AUM</v>
      </c>
      <c r="G380" t="s">
        <v>562</v>
      </c>
      <c r="H380" t="s">
        <v>104</v>
      </c>
      <c r="I380" t="s">
        <v>2663</v>
      </c>
      <c r="J380">
        <v>212000</v>
      </c>
      <c r="K380" t="s">
        <v>595</v>
      </c>
      <c r="L380">
        <v>212117</v>
      </c>
      <c r="M380">
        <v>0</v>
      </c>
      <c r="N380" t="s">
        <v>865</v>
      </c>
      <c r="O380" t="s">
        <v>565</v>
      </c>
      <c r="P380">
        <v>0</v>
      </c>
      <c r="Q380">
        <v>1825.78</v>
      </c>
      <c r="R380">
        <v>0</v>
      </c>
      <c r="S380">
        <v>66421.59</v>
      </c>
      <c r="T380">
        <v>0</v>
      </c>
      <c r="U380">
        <v>68247.37</v>
      </c>
      <c r="V380">
        <v>0</v>
      </c>
      <c r="W380">
        <v>1825.78</v>
      </c>
      <c r="X380">
        <v>0</v>
      </c>
      <c r="Y380">
        <v>66421.59</v>
      </c>
      <c r="Z380">
        <v>0</v>
      </c>
      <c r="AA380">
        <v>68247.37</v>
      </c>
    </row>
    <row r="381" spans="1:27" ht="15" customHeight="1" x14ac:dyDescent="0.25">
      <c r="A381" s="37" t="str">
        <f t="shared" si="15"/>
        <v>LDINPFIgnore</v>
      </c>
      <c r="B381" s="37" t="str">
        <f>VLOOKUP(L381,Mapping!D:F,3,0)</f>
        <v>Ignore</v>
      </c>
      <c r="C381" s="37" t="str">
        <f>VLOOKUP(L381,Mapping!D:G,4,0)</f>
        <v>Ignore</v>
      </c>
      <c r="D381" s="38">
        <f t="shared" si="16"/>
        <v>1.073873547</v>
      </c>
      <c r="E381" s="38">
        <f t="shared" si="17"/>
        <v>1.0738732419999999</v>
      </c>
      <c r="F381" s="37" t="str">
        <f>VLOOKUP(L381,Mapping!D:H,5,0)</f>
        <v>AUM</v>
      </c>
      <c r="G381" t="s">
        <v>562</v>
      </c>
      <c r="H381" t="s">
        <v>104</v>
      </c>
      <c r="I381" t="s">
        <v>2663</v>
      </c>
      <c r="J381">
        <v>212000</v>
      </c>
      <c r="K381" t="s">
        <v>595</v>
      </c>
      <c r="L381">
        <v>212121</v>
      </c>
      <c r="M381">
        <v>0</v>
      </c>
      <c r="N381" t="s">
        <v>602</v>
      </c>
      <c r="O381" t="s">
        <v>565</v>
      </c>
      <c r="P381">
        <v>-3.05</v>
      </c>
      <c r="Q381">
        <v>0</v>
      </c>
      <c r="R381">
        <v>0</v>
      </c>
      <c r="S381">
        <v>10738735.470000001</v>
      </c>
      <c r="T381">
        <v>0</v>
      </c>
      <c r="U381">
        <v>10738732.42</v>
      </c>
      <c r="V381">
        <v>-3.05</v>
      </c>
      <c r="W381">
        <v>0</v>
      </c>
      <c r="X381">
        <v>0</v>
      </c>
      <c r="Y381">
        <v>10738735.470000001</v>
      </c>
      <c r="Z381">
        <v>0</v>
      </c>
      <c r="AA381">
        <v>10738732.42</v>
      </c>
    </row>
    <row r="382" spans="1:27" ht="15" customHeight="1" x14ac:dyDescent="0.25">
      <c r="A382" s="37" t="str">
        <f t="shared" si="15"/>
        <v>LDINPFIgnore</v>
      </c>
      <c r="B382" s="37" t="str">
        <f>VLOOKUP(L382,Mapping!D:F,3,0)</f>
        <v>Ignore</v>
      </c>
      <c r="C382" s="37" t="str">
        <f>VLOOKUP(L382,Mapping!D:G,4,0)</f>
        <v>Ignore</v>
      </c>
      <c r="D382" s="38">
        <f t="shared" si="16"/>
        <v>0.24594866699999998</v>
      </c>
      <c r="E382" s="38">
        <f t="shared" si="17"/>
        <v>0.24473166800000001</v>
      </c>
      <c r="F382" s="37" t="str">
        <f>VLOOKUP(L382,Mapping!D:H,5,0)</f>
        <v>AUM</v>
      </c>
      <c r="G382" t="s">
        <v>562</v>
      </c>
      <c r="H382" t="s">
        <v>104</v>
      </c>
      <c r="I382" t="s">
        <v>2663</v>
      </c>
      <c r="J382">
        <v>212000</v>
      </c>
      <c r="K382" t="s">
        <v>595</v>
      </c>
      <c r="L382">
        <v>212124</v>
      </c>
      <c r="M382">
        <v>0</v>
      </c>
      <c r="N382" t="s">
        <v>603</v>
      </c>
      <c r="O382" t="s">
        <v>565</v>
      </c>
      <c r="P382">
        <v>-12169.99</v>
      </c>
      <c r="Q382">
        <v>0</v>
      </c>
      <c r="R382">
        <v>0</v>
      </c>
      <c r="S382">
        <v>2459486.67</v>
      </c>
      <c r="T382">
        <v>0</v>
      </c>
      <c r="U382">
        <v>2447316.6800000002</v>
      </c>
      <c r="V382">
        <v>-12169.99</v>
      </c>
      <c r="W382">
        <v>0</v>
      </c>
      <c r="X382">
        <v>0</v>
      </c>
      <c r="Y382">
        <v>2459486.67</v>
      </c>
      <c r="Z382">
        <v>0</v>
      </c>
      <c r="AA382">
        <v>2447316.6800000002</v>
      </c>
    </row>
    <row r="383" spans="1:27" ht="15" customHeight="1" x14ac:dyDescent="0.25">
      <c r="A383" s="37" t="str">
        <f t="shared" si="15"/>
        <v>LDINPFIgnore</v>
      </c>
      <c r="B383" s="37" t="str">
        <f>VLOOKUP(L383,Mapping!D:F,3,0)</f>
        <v>Ignore</v>
      </c>
      <c r="C383" s="37" t="str">
        <f>VLOOKUP(L383,Mapping!D:G,4,0)</f>
        <v>Ignore</v>
      </c>
      <c r="D383" s="38">
        <f t="shared" si="16"/>
        <v>1.837743E-3</v>
      </c>
      <c r="E383" s="38">
        <f t="shared" si="17"/>
        <v>1.8673650000000002E-3</v>
      </c>
      <c r="F383" s="37" t="str">
        <f>VLOOKUP(L383,Mapping!D:H,5,0)</f>
        <v>AUM</v>
      </c>
      <c r="G383" t="s">
        <v>562</v>
      </c>
      <c r="H383" t="s">
        <v>104</v>
      </c>
      <c r="I383" t="s">
        <v>2663</v>
      </c>
      <c r="J383">
        <v>212000</v>
      </c>
      <c r="K383" t="s">
        <v>595</v>
      </c>
      <c r="L383">
        <v>212132</v>
      </c>
      <c r="M383">
        <v>0</v>
      </c>
      <c r="N383" t="s">
        <v>1192</v>
      </c>
      <c r="O383" t="s">
        <v>565</v>
      </c>
      <c r="P383">
        <v>0</v>
      </c>
      <c r="Q383">
        <v>296.22000000000003</v>
      </c>
      <c r="R383">
        <v>0</v>
      </c>
      <c r="S383">
        <v>18377.43</v>
      </c>
      <c r="T383">
        <v>0</v>
      </c>
      <c r="U383">
        <v>18673.650000000001</v>
      </c>
      <c r="V383">
        <v>0</v>
      </c>
      <c r="W383">
        <v>296.22000000000003</v>
      </c>
      <c r="X383">
        <v>0</v>
      </c>
      <c r="Y383">
        <v>18377.43</v>
      </c>
      <c r="Z383">
        <v>0</v>
      </c>
      <c r="AA383">
        <v>18673.650000000001</v>
      </c>
    </row>
    <row r="384" spans="1:27" ht="15" customHeight="1" x14ac:dyDescent="0.25">
      <c r="A384" s="37" t="str">
        <f t="shared" si="15"/>
        <v>LDINPFIgnore</v>
      </c>
      <c r="B384" s="37" t="str">
        <f>VLOOKUP(L384,Mapping!D:F,3,0)</f>
        <v>Ignore</v>
      </c>
      <c r="C384" s="37" t="str">
        <f>VLOOKUP(L384,Mapping!D:G,4,0)</f>
        <v>Ignore</v>
      </c>
      <c r="D384" s="38">
        <f t="shared" si="16"/>
        <v>1.428571E-3</v>
      </c>
      <c r="E384" s="38">
        <f t="shared" si="17"/>
        <v>4.2029349999999997E-3</v>
      </c>
      <c r="F384" s="37" t="str">
        <f>VLOOKUP(L384,Mapping!D:H,5,0)</f>
        <v>AUM</v>
      </c>
      <c r="G384" t="s">
        <v>562</v>
      </c>
      <c r="H384" t="s">
        <v>104</v>
      </c>
      <c r="I384" t="s">
        <v>2663</v>
      </c>
      <c r="J384">
        <v>212000</v>
      </c>
      <c r="K384" t="s">
        <v>595</v>
      </c>
      <c r="L384">
        <v>212185</v>
      </c>
      <c r="M384">
        <v>0</v>
      </c>
      <c r="N384" t="s">
        <v>928</v>
      </c>
      <c r="O384" t="s">
        <v>565</v>
      </c>
      <c r="P384">
        <v>0</v>
      </c>
      <c r="Q384">
        <v>27743.64</v>
      </c>
      <c r="R384">
        <v>0</v>
      </c>
      <c r="S384">
        <v>14285.71</v>
      </c>
      <c r="T384">
        <v>0</v>
      </c>
      <c r="U384">
        <v>42029.35</v>
      </c>
      <c r="V384">
        <v>0</v>
      </c>
      <c r="W384">
        <v>27743.64</v>
      </c>
      <c r="X384">
        <v>0</v>
      </c>
      <c r="Y384">
        <v>14285.71</v>
      </c>
      <c r="Z384">
        <v>0</v>
      </c>
      <c r="AA384">
        <v>42029.35</v>
      </c>
    </row>
    <row r="385" spans="1:27" ht="15" customHeight="1" x14ac:dyDescent="0.25">
      <c r="A385" s="37" t="str">
        <f t="shared" si="15"/>
        <v>LDINPFIgnore</v>
      </c>
      <c r="B385" s="37" t="str">
        <f>VLOOKUP(L385,Mapping!D:F,3,0)</f>
        <v>Ignore</v>
      </c>
      <c r="C385" s="37" t="str">
        <f>VLOOKUP(L385,Mapping!D:G,4,0)</f>
        <v>Ignore</v>
      </c>
      <c r="D385" s="38">
        <f t="shared" si="16"/>
        <v>2.2844099999999999E-4</v>
      </c>
      <c r="E385" s="38">
        <f t="shared" si="17"/>
        <v>2.2844099999999999E-4</v>
      </c>
      <c r="F385" s="37" t="str">
        <f>VLOOKUP(L385,Mapping!D:H,5,0)</f>
        <v>AUM</v>
      </c>
      <c r="G385" t="s">
        <v>562</v>
      </c>
      <c r="H385" t="s">
        <v>104</v>
      </c>
      <c r="I385" t="s">
        <v>2663</v>
      </c>
      <c r="J385">
        <v>212000</v>
      </c>
      <c r="K385" t="s">
        <v>595</v>
      </c>
      <c r="L385">
        <v>212186</v>
      </c>
      <c r="M385">
        <v>0</v>
      </c>
      <c r="N385" t="s">
        <v>1377</v>
      </c>
      <c r="O385" t="s">
        <v>565</v>
      </c>
      <c r="P385">
        <v>0</v>
      </c>
      <c r="Q385">
        <v>0</v>
      </c>
      <c r="R385">
        <v>0</v>
      </c>
      <c r="S385">
        <v>2284.41</v>
      </c>
      <c r="T385">
        <v>0</v>
      </c>
      <c r="U385">
        <v>2284.41</v>
      </c>
      <c r="V385">
        <v>0</v>
      </c>
      <c r="W385">
        <v>0</v>
      </c>
      <c r="X385">
        <v>0</v>
      </c>
      <c r="Y385">
        <v>2284.41</v>
      </c>
      <c r="Z385">
        <v>0</v>
      </c>
      <c r="AA385">
        <v>2284.41</v>
      </c>
    </row>
    <row r="386" spans="1:27" ht="15" customHeight="1" x14ac:dyDescent="0.25">
      <c r="A386" s="37" t="str">
        <f t="shared" si="15"/>
        <v>LDINPFIgnore</v>
      </c>
      <c r="B386" s="37" t="str">
        <f>VLOOKUP(L386,Mapping!D:F,3,0)</f>
        <v>Ignore</v>
      </c>
      <c r="C386" s="37" t="str">
        <f>VLOOKUP(L386,Mapping!D:G,4,0)</f>
        <v>Ignore</v>
      </c>
      <c r="D386" s="38">
        <f t="shared" si="16"/>
        <v>0.15385317900000001</v>
      </c>
      <c r="E386" s="38">
        <f t="shared" si="17"/>
        <v>0.15880434199999999</v>
      </c>
      <c r="F386" s="37" t="str">
        <f>VLOOKUP(L386,Mapping!D:H,5,0)</f>
        <v>AUM</v>
      </c>
      <c r="G386" t="s">
        <v>562</v>
      </c>
      <c r="H386" t="s">
        <v>104</v>
      </c>
      <c r="I386" t="s">
        <v>2663</v>
      </c>
      <c r="J386">
        <v>212000</v>
      </c>
      <c r="K386" t="s">
        <v>595</v>
      </c>
      <c r="L386">
        <v>212187</v>
      </c>
      <c r="M386">
        <v>0</v>
      </c>
      <c r="N386" t="s">
        <v>1023</v>
      </c>
      <c r="O386" t="s">
        <v>565</v>
      </c>
      <c r="P386">
        <v>0</v>
      </c>
      <c r="Q386">
        <v>49511.63</v>
      </c>
      <c r="R386">
        <v>0</v>
      </c>
      <c r="S386">
        <v>1538531.79</v>
      </c>
      <c r="T386">
        <v>0</v>
      </c>
      <c r="U386">
        <v>1588043.42</v>
      </c>
      <c r="V386">
        <v>0</v>
      </c>
      <c r="W386">
        <v>49511.63</v>
      </c>
      <c r="X386">
        <v>0</v>
      </c>
      <c r="Y386">
        <v>1538531.79</v>
      </c>
      <c r="Z386">
        <v>0</v>
      </c>
      <c r="AA386">
        <v>1588043.42</v>
      </c>
    </row>
    <row r="387" spans="1:27" ht="15" customHeight="1" x14ac:dyDescent="0.25">
      <c r="A387" s="37" t="str">
        <f t="shared" si="15"/>
        <v>LDINPFIgnore</v>
      </c>
      <c r="B387" s="37" t="str">
        <f>VLOOKUP(L387,Mapping!D:F,3,0)</f>
        <v>Ignore</v>
      </c>
      <c r="C387" s="37" t="str">
        <f>VLOOKUP(L387,Mapping!D:G,4,0)</f>
        <v>Ignore</v>
      </c>
      <c r="D387" s="38">
        <f t="shared" si="16"/>
        <v>1.8076869999999999E-3</v>
      </c>
      <c r="E387" s="38">
        <f t="shared" si="17"/>
        <v>1.8408999999999999E-3</v>
      </c>
      <c r="F387" s="37" t="str">
        <f>VLOOKUP(L387,Mapping!D:H,5,0)</f>
        <v>AUM</v>
      </c>
      <c r="G387" t="s">
        <v>562</v>
      </c>
      <c r="H387" t="s">
        <v>104</v>
      </c>
      <c r="I387" t="s">
        <v>2663</v>
      </c>
      <c r="J387">
        <v>212000</v>
      </c>
      <c r="K387" t="s">
        <v>595</v>
      </c>
      <c r="L387">
        <v>212191</v>
      </c>
      <c r="M387">
        <v>0</v>
      </c>
      <c r="N387" t="s">
        <v>1193</v>
      </c>
      <c r="O387" t="s">
        <v>565</v>
      </c>
      <c r="P387">
        <v>0</v>
      </c>
      <c r="Q387">
        <v>332.13</v>
      </c>
      <c r="R387">
        <v>0</v>
      </c>
      <c r="S387">
        <v>18076.87</v>
      </c>
      <c r="T387">
        <v>0</v>
      </c>
      <c r="U387">
        <v>18409</v>
      </c>
      <c r="V387">
        <v>0</v>
      </c>
      <c r="W387">
        <v>332.13</v>
      </c>
      <c r="X387">
        <v>0</v>
      </c>
      <c r="Y387">
        <v>18076.87</v>
      </c>
      <c r="Z387">
        <v>0</v>
      </c>
      <c r="AA387">
        <v>18409</v>
      </c>
    </row>
    <row r="388" spans="1:27" ht="15" customHeight="1" x14ac:dyDescent="0.25">
      <c r="A388" s="37" t="str">
        <f t="shared" ref="A388:A451" si="18">H388&amp;B388</f>
        <v>LDINPFIgnore</v>
      </c>
      <c r="B388" s="37" t="str">
        <f>VLOOKUP(L388,Mapping!D:F,3,0)</f>
        <v>Ignore</v>
      </c>
      <c r="C388" s="37" t="str">
        <f>VLOOKUP(L388,Mapping!D:G,4,0)</f>
        <v>Ignore</v>
      </c>
      <c r="D388" s="38">
        <f t="shared" ref="D388:D451" si="19">(X388+Y388)/10000000</f>
        <v>1.8449999999999999E-6</v>
      </c>
      <c r="E388" s="38">
        <f t="shared" ref="E388:E451" si="20">(Z388+AA388)/10000000</f>
        <v>1.3902883000000001E-2</v>
      </c>
      <c r="F388" s="37" t="str">
        <f>VLOOKUP(L388,Mapping!D:H,5,0)</f>
        <v>AUM</v>
      </c>
      <c r="G388" t="s">
        <v>562</v>
      </c>
      <c r="H388" t="s">
        <v>104</v>
      </c>
      <c r="I388" t="s">
        <v>2663</v>
      </c>
      <c r="J388">
        <v>212000</v>
      </c>
      <c r="K388" t="s">
        <v>595</v>
      </c>
      <c r="L388">
        <v>212194</v>
      </c>
      <c r="M388">
        <v>0</v>
      </c>
      <c r="N388" t="s">
        <v>605</v>
      </c>
      <c r="O388" t="s">
        <v>565</v>
      </c>
      <c r="P388">
        <v>0</v>
      </c>
      <c r="Q388">
        <v>139010.38</v>
      </c>
      <c r="R388">
        <v>0</v>
      </c>
      <c r="S388">
        <v>18.45</v>
      </c>
      <c r="T388">
        <v>0</v>
      </c>
      <c r="U388">
        <v>139028.83000000002</v>
      </c>
      <c r="V388">
        <v>0</v>
      </c>
      <c r="W388">
        <v>139010.38</v>
      </c>
      <c r="X388">
        <v>0</v>
      </c>
      <c r="Y388">
        <v>18.45</v>
      </c>
      <c r="Z388">
        <v>0</v>
      </c>
      <c r="AA388">
        <v>139028.83000000002</v>
      </c>
    </row>
    <row r="389" spans="1:27" ht="15" customHeight="1" x14ac:dyDescent="0.25">
      <c r="A389" s="37" t="str">
        <f t="shared" si="18"/>
        <v>LDINPFIgnore</v>
      </c>
      <c r="B389" s="37" t="str">
        <f>VLOOKUP(L389,Mapping!D:F,3,0)</f>
        <v>Ignore</v>
      </c>
      <c r="C389" s="37" t="str">
        <f>VLOOKUP(L389,Mapping!D:G,4,0)</f>
        <v>Ignore</v>
      </c>
      <c r="D389" s="38">
        <f t="shared" si="19"/>
        <v>4.2288299999999998E-4</v>
      </c>
      <c r="E389" s="38">
        <f t="shared" si="20"/>
        <v>5.2898300000000001E-4</v>
      </c>
      <c r="F389" s="37" t="str">
        <f>VLOOKUP(L389,Mapping!D:H,5,0)</f>
        <v>AUM</v>
      </c>
      <c r="G389" t="s">
        <v>562</v>
      </c>
      <c r="H389" t="s">
        <v>104</v>
      </c>
      <c r="I389" t="s">
        <v>2663</v>
      </c>
      <c r="J389">
        <v>212000</v>
      </c>
      <c r="K389" t="s">
        <v>595</v>
      </c>
      <c r="L389">
        <v>212195</v>
      </c>
      <c r="M389">
        <v>0</v>
      </c>
      <c r="N389" t="s">
        <v>2247</v>
      </c>
      <c r="O389" t="s">
        <v>565</v>
      </c>
      <c r="P389">
        <v>0</v>
      </c>
      <c r="Q389">
        <v>1061</v>
      </c>
      <c r="R389">
        <v>0</v>
      </c>
      <c r="S389">
        <v>4228.83</v>
      </c>
      <c r="T389">
        <v>0</v>
      </c>
      <c r="U389">
        <v>5289.83</v>
      </c>
      <c r="V389">
        <v>0</v>
      </c>
      <c r="W389">
        <v>1061</v>
      </c>
      <c r="X389">
        <v>0</v>
      </c>
      <c r="Y389">
        <v>4228.83</v>
      </c>
      <c r="Z389">
        <v>0</v>
      </c>
      <c r="AA389">
        <v>5289.83</v>
      </c>
    </row>
    <row r="390" spans="1:27" ht="15" customHeight="1" x14ac:dyDescent="0.25">
      <c r="A390" s="37" t="str">
        <f t="shared" si="18"/>
        <v>LDINPFIgnore</v>
      </c>
      <c r="B390" s="37" t="str">
        <f>VLOOKUP(L390,Mapping!D:F,3,0)</f>
        <v>Ignore</v>
      </c>
      <c r="C390" s="37" t="str">
        <f>VLOOKUP(L390,Mapping!D:G,4,0)</f>
        <v>Ignore</v>
      </c>
      <c r="D390" s="38">
        <f t="shared" si="19"/>
        <v>5.0577230000000001E-3</v>
      </c>
      <c r="E390" s="38">
        <f t="shared" si="20"/>
        <v>6.599535000000001E-3</v>
      </c>
      <c r="F390" s="37" t="str">
        <f>VLOOKUP(L390,Mapping!D:H,5,0)</f>
        <v>AUM</v>
      </c>
      <c r="G390" t="s">
        <v>562</v>
      </c>
      <c r="H390" t="s">
        <v>104</v>
      </c>
      <c r="I390" t="s">
        <v>2663</v>
      </c>
      <c r="J390">
        <v>212000</v>
      </c>
      <c r="K390" t="s">
        <v>595</v>
      </c>
      <c r="L390">
        <v>212197</v>
      </c>
      <c r="M390">
        <v>0</v>
      </c>
      <c r="N390" t="s">
        <v>856</v>
      </c>
      <c r="O390" t="s">
        <v>565</v>
      </c>
      <c r="P390">
        <v>0</v>
      </c>
      <c r="Q390">
        <v>15418.12</v>
      </c>
      <c r="R390">
        <v>0</v>
      </c>
      <c r="S390">
        <v>50577.23</v>
      </c>
      <c r="T390">
        <v>0</v>
      </c>
      <c r="U390">
        <v>65995.350000000006</v>
      </c>
      <c r="V390">
        <v>0</v>
      </c>
      <c r="W390">
        <v>15418.12</v>
      </c>
      <c r="X390">
        <v>0</v>
      </c>
      <c r="Y390">
        <v>50577.23</v>
      </c>
      <c r="Z390">
        <v>0</v>
      </c>
      <c r="AA390">
        <v>65995.350000000006</v>
      </c>
    </row>
    <row r="391" spans="1:27" ht="15" customHeight="1" x14ac:dyDescent="0.25">
      <c r="A391" s="37" t="str">
        <f t="shared" si="18"/>
        <v>LDINPFIgnore</v>
      </c>
      <c r="B391" s="37" t="str">
        <f>VLOOKUP(L391,Mapping!D:F,3,0)</f>
        <v>Ignore</v>
      </c>
      <c r="C391" s="37" t="str">
        <f>VLOOKUP(L391,Mapping!D:G,4,0)</f>
        <v>Ignore</v>
      </c>
      <c r="D391" s="38">
        <f t="shared" si="19"/>
        <v>0.54133129099999999</v>
      </c>
      <c r="E391" s="38">
        <f t="shared" si="20"/>
        <v>0.97853222799999995</v>
      </c>
      <c r="F391" s="37" t="str">
        <f>VLOOKUP(L391,Mapping!D:H,5,0)</f>
        <v>AUM</v>
      </c>
      <c r="G391" t="s">
        <v>562</v>
      </c>
      <c r="H391" t="s">
        <v>104</v>
      </c>
      <c r="I391" t="s">
        <v>2663</v>
      </c>
      <c r="J391">
        <v>212000</v>
      </c>
      <c r="K391" t="s">
        <v>595</v>
      </c>
      <c r="L391">
        <v>212220</v>
      </c>
      <c r="M391">
        <v>0</v>
      </c>
      <c r="N391" t="s">
        <v>606</v>
      </c>
      <c r="O391" t="s">
        <v>565</v>
      </c>
      <c r="P391">
        <v>0</v>
      </c>
      <c r="Q391">
        <v>4372009.37</v>
      </c>
      <c r="R391">
        <v>0</v>
      </c>
      <c r="S391">
        <v>5413312.9100000001</v>
      </c>
      <c r="T391">
        <v>0</v>
      </c>
      <c r="U391">
        <v>9785322.2799999993</v>
      </c>
      <c r="V391">
        <v>0</v>
      </c>
      <c r="W391">
        <v>4372009.37</v>
      </c>
      <c r="X391">
        <v>0</v>
      </c>
      <c r="Y391">
        <v>5413312.9100000001</v>
      </c>
      <c r="Z391">
        <v>0</v>
      </c>
      <c r="AA391">
        <v>9785322.2799999993</v>
      </c>
    </row>
    <row r="392" spans="1:27" ht="15" customHeight="1" x14ac:dyDescent="0.25">
      <c r="A392" s="37" t="str">
        <f t="shared" si="18"/>
        <v>LDINPFIgnore</v>
      </c>
      <c r="B392" s="37" t="str">
        <f>VLOOKUP(L392,Mapping!D:F,3,0)</f>
        <v>Ignore</v>
      </c>
      <c r="C392" s="37" t="str">
        <f>VLOOKUP(L392,Mapping!D:G,4,0)</f>
        <v>Ignore</v>
      </c>
      <c r="D392" s="38">
        <f t="shared" si="19"/>
        <v>-0.65919325299999998</v>
      </c>
      <c r="E392" s="38">
        <f t="shared" si="20"/>
        <v>-0.86631906400000003</v>
      </c>
      <c r="F392" s="37" t="str">
        <f>VLOOKUP(L392,Mapping!D:H,5,0)</f>
        <v>AUM</v>
      </c>
      <c r="G392" t="s">
        <v>562</v>
      </c>
      <c r="H392" t="s">
        <v>104</v>
      </c>
      <c r="I392" t="s">
        <v>2663</v>
      </c>
      <c r="J392">
        <v>212000</v>
      </c>
      <c r="K392" t="s">
        <v>595</v>
      </c>
      <c r="L392">
        <v>212223</v>
      </c>
      <c r="M392">
        <v>0</v>
      </c>
      <c r="N392" t="s">
        <v>607</v>
      </c>
      <c r="O392" t="s">
        <v>565</v>
      </c>
      <c r="P392">
        <v>-2071258.11</v>
      </c>
      <c r="Q392">
        <v>0</v>
      </c>
      <c r="R392">
        <v>-6591932.5300000003</v>
      </c>
      <c r="S392">
        <v>0</v>
      </c>
      <c r="T392">
        <v>-8663190.6400000006</v>
      </c>
      <c r="U392">
        <v>0</v>
      </c>
      <c r="V392">
        <v>-2071258.11</v>
      </c>
      <c r="W392">
        <v>0</v>
      </c>
      <c r="X392">
        <v>-6591932.5300000003</v>
      </c>
      <c r="Y392">
        <v>0</v>
      </c>
      <c r="Z392">
        <v>-8663190.6400000006</v>
      </c>
      <c r="AA392">
        <v>0</v>
      </c>
    </row>
    <row r="393" spans="1:27" ht="15" customHeight="1" x14ac:dyDescent="0.25">
      <c r="A393" s="37" t="str">
        <f t="shared" si="18"/>
        <v>LDINPFIgnore</v>
      </c>
      <c r="B393" s="37" t="str">
        <f>VLOOKUP(L393,Mapping!D:F,3,0)</f>
        <v>Ignore</v>
      </c>
      <c r="C393" s="37" t="str">
        <f>VLOOKUP(L393,Mapping!D:G,4,0)</f>
        <v>Ignore</v>
      </c>
      <c r="D393" s="38">
        <f t="shared" si="19"/>
        <v>0</v>
      </c>
      <c r="E393" s="38">
        <f t="shared" si="20"/>
        <v>-8.2100000000000006E-7</v>
      </c>
      <c r="F393" s="37" t="str">
        <f>VLOOKUP(L393,Mapping!D:H,5,0)</f>
        <v>AUM</v>
      </c>
      <c r="G393" t="s">
        <v>562</v>
      </c>
      <c r="H393" t="s">
        <v>104</v>
      </c>
      <c r="I393" t="s">
        <v>2663</v>
      </c>
      <c r="J393">
        <v>212000</v>
      </c>
      <c r="K393" t="s">
        <v>595</v>
      </c>
      <c r="L393">
        <v>212227</v>
      </c>
      <c r="M393">
        <v>0</v>
      </c>
      <c r="N393" t="s">
        <v>750</v>
      </c>
      <c r="O393" t="s">
        <v>565</v>
      </c>
      <c r="P393">
        <v>-8.2100000000000009</v>
      </c>
      <c r="Q393">
        <v>0</v>
      </c>
      <c r="R393">
        <v>0</v>
      </c>
      <c r="S393">
        <v>0</v>
      </c>
      <c r="T393">
        <v>-8.2100000000000009</v>
      </c>
      <c r="U393">
        <v>0</v>
      </c>
      <c r="V393">
        <v>-8.2100000000000009</v>
      </c>
      <c r="W393">
        <v>0</v>
      </c>
      <c r="X393">
        <v>0</v>
      </c>
      <c r="Y393">
        <v>0</v>
      </c>
      <c r="Z393">
        <v>-8.2100000000000009</v>
      </c>
      <c r="AA393">
        <v>0</v>
      </c>
    </row>
    <row r="394" spans="1:27" ht="15" customHeight="1" x14ac:dyDescent="0.25">
      <c r="A394" s="37" t="str">
        <f t="shared" si="18"/>
        <v>LDINPFIgnore</v>
      </c>
      <c r="B394" s="37" t="str">
        <f>VLOOKUP(L394,Mapping!D:F,3,0)</f>
        <v>Ignore</v>
      </c>
      <c r="C394" s="37" t="str">
        <f>VLOOKUP(L394,Mapping!D:G,4,0)</f>
        <v>Ignore</v>
      </c>
      <c r="D394" s="38">
        <f t="shared" si="19"/>
        <v>-5.6900000000000001E-5</v>
      </c>
      <c r="E394" s="38">
        <f t="shared" si="20"/>
        <v>6.04982E-4</v>
      </c>
      <c r="F394" s="37" t="str">
        <f>VLOOKUP(L394,Mapping!D:H,5,0)</f>
        <v>AUM</v>
      </c>
      <c r="G394" t="s">
        <v>562</v>
      </c>
      <c r="H394" t="s">
        <v>104</v>
      </c>
      <c r="I394" t="s">
        <v>2663</v>
      </c>
      <c r="J394">
        <v>212000</v>
      </c>
      <c r="K394" t="s">
        <v>595</v>
      </c>
      <c r="L394">
        <v>212233</v>
      </c>
      <c r="M394">
        <v>0</v>
      </c>
      <c r="N394" t="s">
        <v>608</v>
      </c>
      <c r="O394" t="s">
        <v>565</v>
      </c>
      <c r="P394">
        <v>0</v>
      </c>
      <c r="Q394">
        <v>6618.82</v>
      </c>
      <c r="R394">
        <v>-569</v>
      </c>
      <c r="S394">
        <v>0</v>
      </c>
      <c r="T394">
        <v>0</v>
      </c>
      <c r="U394">
        <v>6049.82</v>
      </c>
      <c r="V394">
        <v>0</v>
      </c>
      <c r="W394">
        <v>6618.82</v>
      </c>
      <c r="X394">
        <v>-569</v>
      </c>
      <c r="Y394">
        <v>0</v>
      </c>
      <c r="Z394">
        <v>0</v>
      </c>
      <c r="AA394">
        <v>6049.82</v>
      </c>
    </row>
    <row r="395" spans="1:27" ht="15" customHeight="1" x14ac:dyDescent="0.25">
      <c r="A395" s="37" t="str">
        <f t="shared" si="18"/>
        <v>LDINPFIgnore</v>
      </c>
      <c r="B395" s="37" t="str">
        <f>VLOOKUP(L395,Mapping!D:F,3,0)</f>
        <v>Ignore</v>
      </c>
      <c r="C395" s="37" t="str">
        <f>VLOOKUP(L395,Mapping!D:G,4,0)</f>
        <v>Ignore</v>
      </c>
      <c r="D395" s="38">
        <f t="shared" si="19"/>
        <v>2.343482E-3</v>
      </c>
      <c r="E395" s="38">
        <f t="shared" si="20"/>
        <v>1.5036851999999998E-2</v>
      </c>
      <c r="F395" s="37" t="str">
        <f>VLOOKUP(L395,Mapping!D:H,5,0)</f>
        <v>AUM</v>
      </c>
      <c r="G395" t="s">
        <v>562</v>
      </c>
      <c r="H395" t="s">
        <v>104</v>
      </c>
      <c r="I395" t="s">
        <v>2663</v>
      </c>
      <c r="J395">
        <v>212000</v>
      </c>
      <c r="K395" t="s">
        <v>595</v>
      </c>
      <c r="L395">
        <v>212240</v>
      </c>
      <c r="M395">
        <v>0</v>
      </c>
      <c r="N395" t="s">
        <v>609</v>
      </c>
      <c r="O395" t="s">
        <v>565</v>
      </c>
      <c r="P395">
        <v>0</v>
      </c>
      <c r="Q395">
        <v>126933.7</v>
      </c>
      <c r="R395">
        <v>0</v>
      </c>
      <c r="S395">
        <v>23434.82</v>
      </c>
      <c r="T395">
        <v>0</v>
      </c>
      <c r="U395">
        <v>150368.51999999999</v>
      </c>
      <c r="V395">
        <v>0</v>
      </c>
      <c r="W395">
        <v>126933.7</v>
      </c>
      <c r="X395">
        <v>0</v>
      </c>
      <c r="Y395">
        <v>23434.82</v>
      </c>
      <c r="Z395">
        <v>0</v>
      </c>
      <c r="AA395">
        <v>150368.51999999999</v>
      </c>
    </row>
    <row r="396" spans="1:27" ht="15" customHeight="1" x14ac:dyDescent="0.25">
      <c r="A396" s="37" t="str">
        <f t="shared" si="18"/>
        <v>LDINPFIgnore</v>
      </c>
      <c r="B396" s="37" t="str">
        <f>VLOOKUP(L396,Mapping!D:F,3,0)</f>
        <v>Ignore</v>
      </c>
      <c r="C396" s="37" t="str">
        <f>VLOOKUP(L396,Mapping!D:G,4,0)</f>
        <v>Ignore</v>
      </c>
      <c r="D396" s="38">
        <f t="shared" si="19"/>
        <v>0</v>
      </c>
      <c r="E396" s="38">
        <f t="shared" si="20"/>
        <v>4.8875000000000004E-4</v>
      </c>
      <c r="F396" s="37" t="str">
        <f>VLOOKUP(L396,Mapping!D:H,5,0)</f>
        <v>AUM</v>
      </c>
      <c r="G396" t="s">
        <v>562</v>
      </c>
      <c r="H396" t="s">
        <v>104</v>
      </c>
      <c r="I396" t="s">
        <v>2663</v>
      </c>
      <c r="J396">
        <v>212000</v>
      </c>
      <c r="K396" t="s">
        <v>595</v>
      </c>
      <c r="L396">
        <v>212247</v>
      </c>
      <c r="M396">
        <v>0</v>
      </c>
      <c r="N396" t="s">
        <v>610</v>
      </c>
      <c r="O396" t="s">
        <v>565</v>
      </c>
      <c r="P396">
        <v>0</v>
      </c>
      <c r="Q396">
        <v>4887.5</v>
      </c>
      <c r="R396">
        <v>0</v>
      </c>
      <c r="S396">
        <v>0</v>
      </c>
      <c r="T396">
        <v>0</v>
      </c>
      <c r="U396">
        <v>4887.5</v>
      </c>
      <c r="V396">
        <v>0</v>
      </c>
      <c r="W396">
        <v>4887.5</v>
      </c>
      <c r="X396">
        <v>0</v>
      </c>
      <c r="Y396">
        <v>0</v>
      </c>
      <c r="Z396">
        <v>0</v>
      </c>
      <c r="AA396">
        <v>4887.5</v>
      </c>
    </row>
    <row r="397" spans="1:27" ht="15" customHeight="1" x14ac:dyDescent="0.25">
      <c r="A397" s="37" t="str">
        <f t="shared" si="18"/>
        <v>LDINPFIgnore</v>
      </c>
      <c r="B397" s="37" t="str">
        <f>VLOOKUP(L397,Mapping!D:F,3,0)</f>
        <v>Ignore</v>
      </c>
      <c r="C397" s="37" t="str">
        <f>VLOOKUP(L397,Mapping!D:G,4,0)</f>
        <v>Ignore</v>
      </c>
      <c r="D397" s="38">
        <f t="shared" si="19"/>
        <v>1.93635E-4</v>
      </c>
      <c r="E397" s="38">
        <f t="shared" si="20"/>
        <v>8.6447100000000012E-4</v>
      </c>
      <c r="F397" s="37" t="str">
        <f>VLOOKUP(L397,Mapping!D:H,5,0)</f>
        <v>AUM</v>
      </c>
      <c r="G397" t="s">
        <v>562</v>
      </c>
      <c r="H397" t="s">
        <v>104</v>
      </c>
      <c r="I397" t="s">
        <v>2663</v>
      </c>
      <c r="J397">
        <v>212000</v>
      </c>
      <c r="K397" t="s">
        <v>595</v>
      </c>
      <c r="L397">
        <v>212252</v>
      </c>
      <c r="M397">
        <v>0</v>
      </c>
      <c r="N397" t="s">
        <v>611</v>
      </c>
      <c r="O397" t="s">
        <v>565</v>
      </c>
      <c r="P397">
        <v>0</v>
      </c>
      <c r="Q397">
        <v>6708.36</v>
      </c>
      <c r="R397">
        <v>0</v>
      </c>
      <c r="S397">
        <v>1936.35</v>
      </c>
      <c r="T397">
        <v>0</v>
      </c>
      <c r="U397">
        <v>8644.7100000000009</v>
      </c>
      <c r="V397">
        <v>0</v>
      </c>
      <c r="W397">
        <v>6708.36</v>
      </c>
      <c r="X397">
        <v>0</v>
      </c>
      <c r="Y397">
        <v>1936.35</v>
      </c>
      <c r="Z397">
        <v>0</v>
      </c>
      <c r="AA397">
        <v>8644.7100000000009</v>
      </c>
    </row>
    <row r="398" spans="1:27" ht="15" customHeight="1" x14ac:dyDescent="0.25">
      <c r="A398" s="37" t="str">
        <f t="shared" si="18"/>
        <v>LDINPFIgnore</v>
      </c>
      <c r="B398" s="37" t="str">
        <f>VLOOKUP(L398,Mapping!D:F,3,0)</f>
        <v>Ignore</v>
      </c>
      <c r="C398" s="37" t="str">
        <f>VLOOKUP(L398,Mapping!D:G,4,0)</f>
        <v>Ignore</v>
      </c>
      <c r="D398" s="38">
        <f t="shared" si="19"/>
        <v>-0.15338754499999999</v>
      </c>
      <c r="E398" s="38">
        <f t="shared" si="20"/>
        <v>3.6357187999999999E-2</v>
      </c>
      <c r="F398" s="37" t="str">
        <f>VLOOKUP(L398,Mapping!D:H,5,0)</f>
        <v>AUM</v>
      </c>
      <c r="G398" t="s">
        <v>562</v>
      </c>
      <c r="H398" t="s">
        <v>104</v>
      </c>
      <c r="I398" t="s">
        <v>2663</v>
      </c>
      <c r="J398">
        <v>212000</v>
      </c>
      <c r="K398" t="s">
        <v>595</v>
      </c>
      <c r="L398">
        <v>212255</v>
      </c>
      <c r="M398">
        <v>0</v>
      </c>
      <c r="N398" t="s">
        <v>612</v>
      </c>
      <c r="O398" t="s">
        <v>565</v>
      </c>
      <c r="P398">
        <v>0</v>
      </c>
      <c r="Q398">
        <v>1897447.33</v>
      </c>
      <c r="R398">
        <v>-1533875.45</v>
      </c>
      <c r="S398">
        <v>0</v>
      </c>
      <c r="T398">
        <v>0</v>
      </c>
      <c r="U398">
        <v>363571.88</v>
      </c>
      <c r="V398">
        <v>0</v>
      </c>
      <c r="W398">
        <v>1897447.33</v>
      </c>
      <c r="X398">
        <v>-1533875.45</v>
      </c>
      <c r="Y398">
        <v>0</v>
      </c>
      <c r="Z398">
        <v>0</v>
      </c>
      <c r="AA398">
        <v>363571.88</v>
      </c>
    </row>
    <row r="399" spans="1:27" ht="15" customHeight="1" x14ac:dyDescent="0.25">
      <c r="A399" s="37" t="str">
        <f t="shared" si="18"/>
        <v>LDINPFIgnore</v>
      </c>
      <c r="B399" s="37" t="str">
        <f>VLOOKUP(L399,Mapping!D:F,3,0)</f>
        <v>Ignore</v>
      </c>
      <c r="C399" s="37" t="str">
        <f>VLOOKUP(L399,Mapping!D:G,4,0)</f>
        <v>Ignore</v>
      </c>
      <c r="D399" s="38">
        <f t="shared" si="19"/>
        <v>-1.3729467000000002E-2</v>
      </c>
      <c r="E399" s="38">
        <f t="shared" si="20"/>
        <v>5.6795709999999996E-3</v>
      </c>
      <c r="F399" s="37" t="str">
        <f>VLOOKUP(L399,Mapping!D:H,5,0)</f>
        <v>AUM</v>
      </c>
      <c r="G399" t="s">
        <v>562</v>
      </c>
      <c r="H399" t="s">
        <v>104</v>
      </c>
      <c r="I399" t="s">
        <v>2663</v>
      </c>
      <c r="J399">
        <v>212000</v>
      </c>
      <c r="K399" t="s">
        <v>595</v>
      </c>
      <c r="L399">
        <v>212271</v>
      </c>
      <c r="M399">
        <v>0</v>
      </c>
      <c r="N399" t="s">
        <v>614</v>
      </c>
      <c r="O399" t="s">
        <v>565</v>
      </c>
      <c r="P399">
        <v>0</v>
      </c>
      <c r="Q399">
        <v>194090.38</v>
      </c>
      <c r="R399">
        <v>-137294.67000000001</v>
      </c>
      <c r="S399">
        <v>0</v>
      </c>
      <c r="T399">
        <v>0</v>
      </c>
      <c r="U399">
        <v>56795.71</v>
      </c>
      <c r="V399">
        <v>0</v>
      </c>
      <c r="W399">
        <v>194090.38</v>
      </c>
      <c r="X399">
        <v>-137294.67000000001</v>
      </c>
      <c r="Y399">
        <v>0</v>
      </c>
      <c r="Z399">
        <v>0</v>
      </c>
      <c r="AA399">
        <v>56795.71</v>
      </c>
    </row>
    <row r="400" spans="1:27" ht="15" customHeight="1" x14ac:dyDescent="0.25">
      <c r="A400" s="37" t="str">
        <f t="shared" si="18"/>
        <v>LDINPFIgnore</v>
      </c>
      <c r="B400" s="37" t="str">
        <f>VLOOKUP(L400,Mapping!D:F,3,0)</f>
        <v>Ignore</v>
      </c>
      <c r="C400" s="37" t="str">
        <f>VLOOKUP(L400,Mapping!D:G,4,0)</f>
        <v>Ignore</v>
      </c>
      <c r="D400" s="38">
        <f t="shared" si="19"/>
        <v>-1.3729467000000002E-2</v>
      </c>
      <c r="E400" s="38">
        <f t="shared" si="20"/>
        <v>5.6795709999999996E-3</v>
      </c>
      <c r="F400" s="37" t="str">
        <f>VLOOKUP(L400,Mapping!D:H,5,0)</f>
        <v>AUM</v>
      </c>
      <c r="G400" t="s">
        <v>562</v>
      </c>
      <c r="H400" t="s">
        <v>104</v>
      </c>
      <c r="I400" t="s">
        <v>2663</v>
      </c>
      <c r="J400">
        <v>212000</v>
      </c>
      <c r="K400" t="s">
        <v>595</v>
      </c>
      <c r="L400">
        <v>212272</v>
      </c>
      <c r="M400">
        <v>0</v>
      </c>
      <c r="N400" t="s">
        <v>615</v>
      </c>
      <c r="O400" t="s">
        <v>565</v>
      </c>
      <c r="P400">
        <v>0</v>
      </c>
      <c r="Q400">
        <v>194090.38</v>
      </c>
      <c r="R400">
        <v>-137294.67000000001</v>
      </c>
      <c r="S400">
        <v>0</v>
      </c>
      <c r="T400">
        <v>0</v>
      </c>
      <c r="U400">
        <v>56795.71</v>
      </c>
      <c r="V400">
        <v>0</v>
      </c>
      <c r="W400">
        <v>194090.38</v>
      </c>
      <c r="X400">
        <v>-137294.67000000001</v>
      </c>
      <c r="Y400">
        <v>0</v>
      </c>
      <c r="Z400">
        <v>0</v>
      </c>
      <c r="AA400">
        <v>56795.71</v>
      </c>
    </row>
    <row r="401" spans="1:27" ht="15" customHeight="1" x14ac:dyDescent="0.25">
      <c r="A401" s="37" t="str">
        <f t="shared" si="18"/>
        <v>LDINPFIgnore</v>
      </c>
      <c r="B401" s="37" t="str">
        <f>VLOOKUP(L401,Mapping!D:F,3,0)</f>
        <v>Ignore</v>
      </c>
      <c r="C401" s="37" t="str">
        <f>VLOOKUP(L401,Mapping!D:G,4,0)</f>
        <v>Ignore</v>
      </c>
      <c r="D401" s="38">
        <f t="shared" si="19"/>
        <v>3.9105933000000002E-2</v>
      </c>
      <c r="E401" s="38">
        <f t="shared" si="20"/>
        <v>4.5950169999999999E-2</v>
      </c>
      <c r="F401" s="37" t="str">
        <f>VLOOKUP(L401,Mapping!D:H,5,0)</f>
        <v>AUM</v>
      </c>
      <c r="G401" t="s">
        <v>562</v>
      </c>
      <c r="H401" t="s">
        <v>104</v>
      </c>
      <c r="I401" t="s">
        <v>2663</v>
      </c>
      <c r="J401">
        <v>212000</v>
      </c>
      <c r="K401" t="s">
        <v>595</v>
      </c>
      <c r="L401">
        <v>212427</v>
      </c>
      <c r="M401">
        <v>0</v>
      </c>
      <c r="N401" t="s">
        <v>682</v>
      </c>
      <c r="O401" t="s">
        <v>565</v>
      </c>
      <c r="P401">
        <v>0</v>
      </c>
      <c r="Q401">
        <v>68442.37</v>
      </c>
      <c r="R401">
        <v>0</v>
      </c>
      <c r="S401">
        <v>391059.33</v>
      </c>
      <c r="T401">
        <v>0</v>
      </c>
      <c r="U401">
        <v>459501.7</v>
      </c>
      <c r="V401">
        <v>0</v>
      </c>
      <c r="W401">
        <v>68442.37</v>
      </c>
      <c r="X401">
        <v>0</v>
      </c>
      <c r="Y401">
        <v>391059.33</v>
      </c>
      <c r="Z401">
        <v>0</v>
      </c>
      <c r="AA401">
        <v>459501.7</v>
      </c>
    </row>
    <row r="402" spans="1:27" ht="15" customHeight="1" x14ac:dyDescent="0.25">
      <c r="A402" s="37" t="str">
        <f t="shared" si="18"/>
        <v>LDINPFIgnore</v>
      </c>
      <c r="B402" s="37" t="str">
        <f>VLOOKUP(L402,Mapping!D:F,3,0)</f>
        <v>Ignore</v>
      </c>
      <c r="C402" s="37" t="str">
        <f>VLOOKUP(L402,Mapping!D:G,4,0)</f>
        <v>Ignore</v>
      </c>
      <c r="D402" s="38">
        <f t="shared" si="19"/>
        <v>2.343482E-3</v>
      </c>
      <c r="E402" s="38">
        <f t="shared" si="20"/>
        <v>1.5036851999999998E-2</v>
      </c>
      <c r="F402" s="37" t="str">
        <f>VLOOKUP(L402,Mapping!D:H,5,0)</f>
        <v>AUM</v>
      </c>
      <c r="G402" t="s">
        <v>562</v>
      </c>
      <c r="H402" t="s">
        <v>104</v>
      </c>
      <c r="I402" t="s">
        <v>2663</v>
      </c>
      <c r="J402">
        <v>212000</v>
      </c>
      <c r="K402" t="s">
        <v>595</v>
      </c>
      <c r="L402">
        <v>213166</v>
      </c>
      <c r="M402">
        <v>0</v>
      </c>
      <c r="N402" t="s">
        <v>616</v>
      </c>
      <c r="O402" t="s">
        <v>565</v>
      </c>
      <c r="P402">
        <v>0</v>
      </c>
      <c r="Q402">
        <v>126933.7</v>
      </c>
      <c r="R402">
        <v>0</v>
      </c>
      <c r="S402">
        <v>23434.82</v>
      </c>
      <c r="T402">
        <v>0</v>
      </c>
      <c r="U402">
        <v>150368.51999999999</v>
      </c>
      <c r="V402">
        <v>0</v>
      </c>
      <c r="W402">
        <v>126933.7</v>
      </c>
      <c r="X402">
        <v>0</v>
      </c>
      <c r="Y402">
        <v>23434.82</v>
      </c>
      <c r="Z402">
        <v>0</v>
      </c>
      <c r="AA402">
        <v>150368.51999999999</v>
      </c>
    </row>
    <row r="403" spans="1:27" ht="15" customHeight="1" x14ac:dyDescent="0.25">
      <c r="A403" s="37" t="str">
        <f t="shared" si="18"/>
        <v>LDINPFIgnore</v>
      </c>
      <c r="B403" s="37" t="str">
        <f>VLOOKUP(L403,Mapping!D:F,3,0)</f>
        <v>Ignore</v>
      </c>
      <c r="C403" s="37" t="str">
        <f>VLOOKUP(L403,Mapping!D:G,4,0)</f>
        <v>Ignore</v>
      </c>
      <c r="D403" s="38">
        <f t="shared" si="19"/>
        <v>3.0081571000000001E-2</v>
      </c>
      <c r="E403" s="38">
        <f t="shared" si="20"/>
        <v>3.0700770000000002E-2</v>
      </c>
      <c r="F403" s="37" t="str">
        <f>VLOOKUP(L403,Mapping!D:H,5,0)</f>
        <v>AUM</v>
      </c>
      <c r="G403" t="s">
        <v>562</v>
      </c>
      <c r="H403" t="s">
        <v>104</v>
      </c>
      <c r="I403" t="s">
        <v>2663</v>
      </c>
      <c r="J403">
        <v>212000</v>
      </c>
      <c r="K403" t="s">
        <v>595</v>
      </c>
      <c r="L403">
        <v>214100</v>
      </c>
      <c r="M403">
        <v>0</v>
      </c>
      <c r="N403" t="s">
        <v>858</v>
      </c>
      <c r="O403" t="s">
        <v>565</v>
      </c>
      <c r="P403">
        <v>0</v>
      </c>
      <c r="Q403">
        <v>6191.99</v>
      </c>
      <c r="R403">
        <v>0</v>
      </c>
      <c r="S403">
        <v>300815.71000000002</v>
      </c>
      <c r="T403">
        <v>0</v>
      </c>
      <c r="U403">
        <v>307007.7</v>
      </c>
      <c r="V403">
        <v>0</v>
      </c>
      <c r="W403">
        <v>6191.99</v>
      </c>
      <c r="X403">
        <v>0</v>
      </c>
      <c r="Y403">
        <v>300815.71000000002</v>
      </c>
      <c r="Z403">
        <v>0</v>
      </c>
      <c r="AA403">
        <v>307007.7</v>
      </c>
    </row>
    <row r="404" spans="1:27" ht="15" customHeight="1" x14ac:dyDescent="0.25">
      <c r="A404" s="37" t="str">
        <f t="shared" si="18"/>
        <v>LDINPFIgnore</v>
      </c>
      <c r="B404" s="37" t="str">
        <f>VLOOKUP(L404,Mapping!D:F,3,0)</f>
        <v>Ignore</v>
      </c>
      <c r="C404" s="37" t="str">
        <f>VLOOKUP(L404,Mapping!D:G,4,0)</f>
        <v>Ignore</v>
      </c>
      <c r="D404" s="38">
        <f t="shared" si="19"/>
        <v>-0.15885590499999999</v>
      </c>
      <c r="E404" s="38">
        <f t="shared" si="20"/>
        <v>5.6786205000000006E-2</v>
      </c>
      <c r="F404" s="37" t="str">
        <f>VLOOKUP(L404,Mapping!D:H,5,0)</f>
        <v>AUM</v>
      </c>
      <c r="G404" t="s">
        <v>562</v>
      </c>
      <c r="H404" t="s">
        <v>104</v>
      </c>
      <c r="I404" t="s">
        <v>2663</v>
      </c>
      <c r="J404">
        <v>213000</v>
      </c>
      <c r="K404" t="s">
        <v>617</v>
      </c>
      <c r="L404">
        <v>213500</v>
      </c>
      <c r="M404">
        <v>0</v>
      </c>
      <c r="N404" t="s">
        <v>618</v>
      </c>
      <c r="O404" t="s">
        <v>565</v>
      </c>
      <c r="P404">
        <v>0</v>
      </c>
      <c r="Q404">
        <v>2156421.1</v>
      </c>
      <c r="R404">
        <v>-1588559.05</v>
      </c>
      <c r="S404">
        <v>0</v>
      </c>
      <c r="T404">
        <v>0</v>
      </c>
      <c r="U404">
        <v>567862.05000000005</v>
      </c>
      <c r="V404">
        <v>0</v>
      </c>
      <c r="W404">
        <v>2156421.1</v>
      </c>
      <c r="X404">
        <v>-1588559.05</v>
      </c>
      <c r="Y404">
        <v>0</v>
      </c>
      <c r="Z404">
        <v>0</v>
      </c>
      <c r="AA404">
        <v>567862.05000000005</v>
      </c>
    </row>
    <row r="405" spans="1:27" ht="15" customHeight="1" x14ac:dyDescent="0.25">
      <c r="A405" s="37" t="str">
        <f t="shared" si="18"/>
        <v>LDINPFIgnore</v>
      </c>
      <c r="B405" s="37" t="str">
        <f>VLOOKUP(L405,Mapping!D:F,3,0)</f>
        <v>Ignore</v>
      </c>
      <c r="C405" s="37" t="str">
        <f>VLOOKUP(L405,Mapping!D:G,4,0)</f>
        <v>Ignore</v>
      </c>
      <c r="D405" s="38">
        <f t="shared" si="19"/>
        <v>4.9491559999999997E-3</v>
      </c>
      <c r="E405" s="38">
        <f t="shared" si="20"/>
        <v>1.0924172999999999E-2</v>
      </c>
      <c r="F405" s="37" t="str">
        <f>VLOOKUP(L405,Mapping!D:H,5,0)</f>
        <v>AUM</v>
      </c>
      <c r="G405" t="s">
        <v>562</v>
      </c>
      <c r="H405" t="s">
        <v>104</v>
      </c>
      <c r="I405" t="s">
        <v>2663</v>
      </c>
      <c r="J405">
        <v>220000</v>
      </c>
      <c r="K405" t="s">
        <v>619</v>
      </c>
      <c r="L405">
        <v>210125</v>
      </c>
      <c r="M405">
        <v>0</v>
      </c>
      <c r="N405" t="s">
        <v>1283</v>
      </c>
      <c r="O405" t="s">
        <v>565</v>
      </c>
      <c r="P405">
        <v>0</v>
      </c>
      <c r="Q405">
        <v>59750.17</v>
      </c>
      <c r="R405">
        <v>0</v>
      </c>
      <c r="S405">
        <v>49491.56</v>
      </c>
      <c r="T405">
        <v>0</v>
      </c>
      <c r="U405">
        <v>109241.73</v>
      </c>
      <c r="V405">
        <v>0</v>
      </c>
      <c r="W405">
        <v>59750.17</v>
      </c>
      <c r="X405">
        <v>0</v>
      </c>
      <c r="Y405">
        <v>49491.56</v>
      </c>
      <c r="Z405">
        <v>0</v>
      </c>
      <c r="AA405">
        <v>109241.73</v>
      </c>
    </row>
    <row r="406" spans="1:27" ht="15" customHeight="1" x14ac:dyDescent="0.25">
      <c r="A406" s="37" t="str">
        <f t="shared" si="18"/>
        <v>LDINPF1.2</v>
      </c>
      <c r="B406" s="37">
        <f>VLOOKUP(L406,Mapping!D:F,3,0)</f>
        <v>1.2</v>
      </c>
      <c r="C406" s="37" t="str">
        <f>VLOOKUP(L406,Mapping!D:G,4,0)</f>
        <v>Ignore</v>
      </c>
      <c r="D406" s="38">
        <f t="shared" si="19"/>
        <v>12.266854545000001</v>
      </c>
      <c r="E406" s="38">
        <f t="shared" si="20"/>
        <v>471.21275292799999</v>
      </c>
      <c r="F406" s="37">
        <f>VLOOKUP(L406,Mapping!D:H,5,0)</f>
        <v>0</v>
      </c>
      <c r="G406" t="s">
        <v>562</v>
      </c>
      <c r="H406" t="s">
        <v>104</v>
      </c>
      <c r="I406" t="s">
        <v>2663</v>
      </c>
      <c r="J406">
        <v>301000</v>
      </c>
      <c r="K406" t="s">
        <v>624</v>
      </c>
      <c r="L406">
        <v>310000</v>
      </c>
      <c r="M406">
        <v>0</v>
      </c>
      <c r="N406" t="s">
        <v>625</v>
      </c>
      <c r="O406" t="s">
        <v>565</v>
      </c>
      <c r="P406">
        <v>0</v>
      </c>
      <c r="Q406">
        <v>4589458983.8299999</v>
      </c>
      <c r="R406">
        <v>0</v>
      </c>
      <c r="S406">
        <v>122668545.45</v>
      </c>
      <c r="T406">
        <v>0</v>
      </c>
      <c r="U406">
        <v>4712127529.2799997</v>
      </c>
      <c r="V406">
        <v>0</v>
      </c>
      <c r="W406">
        <v>4589458983.8299999</v>
      </c>
      <c r="X406">
        <v>0</v>
      </c>
      <c r="Y406">
        <v>122668545.45</v>
      </c>
      <c r="Z406">
        <v>0</v>
      </c>
      <c r="AA406">
        <v>4712127529.2799997</v>
      </c>
    </row>
    <row r="407" spans="1:27" ht="15" customHeight="1" x14ac:dyDescent="0.25">
      <c r="A407" s="37" t="str">
        <f t="shared" si="18"/>
        <v>LDINPFIgnore</v>
      </c>
      <c r="B407" s="37" t="str">
        <f>VLOOKUP(L407,Mapping!D:F,3,0)</f>
        <v>Ignore</v>
      </c>
      <c r="C407" s="37" t="str">
        <f>VLOOKUP(L407,Mapping!D:G,4,0)</f>
        <v>Ignore</v>
      </c>
      <c r="D407" s="38">
        <f t="shared" si="19"/>
        <v>-12.581461655</v>
      </c>
      <c r="E407" s="38">
        <f t="shared" si="20"/>
        <v>-47.791594629000002</v>
      </c>
      <c r="F407" s="37">
        <f>VLOOKUP(L407,Mapping!D:H,5,0)</f>
        <v>0</v>
      </c>
      <c r="G407" t="s">
        <v>562</v>
      </c>
      <c r="H407" t="s">
        <v>104</v>
      </c>
      <c r="I407" t="s">
        <v>2663</v>
      </c>
      <c r="J407">
        <v>303000</v>
      </c>
      <c r="K407" t="s">
        <v>626</v>
      </c>
      <c r="L407">
        <v>303201</v>
      </c>
      <c r="M407">
        <v>0</v>
      </c>
      <c r="N407" t="s">
        <v>627</v>
      </c>
      <c r="O407" t="s">
        <v>565</v>
      </c>
      <c r="P407">
        <v>-352101329.74000001</v>
      </c>
      <c r="Q407">
        <v>0</v>
      </c>
      <c r="R407">
        <v>-125814616.55</v>
      </c>
      <c r="S407">
        <v>0</v>
      </c>
      <c r="T407">
        <v>-477915946.29000002</v>
      </c>
      <c r="U407">
        <v>0</v>
      </c>
      <c r="V407">
        <v>-352101329.74000001</v>
      </c>
      <c r="W407">
        <v>0</v>
      </c>
      <c r="X407">
        <v>-125814616.55</v>
      </c>
      <c r="Y407">
        <v>0</v>
      </c>
      <c r="Z407">
        <v>-477915946.29000002</v>
      </c>
      <c r="AA407">
        <v>0</v>
      </c>
    </row>
    <row r="408" spans="1:27" ht="15" customHeight="1" x14ac:dyDescent="0.25">
      <c r="A408" s="37" t="str">
        <f t="shared" si="18"/>
        <v>LDINPFIgnore</v>
      </c>
      <c r="B408" s="37" t="str">
        <f>VLOOKUP(L408,Mapping!D:F,3,0)</f>
        <v>Ignore</v>
      </c>
      <c r="C408" s="37" t="str">
        <f>VLOOKUP(L408,Mapping!D:G,4,0)</f>
        <v>Ignore</v>
      </c>
      <c r="D408" s="38">
        <f t="shared" si="19"/>
        <v>-2.9034240000000004E-3</v>
      </c>
      <c r="E408" s="38">
        <f t="shared" si="20"/>
        <v>-44.613714406</v>
      </c>
      <c r="F408" s="37">
        <f>VLOOKUP(L408,Mapping!D:H,5,0)</f>
        <v>0</v>
      </c>
      <c r="G408" t="s">
        <v>562</v>
      </c>
      <c r="H408" t="s">
        <v>104</v>
      </c>
      <c r="I408" t="s">
        <v>2663</v>
      </c>
      <c r="J408">
        <v>303000</v>
      </c>
      <c r="K408" t="s">
        <v>626</v>
      </c>
      <c r="L408">
        <v>303213</v>
      </c>
      <c r="M408">
        <v>0</v>
      </c>
      <c r="N408" t="s">
        <v>752</v>
      </c>
      <c r="O408" t="s">
        <v>565</v>
      </c>
      <c r="P408">
        <v>-446108109.81999999</v>
      </c>
      <c r="Q408">
        <v>0</v>
      </c>
      <c r="R408">
        <v>-29034.240000000002</v>
      </c>
      <c r="S408">
        <v>0</v>
      </c>
      <c r="T408">
        <v>-446137144.06</v>
      </c>
      <c r="U408">
        <v>0</v>
      </c>
      <c r="V408">
        <v>-446108109.81999999</v>
      </c>
      <c r="W408">
        <v>0</v>
      </c>
      <c r="X408">
        <v>-29034.240000000002</v>
      </c>
      <c r="Y408">
        <v>0</v>
      </c>
      <c r="Z408">
        <v>-446137144.06</v>
      </c>
      <c r="AA408">
        <v>0</v>
      </c>
    </row>
    <row r="409" spans="1:27" ht="15" customHeight="1" x14ac:dyDescent="0.25">
      <c r="A409" s="37" t="str">
        <f t="shared" si="18"/>
        <v>LDINPFIgnore</v>
      </c>
      <c r="B409" s="37" t="str">
        <f>VLOOKUP(L409,Mapping!D:F,3,0)</f>
        <v>Ignore</v>
      </c>
      <c r="C409" s="37" t="str">
        <f>VLOOKUP(L409,Mapping!D:G,4,0)</f>
        <v>Ignore</v>
      </c>
      <c r="D409" s="38">
        <f t="shared" si="19"/>
        <v>2.0002E-4</v>
      </c>
      <c r="E409" s="38">
        <f t="shared" si="20"/>
        <v>-20.172276755000002</v>
      </c>
      <c r="F409" s="37">
        <f>VLOOKUP(L409,Mapping!D:H,5,0)</f>
        <v>0</v>
      </c>
      <c r="G409" t="s">
        <v>562</v>
      </c>
      <c r="H409" t="s">
        <v>104</v>
      </c>
      <c r="I409" t="s">
        <v>2663</v>
      </c>
      <c r="J409">
        <v>303000</v>
      </c>
      <c r="K409" t="s">
        <v>626</v>
      </c>
      <c r="L409">
        <v>303215</v>
      </c>
      <c r="M409">
        <v>0</v>
      </c>
      <c r="N409" t="s">
        <v>753</v>
      </c>
      <c r="O409" t="s">
        <v>565</v>
      </c>
      <c r="P409">
        <v>-201724767.75</v>
      </c>
      <c r="Q409">
        <v>0</v>
      </c>
      <c r="R409">
        <v>0</v>
      </c>
      <c r="S409">
        <v>2000.2</v>
      </c>
      <c r="T409">
        <v>-201722767.55000001</v>
      </c>
      <c r="U409">
        <v>0</v>
      </c>
      <c r="V409">
        <v>-201724767.75</v>
      </c>
      <c r="W409">
        <v>0</v>
      </c>
      <c r="X409">
        <v>0</v>
      </c>
      <c r="Y409">
        <v>2000.2</v>
      </c>
      <c r="Z409">
        <v>-201722767.55000001</v>
      </c>
      <c r="AA409">
        <v>0</v>
      </c>
    </row>
    <row r="410" spans="1:27" ht="15" customHeight="1" x14ac:dyDescent="0.25">
      <c r="A410" s="37" t="str">
        <f t="shared" si="18"/>
        <v>LDINPFIgnore</v>
      </c>
      <c r="B410" s="37" t="str">
        <f>VLOOKUP(L410,Mapping!D:F,3,0)</f>
        <v>Ignore</v>
      </c>
      <c r="C410" s="37" t="str">
        <f>VLOOKUP(L410,Mapping!D:G,4,0)</f>
        <v>Ignore</v>
      </c>
      <c r="D410" s="38">
        <f t="shared" si="19"/>
        <v>-6.3625679999999999E-3</v>
      </c>
      <c r="E410" s="38">
        <f t="shared" si="20"/>
        <v>-3.1379273210000003</v>
      </c>
      <c r="F410" s="37">
        <f>VLOOKUP(L410,Mapping!D:H,5,0)</f>
        <v>0</v>
      </c>
      <c r="G410" t="s">
        <v>562</v>
      </c>
      <c r="H410" t="s">
        <v>104</v>
      </c>
      <c r="I410" t="s">
        <v>2663</v>
      </c>
      <c r="J410">
        <v>303000</v>
      </c>
      <c r="K410" t="s">
        <v>626</v>
      </c>
      <c r="L410">
        <v>303229</v>
      </c>
      <c r="M410">
        <v>0</v>
      </c>
      <c r="N410" t="s">
        <v>754</v>
      </c>
      <c r="O410" t="s">
        <v>565</v>
      </c>
      <c r="P410">
        <v>-31315647.530000001</v>
      </c>
      <c r="Q410">
        <v>0</v>
      </c>
      <c r="R410">
        <v>-63625.68</v>
      </c>
      <c r="S410">
        <v>0</v>
      </c>
      <c r="T410">
        <v>-31379273.210000001</v>
      </c>
      <c r="U410">
        <v>0</v>
      </c>
      <c r="V410">
        <v>-31315647.530000001</v>
      </c>
      <c r="W410">
        <v>0</v>
      </c>
      <c r="X410">
        <v>-63625.68</v>
      </c>
      <c r="Y410">
        <v>0</v>
      </c>
      <c r="Z410">
        <v>-31379273.210000001</v>
      </c>
      <c r="AA410">
        <v>0</v>
      </c>
    </row>
    <row r="411" spans="1:27" ht="15" customHeight="1" x14ac:dyDescent="0.25">
      <c r="A411" s="37" t="str">
        <f t="shared" si="18"/>
        <v>LDINPFIgnore</v>
      </c>
      <c r="B411" s="37" t="str">
        <f>VLOOKUP(L411,Mapping!D:F,3,0)</f>
        <v>Ignore</v>
      </c>
      <c r="C411" s="37" t="str">
        <f>VLOOKUP(L411,Mapping!D:G,4,0)</f>
        <v>Ignore</v>
      </c>
      <c r="D411" s="38">
        <f t="shared" si="19"/>
        <v>40.586755060000002</v>
      </c>
      <c r="E411" s="38">
        <f t="shared" si="20"/>
        <v>324.66028170100003</v>
      </c>
      <c r="F411" s="37">
        <f>VLOOKUP(L411,Mapping!D:H,5,0)</f>
        <v>0</v>
      </c>
      <c r="G411" t="s">
        <v>562</v>
      </c>
      <c r="H411" t="s">
        <v>104</v>
      </c>
      <c r="I411" t="s">
        <v>2663</v>
      </c>
      <c r="J411">
        <v>303000</v>
      </c>
      <c r="K411" t="s">
        <v>626</v>
      </c>
      <c r="L411">
        <v>303245</v>
      </c>
      <c r="M411">
        <v>0</v>
      </c>
      <c r="N411" t="s">
        <v>629</v>
      </c>
      <c r="O411" t="s">
        <v>565</v>
      </c>
      <c r="P411">
        <v>0</v>
      </c>
      <c r="Q411">
        <v>2840735266.4099998</v>
      </c>
      <c r="R411">
        <v>0</v>
      </c>
      <c r="S411">
        <v>405867550.60000002</v>
      </c>
      <c r="T411">
        <v>0</v>
      </c>
      <c r="U411">
        <v>3246602817.0100002</v>
      </c>
      <c r="V411">
        <v>0</v>
      </c>
      <c r="W411">
        <v>2840735266.4099998</v>
      </c>
      <c r="X411">
        <v>0</v>
      </c>
      <c r="Y411">
        <v>405867550.60000002</v>
      </c>
      <c r="Z411">
        <v>0</v>
      </c>
      <c r="AA411">
        <v>3246602817.0100002</v>
      </c>
    </row>
    <row r="412" spans="1:27" ht="15" customHeight="1" x14ac:dyDescent="0.25">
      <c r="A412" s="37" t="str">
        <f t="shared" si="18"/>
        <v>LDINPFIgnore</v>
      </c>
      <c r="B412" s="37" t="str">
        <f>VLOOKUP(L412,Mapping!D:F,3,0)</f>
        <v>Ignore</v>
      </c>
      <c r="C412" s="37" t="str">
        <f>VLOOKUP(L412,Mapping!D:G,4,0)</f>
        <v>Ignore</v>
      </c>
      <c r="D412" s="38">
        <f t="shared" si="19"/>
        <v>2.1148880000000001E-3</v>
      </c>
      <c r="E412" s="38">
        <f t="shared" si="20"/>
        <v>-6.8897552000000001E-2</v>
      </c>
      <c r="F412" s="37">
        <f>VLOOKUP(L412,Mapping!D:H,5,0)</f>
        <v>0</v>
      </c>
      <c r="G412" t="s">
        <v>562</v>
      </c>
      <c r="H412" t="s">
        <v>104</v>
      </c>
      <c r="I412" t="s">
        <v>2663</v>
      </c>
      <c r="J412">
        <v>303000</v>
      </c>
      <c r="K412" t="s">
        <v>626</v>
      </c>
      <c r="L412">
        <v>303248</v>
      </c>
      <c r="M412">
        <v>0</v>
      </c>
      <c r="N412" t="s">
        <v>755</v>
      </c>
      <c r="O412" t="s">
        <v>565</v>
      </c>
      <c r="P412">
        <v>-710124.4</v>
      </c>
      <c r="Q412">
        <v>0</v>
      </c>
      <c r="R412">
        <v>0</v>
      </c>
      <c r="S412">
        <v>21148.880000000001</v>
      </c>
      <c r="T412">
        <v>-688975.52</v>
      </c>
      <c r="U412">
        <v>0</v>
      </c>
      <c r="V412">
        <v>-710124.4</v>
      </c>
      <c r="W412">
        <v>0</v>
      </c>
      <c r="X412">
        <v>0</v>
      </c>
      <c r="Y412">
        <v>21148.880000000001</v>
      </c>
      <c r="Z412">
        <v>-688975.52</v>
      </c>
      <c r="AA412">
        <v>0</v>
      </c>
    </row>
    <row r="413" spans="1:27" ht="15" customHeight="1" x14ac:dyDescent="0.25">
      <c r="A413" s="37" t="str">
        <f t="shared" si="18"/>
        <v>LDINPFIgnore</v>
      </c>
      <c r="B413" s="37" t="str">
        <f>VLOOKUP(L413,Mapping!D:F,3,0)</f>
        <v>Ignore</v>
      </c>
      <c r="C413" s="37" t="str">
        <f>VLOOKUP(L413,Mapping!D:G,4,0)</f>
        <v>Ignore</v>
      </c>
      <c r="D413" s="38">
        <f t="shared" si="19"/>
        <v>2.0029149E-2</v>
      </c>
      <c r="E413" s="38">
        <f t="shared" si="20"/>
        <v>-0.15987264099999998</v>
      </c>
      <c r="F413" s="37">
        <f>VLOOKUP(L413,Mapping!D:H,5,0)</f>
        <v>0</v>
      </c>
      <c r="G413" t="s">
        <v>562</v>
      </c>
      <c r="H413" t="s">
        <v>104</v>
      </c>
      <c r="I413" t="s">
        <v>2663</v>
      </c>
      <c r="J413">
        <v>303000</v>
      </c>
      <c r="K413" t="s">
        <v>626</v>
      </c>
      <c r="L413">
        <v>303266</v>
      </c>
      <c r="M413">
        <v>0</v>
      </c>
      <c r="N413" t="s">
        <v>756</v>
      </c>
      <c r="O413" t="s">
        <v>565</v>
      </c>
      <c r="P413">
        <v>-1799017.9</v>
      </c>
      <c r="Q413">
        <v>0</v>
      </c>
      <c r="R413">
        <v>0</v>
      </c>
      <c r="S413">
        <v>200291.49</v>
      </c>
      <c r="T413">
        <v>-1598726.41</v>
      </c>
      <c r="U413">
        <v>0</v>
      </c>
      <c r="V413">
        <v>-1799017.9</v>
      </c>
      <c r="W413">
        <v>0</v>
      </c>
      <c r="X413">
        <v>0</v>
      </c>
      <c r="Y413">
        <v>200291.49</v>
      </c>
      <c r="Z413">
        <v>-1598726.41</v>
      </c>
      <c r="AA413">
        <v>0</v>
      </c>
    </row>
    <row r="414" spans="1:27" ht="15" customHeight="1" x14ac:dyDescent="0.25">
      <c r="A414" s="37" t="str">
        <f t="shared" si="18"/>
        <v>LDINPFIgnore</v>
      </c>
      <c r="B414" s="37" t="str">
        <f>VLOOKUP(L414,Mapping!D:F,3,0)</f>
        <v>Ignore</v>
      </c>
      <c r="C414" s="37" t="str">
        <f>VLOOKUP(L414,Mapping!D:G,4,0)</f>
        <v>Ignore</v>
      </c>
      <c r="D414" s="38">
        <f t="shared" si="19"/>
        <v>-7.2158999999999998E-5</v>
      </c>
      <c r="E414" s="38">
        <f t="shared" si="20"/>
        <v>-3.4650999999999997E-5</v>
      </c>
      <c r="F414" s="37">
        <f>VLOOKUP(L414,Mapping!D:H,5,0)</f>
        <v>0</v>
      </c>
      <c r="G414" t="s">
        <v>562</v>
      </c>
      <c r="H414" t="s">
        <v>104</v>
      </c>
      <c r="I414" t="s">
        <v>2663</v>
      </c>
      <c r="J414">
        <v>303000</v>
      </c>
      <c r="K414" t="s">
        <v>626</v>
      </c>
      <c r="L414">
        <v>303268</v>
      </c>
      <c r="M414">
        <v>0</v>
      </c>
      <c r="N414" t="s">
        <v>757</v>
      </c>
      <c r="O414" t="s">
        <v>565</v>
      </c>
      <c r="P414">
        <v>0</v>
      </c>
      <c r="Q414">
        <v>375.08</v>
      </c>
      <c r="R414">
        <v>-721.59</v>
      </c>
      <c r="S414">
        <v>0</v>
      </c>
      <c r="T414">
        <v>-346.51</v>
      </c>
      <c r="U414">
        <v>0</v>
      </c>
      <c r="V414">
        <v>0</v>
      </c>
      <c r="W414">
        <v>375.08</v>
      </c>
      <c r="X414">
        <v>-721.59</v>
      </c>
      <c r="Y414">
        <v>0</v>
      </c>
      <c r="Z414">
        <v>-346.51</v>
      </c>
      <c r="AA414">
        <v>0</v>
      </c>
    </row>
    <row r="415" spans="1:27" ht="15" customHeight="1" x14ac:dyDescent="0.25">
      <c r="A415" s="37" t="str">
        <f t="shared" si="18"/>
        <v>LDINPFIgnore</v>
      </c>
      <c r="B415" s="37" t="str">
        <f>VLOOKUP(L415,Mapping!D:F,3,0)</f>
        <v>Ignore</v>
      </c>
      <c r="C415" s="37" t="str">
        <f>VLOOKUP(L415,Mapping!D:G,4,0)</f>
        <v>Ignore</v>
      </c>
      <c r="D415" s="38">
        <f t="shared" si="19"/>
        <v>0</v>
      </c>
      <c r="E415" s="38">
        <f t="shared" si="20"/>
        <v>695.37835374799999</v>
      </c>
      <c r="F415" s="37">
        <f>VLOOKUP(L415,Mapping!D:H,5,0)</f>
        <v>0</v>
      </c>
      <c r="G415" t="s">
        <v>562</v>
      </c>
      <c r="H415" t="s">
        <v>104</v>
      </c>
      <c r="I415" t="s">
        <v>2663</v>
      </c>
      <c r="J415">
        <v>303000</v>
      </c>
      <c r="K415" t="s">
        <v>626</v>
      </c>
      <c r="L415">
        <v>390000</v>
      </c>
      <c r="M415">
        <v>0</v>
      </c>
      <c r="N415" t="s">
        <v>631</v>
      </c>
      <c r="O415" t="s">
        <v>565</v>
      </c>
      <c r="P415">
        <v>0</v>
      </c>
      <c r="Q415">
        <v>6953783537.4799995</v>
      </c>
      <c r="R415">
        <v>0</v>
      </c>
      <c r="S415">
        <v>0</v>
      </c>
      <c r="T415">
        <v>0</v>
      </c>
      <c r="U415">
        <v>6953783537.4799995</v>
      </c>
      <c r="V415">
        <v>0</v>
      </c>
      <c r="W415">
        <v>6953783537.4799995</v>
      </c>
      <c r="X415">
        <v>0</v>
      </c>
      <c r="Y415">
        <v>0</v>
      </c>
      <c r="Z415">
        <v>0</v>
      </c>
      <c r="AA415">
        <v>6953783537.4799995</v>
      </c>
    </row>
    <row r="416" spans="1:27" ht="15" customHeight="1" x14ac:dyDescent="0.25">
      <c r="A416" s="37" t="str">
        <f t="shared" si="18"/>
        <v>LDINPFIgnore</v>
      </c>
      <c r="B416" s="37" t="str">
        <f>VLOOKUP(L416,Mapping!D:F,3,0)</f>
        <v>Ignore</v>
      </c>
      <c r="C416" s="37" t="str">
        <f>VLOOKUP(L416,Mapping!D:G,4,0)</f>
        <v>Ignore</v>
      </c>
      <c r="D416" s="38">
        <f t="shared" si="19"/>
        <v>0</v>
      </c>
      <c r="E416" s="38">
        <f t="shared" si="20"/>
        <v>-16.818316909</v>
      </c>
      <c r="F416" s="37">
        <f>VLOOKUP(L416,Mapping!D:H,5,0)</f>
        <v>0</v>
      </c>
      <c r="G416" t="s">
        <v>562</v>
      </c>
      <c r="H416" t="s">
        <v>104</v>
      </c>
      <c r="I416" t="s">
        <v>2663</v>
      </c>
      <c r="J416">
        <v>303000</v>
      </c>
      <c r="K416" t="s">
        <v>626</v>
      </c>
      <c r="L416">
        <v>390001</v>
      </c>
      <c r="M416">
        <v>0</v>
      </c>
      <c r="N416" t="s">
        <v>632</v>
      </c>
      <c r="O416" t="s">
        <v>565</v>
      </c>
      <c r="P416">
        <v>-168183169.09</v>
      </c>
      <c r="Q416">
        <v>0</v>
      </c>
      <c r="R416">
        <v>0</v>
      </c>
      <c r="S416">
        <v>0</v>
      </c>
      <c r="T416">
        <v>-168183169.09</v>
      </c>
      <c r="U416">
        <v>0</v>
      </c>
      <c r="V416">
        <v>-168183169.09</v>
      </c>
      <c r="W416">
        <v>0</v>
      </c>
      <c r="X416">
        <v>0</v>
      </c>
      <c r="Y416">
        <v>0</v>
      </c>
      <c r="Z416">
        <v>-168183169.09</v>
      </c>
      <c r="AA416">
        <v>0</v>
      </c>
    </row>
    <row r="417" spans="1:27" ht="15" customHeight="1" x14ac:dyDescent="0.25">
      <c r="A417" s="37" t="str">
        <f t="shared" si="18"/>
        <v>LDINPFIgnore</v>
      </c>
      <c r="B417" s="37" t="str">
        <f>VLOOKUP(L417,Mapping!D:F,3,0)</f>
        <v>Ignore</v>
      </c>
      <c r="C417" s="37" t="str">
        <f>VLOOKUP(L417,Mapping!D:G,4,0)</f>
        <v>Ignore</v>
      </c>
      <c r="D417" s="38">
        <f t="shared" si="19"/>
        <v>0</v>
      </c>
      <c r="E417" s="38">
        <f t="shared" si="20"/>
        <v>-11.487744901999999</v>
      </c>
      <c r="F417" s="37">
        <f>VLOOKUP(L417,Mapping!D:H,5,0)</f>
        <v>0</v>
      </c>
      <c r="G417" t="s">
        <v>562</v>
      </c>
      <c r="H417" t="s">
        <v>104</v>
      </c>
      <c r="I417" t="s">
        <v>2663</v>
      </c>
      <c r="J417">
        <v>303000</v>
      </c>
      <c r="K417" t="s">
        <v>626</v>
      </c>
      <c r="L417">
        <v>390405</v>
      </c>
      <c r="M417">
        <v>0</v>
      </c>
      <c r="N417" t="s">
        <v>634</v>
      </c>
      <c r="O417" t="s">
        <v>565</v>
      </c>
      <c r="P417">
        <v>-114877449.02</v>
      </c>
      <c r="Q417">
        <v>0</v>
      </c>
      <c r="R417">
        <v>0</v>
      </c>
      <c r="S417">
        <v>0</v>
      </c>
      <c r="T417">
        <v>-114877449.02</v>
      </c>
      <c r="U417">
        <v>0</v>
      </c>
      <c r="V417">
        <v>-114877449.02</v>
      </c>
      <c r="W417">
        <v>0</v>
      </c>
      <c r="X417">
        <v>0</v>
      </c>
      <c r="Y417">
        <v>0</v>
      </c>
      <c r="Z417">
        <v>-114877449.02</v>
      </c>
      <c r="AA417">
        <v>0</v>
      </c>
    </row>
    <row r="418" spans="1:27" ht="15" customHeight="1" x14ac:dyDescent="0.25">
      <c r="A418" s="37" t="str">
        <f t="shared" si="18"/>
        <v>LDINPFIgnore</v>
      </c>
      <c r="B418" s="37" t="str">
        <f>VLOOKUP(L418,Mapping!D:F,3,0)</f>
        <v>Ignore</v>
      </c>
      <c r="C418" s="37" t="str">
        <f>VLOOKUP(L418,Mapping!D:G,4,0)</f>
        <v>Ignore</v>
      </c>
      <c r="D418" s="38">
        <f t="shared" si="19"/>
        <v>0</v>
      </c>
      <c r="E418" s="38">
        <f t="shared" si="20"/>
        <v>2.1526072E-2</v>
      </c>
      <c r="F418" s="37">
        <f>VLOOKUP(L418,Mapping!D:H,5,0)</f>
        <v>0</v>
      </c>
      <c r="G418" t="s">
        <v>562</v>
      </c>
      <c r="H418" t="s">
        <v>104</v>
      </c>
      <c r="I418" t="s">
        <v>2663</v>
      </c>
      <c r="J418">
        <v>303000</v>
      </c>
      <c r="K418" t="s">
        <v>626</v>
      </c>
      <c r="L418">
        <v>390406</v>
      </c>
      <c r="M418">
        <v>0</v>
      </c>
      <c r="N418" t="s">
        <v>935</v>
      </c>
      <c r="O418" t="s">
        <v>565</v>
      </c>
      <c r="P418">
        <v>0</v>
      </c>
      <c r="Q418">
        <v>215260.72</v>
      </c>
      <c r="R418">
        <v>0</v>
      </c>
      <c r="S418">
        <v>0</v>
      </c>
      <c r="T418">
        <v>0</v>
      </c>
      <c r="U418">
        <v>215260.72</v>
      </c>
      <c r="V418">
        <v>0</v>
      </c>
      <c r="W418">
        <v>215260.72</v>
      </c>
      <c r="X418">
        <v>0</v>
      </c>
      <c r="Y418">
        <v>0</v>
      </c>
      <c r="Z418">
        <v>0</v>
      </c>
      <c r="AA418">
        <v>215260.72</v>
      </c>
    </row>
    <row r="419" spans="1:27" ht="15" customHeight="1" x14ac:dyDescent="0.25">
      <c r="A419" s="37" t="str">
        <f t="shared" si="18"/>
        <v>LDINPFIgnore</v>
      </c>
      <c r="B419" s="37" t="str">
        <f>VLOOKUP(L419,Mapping!D:F,3,0)</f>
        <v>Ignore</v>
      </c>
      <c r="C419" s="37" t="str">
        <f>VLOOKUP(L419,Mapping!D:G,4,0)</f>
        <v>Ignore</v>
      </c>
      <c r="D419" s="38">
        <f t="shared" si="19"/>
        <v>0</v>
      </c>
      <c r="E419" s="38">
        <f t="shared" si="20"/>
        <v>-3.266830412</v>
      </c>
      <c r="F419" s="37">
        <f>VLOOKUP(L419,Mapping!D:H,5,0)</f>
        <v>0</v>
      </c>
      <c r="G419" t="s">
        <v>562</v>
      </c>
      <c r="H419" t="s">
        <v>104</v>
      </c>
      <c r="I419" t="s">
        <v>2663</v>
      </c>
      <c r="J419">
        <v>303000</v>
      </c>
      <c r="K419" t="s">
        <v>626</v>
      </c>
      <c r="L419">
        <v>390413</v>
      </c>
      <c r="M419">
        <v>0</v>
      </c>
      <c r="N419" t="s">
        <v>758</v>
      </c>
      <c r="O419" t="s">
        <v>565</v>
      </c>
      <c r="P419">
        <v>-32668304.120000001</v>
      </c>
      <c r="Q419">
        <v>0</v>
      </c>
      <c r="R419">
        <v>0</v>
      </c>
      <c r="S419">
        <v>0</v>
      </c>
      <c r="T419">
        <v>-32668304.120000001</v>
      </c>
      <c r="U419">
        <v>0</v>
      </c>
      <c r="V419">
        <v>-32668304.120000001</v>
      </c>
      <c r="W419">
        <v>0</v>
      </c>
      <c r="X419">
        <v>0</v>
      </c>
      <c r="Y419">
        <v>0</v>
      </c>
      <c r="Z419">
        <v>-32668304.120000001</v>
      </c>
      <c r="AA419">
        <v>0</v>
      </c>
    </row>
    <row r="420" spans="1:27" ht="15" customHeight="1" x14ac:dyDescent="0.25">
      <c r="A420" s="37" t="str">
        <f t="shared" si="18"/>
        <v>LDINPFIgnore</v>
      </c>
      <c r="B420" s="37" t="str">
        <f>VLOOKUP(L420,Mapping!D:F,3,0)</f>
        <v>Ignore</v>
      </c>
      <c r="C420" s="37" t="str">
        <f>VLOOKUP(L420,Mapping!D:G,4,0)</f>
        <v>Ignore</v>
      </c>
      <c r="D420" s="38">
        <f t="shared" si="19"/>
        <v>0</v>
      </c>
      <c r="E420" s="38">
        <f t="shared" si="20"/>
        <v>-0.89433470500000012</v>
      </c>
      <c r="F420" s="37">
        <f>VLOOKUP(L420,Mapping!D:H,5,0)</f>
        <v>0</v>
      </c>
      <c r="G420" t="s">
        <v>562</v>
      </c>
      <c r="H420" t="s">
        <v>104</v>
      </c>
      <c r="I420" t="s">
        <v>2663</v>
      </c>
      <c r="J420">
        <v>303000</v>
      </c>
      <c r="K420" t="s">
        <v>626</v>
      </c>
      <c r="L420">
        <v>390415</v>
      </c>
      <c r="M420">
        <v>0</v>
      </c>
      <c r="N420" t="s">
        <v>759</v>
      </c>
      <c r="O420" t="s">
        <v>565</v>
      </c>
      <c r="P420">
        <v>-8943347.0500000007</v>
      </c>
      <c r="Q420">
        <v>0</v>
      </c>
      <c r="R420">
        <v>0</v>
      </c>
      <c r="S420">
        <v>0</v>
      </c>
      <c r="T420">
        <v>-8943347.0500000007</v>
      </c>
      <c r="U420">
        <v>0</v>
      </c>
      <c r="V420">
        <v>-8943347.0500000007</v>
      </c>
      <c r="W420">
        <v>0</v>
      </c>
      <c r="X420">
        <v>0</v>
      </c>
      <c r="Y420">
        <v>0</v>
      </c>
      <c r="Z420">
        <v>-8943347.0500000007</v>
      </c>
      <c r="AA420">
        <v>0</v>
      </c>
    </row>
    <row r="421" spans="1:27" ht="15" customHeight="1" x14ac:dyDescent="0.25">
      <c r="A421" s="37" t="str">
        <f t="shared" si="18"/>
        <v>LDINPFIgnore</v>
      </c>
      <c r="B421" s="37" t="str">
        <f>VLOOKUP(L421,Mapping!D:F,3,0)</f>
        <v>Ignore</v>
      </c>
      <c r="C421" s="37" t="str">
        <f>VLOOKUP(L421,Mapping!D:G,4,0)</f>
        <v>Ignore</v>
      </c>
      <c r="D421" s="38">
        <f t="shared" si="19"/>
        <v>0</v>
      </c>
      <c r="E421" s="38">
        <f t="shared" si="20"/>
        <v>-0.72223987499999998</v>
      </c>
      <c r="F421" s="37">
        <f>VLOOKUP(L421,Mapping!D:H,5,0)</f>
        <v>0</v>
      </c>
      <c r="G421" t="s">
        <v>562</v>
      </c>
      <c r="H421" t="s">
        <v>104</v>
      </c>
      <c r="I421" t="s">
        <v>2663</v>
      </c>
      <c r="J421">
        <v>303000</v>
      </c>
      <c r="K421" t="s">
        <v>626</v>
      </c>
      <c r="L421">
        <v>390429</v>
      </c>
      <c r="M421">
        <v>0</v>
      </c>
      <c r="N421" t="s">
        <v>760</v>
      </c>
      <c r="O421" t="s">
        <v>565</v>
      </c>
      <c r="P421">
        <v>-7222398.75</v>
      </c>
      <c r="Q421">
        <v>0</v>
      </c>
      <c r="R421">
        <v>0</v>
      </c>
      <c r="S421">
        <v>0</v>
      </c>
      <c r="T421">
        <v>-7222398.75</v>
      </c>
      <c r="U421">
        <v>0</v>
      </c>
      <c r="V421">
        <v>-7222398.75</v>
      </c>
      <c r="W421">
        <v>0</v>
      </c>
      <c r="X421">
        <v>0</v>
      </c>
      <c r="Y421">
        <v>0</v>
      </c>
      <c r="Z421">
        <v>-7222398.75</v>
      </c>
      <c r="AA421">
        <v>0</v>
      </c>
    </row>
    <row r="422" spans="1:27" ht="15" customHeight="1" x14ac:dyDescent="0.25">
      <c r="A422" s="37" t="str">
        <f t="shared" si="18"/>
        <v>LDINPFIgnore</v>
      </c>
      <c r="B422" s="37" t="str">
        <f>VLOOKUP(L422,Mapping!D:F,3,0)</f>
        <v>Ignore</v>
      </c>
      <c r="C422" s="37" t="str">
        <f>VLOOKUP(L422,Mapping!D:G,4,0)</f>
        <v>Ignore</v>
      </c>
      <c r="D422" s="38">
        <f t="shared" si="19"/>
        <v>0</v>
      </c>
      <c r="E422" s="38">
        <f t="shared" si="20"/>
        <v>226.598433081</v>
      </c>
      <c r="F422" s="37">
        <f>VLOOKUP(L422,Mapping!D:H,5,0)</f>
        <v>0</v>
      </c>
      <c r="G422" t="s">
        <v>562</v>
      </c>
      <c r="H422" t="s">
        <v>104</v>
      </c>
      <c r="I422" t="s">
        <v>2663</v>
      </c>
      <c r="J422">
        <v>303000</v>
      </c>
      <c r="K422" t="s">
        <v>626</v>
      </c>
      <c r="L422">
        <v>390445</v>
      </c>
      <c r="M422">
        <v>0</v>
      </c>
      <c r="N422" t="s">
        <v>635</v>
      </c>
      <c r="O422" t="s">
        <v>565</v>
      </c>
      <c r="P422">
        <v>0</v>
      </c>
      <c r="Q422">
        <v>2265984330.8099999</v>
      </c>
      <c r="R422">
        <v>0</v>
      </c>
      <c r="S422">
        <v>0</v>
      </c>
      <c r="T422">
        <v>0</v>
      </c>
      <c r="U422">
        <v>2265984330.8099999</v>
      </c>
      <c r="V422">
        <v>0</v>
      </c>
      <c r="W422">
        <v>2265984330.8099999</v>
      </c>
      <c r="X422">
        <v>0</v>
      </c>
      <c r="Y422">
        <v>0</v>
      </c>
      <c r="Z422">
        <v>0</v>
      </c>
      <c r="AA422">
        <v>2265984330.8099999</v>
      </c>
    </row>
    <row r="423" spans="1:27" ht="15" customHeight="1" x14ac:dyDescent="0.25">
      <c r="A423" s="37" t="str">
        <f t="shared" si="18"/>
        <v>LDINPFIgnore</v>
      </c>
      <c r="B423" s="37" t="str">
        <f>VLOOKUP(L423,Mapping!D:F,3,0)</f>
        <v>Ignore</v>
      </c>
      <c r="C423" s="37" t="str">
        <f>VLOOKUP(L423,Mapping!D:G,4,0)</f>
        <v>Ignore</v>
      </c>
      <c r="D423" s="38">
        <f t="shared" si="19"/>
        <v>0</v>
      </c>
      <c r="E423" s="38">
        <f t="shared" si="20"/>
        <v>-0.232909642</v>
      </c>
      <c r="F423" s="37">
        <f>VLOOKUP(L423,Mapping!D:H,5,0)</f>
        <v>0</v>
      </c>
      <c r="G423" t="s">
        <v>562</v>
      </c>
      <c r="H423" t="s">
        <v>104</v>
      </c>
      <c r="I423" t="s">
        <v>2663</v>
      </c>
      <c r="J423">
        <v>303000</v>
      </c>
      <c r="K423" t="s">
        <v>626</v>
      </c>
      <c r="L423">
        <v>390448</v>
      </c>
      <c r="M423">
        <v>0</v>
      </c>
      <c r="N423" t="s">
        <v>761</v>
      </c>
      <c r="O423" t="s">
        <v>565</v>
      </c>
      <c r="P423">
        <v>-2329096.42</v>
      </c>
      <c r="Q423">
        <v>0</v>
      </c>
      <c r="R423">
        <v>0</v>
      </c>
      <c r="S423">
        <v>0</v>
      </c>
      <c r="T423">
        <v>-2329096.42</v>
      </c>
      <c r="U423">
        <v>0</v>
      </c>
      <c r="V423">
        <v>-2329096.42</v>
      </c>
      <c r="W423">
        <v>0</v>
      </c>
      <c r="X423">
        <v>0</v>
      </c>
      <c r="Y423">
        <v>0</v>
      </c>
      <c r="Z423">
        <v>-2329096.42</v>
      </c>
      <c r="AA423">
        <v>0</v>
      </c>
    </row>
    <row r="424" spans="1:27" ht="15" customHeight="1" x14ac:dyDescent="0.25">
      <c r="A424" s="37" t="str">
        <f t="shared" si="18"/>
        <v>LDINPFIgnore</v>
      </c>
      <c r="B424" s="37" t="str">
        <f>VLOOKUP(L424,Mapping!D:F,3,0)</f>
        <v>Ignore</v>
      </c>
      <c r="C424" s="37" t="str">
        <f>VLOOKUP(L424,Mapping!D:G,4,0)</f>
        <v>Ignore</v>
      </c>
      <c r="D424" s="38">
        <f t="shared" si="19"/>
        <v>0</v>
      </c>
      <c r="E424" s="38">
        <f t="shared" si="20"/>
        <v>-1.7060251100000001</v>
      </c>
      <c r="F424" s="37">
        <f>VLOOKUP(L424,Mapping!D:H,5,0)</f>
        <v>0</v>
      </c>
      <c r="G424" t="s">
        <v>562</v>
      </c>
      <c r="H424" t="s">
        <v>104</v>
      </c>
      <c r="I424" t="s">
        <v>2663</v>
      </c>
      <c r="J424">
        <v>303000</v>
      </c>
      <c r="K424" t="s">
        <v>626</v>
      </c>
      <c r="L424">
        <v>390466</v>
      </c>
      <c r="M424">
        <v>0</v>
      </c>
      <c r="N424" t="s">
        <v>762</v>
      </c>
      <c r="O424" t="s">
        <v>565</v>
      </c>
      <c r="P424">
        <v>-17060251.100000001</v>
      </c>
      <c r="Q424">
        <v>0</v>
      </c>
      <c r="R424">
        <v>0</v>
      </c>
      <c r="S424">
        <v>0</v>
      </c>
      <c r="T424">
        <v>-17060251.100000001</v>
      </c>
      <c r="U424">
        <v>0</v>
      </c>
      <c r="V424">
        <v>-17060251.100000001</v>
      </c>
      <c r="W424">
        <v>0</v>
      </c>
      <c r="X424">
        <v>0</v>
      </c>
      <c r="Y424">
        <v>0</v>
      </c>
      <c r="Z424">
        <v>-17060251.100000001</v>
      </c>
      <c r="AA424">
        <v>0</v>
      </c>
    </row>
    <row r="425" spans="1:27" ht="15" customHeight="1" x14ac:dyDescent="0.25">
      <c r="A425" s="37" t="str">
        <f t="shared" si="18"/>
        <v>LDINPFIgnore</v>
      </c>
      <c r="B425" s="37" t="str">
        <f>VLOOKUP(L425,Mapping!D:F,3,0)</f>
        <v>Ignore</v>
      </c>
      <c r="C425" s="37" t="str">
        <f>VLOOKUP(L425,Mapping!D:G,4,0)</f>
        <v>Ignore</v>
      </c>
      <c r="D425" s="38">
        <f t="shared" si="19"/>
        <v>0</v>
      </c>
      <c r="E425" s="38">
        <f t="shared" si="20"/>
        <v>-0.211151121</v>
      </c>
      <c r="F425" s="37">
        <f>VLOOKUP(L425,Mapping!D:H,5,0)</f>
        <v>0</v>
      </c>
      <c r="G425" t="s">
        <v>562</v>
      </c>
      <c r="H425" t="s">
        <v>104</v>
      </c>
      <c r="I425" t="s">
        <v>2663</v>
      </c>
      <c r="J425">
        <v>303000</v>
      </c>
      <c r="K425" t="s">
        <v>626</v>
      </c>
      <c r="L425">
        <v>390468</v>
      </c>
      <c r="M425">
        <v>0</v>
      </c>
      <c r="N425" t="s">
        <v>763</v>
      </c>
      <c r="O425" t="s">
        <v>565</v>
      </c>
      <c r="P425">
        <v>-2111511.21</v>
      </c>
      <c r="Q425">
        <v>0</v>
      </c>
      <c r="R425">
        <v>0</v>
      </c>
      <c r="S425">
        <v>0</v>
      </c>
      <c r="T425">
        <v>-2111511.21</v>
      </c>
      <c r="U425">
        <v>0</v>
      </c>
      <c r="V425">
        <v>-2111511.21</v>
      </c>
      <c r="W425">
        <v>0</v>
      </c>
      <c r="X425">
        <v>0</v>
      </c>
      <c r="Y425">
        <v>0</v>
      </c>
      <c r="Z425">
        <v>-2111511.21</v>
      </c>
      <c r="AA425">
        <v>0</v>
      </c>
    </row>
    <row r="426" spans="1:27" ht="15" customHeight="1" x14ac:dyDescent="0.25">
      <c r="A426" s="37" t="str">
        <f t="shared" si="18"/>
        <v>LDINPF5.3</v>
      </c>
      <c r="B426" s="37">
        <f>VLOOKUP(L426,Mapping!D:F,3,0)</f>
        <v>5.3</v>
      </c>
      <c r="C426" s="37" t="str">
        <f>VLOOKUP(L426,Mapping!D:G,4,0)</f>
        <v>Ignore</v>
      </c>
      <c r="D426" s="38">
        <f t="shared" si="19"/>
        <v>2.0245099999999998</v>
      </c>
      <c r="E426" s="38">
        <f t="shared" si="20"/>
        <v>3.8591383329999998</v>
      </c>
      <c r="F426" s="37">
        <f>VLOOKUP(L426,Mapping!D:H,5,0)</f>
        <v>0</v>
      </c>
      <c r="G426" t="s">
        <v>562</v>
      </c>
      <c r="H426" t="s">
        <v>104</v>
      </c>
      <c r="I426" t="s">
        <v>2663</v>
      </c>
      <c r="J426">
        <v>410000</v>
      </c>
      <c r="K426" t="s">
        <v>637</v>
      </c>
      <c r="L426">
        <v>412120</v>
      </c>
      <c r="M426">
        <v>0</v>
      </c>
      <c r="N426" t="s">
        <v>638</v>
      </c>
      <c r="O426" t="s">
        <v>565</v>
      </c>
      <c r="P426">
        <v>0</v>
      </c>
      <c r="Q426">
        <v>18346283.329999998</v>
      </c>
      <c r="R426">
        <v>0</v>
      </c>
      <c r="S426">
        <v>20245100</v>
      </c>
      <c r="T426">
        <v>0</v>
      </c>
      <c r="U426">
        <v>38591383.329999998</v>
      </c>
      <c r="V426">
        <v>0</v>
      </c>
      <c r="W426">
        <v>18346283.329999998</v>
      </c>
      <c r="X426">
        <v>0</v>
      </c>
      <c r="Y426">
        <v>20245100</v>
      </c>
      <c r="Z426">
        <v>0</v>
      </c>
      <c r="AA426">
        <v>38591383.329999998</v>
      </c>
    </row>
    <row r="427" spans="1:27" ht="15" customHeight="1" x14ac:dyDescent="0.25">
      <c r="A427" s="37" t="str">
        <f t="shared" si="18"/>
        <v>LDINPF5.3</v>
      </c>
      <c r="B427" s="37">
        <f>VLOOKUP(L427,Mapping!D:F,3,0)</f>
        <v>5.3</v>
      </c>
      <c r="C427" s="37" t="str">
        <f>VLOOKUP(L427,Mapping!D:G,4,0)</f>
        <v>Ignore</v>
      </c>
      <c r="D427" s="38">
        <f t="shared" si="19"/>
        <v>1.4510484689999998</v>
      </c>
      <c r="E427" s="38">
        <f t="shared" si="20"/>
        <v>2.6696672449999999</v>
      </c>
      <c r="F427" s="37">
        <f>VLOOKUP(L427,Mapping!D:H,5,0)</f>
        <v>0</v>
      </c>
      <c r="G427" t="s">
        <v>562</v>
      </c>
      <c r="H427" t="s">
        <v>104</v>
      </c>
      <c r="I427" t="s">
        <v>2663</v>
      </c>
      <c r="J427">
        <v>410000</v>
      </c>
      <c r="K427" t="s">
        <v>637</v>
      </c>
      <c r="L427">
        <v>412130</v>
      </c>
      <c r="M427">
        <v>0</v>
      </c>
      <c r="N427" t="s">
        <v>639</v>
      </c>
      <c r="O427" t="s">
        <v>565</v>
      </c>
      <c r="P427">
        <v>0</v>
      </c>
      <c r="Q427">
        <v>12186187.76</v>
      </c>
      <c r="R427">
        <v>0</v>
      </c>
      <c r="S427">
        <v>14510484.689999999</v>
      </c>
      <c r="T427">
        <v>0</v>
      </c>
      <c r="U427">
        <v>26696672.449999999</v>
      </c>
      <c r="V427">
        <v>0</v>
      </c>
      <c r="W427">
        <v>12186187.76</v>
      </c>
      <c r="X427">
        <v>0</v>
      </c>
      <c r="Y427">
        <v>14510484.689999999</v>
      </c>
      <c r="Z427">
        <v>0</v>
      </c>
      <c r="AA427">
        <v>26696672.449999999</v>
      </c>
    </row>
    <row r="428" spans="1:27" ht="15" customHeight="1" x14ac:dyDescent="0.25">
      <c r="A428" s="37" t="str">
        <f t="shared" si="18"/>
        <v>LDINPF5.3</v>
      </c>
      <c r="B428" s="37">
        <f>VLOOKUP(L428,Mapping!D:F,3,0)</f>
        <v>5.3</v>
      </c>
      <c r="C428" s="37" t="str">
        <f>VLOOKUP(L428,Mapping!D:G,4,0)</f>
        <v>Ignore</v>
      </c>
      <c r="D428" s="38">
        <f t="shared" si="19"/>
        <v>1.325755</v>
      </c>
      <c r="E428" s="38">
        <f t="shared" si="20"/>
        <v>2.1406049999999999</v>
      </c>
      <c r="F428" s="37">
        <f>VLOOKUP(L428,Mapping!D:H,5,0)</f>
        <v>0</v>
      </c>
      <c r="G428" t="s">
        <v>562</v>
      </c>
      <c r="H428" t="s">
        <v>104</v>
      </c>
      <c r="I428" t="s">
        <v>2663</v>
      </c>
      <c r="J428">
        <v>410000</v>
      </c>
      <c r="K428" t="s">
        <v>637</v>
      </c>
      <c r="L428">
        <v>412135</v>
      </c>
      <c r="M428">
        <v>0</v>
      </c>
      <c r="N428" t="s">
        <v>930</v>
      </c>
      <c r="O428" t="s">
        <v>565</v>
      </c>
      <c r="P428">
        <v>0</v>
      </c>
      <c r="Q428">
        <v>8148500</v>
      </c>
      <c r="R428">
        <v>0</v>
      </c>
      <c r="S428">
        <v>13257550</v>
      </c>
      <c r="T428">
        <v>0</v>
      </c>
      <c r="U428">
        <v>21406050</v>
      </c>
      <c r="V428">
        <v>0</v>
      </c>
      <c r="W428">
        <v>8148500</v>
      </c>
      <c r="X428">
        <v>0</v>
      </c>
      <c r="Y428">
        <v>13257550</v>
      </c>
      <c r="Z428">
        <v>0</v>
      </c>
      <c r="AA428">
        <v>21406050</v>
      </c>
    </row>
    <row r="429" spans="1:27" ht="15" customHeight="1" x14ac:dyDescent="0.25">
      <c r="A429" s="37" t="str">
        <f t="shared" si="18"/>
        <v>LDINPF5.3</v>
      </c>
      <c r="B429" s="37">
        <f>VLOOKUP(L429,Mapping!D:F,3,0)</f>
        <v>5.3</v>
      </c>
      <c r="C429" s="37" t="str">
        <f>VLOOKUP(L429,Mapping!D:G,4,0)</f>
        <v>Ignore</v>
      </c>
      <c r="D429" s="38">
        <f t="shared" si="19"/>
        <v>4.2490200000000001E-3</v>
      </c>
      <c r="E429" s="38">
        <f t="shared" si="20"/>
        <v>4.2490200000000001E-3</v>
      </c>
      <c r="F429" s="37">
        <f>VLOOKUP(L429,Mapping!D:H,5,0)</f>
        <v>0</v>
      </c>
      <c r="G429" t="s">
        <v>562</v>
      </c>
      <c r="H429" t="s">
        <v>104</v>
      </c>
      <c r="I429" t="s">
        <v>2663</v>
      </c>
      <c r="J429">
        <v>410000</v>
      </c>
      <c r="K429" t="s">
        <v>637</v>
      </c>
      <c r="L429">
        <v>412180</v>
      </c>
      <c r="M429">
        <v>0</v>
      </c>
      <c r="N429" t="s">
        <v>814</v>
      </c>
      <c r="O429" t="s">
        <v>565</v>
      </c>
      <c r="P429">
        <v>0</v>
      </c>
      <c r="Q429">
        <v>0</v>
      </c>
      <c r="R429">
        <v>0</v>
      </c>
      <c r="S429">
        <v>42490.2</v>
      </c>
      <c r="T429">
        <v>0</v>
      </c>
      <c r="U429">
        <v>42490.2</v>
      </c>
      <c r="V429">
        <v>0</v>
      </c>
      <c r="W429">
        <v>0</v>
      </c>
      <c r="X429">
        <v>0</v>
      </c>
      <c r="Y429">
        <v>42490.2</v>
      </c>
      <c r="Z429">
        <v>0</v>
      </c>
      <c r="AA429">
        <v>42490.2</v>
      </c>
    </row>
    <row r="430" spans="1:27" ht="15" customHeight="1" x14ac:dyDescent="0.25">
      <c r="A430" s="37" t="str">
        <f t="shared" si="18"/>
        <v>LDINPF5.3</v>
      </c>
      <c r="B430" s="37">
        <f>VLOOKUP(L430,Mapping!D:F,3,0)</f>
        <v>5.3</v>
      </c>
      <c r="C430" s="37" t="str">
        <f>VLOOKUP(L430,Mapping!D:G,4,0)</f>
        <v>Ignore</v>
      </c>
      <c r="D430" s="38">
        <f t="shared" si="19"/>
        <v>3.1754999999999999E-3</v>
      </c>
      <c r="E430" s="38">
        <f t="shared" si="20"/>
        <v>3.344229E-2</v>
      </c>
      <c r="F430" s="37">
        <f>VLOOKUP(L430,Mapping!D:H,5,0)</f>
        <v>0</v>
      </c>
      <c r="G430" t="s">
        <v>562</v>
      </c>
      <c r="H430" t="s">
        <v>104</v>
      </c>
      <c r="I430" t="s">
        <v>2663</v>
      </c>
      <c r="J430">
        <v>410000</v>
      </c>
      <c r="K430" t="s">
        <v>637</v>
      </c>
      <c r="L430">
        <v>412190</v>
      </c>
      <c r="M430">
        <v>0</v>
      </c>
      <c r="N430" t="s">
        <v>764</v>
      </c>
      <c r="O430" t="s">
        <v>565</v>
      </c>
      <c r="P430">
        <v>0</v>
      </c>
      <c r="Q430">
        <v>302667.90000000002</v>
      </c>
      <c r="R430">
        <v>0</v>
      </c>
      <c r="S430">
        <v>31755</v>
      </c>
      <c r="T430">
        <v>0</v>
      </c>
      <c r="U430">
        <v>334422.90000000002</v>
      </c>
      <c r="V430">
        <v>0</v>
      </c>
      <c r="W430">
        <v>302667.90000000002</v>
      </c>
      <c r="X430">
        <v>0</v>
      </c>
      <c r="Y430">
        <v>31755</v>
      </c>
      <c r="Z430">
        <v>0</v>
      </c>
      <c r="AA430">
        <v>334422.90000000002</v>
      </c>
    </row>
    <row r="431" spans="1:27" ht="15" customHeight="1" x14ac:dyDescent="0.25">
      <c r="A431" s="37" t="str">
        <f t="shared" si="18"/>
        <v>LDINPFIgnore</v>
      </c>
      <c r="B431" s="37" t="str">
        <f>VLOOKUP(L431,Mapping!D:F,3,0)</f>
        <v>Ignore</v>
      </c>
      <c r="C431" s="37" t="str">
        <f>VLOOKUP(L431,Mapping!D:G,4,0)</f>
        <v>Ignore</v>
      </c>
      <c r="D431" s="38">
        <f t="shared" si="19"/>
        <v>3.9495166399999997</v>
      </c>
      <c r="E431" s="38">
        <f t="shared" si="20"/>
        <v>10.098494140000001</v>
      </c>
      <c r="F431" s="37">
        <f>VLOOKUP(L431,Mapping!D:H,5,0)</f>
        <v>0</v>
      </c>
      <c r="G431" t="s">
        <v>562</v>
      </c>
      <c r="H431" t="s">
        <v>104</v>
      </c>
      <c r="I431" t="s">
        <v>2663</v>
      </c>
      <c r="J431">
        <v>430000</v>
      </c>
      <c r="K431" t="s">
        <v>643</v>
      </c>
      <c r="L431">
        <v>432120</v>
      </c>
      <c r="M431">
        <v>0</v>
      </c>
      <c r="N431" t="s">
        <v>644</v>
      </c>
      <c r="O431" t="s">
        <v>565</v>
      </c>
      <c r="P431">
        <v>0</v>
      </c>
      <c r="Q431">
        <v>61489775</v>
      </c>
      <c r="R431">
        <v>0</v>
      </c>
      <c r="S431">
        <v>39495166.399999999</v>
      </c>
      <c r="T431">
        <v>0</v>
      </c>
      <c r="U431">
        <v>100984941.40000001</v>
      </c>
      <c r="V431">
        <v>0</v>
      </c>
      <c r="W431">
        <v>61489775</v>
      </c>
      <c r="X431">
        <v>0</v>
      </c>
      <c r="Y431">
        <v>39495166.399999999</v>
      </c>
      <c r="Z431">
        <v>0</v>
      </c>
      <c r="AA431">
        <v>100984941.40000001</v>
      </c>
    </row>
    <row r="432" spans="1:27" ht="15" customHeight="1" x14ac:dyDescent="0.25">
      <c r="A432" s="37" t="str">
        <f t="shared" si="18"/>
        <v>LDINPFIgnore</v>
      </c>
      <c r="B432" s="37" t="str">
        <f>VLOOKUP(L432,Mapping!D:F,3,0)</f>
        <v>Ignore</v>
      </c>
      <c r="C432" s="37" t="str">
        <f>VLOOKUP(L432,Mapping!D:G,4,0)</f>
        <v>Ignore</v>
      </c>
      <c r="D432" s="38">
        <f t="shared" si="19"/>
        <v>0.309202531</v>
      </c>
      <c r="E432" s="38">
        <f t="shared" si="20"/>
        <v>2.218904379</v>
      </c>
      <c r="F432" s="37">
        <f>VLOOKUP(L432,Mapping!D:H,5,0)</f>
        <v>0</v>
      </c>
      <c r="G432" t="s">
        <v>562</v>
      </c>
      <c r="H432" t="s">
        <v>104</v>
      </c>
      <c r="I432" t="s">
        <v>2663</v>
      </c>
      <c r="J432">
        <v>430000</v>
      </c>
      <c r="K432" t="s">
        <v>643</v>
      </c>
      <c r="L432">
        <v>432130</v>
      </c>
      <c r="M432">
        <v>0</v>
      </c>
      <c r="N432" t="s">
        <v>645</v>
      </c>
      <c r="O432" t="s">
        <v>565</v>
      </c>
      <c r="P432">
        <v>0</v>
      </c>
      <c r="Q432">
        <v>19097018.48</v>
      </c>
      <c r="R432">
        <v>0</v>
      </c>
      <c r="S432">
        <v>3092025.31</v>
      </c>
      <c r="T432">
        <v>0</v>
      </c>
      <c r="U432">
        <v>22189043.789999999</v>
      </c>
      <c r="V432">
        <v>0</v>
      </c>
      <c r="W432">
        <v>19097018.48</v>
      </c>
      <c r="X432">
        <v>0</v>
      </c>
      <c r="Y432">
        <v>3092025.31</v>
      </c>
      <c r="Z432">
        <v>0</v>
      </c>
      <c r="AA432">
        <v>22189043.789999999</v>
      </c>
    </row>
    <row r="433" spans="1:27" ht="15" customHeight="1" x14ac:dyDescent="0.25">
      <c r="A433" s="37" t="str">
        <f t="shared" si="18"/>
        <v>LDINPFIgnore</v>
      </c>
      <c r="B433" s="37" t="str">
        <f>VLOOKUP(L433,Mapping!D:F,3,0)</f>
        <v>Ignore</v>
      </c>
      <c r="C433" s="37" t="str">
        <f>VLOOKUP(L433,Mapping!D:G,4,0)</f>
        <v>Ignore</v>
      </c>
      <c r="D433" s="38">
        <f t="shared" si="19"/>
        <v>-0.46679500000000002</v>
      </c>
      <c r="E433" s="38">
        <f t="shared" si="20"/>
        <v>3.0204010000000001</v>
      </c>
      <c r="F433" s="37">
        <f>VLOOKUP(L433,Mapping!D:H,5,0)</f>
        <v>0</v>
      </c>
      <c r="G433" t="s">
        <v>562</v>
      </c>
      <c r="H433" t="s">
        <v>104</v>
      </c>
      <c r="I433" t="s">
        <v>2663</v>
      </c>
      <c r="J433">
        <v>430000</v>
      </c>
      <c r="K433" t="s">
        <v>643</v>
      </c>
      <c r="L433">
        <v>432135</v>
      </c>
      <c r="M433">
        <v>0</v>
      </c>
      <c r="N433" t="s">
        <v>646</v>
      </c>
      <c r="O433" t="s">
        <v>565</v>
      </c>
      <c r="P433">
        <v>0</v>
      </c>
      <c r="Q433">
        <v>34871960</v>
      </c>
      <c r="R433">
        <v>-4667950</v>
      </c>
      <c r="S433">
        <v>0</v>
      </c>
      <c r="T433">
        <v>0</v>
      </c>
      <c r="U433">
        <v>30204010</v>
      </c>
      <c r="V433">
        <v>0</v>
      </c>
      <c r="W433">
        <v>34871960</v>
      </c>
      <c r="X433">
        <v>-4667950</v>
      </c>
      <c r="Y433">
        <v>0</v>
      </c>
      <c r="Z433">
        <v>0</v>
      </c>
      <c r="AA433">
        <v>30204010</v>
      </c>
    </row>
    <row r="434" spans="1:27" ht="15" customHeight="1" x14ac:dyDescent="0.25">
      <c r="A434" s="37" t="str">
        <f t="shared" si="18"/>
        <v>LDINPFIgnore</v>
      </c>
      <c r="B434" s="37" t="str">
        <f>VLOOKUP(L434,Mapping!D:F,3,0)</f>
        <v>Ignore</v>
      </c>
      <c r="C434" s="37" t="str">
        <f>VLOOKUP(L434,Mapping!D:G,4,0)</f>
        <v>Ignore</v>
      </c>
      <c r="D434" s="38">
        <f t="shared" si="19"/>
        <v>6.4213400000000004E-2</v>
      </c>
      <c r="E434" s="38">
        <f t="shared" si="20"/>
        <v>9.4507400000000005E-2</v>
      </c>
      <c r="F434" s="37">
        <f>VLOOKUP(L434,Mapping!D:H,5,0)</f>
        <v>0</v>
      </c>
      <c r="G434" t="s">
        <v>562</v>
      </c>
      <c r="H434" t="s">
        <v>104</v>
      </c>
      <c r="I434" t="s">
        <v>2663</v>
      </c>
      <c r="J434">
        <v>430000</v>
      </c>
      <c r="K434" t="s">
        <v>643</v>
      </c>
      <c r="L434">
        <v>432190</v>
      </c>
      <c r="M434">
        <v>0</v>
      </c>
      <c r="N434" t="s">
        <v>769</v>
      </c>
      <c r="O434" t="s">
        <v>565</v>
      </c>
      <c r="P434">
        <v>0</v>
      </c>
      <c r="Q434">
        <v>302940</v>
      </c>
      <c r="R434">
        <v>0</v>
      </c>
      <c r="S434">
        <v>642134</v>
      </c>
      <c r="T434">
        <v>0</v>
      </c>
      <c r="U434">
        <v>945074</v>
      </c>
      <c r="V434">
        <v>0</v>
      </c>
      <c r="W434">
        <v>302940</v>
      </c>
      <c r="X434">
        <v>0</v>
      </c>
      <c r="Y434">
        <v>642134</v>
      </c>
      <c r="Z434">
        <v>0</v>
      </c>
      <c r="AA434">
        <v>945074</v>
      </c>
    </row>
    <row r="435" spans="1:27" ht="15" customHeight="1" x14ac:dyDescent="0.25">
      <c r="A435" s="37" t="str">
        <f t="shared" si="18"/>
        <v>LDINPFIgnore</v>
      </c>
      <c r="B435" s="37" t="str">
        <f>VLOOKUP(L435,Mapping!D:F,3,0)</f>
        <v>Ignore</v>
      </c>
      <c r="C435" s="37" t="str">
        <f>VLOOKUP(L435,Mapping!D:G,4,0)</f>
        <v>Ignore</v>
      </c>
      <c r="D435" s="38">
        <f t="shared" si="19"/>
        <v>0.23458753999999998</v>
      </c>
      <c r="E435" s="38">
        <f t="shared" si="20"/>
        <v>0.36877889199999997</v>
      </c>
      <c r="F435" s="37">
        <f>VLOOKUP(L435,Mapping!D:H,5,0)</f>
        <v>0</v>
      </c>
      <c r="G435" t="s">
        <v>562</v>
      </c>
      <c r="H435" t="s">
        <v>104</v>
      </c>
      <c r="I435" t="s">
        <v>2663</v>
      </c>
      <c r="J435">
        <v>430000</v>
      </c>
      <c r="K435" t="s">
        <v>643</v>
      </c>
      <c r="L435">
        <v>437101</v>
      </c>
      <c r="M435">
        <v>0</v>
      </c>
      <c r="N435" t="s">
        <v>2405</v>
      </c>
      <c r="O435" t="s">
        <v>565</v>
      </c>
      <c r="P435">
        <v>0</v>
      </c>
      <c r="Q435">
        <v>1341913.52</v>
      </c>
      <c r="R435">
        <v>0</v>
      </c>
      <c r="S435">
        <v>2345875.4</v>
      </c>
      <c r="T435">
        <v>0</v>
      </c>
      <c r="U435">
        <v>3687788.92</v>
      </c>
      <c r="V435">
        <v>0</v>
      </c>
      <c r="W435">
        <v>1341913.52</v>
      </c>
      <c r="X435">
        <v>0</v>
      </c>
      <c r="Y435">
        <v>2345875.4</v>
      </c>
      <c r="Z435">
        <v>0</v>
      </c>
      <c r="AA435">
        <v>3687788.92</v>
      </c>
    </row>
    <row r="436" spans="1:27" ht="15" customHeight="1" x14ac:dyDescent="0.25">
      <c r="A436" s="37" t="str">
        <f t="shared" si="18"/>
        <v>LDINPF5.2</v>
      </c>
      <c r="B436" s="37">
        <f>VLOOKUP(L436,Mapping!D:F,3,0)</f>
        <v>5.2</v>
      </c>
      <c r="C436" s="37" t="str">
        <f>VLOOKUP(L436,Mapping!D:G,4,0)</f>
        <v>Ignore</v>
      </c>
      <c r="D436" s="38">
        <f t="shared" si="19"/>
        <v>5.8303849999999996E-3</v>
      </c>
      <c r="E436" s="38">
        <f t="shared" si="20"/>
        <v>1.2638932E-2</v>
      </c>
      <c r="F436" s="37">
        <f>VLOOKUP(L436,Mapping!D:H,5,0)</f>
        <v>0</v>
      </c>
      <c r="G436" t="s">
        <v>562</v>
      </c>
      <c r="H436" t="s">
        <v>104</v>
      </c>
      <c r="I436" t="s">
        <v>2663</v>
      </c>
      <c r="J436">
        <v>450000</v>
      </c>
      <c r="K436" t="s">
        <v>647</v>
      </c>
      <c r="L436">
        <v>452111</v>
      </c>
      <c r="M436">
        <v>0</v>
      </c>
      <c r="N436" t="s">
        <v>649</v>
      </c>
      <c r="O436" t="s">
        <v>565</v>
      </c>
      <c r="P436">
        <v>0</v>
      </c>
      <c r="Q436">
        <v>68085.47</v>
      </c>
      <c r="R436">
        <v>0</v>
      </c>
      <c r="S436">
        <v>58303.85</v>
      </c>
      <c r="T436">
        <v>0</v>
      </c>
      <c r="U436">
        <v>126389.32</v>
      </c>
      <c r="V436">
        <v>0</v>
      </c>
      <c r="W436">
        <v>68085.47</v>
      </c>
      <c r="X436">
        <v>0</v>
      </c>
      <c r="Y436">
        <v>58303.85</v>
      </c>
      <c r="Z436">
        <v>0</v>
      </c>
      <c r="AA436">
        <v>126389.32</v>
      </c>
    </row>
    <row r="437" spans="1:27" ht="15" customHeight="1" x14ac:dyDescent="0.25">
      <c r="A437" s="37" t="str">
        <f t="shared" si="18"/>
        <v>LDINPF5.2</v>
      </c>
      <c r="B437" s="37">
        <f>VLOOKUP(L437,Mapping!D:F,3,0)</f>
        <v>5.2</v>
      </c>
      <c r="C437" s="37" t="str">
        <f>VLOOKUP(L437,Mapping!D:G,4,0)</f>
        <v>Ignore</v>
      </c>
      <c r="D437" s="38">
        <f t="shared" si="19"/>
        <v>49.155098442000003</v>
      </c>
      <c r="E437" s="38">
        <f t="shared" si="20"/>
        <v>89.578632061999997</v>
      </c>
      <c r="F437" s="37">
        <f>VLOOKUP(L437,Mapping!D:H,5,0)</f>
        <v>0</v>
      </c>
      <c r="G437" t="s">
        <v>562</v>
      </c>
      <c r="H437" t="s">
        <v>104</v>
      </c>
      <c r="I437" t="s">
        <v>2663</v>
      </c>
      <c r="J437">
        <v>450000</v>
      </c>
      <c r="K437" t="s">
        <v>647</v>
      </c>
      <c r="L437">
        <v>452120</v>
      </c>
      <c r="M437">
        <v>0</v>
      </c>
      <c r="N437" t="s">
        <v>650</v>
      </c>
      <c r="O437" t="s">
        <v>565</v>
      </c>
      <c r="P437">
        <v>0</v>
      </c>
      <c r="Q437">
        <v>404235336.19999999</v>
      </c>
      <c r="R437">
        <v>0</v>
      </c>
      <c r="S437">
        <v>491550984.42000002</v>
      </c>
      <c r="T437">
        <v>0</v>
      </c>
      <c r="U437">
        <v>895786320.62</v>
      </c>
      <c r="V437">
        <v>0</v>
      </c>
      <c r="W437">
        <v>404235336.19999999</v>
      </c>
      <c r="X437">
        <v>0</v>
      </c>
      <c r="Y437">
        <v>491550984.42000002</v>
      </c>
      <c r="Z437">
        <v>0</v>
      </c>
      <c r="AA437">
        <v>895786320.62</v>
      </c>
    </row>
    <row r="438" spans="1:27" ht="15" customHeight="1" x14ac:dyDescent="0.25">
      <c r="A438" s="37" t="str">
        <f t="shared" si="18"/>
        <v>LDINPF5.2</v>
      </c>
      <c r="B438" s="37">
        <f>VLOOKUP(L438,Mapping!D:F,3,0)</f>
        <v>5.2</v>
      </c>
      <c r="C438" s="37" t="str">
        <f>VLOOKUP(L438,Mapping!D:G,4,0)</f>
        <v>Ignore</v>
      </c>
      <c r="D438" s="38">
        <f t="shared" si="19"/>
        <v>5.9728597209999998</v>
      </c>
      <c r="E438" s="38">
        <f t="shared" si="20"/>
        <v>9.5666516650000002</v>
      </c>
      <c r="F438" s="37">
        <f>VLOOKUP(L438,Mapping!D:H,5,0)</f>
        <v>0</v>
      </c>
      <c r="G438" t="s">
        <v>562</v>
      </c>
      <c r="H438" t="s">
        <v>104</v>
      </c>
      <c r="I438" t="s">
        <v>2663</v>
      </c>
      <c r="J438">
        <v>450000</v>
      </c>
      <c r="K438" t="s">
        <v>647</v>
      </c>
      <c r="L438">
        <v>452130</v>
      </c>
      <c r="M438">
        <v>0</v>
      </c>
      <c r="N438" t="s">
        <v>651</v>
      </c>
      <c r="O438" t="s">
        <v>565</v>
      </c>
      <c r="P438">
        <v>0</v>
      </c>
      <c r="Q438">
        <v>35937919.439999998</v>
      </c>
      <c r="R438">
        <v>0</v>
      </c>
      <c r="S438">
        <v>59728597.210000001</v>
      </c>
      <c r="T438">
        <v>0</v>
      </c>
      <c r="U438">
        <v>95666516.650000006</v>
      </c>
      <c r="V438">
        <v>0</v>
      </c>
      <c r="W438">
        <v>35937919.439999998</v>
      </c>
      <c r="X438">
        <v>0</v>
      </c>
      <c r="Y438">
        <v>59728597.210000001</v>
      </c>
      <c r="Z438">
        <v>0</v>
      </c>
      <c r="AA438">
        <v>95666516.650000006</v>
      </c>
    </row>
    <row r="439" spans="1:27" ht="15" customHeight="1" x14ac:dyDescent="0.25">
      <c r="A439" s="37" t="str">
        <f t="shared" si="18"/>
        <v>LDINPF5.2</v>
      </c>
      <c r="B439" s="37">
        <f>VLOOKUP(L439,Mapping!D:F,3,0)</f>
        <v>5.2</v>
      </c>
      <c r="C439" s="37" t="str">
        <f>VLOOKUP(L439,Mapping!D:G,4,0)</f>
        <v>Ignore</v>
      </c>
      <c r="D439" s="38">
        <f t="shared" si="19"/>
        <v>4.5208041649999995</v>
      </c>
      <c r="E439" s="38">
        <f t="shared" si="20"/>
        <v>9.7851097219999996</v>
      </c>
      <c r="F439" s="37">
        <f>VLOOKUP(L439,Mapping!D:H,5,0)</f>
        <v>0</v>
      </c>
      <c r="G439" t="s">
        <v>562</v>
      </c>
      <c r="H439" t="s">
        <v>104</v>
      </c>
      <c r="I439" t="s">
        <v>2663</v>
      </c>
      <c r="J439">
        <v>450000</v>
      </c>
      <c r="K439" t="s">
        <v>647</v>
      </c>
      <c r="L439">
        <v>452135</v>
      </c>
      <c r="M439">
        <v>0</v>
      </c>
      <c r="N439" t="s">
        <v>652</v>
      </c>
      <c r="O439" t="s">
        <v>565</v>
      </c>
      <c r="P439">
        <v>0</v>
      </c>
      <c r="Q439">
        <v>52643055.57</v>
      </c>
      <c r="R439">
        <v>0</v>
      </c>
      <c r="S439">
        <v>45208041.649999999</v>
      </c>
      <c r="T439">
        <v>0</v>
      </c>
      <c r="U439">
        <v>97851097.219999999</v>
      </c>
      <c r="V439">
        <v>0</v>
      </c>
      <c r="W439">
        <v>52643055.57</v>
      </c>
      <c r="X439">
        <v>0</v>
      </c>
      <c r="Y439">
        <v>45208041.649999999</v>
      </c>
      <c r="Z439">
        <v>0</v>
      </c>
      <c r="AA439">
        <v>97851097.219999999</v>
      </c>
    </row>
    <row r="440" spans="1:27" ht="15" customHeight="1" x14ac:dyDescent="0.25">
      <c r="A440" s="37" t="str">
        <f t="shared" si="18"/>
        <v>LDINPF5.2</v>
      </c>
      <c r="B440" s="37">
        <f>VLOOKUP(L440,Mapping!D:F,3,0)</f>
        <v>5.2</v>
      </c>
      <c r="C440" s="37" t="str">
        <f>VLOOKUP(L440,Mapping!D:G,4,0)</f>
        <v>Ignore</v>
      </c>
      <c r="D440" s="38">
        <f t="shared" si="19"/>
        <v>1.3460979999999999E-2</v>
      </c>
      <c r="E440" s="38">
        <f t="shared" si="20"/>
        <v>1.3460979999999999E-2</v>
      </c>
      <c r="F440" s="37">
        <f>VLOOKUP(L440,Mapping!D:H,5,0)</f>
        <v>0</v>
      </c>
      <c r="G440" t="s">
        <v>562</v>
      </c>
      <c r="H440" t="s">
        <v>104</v>
      </c>
      <c r="I440" t="s">
        <v>2663</v>
      </c>
      <c r="J440">
        <v>450000</v>
      </c>
      <c r="K440" t="s">
        <v>647</v>
      </c>
      <c r="L440">
        <v>452180</v>
      </c>
      <c r="M440">
        <v>0</v>
      </c>
      <c r="N440" t="s">
        <v>770</v>
      </c>
      <c r="O440" t="s">
        <v>565</v>
      </c>
      <c r="P440">
        <v>0</v>
      </c>
      <c r="Q440">
        <v>0</v>
      </c>
      <c r="R440">
        <v>0</v>
      </c>
      <c r="S440">
        <v>134609.79999999999</v>
      </c>
      <c r="T440">
        <v>0</v>
      </c>
      <c r="U440">
        <v>134609.79999999999</v>
      </c>
      <c r="V440">
        <v>0</v>
      </c>
      <c r="W440">
        <v>0</v>
      </c>
      <c r="X440">
        <v>0</v>
      </c>
      <c r="Y440">
        <v>134609.79999999999</v>
      </c>
      <c r="Z440">
        <v>0</v>
      </c>
      <c r="AA440">
        <v>134609.79999999999</v>
      </c>
    </row>
    <row r="441" spans="1:27" ht="15" customHeight="1" x14ac:dyDescent="0.25">
      <c r="A441" s="37" t="str">
        <f t="shared" si="18"/>
        <v>LDINPF5.2</v>
      </c>
      <c r="B441" s="37">
        <f>VLOOKUP(L441,Mapping!D:F,3,0)</f>
        <v>5.2</v>
      </c>
      <c r="C441" s="37" t="str">
        <f>VLOOKUP(L441,Mapping!D:G,4,0)</f>
        <v>Ignore</v>
      </c>
      <c r="D441" s="38">
        <f t="shared" si="19"/>
        <v>4.4010983499999998</v>
      </c>
      <c r="E441" s="38">
        <f t="shared" si="20"/>
        <v>6.8904301200000004</v>
      </c>
      <c r="F441" s="37">
        <f>VLOOKUP(L441,Mapping!D:H,5,0)</f>
        <v>0</v>
      </c>
      <c r="G441" t="s">
        <v>562</v>
      </c>
      <c r="H441" t="s">
        <v>104</v>
      </c>
      <c r="I441" t="s">
        <v>2663</v>
      </c>
      <c r="J441">
        <v>450000</v>
      </c>
      <c r="K441" t="s">
        <v>647</v>
      </c>
      <c r="L441">
        <v>452181</v>
      </c>
      <c r="M441">
        <v>0</v>
      </c>
      <c r="N441" t="s">
        <v>771</v>
      </c>
      <c r="O441" t="s">
        <v>565</v>
      </c>
      <c r="P441">
        <v>0</v>
      </c>
      <c r="Q441">
        <v>24893317.699999999</v>
      </c>
      <c r="R441">
        <v>0</v>
      </c>
      <c r="S441">
        <v>44010983.5</v>
      </c>
      <c r="T441">
        <v>0</v>
      </c>
      <c r="U441">
        <v>68904301.200000003</v>
      </c>
      <c r="V441">
        <v>0</v>
      </c>
      <c r="W441">
        <v>24893317.699999999</v>
      </c>
      <c r="X441">
        <v>0</v>
      </c>
      <c r="Y441">
        <v>44010983.5</v>
      </c>
      <c r="Z441">
        <v>0</v>
      </c>
      <c r="AA441">
        <v>68904301.200000003</v>
      </c>
    </row>
    <row r="442" spans="1:27" ht="15" customHeight="1" x14ac:dyDescent="0.25">
      <c r="A442" s="37" t="str">
        <f t="shared" si="18"/>
        <v>LDINPF5.2</v>
      </c>
      <c r="B442" s="37">
        <f>VLOOKUP(L442,Mapping!D:F,3,0)</f>
        <v>5.2</v>
      </c>
      <c r="C442" s="37" t="str">
        <f>VLOOKUP(L442,Mapping!D:G,4,0)</f>
        <v>Ignore</v>
      </c>
      <c r="D442" s="38">
        <f t="shared" si="19"/>
        <v>2.0210328999999999E-2</v>
      </c>
      <c r="E442" s="38">
        <f t="shared" si="20"/>
        <v>7.0038885999999995E-2</v>
      </c>
      <c r="F442" s="37">
        <f>VLOOKUP(L442,Mapping!D:H,5,0)</f>
        <v>0</v>
      </c>
      <c r="G442" t="s">
        <v>562</v>
      </c>
      <c r="H442" t="s">
        <v>104</v>
      </c>
      <c r="I442" t="s">
        <v>2663</v>
      </c>
      <c r="J442">
        <v>450000</v>
      </c>
      <c r="K442" t="s">
        <v>647</v>
      </c>
      <c r="L442">
        <v>452230</v>
      </c>
      <c r="M442">
        <v>0</v>
      </c>
      <c r="N442" t="s">
        <v>654</v>
      </c>
      <c r="O442" t="s">
        <v>565</v>
      </c>
      <c r="P442">
        <v>0</v>
      </c>
      <c r="Q442">
        <v>498285.57</v>
      </c>
      <c r="R442">
        <v>0</v>
      </c>
      <c r="S442">
        <v>202103.29</v>
      </c>
      <c r="T442">
        <v>0</v>
      </c>
      <c r="U442">
        <v>700388.86</v>
      </c>
      <c r="V442">
        <v>0</v>
      </c>
      <c r="W442">
        <v>498285.57</v>
      </c>
      <c r="X442">
        <v>0</v>
      </c>
      <c r="Y442">
        <v>202103.29</v>
      </c>
      <c r="Z442">
        <v>0</v>
      </c>
      <c r="AA442">
        <v>700388.86</v>
      </c>
    </row>
    <row r="443" spans="1:27" ht="15" customHeight="1" x14ac:dyDescent="0.25">
      <c r="A443" s="37" t="str">
        <f t="shared" si="18"/>
        <v>LDINPF5.2</v>
      </c>
      <c r="B443" s="37">
        <f>VLOOKUP(L443,Mapping!D:F,3,0)</f>
        <v>5.2</v>
      </c>
      <c r="C443" s="37" t="str">
        <f>VLOOKUP(L443,Mapping!D:G,4,0)</f>
        <v>Ignore</v>
      </c>
      <c r="D443" s="38">
        <f t="shared" si="19"/>
        <v>1.080484354</v>
      </c>
      <c r="E443" s="38">
        <f t="shared" si="20"/>
        <v>1.7892002039999999</v>
      </c>
      <c r="F443" s="37">
        <f>VLOOKUP(L443,Mapping!D:H,5,0)</f>
        <v>0</v>
      </c>
      <c r="G443" t="s">
        <v>562</v>
      </c>
      <c r="H443" t="s">
        <v>104</v>
      </c>
      <c r="I443" t="s">
        <v>2663</v>
      </c>
      <c r="J443">
        <v>450000</v>
      </c>
      <c r="K443" t="s">
        <v>647</v>
      </c>
      <c r="L443">
        <v>452247</v>
      </c>
      <c r="M443">
        <v>0</v>
      </c>
      <c r="N443" t="s">
        <v>655</v>
      </c>
      <c r="O443" t="s">
        <v>565</v>
      </c>
      <c r="P443">
        <v>0</v>
      </c>
      <c r="Q443">
        <v>7087158.5</v>
      </c>
      <c r="R443">
        <v>0</v>
      </c>
      <c r="S443">
        <v>10804843.539999999</v>
      </c>
      <c r="T443">
        <v>0</v>
      </c>
      <c r="U443">
        <v>17892002.039999999</v>
      </c>
      <c r="V443">
        <v>0</v>
      </c>
      <c r="W443">
        <v>7087158.5</v>
      </c>
      <c r="X443">
        <v>0</v>
      </c>
      <c r="Y443">
        <v>10804843.539999999</v>
      </c>
      <c r="Z443">
        <v>0</v>
      </c>
      <c r="AA443">
        <v>17892002.039999999</v>
      </c>
    </row>
    <row r="444" spans="1:27" ht="15" customHeight="1" x14ac:dyDescent="0.25">
      <c r="A444" s="37" t="str">
        <f t="shared" si="18"/>
        <v>LDINPF5.5</v>
      </c>
      <c r="B444" s="37">
        <f>VLOOKUP(L444,Mapping!D:F,3,0)</f>
        <v>5.5</v>
      </c>
      <c r="C444" s="37" t="str">
        <f>VLOOKUP(L444,Mapping!D:G,4,0)</f>
        <v>Ignore</v>
      </c>
      <c r="D444" s="38">
        <f t="shared" si="19"/>
        <v>7.6468130000000006E-3</v>
      </c>
      <c r="E444" s="38">
        <f t="shared" si="20"/>
        <v>7.6468130000000006E-3</v>
      </c>
      <c r="F444" s="37">
        <f>VLOOKUP(L444,Mapping!D:H,5,0)</f>
        <v>0</v>
      </c>
      <c r="G444" t="s">
        <v>562</v>
      </c>
      <c r="H444" t="s">
        <v>104</v>
      </c>
      <c r="I444" t="s">
        <v>2663</v>
      </c>
      <c r="J444">
        <v>460000</v>
      </c>
      <c r="K444" t="s">
        <v>656</v>
      </c>
      <c r="L444">
        <v>452233</v>
      </c>
      <c r="M444">
        <v>0</v>
      </c>
      <c r="N444" t="s">
        <v>657</v>
      </c>
      <c r="O444" t="s">
        <v>565</v>
      </c>
      <c r="P444">
        <v>0</v>
      </c>
      <c r="Q444">
        <v>0</v>
      </c>
      <c r="R444">
        <v>0</v>
      </c>
      <c r="S444">
        <v>76468.13</v>
      </c>
      <c r="T444">
        <v>0</v>
      </c>
      <c r="U444">
        <v>76468.13</v>
      </c>
      <c r="V444">
        <v>0</v>
      </c>
      <c r="W444">
        <v>0</v>
      </c>
      <c r="X444">
        <v>0</v>
      </c>
      <c r="Y444">
        <v>76468.13</v>
      </c>
      <c r="Z444">
        <v>0</v>
      </c>
      <c r="AA444">
        <v>76468.13</v>
      </c>
    </row>
    <row r="445" spans="1:27" ht="15" customHeight="1" x14ac:dyDescent="0.25">
      <c r="A445" s="37" t="str">
        <f t="shared" si="18"/>
        <v>LDINPF5.5</v>
      </c>
      <c r="B445" s="37">
        <f>VLOOKUP(L445,Mapping!D:F,3,0)</f>
        <v>5.5</v>
      </c>
      <c r="C445" s="37" t="str">
        <f>VLOOKUP(L445,Mapping!D:G,4,0)</f>
        <v>Ignore</v>
      </c>
      <c r="D445" s="38">
        <f t="shared" si="19"/>
        <v>9.1606700000000001E-4</v>
      </c>
      <c r="E445" s="38">
        <f t="shared" si="20"/>
        <v>1.7256279999999999E-3</v>
      </c>
      <c r="F445" s="37">
        <f>VLOOKUP(L445,Mapping!D:H,5,0)</f>
        <v>0</v>
      </c>
      <c r="G445" t="s">
        <v>562</v>
      </c>
      <c r="H445" t="s">
        <v>104</v>
      </c>
      <c r="I445" t="s">
        <v>2663</v>
      </c>
      <c r="J445">
        <v>460000</v>
      </c>
      <c r="K445" t="s">
        <v>656</v>
      </c>
      <c r="L445">
        <v>455103</v>
      </c>
      <c r="M445">
        <v>0</v>
      </c>
      <c r="N445" t="s">
        <v>658</v>
      </c>
      <c r="O445" t="s">
        <v>565</v>
      </c>
      <c r="P445">
        <v>0</v>
      </c>
      <c r="Q445">
        <v>8095.61</v>
      </c>
      <c r="R445">
        <v>0</v>
      </c>
      <c r="S445">
        <v>9160.67</v>
      </c>
      <c r="T445">
        <v>0</v>
      </c>
      <c r="U445">
        <v>17256.28</v>
      </c>
      <c r="V445">
        <v>0</v>
      </c>
      <c r="W445">
        <v>8095.61</v>
      </c>
      <c r="X445">
        <v>0</v>
      </c>
      <c r="Y445">
        <v>9160.67</v>
      </c>
      <c r="Z445">
        <v>0</v>
      </c>
      <c r="AA445">
        <v>17256.28</v>
      </c>
    </row>
    <row r="446" spans="1:27" ht="15" customHeight="1" x14ac:dyDescent="0.25">
      <c r="A446" s="37" t="str">
        <f t="shared" si="18"/>
        <v>LDINPF5.5</v>
      </c>
      <c r="B446" s="37">
        <f>VLOOKUP(L446,Mapping!D:F,3,0)</f>
        <v>5.5</v>
      </c>
      <c r="C446" s="37" t="str">
        <f>VLOOKUP(L446,Mapping!D:G,4,0)</f>
        <v>Ignore</v>
      </c>
      <c r="D446" s="38">
        <f t="shared" si="19"/>
        <v>6.5042519999999994E-3</v>
      </c>
      <c r="E446" s="38">
        <f t="shared" si="20"/>
        <v>1.1561644999999999E-2</v>
      </c>
      <c r="F446" s="37">
        <f>VLOOKUP(L446,Mapping!D:H,5,0)</f>
        <v>0</v>
      </c>
      <c r="G446" t="s">
        <v>562</v>
      </c>
      <c r="H446" t="s">
        <v>104</v>
      </c>
      <c r="I446" t="s">
        <v>2663</v>
      </c>
      <c r="J446">
        <v>460000</v>
      </c>
      <c r="K446" t="s">
        <v>656</v>
      </c>
      <c r="L446">
        <v>460000</v>
      </c>
      <c r="M446">
        <v>0</v>
      </c>
      <c r="N446" t="s">
        <v>706</v>
      </c>
      <c r="O446" t="s">
        <v>565</v>
      </c>
      <c r="P446">
        <v>0</v>
      </c>
      <c r="Q446">
        <v>50573.93</v>
      </c>
      <c r="R446">
        <v>0</v>
      </c>
      <c r="S446">
        <v>65042.52</v>
      </c>
      <c r="T446">
        <v>0</v>
      </c>
      <c r="U446">
        <v>115616.45</v>
      </c>
      <c r="V446">
        <v>0</v>
      </c>
      <c r="W446">
        <v>50573.93</v>
      </c>
      <c r="X446">
        <v>0</v>
      </c>
      <c r="Y446">
        <v>65042.52</v>
      </c>
      <c r="Z446">
        <v>0</v>
      </c>
      <c r="AA446">
        <v>115616.45</v>
      </c>
    </row>
    <row r="447" spans="1:27" ht="15" customHeight="1" x14ac:dyDescent="0.25">
      <c r="A447" s="37" t="str">
        <f t="shared" si="18"/>
        <v>LDINPF5.5</v>
      </c>
      <c r="B447" s="37">
        <f>VLOOKUP(L447,Mapping!D:F,3,0)</f>
        <v>5.5</v>
      </c>
      <c r="C447" s="37" t="str">
        <f>VLOOKUP(L447,Mapping!D:G,4,0)</f>
        <v>Ignore</v>
      </c>
      <c r="D447" s="38">
        <f t="shared" si="19"/>
        <v>-1.4233309999999999E-3</v>
      </c>
      <c r="E447" s="38">
        <f t="shared" si="20"/>
        <v>-3.0832659999999999E-3</v>
      </c>
      <c r="F447" s="37">
        <f>VLOOKUP(L447,Mapping!D:H,5,0)</f>
        <v>0</v>
      </c>
      <c r="G447" t="s">
        <v>562</v>
      </c>
      <c r="H447" t="s">
        <v>104</v>
      </c>
      <c r="I447" t="s">
        <v>2663</v>
      </c>
      <c r="J447">
        <v>460000</v>
      </c>
      <c r="K447" t="s">
        <v>656</v>
      </c>
      <c r="L447">
        <v>460100</v>
      </c>
      <c r="M447">
        <v>0</v>
      </c>
      <c r="N447" t="s">
        <v>729</v>
      </c>
      <c r="O447" t="s">
        <v>565</v>
      </c>
      <c r="P447">
        <v>-16599.349999999999</v>
      </c>
      <c r="Q447">
        <v>0</v>
      </c>
      <c r="R447">
        <v>-14233.31</v>
      </c>
      <c r="S447">
        <v>0</v>
      </c>
      <c r="T447">
        <v>-30832.66</v>
      </c>
      <c r="U447">
        <v>0</v>
      </c>
      <c r="V447">
        <v>-16599.349999999999</v>
      </c>
      <c r="W447">
        <v>0</v>
      </c>
      <c r="X447">
        <v>-14233.31</v>
      </c>
      <c r="Y447">
        <v>0</v>
      </c>
      <c r="Z447">
        <v>-30832.66</v>
      </c>
      <c r="AA447">
        <v>0</v>
      </c>
    </row>
    <row r="448" spans="1:27" ht="15" customHeight="1" x14ac:dyDescent="0.25">
      <c r="A448" s="37" t="str">
        <f t="shared" si="18"/>
        <v>LDINPF5.5</v>
      </c>
      <c r="B448" s="37">
        <f>VLOOKUP(L448,Mapping!D:F,3,0)</f>
        <v>5.5</v>
      </c>
      <c r="C448" s="37" t="str">
        <f>VLOOKUP(L448,Mapping!D:G,4,0)</f>
        <v>Ignore</v>
      </c>
      <c r="D448" s="38">
        <f t="shared" si="19"/>
        <v>1.8278400000000001E-3</v>
      </c>
      <c r="E448" s="38">
        <f t="shared" si="20"/>
        <v>3.4971070000000002E-3</v>
      </c>
      <c r="F448" s="37">
        <f>VLOOKUP(L448,Mapping!D:H,5,0)</f>
        <v>0</v>
      </c>
      <c r="G448" t="s">
        <v>562</v>
      </c>
      <c r="H448" t="s">
        <v>104</v>
      </c>
      <c r="I448" t="s">
        <v>2663</v>
      </c>
      <c r="J448">
        <v>460000</v>
      </c>
      <c r="K448" t="s">
        <v>656</v>
      </c>
      <c r="L448">
        <v>460101</v>
      </c>
      <c r="M448">
        <v>0</v>
      </c>
      <c r="N448" t="s">
        <v>732</v>
      </c>
      <c r="O448" t="s">
        <v>565</v>
      </c>
      <c r="P448">
        <v>0</v>
      </c>
      <c r="Q448">
        <v>16692.670000000002</v>
      </c>
      <c r="R448">
        <v>0</v>
      </c>
      <c r="S448">
        <v>18278.400000000001</v>
      </c>
      <c r="T448">
        <v>0</v>
      </c>
      <c r="U448">
        <v>34971.07</v>
      </c>
      <c r="V448">
        <v>0</v>
      </c>
      <c r="W448">
        <v>16692.670000000002</v>
      </c>
      <c r="X448">
        <v>0</v>
      </c>
      <c r="Y448">
        <v>18278.400000000001</v>
      </c>
      <c r="Z448">
        <v>0</v>
      </c>
      <c r="AA448">
        <v>34971.07</v>
      </c>
    </row>
    <row r="449" spans="1:27" ht="15" customHeight="1" x14ac:dyDescent="0.25">
      <c r="A449" s="37" t="str">
        <f t="shared" si="18"/>
        <v>LDINPF5.5</v>
      </c>
      <c r="B449" s="37">
        <f>VLOOKUP(L449,Mapping!D:F,3,0)</f>
        <v>5.5</v>
      </c>
      <c r="C449" s="37" t="str">
        <f>VLOOKUP(L449,Mapping!D:G,4,0)</f>
        <v>Ignore</v>
      </c>
      <c r="D449" s="38">
        <f t="shared" si="19"/>
        <v>0</v>
      </c>
      <c r="E449" s="38">
        <f t="shared" si="20"/>
        <v>7.1600000000000001E-7</v>
      </c>
      <c r="F449" s="37">
        <f>VLOOKUP(L449,Mapping!D:H,5,0)</f>
        <v>0</v>
      </c>
      <c r="G449" t="s">
        <v>562</v>
      </c>
      <c r="H449" t="s">
        <v>104</v>
      </c>
      <c r="I449" t="s">
        <v>2663</v>
      </c>
      <c r="J449">
        <v>460000</v>
      </c>
      <c r="K449" t="s">
        <v>656</v>
      </c>
      <c r="L449">
        <v>460112</v>
      </c>
      <c r="M449">
        <v>0</v>
      </c>
      <c r="N449" t="s">
        <v>941</v>
      </c>
      <c r="O449" t="s">
        <v>565</v>
      </c>
      <c r="P449">
        <v>0</v>
      </c>
      <c r="Q449">
        <v>7.16</v>
      </c>
      <c r="R449">
        <v>0</v>
      </c>
      <c r="S449">
        <v>0</v>
      </c>
      <c r="T449">
        <v>0</v>
      </c>
      <c r="U449">
        <v>7.16</v>
      </c>
      <c r="V449">
        <v>0</v>
      </c>
      <c r="W449">
        <v>7.16</v>
      </c>
      <c r="X449">
        <v>0</v>
      </c>
      <c r="Y449">
        <v>0</v>
      </c>
      <c r="Z449">
        <v>0</v>
      </c>
      <c r="AA449">
        <v>7.16</v>
      </c>
    </row>
    <row r="450" spans="1:27" ht="15" customHeight="1" x14ac:dyDescent="0.25">
      <c r="A450" s="37" t="str">
        <f t="shared" si="18"/>
        <v>LDINPF5.5</v>
      </c>
      <c r="B450" s="37">
        <f>VLOOKUP(L450,Mapping!D:F,3,0)</f>
        <v>5.5</v>
      </c>
      <c r="C450" s="37" t="str">
        <f>VLOOKUP(L450,Mapping!D:G,4,0)</f>
        <v>Ignore</v>
      </c>
      <c r="D450" s="38">
        <f t="shared" si="19"/>
        <v>7.5610000000000001E-6</v>
      </c>
      <c r="E450" s="38">
        <f t="shared" si="20"/>
        <v>7.5980000000000008E-6</v>
      </c>
      <c r="F450" s="37">
        <f>VLOOKUP(L450,Mapping!D:H,5,0)</f>
        <v>0</v>
      </c>
      <c r="G450" t="s">
        <v>562</v>
      </c>
      <c r="H450" t="s">
        <v>104</v>
      </c>
      <c r="I450" t="s">
        <v>2663</v>
      </c>
      <c r="J450">
        <v>460000</v>
      </c>
      <c r="K450" t="s">
        <v>656</v>
      </c>
      <c r="L450">
        <v>460128</v>
      </c>
      <c r="M450">
        <v>0</v>
      </c>
      <c r="N450" t="s">
        <v>942</v>
      </c>
      <c r="O450" t="s">
        <v>565</v>
      </c>
      <c r="P450">
        <v>0</v>
      </c>
      <c r="Q450">
        <v>0.37</v>
      </c>
      <c r="R450">
        <v>0</v>
      </c>
      <c r="S450">
        <v>75.61</v>
      </c>
      <c r="T450">
        <v>0</v>
      </c>
      <c r="U450">
        <v>75.98</v>
      </c>
      <c r="V450">
        <v>0</v>
      </c>
      <c r="W450">
        <v>0.37</v>
      </c>
      <c r="X450">
        <v>0</v>
      </c>
      <c r="Y450">
        <v>75.61</v>
      </c>
      <c r="Z450">
        <v>0</v>
      </c>
      <c r="AA450">
        <v>75.98</v>
      </c>
    </row>
    <row r="451" spans="1:27" ht="15" customHeight="1" x14ac:dyDescent="0.25">
      <c r="A451" s="37" t="str">
        <f t="shared" si="18"/>
        <v>LDINPF5.5</v>
      </c>
      <c r="B451" s="37">
        <f>VLOOKUP(L451,Mapping!D:F,3,0)</f>
        <v>5.5</v>
      </c>
      <c r="C451" s="37" t="str">
        <f>VLOOKUP(L451,Mapping!D:G,4,0)</f>
        <v>Ignore</v>
      </c>
      <c r="D451" s="38">
        <f t="shared" si="19"/>
        <v>-4.1188999999999999E-4</v>
      </c>
      <c r="E451" s="38">
        <f t="shared" si="20"/>
        <v>-4.2224200000000003E-4</v>
      </c>
      <c r="F451" s="37">
        <f>VLOOKUP(L451,Mapping!D:H,5,0)</f>
        <v>0</v>
      </c>
      <c r="G451" t="s">
        <v>562</v>
      </c>
      <c r="H451" t="s">
        <v>104</v>
      </c>
      <c r="I451" t="s">
        <v>2663</v>
      </c>
      <c r="J451">
        <v>460000</v>
      </c>
      <c r="K451" t="s">
        <v>656</v>
      </c>
      <c r="L451">
        <v>460143</v>
      </c>
      <c r="M451">
        <v>0</v>
      </c>
      <c r="N451" t="s">
        <v>730</v>
      </c>
      <c r="O451" t="s">
        <v>565</v>
      </c>
      <c r="P451">
        <v>-103.52</v>
      </c>
      <c r="Q451">
        <v>0</v>
      </c>
      <c r="R451">
        <v>-4118.8999999999996</v>
      </c>
      <c r="S451">
        <v>0</v>
      </c>
      <c r="T451">
        <v>-4222.42</v>
      </c>
      <c r="U451">
        <v>0</v>
      </c>
      <c r="V451">
        <v>-103.52</v>
      </c>
      <c r="W451">
        <v>0</v>
      </c>
      <c r="X451">
        <v>-4118.8999999999996</v>
      </c>
      <c r="Y451">
        <v>0</v>
      </c>
      <c r="Z451">
        <v>-4222.42</v>
      </c>
      <c r="AA451">
        <v>0</v>
      </c>
    </row>
    <row r="452" spans="1:27" ht="15" customHeight="1" x14ac:dyDescent="0.25">
      <c r="A452" s="37" t="str">
        <f t="shared" ref="A452:A515" si="21">H452&amp;B452</f>
        <v>LDINPF5.5</v>
      </c>
      <c r="B452" s="37">
        <f>VLOOKUP(L452,Mapping!D:F,3,0)</f>
        <v>5.5</v>
      </c>
      <c r="C452" s="37" t="str">
        <f>VLOOKUP(L452,Mapping!D:G,4,0)</f>
        <v>Ignore</v>
      </c>
      <c r="D452" s="38">
        <f t="shared" ref="D452:D515" si="22">(X452+Y452)/10000000</f>
        <v>-1.8E-7</v>
      </c>
      <c r="E452" s="38">
        <f t="shared" ref="E452:E515" si="23">(Z452+AA452)/10000000</f>
        <v>-1.29E-7</v>
      </c>
      <c r="F452" s="37">
        <f>VLOOKUP(L452,Mapping!D:H,5,0)</f>
        <v>0</v>
      </c>
      <c r="G452" t="s">
        <v>562</v>
      </c>
      <c r="H452" t="s">
        <v>104</v>
      </c>
      <c r="I452" t="s">
        <v>2663</v>
      </c>
      <c r="J452">
        <v>460000</v>
      </c>
      <c r="K452" t="s">
        <v>656</v>
      </c>
      <c r="L452">
        <v>460146</v>
      </c>
      <c r="M452">
        <v>0</v>
      </c>
      <c r="N452" t="s">
        <v>943</v>
      </c>
      <c r="O452" t="s">
        <v>565</v>
      </c>
      <c r="P452">
        <v>0</v>
      </c>
      <c r="Q452">
        <v>0.51</v>
      </c>
      <c r="R452">
        <v>-1.8</v>
      </c>
      <c r="S452">
        <v>0</v>
      </c>
      <c r="T452">
        <v>-1.29</v>
      </c>
      <c r="U452">
        <v>0</v>
      </c>
      <c r="V452">
        <v>0</v>
      </c>
      <c r="W452">
        <v>0.51</v>
      </c>
      <c r="X452">
        <v>-1.8</v>
      </c>
      <c r="Y452">
        <v>0</v>
      </c>
      <c r="Z452">
        <v>-1.29</v>
      </c>
      <c r="AA452">
        <v>0</v>
      </c>
    </row>
    <row r="453" spans="1:27" ht="15" customHeight="1" x14ac:dyDescent="0.25">
      <c r="A453" s="37" t="str">
        <f t="shared" si="21"/>
        <v>LDINPF5.5</v>
      </c>
      <c r="B453" s="37">
        <f>VLOOKUP(L453,Mapping!D:F,3,0)</f>
        <v>5.5</v>
      </c>
      <c r="C453" s="37" t="str">
        <f>VLOOKUP(L453,Mapping!D:G,4,0)</f>
        <v>Ignore</v>
      </c>
      <c r="D453" s="38">
        <f t="shared" si="22"/>
        <v>0</v>
      </c>
      <c r="E453" s="38">
        <f t="shared" si="23"/>
        <v>1.68E-7</v>
      </c>
      <c r="F453" s="37">
        <f>VLOOKUP(L453,Mapping!D:H,5,0)</f>
        <v>0</v>
      </c>
      <c r="G453" t="s">
        <v>562</v>
      </c>
      <c r="H453" t="s">
        <v>104</v>
      </c>
      <c r="I453" t="s">
        <v>2663</v>
      </c>
      <c r="J453">
        <v>460000</v>
      </c>
      <c r="K453" t="s">
        <v>656</v>
      </c>
      <c r="L453">
        <v>460164</v>
      </c>
      <c r="M453">
        <v>0</v>
      </c>
      <c r="N453" t="s">
        <v>944</v>
      </c>
      <c r="O453" t="s">
        <v>565</v>
      </c>
      <c r="P453">
        <v>0</v>
      </c>
      <c r="Q453">
        <v>1.68</v>
      </c>
      <c r="R453">
        <v>0</v>
      </c>
      <c r="S453">
        <v>0</v>
      </c>
      <c r="T453">
        <v>0</v>
      </c>
      <c r="U453">
        <v>1.68</v>
      </c>
      <c r="V453">
        <v>0</v>
      </c>
      <c r="W453">
        <v>1.68</v>
      </c>
      <c r="X453">
        <v>0</v>
      </c>
      <c r="Y453">
        <v>0</v>
      </c>
      <c r="Z453">
        <v>0</v>
      </c>
      <c r="AA453">
        <v>1.68</v>
      </c>
    </row>
    <row r="454" spans="1:27" ht="15" customHeight="1" x14ac:dyDescent="0.25">
      <c r="A454" s="37" t="str">
        <f t="shared" si="21"/>
        <v>LDINPF5.5</v>
      </c>
      <c r="B454" s="37">
        <f>VLOOKUP(L454,Mapping!D:F,3,0)</f>
        <v>5.5</v>
      </c>
      <c r="C454" s="37" t="str">
        <f>VLOOKUP(L454,Mapping!D:G,4,0)</f>
        <v>Ignore</v>
      </c>
      <c r="D454" s="38">
        <f t="shared" si="22"/>
        <v>0</v>
      </c>
      <c r="E454" s="38">
        <f t="shared" si="23"/>
        <v>4.8E-8</v>
      </c>
      <c r="F454" s="37">
        <f>VLOOKUP(L454,Mapping!D:H,5,0)</f>
        <v>0</v>
      </c>
      <c r="G454" t="s">
        <v>562</v>
      </c>
      <c r="H454" t="s">
        <v>104</v>
      </c>
      <c r="I454" t="s">
        <v>2663</v>
      </c>
      <c r="J454">
        <v>460000</v>
      </c>
      <c r="K454" t="s">
        <v>656</v>
      </c>
      <c r="L454">
        <v>460166</v>
      </c>
      <c r="M454">
        <v>0</v>
      </c>
      <c r="N454" t="s">
        <v>945</v>
      </c>
      <c r="O454" t="s">
        <v>565</v>
      </c>
      <c r="P454">
        <v>0</v>
      </c>
      <c r="Q454">
        <v>0.48</v>
      </c>
      <c r="R454">
        <v>0</v>
      </c>
      <c r="S454">
        <v>0</v>
      </c>
      <c r="T454">
        <v>0</v>
      </c>
      <c r="U454">
        <v>0.48</v>
      </c>
      <c r="V454">
        <v>0</v>
      </c>
      <c r="W454">
        <v>0.48</v>
      </c>
      <c r="X454">
        <v>0</v>
      </c>
      <c r="Y454">
        <v>0</v>
      </c>
      <c r="Z454">
        <v>0</v>
      </c>
      <c r="AA454">
        <v>0.48</v>
      </c>
    </row>
    <row r="455" spans="1:27" ht="15" customHeight="1" x14ac:dyDescent="0.25">
      <c r="A455" s="37" t="str">
        <f t="shared" si="21"/>
        <v>LDINPF5.3</v>
      </c>
      <c r="B455" s="37">
        <f>VLOOKUP(L455,Mapping!D:F,3,0)</f>
        <v>5.3</v>
      </c>
      <c r="C455" s="37" t="str">
        <f>VLOOKUP(L455,Mapping!D:G,4,0)</f>
        <v>Ignore</v>
      </c>
      <c r="D455" s="38">
        <f t="shared" si="22"/>
        <v>-0.31918249999999998</v>
      </c>
      <c r="E455" s="38">
        <f t="shared" si="23"/>
        <v>-0.92503250000000004</v>
      </c>
      <c r="F455" s="37">
        <f>VLOOKUP(L455,Mapping!D:H,5,0)</f>
        <v>0</v>
      </c>
      <c r="G455" t="s">
        <v>562</v>
      </c>
      <c r="H455" t="s">
        <v>104</v>
      </c>
      <c r="I455" t="s">
        <v>2663</v>
      </c>
      <c r="J455">
        <v>510000</v>
      </c>
      <c r="K455" t="s">
        <v>659</v>
      </c>
      <c r="L455">
        <v>512120</v>
      </c>
      <c r="M455">
        <v>0</v>
      </c>
      <c r="N455" t="s">
        <v>660</v>
      </c>
      <c r="O455" t="s">
        <v>565</v>
      </c>
      <c r="P455">
        <v>-6058500</v>
      </c>
      <c r="Q455">
        <v>0</v>
      </c>
      <c r="R455">
        <v>-3191825</v>
      </c>
      <c r="S455">
        <v>0</v>
      </c>
      <c r="T455">
        <v>-9250325</v>
      </c>
      <c r="U455">
        <v>0</v>
      </c>
      <c r="V455">
        <v>-6058500</v>
      </c>
      <c r="W455">
        <v>0</v>
      </c>
      <c r="X455">
        <v>-3191825</v>
      </c>
      <c r="Y455">
        <v>0</v>
      </c>
      <c r="Z455">
        <v>-9250325</v>
      </c>
      <c r="AA455">
        <v>0</v>
      </c>
    </row>
    <row r="456" spans="1:27" ht="15" customHeight="1" x14ac:dyDescent="0.25">
      <c r="A456" s="37" t="str">
        <f t="shared" si="21"/>
        <v>LDINPF5.3</v>
      </c>
      <c r="B456" s="37">
        <f>VLOOKUP(L456,Mapping!D:F,3,0)</f>
        <v>5.3</v>
      </c>
      <c r="C456" s="37" t="str">
        <f>VLOOKUP(L456,Mapping!D:G,4,0)</f>
        <v>Ignore</v>
      </c>
      <c r="D456" s="38">
        <f t="shared" si="22"/>
        <v>-7.6517249999999995E-2</v>
      </c>
      <c r="E456" s="38">
        <f t="shared" si="23"/>
        <v>-0.10753485</v>
      </c>
      <c r="F456" s="37">
        <f>VLOOKUP(L456,Mapping!D:H,5,0)</f>
        <v>0</v>
      </c>
      <c r="G456" t="s">
        <v>562</v>
      </c>
      <c r="H456" t="s">
        <v>104</v>
      </c>
      <c r="I456" t="s">
        <v>2663</v>
      </c>
      <c r="J456">
        <v>510000</v>
      </c>
      <c r="K456" t="s">
        <v>659</v>
      </c>
      <c r="L456">
        <v>512190</v>
      </c>
      <c r="M456">
        <v>0</v>
      </c>
      <c r="N456" t="s">
        <v>773</v>
      </c>
      <c r="O456" t="s">
        <v>565</v>
      </c>
      <c r="P456">
        <v>-310176</v>
      </c>
      <c r="Q456">
        <v>0</v>
      </c>
      <c r="R456">
        <v>-765172.5</v>
      </c>
      <c r="S456">
        <v>0</v>
      </c>
      <c r="T456">
        <v>-1075348.5</v>
      </c>
      <c r="U456">
        <v>0</v>
      </c>
      <c r="V456">
        <v>-310176</v>
      </c>
      <c r="W456">
        <v>0</v>
      </c>
      <c r="X456">
        <v>-765172.5</v>
      </c>
      <c r="Y456">
        <v>0</v>
      </c>
      <c r="Z456">
        <v>-1075348.5</v>
      </c>
      <c r="AA456">
        <v>0</v>
      </c>
    </row>
    <row r="457" spans="1:27" ht="15" customHeight="1" x14ac:dyDescent="0.25">
      <c r="A457" s="37" t="str">
        <f t="shared" si="21"/>
        <v>LDINPFIgnore</v>
      </c>
      <c r="B457" s="37" t="str">
        <f>VLOOKUP(L457,Mapping!D:F,3,0)</f>
        <v>Ignore</v>
      </c>
      <c r="C457" s="37" t="str">
        <f>VLOOKUP(L457,Mapping!D:G,4,0)</f>
        <v>Mirror</v>
      </c>
      <c r="D457" s="38">
        <f t="shared" si="22"/>
        <v>0</v>
      </c>
      <c r="E457" s="38">
        <f t="shared" si="23"/>
        <v>-1.6289041000000001E-2</v>
      </c>
      <c r="F457" s="37">
        <f>VLOOKUP(L457,Mapping!D:H,5,0)</f>
        <v>0</v>
      </c>
      <c r="G457" t="s">
        <v>562</v>
      </c>
      <c r="H457" t="s">
        <v>104</v>
      </c>
      <c r="I457" t="s">
        <v>2663</v>
      </c>
      <c r="J457">
        <v>550000</v>
      </c>
      <c r="K457" t="s">
        <v>666</v>
      </c>
      <c r="L457">
        <v>553007</v>
      </c>
      <c r="M457">
        <v>0</v>
      </c>
      <c r="N457" t="s">
        <v>667</v>
      </c>
      <c r="O457" t="s">
        <v>565</v>
      </c>
      <c r="P457">
        <v>-162890.41</v>
      </c>
      <c r="Q457">
        <v>0</v>
      </c>
      <c r="R457">
        <v>0</v>
      </c>
      <c r="S457">
        <v>0</v>
      </c>
      <c r="T457">
        <v>-162890.41</v>
      </c>
      <c r="U457">
        <v>0</v>
      </c>
      <c r="V457">
        <v>-162890.41</v>
      </c>
      <c r="W457">
        <v>0</v>
      </c>
      <c r="X457">
        <v>0</v>
      </c>
      <c r="Y457">
        <v>0</v>
      </c>
      <c r="Z457">
        <v>-162890.41</v>
      </c>
      <c r="AA457">
        <v>0</v>
      </c>
    </row>
    <row r="458" spans="1:27" ht="15" customHeight="1" x14ac:dyDescent="0.25">
      <c r="A458" s="37" t="str">
        <f t="shared" si="21"/>
        <v>LDINPFIgnore</v>
      </c>
      <c r="B458" s="37" t="str">
        <f>VLOOKUP(L458,Mapping!D:F,3,0)</f>
        <v>Ignore</v>
      </c>
      <c r="C458" s="37" t="str">
        <f>VLOOKUP(L458,Mapping!D:G,4,0)</f>
        <v>Mirror</v>
      </c>
      <c r="D458" s="38">
        <f t="shared" si="22"/>
        <v>-2.148896E-3</v>
      </c>
      <c r="E458" s="38">
        <f t="shared" si="23"/>
        <v>-3.6617160000000002E-3</v>
      </c>
      <c r="F458" s="37">
        <f>VLOOKUP(L458,Mapping!D:H,5,0)</f>
        <v>0</v>
      </c>
      <c r="G458" t="s">
        <v>562</v>
      </c>
      <c r="H458" t="s">
        <v>104</v>
      </c>
      <c r="I458" t="s">
        <v>2663</v>
      </c>
      <c r="J458">
        <v>550000</v>
      </c>
      <c r="K458" t="s">
        <v>666</v>
      </c>
      <c r="L458">
        <v>553020</v>
      </c>
      <c r="M458">
        <v>0</v>
      </c>
      <c r="N458" t="s">
        <v>1284</v>
      </c>
      <c r="O458" t="s">
        <v>565</v>
      </c>
      <c r="P458">
        <v>-15128.2</v>
      </c>
      <c r="Q458">
        <v>0</v>
      </c>
      <c r="R458">
        <v>-21488.959999999999</v>
      </c>
      <c r="S458">
        <v>0</v>
      </c>
      <c r="T458">
        <v>-36617.160000000003</v>
      </c>
      <c r="U458">
        <v>0</v>
      </c>
      <c r="V458">
        <v>-15128.2</v>
      </c>
      <c r="W458">
        <v>0</v>
      </c>
      <c r="X458">
        <v>-21488.959999999999</v>
      </c>
      <c r="Y458">
        <v>0</v>
      </c>
      <c r="Z458">
        <v>-36617.160000000003</v>
      </c>
      <c r="AA458">
        <v>0</v>
      </c>
    </row>
    <row r="459" spans="1:27" ht="15" customHeight="1" x14ac:dyDescent="0.25">
      <c r="A459" s="37" t="str">
        <f t="shared" si="21"/>
        <v>LDINPFIgnore</v>
      </c>
      <c r="B459" s="37" t="str">
        <f>VLOOKUP(L459,Mapping!D:F,3,0)</f>
        <v>Ignore</v>
      </c>
      <c r="C459" s="37" t="str">
        <f>VLOOKUP(L459,Mapping!D:G,4,0)</f>
        <v>Mirror</v>
      </c>
      <c r="D459" s="38">
        <f t="shared" si="22"/>
        <v>-1.5190186999999999E-2</v>
      </c>
      <c r="E459" s="38">
        <f t="shared" si="23"/>
        <v>-1.5190186999999999E-2</v>
      </c>
      <c r="F459" s="37">
        <f>VLOOKUP(L459,Mapping!D:H,5,0)</f>
        <v>0</v>
      </c>
      <c r="G459" t="s">
        <v>562</v>
      </c>
      <c r="H459" t="s">
        <v>104</v>
      </c>
      <c r="I459" t="s">
        <v>2663</v>
      </c>
      <c r="J459">
        <v>550000</v>
      </c>
      <c r="K459" t="s">
        <v>666</v>
      </c>
      <c r="L459">
        <v>553105</v>
      </c>
      <c r="M459">
        <v>0</v>
      </c>
      <c r="N459" t="s">
        <v>668</v>
      </c>
      <c r="O459" t="s">
        <v>565</v>
      </c>
      <c r="P459">
        <v>0</v>
      </c>
      <c r="Q459">
        <v>0</v>
      </c>
      <c r="R459">
        <v>-151901.87</v>
      </c>
      <c r="S459">
        <v>0</v>
      </c>
      <c r="T459">
        <v>-151901.87</v>
      </c>
      <c r="U459">
        <v>0</v>
      </c>
      <c r="V459">
        <v>0</v>
      </c>
      <c r="W459">
        <v>0</v>
      </c>
      <c r="X459">
        <v>-151901.87</v>
      </c>
      <c r="Y459">
        <v>0</v>
      </c>
      <c r="Z459">
        <v>-151901.87</v>
      </c>
      <c r="AA459">
        <v>0</v>
      </c>
    </row>
    <row r="460" spans="1:27" ht="15" customHeight="1" x14ac:dyDescent="0.25">
      <c r="A460" s="37" t="str">
        <f t="shared" si="21"/>
        <v>LDINPFIgnore</v>
      </c>
      <c r="B460" s="37" t="str">
        <f>VLOOKUP(L460,Mapping!D:F,3,0)</f>
        <v>Ignore</v>
      </c>
      <c r="C460" s="37" t="str">
        <f>VLOOKUP(L460,Mapping!D:G,4,0)</f>
        <v>Mirror</v>
      </c>
      <c r="D460" s="38">
        <f t="shared" si="22"/>
        <v>-0.12858892799999999</v>
      </c>
      <c r="E460" s="38">
        <f t="shared" si="23"/>
        <v>-0.163736674</v>
      </c>
      <c r="F460" s="37">
        <f>VLOOKUP(L460,Mapping!D:H,5,0)</f>
        <v>0</v>
      </c>
      <c r="G460" t="s">
        <v>562</v>
      </c>
      <c r="H460" t="s">
        <v>104</v>
      </c>
      <c r="I460" t="s">
        <v>2663</v>
      </c>
      <c r="J460">
        <v>550000</v>
      </c>
      <c r="K460" t="s">
        <v>666</v>
      </c>
      <c r="L460">
        <v>553107</v>
      </c>
      <c r="M460">
        <v>0</v>
      </c>
      <c r="N460" t="s">
        <v>669</v>
      </c>
      <c r="O460" t="s">
        <v>565</v>
      </c>
      <c r="P460">
        <v>-351477.46</v>
      </c>
      <c r="Q460">
        <v>0</v>
      </c>
      <c r="R460">
        <v>-1285889.28</v>
      </c>
      <c r="S460">
        <v>0</v>
      </c>
      <c r="T460">
        <v>-1637366.74</v>
      </c>
      <c r="U460">
        <v>0</v>
      </c>
      <c r="V460">
        <v>-351477.46</v>
      </c>
      <c r="W460">
        <v>0</v>
      </c>
      <c r="X460">
        <v>-1285889.28</v>
      </c>
      <c r="Y460">
        <v>0</v>
      </c>
      <c r="Z460">
        <v>-1637366.74</v>
      </c>
      <c r="AA460">
        <v>0</v>
      </c>
    </row>
    <row r="461" spans="1:27" ht="15" customHeight="1" x14ac:dyDescent="0.25">
      <c r="A461" s="37" t="str">
        <f t="shared" si="21"/>
        <v>LDINPFIgnore</v>
      </c>
      <c r="B461" s="37" t="str">
        <f>VLOOKUP(L461,Mapping!D:F,3,0)</f>
        <v>Ignore</v>
      </c>
      <c r="C461" s="37" t="str">
        <f>VLOOKUP(L461,Mapping!D:G,4,0)</f>
        <v>Mirror</v>
      </c>
      <c r="D461" s="38">
        <f t="shared" si="22"/>
        <v>0.65919325299999998</v>
      </c>
      <c r="E461" s="38">
        <f t="shared" si="23"/>
        <v>0.86631906400000003</v>
      </c>
      <c r="F461" s="37">
        <f>VLOOKUP(L461,Mapping!D:H,5,0)</f>
        <v>0</v>
      </c>
      <c r="G461" t="s">
        <v>562</v>
      </c>
      <c r="H461" t="s">
        <v>104</v>
      </c>
      <c r="I461" t="s">
        <v>2663</v>
      </c>
      <c r="J461">
        <v>550000</v>
      </c>
      <c r="K461" t="s">
        <v>666</v>
      </c>
      <c r="L461">
        <v>553111</v>
      </c>
      <c r="M461">
        <v>0</v>
      </c>
      <c r="N461" t="s">
        <v>670</v>
      </c>
      <c r="O461" t="s">
        <v>565</v>
      </c>
      <c r="P461">
        <v>0</v>
      </c>
      <c r="Q461">
        <v>2071258.11</v>
      </c>
      <c r="R461">
        <v>0</v>
      </c>
      <c r="S461">
        <v>6591932.5300000003</v>
      </c>
      <c r="T461">
        <v>0</v>
      </c>
      <c r="U461">
        <v>8663190.6400000006</v>
      </c>
      <c r="V461">
        <v>0</v>
      </c>
      <c r="W461">
        <v>2071258.11</v>
      </c>
      <c r="X461">
        <v>0</v>
      </c>
      <c r="Y461">
        <v>6591932.5300000003</v>
      </c>
      <c r="Z461">
        <v>0</v>
      </c>
      <c r="AA461">
        <v>8663190.6400000006</v>
      </c>
    </row>
    <row r="462" spans="1:27" ht="15" customHeight="1" x14ac:dyDescent="0.25">
      <c r="A462" s="37" t="str">
        <f t="shared" si="21"/>
        <v>LDINPFIgnore</v>
      </c>
      <c r="B462" s="37" t="str">
        <f>VLOOKUP(L462,Mapping!D:F,3,0)</f>
        <v>Ignore</v>
      </c>
      <c r="C462" s="37" t="str">
        <f>VLOOKUP(L462,Mapping!D:G,4,0)</f>
        <v>Mirror</v>
      </c>
      <c r="D462" s="38">
        <f t="shared" si="22"/>
        <v>-6.2981669999999995E-3</v>
      </c>
      <c r="E462" s="38">
        <f t="shared" si="23"/>
        <v>-1.8582647000000001E-2</v>
      </c>
      <c r="F462" s="37">
        <f>VLOOKUP(L462,Mapping!D:H,5,0)</f>
        <v>0</v>
      </c>
      <c r="G462" t="s">
        <v>562</v>
      </c>
      <c r="H462" t="s">
        <v>104</v>
      </c>
      <c r="I462" t="s">
        <v>2663</v>
      </c>
      <c r="J462">
        <v>550000</v>
      </c>
      <c r="K462" t="s">
        <v>666</v>
      </c>
      <c r="L462">
        <v>553117</v>
      </c>
      <c r="M462">
        <v>0</v>
      </c>
      <c r="N462" t="s">
        <v>1285</v>
      </c>
      <c r="O462" t="s">
        <v>565</v>
      </c>
      <c r="P462">
        <v>-122844.8</v>
      </c>
      <c r="Q462">
        <v>0</v>
      </c>
      <c r="R462">
        <v>-62981.67</v>
      </c>
      <c r="S462">
        <v>0</v>
      </c>
      <c r="T462">
        <v>-185826.47</v>
      </c>
      <c r="U462">
        <v>0</v>
      </c>
      <c r="V462">
        <v>-122844.8</v>
      </c>
      <c r="W462">
        <v>0</v>
      </c>
      <c r="X462">
        <v>-62981.67</v>
      </c>
      <c r="Y462">
        <v>0</v>
      </c>
      <c r="Z462">
        <v>-185826.47</v>
      </c>
      <c r="AA462">
        <v>0</v>
      </c>
    </row>
    <row r="463" spans="1:27" ht="15" customHeight="1" x14ac:dyDescent="0.25">
      <c r="A463" s="37" t="str">
        <f t="shared" si="21"/>
        <v>LDINPF6.1a</v>
      </c>
      <c r="B463" s="37" t="str">
        <f>VLOOKUP(L463,Mapping!D:F,3,0)</f>
        <v>6.1a</v>
      </c>
      <c r="C463" s="37" t="str">
        <f>VLOOKUP(L463,Mapping!D:G,4,0)</f>
        <v>Accrual</v>
      </c>
      <c r="D463" s="38">
        <f t="shared" si="22"/>
        <v>-5.9209999999999999E-2</v>
      </c>
      <c r="E463" s="38">
        <f t="shared" si="23"/>
        <v>-0.10235</v>
      </c>
      <c r="F463" s="37">
        <f>VLOOKUP(L463,Mapping!D:H,5,0)</f>
        <v>0</v>
      </c>
      <c r="G463" t="s">
        <v>562</v>
      </c>
      <c r="H463" t="s">
        <v>104</v>
      </c>
      <c r="I463" t="s">
        <v>2663</v>
      </c>
      <c r="J463">
        <v>550000</v>
      </c>
      <c r="K463" t="s">
        <v>666</v>
      </c>
      <c r="L463">
        <v>553130</v>
      </c>
      <c r="M463">
        <v>0</v>
      </c>
      <c r="N463" t="s">
        <v>2254</v>
      </c>
      <c r="O463" t="s">
        <v>565</v>
      </c>
      <c r="P463">
        <v>-431400</v>
      </c>
      <c r="Q463">
        <v>0</v>
      </c>
      <c r="R463">
        <v>-592100</v>
      </c>
      <c r="S463">
        <v>0</v>
      </c>
      <c r="T463">
        <v>-1023500</v>
      </c>
      <c r="U463">
        <v>0</v>
      </c>
      <c r="V463">
        <v>-431400</v>
      </c>
      <c r="W463">
        <v>0</v>
      </c>
      <c r="X463">
        <v>-592100</v>
      </c>
      <c r="Y463">
        <v>0</v>
      </c>
      <c r="Z463">
        <v>-1023500</v>
      </c>
      <c r="AA463">
        <v>0</v>
      </c>
    </row>
    <row r="464" spans="1:27" ht="15" customHeight="1" x14ac:dyDescent="0.25">
      <c r="A464" s="37" t="str">
        <f t="shared" si="21"/>
        <v>LDINPF6.3</v>
      </c>
      <c r="B464" s="37">
        <f>VLOOKUP(L464,Mapping!D:F,3,0)</f>
        <v>6.3</v>
      </c>
      <c r="C464" s="37" t="str">
        <f>VLOOKUP(L464,Mapping!D:G,4,0)</f>
        <v>Mirror</v>
      </c>
      <c r="D464" s="38">
        <f t="shared" si="22"/>
        <v>-1.7036601999999998E-2</v>
      </c>
      <c r="E464" s="38">
        <f t="shared" si="23"/>
        <v>-2.7898707000000002E-2</v>
      </c>
      <c r="F464" s="37">
        <f>VLOOKUP(L464,Mapping!D:H,5,0)</f>
        <v>0</v>
      </c>
      <c r="G464" t="s">
        <v>562</v>
      </c>
      <c r="H464" t="s">
        <v>104</v>
      </c>
      <c r="I464" t="s">
        <v>2663</v>
      </c>
      <c r="J464">
        <v>550000</v>
      </c>
      <c r="K464" t="s">
        <v>666</v>
      </c>
      <c r="L464">
        <v>553131</v>
      </c>
      <c r="M464">
        <v>0</v>
      </c>
      <c r="N464" t="s">
        <v>671</v>
      </c>
      <c r="O464" t="s">
        <v>565</v>
      </c>
      <c r="P464">
        <v>-108621.05</v>
      </c>
      <c r="Q464">
        <v>0</v>
      </c>
      <c r="R464">
        <v>-170366.02</v>
      </c>
      <c r="S464">
        <v>0</v>
      </c>
      <c r="T464">
        <v>-278987.07</v>
      </c>
      <c r="U464">
        <v>0</v>
      </c>
      <c r="V464">
        <v>-108621.05</v>
      </c>
      <c r="W464">
        <v>0</v>
      </c>
      <c r="X464">
        <v>-170366.02</v>
      </c>
      <c r="Y464">
        <v>0</v>
      </c>
      <c r="Z464">
        <v>-278987.07</v>
      </c>
      <c r="AA464">
        <v>0</v>
      </c>
    </row>
    <row r="465" spans="1:27" ht="15" customHeight="1" x14ac:dyDescent="0.25">
      <c r="A465" s="37" t="str">
        <f t="shared" si="21"/>
        <v>LDINPF6.1a</v>
      </c>
      <c r="B465" s="37" t="str">
        <f>VLOOKUP(L465,Mapping!D:F,3,0)</f>
        <v>6.1a</v>
      </c>
      <c r="C465" s="37" t="str">
        <f>VLOOKUP(L465,Mapping!D:G,4,0)</f>
        <v>Accrual</v>
      </c>
      <c r="D465" s="38">
        <f t="shared" si="22"/>
        <v>-1.101002E-3</v>
      </c>
      <c r="E465" s="38">
        <f t="shared" si="23"/>
        <v>-1.8046480000000001E-3</v>
      </c>
      <c r="F465" s="37">
        <f>VLOOKUP(L465,Mapping!D:H,5,0)</f>
        <v>0</v>
      </c>
      <c r="G465" t="s">
        <v>562</v>
      </c>
      <c r="H465" t="s">
        <v>104</v>
      </c>
      <c r="I465" t="s">
        <v>2663</v>
      </c>
      <c r="J465">
        <v>550000</v>
      </c>
      <c r="K465" t="s">
        <v>666</v>
      </c>
      <c r="L465">
        <v>553140</v>
      </c>
      <c r="M465">
        <v>0</v>
      </c>
      <c r="N465" t="s">
        <v>2256</v>
      </c>
      <c r="O465" t="s">
        <v>565</v>
      </c>
      <c r="P465">
        <v>-7036.46</v>
      </c>
      <c r="Q465">
        <v>0</v>
      </c>
      <c r="R465">
        <v>-11010.02</v>
      </c>
      <c r="S465">
        <v>0</v>
      </c>
      <c r="T465">
        <v>-18046.48</v>
      </c>
      <c r="U465">
        <v>0</v>
      </c>
      <c r="V465">
        <v>-7036.46</v>
      </c>
      <c r="W465">
        <v>0</v>
      </c>
      <c r="X465">
        <v>-11010.02</v>
      </c>
      <c r="Y465">
        <v>0</v>
      </c>
      <c r="Z465">
        <v>-18046.48</v>
      </c>
      <c r="AA465">
        <v>0</v>
      </c>
    </row>
    <row r="466" spans="1:27" ht="15" customHeight="1" x14ac:dyDescent="0.25">
      <c r="A466" s="37" t="str">
        <f t="shared" si="21"/>
        <v>LDINPFIgnore</v>
      </c>
      <c r="B466" s="37" t="str">
        <f>VLOOKUP(L466,Mapping!D:F,3,0)</f>
        <v>Ignore</v>
      </c>
      <c r="C466" s="37" t="str">
        <f>VLOOKUP(L466,Mapping!D:G,4,0)</f>
        <v>Mirror</v>
      </c>
      <c r="D466" s="38">
        <f t="shared" si="22"/>
        <v>-1.0508100999999999E-2</v>
      </c>
      <c r="E466" s="38">
        <f t="shared" si="23"/>
        <v>-1.4614848000000001E-2</v>
      </c>
      <c r="F466" s="37">
        <f>VLOOKUP(L466,Mapping!D:H,5,0)</f>
        <v>0</v>
      </c>
      <c r="G466" t="s">
        <v>562</v>
      </c>
      <c r="H466" t="s">
        <v>104</v>
      </c>
      <c r="I466" t="s">
        <v>2663</v>
      </c>
      <c r="J466">
        <v>550000</v>
      </c>
      <c r="K466" t="s">
        <v>666</v>
      </c>
      <c r="L466">
        <v>553141</v>
      </c>
      <c r="M466">
        <v>0</v>
      </c>
      <c r="N466" t="s">
        <v>672</v>
      </c>
      <c r="O466" t="s">
        <v>565</v>
      </c>
      <c r="P466">
        <v>-41067.47</v>
      </c>
      <c r="Q466">
        <v>0</v>
      </c>
      <c r="R466">
        <v>-105081.01</v>
      </c>
      <c r="S466">
        <v>0</v>
      </c>
      <c r="T466">
        <v>-146148.48000000001</v>
      </c>
      <c r="U466">
        <v>0</v>
      </c>
      <c r="V466">
        <v>-41067.47</v>
      </c>
      <c r="W466">
        <v>0</v>
      </c>
      <c r="X466">
        <v>-105081.01</v>
      </c>
      <c r="Y466">
        <v>0</v>
      </c>
      <c r="Z466">
        <v>-146148.48000000001</v>
      </c>
      <c r="AA466">
        <v>0</v>
      </c>
    </row>
    <row r="467" spans="1:27" ht="15" customHeight="1" x14ac:dyDescent="0.25">
      <c r="A467" s="37" t="str">
        <f t="shared" si="21"/>
        <v>LDINPFIgnore</v>
      </c>
      <c r="B467" s="37" t="str">
        <f>VLOOKUP(L467,Mapping!D:F,3,0)</f>
        <v>Ignore</v>
      </c>
      <c r="C467" s="37" t="str">
        <f>VLOOKUP(L467,Mapping!D:G,4,0)</f>
        <v>Mirror</v>
      </c>
      <c r="D467" s="38">
        <f t="shared" si="22"/>
        <v>-5.0742529999999999E-3</v>
      </c>
      <c r="E467" s="38">
        <f t="shared" si="23"/>
        <v>-6.0251749999999998E-3</v>
      </c>
      <c r="F467" s="37">
        <f>VLOOKUP(L467,Mapping!D:H,5,0)</f>
        <v>0</v>
      </c>
      <c r="G467" t="s">
        <v>562</v>
      </c>
      <c r="H467" t="s">
        <v>104</v>
      </c>
      <c r="I467" t="s">
        <v>2663</v>
      </c>
      <c r="J467">
        <v>550000</v>
      </c>
      <c r="K467" t="s">
        <v>666</v>
      </c>
      <c r="L467">
        <v>553147</v>
      </c>
      <c r="M467">
        <v>0</v>
      </c>
      <c r="N467" t="s">
        <v>951</v>
      </c>
      <c r="O467" t="s">
        <v>565</v>
      </c>
      <c r="P467">
        <v>-9509.2199999999993</v>
      </c>
      <c r="Q467">
        <v>0</v>
      </c>
      <c r="R467">
        <v>-50742.53</v>
      </c>
      <c r="S467">
        <v>0</v>
      </c>
      <c r="T467">
        <v>-60251.75</v>
      </c>
      <c r="U467">
        <v>0</v>
      </c>
      <c r="V467">
        <v>-9509.2199999999993</v>
      </c>
      <c r="W467">
        <v>0</v>
      </c>
      <c r="X467">
        <v>-50742.53</v>
      </c>
      <c r="Y467">
        <v>0</v>
      </c>
      <c r="Z467">
        <v>-60251.75</v>
      </c>
      <c r="AA467">
        <v>0</v>
      </c>
    </row>
    <row r="468" spans="1:27" ht="15" customHeight="1" x14ac:dyDescent="0.25">
      <c r="A468" s="37" t="str">
        <f t="shared" si="21"/>
        <v>LDINPF6.1a</v>
      </c>
      <c r="B468" s="37" t="str">
        <f>VLOOKUP(L468,Mapping!D:F,3,0)</f>
        <v>6.1a</v>
      </c>
      <c r="C468" s="37" t="str">
        <f>VLOOKUP(L468,Mapping!D:G,4,0)</f>
        <v>Accrual</v>
      </c>
      <c r="D468" s="38">
        <f t="shared" si="22"/>
        <v>-9.0223387000000002E-2</v>
      </c>
      <c r="E468" s="38">
        <f t="shared" si="23"/>
        <v>-0.16309142600000001</v>
      </c>
      <c r="F468" s="37">
        <f>VLOOKUP(L468,Mapping!D:H,5,0)</f>
        <v>0</v>
      </c>
      <c r="G468" t="s">
        <v>562</v>
      </c>
      <c r="H468" t="s">
        <v>104</v>
      </c>
      <c r="I468" t="s">
        <v>2663</v>
      </c>
      <c r="J468">
        <v>550000</v>
      </c>
      <c r="K468" t="s">
        <v>666</v>
      </c>
      <c r="L468">
        <v>553171</v>
      </c>
      <c r="M468">
        <v>0</v>
      </c>
      <c r="N468" t="s">
        <v>673</v>
      </c>
      <c r="O468" t="s">
        <v>565</v>
      </c>
      <c r="P468">
        <v>-728680.39</v>
      </c>
      <c r="Q468">
        <v>0</v>
      </c>
      <c r="R468">
        <v>-902233.87</v>
      </c>
      <c r="S468">
        <v>0</v>
      </c>
      <c r="T468">
        <v>-1630914.26</v>
      </c>
      <c r="U468">
        <v>0</v>
      </c>
      <c r="V468">
        <v>-728680.39</v>
      </c>
      <c r="W468">
        <v>0</v>
      </c>
      <c r="X468">
        <v>-902233.87</v>
      </c>
      <c r="Y468">
        <v>0</v>
      </c>
      <c r="Z468">
        <v>-1630914.26</v>
      </c>
      <c r="AA468">
        <v>0</v>
      </c>
    </row>
    <row r="469" spans="1:27" ht="15" customHeight="1" x14ac:dyDescent="0.25">
      <c r="A469" s="37" t="str">
        <f t="shared" si="21"/>
        <v>LDINPF6.1a</v>
      </c>
      <c r="B469" s="37" t="str">
        <f>VLOOKUP(L469,Mapping!D:F,3,0)</f>
        <v>6.1a</v>
      </c>
      <c r="C469" s="37" t="str">
        <f>VLOOKUP(L469,Mapping!D:G,4,0)</f>
        <v>Accrual</v>
      </c>
      <c r="D469" s="38">
        <f t="shared" si="22"/>
        <v>-6.5140470000000002E-3</v>
      </c>
      <c r="E469" s="38">
        <f t="shared" si="23"/>
        <v>-1.2109946999999999E-2</v>
      </c>
      <c r="F469" s="37">
        <f>VLOOKUP(L469,Mapping!D:H,5,0)</f>
        <v>0</v>
      </c>
      <c r="G469" t="s">
        <v>562</v>
      </c>
      <c r="H469" t="s">
        <v>104</v>
      </c>
      <c r="I469" t="s">
        <v>2663</v>
      </c>
      <c r="J469">
        <v>550000</v>
      </c>
      <c r="K469" t="s">
        <v>666</v>
      </c>
      <c r="L469">
        <v>553176</v>
      </c>
      <c r="M469">
        <v>0</v>
      </c>
      <c r="N469" t="s">
        <v>674</v>
      </c>
      <c r="O469" t="s">
        <v>565</v>
      </c>
      <c r="P469">
        <v>-55959</v>
      </c>
      <c r="Q469">
        <v>0</v>
      </c>
      <c r="R469">
        <v>-65140.47</v>
      </c>
      <c r="S469">
        <v>0</v>
      </c>
      <c r="T469">
        <v>-121099.47</v>
      </c>
      <c r="U469">
        <v>0</v>
      </c>
      <c r="V469">
        <v>-55959</v>
      </c>
      <c r="W469">
        <v>0</v>
      </c>
      <c r="X469">
        <v>-65140.47</v>
      </c>
      <c r="Y469">
        <v>0</v>
      </c>
      <c r="Z469">
        <v>-121099.47</v>
      </c>
      <c r="AA469">
        <v>0</v>
      </c>
    </row>
    <row r="470" spans="1:27" ht="15" customHeight="1" x14ac:dyDescent="0.25">
      <c r="A470" s="37" t="str">
        <f t="shared" si="21"/>
        <v>LDINPFIgnore</v>
      </c>
      <c r="B470" s="37" t="str">
        <f>VLOOKUP(L470,Mapping!D:F,3,0)</f>
        <v>Ignore</v>
      </c>
      <c r="C470" s="37" t="str">
        <f>VLOOKUP(L470,Mapping!D:G,4,0)</f>
        <v>Mirror</v>
      </c>
      <c r="D470" s="38">
        <f t="shared" si="22"/>
        <v>-0.36416518399999998</v>
      </c>
      <c r="E470" s="38">
        <f t="shared" si="23"/>
        <v>-0.46049471900000005</v>
      </c>
      <c r="F470" s="37">
        <f>VLOOKUP(L470,Mapping!D:H,5,0)</f>
        <v>0</v>
      </c>
      <c r="G470" t="s">
        <v>562</v>
      </c>
      <c r="H470" t="s">
        <v>104</v>
      </c>
      <c r="I470" t="s">
        <v>2663</v>
      </c>
      <c r="J470">
        <v>550000</v>
      </c>
      <c r="K470" t="s">
        <v>666</v>
      </c>
      <c r="L470">
        <v>553180</v>
      </c>
      <c r="M470">
        <v>0</v>
      </c>
      <c r="N470" t="s">
        <v>675</v>
      </c>
      <c r="O470" t="s">
        <v>565</v>
      </c>
      <c r="P470">
        <v>-963295.35</v>
      </c>
      <c r="Q470">
        <v>0</v>
      </c>
      <c r="R470">
        <v>-3641651.84</v>
      </c>
      <c r="S470">
        <v>0</v>
      </c>
      <c r="T470">
        <v>-4604947.1900000004</v>
      </c>
      <c r="U470">
        <v>0</v>
      </c>
      <c r="V470">
        <v>-963295.35</v>
      </c>
      <c r="W470">
        <v>0</v>
      </c>
      <c r="X470">
        <v>-3641651.84</v>
      </c>
      <c r="Y470">
        <v>0</v>
      </c>
      <c r="Z470">
        <v>-4604947.1900000004</v>
      </c>
      <c r="AA470">
        <v>0</v>
      </c>
    </row>
    <row r="471" spans="1:27" ht="15" customHeight="1" x14ac:dyDescent="0.25">
      <c r="A471" s="37" t="str">
        <f t="shared" si="21"/>
        <v>LDINPF6.1a</v>
      </c>
      <c r="B471" s="37" t="str">
        <f>VLOOKUP(L471,Mapping!D:F,3,0)</f>
        <v>6.1a</v>
      </c>
      <c r="C471" s="37" t="str">
        <f>VLOOKUP(L471,Mapping!D:G,4,0)</f>
        <v>Accrual</v>
      </c>
      <c r="D471" s="38">
        <f t="shared" si="22"/>
        <v>-0.54133129099999999</v>
      </c>
      <c r="E471" s="38">
        <f t="shared" si="23"/>
        <v>-0.97853222200000012</v>
      </c>
      <c r="F471" s="37">
        <f>VLOOKUP(L471,Mapping!D:H,5,0)</f>
        <v>0</v>
      </c>
      <c r="G471" t="s">
        <v>562</v>
      </c>
      <c r="H471" t="s">
        <v>104</v>
      </c>
      <c r="I471" t="s">
        <v>2663</v>
      </c>
      <c r="J471">
        <v>550000</v>
      </c>
      <c r="K471" t="s">
        <v>666</v>
      </c>
      <c r="L471">
        <v>553190</v>
      </c>
      <c r="M471">
        <v>0</v>
      </c>
      <c r="N471" t="s">
        <v>676</v>
      </c>
      <c r="O471" t="s">
        <v>565</v>
      </c>
      <c r="P471">
        <v>-4372009.3099999996</v>
      </c>
      <c r="Q471">
        <v>0</v>
      </c>
      <c r="R471">
        <v>-5413312.9100000001</v>
      </c>
      <c r="S471">
        <v>0</v>
      </c>
      <c r="T471">
        <v>-9785322.2200000007</v>
      </c>
      <c r="U471">
        <v>0</v>
      </c>
      <c r="V471">
        <v>-4372009.3099999996</v>
      </c>
      <c r="W471">
        <v>0</v>
      </c>
      <c r="X471">
        <v>-5413312.9100000001</v>
      </c>
      <c r="Y471">
        <v>0</v>
      </c>
      <c r="Z471">
        <v>-9785322.2200000007</v>
      </c>
      <c r="AA471">
        <v>0</v>
      </c>
    </row>
    <row r="472" spans="1:27" ht="15" customHeight="1" x14ac:dyDescent="0.25">
      <c r="A472" s="37" t="str">
        <f t="shared" si="21"/>
        <v>LDINPFIgnore</v>
      </c>
      <c r="B472" s="37" t="str">
        <f>VLOOKUP(L472,Mapping!D:F,3,0)</f>
        <v>Ignore</v>
      </c>
      <c r="C472" s="37" t="str">
        <f>VLOOKUP(L472,Mapping!D:G,4,0)</f>
        <v>Mirror</v>
      </c>
      <c r="D472" s="38">
        <f t="shared" si="22"/>
        <v>-6E-9</v>
      </c>
      <c r="E472" s="38">
        <f t="shared" si="23"/>
        <v>4.0000000000000002E-9</v>
      </c>
      <c r="F472" s="37">
        <f>VLOOKUP(L472,Mapping!D:H,5,0)</f>
        <v>0</v>
      </c>
      <c r="G472" t="s">
        <v>562</v>
      </c>
      <c r="H472" t="s">
        <v>104</v>
      </c>
      <c r="I472" t="s">
        <v>2663</v>
      </c>
      <c r="J472">
        <v>550000</v>
      </c>
      <c r="K472" t="s">
        <v>666</v>
      </c>
      <c r="L472">
        <v>553197</v>
      </c>
      <c r="M472">
        <v>0</v>
      </c>
      <c r="N472" t="s">
        <v>677</v>
      </c>
      <c r="O472" t="s">
        <v>565</v>
      </c>
      <c r="P472">
        <v>0</v>
      </c>
      <c r="Q472">
        <v>0.1</v>
      </c>
      <c r="R472">
        <v>-0.06</v>
      </c>
      <c r="S472">
        <v>0</v>
      </c>
      <c r="T472">
        <v>0</v>
      </c>
      <c r="U472">
        <v>0.04</v>
      </c>
      <c r="V472">
        <v>0</v>
      </c>
      <c r="W472">
        <v>0.1</v>
      </c>
      <c r="X472">
        <v>-0.06</v>
      </c>
      <c r="Y472">
        <v>0</v>
      </c>
      <c r="Z472">
        <v>0</v>
      </c>
      <c r="AA472">
        <v>0.04</v>
      </c>
    </row>
    <row r="473" spans="1:27" ht="15" customHeight="1" x14ac:dyDescent="0.25">
      <c r="A473" s="37" t="str">
        <f t="shared" si="21"/>
        <v>LDINPF6.1</v>
      </c>
      <c r="B473" s="37">
        <f>VLOOKUP(L473,Mapping!D:F,3,0)</f>
        <v>6.1</v>
      </c>
      <c r="C473" s="37" t="str">
        <f>VLOOKUP(L473,Mapping!D:G,4,0)</f>
        <v>Accrual</v>
      </c>
      <c r="D473" s="38">
        <f t="shared" si="22"/>
        <v>-0.48535948899999998</v>
      </c>
      <c r="E473" s="38">
        <f t="shared" si="23"/>
        <v>-1.0161048019999999</v>
      </c>
      <c r="F473" s="37">
        <f>VLOOKUP(L473,Mapping!D:H,5,0)</f>
        <v>0</v>
      </c>
      <c r="G473" t="s">
        <v>562</v>
      </c>
      <c r="H473" t="s">
        <v>104</v>
      </c>
      <c r="I473" t="s">
        <v>2663</v>
      </c>
      <c r="J473">
        <v>550000</v>
      </c>
      <c r="K473" t="s">
        <v>666</v>
      </c>
      <c r="L473">
        <v>553202</v>
      </c>
      <c r="M473">
        <v>0</v>
      </c>
      <c r="N473" t="s">
        <v>678</v>
      </c>
      <c r="O473" t="s">
        <v>565</v>
      </c>
      <c r="P473">
        <v>-5307453.13</v>
      </c>
      <c r="Q473">
        <v>0</v>
      </c>
      <c r="R473">
        <v>-4853594.8899999997</v>
      </c>
      <c r="S473">
        <v>0</v>
      </c>
      <c r="T473">
        <v>-10161048.02</v>
      </c>
      <c r="U473">
        <v>0</v>
      </c>
      <c r="V473">
        <v>-5307453.13</v>
      </c>
      <c r="W473">
        <v>0</v>
      </c>
      <c r="X473">
        <v>-4853594.8899999997</v>
      </c>
      <c r="Y473">
        <v>0</v>
      </c>
      <c r="Z473">
        <v>-10161048.02</v>
      </c>
      <c r="AA473">
        <v>0</v>
      </c>
    </row>
    <row r="474" spans="1:27" ht="15" customHeight="1" x14ac:dyDescent="0.25">
      <c r="A474" s="37" t="str">
        <f t="shared" si="21"/>
        <v>LDINPF6.1</v>
      </c>
      <c r="B474" s="37">
        <f>VLOOKUP(L474,Mapping!D:F,3,0)</f>
        <v>6.1</v>
      </c>
      <c r="C474" s="37" t="str">
        <f>VLOOKUP(L474,Mapping!D:G,4,0)</f>
        <v>Accrual</v>
      </c>
      <c r="D474" s="38">
        <f t="shared" si="22"/>
        <v>0.44874703300000002</v>
      </c>
      <c r="E474" s="38">
        <f t="shared" si="23"/>
        <v>0.78974761299999996</v>
      </c>
      <c r="F474" s="37">
        <f>VLOOKUP(L474,Mapping!D:H,5,0)</f>
        <v>0</v>
      </c>
      <c r="G474" t="s">
        <v>562</v>
      </c>
      <c r="H474" t="s">
        <v>104</v>
      </c>
      <c r="I474" t="s">
        <v>2663</v>
      </c>
      <c r="J474">
        <v>550000</v>
      </c>
      <c r="K474" t="s">
        <v>666</v>
      </c>
      <c r="L474">
        <v>553208</v>
      </c>
      <c r="M474">
        <v>0</v>
      </c>
      <c r="N474" t="s">
        <v>679</v>
      </c>
      <c r="O474" t="s">
        <v>565</v>
      </c>
      <c r="P474">
        <v>0</v>
      </c>
      <c r="Q474">
        <v>3410005.8</v>
      </c>
      <c r="R474">
        <v>0</v>
      </c>
      <c r="S474">
        <v>4487470.33</v>
      </c>
      <c r="T474">
        <v>0</v>
      </c>
      <c r="U474">
        <v>7897476.1299999999</v>
      </c>
      <c r="V474">
        <v>0</v>
      </c>
      <c r="W474">
        <v>3410005.8</v>
      </c>
      <c r="X474">
        <v>0</v>
      </c>
      <c r="Y474">
        <v>4487470.33</v>
      </c>
      <c r="Z474">
        <v>0</v>
      </c>
      <c r="AA474">
        <v>7897476.1299999999</v>
      </c>
    </row>
    <row r="475" spans="1:27" ht="15" customHeight="1" x14ac:dyDescent="0.25">
      <c r="A475" s="37" t="str">
        <f t="shared" si="21"/>
        <v>LDINPFIgnore</v>
      </c>
      <c r="B475" s="37" t="str">
        <f>VLOOKUP(L475,Mapping!D:F,3,0)</f>
        <v>Ignore</v>
      </c>
      <c r="C475" s="37" t="str">
        <f>VLOOKUP(L475,Mapping!D:G,4,0)</f>
        <v>Mirror</v>
      </c>
      <c r="D475" s="38">
        <f t="shared" si="22"/>
        <v>-1.3617377999999999E-2</v>
      </c>
      <c r="E475" s="38">
        <f t="shared" si="23"/>
        <v>-1.3617377999999999E-2</v>
      </c>
      <c r="F475" s="37">
        <f>VLOOKUP(L475,Mapping!D:H,5,0)</f>
        <v>0</v>
      </c>
      <c r="G475" t="s">
        <v>562</v>
      </c>
      <c r="H475" t="s">
        <v>104</v>
      </c>
      <c r="I475" t="s">
        <v>2663</v>
      </c>
      <c r="J475">
        <v>550000</v>
      </c>
      <c r="K475" t="s">
        <v>666</v>
      </c>
      <c r="L475">
        <v>553213</v>
      </c>
      <c r="M475">
        <v>0</v>
      </c>
      <c r="N475" t="s">
        <v>680</v>
      </c>
      <c r="O475" t="s">
        <v>565</v>
      </c>
      <c r="P475">
        <v>0</v>
      </c>
      <c r="Q475">
        <v>0</v>
      </c>
      <c r="R475">
        <v>-136173.78</v>
      </c>
      <c r="S475">
        <v>0</v>
      </c>
      <c r="T475">
        <v>-136173.78</v>
      </c>
      <c r="U475">
        <v>0</v>
      </c>
      <c r="V475">
        <v>0</v>
      </c>
      <c r="W475">
        <v>0</v>
      </c>
      <c r="X475">
        <v>-136173.78</v>
      </c>
      <c r="Y475">
        <v>0</v>
      </c>
      <c r="Z475">
        <v>-136173.78</v>
      </c>
      <c r="AA475">
        <v>0</v>
      </c>
    </row>
    <row r="476" spans="1:27" ht="15" customHeight="1" x14ac:dyDescent="0.25">
      <c r="A476" s="37" t="str">
        <f t="shared" si="21"/>
        <v>LDINPFIgnore</v>
      </c>
      <c r="B476" s="37" t="str">
        <f>VLOOKUP(L476,Mapping!D:F,3,0)</f>
        <v>Ignore</v>
      </c>
      <c r="C476" s="37" t="str">
        <f>VLOOKUP(L476,Mapping!D:G,4,0)</f>
        <v>Mirror</v>
      </c>
      <c r="D476" s="38">
        <f t="shared" si="22"/>
        <v>-1.0945728E-2</v>
      </c>
      <c r="E476" s="38">
        <f t="shared" si="23"/>
        <v>-1.6211349E-2</v>
      </c>
      <c r="F476" s="37">
        <f>VLOOKUP(L476,Mapping!D:H,5,0)</f>
        <v>0</v>
      </c>
      <c r="G476" t="s">
        <v>562</v>
      </c>
      <c r="H476" t="s">
        <v>104</v>
      </c>
      <c r="I476" t="s">
        <v>2663</v>
      </c>
      <c r="J476">
        <v>550000</v>
      </c>
      <c r="K476" t="s">
        <v>666</v>
      </c>
      <c r="L476">
        <v>553219</v>
      </c>
      <c r="M476">
        <v>0</v>
      </c>
      <c r="N476" t="s">
        <v>865</v>
      </c>
      <c r="O476" t="s">
        <v>565</v>
      </c>
      <c r="P476">
        <v>-52656.21</v>
      </c>
      <c r="Q476">
        <v>0</v>
      </c>
      <c r="R476">
        <v>-109457.28</v>
      </c>
      <c r="S476">
        <v>0</v>
      </c>
      <c r="T476">
        <v>-162113.49</v>
      </c>
      <c r="U476">
        <v>0</v>
      </c>
      <c r="V476">
        <v>-52656.21</v>
      </c>
      <c r="W476">
        <v>0</v>
      </c>
      <c r="X476">
        <v>-109457.28</v>
      </c>
      <c r="Y476">
        <v>0</v>
      </c>
      <c r="Z476">
        <v>-162113.49</v>
      </c>
      <c r="AA476">
        <v>0</v>
      </c>
    </row>
    <row r="477" spans="1:27" ht="15" customHeight="1" x14ac:dyDescent="0.25">
      <c r="A477" s="37" t="str">
        <f t="shared" si="21"/>
        <v>LDINPF6.1a</v>
      </c>
      <c r="B477" s="37" t="str">
        <f>VLOOKUP(L477,Mapping!D:F,3,0)</f>
        <v>6.1a</v>
      </c>
      <c r="C477" s="37" t="str">
        <f>VLOOKUP(L477,Mapping!D:G,4,0)</f>
        <v>Accrual</v>
      </c>
      <c r="D477" s="38">
        <f t="shared" si="22"/>
        <v>-9.0223387000000002E-2</v>
      </c>
      <c r="E477" s="38">
        <f t="shared" si="23"/>
        <v>-0.16309142600000001</v>
      </c>
      <c r="F477" s="37">
        <f>VLOOKUP(L477,Mapping!D:H,5,0)</f>
        <v>0</v>
      </c>
      <c r="G477" t="s">
        <v>562</v>
      </c>
      <c r="H477" t="s">
        <v>104</v>
      </c>
      <c r="I477" t="s">
        <v>2663</v>
      </c>
      <c r="J477">
        <v>550000</v>
      </c>
      <c r="K477" t="s">
        <v>666</v>
      </c>
      <c r="L477">
        <v>554526</v>
      </c>
      <c r="M477">
        <v>0</v>
      </c>
      <c r="N477" t="s">
        <v>681</v>
      </c>
      <c r="O477" t="s">
        <v>565</v>
      </c>
      <c r="P477">
        <v>-728680.39</v>
      </c>
      <c r="Q477">
        <v>0</v>
      </c>
      <c r="R477">
        <v>-902233.87</v>
      </c>
      <c r="S477">
        <v>0</v>
      </c>
      <c r="T477">
        <v>-1630914.26</v>
      </c>
      <c r="U477">
        <v>0</v>
      </c>
      <c r="V477">
        <v>-728680.39</v>
      </c>
      <c r="W477">
        <v>0</v>
      </c>
      <c r="X477">
        <v>-902233.87</v>
      </c>
      <c r="Y477">
        <v>0</v>
      </c>
      <c r="Z477">
        <v>-1630914.26</v>
      </c>
      <c r="AA477">
        <v>0</v>
      </c>
    </row>
    <row r="478" spans="1:27" ht="15" customHeight="1" x14ac:dyDescent="0.25">
      <c r="A478" s="37" t="str">
        <f t="shared" si="21"/>
        <v>LDINPFIgnore</v>
      </c>
      <c r="B478" s="37" t="str">
        <f>VLOOKUP(L478,Mapping!D:F,3,0)</f>
        <v>Ignore</v>
      </c>
      <c r="C478" s="37" t="str">
        <f>VLOOKUP(L478,Mapping!D:G,4,0)</f>
        <v>Mirror</v>
      </c>
      <c r="D478" s="38">
        <f t="shared" si="22"/>
        <v>-6.5368329000000003E-2</v>
      </c>
      <c r="E478" s="38">
        <f t="shared" si="23"/>
        <v>-6.5628099999999995E-2</v>
      </c>
      <c r="F478" s="37">
        <f>VLOOKUP(L478,Mapping!D:H,5,0)</f>
        <v>0</v>
      </c>
      <c r="G478" t="s">
        <v>562</v>
      </c>
      <c r="H478" t="s">
        <v>104</v>
      </c>
      <c r="I478" t="s">
        <v>2663</v>
      </c>
      <c r="J478">
        <v>550000</v>
      </c>
      <c r="K478" t="s">
        <v>666</v>
      </c>
      <c r="L478">
        <v>554527</v>
      </c>
      <c r="M478">
        <v>0</v>
      </c>
      <c r="N478" t="s">
        <v>682</v>
      </c>
      <c r="O478" t="s">
        <v>565</v>
      </c>
      <c r="P478">
        <v>-2597.71</v>
      </c>
      <c r="Q478">
        <v>0</v>
      </c>
      <c r="R478">
        <v>-653683.29</v>
      </c>
      <c r="S478">
        <v>0</v>
      </c>
      <c r="T478">
        <v>-656281</v>
      </c>
      <c r="U478">
        <v>0</v>
      </c>
      <c r="V478">
        <v>-2597.71</v>
      </c>
      <c r="W478">
        <v>0</v>
      </c>
      <c r="X478">
        <v>-653683.29</v>
      </c>
      <c r="Y478">
        <v>0</v>
      </c>
      <c r="Z478">
        <v>-656281</v>
      </c>
      <c r="AA478">
        <v>0</v>
      </c>
    </row>
    <row r="479" spans="1:27" ht="15" customHeight="1" x14ac:dyDescent="0.25">
      <c r="A479" s="37" t="str">
        <f t="shared" si="21"/>
        <v>LDINPFIgnore</v>
      </c>
      <c r="B479" s="37" t="str">
        <f>VLOOKUP(L479,Mapping!D:F,3,0)</f>
        <v>Ignore</v>
      </c>
      <c r="C479" s="37" t="str">
        <f>VLOOKUP(L479,Mapping!D:G,4,0)</f>
        <v>Mirror</v>
      </c>
      <c r="D479" s="38">
        <f t="shared" si="22"/>
        <v>0</v>
      </c>
      <c r="E479" s="38">
        <f t="shared" si="23"/>
        <v>-1.5929997000000001E-2</v>
      </c>
      <c r="F479" s="37">
        <f>VLOOKUP(L479,Mapping!D:H,5,0)</f>
        <v>0</v>
      </c>
      <c r="G479" t="s">
        <v>562</v>
      </c>
      <c r="H479" t="s">
        <v>104</v>
      </c>
      <c r="I479" t="s">
        <v>2663</v>
      </c>
      <c r="J479">
        <v>550000</v>
      </c>
      <c r="K479" t="s">
        <v>666</v>
      </c>
      <c r="L479">
        <v>555021</v>
      </c>
      <c r="M479">
        <v>0</v>
      </c>
      <c r="N479" t="s">
        <v>2255</v>
      </c>
      <c r="O479" t="s">
        <v>565</v>
      </c>
      <c r="P479">
        <v>-159299.97</v>
      </c>
      <c r="Q479">
        <v>0</v>
      </c>
      <c r="R479">
        <v>0</v>
      </c>
      <c r="S479">
        <v>0</v>
      </c>
      <c r="T479">
        <v>-159299.97</v>
      </c>
      <c r="U479">
        <v>0</v>
      </c>
      <c r="V479">
        <v>-159299.97</v>
      </c>
      <c r="W479">
        <v>0</v>
      </c>
      <c r="X479">
        <v>0</v>
      </c>
      <c r="Y479">
        <v>0</v>
      </c>
      <c r="Z479">
        <v>-159299.97</v>
      </c>
      <c r="AA479">
        <v>0</v>
      </c>
    </row>
    <row r="480" spans="1:27" ht="15" customHeight="1" x14ac:dyDescent="0.25">
      <c r="A480" s="37" t="str">
        <f t="shared" si="21"/>
        <v>LDINPFIgnore</v>
      </c>
      <c r="B480" s="37" t="str">
        <f>VLOOKUP(L480,Mapping!D:F,3,0)</f>
        <v>Ignore</v>
      </c>
      <c r="C480" s="37" t="str">
        <f>VLOOKUP(L480,Mapping!D:G,4,0)</f>
        <v>Mirror</v>
      </c>
      <c r="D480" s="38">
        <f t="shared" si="22"/>
        <v>-7.1420570000000003E-3</v>
      </c>
      <c r="E480" s="38">
        <f t="shared" si="23"/>
        <v>-1.0296930000000001E-2</v>
      </c>
      <c r="F480" s="37">
        <f>VLOOKUP(L480,Mapping!D:H,5,0)</f>
        <v>0</v>
      </c>
      <c r="G480" t="s">
        <v>562</v>
      </c>
      <c r="H480" t="s">
        <v>104</v>
      </c>
      <c r="I480" t="s">
        <v>2663</v>
      </c>
      <c r="J480">
        <v>550000</v>
      </c>
      <c r="K480" t="s">
        <v>666</v>
      </c>
      <c r="L480">
        <v>555104</v>
      </c>
      <c r="M480">
        <v>0</v>
      </c>
      <c r="N480" t="s">
        <v>683</v>
      </c>
      <c r="O480" t="s">
        <v>565</v>
      </c>
      <c r="P480">
        <v>-31548.73</v>
      </c>
      <c r="Q480">
        <v>0</v>
      </c>
      <c r="R480">
        <v>-71420.570000000007</v>
      </c>
      <c r="S480">
        <v>0</v>
      </c>
      <c r="T480">
        <v>-102969.3</v>
      </c>
      <c r="U480">
        <v>0</v>
      </c>
      <c r="V480">
        <v>-31548.73</v>
      </c>
      <c r="W480">
        <v>0</v>
      </c>
      <c r="X480">
        <v>-71420.570000000007</v>
      </c>
      <c r="Y480">
        <v>0</v>
      </c>
      <c r="Z480">
        <v>-102969.3</v>
      </c>
      <c r="AA480">
        <v>0</v>
      </c>
    </row>
    <row r="481" spans="1:27" ht="15" customHeight="1" x14ac:dyDescent="0.25">
      <c r="A481" s="37" t="str">
        <f t="shared" si="21"/>
        <v>LDINPF6.1</v>
      </c>
      <c r="B481" s="37">
        <f>VLOOKUP(L481,Mapping!D:F,3,0)</f>
        <v>6.1</v>
      </c>
      <c r="C481" s="37" t="str">
        <f>VLOOKUP(L481,Mapping!D:G,4,0)</f>
        <v>Accrual</v>
      </c>
      <c r="D481" s="38">
        <f t="shared" si="22"/>
        <v>-0.44381612199999998</v>
      </c>
      <c r="E481" s="38">
        <f t="shared" si="23"/>
        <v>-0.78481670199999998</v>
      </c>
      <c r="F481" s="37">
        <f>VLOOKUP(L481,Mapping!D:H,5,0)</f>
        <v>0</v>
      </c>
      <c r="G481" t="s">
        <v>562</v>
      </c>
      <c r="H481" t="s">
        <v>104</v>
      </c>
      <c r="I481" t="s">
        <v>2663</v>
      </c>
      <c r="J481">
        <v>550000</v>
      </c>
      <c r="K481" t="s">
        <v>666</v>
      </c>
      <c r="L481">
        <v>555157</v>
      </c>
      <c r="M481">
        <v>0</v>
      </c>
      <c r="N481" t="s">
        <v>684</v>
      </c>
      <c r="O481" t="s">
        <v>565</v>
      </c>
      <c r="P481">
        <v>-3410005.8</v>
      </c>
      <c r="Q481">
        <v>0</v>
      </c>
      <c r="R481">
        <v>-4438161.22</v>
      </c>
      <c r="S481">
        <v>0</v>
      </c>
      <c r="T481">
        <v>-7848167.0199999996</v>
      </c>
      <c r="U481">
        <v>0</v>
      </c>
      <c r="V481">
        <v>-3410005.8</v>
      </c>
      <c r="W481">
        <v>0</v>
      </c>
      <c r="X481">
        <v>-4438161.22</v>
      </c>
      <c r="Y481">
        <v>0</v>
      </c>
      <c r="Z481">
        <v>-7848167.0199999996</v>
      </c>
      <c r="AA481">
        <v>0</v>
      </c>
    </row>
    <row r="482" spans="1:27" ht="15" customHeight="1" x14ac:dyDescent="0.25">
      <c r="A482" s="37" t="str">
        <f t="shared" si="21"/>
        <v>LDINPF6.1</v>
      </c>
      <c r="B482" s="37">
        <f>VLOOKUP(L482,Mapping!D:F,3,0)</f>
        <v>6.1</v>
      </c>
      <c r="C482" s="37" t="str">
        <f>VLOOKUP(L482,Mapping!D:G,4,0)</f>
        <v>Accrual</v>
      </c>
      <c r="D482" s="38">
        <f t="shared" si="22"/>
        <v>-4.9309109999999996E-3</v>
      </c>
      <c r="E482" s="38">
        <f t="shared" si="23"/>
        <v>-4.9309109999999996E-3</v>
      </c>
      <c r="F482" s="37">
        <f>VLOOKUP(L482,Mapping!D:H,5,0)</f>
        <v>0</v>
      </c>
      <c r="G482" t="s">
        <v>562</v>
      </c>
      <c r="H482" t="s">
        <v>104</v>
      </c>
      <c r="I482" t="s">
        <v>2663</v>
      </c>
      <c r="J482">
        <v>550000</v>
      </c>
      <c r="K482" t="s">
        <v>666</v>
      </c>
      <c r="L482">
        <v>555159</v>
      </c>
      <c r="M482">
        <v>0</v>
      </c>
      <c r="N482" t="s">
        <v>2813</v>
      </c>
      <c r="O482" t="s">
        <v>565</v>
      </c>
      <c r="P482">
        <v>0</v>
      </c>
      <c r="Q482">
        <v>0</v>
      </c>
      <c r="R482">
        <v>-49309.11</v>
      </c>
      <c r="S482">
        <v>0</v>
      </c>
      <c r="T482">
        <v>-49309.11</v>
      </c>
      <c r="U482">
        <v>0</v>
      </c>
      <c r="V482">
        <v>0</v>
      </c>
      <c r="W482">
        <v>0</v>
      </c>
      <c r="X482">
        <v>-49309.11</v>
      </c>
      <c r="Y482">
        <v>0</v>
      </c>
      <c r="Z482">
        <v>-49309.11</v>
      </c>
      <c r="AA482">
        <v>0</v>
      </c>
    </row>
    <row r="483" spans="1:27" ht="15" customHeight="1" x14ac:dyDescent="0.25">
      <c r="A483" s="37" t="str">
        <f t="shared" si="21"/>
        <v>LDINPFIgnore</v>
      </c>
      <c r="B483" s="37" t="str">
        <f>VLOOKUP(L483,Mapping!D:F,3,0)</f>
        <v>Ignore</v>
      </c>
      <c r="C483" s="37" t="str">
        <f>VLOOKUP(L483,Mapping!D:G,4,0)</f>
        <v>Mirror</v>
      </c>
      <c r="D483" s="38">
        <f t="shared" si="22"/>
        <v>-1.3109443E-2</v>
      </c>
      <c r="E483" s="38">
        <f t="shared" si="23"/>
        <v>-1.8029862000000001E-2</v>
      </c>
      <c r="F483" s="37">
        <f>VLOOKUP(L483,Mapping!D:H,5,0)</f>
        <v>0</v>
      </c>
      <c r="G483" t="s">
        <v>562</v>
      </c>
      <c r="H483" t="s">
        <v>104</v>
      </c>
      <c r="I483" t="s">
        <v>2663</v>
      </c>
      <c r="J483">
        <v>550000</v>
      </c>
      <c r="K483" t="s">
        <v>666</v>
      </c>
      <c r="L483">
        <v>555204</v>
      </c>
      <c r="M483">
        <v>0</v>
      </c>
      <c r="N483" t="s">
        <v>685</v>
      </c>
      <c r="O483" t="s">
        <v>565</v>
      </c>
      <c r="P483">
        <v>-49204.19</v>
      </c>
      <c r="Q483">
        <v>0</v>
      </c>
      <c r="R483">
        <v>-131094.43</v>
      </c>
      <c r="S483">
        <v>0</v>
      </c>
      <c r="T483">
        <v>-180298.62</v>
      </c>
      <c r="U483">
        <v>0</v>
      </c>
      <c r="V483">
        <v>-49204.19</v>
      </c>
      <c r="W483">
        <v>0</v>
      </c>
      <c r="X483">
        <v>-131094.43</v>
      </c>
      <c r="Y483">
        <v>0</v>
      </c>
      <c r="Z483">
        <v>-180298.62</v>
      </c>
      <c r="AA483">
        <v>0</v>
      </c>
    </row>
    <row r="484" spans="1:27" ht="15" customHeight="1" x14ac:dyDescent="0.25">
      <c r="A484" s="37" t="str">
        <f t="shared" si="21"/>
        <v>LDINPF6.1a</v>
      </c>
      <c r="B484" s="37" t="str">
        <f>VLOOKUP(L484,Mapping!D:F,3,0)</f>
        <v>6.1a</v>
      </c>
      <c r="C484" s="37" t="str">
        <f>VLOOKUP(L484,Mapping!D:G,4,0)</f>
        <v>Accrual</v>
      </c>
      <c r="D484" s="38">
        <f t="shared" si="22"/>
        <v>-0.138041778</v>
      </c>
      <c r="E484" s="38">
        <f t="shared" si="23"/>
        <v>-0.24952986400000002</v>
      </c>
      <c r="F484" s="37">
        <f>VLOOKUP(L484,Mapping!D:H,5,0)</f>
        <v>0</v>
      </c>
      <c r="G484" t="s">
        <v>562</v>
      </c>
      <c r="H484" t="s">
        <v>104</v>
      </c>
      <c r="I484" t="s">
        <v>2663</v>
      </c>
      <c r="J484">
        <v>550000</v>
      </c>
      <c r="K484" t="s">
        <v>666</v>
      </c>
      <c r="L484">
        <v>555597</v>
      </c>
      <c r="M484">
        <v>0</v>
      </c>
      <c r="N484" t="s">
        <v>686</v>
      </c>
      <c r="O484" t="s">
        <v>565</v>
      </c>
      <c r="P484">
        <v>-1114880.8600000001</v>
      </c>
      <c r="Q484">
        <v>0</v>
      </c>
      <c r="R484">
        <v>-1380417.78</v>
      </c>
      <c r="S484">
        <v>0</v>
      </c>
      <c r="T484">
        <v>-2495298.64</v>
      </c>
      <c r="U484">
        <v>0</v>
      </c>
      <c r="V484">
        <v>-1114880.8600000001</v>
      </c>
      <c r="W484">
        <v>0</v>
      </c>
      <c r="X484">
        <v>-1380417.78</v>
      </c>
      <c r="Y484">
        <v>0</v>
      </c>
      <c r="Z484">
        <v>-2495298.64</v>
      </c>
      <c r="AA484">
        <v>0</v>
      </c>
    </row>
    <row r="485" spans="1:27" ht="15" customHeight="1" x14ac:dyDescent="0.25">
      <c r="A485" s="37" t="str">
        <f t="shared" si="21"/>
        <v>LDINPF6.1a</v>
      </c>
      <c r="B485" s="37" t="str">
        <f>VLOOKUP(L485,Mapping!D:F,3,0)</f>
        <v>6.1a</v>
      </c>
      <c r="C485" s="37" t="str">
        <f>VLOOKUP(L485,Mapping!D:G,4,0)</f>
        <v>Accrual</v>
      </c>
      <c r="D485" s="38">
        <f t="shared" si="22"/>
        <v>-0.138041778</v>
      </c>
      <c r="E485" s="38">
        <f t="shared" si="23"/>
        <v>-0.24952986400000002</v>
      </c>
      <c r="F485" s="37">
        <f>VLOOKUP(L485,Mapping!D:H,5,0)</f>
        <v>0</v>
      </c>
      <c r="G485" t="s">
        <v>562</v>
      </c>
      <c r="H485" t="s">
        <v>104</v>
      </c>
      <c r="I485" t="s">
        <v>2663</v>
      </c>
      <c r="J485">
        <v>550000</v>
      </c>
      <c r="K485" t="s">
        <v>666</v>
      </c>
      <c r="L485">
        <v>555598</v>
      </c>
      <c r="M485">
        <v>0</v>
      </c>
      <c r="N485" t="s">
        <v>687</v>
      </c>
      <c r="O485" t="s">
        <v>565</v>
      </c>
      <c r="P485">
        <v>-1114880.8600000001</v>
      </c>
      <c r="Q485">
        <v>0</v>
      </c>
      <c r="R485">
        <v>-1380417.78</v>
      </c>
      <c r="S485">
        <v>0</v>
      </c>
      <c r="T485">
        <v>-2495298.64</v>
      </c>
      <c r="U485">
        <v>0</v>
      </c>
      <c r="V485">
        <v>-1114880.8600000001</v>
      </c>
      <c r="W485">
        <v>0</v>
      </c>
      <c r="X485">
        <v>-1380417.78</v>
      </c>
      <c r="Y485">
        <v>0</v>
      </c>
      <c r="Z485">
        <v>-2495298.64</v>
      </c>
      <c r="AA485">
        <v>0</v>
      </c>
    </row>
    <row r="486" spans="1:27" ht="15" customHeight="1" x14ac:dyDescent="0.25">
      <c r="A486" s="37" t="str">
        <f t="shared" si="21"/>
        <v>LDINPF6.1a</v>
      </c>
      <c r="B486" s="37" t="str">
        <f>VLOOKUP(L486,Mapping!D:F,3,0)</f>
        <v>6.1a</v>
      </c>
      <c r="C486" s="37" t="str">
        <f>VLOOKUP(L486,Mapping!D:G,4,0)</f>
        <v>Accrual</v>
      </c>
      <c r="D486" s="38">
        <f t="shared" si="22"/>
        <v>8.8684000000000007E-5</v>
      </c>
      <c r="E486" s="38">
        <f t="shared" si="23"/>
        <v>1.6261800000000001E-4</v>
      </c>
      <c r="F486" s="37">
        <f>VLOOKUP(L486,Mapping!D:H,5,0)</f>
        <v>0</v>
      </c>
      <c r="G486" t="s">
        <v>562</v>
      </c>
      <c r="H486" t="s">
        <v>104</v>
      </c>
      <c r="I486" t="s">
        <v>2663</v>
      </c>
      <c r="J486">
        <v>550000</v>
      </c>
      <c r="K486" t="s">
        <v>666</v>
      </c>
      <c r="L486">
        <v>555599</v>
      </c>
      <c r="M486">
        <v>0</v>
      </c>
      <c r="N486" t="s">
        <v>688</v>
      </c>
      <c r="O486" t="s">
        <v>565</v>
      </c>
      <c r="P486">
        <v>0</v>
      </c>
      <c r="Q486">
        <v>739.34</v>
      </c>
      <c r="R486">
        <v>0</v>
      </c>
      <c r="S486">
        <v>886.84</v>
      </c>
      <c r="T486">
        <v>0</v>
      </c>
      <c r="U486">
        <v>1626.18</v>
      </c>
      <c r="V486">
        <v>0</v>
      </c>
      <c r="W486">
        <v>739.34</v>
      </c>
      <c r="X486">
        <v>0</v>
      </c>
      <c r="Y486">
        <v>886.84</v>
      </c>
      <c r="Z486">
        <v>0</v>
      </c>
      <c r="AA486">
        <v>1626.18</v>
      </c>
    </row>
    <row r="487" spans="1:27" ht="15" customHeight="1" x14ac:dyDescent="0.25">
      <c r="A487" s="37" t="str">
        <f t="shared" si="21"/>
        <v>LDINPF6.1a</v>
      </c>
      <c r="B487" s="37" t="str">
        <f>VLOOKUP(L487,Mapping!D:F,3,0)</f>
        <v>6.1a</v>
      </c>
      <c r="C487" s="37" t="str">
        <f>VLOOKUP(L487,Mapping!D:G,4,0)</f>
        <v>Accrual</v>
      </c>
      <c r="D487" s="38">
        <f t="shared" si="22"/>
        <v>8.8684000000000007E-5</v>
      </c>
      <c r="E487" s="38">
        <f t="shared" si="23"/>
        <v>1.6261800000000001E-4</v>
      </c>
      <c r="F487" s="37">
        <f>VLOOKUP(L487,Mapping!D:H,5,0)</f>
        <v>0</v>
      </c>
      <c r="G487" t="s">
        <v>562</v>
      </c>
      <c r="H487" t="s">
        <v>104</v>
      </c>
      <c r="I487" t="s">
        <v>2663</v>
      </c>
      <c r="J487">
        <v>550000</v>
      </c>
      <c r="K487" t="s">
        <v>666</v>
      </c>
      <c r="L487">
        <v>555600</v>
      </c>
      <c r="M487">
        <v>0</v>
      </c>
      <c r="N487" t="s">
        <v>689</v>
      </c>
      <c r="O487" t="s">
        <v>565</v>
      </c>
      <c r="P487">
        <v>0</v>
      </c>
      <c r="Q487">
        <v>739.34</v>
      </c>
      <c r="R487">
        <v>0</v>
      </c>
      <c r="S487">
        <v>886.84</v>
      </c>
      <c r="T487">
        <v>0</v>
      </c>
      <c r="U487">
        <v>1626.18</v>
      </c>
      <c r="V487">
        <v>0</v>
      </c>
      <c r="W487">
        <v>739.34</v>
      </c>
      <c r="X487">
        <v>0</v>
      </c>
      <c r="Y487">
        <v>886.84</v>
      </c>
      <c r="Z487">
        <v>0</v>
      </c>
      <c r="AA487">
        <v>1626.18</v>
      </c>
    </row>
    <row r="488" spans="1:27" ht="15" customHeight="1" x14ac:dyDescent="0.25">
      <c r="A488" s="37" t="str">
        <f t="shared" si="21"/>
        <v>LDINPFIgnore</v>
      </c>
      <c r="B488" s="37" t="str">
        <f>VLOOKUP(L488,Mapping!D:F,3,0)</f>
        <v>Ignore</v>
      </c>
      <c r="C488" s="37" t="str">
        <f>VLOOKUP(L488,Mapping!D:G,4,0)</f>
        <v>Mirror</v>
      </c>
      <c r="D488" s="38">
        <f t="shared" si="22"/>
        <v>0</v>
      </c>
      <c r="E488" s="38">
        <f t="shared" si="23"/>
        <v>-1.11734E-4</v>
      </c>
      <c r="F488" s="37">
        <f>VLOOKUP(L488,Mapping!D:H,5,0)</f>
        <v>0</v>
      </c>
      <c r="G488" t="s">
        <v>562</v>
      </c>
      <c r="H488" t="s">
        <v>104</v>
      </c>
      <c r="I488" t="s">
        <v>2663</v>
      </c>
      <c r="J488">
        <v>550000</v>
      </c>
      <c r="K488" t="s">
        <v>666</v>
      </c>
      <c r="L488">
        <v>556421</v>
      </c>
      <c r="M488">
        <v>0</v>
      </c>
      <c r="N488" t="s">
        <v>690</v>
      </c>
      <c r="O488" t="s">
        <v>565</v>
      </c>
      <c r="P488">
        <v>-1117.3399999999999</v>
      </c>
      <c r="Q488">
        <v>0</v>
      </c>
      <c r="R488">
        <v>0</v>
      </c>
      <c r="S488">
        <v>0</v>
      </c>
      <c r="T488">
        <v>-1117.3399999999999</v>
      </c>
      <c r="U488">
        <v>0</v>
      </c>
      <c r="V488">
        <v>-1117.3399999999999</v>
      </c>
      <c r="W488">
        <v>0</v>
      </c>
      <c r="X488">
        <v>0</v>
      </c>
      <c r="Y488">
        <v>0</v>
      </c>
      <c r="Z488">
        <v>-1117.3399999999999</v>
      </c>
      <c r="AA488">
        <v>0</v>
      </c>
    </row>
    <row r="489" spans="1:27" ht="15" customHeight="1" x14ac:dyDescent="0.25">
      <c r="A489" s="37" t="str">
        <f t="shared" si="21"/>
        <v>LDINPF6.2</v>
      </c>
      <c r="B489" s="37">
        <f>VLOOKUP(L489,Mapping!D:F,3,0)</f>
        <v>6.2</v>
      </c>
      <c r="C489" s="37" t="str">
        <f>VLOOKUP(L489,Mapping!D:G,4,0)</f>
        <v>Accrual</v>
      </c>
      <c r="D489" s="38">
        <f t="shared" si="22"/>
        <v>-1.533761468</v>
      </c>
      <c r="E489" s="38">
        <f t="shared" si="23"/>
        <v>-2.7724889510000001</v>
      </c>
      <c r="F489" s="37">
        <f>VLOOKUP(L489,Mapping!D:H,5,0)</f>
        <v>0</v>
      </c>
      <c r="G489" t="s">
        <v>562</v>
      </c>
      <c r="H489" t="s">
        <v>104</v>
      </c>
      <c r="I489" t="s">
        <v>2663</v>
      </c>
      <c r="J489">
        <v>555100</v>
      </c>
      <c r="K489" t="s">
        <v>691</v>
      </c>
      <c r="L489">
        <v>555100</v>
      </c>
      <c r="M489">
        <v>0</v>
      </c>
      <c r="N489" t="s">
        <v>692</v>
      </c>
      <c r="O489" t="s">
        <v>565</v>
      </c>
      <c r="P489">
        <v>-12387274.83</v>
      </c>
      <c r="Q489">
        <v>0</v>
      </c>
      <c r="R489">
        <v>-15337614.68</v>
      </c>
      <c r="S489">
        <v>0</v>
      </c>
      <c r="T489">
        <v>-27724889.510000002</v>
      </c>
      <c r="U489">
        <v>0</v>
      </c>
      <c r="V489">
        <v>-12387274.83</v>
      </c>
      <c r="W489">
        <v>0</v>
      </c>
      <c r="X489">
        <v>-15337614.68</v>
      </c>
      <c r="Y489">
        <v>0</v>
      </c>
      <c r="Z489">
        <v>-27724889.510000002</v>
      </c>
      <c r="AA489">
        <v>0</v>
      </c>
    </row>
    <row r="490" spans="1:27" ht="15" customHeight="1" x14ac:dyDescent="0.25">
      <c r="A490" s="37" t="str">
        <f t="shared" si="21"/>
        <v>LDINPF6.2</v>
      </c>
      <c r="B490" s="37">
        <f>VLOOKUP(L490,Mapping!D:F,3,0)</f>
        <v>6.2</v>
      </c>
      <c r="C490" s="37" t="str">
        <f>VLOOKUP(L490,Mapping!D:G,4,0)</f>
        <v>Accrual</v>
      </c>
      <c r="D490" s="38">
        <f t="shared" si="22"/>
        <v>9.8559199999999998E-4</v>
      </c>
      <c r="E490" s="38">
        <f t="shared" si="23"/>
        <v>1.8067029999999998E-3</v>
      </c>
      <c r="F490" s="37">
        <f>VLOOKUP(L490,Mapping!D:H,5,0)</f>
        <v>0</v>
      </c>
      <c r="G490" t="s">
        <v>562</v>
      </c>
      <c r="H490" t="s">
        <v>104</v>
      </c>
      <c r="I490" t="s">
        <v>2663</v>
      </c>
      <c r="J490">
        <v>555100</v>
      </c>
      <c r="K490" t="s">
        <v>691</v>
      </c>
      <c r="L490">
        <v>555329</v>
      </c>
      <c r="M490">
        <v>0</v>
      </c>
      <c r="N490" t="s">
        <v>693</v>
      </c>
      <c r="O490" t="s">
        <v>565</v>
      </c>
      <c r="P490">
        <v>0</v>
      </c>
      <c r="Q490">
        <v>8211.11</v>
      </c>
      <c r="R490">
        <v>0</v>
      </c>
      <c r="S490">
        <v>9855.92</v>
      </c>
      <c r="T490">
        <v>0</v>
      </c>
      <c r="U490">
        <v>18067.03</v>
      </c>
      <c r="V490">
        <v>0</v>
      </c>
      <c r="W490">
        <v>8211.11</v>
      </c>
      <c r="X490">
        <v>0</v>
      </c>
      <c r="Y490">
        <v>9855.92</v>
      </c>
      <c r="Z490">
        <v>0</v>
      </c>
      <c r="AA490">
        <v>18067.03</v>
      </c>
    </row>
    <row r="491" spans="1:27" ht="15" customHeight="1" x14ac:dyDescent="0.25">
      <c r="A491" s="37" t="str">
        <f t="shared" si="21"/>
        <v>LDINPFIgnore</v>
      </c>
      <c r="B491" s="37" t="str">
        <f>VLOOKUP(L491,Mapping!D:F,3,0)</f>
        <v>Ignore</v>
      </c>
      <c r="C491" s="37" t="str">
        <f>VLOOKUP(L491,Mapping!D:G,4,0)</f>
        <v>Ignore</v>
      </c>
      <c r="D491" s="38">
        <f t="shared" si="22"/>
        <v>-0.16101694899999999</v>
      </c>
      <c r="E491" s="38">
        <f t="shared" si="23"/>
        <v>-0.16101694899999999</v>
      </c>
      <c r="F491" s="37">
        <f>VLOOKUP(L491,Mapping!D:H,5,0)</f>
        <v>0</v>
      </c>
      <c r="G491" t="s">
        <v>562</v>
      </c>
      <c r="H491" t="s">
        <v>104</v>
      </c>
      <c r="I491" t="s">
        <v>2663</v>
      </c>
      <c r="J491">
        <v>555100</v>
      </c>
      <c r="K491" t="s">
        <v>691</v>
      </c>
      <c r="L491">
        <v>557773</v>
      </c>
      <c r="M491">
        <v>0</v>
      </c>
      <c r="N491" t="s">
        <v>936</v>
      </c>
      <c r="O491" t="s">
        <v>565</v>
      </c>
      <c r="P491">
        <v>0</v>
      </c>
      <c r="Q491">
        <v>0</v>
      </c>
      <c r="R491">
        <v>-1610169.49</v>
      </c>
      <c r="S491">
        <v>0</v>
      </c>
      <c r="T491">
        <v>-1610169.49</v>
      </c>
      <c r="U491">
        <v>0</v>
      </c>
      <c r="V491">
        <v>0</v>
      </c>
      <c r="W491">
        <v>0</v>
      </c>
      <c r="X491">
        <v>-1610169.49</v>
      </c>
      <c r="Y491">
        <v>0</v>
      </c>
      <c r="Z491">
        <v>-1610169.49</v>
      </c>
      <c r="AA491">
        <v>0</v>
      </c>
    </row>
    <row r="492" spans="1:27" ht="15" customHeight="1" x14ac:dyDescent="0.25">
      <c r="A492" s="37" t="str">
        <f t="shared" si="21"/>
        <v>LDINPFIgnore</v>
      </c>
      <c r="B492" s="37" t="str">
        <f>VLOOKUP(L492,Mapping!D:F,3,0)</f>
        <v>Ignore</v>
      </c>
      <c r="C492" s="37" t="str">
        <f>VLOOKUP(L492,Mapping!D:G,4,0)</f>
        <v>Ignore</v>
      </c>
      <c r="D492" s="38">
        <f t="shared" si="22"/>
        <v>-1.4491526000000001E-2</v>
      </c>
      <c r="E492" s="38">
        <f t="shared" si="23"/>
        <v>-1.4491526000000001E-2</v>
      </c>
      <c r="F492" s="37">
        <f>VLOOKUP(L492,Mapping!D:H,5,0)</f>
        <v>0</v>
      </c>
      <c r="G492" t="s">
        <v>562</v>
      </c>
      <c r="H492" t="s">
        <v>104</v>
      </c>
      <c r="I492" t="s">
        <v>2663</v>
      </c>
      <c r="J492">
        <v>555100</v>
      </c>
      <c r="K492" t="s">
        <v>691</v>
      </c>
      <c r="L492">
        <v>557774</v>
      </c>
      <c r="M492">
        <v>0</v>
      </c>
      <c r="N492" t="s">
        <v>937</v>
      </c>
      <c r="O492" t="s">
        <v>565</v>
      </c>
      <c r="P492">
        <v>0</v>
      </c>
      <c r="Q492">
        <v>0</v>
      </c>
      <c r="R492">
        <v>-144915.26</v>
      </c>
      <c r="S492">
        <v>0</v>
      </c>
      <c r="T492">
        <v>-144915.26</v>
      </c>
      <c r="U492">
        <v>0</v>
      </c>
      <c r="V492">
        <v>0</v>
      </c>
      <c r="W492">
        <v>0</v>
      </c>
      <c r="X492">
        <v>-144915.26</v>
      </c>
      <c r="Y492">
        <v>0</v>
      </c>
      <c r="Z492">
        <v>-144915.26</v>
      </c>
      <c r="AA492">
        <v>0</v>
      </c>
    </row>
    <row r="493" spans="1:27" ht="15" customHeight="1" x14ac:dyDescent="0.25">
      <c r="A493" s="37" t="str">
        <f t="shared" si="21"/>
        <v>LDINPFIgnore</v>
      </c>
      <c r="B493" s="37" t="str">
        <f>VLOOKUP(L493,Mapping!D:F,3,0)</f>
        <v>Ignore</v>
      </c>
      <c r="C493" s="37" t="str">
        <f>VLOOKUP(L493,Mapping!D:G,4,0)</f>
        <v>Ignore</v>
      </c>
      <c r="D493" s="38">
        <f t="shared" si="22"/>
        <v>-1.4491526000000001E-2</v>
      </c>
      <c r="E493" s="38">
        <f t="shared" si="23"/>
        <v>-1.4491526000000001E-2</v>
      </c>
      <c r="F493" s="37">
        <f>VLOOKUP(L493,Mapping!D:H,5,0)</f>
        <v>0</v>
      </c>
      <c r="G493" t="s">
        <v>562</v>
      </c>
      <c r="H493" t="s">
        <v>104</v>
      </c>
      <c r="I493" t="s">
        <v>2663</v>
      </c>
      <c r="J493">
        <v>555100</v>
      </c>
      <c r="K493" t="s">
        <v>691</v>
      </c>
      <c r="L493">
        <v>557775</v>
      </c>
      <c r="M493">
        <v>0</v>
      </c>
      <c r="N493" t="s">
        <v>938</v>
      </c>
      <c r="O493" t="s">
        <v>565</v>
      </c>
      <c r="P493">
        <v>0</v>
      </c>
      <c r="Q493">
        <v>0</v>
      </c>
      <c r="R493">
        <v>-144915.26</v>
      </c>
      <c r="S493">
        <v>0</v>
      </c>
      <c r="T493">
        <v>-144915.26</v>
      </c>
      <c r="U493">
        <v>0</v>
      </c>
      <c r="V493">
        <v>0</v>
      </c>
      <c r="W493">
        <v>0</v>
      </c>
      <c r="X493">
        <v>-144915.26</v>
      </c>
      <c r="Y493">
        <v>0</v>
      </c>
      <c r="Z493">
        <v>-144915.26</v>
      </c>
      <c r="AA493">
        <v>0</v>
      </c>
    </row>
    <row r="494" spans="1:27" ht="15" customHeight="1" x14ac:dyDescent="0.25">
      <c r="A494" s="37" t="str">
        <f t="shared" si="21"/>
        <v>LDINPFIgnore</v>
      </c>
      <c r="B494" s="37" t="str">
        <f>VLOOKUP(L494,Mapping!D:F,3,0)</f>
        <v>Ignore</v>
      </c>
      <c r="C494" s="37" t="str">
        <f>VLOOKUP(L494,Mapping!D:G,4,0)</f>
        <v>Ignore</v>
      </c>
      <c r="D494" s="38">
        <f t="shared" si="22"/>
        <v>0.190000001</v>
      </c>
      <c r="E494" s="38">
        <f t="shared" si="23"/>
        <v>0.190000001</v>
      </c>
      <c r="F494" s="37">
        <f>VLOOKUP(L494,Mapping!D:H,5,0)</f>
        <v>0</v>
      </c>
      <c r="G494" t="s">
        <v>562</v>
      </c>
      <c r="H494" t="s">
        <v>104</v>
      </c>
      <c r="I494" t="s">
        <v>2663</v>
      </c>
      <c r="J494">
        <v>555100</v>
      </c>
      <c r="K494" t="s">
        <v>691</v>
      </c>
      <c r="L494">
        <v>557776</v>
      </c>
      <c r="M494">
        <v>0</v>
      </c>
      <c r="N494" t="s">
        <v>939</v>
      </c>
      <c r="O494" t="s">
        <v>565</v>
      </c>
      <c r="P494">
        <v>0</v>
      </c>
      <c r="Q494">
        <v>0</v>
      </c>
      <c r="R494">
        <v>0</v>
      </c>
      <c r="S494">
        <v>1900000.01</v>
      </c>
      <c r="T494">
        <v>0</v>
      </c>
      <c r="U494">
        <v>1900000.01</v>
      </c>
      <c r="V494">
        <v>0</v>
      </c>
      <c r="W494">
        <v>0</v>
      </c>
      <c r="X494">
        <v>0</v>
      </c>
      <c r="Y494">
        <v>1900000.01</v>
      </c>
      <c r="Z494">
        <v>0</v>
      </c>
      <c r="AA494">
        <v>1900000.01</v>
      </c>
    </row>
    <row r="495" spans="1:27" ht="15" customHeight="1" x14ac:dyDescent="0.25">
      <c r="A495" s="37" t="str">
        <f t="shared" si="21"/>
        <v>LDINPFIgnore</v>
      </c>
      <c r="B495" s="37" t="str">
        <f>VLOOKUP(L495,Mapping!D:F,3,0)</f>
        <v>Ignore</v>
      </c>
      <c r="C495" s="37" t="str">
        <f>VLOOKUP(L495,Mapping!D:G,4,0)</f>
        <v>Ignore</v>
      </c>
      <c r="D495" s="38">
        <f t="shared" si="22"/>
        <v>-1.7707560000000001E-2</v>
      </c>
      <c r="E495" s="38">
        <f t="shared" si="23"/>
        <v>-4.9130440000000004E-2</v>
      </c>
      <c r="F495" s="37">
        <f>VLOOKUP(L495,Mapping!D:H,5,0)</f>
        <v>0</v>
      </c>
      <c r="G495" t="s">
        <v>562</v>
      </c>
      <c r="H495" t="s">
        <v>104</v>
      </c>
      <c r="I495" t="s">
        <v>2663</v>
      </c>
      <c r="J495">
        <v>555300</v>
      </c>
      <c r="K495" t="s">
        <v>697</v>
      </c>
      <c r="L495">
        <v>553303</v>
      </c>
      <c r="M495">
        <v>0</v>
      </c>
      <c r="N495" t="s">
        <v>776</v>
      </c>
      <c r="O495" t="s">
        <v>565</v>
      </c>
      <c r="P495">
        <v>-314228.8</v>
      </c>
      <c r="Q495">
        <v>0</v>
      </c>
      <c r="R495">
        <v>-177075.6</v>
      </c>
      <c r="S495">
        <v>0</v>
      </c>
      <c r="T495">
        <v>-491304.4</v>
      </c>
      <c r="U495">
        <v>0</v>
      </c>
      <c r="V495">
        <v>-314228.8</v>
      </c>
      <c r="W495">
        <v>0</v>
      </c>
      <c r="X495">
        <v>-177075.6</v>
      </c>
      <c r="Y495">
        <v>0</v>
      </c>
      <c r="Z495">
        <v>-491304.4</v>
      </c>
      <c r="AA495">
        <v>0</v>
      </c>
    </row>
    <row r="496" spans="1:27" ht="15" customHeight="1" x14ac:dyDescent="0.25">
      <c r="A496" s="37" t="str">
        <f t="shared" si="21"/>
        <v>LDINPFIgnore</v>
      </c>
      <c r="B496" s="37" t="str">
        <f>VLOOKUP(L496,Mapping!D:F,3,0)</f>
        <v>Ignore</v>
      </c>
      <c r="C496" s="37" t="str">
        <f>VLOOKUP(L496,Mapping!D:G,4,0)</f>
        <v>Ignore</v>
      </c>
      <c r="D496" s="38">
        <f t="shared" si="22"/>
        <v>-0.11466588600000001</v>
      </c>
      <c r="E496" s="38">
        <f t="shared" si="23"/>
        <v>-0.19432116699999999</v>
      </c>
      <c r="F496" s="37">
        <f>VLOOKUP(L496,Mapping!D:H,5,0)</f>
        <v>0</v>
      </c>
      <c r="G496" t="s">
        <v>562</v>
      </c>
      <c r="H496" t="s">
        <v>104</v>
      </c>
      <c r="I496" t="s">
        <v>2663</v>
      </c>
      <c r="J496">
        <v>555300</v>
      </c>
      <c r="K496" t="s">
        <v>697</v>
      </c>
      <c r="L496">
        <v>553304</v>
      </c>
      <c r="M496">
        <v>0</v>
      </c>
      <c r="N496" t="s">
        <v>777</v>
      </c>
      <c r="O496" t="s">
        <v>565</v>
      </c>
      <c r="P496">
        <v>-796552.81</v>
      </c>
      <c r="Q496">
        <v>0</v>
      </c>
      <c r="R496">
        <v>-1146658.8600000001</v>
      </c>
      <c r="S496">
        <v>0</v>
      </c>
      <c r="T496">
        <v>-1943211.67</v>
      </c>
      <c r="U496">
        <v>0</v>
      </c>
      <c r="V496">
        <v>-796552.81</v>
      </c>
      <c r="W496">
        <v>0</v>
      </c>
      <c r="X496">
        <v>-1146658.8600000001</v>
      </c>
      <c r="Y496">
        <v>0</v>
      </c>
      <c r="Z496">
        <v>-1943211.67</v>
      </c>
      <c r="AA496">
        <v>0</v>
      </c>
    </row>
    <row r="497" spans="1:27" ht="15" customHeight="1" x14ac:dyDescent="0.25">
      <c r="A497" s="37" t="str">
        <f t="shared" si="21"/>
        <v>LDINPFIgnore</v>
      </c>
      <c r="B497" s="37" t="str">
        <f>VLOOKUP(L497,Mapping!D:F,3,0)</f>
        <v>Ignore</v>
      </c>
      <c r="C497" s="37" t="str">
        <f>VLOOKUP(L497,Mapping!D:G,4,0)</f>
        <v>Ignore</v>
      </c>
      <c r="D497" s="38">
        <f t="shared" si="22"/>
        <v>-3.1260378000000005E-2</v>
      </c>
      <c r="E497" s="38">
        <f t="shared" si="23"/>
        <v>-3.1260378000000005E-2</v>
      </c>
      <c r="F497" s="37">
        <f>VLOOKUP(L497,Mapping!D:H,5,0)</f>
        <v>0</v>
      </c>
      <c r="G497" t="s">
        <v>562</v>
      </c>
      <c r="H497" t="s">
        <v>104</v>
      </c>
      <c r="I497" t="s">
        <v>2663</v>
      </c>
      <c r="J497">
        <v>555300</v>
      </c>
      <c r="K497" t="s">
        <v>697</v>
      </c>
      <c r="L497">
        <v>554366</v>
      </c>
      <c r="M497">
        <v>0</v>
      </c>
      <c r="N497" t="s">
        <v>780</v>
      </c>
      <c r="O497" t="s">
        <v>565</v>
      </c>
      <c r="P497">
        <v>0</v>
      </c>
      <c r="Q497">
        <v>0</v>
      </c>
      <c r="R497">
        <v>-312603.78000000003</v>
      </c>
      <c r="S497">
        <v>0</v>
      </c>
      <c r="T497">
        <v>-312603.78000000003</v>
      </c>
      <c r="U497">
        <v>0</v>
      </c>
      <c r="V497">
        <v>0</v>
      </c>
      <c r="W497">
        <v>0</v>
      </c>
      <c r="X497">
        <v>-312603.78000000003</v>
      </c>
      <c r="Y497">
        <v>0</v>
      </c>
      <c r="Z497">
        <v>-312603.78000000003</v>
      </c>
      <c r="AA497">
        <v>0</v>
      </c>
    </row>
    <row r="498" spans="1:27" ht="15" customHeight="1" x14ac:dyDescent="0.25">
      <c r="A498" s="37" t="str">
        <f t="shared" si="21"/>
        <v>LDINPFIgnore</v>
      </c>
      <c r="B498" s="37" t="str">
        <f>VLOOKUP(L498,Mapping!D:F,3,0)</f>
        <v>Ignore</v>
      </c>
      <c r="C498" s="37" t="str">
        <f>VLOOKUP(L498,Mapping!D:G,4,0)</f>
        <v>Ignore</v>
      </c>
      <c r="D498" s="38">
        <f t="shared" si="22"/>
        <v>-1.297482E-3</v>
      </c>
      <c r="E498" s="38">
        <f t="shared" si="23"/>
        <v>-3.1784720000000003E-3</v>
      </c>
      <c r="F498" s="37">
        <f>VLOOKUP(L498,Mapping!D:H,5,0)</f>
        <v>0</v>
      </c>
      <c r="G498" t="s">
        <v>562</v>
      </c>
      <c r="H498" t="s">
        <v>104</v>
      </c>
      <c r="I498" t="s">
        <v>2663</v>
      </c>
      <c r="J498">
        <v>555300</v>
      </c>
      <c r="K498" t="s">
        <v>697</v>
      </c>
      <c r="L498">
        <v>554368</v>
      </c>
      <c r="M498">
        <v>0</v>
      </c>
      <c r="N498" t="s">
        <v>781</v>
      </c>
      <c r="O498" t="s">
        <v>565</v>
      </c>
      <c r="P498">
        <v>-18809.900000000001</v>
      </c>
      <c r="Q498">
        <v>0</v>
      </c>
      <c r="R498">
        <v>-12974.82</v>
      </c>
      <c r="S498">
        <v>0</v>
      </c>
      <c r="T498">
        <v>-31784.720000000001</v>
      </c>
      <c r="U498">
        <v>0</v>
      </c>
      <c r="V498">
        <v>-18809.900000000001</v>
      </c>
      <c r="W498">
        <v>0</v>
      </c>
      <c r="X498">
        <v>-12974.82</v>
      </c>
      <c r="Y498">
        <v>0</v>
      </c>
      <c r="Z498">
        <v>-31784.720000000001</v>
      </c>
      <c r="AA498">
        <v>0</v>
      </c>
    </row>
    <row r="499" spans="1:27" ht="15" customHeight="1" x14ac:dyDescent="0.25">
      <c r="A499" s="37" t="str">
        <f t="shared" si="21"/>
        <v>LDMIPFIgnore</v>
      </c>
      <c r="B499" s="37" t="str">
        <f>VLOOKUP(L499,Mapping!D:F,3,0)</f>
        <v>Ignore</v>
      </c>
      <c r="C499" s="37" t="str">
        <f>VLOOKUP(L499,Mapping!D:G,4,0)</f>
        <v>Ignore</v>
      </c>
      <c r="D499" s="38">
        <f t="shared" si="22"/>
        <v>-3.032415533</v>
      </c>
      <c r="E499" s="38">
        <f t="shared" si="23"/>
        <v>-6.9982734610000001</v>
      </c>
      <c r="F499" s="37" t="str">
        <f>VLOOKUP(L499,Mapping!D:H,5,0)</f>
        <v>AUM</v>
      </c>
      <c r="G499" t="s">
        <v>562</v>
      </c>
      <c r="H499" t="s">
        <v>144</v>
      </c>
      <c r="I499" t="s">
        <v>1863</v>
      </c>
      <c r="J499">
        <v>101000</v>
      </c>
      <c r="K499" t="s">
        <v>720</v>
      </c>
      <c r="L499">
        <v>101100</v>
      </c>
      <c r="M499">
        <v>0</v>
      </c>
      <c r="N499" t="s">
        <v>721</v>
      </c>
      <c r="O499" t="s">
        <v>565</v>
      </c>
      <c r="P499">
        <v>-39658579.280000001</v>
      </c>
      <c r="Q499">
        <v>0</v>
      </c>
      <c r="R499">
        <v>-30324155.329999998</v>
      </c>
      <c r="S499">
        <v>0</v>
      </c>
      <c r="T499">
        <v>-69982734.609999999</v>
      </c>
      <c r="U499">
        <v>0</v>
      </c>
      <c r="V499">
        <v>-39658579.280000001</v>
      </c>
      <c r="W499">
        <v>0</v>
      </c>
      <c r="X499">
        <v>-30324155.329999998</v>
      </c>
      <c r="Y499">
        <v>0</v>
      </c>
      <c r="Z499">
        <v>-69982734.609999999</v>
      </c>
      <c r="AA499">
        <v>0</v>
      </c>
    </row>
    <row r="500" spans="1:27" ht="15" customHeight="1" x14ac:dyDescent="0.25">
      <c r="A500" s="37" t="str">
        <f t="shared" si="21"/>
        <v>LDMIPFIgnore</v>
      </c>
      <c r="B500" s="37" t="str">
        <f>VLOOKUP(L500,Mapping!D:F,3,0)</f>
        <v>Ignore</v>
      </c>
      <c r="C500" s="37" t="str">
        <f>VLOOKUP(L500,Mapping!D:G,4,0)</f>
        <v>Ignore</v>
      </c>
      <c r="D500" s="38">
        <f t="shared" si="22"/>
        <v>-4.0743367069999996</v>
      </c>
      <c r="E500" s="38">
        <f t="shared" si="23"/>
        <v>-4.0988199999999999</v>
      </c>
      <c r="F500" s="37" t="str">
        <f>VLOOKUP(L500,Mapping!D:H,5,0)</f>
        <v>AUM</v>
      </c>
      <c r="G500" t="s">
        <v>562</v>
      </c>
      <c r="H500" t="s">
        <v>144</v>
      </c>
      <c r="I500" t="s">
        <v>1863</v>
      </c>
      <c r="J500">
        <v>102000</v>
      </c>
      <c r="K500" t="s">
        <v>563</v>
      </c>
      <c r="L500">
        <v>102120</v>
      </c>
      <c r="M500">
        <v>0</v>
      </c>
      <c r="N500" t="s">
        <v>564</v>
      </c>
      <c r="O500" t="s">
        <v>565</v>
      </c>
      <c r="P500">
        <v>-244832.93</v>
      </c>
      <c r="Q500">
        <v>0</v>
      </c>
      <c r="R500">
        <v>-40743367.07</v>
      </c>
      <c r="S500">
        <v>0</v>
      </c>
      <c r="T500">
        <v>-40988200</v>
      </c>
      <c r="U500">
        <v>0</v>
      </c>
      <c r="V500">
        <v>-244832.93</v>
      </c>
      <c r="W500">
        <v>0</v>
      </c>
      <c r="X500">
        <v>-40743367.07</v>
      </c>
      <c r="Y500">
        <v>0</v>
      </c>
      <c r="Z500">
        <v>-40988200</v>
      </c>
      <c r="AA500">
        <v>0</v>
      </c>
    </row>
    <row r="501" spans="1:27" ht="15" customHeight="1" x14ac:dyDescent="0.25">
      <c r="A501" s="37" t="str">
        <f t="shared" si="21"/>
        <v>LDMIPFIgnore</v>
      </c>
      <c r="B501" s="37" t="str">
        <f>VLOOKUP(L501,Mapping!D:F,3,0)</f>
        <v>Ignore</v>
      </c>
      <c r="C501" s="37" t="str">
        <f>VLOOKUP(L501,Mapping!D:G,4,0)</f>
        <v>Ignore</v>
      </c>
      <c r="D501" s="38">
        <f t="shared" si="22"/>
        <v>4.4451039759999995</v>
      </c>
      <c r="E501" s="38">
        <f t="shared" si="23"/>
        <v>-21.598091590999999</v>
      </c>
      <c r="F501" s="37" t="str">
        <f>VLOOKUP(L501,Mapping!D:H,5,0)</f>
        <v>AUM</v>
      </c>
      <c r="G501" t="s">
        <v>562</v>
      </c>
      <c r="H501" t="s">
        <v>144</v>
      </c>
      <c r="I501" t="s">
        <v>1863</v>
      </c>
      <c r="J501">
        <v>102000</v>
      </c>
      <c r="K501" t="s">
        <v>563</v>
      </c>
      <c r="L501">
        <v>102130</v>
      </c>
      <c r="M501">
        <v>0</v>
      </c>
      <c r="N501" t="s">
        <v>566</v>
      </c>
      <c r="O501" t="s">
        <v>565</v>
      </c>
      <c r="P501">
        <v>-260431955.66999999</v>
      </c>
      <c r="Q501">
        <v>0</v>
      </c>
      <c r="R501">
        <v>0</v>
      </c>
      <c r="S501">
        <v>44451039.759999998</v>
      </c>
      <c r="T501">
        <v>-215980915.91</v>
      </c>
      <c r="U501">
        <v>0</v>
      </c>
      <c r="V501">
        <v>-260431955.66999999</v>
      </c>
      <c r="W501">
        <v>0</v>
      </c>
      <c r="X501">
        <v>0</v>
      </c>
      <c r="Y501">
        <v>44451039.759999998</v>
      </c>
      <c r="Z501">
        <v>-215980915.91</v>
      </c>
      <c r="AA501">
        <v>0</v>
      </c>
    </row>
    <row r="502" spans="1:27" ht="15" customHeight="1" x14ac:dyDescent="0.25">
      <c r="A502" s="37" t="str">
        <f t="shared" si="21"/>
        <v>LDMIPFIgnore</v>
      </c>
      <c r="B502" s="37" t="str">
        <f>VLOOKUP(L502,Mapping!D:F,3,0)</f>
        <v>Ignore</v>
      </c>
      <c r="C502" s="37" t="str">
        <f>VLOOKUP(L502,Mapping!D:G,4,0)</f>
        <v>Ignore</v>
      </c>
      <c r="D502" s="38">
        <f t="shared" si="22"/>
        <v>-0.45942</v>
      </c>
      <c r="E502" s="38">
        <f t="shared" si="23"/>
        <v>-11.516581</v>
      </c>
      <c r="F502" s="37" t="str">
        <f>VLOOKUP(L502,Mapping!D:H,5,0)</f>
        <v>AUM</v>
      </c>
      <c r="G502" t="s">
        <v>562</v>
      </c>
      <c r="H502" t="s">
        <v>144</v>
      </c>
      <c r="I502" t="s">
        <v>1863</v>
      </c>
      <c r="J502">
        <v>102000</v>
      </c>
      <c r="K502" t="s">
        <v>563</v>
      </c>
      <c r="L502">
        <v>102135</v>
      </c>
      <c r="M502">
        <v>0</v>
      </c>
      <c r="N502" t="s">
        <v>567</v>
      </c>
      <c r="O502" t="s">
        <v>565</v>
      </c>
      <c r="P502">
        <v>-110571610</v>
      </c>
      <c r="Q502">
        <v>0</v>
      </c>
      <c r="R502">
        <v>-4594200</v>
      </c>
      <c r="S502">
        <v>0</v>
      </c>
      <c r="T502">
        <v>-115165810</v>
      </c>
      <c r="U502">
        <v>0</v>
      </c>
      <c r="V502">
        <v>-110571610</v>
      </c>
      <c r="W502">
        <v>0</v>
      </c>
      <c r="X502">
        <v>-4594200</v>
      </c>
      <c r="Y502">
        <v>0</v>
      </c>
      <c r="Z502">
        <v>-115165810</v>
      </c>
      <c r="AA502">
        <v>0</v>
      </c>
    </row>
    <row r="503" spans="1:27" ht="15" customHeight="1" x14ac:dyDescent="0.25">
      <c r="A503" s="37" t="str">
        <f t="shared" si="21"/>
        <v>LDMIPFIgnore</v>
      </c>
      <c r="B503" s="37" t="str">
        <f>VLOOKUP(L503,Mapping!D:F,3,0)</f>
        <v>Ignore</v>
      </c>
      <c r="C503" s="37" t="str">
        <f>VLOOKUP(L503,Mapping!D:G,4,0)</f>
        <v>Ignore</v>
      </c>
      <c r="D503" s="38">
        <f t="shared" si="22"/>
        <v>0</v>
      </c>
      <c r="E503" s="38">
        <f t="shared" si="23"/>
        <v>-2.0999999999999999E-8</v>
      </c>
      <c r="F503" s="37" t="str">
        <f>VLOOKUP(L503,Mapping!D:H,5,0)</f>
        <v>AUM</v>
      </c>
      <c r="G503" t="s">
        <v>562</v>
      </c>
      <c r="H503" t="s">
        <v>144</v>
      </c>
      <c r="I503" t="s">
        <v>1863</v>
      </c>
      <c r="J503">
        <v>102000</v>
      </c>
      <c r="K503" t="s">
        <v>563</v>
      </c>
      <c r="L503">
        <v>102190</v>
      </c>
      <c r="M503">
        <v>0</v>
      </c>
      <c r="N503" t="s">
        <v>744</v>
      </c>
      <c r="O503" t="s">
        <v>565</v>
      </c>
      <c r="P503">
        <v>-0.21</v>
      </c>
      <c r="Q503">
        <v>0</v>
      </c>
      <c r="R503">
        <v>0</v>
      </c>
      <c r="S503">
        <v>0</v>
      </c>
      <c r="T503">
        <v>-0.21</v>
      </c>
      <c r="U503">
        <v>0</v>
      </c>
      <c r="V503">
        <v>-0.21</v>
      </c>
      <c r="W503">
        <v>0</v>
      </c>
      <c r="X503">
        <v>0</v>
      </c>
      <c r="Y503">
        <v>0</v>
      </c>
      <c r="Z503">
        <v>-0.21</v>
      </c>
      <c r="AA503">
        <v>0</v>
      </c>
    </row>
    <row r="504" spans="1:27" ht="15" customHeight="1" x14ac:dyDescent="0.25">
      <c r="A504" s="37" t="str">
        <f t="shared" si="21"/>
        <v>LDMIPFIgnore</v>
      </c>
      <c r="B504" s="37" t="str">
        <f>VLOOKUP(L504,Mapping!D:F,3,0)</f>
        <v>Ignore</v>
      </c>
      <c r="C504" s="37" t="str">
        <f>VLOOKUP(L504,Mapping!D:G,4,0)</f>
        <v>Ignore</v>
      </c>
      <c r="D504" s="38">
        <f t="shared" si="22"/>
        <v>0</v>
      </c>
      <c r="E504" s="38">
        <f t="shared" si="23"/>
        <v>-6E-9</v>
      </c>
      <c r="F504" s="37" t="str">
        <f>VLOOKUP(L504,Mapping!D:H,5,0)</f>
        <v>AUM</v>
      </c>
      <c r="G504" t="s">
        <v>562</v>
      </c>
      <c r="H504" t="s">
        <v>144</v>
      </c>
      <c r="I504" t="s">
        <v>1863</v>
      </c>
      <c r="J504">
        <v>105000</v>
      </c>
      <c r="K504" t="s">
        <v>568</v>
      </c>
      <c r="L504">
        <v>105100</v>
      </c>
      <c r="M504">
        <v>0</v>
      </c>
      <c r="N504" t="s">
        <v>569</v>
      </c>
      <c r="O504" t="s">
        <v>565</v>
      </c>
      <c r="P504">
        <v>-0.06</v>
      </c>
      <c r="Q504">
        <v>0</v>
      </c>
      <c r="R504">
        <v>0</v>
      </c>
      <c r="S504">
        <v>0</v>
      </c>
      <c r="T504">
        <v>-0.06</v>
      </c>
      <c r="U504">
        <v>0</v>
      </c>
      <c r="V504">
        <v>-0.06</v>
      </c>
      <c r="W504">
        <v>0</v>
      </c>
      <c r="X504">
        <v>0</v>
      </c>
      <c r="Y504">
        <v>0</v>
      </c>
      <c r="Z504">
        <v>-0.06</v>
      </c>
      <c r="AA504">
        <v>0</v>
      </c>
    </row>
    <row r="505" spans="1:27" ht="15" customHeight="1" x14ac:dyDescent="0.25">
      <c r="A505" s="37" t="str">
        <f t="shared" si="21"/>
        <v>LDMIPFIgnore</v>
      </c>
      <c r="B505" s="37" t="str">
        <f>VLOOKUP(L505,Mapping!D:F,3,0)</f>
        <v>Ignore</v>
      </c>
      <c r="C505" s="37" t="str">
        <f>VLOOKUP(L505,Mapping!D:G,4,0)</f>
        <v>Ignore</v>
      </c>
      <c r="D505" s="38">
        <f t="shared" si="22"/>
        <v>0</v>
      </c>
      <c r="E505" s="38">
        <f t="shared" si="23"/>
        <v>-0.157192</v>
      </c>
      <c r="F505" s="37" t="str">
        <f>VLOOKUP(L505,Mapping!D:H,5,0)</f>
        <v>AUM</v>
      </c>
      <c r="G505" t="s">
        <v>562</v>
      </c>
      <c r="H505" t="s">
        <v>144</v>
      </c>
      <c r="I505" t="s">
        <v>1863</v>
      </c>
      <c r="J505">
        <v>105000</v>
      </c>
      <c r="K505" t="s">
        <v>568</v>
      </c>
      <c r="L505">
        <v>108100</v>
      </c>
      <c r="M505">
        <v>0</v>
      </c>
      <c r="N505" t="s">
        <v>2403</v>
      </c>
      <c r="O505" t="s">
        <v>565</v>
      </c>
      <c r="P505">
        <v>-1571920</v>
      </c>
      <c r="Q505">
        <v>0</v>
      </c>
      <c r="R505">
        <v>0</v>
      </c>
      <c r="S505">
        <v>0</v>
      </c>
      <c r="T505">
        <v>-1571920</v>
      </c>
      <c r="U505">
        <v>0</v>
      </c>
      <c r="V505">
        <v>-1571920</v>
      </c>
      <c r="W505">
        <v>0</v>
      </c>
      <c r="X505">
        <v>0</v>
      </c>
      <c r="Y505">
        <v>0</v>
      </c>
      <c r="Z505">
        <v>-1571920</v>
      </c>
      <c r="AA505">
        <v>0</v>
      </c>
    </row>
    <row r="506" spans="1:27" ht="15" customHeight="1" x14ac:dyDescent="0.25">
      <c r="A506" s="37" t="str">
        <f t="shared" si="21"/>
        <v>LDMIPFIgnore</v>
      </c>
      <c r="B506" s="37" t="str">
        <f>VLOOKUP(L506,Mapping!D:F,3,0)</f>
        <v>Ignore</v>
      </c>
      <c r="C506" s="37" t="str">
        <f>VLOOKUP(L506,Mapping!D:G,4,0)</f>
        <v>Ignore</v>
      </c>
      <c r="D506" s="38">
        <f t="shared" si="22"/>
        <v>0</v>
      </c>
      <c r="E506" s="38">
        <f t="shared" si="23"/>
        <v>-4.1200000000000004E-3</v>
      </c>
      <c r="F506" s="37" t="str">
        <f>VLOOKUP(L506,Mapping!D:H,5,0)</f>
        <v>AUM</v>
      </c>
      <c r="G506" t="s">
        <v>562</v>
      </c>
      <c r="H506" t="s">
        <v>144</v>
      </c>
      <c r="I506" t="s">
        <v>1863</v>
      </c>
      <c r="J506">
        <v>110000</v>
      </c>
      <c r="K506" t="s">
        <v>570</v>
      </c>
      <c r="L506">
        <v>110116</v>
      </c>
      <c r="M506">
        <v>0</v>
      </c>
      <c r="N506" t="s">
        <v>573</v>
      </c>
      <c r="O506" t="s">
        <v>565</v>
      </c>
      <c r="P506">
        <v>-41200</v>
      </c>
      <c r="Q506">
        <v>0</v>
      </c>
      <c r="R506">
        <v>0</v>
      </c>
      <c r="S506">
        <v>0</v>
      </c>
      <c r="T506">
        <v>-41200</v>
      </c>
      <c r="U506">
        <v>0</v>
      </c>
      <c r="V506">
        <v>-41200</v>
      </c>
      <c r="W506">
        <v>0</v>
      </c>
      <c r="X506">
        <v>0</v>
      </c>
      <c r="Y506">
        <v>0</v>
      </c>
      <c r="Z506">
        <v>-41200</v>
      </c>
      <c r="AA506">
        <v>0</v>
      </c>
    </row>
    <row r="507" spans="1:27" ht="15" customHeight="1" x14ac:dyDescent="0.25">
      <c r="A507" s="37" t="str">
        <f t="shared" si="21"/>
        <v>LDMIPFIgnore</v>
      </c>
      <c r="B507" s="37" t="str">
        <f>VLOOKUP(L507,Mapping!D:F,3,0)</f>
        <v>Ignore</v>
      </c>
      <c r="C507" s="37" t="str">
        <f>VLOOKUP(L507,Mapping!D:G,4,0)</f>
        <v>Ignore</v>
      </c>
      <c r="D507" s="38">
        <f t="shared" si="22"/>
        <v>0</v>
      </c>
      <c r="E507" s="38">
        <f t="shared" si="23"/>
        <v>-6.2049290000000005E-3</v>
      </c>
      <c r="F507" s="37" t="str">
        <f>VLOOKUP(L507,Mapping!D:H,5,0)</f>
        <v>AUM</v>
      </c>
      <c r="G507" t="s">
        <v>562</v>
      </c>
      <c r="H507" t="s">
        <v>144</v>
      </c>
      <c r="I507" t="s">
        <v>1863</v>
      </c>
      <c r="J507">
        <v>110000</v>
      </c>
      <c r="K507" t="s">
        <v>570</v>
      </c>
      <c r="L507">
        <v>110123</v>
      </c>
      <c r="M507">
        <v>0</v>
      </c>
      <c r="N507" t="s">
        <v>925</v>
      </c>
      <c r="O507" t="s">
        <v>565</v>
      </c>
      <c r="P507">
        <v>-62049.29</v>
      </c>
      <c r="Q507">
        <v>0</v>
      </c>
      <c r="R507">
        <v>0</v>
      </c>
      <c r="S507">
        <v>0</v>
      </c>
      <c r="T507">
        <v>-62049.29</v>
      </c>
      <c r="U507">
        <v>0</v>
      </c>
      <c r="V507">
        <v>-62049.29</v>
      </c>
      <c r="W507">
        <v>0</v>
      </c>
      <c r="X507">
        <v>0</v>
      </c>
      <c r="Y507">
        <v>0</v>
      </c>
      <c r="Z507">
        <v>-62049.29</v>
      </c>
      <c r="AA507">
        <v>0</v>
      </c>
    </row>
    <row r="508" spans="1:27" ht="15" customHeight="1" x14ac:dyDescent="0.25">
      <c r="A508" s="37" t="str">
        <f t="shared" si="21"/>
        <v>LDMIPFIgnore</v>
      </c>
      <c r="B508" s="37" t="str">
        <f>VLOOKUP(L508,Mapping!D:F,3,0)</f>
        <v>Ignore</v>
      </c>
      <c r="C508" s="37" t="str">
        <f>VLOOKUP(L508,Mapping!D:G,4,0)</f>
        <v>Ignore</v>
      </c>
      <c r="D508" s="38">
        <f t="shared" si="22"/>
        <v>0</v>
      </c>
      <c r="E508" s="38">
        <f t="shared" si="23"/>
        <v>-1.266026E-3</v>
      </c>
      <c r="F508" s="37" t="str">
        <f>VLOOKUP(L508,Mapping!D:H,5,0)</f>
        <v>AUM</v>
      </c>
      <c r="G508" t="s">
        <v>562</v>
      </c>
      <c r="H508" t="s">
        <v>144</v>
      </c>
      <c r="I508" t="s">
        <v>1863</v>
      </c>
      <c r="J508">
        <v>110000</v>
      </c>
      <c r="K508" t="s">
        <v>570</v>
      </c>
      <c r="L508">
        <v>110125</v>
      </c>
      <c r="M508">
        <v>0</v>
      </c>
      <c r="N508" t="s">
        <v>1315</v>
      </c>
      <c r="O508" t="s">
        <v>565</v>
      </c>
      <c r="P508">
        <v>-12660.26</v>
      </c>
      <c r="Q508">
        <v>0</v>
      </c>
      <c r="R508">
        <v>0</v>
      </c>
      <c r="S508">
        <v>0</v>
      </c>
      <c r="T508">
        <v>-12660.26</v>
      </c>
      <c r="U508">
        <v>0</v>
      </c>
      <c r="V508">
        <v>-12660.26</v>
      </c>
      <c r="W508">
        <v>0</v>
      </c>
      <c r="X508">
        <v>0</v>
      </c>
      <c r="Y508">
        <v>0</v>
      </c>
      <c r="Z508">
        <v>-12660.26</v>
      </c>
      <c r="AA508">
        <v>0</v>
      </c>
    </row>
    <row r="509" spans="1:27" ht="15" customHeight="1" x14ac:dyDescent="0.25">
      <c r="A509" s="37" t="str">
        <f t="shared" si="21"/>
        <v>LDMIPFIgnore</v>
      </c>
      <c r="B509" s="37" t="str">
        <f>VLOOKUP(L509,Mapping!D:F,3,0)</f>
        <v>Ignore</v>
      </c>
      <c r="C509" s="37" t="str">
        <f>VLOOKUP(L509,Mapping!D:G,4,0)</f>
        <v>Ignore</v>
      </c>
      <c r="D509" s="38">
        <f t="shared" si="22"/>
        <v>-0.123878747</v>
      </c>
      <c r="E509" s="38">
        <f t="shared" si="23"/>
        <v>-1.534287226</v>
      </c>
      <c r="F509" s="37" t="str">
        <f>VLOOKUP(L509,Mapping!D:H,5,0)</f>
        <v>AUM</v>
      </c>
      <c r="G509" t="s">
        <v>562</v>
      </c>
      <c r="H509" t="s">
        <v>144</v>
      </c>
      <c r="I509" t="s">
        <v>1863</v>
      </c>
      <c r="J509">
        <v>110000</v>
      </c>
      <c r="K509" t="s">
        <v>570</v>
      </c>
      <c r="L509">
        <v>110247</v>
      </c>
      <c r="M509">
        <v>0</v>
      </c>
      <c r="N509" t="s">
        <v>574</v>
      </c>
      <c r="O509" t="s">
        <v>565</v>
      </c>
      <c r="P509">
        <v>-14104084.789999999</v>
      </c>
      <c r="Q509">
        <v>0</v>
      </c>
      <c r="R509">
        <v>-1238787.47</v>
      </c>
      <c r="S509">
        <v>0</v>
      </c>
      <c r="T509">
        <v>-15342872.26</v>
      </c>
      <c r="U509">
        <v>0</v>
      </c>
      <c r="V509">
        <v>-14104084.789999999</v>
      </c>
      <c r="W509">
        <v>0</v>
      </c>
      <c r="X509">
        <v>-1238787.47</v>
      </c>
      <c r="Y509">
        <v>0</v>
      </c>
      <c r="Z509">
        <v>-15342872.26</v>
      </c>
      <c r="AA509">
        <v>0</v>
      </c>
    </row>
    <row r="510" spans="1:27" ht="15" customHeight="1" x14ac:dyDescent="0.25">
      <c r="A510" s="37" t="str">
        <f t="shared" si="21"/>
        <v>LDMIPFIgnore</v>
      </c>
      <c r="B510" s="37" t="str">
        <f>VLOOKUP(L510,Mapping!D:F,3,0)</f>
        <v>Ignore</v>
      </c>
      <c r="C510" s="37" t="str">
        <f>VLOOKUP(L510,Mapping!D:G,4,0)</f>
        <v>Ignore</v>
      </c>
      <c r="D510" s="38">
        <f t="shared" si="22"/>
        <v>-1.0168E-3</v>
      </c>
      <c r="E510" s="38">
        <f t="shared" si="23"/>
        <v>-5.1850300000000002E-4</v>
      </c>
      <c r="F510" s="37" t="str">
        <f>VLOOKUP(L510,Mapping!D:H,5,0)</f>
        <v>AUM</v>
      </c>
      <c r="G510" t="s">
        <v>562</v>
      </c>
      <c r="H510" t="s">
        <v>144</v>
      </c>
      <c r="I510" t="s">
        <v>1863</v>
      </c>
      <c r="J510">
        <v>132000</v>
      </c>
      <c r="K510" t="s">
        <v>575</v>
      </c>
      <c r="L510">
        <v>132121</v>
      </c>
      <c r="M510">
        <v>0</v>
      </c>
      <c r="N510" t="s">
        <v>576</v>
      </c>
      <c r="O510" t="s">
        <v>565</v>
      </c>
      <c r="P510">
        <v>0</v>
      </c>
      <c r="Q510">
        <v>4982.97</v>
      </c>
      <c r="R510">
        <v>-10168</v>
      </c>
      <c r="S510">
        <v>0</v>
      </c>
      <c r="T510">
        <v>-5185.03</v>
      </c>
      <c r="U510">
        <v>0</v>
      </c>
      <c r="V510">
        <v>0</v>
      </c>
      <c r="W510">
        <v>4982.97</v>
      </c>
      <c r="X510">
        <v>-10168</v>
      </c>
      <c r="Y510">
        <v>0</v>
      </c>
      <c r="Z510">
        <v>-5185.03</v>
      </c>
      <c r="AA510">
        <v>0</v>
      </c>
    </row>
    <row r="511" spans="1:27" ht="15" customHeight="1" x14ac:dyDescent="0.25">
      <c r="A511" s="37" t="str">
        <f t="shared" si="21"/>
        <v>LDMIPFIgnore</v>
      </c>
      <c r="B511" s="37" t="str">
        <f>VLOOKUP(L511,Mapping!D:F,3,0)</f>
        <v>Ignore</v>
      </c>
      <c r="C511" s="37" t="str">
        <f>VLOOKUP(L511,Mapping!D:G,4,0)</f>
        <v>Ignore</v>
      </c>
      <c r="D511" s="38">
        <f t="shared" si="22"/>
        <v>0</v>
      </c>
      <c r="E511" s="38">
        <f t="shared" si="23"/>
        <v>-5.8999999999999999E-8</v>
      </c>
      <c r="F511" s="37" t="str">
        <f>VLOOKUP(L511,Mapping!D:H,5,0)</f>
        <v>AUM</v>
      </c>
      <c r="G511" t="s">
        <v>562</v>
      </c>
      <c r="H511" t="s">
        <v>144</v>
      </c>
      <c r="I511" t="s">
        <v>1863</v>
      </c>
      <c r="J511">
        <v>132000</v>
      </c>
      <c r="K511" t="s">
        <v>575</v>
      </c>
      <c r="L511">
        <v>132124</v>
      </c>
      <c r="M511">
        <v>0</v>
      </c>
      <c r="N511" t="s">
        <v>577</v>
      </c>
      <c r="O511" t="s">
        <v>565</v>
      </c>
      <c r="P511">
        <v>-0.59</v>
      </c>
      <c r="Q511">
        <v>0</v>
      </c>
      <c r="R511">
        <v>0</v>
      </c>
      <c r="S511">
        <v>0</v>
      </c>
      <c r="T511">
        <v>-0.59</v>
      </c>
      <c r="U511">
        <v>0</v>
      </c>
      <c r="V511">
        <v>-0.59</v>
      </c>
      <c r="W511">
        <v>0</v>
      </c>
      <c r="X511">
        <v>0</v>
      </c>
      <c r="Y511">
        <v>0</v>
      </c>
      <c r="Z511">
        <v>-0.59</v>
      </c>
      <c r="AA511">
        <v>0</v>
      </c>
    </row>
    <row r="512" spans="1:27" ht="15" customHeight="1" x14ac:dyDescent="0.25">
      <c r="A512" s="37" t="str">
        <f t="shared" si="21"/>
        <v>LDMIPFIgnore</v>
      </c>
      <c r="B512" s="37" t="str">
        <f>VLOOKUP(L512,Mapping!D:F,3,0)</f>
        <v>Ignore</v>
      </c>
      <c r="C512" s="37" t="str">
        <f>VLOOKUP(L512,Mapping!D:G,4,0)</f>
        <v>Ignore</v>
      </c>
      <c r="D512" s="38">
        <f t="shared" si="22"/>
        <v>0</v>
      </c>
      <c r="E512" s="38">
        <f t="shared" si="23"/>
        <v>-1E-3</v>
      </c>
      <c r="F512" s="37" t="str">
        <f>VLOOKUP(L512,Mapping!D:H,5,0)</f>
        <v>AUM</v>
      </c>
      <c r="G512" t="s">
        <v>562</v>
      </c>
      <c r="H512" t="s">
        <v>144</v>
      </c>
      <c r="I512" t="s">
        <v>1863</v>
      </c>
      <c r="J512">
        <v>140000</v>
      </c>
      <c r="K512" t="s">
        <v>579</v>
      </c>
      <c r="L512">
        <v>140101</v>
      </c>
      <c r="M512">
        <v>0</v>
      </c>
      <c r="N512" t="s">
        <v>1209</v>
      </c>
      <c r="O512" t="s">
        <v>565</v>
      </c>
      <c r="P512">
        <v>-10000</v>
      </c>
      <c r="Q512">
        <v>0</v>
      </c>
      <c r="R512">
        <v>0</v>
      </c>
      <c r="S512">
        <v>0</v>
      </c>
      <c r="T512">
        <v>-10000</v>
      </c>
      <c r="U512">
        <v>0</v>
      </c>
      <c r="V512">
        <v>-10000</v>
      </c>
      <c r="W512">
        <v>0</v>
      </c>
      <c r="X512">
        <v>0</v>
      </c>
      <c r="Y512">
        <v>0</v>
      </c>
      <c r="Z512">
        <v>-10000</v>
      </c>
      <c r="AA512">
        <v>0</v>
      </c>
    </row>
    <row r="513" spans="1:27" ht="15" customHeight="1" x14ac:dyDescent="0.25">
      <c r="A513" s="37" t="str">
        <f t="shared" si="21"/>
        <v>LDMIPFIgnore</v>
      </c>
      <c r="B513" s="37" t="str">
        <f>VLOOKUP(L513,Mapping!D:F,3,0)</f>
        <v>Ignore</v>
      </c>
      <c r="C513" s="37" t="str">
        <f>VLOOKUP(L513,Mapping!D:G,4,0)</f>
        <v>Ignore</v>
      </c>
      <c r="D513" s="38">
        <f t="shared" si="22"/>
        <v>0</v>
      </c>
      <c r="E513" s="38">
        <f t="shared" si="23"/>
        <v>-5.0000000000000001E-4</v>
      </c>
      <c r="F513" s="37" t="str">
        <f>VLOOKUP(L513,Mapping!D:H,5,0)</f>
        <v>AUM</v>
      </c>
      <c r="G513" t="s">
        <v>562</v>
      </c>
      <c r="H513" t="s">
        <v>144</v>
      </c>
      <c r="I513" t="s">
        <v>1863</v>
      </c>
      <c r="J513">
        <v>140000</v>
      </c>
      <c r="K513" t="s">
        <v>579</v>
      </c>
      <c r="L513">
        <v>140311</v>
      </c>
      <c r="M513">
        <v>0</v>
      </c>
      <c r="N513" t="s">
        <v>1201</v>
      </c>
      <c r="O513" t="s">
        <v>565</v>
      </c>
      <c r="P513">
        <v>-5000</v>
      </c>
      <c r="Q513">
        <v>0</v>
      </c>
      <c r="R513">
        <v>0</v>
      </c>
      <c r="S513">
        <v>0</v>
      </c>
      <c r="T513">
        <v>-5000</v>
      </c>
      <c r="U513">
        <v>0</v>
      </c>
      <c r="V513">
        <v>-5000</v>
      </c>
      <c r="W513">
        <v>0</v>
      </c>
      <c r="X513">
        <v>0</v>
      </c>
      <c r="Y513">
        <v>0</v>
      </c>
      <c r="Z513">
        <v>-5000</v>
      </c>
      <c r="AA513">
        <v>0</v>
      </c>
    </row>
    <row r="514" spans="1:27" ht="15" customHeight="1" x14ac:dyDescent="0.25">
      <c r="A514" s="37" t="str">
        <f t="shared" si="21"/>
        <v>LDMIPFIgnore</v>
      </c>
      <c r="B514" s="37" t="str">
        <f>VLOOKUP(L514,Mapping!D:F,3,0)</f>
        <v>Ignore</v>
      </c>
      <c r="C514" s="37" t="str">
        <f>VLOOKUP(L514,Mapping!D:G,4,0)</f>
        <v>Ignore</v>
      </c>
      <c r="D514" s="38">
        <f t="shared" si="22"/>
        <v>-1.55709E-4</v>
      </c>
      <c r="E514" s="38">
        <f t="shared" si="23"/>
        <v>-2.0737102E-2</v>
      </c>
      <c r="F514" s="37" t="str">
        <f>VLOOKUP(L514,Mapping!D:H,5,0)</f>
        <v>AUM</v>
      </c>
      <c r="G514" t="s">
        <v>562</v>
      </c>
      <c r="H514" t="s">
        <v>144</v>
      </c>
      <c r="I514" t="s">
        <v>1863</v>
      </c>
      <c r="J514">
        <v>140000</v>
      </c>
      <c r="K514" t="s">
        <v>579</v>
      </c>
      <c r="L514">
        <v>140500</v>
      </c>
      <c r="M514">
        <v>0</v>
      </c>
      <c r="N514" t="s">
        <v>584</v>
      </c>
      <c r="O514" t="s">
        <v>565</v>
      </c>
      <c r="P514">
        <v>-205813.93</v>
      </c>
      <c r="Q514">
        <v>0</v>
      </c>
      <c r="R514">
        <v>-1557.09</v>
      </c>
      <c r="S514">
        <v>0</v>
      </c>
      <c r="T514">
        <v>-207371.02</v>
      </c>
      <c r="U514">
        <v>0</v>
      </c>
      <c r="V514">
        <v>-205813.93</v>
      </c>
      <c r="W514">
        <v>0</v>
      </c>
      <c r="X514">
        <v>-1557.09</v>
      </c>
      <c r="Y514">
        <v>0</v>
      </c>
      <c r="Z514">
        <v>-207371.02</v>
      </c>
      <c r="AA514">
        <v>0</v>
      </c>
    </row>
    <row r="515" spans="1:27" ht="15" customHeight="1" x14ac:dyDescent="0.25">
      <c r="A515" s="37" t="str">
        <f t="shared" si="21"/>
        <v>LDMIPFIgnore</v>
      </c>
      <c r="B515" s="37" t="str">
        <f>VLOOKUP(L515,Mapping!D:F,3,0)</f>
        <v>Ignore</v>
      </c>
      <c r="C515" s="37" t="str">
        <f>VLOOKUP(L515,Mapping!D:G,4,0)</f>
        <v>Ignore</v>
      </c>
      <c r="D515" s="38">
        <f t="shared" si="22"/>
        <v>-7.7246910000000005E-3</v>
      </c>
      <c r="E515" s="38">
        <f t="shared" si="23"/>
        <v>-0.130802102</v>
      </c>
      <c r="F515" s="37" t="str">
        <f>VLOOKUP(L515,Mapping!D:H,5,0)</f>
        <v>AUM</v>
      </c>
      <c r="G515" t="s">
        <v>562</v>
      </c>
      <c r="H515" t="s">
        <v>144</v>
      </c>
      <c r="I515" t="s">
        <v>1863</v>
      </c>
      <c r="J515">
        <v>140000</v>
      </c>
      <c r="K515" t="s">
        <v>579</v>
      </c>
      <c r="L515">
        <v>140551</v>
      </c>
      <c r="M515">
        <v>0</v>
      </c>
      <c r="N515" t="s">
        <v>926</v>
      </c>
      <c r="O515" t="s">
        <v>565</v>
      </c>
      <c r="P515">
        <v>-1230774.1100000001</v>
      </c>
      <c r="Q515">
        <v>0</v>
      </c>
      <c r="R515">
        <v>-77246.91</v>
      </c>
      <c r="S515">
        <v>0</v>
      </c>
      <c r="T515">
        <v>-1308021.02</v>
      </c>
      <c r="U515">
        <v>0</v>
      </c>
      <c r="V515">
        <v>-1230774.1100000001</v>
      </c>
      <c r="W515">
        <v>0</v>
      </c>
      <c r="X515">
        <v>-77246.91</v>
      </c>
      <c r="Y515">
        <v>0</v>
      </c>
      <c r="Z515">
        <v>-1308021.02</v>
      </c>
      <c r="AA515">
        <v>0</v>
      </c>
    </row>
    <row r="516" spans="1:27" ht="15" customHeight="1" x14ac:dyDescent="0.25">
      <c r="A516" s="37" t="str">
        <f t="shared" ref="A516:A579" si="24">H516&amp;B516</f>
        <v>LDMIPFIgnore</v>
      </c>
      <c r="B516" s="37" t="str">
        <f>VLOOKUP(L516,Mapping!D:F,3,0)</f>
        <v>Ignore</v>
      </c>
      <c r="C516" s="37" t="str">
        <f>VLOOKUP(L516,Mapping!D:G,4,0)</f>
        <v>Ignore</v>
      </c>
      <c r="D516" s="38">
        <f t="shared" ref="D516:D579" si="25">(X516+Y516)/10000000</f>
        <v>-2.4886650000000001E-3</v>
      </c>
      <c r="E516" s="38">
        <f t="shared" ref="E516:E579" si="26">(Z516+AA516)/10000000</f>
        <v>-3.5638359999999999E-3</v>
      </c>
      <c r="F516" s="37" t="str">
        <f>VLOOKUP(L516,Mapping!D:H,5,0)</f>
        <v>AUM</v>
      </c>
      <c r="G516" t="s">
        <v>562</v>
      </c>
      <c r="H516" t="s">
        <v>144</v>
      </c>
      <c r="I516" t="s">
        <v>1863</v>
      </c>
      <c r="J516">
        <v>152000</v>
      </c>
      <c r="K516" t="s">
        <v>585</v>
      </c>
      <c r="L516">
        <v>152120</v>
      </c>
      <c r="M516">
        <v>0</v>
      </c>
      <c r="N516" t="s">
        <v>586</v>
      </c>
      <c r="O516" t="s">
        <v>565</v>
      </c>
      <c r="P516">
        <v>-10751.71</v>
      </c>
      <c r="Q516">
        <v>0</v>
      </c>
      <c r="R516">
        <v>-24886.65</v>
      </c>
      <c r="S516">
        <v>0</v>
      </c>
      <c r="T516">
        <v>-35638.36</v>
      </c>
      <c r="U516">
        <v>0</v>
      </c>
      <c r="V516">
        <v>-10751.71</v>
      </c>
      <c r="W516">
        <v>0</v>
      </c>
      <c r="X516">
        <v>-24886.65</v>
      </c>
      <c r="Y516">
        <v>0</v>
      </c>
      <c r="Z516">
        <v>-35638.36</v>
      </c>
      <c r="AA516">
        <v>0</v>
      </c>
    </row>
    <row r="517" spans="1:27" ht="15" customHeight="1" x14ac:dyDescent="0.25">
      <c r="A517" s="37" t="str">
        <f t="shared" si="24"/>
        <v>LDMIPFIgnore</v>
      </c>
      <c r="B517" s="37" t="str">
        <f>VLOOKUP(L517,Mapping!D:F,3,0)</f>
        <v>Ignore</v>
      </c>
      <c r="C517" s="37" t="str">
        <f>VLOOKUP(L517,Mapping!D:G,4,0)</f>
        <v>Ignore</v>
      </c>
      <c r="D517" s="38">
        <f t="shared" si="25"/>
        <v>0.13596388899999998</v>
      </c>
      <c r="E517" s="38">
        <f t="shared" si="26"/>
        <v>-0.492642778</v>
      </c>
      <c r="F517" s="37" t="str">
        <f>VLOOKUP(L517,Mapping!D:H,5,0)</f>
        <v>AUM</v>
      </c>
      <c r="G517" t="s">
        <v>562</v>
      </c>
      <c r="H517" t="s">
        <v>144</v>
      </c>
      <c r="I517" t="s">
        <v>1863</v>
      </c>
      <c r="J517">
        <v>152000</v>
      </c>
      <c r="K517" t="s">
        <v>585</v>
      </c>
      <c r="L517">
        <v>152130</v>
      </c>
      <c r="M517">
        <v>0</v>
      </c>
      <c r="N517" t="s">
        <v>587</v>
      </c>
      <c r="O517" t="s">
        <v>565</v>
      </c>
      <c r="P517">
        <v>-6286066.6699999999</v>
      </c>
      <c r="Q517">
        <v>0</v>
      </c>
      <c r="R517">
        <v>0</v>
      </c>
      <c r="S517">
        <v>1359638.89</v>
      </c>
      <c r="T517">
        <v>-4926427.78</v>
      </c>
      <c r="U517">
        <v>0</v>
      </c>
      <c r="V517">
        <v>-6286066.6699999999</v>
      </c>
      <c r="W517">
        <v>0</v>
      </c>
      <c r="X517">
        <v>0</v>
      </c>
      <c r="Y517">
        <v>1359638.89</v>
      </c>
      <c r="Z517">
        <v>-4926427.78</v>
      </c>
      <c r="AA517">
        <v>0</v>
      </c>
    </row>
    <row r="518" spans="1:27" ht="15" customHeight="1" x14ac:dyDescent="0.25">
      <c r="A518" s="37" t="str">
        <f t="shared" si="24"/>
        <v>LDMIPFIgnore</v>
      </c>
      <c r="B518" s="37" t="str">
        <f>VLOOKUP(L518,Mapping!D:F,3,0)</f>
        <v>Ignore</v>
      </c>
      <c r="C518" s="37" t="str">
        <f>VLOOKUP(L518,Mapping!D:G,4,0)</f>
        <v>Ignore</v>
      </c>
      <c r="D518" s="38">
        <f t="shared" si="25"/>
        <v>-6.2254582999999995E-2</v>
      </c>
      <c r="E518" s="38">
        <f t="shared" si="26"/>
        <v>-0.333819166</v>
      </c>
      <c r="F518" s="37" t="str">
        <f>VLOOKUP(L518,Mapping!D:H,5,0)</f>
        <v>AUM</v>
      </c>
      <c r="G518" t="s">
        <v>562</v>
      </c>
      <c r="H518" t="s">
        <v>144</v>
      </c>
      <c r="I518" t="s">
        <v>1863</v>
      </c>
      <c r="J518">
        <v>152000</v>
      </c>
      <c r="K518" t="s">
        <v>585</v>
      </c>
      <c r="L518">
        <v>152135</v>
      </c>
      <c r="M518">
        <v>0</v>
      </c>
      <c r="N518" t="s">
        <v>588</v>
      </c>
      <c r="O518" t="s">
        <v>565</v>
      </c>
      <c r="P518">
        <v>-2715645.83</v>
      </c>
      <c r="Q518">
        <v>0</v>
      </c>
      <c r="R518">
        <v>-622545.82999999996</v>
      </c>
      <c r="S518">
        <v>0</v>
      </c>
      <c r="T518">
        <v>-3338191.66</v>
      </c>
      <c r="U518">
        <v>0</v>
      </c>
      <c r="V518">
        <v>-2715645.83</v>
      </c>
      <c r="W518">
        <v>0</v>
      </c>
      <c r="X518">
        <v>-622545.82999999996</v>
      </c>
      <c r="Y518">
        <v>0</v>
      </c>
      <c r="Z518">
        <v>-3338191.66</v>
      </c>
      <c r="AA518">
        <v>0</v>
      </c>
    </row>
    <row r="519" spans="1:27" ht="15" customHeight="1" x14ac:dyDescent="0.25">
      <c r="A519" s="37" t="str">
        <f t="shared" si="24"/>
        <v>LDMIPFIgnore</v>
      </c>
      <c r="B519" s="37" t="str">
        <f>VLOOKUP(L519,Mapping!D:F,3,0)</f>
        <v>Ignore</v>
      </c>
      <c r="C519" s="37" t="str">
        <f>VLOOKUP(L519,Mapping!D:G,4,0)</f>
        <v>Ignore</v>
      </c>
      <c r="D519" s="38">
        <f t="shared" si="25"/>
        <v>-8.6398400000000004E-4</v>
      </c>
      <c r="E519" s="38">
        <f t="shared" si="26"/>
        <v>-1.121618E-3</v>
      </c>
      <c r="F519" s="37" t="str">
        <f>VLOOKUP(L519,Mapping!D:H,5,0)</f>
        <v>AUM</v>
      </c>
      <c r="G519" t="s">
        <v>562</v>
      </c>
      <c r="H519" t="s">
        <v>144</v>
      </c>
      <c r="I519" t="s">
        <v>1863</v>
      </c>
      <c r="J519">
        <v>152000</v>
      </c>
      <c r="K519" t="s">
        <v>585</v>
      </c>
      <c r="L519">
        <v>152248</v>
      </c>
      <c r="M519">
        <v>0</v>
      </c>
      <c r="N519" t="s">
        <v>590</v>
      </c>
      <c r="O519" t="s">
        <v>565</v>
      </c>
      <c r="P519">
        <v>-2576.34</v>
      </c>
      <c r="Q519">
        <v>0</v>
      </c>
      <c r="R519">
        <v>-8639.84</v>
      </c>
      <c r="S519">
        <v>0</v>
      </c>
      <c r="T519">
        <v>-11216.18</v>
      </c>
      <c r="U519">
        <v>0</v>
      </c>
      <c r="V519">
        <v>-2576.34</v>
      </c>
      <c r="W519">
        <v>0</v>
      </c>
      <c r="X519">
        <v>-8639.84</v>
      </c>
      <c r="Y519">
        <v>0</v>
      </c>
      <c r="Z519">
        <v>-11216.18</v>
      </c>
      <c r="AA519">
        <v>0</v>
      </c>
    </row>
    <row r="520" spans="1:27" ht="15" customHeight="1" x14ac:dyDescent="0.25">
      <c r="A520" s="37" t="str">
        <f t="shared" si="24"/>
        <v>LDMIPFIgnore</v>
      </c>
      <c r="B520" s="37" t="str">
        <f>VLOOKUP(L520,Mapping!D:F,3,0)</f>
        <v>Ignore</v>
      </c>
      <c r="C520" s="37" t="str">
        <f>VLOOKUP(L520,Mapping!D:G,4,0)</f>
        <v>Ignore</v>
      </c>
      <c r="D520" s="38">
        <f t="shared" si="25"/>
        <v>3.887956199</v>
      </c>
      <c r="E520" s="38">
        <f t="shared" si="26"/>
        <v>-2.8850680930000001</v>
      </c>
      <c r="F520" s="37" t="str">
        <f>VLOOKUP(L520,Mapping!D:H,5,0)</f>
        <v>AUM</v>
      </c>
      <c r="G520" t="s">
        <v>562</v>
      </c>
      <c r="H520" t="s">
        <v>144</v>
      </c>
      <c r="I520" t="s">
        <v>1863</v>
      </c>
      <c r="J520">
        <v>160000</v>
      </c>
      <c r="K520" t="s">
        <v>591</v>
      </c>
      <c r="L520">
        <v>161100</v>
      </c>
      <c r="M520">
        <v>0</v>
      </c>
      <c r="N520" t="s">
        <v>725</v>
      </c>
      <c r="O520" t="s">
        <v>565</v>
      </c>
      <c r="P520">
        <v>-67730242.920000002</v>
      </c>
      <c r="Q520">
        <v>0</v>
      </c>
      <c r="R520">
        <v>0</v>
      </c>
      <c r="S520">
        <v>38879561.990000002</v>
      </c>
      <c r="T520">
        <v>-28850680.93</v>
      </c>
      <c r="U520">
        <v>0</v>
      </c>
      <c r="V520">
        <v>-67730242.920000002</v>
      </c>
      <c r="W520">
        <v>0</v>
      </c>
      <c r="X520">
        <v>0</v>
      </c>
      <c r="Y520">
        <v>38879561.990000002</v>
      </c>
      <c r="Z520">
        <v>-28850680.93</v>
      </c>
      <c r="AA520">
        <v>0</v>
      </c>
    </row>
    <row r="521" spans="1:27" ht="15" customHeight="1" x14ac:dyDescent="0.25">
      <c r="A521" s="37" t="str">
        <f t="shared" si="24"/>
        <v>LDMIPFIgnore</v>
      </c>
      <c r="B521" s="37" t="str">
        <f>VLOOKUP(L521,Mapping!D:F,3,0)</f>
        <v>Ignore</v>
      </c>
      <c r="C521" s="37" t="str">
        <f>VLOOKUP(L521,Mapping!D:G,4,0)</f>
        <v>Ignore</v>
      </c>
      <c r="D521" s="38">
        <f t="shared" si="25"/>
        <v>-2.5201827E-2</v>
      </c>
      <c r="E521" s="38">
        <f t="shared" si="26"/>
        <v>-2.4752E-2</v>
      </c>
      <c r="F521" s="37" t="str">
        <f>VLOOKUP(L521,Mapping!D:H,5,0)</f>
        <v>AUM</v>
      </c>
      <c r="G521" t="s">
        <v>562</v>
      </c>
      <c r="H521" t="s">
        <v>144</v>
      </c>
      <c r="I521" t="s">
        <v>1863</v>
      </c>
      <c r="J521">
        <v>160000</v>
      </c>
      <c r="K521" t="s">
        <v>591</v>
      </c>
      <c r="L521">
        <v>162120</v>
      </c>
      <c r="M521">
        <v>0</v>
      </c>
      <c r="N521" t="s">
        <v>592</v>
      </c>
      <c r="O521" t="s">
        <v>565</v>
      </c>
      <c r="P521">
        <v>0</v>
      </c>
      <c r="Q521">
        <v>4498.2700000000004</v>
      </c>
      <c r="R521">
        <v>-252018.27</v>
      </c>
      <c r="S521">
        <v>0</v>
      </c>
      <c r="T521">
        <v>-247520</v>
      </c>
      <c r="U521">
        <v>0</v>
      </c>
      <c r="V521">
        <v>0</v>
      </c>
      <c r="W521">
        <v>4498.2700000000004</v>
      </c>
      <c r="X521">
        <v>-252018.27</v>
      </c>
      <c r="Y521">
        <v>0</v>
      </c>
      <c r="Z521">
        <v>-247520</v>
      </c>
      <c r="AA521">
        <v>0</v>
      </c>
    </row>
    <row r="522" spans="1:27" ht="15" customHeight="1" x14ac:dyDescent="0.25">
      <c r="A522" s="37" t="str">
        <f t="shared" si="24"/>
        <v>LDMIPFIgnore</v>
      </c>
      <c r="B522" s="37" t="str">
        <f>VLOOKUP(L522,Mapping!D:F,3,0)</f>
        <v>Ignore</v>
      </c>
      <c r="C522" s="37" t="str">
        <f>VLOOKUP(L522,Mapping!D:G,4,0)</f>
        <v>Ignore</v>
      </c>
      <c r="D522" s="38">
        <f t="shared" si="25"/>
        <v>4.9694523999999997E-2</v>
      </c>
      <c r="E522" s="38">
        <f t="shared" si="26"/>
        <v>-0.50983590899999998</v>
      </c>
      <c r="F522" s="37" t="str">
        <f>VLOOKUP(L522,Mapping!D:H,5,0)</f>
        <v>AUM</v>
      </c>
      <c r="G522" t="s">
        <v>562</v>
      </c>
      <c r="H522" t="s">
        <v>144</v>
      </c>
      <c r="I522" t="s">
        <v>1863</v>
      </c>
      <c r="J522">
        <v>160000</v>
      </c>
      <c r="K522" t="s">
        <v>591</v>
      </c>
      <c r="L522">
        <v>162130</v>
      </c>
      <c r="M522">
        <v>0</v>
      </c>
      <c r="N522" t="s">
        <v>593</v>
      </c>
      <c r="O522" t="s">
        <v>565</v>
      </c>
      <c r="P522">
        <v>-5595304.3300000001</v>
      </c>
      <c r="Q522">
        <v>0</v>
      </c>
      <c r="R522">
        <v>0</v>
      </c>
      <c r="S522">
        <v>496945.24</v>
      </c>
      <c r="T522">
        <v>-5098359.09</v>
      </c>
      <c r="U522">
        <v>0</v>
      </c>
      <c r="V522">
        <v>-5595304.3300000001</v>
      </c>
      <c r="W522">
        <v>0</v>
      </c>
      <c r="X522">
        <v>0</v>
      </c>
      <c r="Y522">
        <v>496945.24</v>
      </c>
      <c r="Z522">
        <v>-5098359.09</v>
      </c>
      <c r="AA522">
        <v>0</v>
      </c>
    </row>
    <row r="523" spans="1:27" ht="15" customHeight="1" x14ac:dyDescent="0.25">
      <c r="A523" s="37" t="str">
        <f t="shared" si="24"/>
        <v>LDMIPFIgnore</v>
      </c>
      <c r="B523" s="37" t="str">
        <f>VLOOKUP(L523,Mapping!D:F,3,0)</f>
        <v>Ignore</v>
      </c>
      <c r="C523" s="37" t="str">
        <f>VLOOKUP(L523,Mapping!D:G,4,0)</f>
        <v>Ignore</v>
      </c>
      <c r="D523" s="38">
        <f t="shared" si="25"/>
        <v>-1.6867500000000001E-2</v>
      </c>
      <c r="E523" s="38">
        <f t="shared" si="26"/>
        <v>-0.30360599999999999</v>
      </c>
      <c r="F523" s="37" t="str">
        <f>VLOOKUP(L523,Mapping!D:H,5,0)</f>
        <v>AUM</v>
      </c>
      <c r="G523" t="s">
        <v>562</v>
      </c>
      <c r="H523" t="s">
        <v>144</v>
      </c>
      <c r="I523" t="s">
        <v>1863</v>
      </c>
      <c r="J523">
        <v>160000</v>
      </c>
      <c r="K523" t="s">
        <v>591</v>
      </c>
      <c r="L523">
        <v>162135</v>
      </c>
      <c r="M523">
        <v>0</v>
      </c>
      <c r="N523" t="s">
        <v>594</v>
      </c>
      <c r="O523" t="s">
        <v>565</v>
      </c>
      <c r="P523">
        <v>-2867385</v>
      </c>
      <c r="Q523">
        <v>0</v>
      </c>
      <c r="R523">
        <v>-168675</v>
      </c>
      <c r="S523">
        <v>0</v>
      </c>
      <c r="T523">
        <v>-3036060</v>
      </c>
      <c r="U523">
        <v>0</v>
      </c>
      <c r="V523">
        <v>-2867385</v>
      </c>
      <c r="W523">
        <v>0</v>
      </c>
      <c r="X523">
        <v>-168675</v>
      </c>
      <c r="Y523">
        <v>0</v>
      </c>
      <c r="Z523">
        <v>-3036060</v>
      </c>
      <c r="AA523">
        <v>0</v>
      </c>
    </row>
    <row r="524" spans="1:27" ht="15" customHeight="1" x14ac:dyDescent="0.25">
      <c r="A524" s="37" t="str">
        <f t="shared" si="24"/>
        <v>LDMIPFIgnore</v>
      </c>
      <c r="B524" s="37" t="str">
        <f>VLOOKUP(L524,Mapping!D:F,3,0)</f>
        <v>Ignore</v>
      </c>
      <c r="C524" s="37" t="str">
        <f>VLOOKUP(L524,Mapping!D:G,4,0)</f>
        <v>Ignore</v>
      </c>
      <c r="D524" s="38">
        <f t="shared" si="25"/>
        <v>-9.8865610000000003E-3</v>
      </c>
      <c r="E524" s="38">
        <f t="shared" si="26"/>
        <v>-1.6263573E-2</v>
      </c>
      <c r="F524" s="37" t="str">
        <f>VLOOKUP(L524,Mapping!D:H,5,0)</f>
        <v>AUM</v>
      </c>
      <c r="G524" t="s">
        <v>562</v>
      </c>
      <c r="H524" t="s">
        <v>144</v>
      </c>
      <c r="I524" t="s">
        <v>1863</v>
      </c>
      <c r="J524">
        <v>160000</v>
      </c>
      <c r="K524" t="s">
        <v>591</v>
      </c>
      <c r="L524">
        <v>167100</v>
      </c>
      <c r="M524">
        <v>0</v>
      </c>
      <c r="N524" t="s">
        <v>2404</v>
      </c>
      <c r="O524" t="s">
        <v>565</v>
      </c>
      <c r="P524">
        <v>-63770.12</v>
      </c>
      <c r="Q524">
        <v>0</v>
      </c>
      <c r="R524">
        <v>-98865.61</v>
      </c>
      <c r="S524">
        <v>0</v>
      </c>
      <c r="T524">
        <v>-162635.73000000001</v>
      </c>
      <c r="U524">
        <v>0</v>
      </c>
      <c r="V524">
        <v>-63770.12</v>
      </c>
      <c r="W524">
        <v>0</v>
      </c>
      <c r="X524">
        <v>-98865.61</v>
      </c>
      <c r="Y524">
        <v>0</v>
      </c>
      <c r="Z524">
        <v>-162635.73000000001</v>
      </c>
      <c r="AA524">
        <v>0</v>
      </c>
    </row>
    <row r="525" spans="1:27" ht="15" customHeight="1" x14ac:dyDescent="0.25">
      <c r="A525" s="37" t="str">
        <f t="shared" si="24"/>
        <v>LDMIPFIgnore</v>
      </c>
      <c r="B525" s="37" t="str">
        <f>VLOOKUP(L525,Mapping!D:F,3,0)</f>
        <v>Ignore</v>
      </c>
      <c r="C525" s="37" t="str">
        <f>VLOOKUP(L525,Mapping!D:G,4,0)</f>
        <v>Ignore</v>
      </c>
      <c r="D525" s="38">
        <f t="shared" si="25"/>
        <v>1.6140000000000001E-6</v>
      </c>
      <c r="E525" s="38">
        <f t="shared" si="26"/>
        <v>-1.5947579999999999E-3</v>
      </c>
      <c r="F525" s="37" t="str">
        <f>VLOOKUP(L525,Mapping!D:H,5,0)</f>
        <v>AUM</v>
      </c>
      <c r="G525" t="s">
        <v>562</v>
      </c>
      <c r="H525" t="s">
        <v>144</v>
      </c>
      <c r="I525" t="s">
        <v>1863</v>
      </c>
      <c r="J525">
        <v>212000</v>
      </c>
      <c r="K525" t="s">
        <v>595</v>
      </c>
      <c r="L525">
        <v>210123</v>
      </c>
      <c r="M525">
        <v>0</v>
      </c>
      <c r="N525" t="s">
        <v>1191</v>
      </c>
      <c r="O525" t="s">
        <v>565</v>
      </c>
      <c r="P525">
        <v>-15963.72</v>
      </c>
      <c r="Q525">
        <v>0</v>
      </c>
      <c r="R525">
        <v>0</v>
      </c>
      <c r="S525">
        <v>16.14</v>
      </c>
      <c r="T525">
        <v>-15947.58</v>
      </c>
      <c r="U525">
        <v>0</v>
      </c>
      <c r="V525">
        <v>-15963.72</v>
      </c>
      <c r="W525">
        <v>0</v>
      </c>
      <c r="X525">
        <v>0</v>
      </c>
      <c r="Y525">
        <v>16.14</v>
      </c>
      <c r="Z525">
        <v>-15947.58</v>
      </c>
      <c r="AA525">
        <v>0</v>
      </c>
    </row>
    <row r="526" spans="1:27" ht="15" customHeight="1" x14ac:dyDescent="0.25">
      <c r="A526" s="37" t="str">
        <f t="shared" si="24"/>
        <v>LDMIPFIgnore</v>
      </c>
      <c r="B526" s="37" t="str">
        <f>VLOOKUP(L526,Mapping!D:F,3,0)</f>
        <v>Ignore</v>
      </c>
      <c r="C526" s="37" t="str">
        <f>VLOOKUP(L526,Mapping!D:G,4,0)</f>
        <v>Ignore</v>
      </c>
      <c r="D526" s="38">
        <f t="shared" si="25"/>
        <v>1.7328468999999999E-2</v>
      </c>
      <c r="E526" s="38">
        <f t="shared" si="26"/>
        <v>1.8789245999999999E-2</v>
      </c>
      <c r="F526" s="37" t="str">
        <f>VLOOKUP(L526,Mapping!D:H,5,0)</f>
        <v>AUM</v>
      </c>
      <c r="G526" t="s">
        <v>562</v>
      </c>
      <c r="H526" t="s">
        <v>144</v>
      </c>
      <c r="I526" t="s">
        <v>1863</v>
      </c>
      <c r="J526">
        <v>212000</v>
      </c>
      <c r="K526" t="s">
        <v>595</v>
      </c>
      <c r="L526">
        <v>210124</v>
      </c>
      <c r="M526">
        <v>0</v>
      </c>
      <c r="N526" t="s">
        <v>1205</v>
      </c>
      <c r="O526" t="s">
        <v>565</v>
      </c>
      <c r="P526">
        <v>0</v>
      </c>
      <c r="Q526">
        <v>14607.77</v>
      </c>
      <c r="R526">
        <v>0</v>
      </c>
      <c r="S526">
        <v>173284.69</v>
      </c>
      <c r="T526">
        <v>0</v>
      </c>
      <c r="U526">
        <v>187892.46</v>
      </c>
      <c r="V526">
        <v>0</v>
      </c>
      <c r="W526">
        <v>14607.77</v>
      </c>
      <c r="X526">
        <v>0</v>
      </c>
      <c r="Y526">
        <v>173284.69</v>
      </c>
      <c r="Z526">
        <v>0</v>
      </c>
      <c r="AA526">
        <v>187892.46</v>
      </c>
    </row>
    <row r="527" spans="1:27" ht="15" customHeight="1" x14ac:dyDescent="0.25">
      <c r="A527" s="37" t="str">
        <f t="shared" si="24"/>
        <v>LDMIPFIgnore</v>
      </c>
      <c r="B527" s="37" t="str">
        <f>VLOOKUP(L527,Mapping!D:F,3,0)</f>
        <v>Ignore</v>
      </c>
      <c r="C527" s="37" t="str">
        <f>VLOOKUP(L527,Mapping!D:G,4,0)</f>
        <v>Ignore</v>
      </c>
      <c r="D527" s="38">
        <f t="shared" si="25"/>
        <v>7.7246910000000005E-3</v>
      </c>
      <c r="E527" s="38">
        <f t="shared" si="26"/>
        <v>0.130802102</v>
      </c>
      <c r="F527" s="37" t="str">
        <f>VLOOKUP(L527,Mapping!D:H,5,0)</f>
        <v>AUM</v>
      </c>
      <c r="G527" t="s">
        <v>562</v>
      </c>
      <c r="H527" t="s">
        <v>144</v>
      </c>
      <c r="I527" t="s">
        <v>1863</v>
      </c>
      <c r="J527">
        <v>212000</v>
      </c>
      <c r="K527" t="s">
        <v>595</v>
      </c>
      <c r="L527">
        <v>210168</v>
      </c>
      <c r="M527">
        <v>0</v>
      </c>
      <c r="N527" t="s">
        <v>927</v>
      </c>
      <c r="O527" t="s">
        <v>565</v>
      </c>
      <c r="P527">
        <v>0</v>
      </c>
      <c r="Q527">
        <v>1230774.1100000001</v>
      </c>
      <c r="R527">
        <v>0</v>
      </c>
      <c r="S527">
        <v>77246.91</v>
      </c>
      <c r="T527">
        <v>0</v>
      </c>
      <c r="U527">
        <v>1308021.02</v>
      </c>
      <c r="V527">
        <v>0</v>
      </c>
      <c r="W527">
        <v>1230774.1100000001</v>
      </c>
      <c r="X527">
        <v>0</v>
      </c>
      <c r="Y527">
        <v>77246.91</v>
      </c>
      <c r="Z527">
        <v>0</v>
      </c>
      <c r="AA527">
        <v>1308021.02</v>
      </c>
    </row>
    <row r="528" spans="1:27" ht="15" customHeight="1" x14ac:dyDescent="0.25">
      <c r="A528" s="37" t="str">
        <f t="shared" si="24"/>
        <v>LDMIPFIgnore</v>
      </c>
      <c r="B528" s="37" t="str">
        <f>VLOOKUP(L528,Mapping!D:F,3,0)</f>
        <v>Ignore</v>
      </c>
      <c r="C528" s="37" t="str">
        <f>VLOOKUP(L528,Mapping!D:G,4,0)</f>
        <v>Ignore</v>
      </c>
      <c r="D528" s="38">
        <f t="shared" si="25"/>
        <v>1.6805248000000002E-2</v>
      </c>
      <c r="E528" s="38">
        <f t="shared" si="26"/>
        <v>1.6805248000000002E-2</v>
      </c>
      <c r="F528" s="37" t="str">
        <f>VLOOKUP(L528,Mapping!D:H,5,0)</f>
        <v>AUM</v>
      </c>
      <c r="G528" t="s">
        <v>562</v>
      </c>
      <c r="H528" t="s">
        <v>144</v>
      </c>
      <c r="I528" t="s">
        <v>1863</v>
      </c>
      <c r="J528">
        <v>212000</v>
      </c>
      <c r="K528" t="s">
        <v>595</v>
      </c>
      <c r="L528">
        <v>211114</v>
      </c>
      <c r="M528">
        <v>0</v>
      </c>
      <c r="N528" t="s">
        <v>701</v>
      </c>
      <c r="O528" t="s">
        <v>565</v>
      </c>
      <c r="P528">
        <v>0</v>
      </c>
      <c r="Q528">
        <v>0</v>
      </c>
      <c r="R528">
        <v>0</v>
      </c>
      <c r="S528">
        <v>168052.48000000001</v>
      </c>
      <c r="T528">
        <v>0</v>
      </c>
      <c r="U528">
        <v>168052.48000000001</v>
      </c>
      <c r="V528">
        <v>0</v>
      </c>
      <c r="W528">
        <v>0</v>
      </c>
      <c r="X528">
        <v>0</v>
      </c>
      <c r="Y528">
        <v>168052.48000000001</v>
      </c>
      <c r="Z528">
        <v>0</v>
      </c>
      <c r="AA528">
        <v>168052.48000000001</v>
      </c>
    </row>
    <row r="529" spans="1:27" ht="15" customHeight="1" x14ac:dyDescent="0.25">
      <c r="A529" s="37" t="str">
        <f t="shared" si="24"/>
        <v>LDMIPFIgnore</v>
      </c>
      <c r="B529" s="37" t="str">
        <f>VLOOKUP(L529,Mapping!D:F,3,0)</f>
        <v>Ignore</v>
      </c>
      <c r="C529" s="37" t="str">
        <f>VLOOKUP(L529,Mapping!D:G,4,0)</f>
        <v>Ignore</v>
      </c>
      <c r="D529" s="38">
        <f t="shared" si="25"/>
        <v>-2.6000000000000001E-8</v>
      </c>
      <c r="E529" s="38">
        <f t="shared" si="26"/>
        <v>3.8999999999999998E-8</v>
      </c>
      <c r="F529" s="37" t="str">
        <f>VLOOKUP(L529,Mapping!D:H,5,0)</f>
        <v>AUM</v>
      </c>
      <c r="G529" t="s">
        <v>562</v>
      </c>
      <c r="H529" t="s">
        <v>144</v>
      </c>
      <c r="I529" t="s">
        <v>1863</v>
      </c>
      <c r="J529">
        <v>212000</v>
      </c>
      <c r="K529" t="s">
        <v>595</v>
      </c>
      <c r="L529">
        <v>212100</v>
      </c>
      <c r="M529">
        <v>0</v>
      </c>
      <c r="N529" t="s">
        <v>597</v>
      </c>
      <c r="O529" t="s">
        <v>565</v>
      </c>
      <c r="P529">
        <v>0</v>
      </c>
      <c r="Q529">
        <v>0.65</v>
      </c>
      <c r="R529">
        <v>-0.26</v>
      </c>
      <c r="S529">
        <v>0</v>
      </c>
      <c r="T529">
        <v>0</v>
      </c>
      <c r="U529">
        <v>0.39</v>
      </c>
      <c r="V529">
        <v>0</v>
      </c>
      <c r="W529">
        <v>0.65</v>
      </c>
      <c r="X529">
        <v>-0.26</v>
      </c>
      <c r="Y529">
        <v>0</v>
      </c>
      <c r="Z529">
        <v>0</v>
      </c>
      <c r="AA529">
        <v>0.39</v>
      </c>
    </row>
    <row r="530" spans="1:27" ht="15" customHeight="1" x14ac:dyDescent="0.25">
      <c r="A530" s="37" t="str">
        <f t="shared" si="24"/>
        <v>LDMIPFIgnore</v>
      </c>
      <c r="B530" s="37" t="str">
        <f>VLOOKUP(L530,Mapping!D:F,3,0)</f>
        <v>Ignore</v>
      </c>
      <c r="C530" s="37" t="str">
        <f>VLOOKUP(L530,Mapping!D:G,4,0)</f>
        <v>Ignore</v>
      </c>
      <c r="D530" s="38">
        <f t="shared" si="25"/>
        <v>3.9483980000000005E-3</v>
      </c>
      <c r="E530" s="38">
        <f t="shared" si="26"/>
        <v>3.9483950000000004E-3</v>
      </c>
      <c r="F530" s="37" t="str">
        <f>VLOOKUP(L530,Mapping!D:H,5,0)</f>
        <v>AUM</v>
      </c>
      <c r="G530" t="s">
        <v>562</v>
      </c>
      <c r="H530" t="s">
        <v>144</v>
      </c>
      <c r="I530" t="s">
        <v>1863</v>
      </c>
      <c r="J530">
        <v>212000</v>
      </c>
      <c r="K530" t="s">
        <v>595</v>
      </c>
      <c r="L530">
        <v>212101</v>
      </c>
      <c r="M530">
        <v>0</v>
      </c>
      <c r="N530" t="s">
        <v>598</v>
      </c>
      <c r="O530" t="s">
        <v>565</v>
      </c>
      <c r="P530">
        <v>-0.03</v>
      </c>
      <c r="Q530">
        <v>0</v>
      </c>
      <c r="R530">
        <v>0</v>
      </c>
      <c r="S530">
        <v>39483.980000000003</v>
      </c>
      <c r="T530">
        <v>0</v>
      </c>
      <c r="U530">
        <v>39483.950000000004</v>
      </c>
      <c r="V530">
        <v>-0.03</v>
      </c>
      <c r="W530">
        <v>0</v>
      </c>
      <c r="X530">
        <v>0</v>
      </c>
      <c r="Y530">
        <v>39483.980000000003</v>
      </c>
      <c r="Z530">
        <v>0</v>
      </c>
      <c r="AA530">
        <v>39483.950000000004</v>
      </c>
    </row>
    <row r="531" spans="1:27" ht="15" customHeight="1" x14ac:dyDescent="0.25">
      <c r="A531" s="37" t="str">
        <f t="shared" si="24"/>
        <v>LDMIPFIgnore</v>
      </c>
      <c r="B531" s="37" t="str">
        <f>VLOOKUP(L531,Mapping!D:F,3,0)</f>
        <v>Ignore</v>
      </c>
      <c r="C531" s="37" t="str">
        <f>VLOOKUP(L531,Mapping!D:G,4,0)</f>
        <v>Ignore</v>
      </c>
      <c r="D531" s="38">
        <f t="shared" si="25"/>
        <v>4.1331400000000002E-4</v>
      </c>
      <c r="E531" s="38">
        <f t="shared" si="26"/>
        <v>1.018442E-3</v>
      </c>
      <c r="F531" s="37" t="str">
        <f>VLOOKUP(L531,Mapping!D:H,5,0)</f>
        <v>AUM</v>
      </c>
      <c r="G531" t="s">
        <v>562</v>
      </c>
      <c r="H531" t="s">
        <v>144</v>
      </c>
      <c r="I531" t="s">
        <v>1863</v>
      </c>
      <c r="J531">
        <v>212000</v>
      </c>
      <c r="K531" t="s">
        <v>595</v>
      </c>
      <c r="L531">
        <v>212109</v>
      </c>
      <c r="M531">
        <v>0</v>
      </c>
      <c r="N531" t="s">
        <v>1291</v>
      </c>
      <c r="O531" t="s">
        <v>565</v>
      </c>
      <c r="P531">
        <v>0</v>
      </c>
      <c r="Q531">
        <v>6051.28</v>
      </c>
      <c r="R531">
        <v>0</v>
      </c>
      <c r="S531">
        <v>4133.1400000000003</v>
      </c>
      <c r="T531">
        <v>0</v>
      </c>
      <c r="U531">
        <v>10184.42</v>
      </c>
      <c r="V531">
        <v>0</v>
      </c>
      <c r="W531">
        <v>6051.28</v>
      </c>
      <c r="X531">
        <v>0</v>
      </c>
      <c r="Y531">
        <v>4133.1400000000003</v>
      </c>
      <c r="Z531">
        <v>0</v>
      </c>
      <c r="AA531">
        <v>10184.42</v>
      </c>
    </row>
    <row r="532" spans="1:27" ht="15" customHeight="1" x14ac:dyDescent="0.25">
      <c r="A532" s="37" t="str">
        <f t="shared" si="24"/>
        <v>LDMIPFIgnore</v>
      </c>
      <c r="B532" s="37" t="str">
        <f>VLOOKUP(L532,Mapping!D:F,3,0)</f>
        <v>Ignore</v>
      </c>
      <c r="C532" s="37" t="str">
        <f>VLOOKUP(L532,Mapping!D:G,4,0)</f>
        <v>Ignore</v>
      </c>
      <c r="D532" s="38">
        <f t="shared" si="25"/>
        <v>-8.4439999999999991E-6</v>
      </c>
      <c r="E532" s="38">
        <f t="shared" si="26"/>
        <v>2.402E-6</v>
      </c>
      <c r="F532" s="37" t="str">
        <f>VLOOKUP(L532,Mapping!D:H,5,0)</f>
        <v>AUM</v>
      </c>
      <c r="G532" t="s">
        <v>562</v>
      </c>
      <c r="H532" t="s">
        <v>144</v>
      </c>
      <c r="I532" t="s">
        <v>1863</v>
      </c>
      <c r="J532">
        <v>212000</v>
      </c>
      <c r="K532" t="s">
        <v>595</v>
      </c>
      <c r="L532">
        <v>212112</v>
      </c>
      <c r="M532">
        <v>0</v>
      </c>
      <c r="N532" t="s">
        <v>599</v>
      </c>
      <c r="O532" t="s">
        <v>565</v>
      </c>
      <c r="P532">
        <v>0</v>
      </c>
      <c r="Q532">
        <v>108.46</v>
      </c>
      <c r="R532">
        <v>-84.44</v>
      </c>
      <c r="S532">
        <v>0</v>
      </c>
      <c r="T532">
        <v>0</v>
      </c>
      <c r="U532">
        <v>24.02</v>
      </c>
      <c r="V532">
        <v>0</v>
      </c>
      <c r="W532">
        <v>108.46</v>
      </c>
      <c r="X532">
        <v>-84.44</v>
      </c>
      <c r="Y532">
        <v>0</v>
      </c>
      <c r="Z532">
        <v>0</v>
      </c>
      <c r="AA532">
        <v>24.02</v>
      </c>
    </row>
    <row r="533" spans="1:27" ht="15" customHeight="1" x14ac:dyDescent="0.25">
      <c r="A533" s="37" t="str">
        <f t="shared" si="24"/>
        <v>LDMIPFIgnore</v>
      </c>
      <c r="B533" s="37" t="str">
        <f>VLOOKUP(L533,Mapping!D:F,3,0)</f>
        <v>Ignore</v>
      </c>
      <c r="C533" s="37" t="str">
        <f>VLOOKUP(L533,Mapping!D:G,4,0)</f>
        <v>Ignore</v>
      </c>
      <c r="D533" s="38">
        <f t="shared" si="25"/>
        <v>-8.4439999999999991E-6</v>
      </c>
      <c r="E533" s="38">
        <f t="shared" si="26"/>
        <v>2.402E-6</v>
      </c>
      <c r="F533" s="37" t="str">
        <f>VLOOKUP(L533,Mapping!D:H,5,0)</f>
        <v>AUM</v>
      </c>
      <c r="G533" t="s">
        <v>562</v>
      </c>
      <c r="H533" t="s">
        <v>144</v>
      </c>
      <c r="I533" t="s">
        <v>1863</v>
      </c>
      <c r="J533">
        <v>212000</v>
      </c>
      <c r="K533" t="s">
        <v>595</v>
      </c>
      <c r="L533">
        <v>212113</v>
      </c>
      <c r="M533">
        <v>0</v>
      </c>
      <c r="N533" t="s">
        <v>600</v>
      </c>
      <c r="O533" t="s">
        <v>565</v>
      </c>
      <c r="P533">
        <v>0</v>
      </c>
      <c r="Q533">
        <v>108.46</v>
      </c>
      <c r="R533">
        <v>-84.44</v>
      </c>
      <c r="S533">
        <v>0</v>
      </c>
      <c r="T533">
        <v>0</v>
      </c>
      <c r="U533">
        <v>24.02</v>
      </c>
      <c r="V533">
        <v>0</v>
      </c>
      <c r="W533">
        <v>108.46</v>
      </c>
      <c r="X533">
        <v>-84.44</v>
      </c>
      <c r="Y533">
        <v>0</v>
      </c>
      <c r="Z533">
        <v>0</v>
      </c>
      <c r="AA533">
        <v>24.02</v>
      </c>
    </row>
    <row r="534" spans="1:27" ht="15" customHeight="1" x14ac:dyDescent="0.25">
      <c r="A534" s="37" t="str">
        <f t="shared" si="24"/>
        <v>LDMIPFIgnore</v>
      </c>
      <c r="B534" s="37" t="str">
        <f>VLOOKUP(L534,Mapping!D:F,3,0)</f>
        <v>Ignore</v>
      </c>
      <c r="C534" s="37" t="str">
        <f>VLOOKUP(L534,Mapping!D:G,4,0)</f>
        <v>Ignore</v>
      </c>
      <c r="D534" s="38">
        <f t="shared" si="25"/>
        <v>2.6648699999999998E-4</v>
      </c>
      <c r="E534" s="38">
        <f t="shared" si="26"/>
        <v>2.8184200000000003E-4</v>
      </c>
      <c r="F534" s="37" t="str">
        <f>VLOOKUP(L534,Mapping!D:H,5,0)</f>
        <v>AUM</v>
      </c>
      <c r="G534" t="s">
        <v>562</v>
      </c>
      <c r="H534" t="s">
        <v>144</v>
      </c>
      <c r="I534" t="s">
        <v>1863</v>
      </c>
      <c r="J534">
        <v>212000</v>
      </c>
      <c r="K534" t="s">
        <v>595</v>
      </c>
      <c r="L534">
        <v>212114</v>
      </c>
      <c r="M534">
        <v>0</v>
      </c>
      <c r="N534" t="s">
        <v>601</v>
      </c>
      <c r="O534" t="s">
        <v>565</v>
      </c>
      <c r="P534">
        <v>0</v>
      </c>
      <c r="Q534">
        <v>153.55000000000001</v>
      </c>
      <c r="R534">
        <v>0</v>
      </c>
      <c r="S534">
        <v>2664.87</v>
      </c>
      <c r="T534">
        <v>0</v>
      </c>
      <c r="U534">
        <v>2818.42</v>
      </c>
      <c r="V534">
        <v>0</v>
      </c>
      <c r="W534">
        <v>153.55000000000001</v>
      </c>
      <c r="X534">
        <v>0</v>
      </c>
      <c r="Y534">
        <v>2664.87</v>
      </c>
      <c r="Z534">
        <v>0</v>
      </c>
      <c r="AA534">
        <v>2818.42</v>
      </c>
    </row>
    <row r="535" spans="1:27" ht="15" customHeight="1" x14ac:dyDescent="0.25">
      <c r="A535" s="37" t="str">
        <f t="shared" si="24"/>
        <v>LDMIPFIgnore</v>
      </c>
      <c r="B535" s="37" t="str">
        <f>VLOOKUP(L535,Mapping!D:F,3,0)</f>
        <v>Ignore</v>
      </c>
      <c r="C535" s="37" t="str">
        <f>VLOOKUP(L535,Mapping!D:G,4,0)</f>
        <v>Ignore</v>
      </c>
      <c r="D535" s="38">
        <f t="shared" si="25"/>
        <v>4.63704E-4</v>
      </c>
      <c r="E535" s="38">
        <f t="shared" si="26"/>
        <v>4.7137900000000001E-4</v>
      </c>
      <c r="F535" s="37" t="str">
        <f>VLOOKUP(L535,Mapping!D:H,5,0)</f>
        <v>AUM</v>
      </c>
      <c r="G535" t="s">
        <v>562</v>
      </c>
      <c r="H535" t="s">
        <v>144</v>
      </c>
      <c r="I535" t="s">
        <v>1863</v>
      </c>
      <c r="J535">
        <v>212000</v>
      </c>
      <c r="K535" t="s">
        <v>595</v>
      </c>
      <c r="L535">
        <v>212117</v>
      </c>
      <c r="M535">
        <v>0</v>
      </c>
      <c r="N535" t="s">
        <v>865</v>
      </c>
      <c r="O535" t="s">
        <v>565</v>
      </c>
      <c r="P535">
        <v>0</v>
      </c>
      <c r="Q535">
        <v>76.75</v>
      </c>
      <c r="R535">
        <v>0</v>
      </c>
      <c r="S535">
        <v>4637.04</v>
      </c>
      <c r="T535">
        <v>0</v>
      </c>
      <c r="U535">
        <v>4713.79</v>
      </c>
      <c r="V535">
        <v>0</v>
      </c>
      <c r="W535">
        <v>76.75</v>
      </c>
      <c r="X535">
        <v>0</v>
      </c>
      <c r="Y535">
        <v>4637.04</v>
      </c>
      <c r="Z535">
        <v>0</v>
      </c>
      <c r="AA535">
        <v>4713.79</v>
      </c>
    </row>
    <row r="536" spans="1:27" ht="15" customHeight="1" x14ac:dyDescent="0.25">
      <c r="A536" s="37" t="str">
        <f t="shared" si="24"/>
        <v>LDMIPFIgnore</v>
      </c>
      <c r="B536" s="37" t="str">
        <f>VLOOKUP(L536,Mapping!D:F,3,0)</f>
        <v>Ignore</v>
      </c>
      <c r="C536" s="37" t="str">
        <f>VLOOKUP(L536,Mapping!D:G,4,0)</f>
        <v>Ignore</v>
      </c>
      <c r="D536" s="38">
        <f t="shared" si="25"/>
        <v>4.0873790000000004E-3</v>
      </c>
      <c r="E536" s="38">
        <f t="shared" si="26"/>
        <v>4.1095739999999995E-3</v>
      </c>
      <c r="F536" s="37" t="str">
        <f>VLOOKUP(L536,Mapping!D:H,5,0)</f>
        <v>AUM</v>
      </c>
      <c r="G536" t="s">
        <v>562</v>
      </c>
      <c r="H536" t="s">
        <v>144</v>
      </c>
      <c r="I536" t="s">
        <v>1863</v>
      </c>
      <c r="J536">
        <v>212000</v>
      </c>
      <c r="K536" t="s">
        <v>595</v>
      </c>
      <c r="L536">
        <v>212121</v>
      </c>
      <c r="M536">
        <v>0</v>
      </c>
      <c r="N536" t="s">
        <v>602</v>
      </c>
      <c r="O536" t="s">
        <v>565</v>
      </c>
      <c r="P536">
        <v>0</v>
      </c>
      <c r="Q536">
        <v>221.95</v>
      </c>
      <c r="R536">
        <v>0</v>
      </c>
      <c r="S536">
        <v>40873.79</v>
      </c>
      <c r="T536">
        <v>0</v>
      </c>
      <c r="U536">
        <v>41095.74</v>
      </c>
      <c r="V536">
        <v>0</v>
      </c>
      <c r="W536">
        <v>221.95</v>
      </c>
      <c r="X536">
        <v>0</v>
      </c>
      <c r="Y536">
        <v>40873.79</v>
      </c>
      <c r="Z536">
        <v>0</v>
      </c>
      <c r="AA536">
        <v>41095.74</v>
      </c>
    </row>
    <row r="537" spans="1:27" ht="15" customHeight="1" x14ac:dyDescent="0.25">
      <c r="A537" s="37" t="str">
        <f t="shared" si="24"/>
        <v>LDMIPFIgnore</v>
      </c>
      <c r="B537" s="37" t="str">
        <f>VLOOKUP(L537,Mapping!D:F,3,0)</f>
        <v>Ignore</v>
      </c>
      <c r="C537" s="37" t="str">
        <f>VLOOKUP(L537,Mapping!D:G,4,0)</f>
        <v>Ignore</v>
      </c>
      <c r="D537" s="38">
        <f t="shared" si="25"/>
        <v>7.5994529999999999E-3</v>
      </c>
      <c r="E537" s="38">
        <f t="shared" si="26"/>
        <v>7.6001630000000001E-3</v>
      </c>
      <c r="F537" s="37" t="str">
        <f>VLOOKUP(L537,Mapping!D:H,5,0)</f>
        <v>AUM</v>
      </c>
      <c r="G537" t="s">
        <v>562</v>
      </c>
      <c r="H537" t="s">
        <v>144</v>
      </c>
      <c r="I537" t="s">
        <v>1863</v>
      </c>
      <c r="J537">
        <v>212000</v>
      </c>
      <c r="K537" t="s">
        <v>595</v>
      </c>
      <c r="L537">
        <v>212124</v>
      </c>
      <c r="M537">
        <v>0</v>
      </c>
      <c r="N537" t="s">
        <v>603</v>
      </c>
      <c r="O537" t="s">
        <v>565</v>
      </c>
      <c r="P537">
        <v>0</v>
      </c>
      <c r="Q537">
        <v>7.1</v>
      </c>
      <c r="R537">
        <v>0</v>
      </c>
      <c r="S537">
        <v>75994.53</v>
      </c>
      <c r="T537">
        <v>0</v>
      </c>
      <c r="U537">
        <v>76001.63</v>
      </c>
      <c r="V537">
        <v>0</v>
      </c>
      <c r="W537">
        <v>7.1</v>
      </c>
      <c r="X537">
        <v>0</v>
      </c>
      <c r="Y537">
        <v>75994.53</v>
      </c>
      <c r="Z537">
        <v>0</v>
      </c>
      <c r="AA537">
        <v>76001.63</v>
      </c>
    </row>
    <row r="538" spans="1:27" ht="15" customHeight="1" x14ac:dyDescent="0.25">
      <c r="A538" s="37" t="str">
        <f t="shared" si="24"/>
        <v>LDMIPFIgnore</v>
      </c>
      <c r="B538" s="37" t="str">
        <f>VLOOKUP(L538,Mapping!D:F,3,0)</f>
        <v>Ignore</v>
      </c>
      <c r="C538" s="37" t="str">
        <f>VLOOKUP(L538,Mapping!D:G,4,0)</f>
        <v>Ignore</v>
      </c>
      <c r="D538" s="38">
        <f t="shared" si="25"/>
        <v>4.0858099999999998E-4</v>
      </c>
      <c r="E538" s="38">
        <f t="shared" si="26"/>
        <v>4.1244700000000003E-4</v>
      </c>
      <c r="F538" s="37" t="str">
        <f>VLOOKUP(L538,Mapping!D:H,5,0)</f>
        <v>AUM</v>
      </c>
      <c r="G538" t="s">
        <v>562</v>
      </c>
      <c r="H538" t="s">
        <v>144</v>
      </c>
      <c r="I538" t="s">
        <v>1863</v>
      </c>
      <c r="J538">
        <v>212000</v>
      </c>
      <c r="K538" t="s">
        <v>595</v>
      </c>
      <c r="L538">
        <v>212132</v>
      </c>
      <c r="M538">
        <v>0</v>
      </c>
      <c r="N538" t="s">
        <v>1192</v>
      </c>
      <c r="O538" t="s">
        <v>565</v>
      </c>
      <c r="P538">
        <v>0</v>
      </c>
      <c r="Q538">
        <v>38.660000000000004</v>
      </c>
      <c r="R538">
        <v>0</v>
      </c>
      <c r="S538">
        <v>4085.81</v>
      </c>
      <c r="T538">
        <v>0</v>
      </c>
      <c r="U538">
        <v>4124.47</v>
      </c>
      <c r="V538">
        <v>0</v>
      </c>
      <c r="W538">
        <v>38.660000000000004</v>
      </c>
      <c r="X538">
        <v>0</v>
      </c>
      <c r="Y538">
        <v>4085.81</v>
      </c>
      <c r="Z538">
        <v>0</v>
      </c>
      <c r="AA538">
        <v>4124.47</v>
      </c>
    </row>
    <row r="539" spans="1:27" ht="15" customHeight="1" x14ac:dyDescent="0.25">
      <c r="A539" s="37" t="str">
        <f t="shared" si="24"/>
        <v>LDMIPFIgnore</v>
      </c>
      <c r="B539" s="37" t="str">
        <f>VLOOKUP(L539,Mapping!D:F,3,0)</f>
        <v>Ignore</v>
      </c>
      <c r="C539" s="37" t="str">
        <f>VLOOKUP(L539,Mapping!D:G,4,0)</f>
        <v>Ignore</v>
      </c>
      <c r="D539" s="38">
        <f t="shared" si="25"/>
        <v>-6.0882799999999995E-4</v>
      </c>
      <c r="E539" s="38">
        <f t="shared" si="26"/>
        <v>4.2158690000000006E-3</v>
      </c>
      <c r="F539" s="37" t="str">
        <f>VLOOKUP(L539,Mapping!D:H,5,0)</f>
        <v>AUM</v>
      </c>
      <c r="G539" t="s">
        <v>562</v>
      </c>
      <c r="H539" t="s">
        <v>144</v>
      </c>
      <c r="I539" t="s">
        <v>1863</v>
      </c>
      <c r="J539">
        <v>212000</v>
      </c>
      <c r="K539" t="s">
        <v>595</v>
      </c>
      <c r="L539">
        <v>212185</v>
      </c>
      <c r="M539">
        <v>0</v>
      </c>
      <c r="N539" t="s">
        <v>928</v>
      </c>
      <c r="O539" t="s">
        <v>565</v>
      </c>
      <c r="P539">
        <v>0</v>
      </c>
      <c r="Q539">
        <v>48246.97</v>
      </c>
      <c r="R539">
        <v>-6088.28</v>
      </c>
      <c r="S539">
        <v>0</v>
      </c>
      <c r="T539">
        <v>0</v>
      </c>
      <c r="U539">
        <v>42158.69</v>
      </c>
      <c r="V539">
        <v>0</v>
      </c>
      <c r="W539">
        <v>48246.97</v>
      </c>
      <c r="X539">
        <v>-6088.28</v>
      </c>
      <c r="Y539">
        <v>0</v>
      </c>
      <c r="Z539">
        <v>0</v>
      </c>
      <c r="AA539">
        <v>42158.69</v>
      </c>
    </row>
    <row r="540" spans="1:27" ht="15" customHeight="1" x14ac:dyDescent="0.25">
      <c r="A540" s="37" t="str">
        <f t="shared" si="24"/>
        <v>LDMIPFIgnore</v>
      </c>
      <c r="B540" s="37" t="str">
        <f>VLOOKUP(L540,Mapping!D:F,3,0)</f>
        <v>Ignore</v>
      </c>
      <c r="C540" s="37" t="str">
        <f>VLOOKUP(L540,Mapping!D:G,4,0)</f>
        <v>Ignore</v>
      </c>
      <c r="D540" s="38">
        <f t="shared" si="25"/>
        <v>2.2844099999999999E-4</v>
      </c>
      <c r="E540" s="38">
        <f t="shared" si="26"/>
        <v>2.2844099999999999E-4</v>
      </c>
      <c r="F540" s="37" t="str">
        <f>VLOOKUP(L540,Mapping!D:H,5,0)</f>
        <v>AUM</v>
      </c>
      <c r="G540" t="s">
        <v>562</v>
      </c>
      <c r="H540" t="s">
        <v>144</v>
      </c>
      <c r="I540" t="s">
        <v>1863</v>
      </c>
      <c r="J540">
        <v>212000</v>
      </c>
      <c r="K540" t="s">
        <v>595</v>
      </c>
      <c r="L540">
        <v>212186</v>
      </c>
      <c r="M540">
        <v>0</v>
      </c>
      <c r="N540" t="s">
        <v>1377</v>
      </c>
      <c r="O540" t="s">
        <v>565</v>
      </c>
      <c r="P540">
        <v>0</v>
      </c>
      <c r="Q540">
        <v>0</v>
      </c>
      <c r="R540">
        <v>0</v>
      </c>
      <c r="S540">
        <v>2284.41</v>
      </c>
      <c r="T540">
        <v>0</v>
      </c>
      <c r="U540">
        <v>2284.41</v>
      </c>
      <c r="V540">
        <v>0</v>
      </c>
      <c r="W540">
        <v>0</v>
      </c>
      <c r="X540">
        <v>0</v>
      </c>
      <c r="Y540">
        <v>2284.41</v>
      </c>
      <c r="Z540">
        <v>0</v>
      </c>
      <c r="AA540">
        <v>2284.41</v>
      </c>
    </row>
    <row r="541" spans="1:27" ht="15" customHeight="1" x14ac:dyDescent="0.25">
      <c r="A541" s="37" t="str">
        <f t="shared" si="24"/>
        <v>LDMIPFIgnore</v>
      </c>
      <c r="B541" s="37" t="str">
        <f>VLOOKUP(L541,Mapping!D:F,3,0)</f>
        <v>Ignore</v>
      </c>
      <c r="C541" s="37" t="str">
        <f>VLOOKUP(L541,Mapping!D:G,4,0)</f>
        <v>Ignore</v>
      </c>
      <c r="D541" s="38">
        <f t="shared" si="25"/>
        <v>2.1168901E-2</v>
      </c>
      <c r="E541" s="38">
        <f t="shared" si="26"/>
        <v>2.1429714000000002E-2</v>
      </c>
      <c r="F541" s="37" t="str">
        <f>VLOOKUP(L541,Mapping!D:H,5,0)</f>
        <v>AUM</v>
      </c>
      <c r="G541" t="s">
        <v>562</v>
      </c>
      <c r="H541" t="s">
        <v>144</v>
      </c>
      <c r="I541" t="s">
        <v>1863</v>
      </c>
      <c r="J541">
        <v>212000</v>
      </c>
      <c r="K541" t="s">
        <v>595</v>
      </c>
      <c r="L541">
        <v>212187</v>
      </c>
      <c r="M541">
        <v>0</v>
      </c>
      <c r="N541" t="s">
        <v>1023</v>
      </c>
      <c r="O541" t="s">
        <v>565</v>
      </c>
      <c r="P541">
        <v>0</v>
      </c>
      <c r="Q541">
        <v>2608.13</v>
      </c>
      <c r="R541">
        <v>0</v>
      </c>
      <c r="S541">
        <v>211689.01</v>
      </c>
      <c r="T541">
        <v>0</v>
      </c>
      <c r="U541">
        <v>214297.14</v>
      </c>
      <c r="V541">
        <v>0</v>
      </c>
      <c r="W541">
        <v>2608.13</v>
      </c>
      <c r="X541">
        <v>0</v>
      </c>
      <c r="Y541">
        <v>211689.01</v>
      </c>
      <c r="Z541">
        <v>0</v>
      </c>
      <c r="AA541">
        <v>214297.14</v>
      </c>
    </row>
    <row r="542" spans="1:27" ht="15" customHeight="1" x14ac:dyDescent="0.25">
      <c r="A542" s="37" t="str">
        <f t="shared" si="24"/>
        <v>LDMIPFIgnore</v>
      </c>
      <c r="B542" s="37" t="str">
        <f>VLOOKUP(L542,Mapping!D:F,3,0)</f>
        <v>Ignore</v>
      </c>
      <c r="C542" s="37" t="str">
        <f>VLOOKUP(L542,Mapping!D:G,4,0)</f>
        <v>Ignore</v>
      </c>
      <c r="D542" s="38">
        <f t="shared" si="25"/>
        <v>2.2486000000000001E-5</v>
      </c>
      <c r="E542" s="38">
        <f t="shared" si="26"/>
        <v>2.3900000000000002E-5</v>
      </c>
      <c r="F542" s="37" t="str">
        <f>VLOOKUP(L542,Mapping!D:H,5,0)</f>
        <v>AUM</v>
      </c>
      <c r="G542" t="s">
        <v>562</v>
      </c>
      <c r="H542" t="s">
        <v>144</v>
      </c>
      <c r="I542" t="s">
        <v>1863</v>
      </c>
      <c r="J542">
        <v>212000</v>
      </c>
      <c r="K542" t="s">
        <v>595</v>
      </c>
      <c r="L542">
        <v>212191</v>
      </c>
      <c r="M542">
        <v>0</v>
      </c>
      <c r="N542" t="s">
        <v>1193</v>
      </c>
      <c r="O542" t="s">
        <v>565</v>
      </c>
      <c r="P542">
        <v>0</v>
      </c>
      <c r="Q542">
        <v>14.14</v>
      </c>
      <c r="R542">
        <v>0</v>
      </c>
      <c r="S542">
        <v>224.86</v>
      </c>
      <c r="T542">
        <v>0</v>
      </c>
      <c r="U542">
        <v>239</v>
      </c>
      <c r="V542">
        <v>0</v>
      </c>
      <c r="W542">
        <v>14.14</v>
      </c>
      <c r="X542">
        <v>0</v>
      </c>
      <c r="Y542">
        <v>224.86</v>
      </c>
      <c r="Z542">
        <v>0</v>
      </c>
      <c r="AA542">
        <v>239</v>
      </c>
    </row>
    <row r="543" spans="1:27" ht="15" customHeight="1" x14ac:dyDescent="0.25">
      <c r="A543" s="37" t="str">
        <f t="shared" si="24"/>
        <v>LDMIPFIgnore</v>
      </c>
      <c r="B543" s="37" t="str">
        <f>VLOOKUP(L543,Mapping!D:F,3,0)</f>
        <v>Ignore</v>
      </c>
      <c r="C543" s="37" t="str">
        <f>VLOOKUP(L543,Mapping!D:G,4,0)</f>
        <v>Ignore</v>
      </c>
      <c r="D543" s="38">
        <f t="shared" si="25"/>
        <v>0</v>
      </c>
      <c r="E543" s="38">
        <f t="shared" si="26"/>
        <v>2.16E-3</v>
      </c>
      <c r="F543" s="37" t="str">
        <f>VLOOKUP(L543,Mapping!D:H,5,0)</f>
        <v>AUM</v>
      </c>
      <c r="G543" t="s">
        <v>562</v>
      </c>
      <c r="H543" t="s">
        <v>144</v>
      </c>
      <c r="I543" t="s">
        <v>1863</v>
      </c>
      <c r="J543">
        <v>212000</v>
      </c>
      <c r="K543" t="s">
        <v>595</v>
      </c>
      <c r="L543">
        <v>212194</v>
      </c>
      <c r="M543">
        <v>0</v>
      </c>
      <c r="N543" t="s">
        <v>605</v>
      </c>
      <c r="O543" t="s">
        <v>565</v>
      </c>
      <c r="P543">
        <v>0</v>
      </c>
      <c r="Q543">
        <v>21600</v>
      </c>
      <c r="R543">
        <v>0</v>
      </c>
      <c r="S543">
        <v>0</v>
      </c>
      <c r="T543">
        <v>0</v>
      </c>
      <c r="U543">
        <v>21600</v>
      </c>
      <c r="V543">
        <v>0</v>
      </c>
      <c r="W543">
        <v>21600</v>
      </c>
      <c r="X543">
        <v>0</v>
      </c>
      <c r="Y543">
        <v>0</v>
      </c>
      <c r="Z543">
        <v>0</v>
      </c>
      <c r="AA543">
        <v>21600</v>
      </c>
    </row>
    <row r="544" spans="1:27" ht="15" customHeight="1" x14ac:dyDescent="0.25">
      <c r="A544" s="37" t="str">
        <f t="shared" si="24"/>
        <v>LDMIPFIgnore</v>
      </c>
      <c r="B544" s="37" t="str">
        <f>VLOOKUP(L544,Mapping!D:F,3,0)</f>
        <v>Ignore</v>
      </c>
      <c r="C544" s="37" t="str">
        <f>VLOOKUP(L544,Mapping!D:G,4,0)</f>
        <v>Ignore</v>
      </c>
      <c r="D544" s="38">
        <f t="shared" si="25"/>
        <v>2.3983300000000001E-4</v>
      </c>
      <c r="E544" s="38">
        <f t="shared" si="26"/>
        <v>3.4593299999999998E-4</v>
      </c>
      <c r="F544" s="37" t="str">
        <f>VLOOKUP(L544,Mapping!D:H,5,0)</f>
        <v>AUM</v>
      </c>
      <c r="G544" t="s">
        <v>562</v>
      </c>
      <c r="H544" t="s">
        <v>144</v>
      </c>
      <c r="I544" t="s">
        <v>1863</v>
      </c>
      <c r="J544">
        <v>212000</v>
      </c>
      <c r="K544" t="s">
        <v>595</v>
      </c>
      <c r="L544">
        <v>212195</v>
      </c>
      <c r="M544">
        <v>0</v>
      </c>
      <c r="N544" t="s">
        <v>2247</v>
      </c>
      <c r="O544" t="s">
        <v>565</v>
      </c>
      <c r="P544">
        <v>0</v>
      </c>
      <c r="Q544">
        <v>1061</v>
      </c>
      <c r="R544">
        <v>0</v>
      </c>
      <c r="S544">
        <v>2398.33</v>
      </c>
      <c r="T544">
        <v>0</v>
      </c>
      <c r="U544">
        <v>3459.33</v>
      </c>
      <c r="V544">
        <v>0</v>
      </c>
      <c r="W544">
        <v>1061</v>
      </c>
      <c r="X544">
        <v>0</v>
      </c>
      <c r="Y544">
        <v>2398.33</v>
      </c>
      <c r="Z544">
        <v>0</v>
      </c>
      <c r="AA544">
        <v>3459.33</v>
      </c>
    </row>
    <row r="545" spans="1:27" ht="15" customHeight="1" x14ac:dyDescent="0.25">
      <c r="A545" s="37" t="str">
        <f t="shared" si="24"/>
        <v>LDMIPFIgnore</v>
      </c>
      <c r="B545" s="37" t="str">
        <f>VLOOKUP(L545,Mapping!D:F,3,0)</f>
        <v>Ignore</v>
      </c>
      <c r="C545" s="37" t="str">
        <f>VLOOKUP(L545,Mapping!D:G,4,0)</f>
        <v>Ignore</v>
      </c>
      <c r="D545" s="38">
        <f t="shared" si="25"/>
        <v>3.1118600000000003E-4</v>
      </c>
      <c r="E545" s="38">
        <f t="shared" si="26"/>
        <v>5.4000000000000001E-4</v>
      </c>
      <c r="F545" s="37" t="str">
        <f>VLOOKUP(L545,Mapping!D:H,5,0)</f>
        <v>AUM</v>
      </c>
      <c r="G545" t="s">
        <v>562</v>
      </c>
      <c r="H545" t="s">
        <v>144</v>
      </c>
      <c r="I545" t="s">
        <v>1863</v>
      </c>
      <c r="J545">
        <v>212000</v>
      </c>
      <c r="K545" t="s">
        <v>595</v>
      </c>
      <c r="L545">
        <v>212197</v>
      </c>
      <c r="M545">
        <v>0</v>
      </c>
      <c r="N545" t="s">
        <v>856</v>
      </c>
      <c r="O545" t="s">
        <v>565</v>
      </c>
      <c r="P545">
        <v>0</v>
      </c>
      <c r="Q545">
        <v>2288.14</v>
      </c>
      <c r="R545">
        <v>0</v>
      </c>
      <c r="S545">
        <v>3111.86</v>
      </c>
      <c r="T545">
        <v>0</v>
      </c>
      <c r="U545">
        <v>5400</v>
      </c>
      <c r="V545">
        <v>0</v>
      </c>
      <c r="W545">
        <v>2288.14</v>
      </c>
      <c r="X545">
        <v>0</v>
      </c>
      <c r="Y545">
        <v>3111.86</v>
      </c>
      <c r="Z545">
        <v>0</v>
      </c>
      <c r="AA545">
        <v>5400</v>
      </c>
    </row>
    <row r="546" spans="1:27" ht="15" customHeight="1" x14ac:dyDescent="0.25">
      <c r="A546" s="37" t="str">
        <f t="shared" si="24"/>
        <v>LDMIPFIgnore</v>
      </c>
      <c r="B546" s="37" t="str">
        <f>VLOOKUP(L546,Mapping!D:F,3,0)</f>
        <v>Ignore</v>
      </c>
      <c r="C546" s="37" t="str">
        <f>VLOOKUP(L546,Mapping!D:G,4,0)</f>
        <v>Ignore</v>
      </c>
      <c r="D546" s="38">
        <f t="shared" si="25"/>
        <v>0</v>
      </c>
      <c r="E546" s="38">
        <f t="shared" si="26"/>
        <v>1.1800000000000001E-5</v>
      </c>
      <c r="F546" s="37" t="str">
        <f>VLOOKUP(L546,Mapping!D:H,5,0)</f>
        <v>AUM</v>
      </c>
      <c r="G546" t="s">
        <v>562</v>
      </c>
      <c r="H546" t="s">
        <v>144</v>
      </c>
      <c r="I546" t="s">
        <v>1863</v>
      </c>
      <c r="J546">
        <v>212000</v>
      </c>
      <c r="K546" t="s">
        <v>595</v>
      </c>
      <c r="L546">
        <v>212200</v>
      </c>
      <c r="M546">
        <v>0</v>
      </c>
      <c r="N546" t="s">
        <v>823</v>
      </c>
      <c r="O546" t="s">
        <v>565</v>
      </c>
      <c r="P546">
        <v>0</v>
      </c>
      <c r="Q546">
        <v>118</v>
      </c>
      <c r="R546">
        <v>0</v>
      </c>
      <c r="S546">
        <v>0</v>
      </c>
      <c r="T546">
        <v>0</v>
      </c>
      <c r="U546">
        <v>118</v>
      </c>
      <c r="V546">
        <v>0</v>
      </c>
      <c r="W546">
        <v>118</v>
      </c>
      <c r="X546">
        <v>0</v>
      </c>
      <c r="Y546">
        <v>0</v>
      </c>
      <c r="Z546">
        <v>0</v>
      </c>
      <c r="AA546">
        <v>118</v>
      </c>
    </row>
    <row r="547" spans="1:27" ht="15" customHeight="1" x14ac:dyDescent="0.25">
      <c r="A547" s="37" t="str">
        <f t="shared" si="24"/>
        <v>LDMIPFIgnore</v>
      </c>
      <c r="B547" s="37" t="str">
        <f>VLOOKUP(L547,Mapping!D:F,3,0)</f>
        <v>Ignore</v>
      </c>
      <c r="C547" s="37" t="str">
        <f>VLOOKUP(L547,Mapping!D:G,4,0)</f>
        <v>Ignore</v>
      </c>
      <c r="D547" s="38">
        <f t="shared" si="25"/>
        <v>4.9902951000000001E-2</v>
      </c>
      <c r="E547" s="38">
        <f t="shared" si="26"/>
        <v>0.100967126</v>
      </c>
      <c r="F547" s="37" t="str">
        <f>VLOOKUP(L547,Mapping!D:H,5,0)</f>
        <v>AUM</v>
      </c>
      <c r="G547" t="s">
        <v>562</v>
      </c>
      <c r="H547" t="s">
        <v>144</v>
      </c>
      <c r="I547" t="s">
        <v>1863</v>
      </c>
      <c r="J547">
        <v>212000</v>
      </c>
      <c r="K547" t="s">
        <v>595</v>
      </c>
      <c r="L547">
        <v>212220</v>
      </c>
      <c r="M547">
        <v>0</v>
      </c>
      <c r="N547" t="s">
        <v>606</v>
      </c>
      <c r="O547" t="s">
        <v>565</v>
      </c>
      <c r="P547">
        <v>0</v>
      </c>
      <c r="Q547">
        <v>510641.75</v>
      </c>
      <c r="R547">
        <v>0</v>
      </c>
      <c r="S547">
        <v>499029.51</v>
      </c>
      <c r="T547">
        <v>0</v>
      </c>
      <c r="U547">
        <v>1009671.26</v>
      </c>
      <c r="V547">
        <v>0</v>
      </c>
      <c r="W547">
        <v>510641.75</v>
      </c>
      <c r="X547">
        <v>0</v>
      </c>
      <c r="Y547">
        <v>499029.51</v>
      </c>
      <c r="Z547">
        <v>0</v>
      </c>
      <c r="AA547">
        <v>1009671.26</v>
      </c>
    </row>
    <row r="548" spans="1:27" ht="15" customHeight="1" x14ac:dyDescent="0.25">
      <c r="A548" s="37" t="str">
        <f t="shared" si="24"/>
        <v>LDMIPFIgnore</v>
      </c>
      <c r="B548" s="37" t="str">
        <f>VLOOKUP(L548,Mapping!D:F,3,0)</f>
        <v>Ignore</v>
      </c>
      <c r="C548" s="37" t="str">
        <f>VLOOKUP(L548,Mapping!D:G,4,0)</f>
        <v>Ignore</v>
      </c>
      <c r="D548" s="38">
        <f t="shared" si="25"/>
        <v>-7.1392599000000001E-2</v>
      </c>
      <c r="E548" s="38">
        <f t="shared" si="26"/>
        <v>-9.5469296999999995E-2</v>
      </c>
      <c r="F548" s="37" t="str">
        <f>VLOOKUP(L548,Mapping!D:H,5,0)</f>
        <v>AUM</v>
      </c>
      <c r="G548" t="s">
        <v>562</v>
      </c>
      <c r="H548" t="s">
        <v>144</v>
      </c>
      <c r="I548" t="s">
        <v>1863</v>
      </c>
      <c r="J548">
        <v>212000</v>
      </c>
      <c r="K548" t="s">
        <v>595</v>
      </c>
      <c r="L548">
        <v>212223</v>
      </c>
      <c r="M548">
        <v>0</v>
      </c>
      <c r="N548" t="s">
        <v>607</v>
      </c>
      <c r="O548" t="s">
        <v>565</v>
      </c>
      <c r="P548">
        <v>-240766.98</v>
      </c>
      <c r="Q548">
        <v>0</v>
      </c>
      <c r="R548">
        <v>-713925.99</v>
      </c>
      <c r="S548">
        <v>0</v>
      </c>
      <c r="T548">
        <v>-954692.97</v>
      </c>
      <c r="U548">
        <v>0</v>
      </c>
      <c r="V548">
        <v>-240766.98</v>
      </c>
      <c r="W548">
        <v>0</v>
      </c>
      <c r="X548">
        <v>-713925.99</v>
      </c>
      <c r="Y548">
        <v>0</v>
      </c>
      <c r="Z548">
        <v>-954692.97</v>
      </c>
      <c r="AA548">
        <v>0</v>
      </c>
    </row>
    <row r="549" spans="1:27" ht="15" customHeight="1" x14ac:dyDescent="0.25">
      <c r="A549" s="37" t="str">
        <f t="shared" si="24"/>
        <v>LDMIPFIgnore</v>
      </c>
      <c r="B549" s="37" t="str">
        <f>VLOOKUP(L549,Mapping!D:F,3,0)</f>
        <v>Ignore</v>
      </c>
      <c r="C549" s="37" t="str">
        <f>VLOOKUP(L549,Mapping!D:G,4,0)</f>
        <v>Ignore</v>
      </c>
      <c r="D549" s="38">
        <f t="shared" si="25"/>
        <v>0</v>
      </c>
      <c r="E549" s="38">
        <f t="shared" si="26"/>
        <v>-9.3999999999999995E-8</v>
      </c>
      <c r="F549" s="37" t="str">
        <f>VLOOKUP(L549,Mapping!D:H,5,0)</f>
        <v>AUM</v>
      </c>
      <c r="G549" t="s">
        <v>562</v>
      </c>
      <c r="H549" t="s">
        <v>144</v>
      </c>
      <c r="I549" t="s">
        <v>1863</v>
      </c>
      <c r="J549">
        <v>212000</v>
      </c>
      <c r="K549" t="s">
        <v>595</v>
      </c>
      <c r="L549">
        <v>212227</v>
      </c>
      <c r="M549">
        <v>0</v>
      </c>
      <c r="N549" t="s">
        <v>750</v>
      </c>
      <c r="O549" t="s">
        <v>565</v>
      </c>
      <c r="P549">
        <v>-0.94</v>
      </c>
      <c r="Q549">
        <v>0</v>
      </c>
      <c r="R549">
        <v>0</v>
      </c>
      <c r="S549">
        <v>0</v>
      </c>
      <c r="T549">
        <v>-0.94</v>
      </c>
      <c r="U549">
        <v>0</v>
      </c>
      <c r="V549">
        <v>-0.94</v>
      </c>
      <c r="W549">
        <v>0</v>
      </c>
      <c r="X549">
        <v>0</v>
      </c>
      <c r="Y549">
        <v>0</v>
      </c>
      <c r="Z549">
        <v>-0.94</v>
      </c>
      <c r="AA549">
        <v>0</v>
      </c>
    </row>
    <row r="550" spans="1:27" ht="15" customHeight="1" x14ac:dyDescent="0.25">
      <c r="A550" s="37" t="str">
        <f t="shared" si="24"/>
        <v>LDMIPFIgnore</v>
      </c>
      <c r="B550" s="37" t="str">
        <f>VLOOKUP(L550,Mapping!D:F,3,0)</f>
        <v>Ignore</v>
      </c>
      <c r="C550" s="37" t="str">
        <f>VLOOKUP(L550,Mapping!D:G,4,0)</f>
        <v>Ignore</v>
      </c>
      <c r="D550" s="38">
        <f t="shared" si="25"/>
        <v>-2.5000000000000001E-5</v>
      </c>
      <c r="E550" s="38">
        <f t="shared" si="26"/>
        <v>1.3459999999999999E-4</v>
      </c>
      <c r="F550" s="37" t="str">
        <f>VLOOKUP(L550,Mapping!D:H,5,0)</f>
        <v>AUM</v>
      </c>
      <c r="G550" t="s">
        <v>562</v>
      </c>
      <c r="H550" t="s">
        <v>144</v>
      </c>
      <c r="I550" t="s">
        <v>1863</v>
      </c>
      <c r="J550">
        <v>212000</v>
      </c>
      <c r="K550" t="s">
        <v>595</v>
      </c>
      <c r="L550">
        <v>212233</v>
      </c>
      <c r="M550">
        <v>0</v>
      </c>
      <c r="N550" t="s">
        <v>608</v>
      </c>
      <c r="O550" t="s">
        <v>565</v>
      </c>
      <c r="P550">
        <v>0</v>
      </c>
      <c r="Q550">
        <v>1596</v>
      </c>
      <c r="R550">
        <v>-250</v>
      </c>
      <c r="S550">
        <v>0</v>
      </c>
      <c r="T550">
        <v>0</v>
      </c>
      <c r="U550">
        <v>1346</v>
      </c>
      <c r="V550">
        <v>0</v>
      </c>
      <c r="W550">
        <v>1596</v>
      </c>
      <c r="X550">
        <v>-250</v>
      </c>
      <c r="Y550">
        <v>0</v>
      </c>
      <c r="Z550">
        <v>0</v>
      </c>
      <c r="AA550">
        <v>1346</v>
      </c>
    </row>
    <row r="551" spans="1:27" ht="15" customHeight="1" x14ac:dyDescent="0.25">
      <c r="A551" s="37" t="str">
        <f t="shared" si="24"/>
        <v>LDMIPFIgnore</v>
      </c>
      <c r="B551" s="37" t="str">
        <f>VLOOKUP(L551,Mapping!D:F,3,0)</f>
        <v>Ignore</v>
      </c>
      <c r="C551" s="37" t="str">
        <f>VLOOKUP(L551,Mapping!D:G,4,0)</f>
        <v>Ignore</v>
      </c>
      <c r="D551" s="38">
        <f t="shared" si="25"/>
        <v>4.7009999999999995E-6</v>
      </c>
      <c r="E551" s="38">
        <f t="shared" si="26"/>
        <v>4.2448299999999997E-4</v>
      </c>
      <c r="F551" s="37" t="str">
        <f>VLOOKUP(L551,Mapping!D:H,5,0)</f>
        <v>AUM</v>
      </c>
      <c r="G551" t="s">
        <v>562</v>
      </c>
      <c r="H551" t="s">
        <v>144</v>
      </c>
      <c r="I551" t="s">
        <v>1863</v>
      </c>
      <c r="J551">
        <v>212000</v>
      </c>
      <c r="K551" t="s">
        <v>595</v>
      </c>
      <c r="L551">
        <v>212240</v>
      </c>
      <c r="M551">
        <v>0</v>
      </c>
      <c r="N551" t="s">
        <v>609</v>
      </c>
      <c r="O551" t="s">
        <v>565</v>
      </c>
      <c r="P551">
        <v>0</v>
      </c>
      <c r="Q551">
        <v>4197.82</v>
      </c>
      <c r="R551">
        <v>0</v>
      </c>
      <c r="S551">
        <v>47.01</v>
      </c>
      <c r="T551">
        <v>0</v>
      </c>
      <c r="U551">
        <v>4244.83</v>
      </c>
      <c r="V551">
        <v>0</v>
      </c>
      <c r="W551">
        <v>4197.82</v>
      </c>
      <c r="X551">
        <v>0</v>
      </c>
      <c r="Y551">
        <v>47.01</v>
      </c>
      <c r="Z551">
        <v>0</v>
      </c>
      <c r="AA551">
        <v>4244.83</v>
      </c>
    </row>
    <row r="552" spans="1:27" ht="15" customHeight="1" x14ac:dyDescent="0.25">
      <c r="A552" s="37" t="str">
        <f t="shared" si="24"/>
        <v>LDMIPFIgnore</v>
      </c>
      <c r="B552" s="37" t="str">
        <f>VLOOKUP(L552,Mapping!D:F,3,0)</f>
        <v>Ignore</v>
      </c>
      <c r="C552" s="37" t="str">
        <f>VLOOKUP(L552,Mapping!D:G,4,0)</f>
        <v>Ignore</v>
      </c>
      <c r="D552" s="38">
        <f t="shared" si="25"/>
        <v>0</v>
      </c>
      <c r="E552" s="38">
        <f t="shared" si="26"/>
        <v>5.2500000000000002E-5</v>
      </c>
      <c r="F552" s="37" t="str">
        <f>VLOOKUP(L552,Mapping!D:H,5,0)</f>
        <v>AUM</v>
      </c>
      <c r="G552" t="s">
        <v>562</v>
      </c>
      <c r="H552" t="s">
        <v>144</v>
      </c>
      <c r="I552" t="s">
        <v>1863</v>
      </c>
      <c r="J552">
        <v>212000</v>
      </c>
      <c r="K552" t="s">
        <v>595</v>
      </c>
      <c r="L552">
        <v>212247</v>
      </c>
      <c r="M552">
        <v>0</v>
      </c>
      <c r="N552" t="s">
        <v>610</v>
      </c>
      <c r="O552" t="s">
        <v>565</v>
      </c>
      <c r="P552">
        <v>0</v>
      </c>
      <c r="Q552">
        <v>525</v>
      </c>
      <c r="R552">
        <v>0</v>
      </c>
      <c r="S552">
        <v>0</v>
      </c>
      <c r="T552">
        <v>0</v>
      </c>
      <c r="U552">
        <v>525</v>
      </c>
      <c r="V552">
        <v>0</v>
      </c>
      <c r="W552">
        <v>525</v>
      </c>
      <c r="X552">
        <v>0</v>
      </c>
      <c r="Y552">
        <v>0</v>
      </c>
      <c r="Z552">
        <v>0</v>
      </c>
      <c r="AA552">
        <v>525</v>
      </c>
    </row>
    <row r="553" spans="1:27" ht="15" customHeight="1" x14ac:dyDescent="0.25">
      <c r="A553" s="37" t="str">
        <f t="shared" si="24"/>
        <v>LDMIPFIgnore</v>
      </c>
      <c r="B553" s="37" t="str">
        <f>VLOOKUP(L553,Mapping!D:F,3,0)</f>
        <v>Ignore</v>
      </c>
      <c r="C553" s="37" t="str">
        <f>VLOOKUP(L553,Mapping!D:G,4,0)</f>
        <v>Ignore</v>
      </c>
      <c r="D553" s="38">
        <f t="shared" si="25"/>
        <v>1.1383199999999999E-4</v>
      </c>
      <c r="E553" s="38">
        <f t="shared" si="26"/>
        <v>1.26747E-4</v>
      </c>
      <c r="F553" s="37" t="str">
        <f>VLOOKUP(L553,Mapping!D:H,5,0)</f>
        <v>AUM</v>
      </c>
      <c r="G553" t="s">
        <v>562</v>
      </c>
      <c r="H553" t="s">
        <v>144</v>
      </c>
      <c r="I553" t="s">
        <v>1863</v>
      </c>
      <c r="J553">
        <v>212000</v>
      </c>
      <c r="K553" t="s">
        <v>595</v>
      </c>
      <c r="L553">
        <v>212252</v>
      </c>
      <c r="M553">
        <v>0</v>
      </c>
      <c r="N553" t="s">
        <v>611</v>
      </c>
      <c r="O553" t="s">
        <v>565</v>
      </c>
      <c r="P553">
        <v>0</v>
      </c>
      <c r="Q553">
        <v>129.15</v>
      </c>
      <c r="R553">
        <v>0</v>
      </c>
      <c r="S553">
        <v>1138.32</v>
      </c>
      <c r="T553">
        <v>0</v>
      </c>
      <c r="U553">
        <v>1267.47</v>
      </c>
      <c r="V553">
        <v>0</v>
      </c>
      <c r="W553">
        <v>129.15</v>
      </c>
      <c r="X553">
        <v>0</v>
      </c>
      <c r="Y553">
        <v>1138.32</v>
      </c>
      <c r="Z553">
        <v>0</v>
      </c>
      <c r="AA553">
        <v>1267.47</v>
      </c>
    </row>
    <row r="554" spans="1:27" ht="15" customHeight="1" x14ac:dyDescent="0.25">
      <c r="A554" s="37" t="str">
        <f t="shared" si="24"/>
        <v>LDMIPFIgnore</v>
      </c>
      <c r="B554" s="37" t="str">
        <f>VLOOKUP(L554,Mapping!D:F,3,0)</f>
        <v>Ignore</v>
      </c>
      <c r="C554" s="37" t="str">
        <f>VLOOKUP(L554,Mapping!D:G,4,0)</f>
        <v>Ignore</v>
      </c>
      <c r="D554" s="38">
        <f t="shared" si="25"/>
        <v>4.7479183000000001E-2</v>
      </c>
      <c r="E554" s="38">
        <f t="shared" si="26"/>
        <v>0.13177657500000001</v>
      </c>
      <c r="F554" s="37" t="str">
        <f>VLOOKUP(L554,Mapping!D:H,5,0)</f>
        <v>AUM</v>
      </c>
      <c r="G554" t="s">
        <v>562</v>
      </c>
      <c r="H554" t="s">
        <v>144</v>
      </c>
      <c r="I554" t="s">
        <v>1863</v>
      </c>
      <c r="J554">
        <v>212000</v>
      </c>
      <c r="K554" t="s">
        <v>595</v>
      </c>
      <c r="L554">
        <v>212255</v>
      </c>
      <c r="M554">
        <v>0</v>
      </c>
      <c r="N554" t="s">
        <v>612</v>
      </c>
      <c r="O554" t="s">
        <v>565</v>
      </c>
      <c r="P554">
        <v>0</v>
      </c>
      <c r="Q554">
        <v>842973.92</v>
      </c>
      <c r="R554">
        <v>0</v>
      </c>
      <c r="S554">
        <v>474791.83</v>
      </c>
      <c r="T554">
        <v>0</v>
      </c>
      <c r="U554">
        <v>1317765.75</v>
      </c>
      <c r="V554">
        <v>0</v>
      </c>
      <c r="W554">
        <v>842973.92</v>
      </c>
      <c r="X554">
        <v>0</v>
      </c>
      <c r="Y554">
        <v>474791.83</v>
      </c>
      <c r="Z554">
        <v>0</v>
      </c>
      <c r="AA554">
        <v>1317765.75</v>
      </c>
    </row>
    <row r="555" spans="1:27" ht="15" customHeight="1" x14ac:dyDescent="0.25">
      <c r="A555" s="37" t="str">
        <f t="shared" si="24"/>
        <v>LDMIPFIgnore</v>
      </c>
      <c r="B555" s="37" t="str">
        <f>VLOOKUP(L555,Mapping!D:F,3,0)</f>
        <v>Ignore</v>
      </c>
      <c r="C555" s="37" t="str">
        <f>VLOOKUP(L555,Mapping!D:G,4,0)</f>
        <v>Ignore</v>
      </c>
      <c r="D555" s="38">
        <f t="shared" si="25"/>
        <v>-3.0799109999999998E-3</v>
      </c>
      <c r="E555" s="38">
        <f t="shared" si="26"/>
        <v>1.083199E-3</v>
      </c>
      <c r="F555" s="37" t="str">
        <f>VLOOKUP(L555,Mapping!D:H,5,0)</f>
        <v>AUM</v>
      </c>
      <c r="G555" t="s">
        <v>562</v>
      </c>
      <c r="H555" t="s">
        <v>144</v>
      </c>
      <c r="I555" t="s">
        <v>1863</v>
      </c>
      <c r="J555">
        <v>212000</v>
      </c>
      <c r="K555" t="s">
        <v>595</v>
      </c>
      <c r="L555">
        <v>212271</v>
      </c>
      <c r="M555">
        <v>0</v>
      </c>
      <c r="N555" t="s">
        <v>614</v>
      </c>
      <c r="O555" t="s">
        <v>565</v>
      </c>
      <c r="P555">
        <v>0</v>
      </c>
      <c r="Q555">
        <v>41631.1</v>
      </c>
      <c r="R555">
        <v>-30799.11</v>
      </c>
      <c r="S555">
        <v>0</v>
      </c>
      <c r="T555">
        <v>0</v>
      </c>
      <c r="U555">
        <v>10831.99</v>
      </c>
      <c r="V555">
        <v>0</v>
      </c>
      <c r="W555">
        <v>41631.1</v>
      </c>
      <c r="X555">
        <v>-30799.11</v>
      </c>
      <c r="Y555">
        <v>0</v>
      </c>
      <c r="Z555">
        <v>0</v>
      </c>
      <c r="AA555">
        <v>10831.99</v>
      </c>
    </row>
    <row r="556" spans="1:27" ht="15" customHeight="1" x14ac:dyDescent="0.25">
      <c r="A556" s="37" t="str">
        <f t="shared" si="24"/>
        <v>LDMIPFIgnore</v>
      </c>
      <c r="B556" s="37" t="str">
        <f>VLOOKUP(L556,Mapping!D:F,3,0)</f>
        <v>Ignore</v>
      </c>
      <c r="C556" s="37" t="str">
        <f>VLOOKUP(L556,Mapping!D:G,4,0)</f>
        <v>Ignore</v>
      </c>
      <c r="D556" s="38">
        <f t="shared" si="25"/>
        <v>-3.0799109999999998E-3</v>
      </c>
      <c r="E556" s="38">
        <f t="shared" si="26"/>
        <v>1.083199E-3</v>
      </c>
      <c r="F556" s="37" t="str">
        <f>VLOOKUP(L556,Mapping!D:H,5,0)</f>
        <v>AUM</v>
      </c>
      <c r="G556" t="s">
        <v>562</v>
      </c>
      <c r="H556" t="s">
        <v>144</v>
      </c>
      <c r="I556" t="s">
        <v>1863</v>
      </c>
      <c r="J556">
        <v>212000</v>
      </c>
      <c r="K556" t="s">
        <v>595</v>
      </c>
      <c r="L556">
        <v>212272</v>
      </c>
      <c r="M556">
        <v>0</v>
      </c>
      <c r="N556" t="s">
        <v>615</v>
      </c>
      <c r="O556" t="s">
        <v>565</v>
      </c>
      <c r="P556">
        <v>0</v>
      </c>
      <c r="Q556">
        <v>41631.1</v>
      </c>
      <c r="R556">
        <v>-30799.11</v>
      </c>
      <c r="S556">
        <v>0</v>
      </c>
      <c r="T556">
        <v>0</v>
      </c>
      <c r="U556">
        <v>10831.99</v>
      </c>
      <c r="V556">
        <v>0</v>
      </c>
      <c r="W556">
        <v>41631.1</v>
      </c>
      <c r="X556">
        <v>-30799.11</v>
      </c>
      <c r="Y556">
        <v>0</v>
      </c>
      <c r="Z556">
        <v>0</v>
      </c>
      <c r="AA556">
        <v>10831.99</v>
      </c>
    </row>
    <row r="557" spans="1:27" ht="15" customHeight="1" x14ac:dyDescent="0.25">
      <c r="A557" s="37" t="str">
        <f t="shared" si="24"/>
        <v>LDMIPFIgnore</v>
      </c>
      <c r="B557" s="37" t="str">
        <f>VLOOKUP(L557,Mapping!D:F,3,0)</f>
        <v>Ignore</v>
      </c>
      <c r="C557" s="37" t="str">
        <f>VLOOKUP(L557,Mapping!D:G,4,0)</f>
        <v>Ignore</v>
      </c>
      <c r="D557" s="38">
        <f t="shared" si="25"/>
        <v>3.8334399999999998E-4</v>
      </c>
      <c r="E557" s="38">
        <f t="shared" si="26"/>
        <v>4.5109600000000001E-4</v>
      </c>
      <c r="F557" s="37" t="str">
        <f>VLOOKUP(L557,Mapping!D:H,5,0)</f>
        <v>AUM</v>
      </c>
      <c r="G557" t="s">
        <v>562</v>
      </c>
      <c r="H557" t="s">
        <v>144</v>
      </c>
      <c r="I557" t="s">
        <v>1863</v>
      </c>
      <c r="J557">
        <v>212000</v>
      </c>
      <c r="K557" t="s">
        <v>595</v>
      </c>
      <c r="L557">
        <v>212427</v>
      </c>
      <c r="M557">
        <v>0</v>
      </c>
      <c r="N557" t="s">
        <v>682</v>
      </c>
      <c r="O557" t="s">
        <v>565</v>
      </c>
      <c r="P557">
        <v>0</v>
      </c>
      <c r="Q557">
        <v>677.52</v>
      </c>
      <c r="R557">
        <v>0</v>
      </c>
      <c r="S557">
        <v>3833.44</v>
      </c>
      <c r="T557">
        <v>0</v>
      </c>
      <c r="U557">
        <v>4510.96</v>
      </c>
      <c r="V557">
        <v>0</v>
      </c>
      <c r="W557">
        <v>677.52</v>
      </c>
      <c r="X557">
        <v>0</v>
      </c>
      <c r="Y557">
        <v>3833.44</v>
      </c>
      <c r="Z557">
        <v>0</v>
      </c>
      <c r="AA557">
        <v>4510.96</v>
      </c>
    </row>
    <row r="558" spans="1:27" ht="15" customHeight="1" x14ac:dyDescent="0.25">
      <c r="A558" s="37" t="str">
        <f t="shared" si="24"/>
        <v>LDMIPFIgnore</v>
      </c>
      <c r="B558" s="37" t="str">
        <f>VLOOKUP(L558,Mapping!D:F,3,0)</f>
        <v>Ignore</v>
      </c>
      <c r="C558" s="37" t="str">
        <f>VLOOKUP(L558,Mapping!D:G,4,0)</f>
        <v>Ignore</v>
      </c>
      <c r="D558" s="38">
        <f t="shared" si="25"/>
        <v>4.7009999999999995E-6</v>
      </c>
      <c r="E558" s="38">
        <f t="shared" si="26"/>
        <v>4.2448299999999997E-4</v>
      </c>
      <c r="F558" s="37" t="str">
        <f>VLOOKUP(L558,Mapping!D:H,5,0)</f>
        <v>AUM</v>
      </c>
      <c r="G558" t="s">
        <v>562</v>
      </c>
      <c r="H558" t="s">
        <v>144</v>
      </c>
      <c r="I558" t="s">
        <v>1863</v>
      </c>
      <c r="J558">
        <v>212000</v>
      </c>
      <c r="K558" t="s">
        <v>595</v>
      </c>
      <c r="L558">
        <v>213166</v>
      </c>
      <c r="M558">
        <v>0</v>
      </c>
      <c r="N558" t="s">
        <v>616</v>
      </c>
      <c r="O558" t="s">
        <v>565</v>
      </c>
      <c r="P558">
        <v>0</v>
      </c>
      <c r="Q558">
        <v>4197.82</v>
      </c>
      <c r="R558">
        <v>0</v>
      </c>
      <c r="S558">
        <v>47.01</v>
      </c>
      <c r="T558">
        <v>0</v>
      </c>
      <c r="U558">
        <v>4244.83</v>
      </c>
      <c r="V558">
        <v>0</v>
      </c>
      <c r="W558">
        <v>4197.82</v>
      </c>
      <c r="X558">
        <v>0</v>
      </c>
      <c r="Y558">
        <v>47.01</v>
      </c>
      <c r="Z558">
        <v>0</v>
      </c>
      <c r="AA558">
        <v>4244.83</v>
      </c>
    </row>
    <row r="559" spans="1:27" ht="15" customHeight="1" x14ac:dyDescent="0.25">
      <c r="A559" s="37" t="str">
        <f t="shared" si="24"/>
        <v>LDMIPFIgnore</v>
      </c>
      <c r="B559" s="37" t="str">
        <f>VLOOKUP(L559,Mapping!D:F,3,0)</f>
        <v>Ignore</v>
      </c>
      <c r="C559" s="37" t="str">
        <f>VLOOKUP(L559,Mapping!D:G,4,0)</f>
        <v>Ignore</v>
      </c>
      <c r="D559" s="38">
        <f t="shared" si="25"/>
        <v>2.9214899999999996E-4</v>
      </c>
      <c r="E559" s="38">
        <f t="shared" si="26"/>
        <v>3.0969999999999999E-4</v>
      </c>
      <c r="F559" s="37" t="str">
        <f>VLOOKUP(L559,Mapping!D:H,5,0)</f>
        <v>AUM</v>
      </c>
      <c r="G559" t="s">
        <v>562</v>
      </c>
      <c r="H559" t="s">
        <v>144</v>
      </c>
      <c r="I559" t="s">
        <v>1863</v>
      </c>
      <c r="J559">
        <v>212000</v>
      </c>
      <c r="K559" t="s">
        <v>595</v>
      </c>
      <c r="L559">
        <v>214100</v>
      </c>
      <c r="M559">
        <v>0</v>
      </c>
      <c r="N559" t="s">
        <v>858</v>
      </c>
      <c r="O559" t="s">
        <v>565</v>
      </c>
      <c r="P559">
        <v>0</v>
      </c>
      <c r="Q559">
        <v>175.51</v>
      </c>
      <c r="R559">
        <v>0</v>
      </c>
      <c r="S559">
        <v>2921.49</v>
      </c>
      <c r="T559">
        <v>0</v>
      </c>
      <c r="U559">
        <v>3097</v>
      </c>
      <c r="V559">
        <v>0</v>
      </c>
      <c r="W559">
        <v>175.51</v>
      </c>
      <c r="X559">
        <v>0</v>
      </c>
      <c r="Y559">
        <v>2921.49</v>
      </c>
      <c r="Z559">
        <v>0</v>
      </c>
      <c r="AA559">
        <v>3097</v>
      </c>
    </row>
    <row r="560" spans="1:27" ht="15" customHeight="1" x14ac:dyDescent="0.25">
      <c r="A560" s="37" t="str">
        <f t="shared" si="24"/>
        <v>LDMIPFIgnore</v>
      </c>
      <c r="B560" s="37" t="str">
        <f>VLOOKUP(L560,Mapping!D:F,3,0)</f>
        <v>Ignore</v>
      </c>
      <c r="C560" s="37" t="str">
        <f>VLOOKUP(L560,Mapping!D:G,4,0)</f>
        <v>Ignore</v>
      </c>
      <c r="D560" s="38">
        <f t="shared" si="25"/>
        <v>-3.5424664000000002E-2</v>
      </c>
      <c r="E560" s="38">
        <f t="shared" si="26"/>
        <v>1.0831814E-2</v>
      </c>
      <c r="F560" s="37" t="str">
        <f>VLOOKUP(L560,Mapping!D:H,5,0)</f>
        <v>AUM</v>
      </c>
      <c r="G560" t="s">
        <v>562</v>
      </c>
      <c r="H560" t="s">
        <v>144</v>
      </c>
      <c r="I560" t="s">
        <v>1863</v>
      </c>
      <c r="J560">
        <v>213000</v>
      </c>
      <c r="K560" t="s">
        <v>617</v>
      </c>
      <c r="L560">
        <v>213500</v>
      </c>
      <c r="M560">
        <v>0</v>
      </c>
      <c r="N560" t="s">
        <v>618</v>
      </c>
      <c r="O560" t="s">
        <v>565</v>
      </c>
      <c r="P560">
        <v>0</v>
      </c>
      <c r="Q560">
        <v>462564.78</v>
      </c>
      <c r="R560">
        <v>-354246.64</v>
      </c>
      <c r="S560">
        <v>0</v>
      </c>
      <c r="T560">
        <v>0</v>
      </c>
      <c r="U560">
        <v>108318.14</v>
      </c>
      <c r="V560">
        <v>0</v>
      </c>
      <c r="W560">
        <v>462564.78</v>
      </c>
      <c r="X560">
        <v>-354246.64</v>
      </c>
      <c r="Y560">
        <v>0</v>
      </c>
      <c r="Z560">
        <v>0</v>
      </c>
      <c r="AA560">
        <v>108318.14</v>
      </c>
    </row>
    <row r="561" spans="1:27" ht="15" customHeight="1" x14ac:dyDescent="0.25">
      <c r="A561" s="37" t="str">
        <f t="shared" si="24"/>
        <v>LDMIPFIgnore</v>
      </c>
      <c r="B561" s="37" t="str">
        <f>VLOOKUP(L561,Mapping!D:F,3,0)</f>
        <v>Ignore</v>
      </c>
      <c r="C561" s="37" t="str">
        <f>VLOOKUP(L561,Mapping!D:G,4,0)</f>
        <v>Ignore</v>
      </c>
      <c r="D561" s="38">
        <f t="shared" si="25"/>
        <v>1.0648793E-2</v>
      </c>
      <c r="E561" s="38">
        <f t="shared" si="26"/>
        <v>3.3607066999999997E-2</v>
      </c>
      <c r="F561" s="37" t="str">
        <f>VLOOKUP(L561,Mapping!D:H,5,0)</f>
        <v>AUM</v>
      </c>
      <c r="G561" t="s">
        <v>562</v>
      </c>
      <c r="H561" t="s">
        <v>144</v>
      </c>
      <c r="I561" t="s">
        <v>1863</v>
      </c>
      <c r="J561">
        <v>220000</v>
      </c>
      <c r="K561" t="s">
        <v>619</v>
      </c>
      <c r="L561">
        <v>210125</v>
      </c>
      <c r="M561">
        <v>0</v>
      </c>
      <c r="N561" t="s">
        <v>1283</v>
      </c>
      <c r="O561" t="s">
        <v>565</v>
      </c>
      <c r="P561">
        <v>0</v>
      </c>
      <c r="Q561">
        <v>229582.74</v>
      </c>
      <c r="R561">
        <v>0</v>
      </c>
      <c r="S561">
        <v>106487.93</v>
      </c>
      <c r="T561">
        <v>0</v>
      </c>
      <c r="U561">
        <v>336070.67</v>
      </c>
      <c r="V561">
        <v>0</v>
      </c>
      <c r="W561">
        <v>229582.74</v>
      </c>
      <c r="X561">
        <v>0</v>
      </c>
      <c r="Y561">
        <v>106487.93</v>
      </c>
      <c r="Z561">
        <v>0</v>
      </c>
      <c r="AA561">
        <v>336070.67</v>
      </c>
    </row>
    <row r="562" spans="1:27" ht="15" customHeight="1" x14ac:dyDescent="0.25">
      <c r="A562" s="37" t="str">
        <f t="shared" si="24"/>
        <v>LDMIPF1.2</v>
      </c>
      <c r="B562" s="37">
        <f>VLOOKUP(L562,Mapping!D:F,3,0)</f>
        <v>1.2</v>
      </c>
      <c r="C562" s="37" t="str">
        <f>VLOOKUP(L562,Mapping!D:G,4,0)</f>
        <v>Ignore</v>
      </c>
      <c r="D562" s="38">
        <f t="shared" si="25"/>
        <v>-0.15648026299999998</v>
      </c>
      <c r="E562" s="38">
        <f t="shared" si="26"/>
        <v>10.679662678</v>
      </c>
      <c r="F562" s="37">
        <f>VLOOKUP(L562,Mapping!D:H,5,0)</f>
        <v>0</v>
      </c>
      <c r="G562" t="s">
        <v>562</v>
      </c>
      <c r="H562" t="s">
        <v>144</v>
      </c>
      <c r="I562" t="s">
        <v>1863</v>
      </c>
      <c r="J562">
        <v>301000</v>
      </c>
      <c r="K562" t="s">
        <v>624</v>
      </c>
      <c r="L562">
        <v>310000</v>
      </c>
      <c r="M562">
        <v>0</v>
      </c>
      <c r="N562" t="s">
        <v>625</v>
      </c>
      <c r="O562" t="s">
        <v>565</v>
      </c>
      <c r="P562">
        <v>0</v>
      </c>
      <c r="Q562">
        <v>108361429.41</v>
      </c>
      <c r="R562">
        <v>-1564802.63</v>
      </c>
      <c r="S562">
        <v>0</v>
      </c>
      <c r="T562">
        <v>0</v>
      </c>
      <c r="U562">
        <v>106796626.78</v>
      </c>
      <c r="V562">
        <v>0</v>
      </c>
      <c r="W562">
        <v>108361429.41</v>
      </c>
      <c r="X562">
        <v>-1564802.63</v>
      </c>
      <c r="Y562">
        <v>0</v>
      </c>
      <c r="Z562">
        <v>0</v>
      </c>
      <c r="AA562">
        <v>106796626.78</v>
      </c>
    </row>
    <row r="563" spans="1:27" ht="15" customHeight="1" x14ac:dyDescent="0.25">
      <c r="A563" s="37" t="str">
        <f t="shared" si="24"/>
        <v>LDMIPFIgnore</v>
      </c>
      <c r="B563" s="37" t="str">
        <f>VLOOKUP(L563,Mapping!D:F,3,0)</f>
        <v>Ignore</v>
      </c>
      <c r="C563" s="37" t="str">
        <f>VLOOKUP(L563,Mapping!D:G,4,0)</f>
        <v>Ignore</v>
      </c>
      <c r="D563" s="38">
        <f t="shared" si="25"/>
        <v>-5.6930682000000003E-2</v>
      </c>
      <c r="E563" s="38">
        <f t="shared" si="26"/>
        <v>-5.0826239840000005</v>
      </c>
      <c r="F563" s="37">
        <f>VLOOKUP(L563,Mapping!D:H,5,0)</f>
        <v>0</v>
      </c>
      <c r="G563" t="s">
        <v>562</v>
      </c>
      <c r="H563" t="s">
        <v>144</v>
      </c>
      <c r="I563" t="s">
        <v>1863</v>
      </c>
      <c r="J563">
        <v>303000</v>
      </c>
      <c r="K563" t="s">
        <v>626</v>
      </c>
      <c r="L563">
        <v>303201</v>
      </c>
      <c r="M563">
        <v>0</v>
      </c>
      <c r="N563" t="s">
        <v>627</v>
      </c>
      <c r="O563" t="s">
        <v>565</v>
      </c>
      <c r="P563">
        <v>-50256933.020000003</v>
      </c>
      <c r="Q563">
        <v>0</v>
      </c>
      <c r="R563">
        <v>-569306.82000000007</v>
      </c>
      <c r="S563">
        <v>0</v>
      </c>
      <c r="T563">
        <v>-50826239.840000004</v>
      </c>
      <c r="U563">
        <v>0</v>
      </c>
      <c r="V563">
        <v>-50256933.020000003</v>
      </c>
      <c r="W563">
        <v>0</v>
      </c>
      <c r="X563">
        <v>-569306.82000000007</v>
      </c>
      <c r="Y563">
        <v>0</v>
      </c>
      <c r="Z563">
        <v>-50826239.840000004</v>
      </c>
      <c r="AA563">
        <v>0</v>
      </c>
    </row>
    <row r="564" spans="1:27" ht="15" customHeight="1" x14ac:dyDescent="0.25">
      <c r="A564" s="37" t="str">
        <f t="shared" si="24"/>
        <v>LDMIPFIgnore</v>
      </c>
      <c r="B564" s="37" t="str">
        <f>VLOOKUP(L564,Mapping!D:F,3,0)</f>
        <v>Ignore</v>
      </c>
      <c r="C564" s="37" t="str">
        <f>VLOOKUP(L564,Mapping!D:G,4,0)</f>
        <v>Ignore</v>
      </c>
      <c r="D564" s="38">
        <f t="shared" si="25"/>
        <v>-3.3958809E-2</v>
      </c>
      <c r="E564" s="38">
        <f t="shared" si="26"/>
        <v>-0.31676204499999999</v>
      </c>
      <c r="F564" s="37">
        <f>VLOOKUP(L564,Mapping!D:H,5,0)</f>
        <v>0</v>
      </c>
      <c r="G564" t="s">
        <v>562</v>
      </c>
      <c r="H564" t="s">
        <v>144</v>
      </c>
      <c r="I564" t="s">
        <v>1863</v>
      </c>
      <c r="J564">
        <v>303000</v>
      </c>
      <c r="K564" t="s">
        <v>626</v>
      </c>
      <c r="L564">
        <v>303229</v>
      </c>
      <c r="M564">
        <v>0</v>
      </c>
      <c r="N564" t="s">
        <v>754</v>
      </c>
      <c r="O564" t="s">
        <v>565</v>
      </c>
      <c r="P564">
        <v>-2828032.36</v>
      </c>
      <c r="Q564">
        <v>0</v>
      </c>
      <c r="R564">
        <v>-339588.09</v>
      </c>
      <c r="S564">
        <v>0</v>
      </c>
      <c r="T564">
        <v>-3167620.45</v>
      </c>
      <c r="U564">
        <v>0</v>
      </c>
      <c r="V564">
        <v>-2828032.36</v>
      </c>
      <c r="W564">
        <v>0</v>
      </c>
      <c r="X564">
        <v>-339588.09</v>
      </c>
      <c r="Y564">
        <v>0</v>
      </c>
      <c r="Z564">
        <v>-3167620.45</v>
      </c>
      <c r="AA564">
        <v>0</v>
      </c>
    </row>
    <row r="565" spans="1:27" ht="15" customHeight="1" x14ac:dyDescent="0.25">
      <c r="A565" s="37" t="str">
        <f t="shared" si="24"/>
        <v>LDMIPFIgnore</v>
      </c>
      <c r="B565" s="37" t="str">
        <f>VLOOKUP(L565,Mapping!D:F,3,0)</f>
        <v>Ignore</v>
      </c>
      <c r="C565" s="37" t="str">
        <f>VLOOKUP(L565,Mapping!D:G,4,0)</f>
        <v>Ignore</v>
      </c>
      <c r="D565" s="38">
        <f t="shared" si="25"/>
        <v>-7.1957009999999997E-3</v>
      </c>
      <c r="E565" s="38">
        <f t="shared" si="26"/>
        <v>-0.137834821</v>
      </c>
      <c r="F565" s="37">
        <f>VLOOKUP(L565,Mapping!D:H,5,0)</f>
        <v>0</v>
      </c>
      <c r="G565" t="s">
        <v>562</v>
      </c>
      <c r="H565" t="s">
        <v>144</v>
      </c>
      <c r="I565" t="s">
        <v>1863</v>
      </c>
      <c r="J565">
        <v>303000</v>
      </c>
      <c r="K565" t="s">
        <v>626</v>
      </c>
      <c r="L565">
        <v>303230</v>
      </c>
      <c r="M565">
        <v>0</v>
      </c>
      <c r="N565" t="s">
        <v>792</v>
      </c>
      <c r="O565" t="s">
        <v>565</v>
      </c>
      <c r="P565">
        <v>-1306391.2</v>
      </c>
      <c r="Q565">
        <v>0</v>
      </c>
      <c r="R565">
        <v>-71957.009999999995</v>
      </c>
      <c r="S565">
        <v>0</v>
      </c>
      <c r="T565">
        <v>-1378348.21</v>
      </c>
      <c r="U565">
        <v>0</v>
      </c>
      <c r="V565">
        <v>-1306391.2</v>
      </c>
      <c r="W565">
        <v>0</v>
      </c>
      <c r="X565">
        <v>-71957.009999999995</v>
      </c>
      <c r="Y565">
        <v>0</v>
      </c>
      <c r="Z565">
        <v>-1378348.21</v>
      </c>
      <c r="AA565">
        <v>0</v>
      </c>
    </row>
    <row r="566" spans="1:27" ht="15" customHeight="1" x14ac:dyDescent="0.25">
      <c r="A566" s="37" t="str">
        <f t="shared" si="24"/>
        <v>LDMIPFIgnore</v>
      </c>
      <c r="B566" s="37" t="str">
        <f>VLOOKUP(L566,Mapping!D:F,3,0)</f>
        <v>Ignore</v>
      </c>
      <c r="C566" s="37" t="str">
        <f>VLOOKUP(L566,Mapping!D:G,4,0)</f>
        <v>Ignore</v>
      </c>
      <c r="D566" s="38">
        <f t="shared" si="25"/>
        <v>-0.107729375</v>
      </c>
      <c r="E566" s="38">
        <f t="shared" si="26"/>
        <v>-1.6994114149999999</v>
      </c>
      <c r="F566" s="37">
        <f>VLOOKUP(L566,Mapping!D:H,5,0)</f>
        <v>0</v>
      </c>
      <c r="G566" t="s">
        <v>562</v>
      </c>
      <c r="H566" t="s">
        <v>144</v>
      </c>
      <c r="I566" t="s">
        <v>1863</v>
      </c>
      <c r="J566">
        <v>303000</v>
      </c>
      <c r="K566" t="s">
        <v>626</v>
      </c>
      <c r="L566">
        <v>303245</v>
      </c>
      <c r="M566">
        <v>0</v>
      </c>
      <c r="N566" t="s">
        <v>629</v>
      </c>
      <c r="O566" t="s">
        <v>565</v>
      </c>
      <c r="P566">
        <v>-15916820.4</v>
      </c>
      <c r="Q566">
        <v>0</v>
      </c>
      <c r="R566">
        <v>-1077293.75</v>
      </c>
      <c r="S566">
        <v>0</v>
      </c>
      <c r="T566">
        <v>-16994114.149999999</v>
      </c>
      <c r="U566">
        <v>0</v>
      </c>
      <c r="V566">
        <v>-15916820.4</v>
      </c>
      <c r="W566">
        <v>0</v>
      </c>
      <c r="X566">
        <v>-1077293.75</v>
      </c>
      <c r="Y566">
        <v>0</v>
      </c>
      <c r="Z566">
        <v>-16994114.149999999</v>
      </c>
      <c r="AA566">
        <v>0</v>
      </c>
    </row>
    <row r="567" spans="1:27" ht="15" customHeight="1" x14ac:dyDescent="0.25">
      <c r="A567" s="37" t="str">
        <f t="shared" si="24"/>
        <v>LDMIPFIgnore</v>
      </c>
      <c r="B567" s="37" t="str">
        <f>VLOOKUP(L567,Mapping!D:F,3,0)</f>
        <v>Ignore</v>
      </c>
      <c r="C567" s="37" t="str">
        <f>VLOOKUP(L567,Mapping!D:G,4,0)</f>
        <v>Ignore</v>
      </c>
      <c r="D567" s="38">
        <f t="shared" si="25"/>
        <v>9.7021000000000005E-5</v>
      </c>
      <c r="E567" s="38">
        <f t="shared" si="26"/>
        <v>-8.0285919999999993E-3</v>
      </c>
      <c r="F567" s="37">
        <f>VLOOKUP(L567,Mapping!D:H,5,0)</f>
        <v>0</v>
      </c>
      <c r="G567" t="s">
        <v>562</v>
      </c>
      <c r="H567" t="s">
        <v>144</v>
      </c>
      <c r="I567" t="s">
        <v>1863</v>
      </c>
      <c r="J567">
        <v>303000</v>
      </c>
      <c r="K567" t="s">
        <v>626</v>
      </c>
      <c r="L567">
        <v>303248</v>
      </c>
      <c r="M567">
        <v>0</v>
      </c>
      <c r="N567" t="s">
        <v>755</v>
      </c>
      <c r="O567" t="s">
        <v>565</v>
      </c>
      <c r="P567">
        <v>-81256.13</v>
      </c>
      <c r="Q567">
        <v>0</v>
      </c>
      <c r="R567">
        <v>0</v>
      </c>
      <c r="S567">
        <v>970.21</v>
      </c>
      <c r="T567">
        <v>-80285.919999999998</v>
      </c>
      <c r="U567">
        <v>0</v>
      </c>
      <c r="V567">
        <v>-81256.13</v>
      </c>
      <c r="W567">
        <v>0</v>
      </c>
      <c r="X567">
        <v>0</v>
      </c>
      <c r="Y567">
        <v>970.21</v>
      </c>
      <c r="Z567">
        <v>-80285.919999999998</v>
      </c>
      <c r="AA567">
        <v>0</v>
      </c>
    </row>
    <row r="568" spans="1:27" ht="15" customHeight="1" x14ac:dyDescent="0.25">
      <c r="A568" s="37" t="str">
        <f t="shared" si="24"/>
        <v>LDMIPFIgnore</v>
      </c>
      <c r="B568" s="37" t="str">
        <f>VLOOKUP(L568,Mapping!D:F,3,0)</f>
        <v>Ignore</v>
      </c>
      <c r="C568" s="37" t="str">
        <f>VLOOKUP(L568,Mapping!D:G,4,0)</f>
        <v>Ignore</v>
      </c>
      <c r="D568" s="38">
        <f t="shared" si="25"/>
        <v>2.6545100000000004E-4</v>
      </c>
      <c r="E568" s="38">
        <f t="shared" si="26"/>
        <v>1.8094295E-2</v>
      </c>
      <c r="F568" s="37">
        <f>VLOOKUP(L568,Mapping!D:H,5,0)</f>
        <v>0</v>
      </c>
      <c r="G568" t="s">
        <v>562</v>
      </c>
      <c r="H568" t="s">
        <v>144</v>
      </c>
      <c r="I568" t="s">
        <v>1863</v>
      </c>
      <c r="J568">
        <v>303000</v>
      </c>
      <c r="K568" t="s">
        <v>626</v>
      </c>
      <c r="L568">
        <v>303249</v>
      </c>
      <c r="M568">
        <v>0</v>
      </c>
      <c r="N568" t="s">
        <v>793</v>
      </c>
      <c r="O568" t="s">
        <v>565</v>
      </c>
      <c r="P568">
        <v>0</v>
      </c>
      <c r="Q568">
        <v>178288.44</v>
      </c>
      <c r="R568">
        <v>0</v>
      </c>
      <c r="S568">
        <v>2654.51</v>
      </c>
      <c r="T568">
        <v>0</v>
      </c>
      <c r="U568">
        <v>180942.95</v>
      </c>
      <c r="V568">
        <v>0</v>
      </c>
      <c r="W568">
        <v>178288.44</v>
      </c>
      <c r="X568">
        <v>0</v>
      </c>
      <c r="Y568">
        <v>2654.51</v>
      </c>
      <c r="Z568">
        <v>0</v>
      </c>
      <c r="AA568">
        <v>180942.95</v>
      </c>
    </row>
    <row r="569" spans="1:27" ht="15" customHeight="1" x14ac:dyDescent="0.25">
      <c r="A569" s="37" t="str">
        <f t="shared" si="24"/>
        <v>LDMIPFIgnore</v>
      </c>
      <c r="B569" s="37" t="str">
        <f>VLOOKUP(L569,Mapping!D:F,3,0)</f>
        <v>Ignore</v>
      </c>
      <c r="C569" s="37" t="str">
        <f>VLOOKUP(L569,Mapping!D:G,4,0)</f>
        <v>Ignore</v>
      </c>
      <c r="D569" s="38">
        <f t="shared" si="25"/>
        <v>3.08086E-4</v>
      </c>
      <c r="E569" s="38">
        <f t="shared" si="26"/>
        <v>1.278934E-3</v>
      </c>
      <c r="F569" s="37">
        <f>VLOOKUP(L569,Mapping!D:H,5,0)</f>
        <v>0</v>
      </c>
      <c r="G569" t="s">
        <v>562</v>
      </c>
      <c r="H569" t="s">
        <v>144</v>
      </c>
      <c r="I569" t="s">
        <v>1863</v>
      </c>
      <c r="J569">
        <v>303000</v>
      </c>
      <c r="K569" t="s">
        <v>626</v>
      </c>
      <c r="L569">
        <v>303251</v>
      </c>
      <c r="M569">
        <v>0</v>
      </c>
      <c r="N569" t="s">
        <v>794</v>
      </c>
      <c r="O569" t="s">
        <v>565</v>
      </c>
      <c r="P569">
        <v>0</v>
      </c>
      <c r="Q569">
        <v>9708.48</v>
      </c>
      <c r="R569">
        <v>0</v>
      </c>
      <c r="S569">
        <v>3080.86</v>
      </c>
      <c r="T569">
        <v>0</v>
      </c>
      <c r="U569">
        <v>12789.34</v>
      </c>
      <c r="V569">
        <v>0</v>
      </c>
      <c r="W569">
        <v>9708.48</v>
      </c>
      <c r="X569">
        <v>0</v>
      </c>
      <c r="Y569">
        <v>3080.86</v>
      </c>
      <c r="Z569">
        <v>0</v>
      </c>
      <c r="AA569">
        <v>12789.34</v>
      </c>
    </row>
    <row r="570" spans="1:27" ht="15" customHeight="1" x14ac:dyDescent="0.25">
      <c r="A570" s="37" t="str">
        <f t="shared" si="24"/>
        <v>LDMIPFIgnore</v>
      </c>
      <c r="B570" s="37" t="str">
        <f>VLOOKUP(L570,Mapping!D:F,3,0)</f>
        <v>Ignore</v>
      </c>
      <c r="C570" s="37" t="str">
        <f>VLOOKUP(L570,Mapping!D:G,4,0)</f>
        <v>Ignore</v>
      </c>
      <c r="D570" s="38">
        <f t="shared" si="25"/>
        <v>-3.2595549999999999E-3</v>
      </c>
      <c r="E570" s="38">
        <f t="shared" si="26"/>
        <v>-0.13199235600000001</v>
      </c>
      <c r="F570" s="37">
        <f>VLOOKUP(L570,Mapping!D:H,5,0)</f>
        <v>0</v>
      </c>
      <c r="G570" t="s">
        <v>562</v>
      </c>
      <c r="H570" t="s">
        <v>144</v>
      </c>
      <c r="I570" t="s">
        <v>1863</v>
      </c>
      <c r="J570">
        <v>303000</v>
      </c>
      <c r="K570" t="s">
        <v>626</v>
      </c>
      <c r="L570">
        <v>303284</v>
      </c>
      <c r="M570">
        <v>0</v>
      </c>
      <c r="N570" t="s">
        <v>795</v>
      </c>
      <c r="O570" t="s">
        <v>565</v>
      </c>
      <c r="P570">
        <v>-1287328.01</v>
      </c>
      <c r="Q570">
        <v>0</v>
      </c>
      <c r="R570">
        <v>-32595.55</v>
      </c>
      <c r="S570">
        <v>0</v>
      </c>
      <c r="T570">
        <v>-1319923.56</v>
      </c>
      <c r="U570">
        <v>0</v>
      </c>
      <c r="V570">
        <v>-1287328.01</v>
      </c>
      <c r="W570">
        <v>0</v>
      </c>
      <c r="X570">
        <v>-32595.55</v>
      </c>
      <c r="Y570">
        <v>0</v>
      </c>
      <c r="Z570">
        <v>-1319923.56</v>
      </c>
      <c r="AA570">
        <v>0</v>
      </c>
    </row>
    <row r="571" spans="1:27" ht="15" customHeight="1" x14ac:dyDescent="0.25">
      <c r="A571" s="37" t="str">
        <f t="shared" si="24"/>
        <v>LDMIPFIgnore</v>
      </c>
      <c r="B571" s="37" t="str">
        <f>VLOOKUP(L571,Mapping!D:F,3,0)</f>
        <v>Ignore</v>
      </c>
      <c r="C571" s="37" t="str">
        <f>VLOOKUP(L571,Mapping!D:G,4,0)</f>
        <v>Ignore</v>
      </c>
      <c r="D571" s="38">
        <f t="shared" si="25"/>
        <v>0</v>
      </c>
      <c r="E571" s="38">
        <f t="shared" si="26"/>
        <v>109.11772074300001</v>
      </c>
      <c r="F571" s="37">
        <f>VLOOKUP(L571,Mapping!D:H,5,0)</f>
        <v>0</v>
      </c>
      <c r="G571" t="s">
        <v>562</v>
      </c>
      <c r="H571" t="s">
        <v>144</v>
      </c>
      <c r="I571" t="s">
        <v>1863</v>
      </c>
      <c r="J571">
        <v>303000</v>
      </c>
      <c r="K571" t="s">
        <v>626</v>
      </c>
      <c r="L571">
        <v>390000</v>
      </c>
      <c r="M571">
        <v>0</v>
      </c>
      <c r="N571" t="s">
        <v>631</v>
      </c>
      <c r="O571" t="s">
        <v>565</v>
      </c>
      <c r="P571">
        <v>0</v>
      </c>
      <c r="Q571">
        <v>1091177207.4300001</v>
      </c>
      <c r="R571">
        <v>0</v>
      </c>
      <c r="S571">
        <v>0</v>
      </c>
      <c r="T571">
        <v>0</v>
      </c>
      <c r="U571">
        <v>1091177207.4300001</v>
      </c>
      <c r="V571">
        <v>0</v>
      </c>
      <c r="W571">
        <v>1091177207.4300001</v>
      </c>
      <c r="X571">
        <v>0</v>
      </c>
      <c r="Y571">
        <v>0</v>
      </c>
      <c r="Z571">
        <v>0</v>
      </c>
      <c r="AA571">
        <v>1091177207.4300001</v>
      </c>
    </row>
    <row r="572" spans="1:27" ht="15" customHeight="1" x14ac:dyDescent="0.25">
      <c r="A572" s="37" t="str">
        <f t="shared" si="24"/>
        <v>LDMIPFIgnore</v>
      </c>
      <c r="B572" s="37" t="str">
        <f>VLOOKUP(L572,Mapping!D:F,3,0)</f>
        <v>Ignore</v>
      </c>
      <c r="C572" s="37" t="str">
        <f>VLOOKUP(L572,Mapping!D:G,4,0)</f>
        <v>Ignore</v>
      </c>
      <c r="D572" s="38">
        <f t="shared" si="25"/>
        <v>0</v>
      </c>
      <c r="E572" s="38">
        <f t="shared" si="26"/>
        <v>-60.270070515</v>
      </c>
      <c r="F572" s="37">
        <f>VLOOKUP(L572,Mapping!D:H,5,0)</f>
        <v>0</v>
      </c>
      <c r="G572" t="s">
        <v>562</v>
      </c>
      <c r="H572" t="s">
        <v>144</v>
      </c>
      <c r="I572" t="s">
        <v>1863</v>
      </c>
      <c r="J572">
        <v>303000</v>
      </c>
      <c r="K572" t="s">
        <v>626</v>
      </c>
      <c r="L572">
        <v>390001</v>
      </c>
      <c r="M572">
        <v>0</v>
      </c>
      <c r="N572" t="s">
        <v>632</v>
      </c>
      <c r="O572" t="s">
        <v>565</v>
      </c>
      <c r="P572">
        <v>-602700705.14999998</v>
      </c>
      <c r="Q572">
        <v>0</v>
      </c>
      <c r="R572">
        <v>0</v>
      </c>
      <c r="S572">
        <v>0</v>
      </c>
      <c r="T572">
        <v>-602700705.14999998</v>
      </c>
      <c r="U572">
        <v>0</v>
      </c>
      <c r="V572">
        <v>-602700705.14999998</v>
      </c>
      <c r="W572">
        <v>0</v>
      </c>
      <c r="X572">
        <v>0</v>
      </c>
      <c r="Y572">
        <v>0</v>
      </c>
      <c r="Z572">
        <v>-602700705.14999998</v>
      </c>
      <c r="AA572">
        <v>0</v>
      </c>
    </row>
    <row r="573" spans="1:27" ht="15" customHeight="1" x14ac:dyDescent="0.25">
      <c r="A573" s="37" t="str">
        <f t="shared" si="24"/>
        <v>LDMIPFIgnore</v>
      </c>
      <c r="B573" s="37" t="str">
        <f>VLOOKUP(L573,Mapping!D:F,3,0)</f>
        <v>Ignore</v>
      </c>
      <c r="C573" s="37" t="str">
        <f>VLOOKUP(L573,Mapping!D:G,4,0)</f>
        <v>Ignore</v>
      </c>
      <c r="D573" s="38">
        <f t="shared" si="25"/>
        <v>0</v>
      </c>
      <c r="E573" s="38">
        <f t="shared" si="26"/>
        <v>-3.0922126670000001</v>
      </c>
      <c r="F573" s="37">
        <f>VLOOKUP(L573,Mapping!D:H,5,0)</f>
        <v>0</v>
      </c>
      <c r="G573" t="s">
        <v>562</v>
      </c>
      <c r="H573" t="s">
        <v>144</v>
      </c>
      <c r="I573" t="s">
        <v>1863</v>
      </c>
      <c r="J573">
        <v>303000</v>
      </c>
      <c r="K573" t="s">
        <v>626</v>
      </c>
      <c r="L573">
        <v>390405</v>
      </c>
      <c r="M573">
        <v>0</v>
      </c>
      <c r="N573" t="s">
        <v>634</v>
      </c>
      <c r="O573" t="s">
        <v>565</v>
      </c>
      <c r="P573">
        <v>-30922126.670000002</v>
      </c>
      <c r="Q573">
        <v>0</v>
      </c>
      <c r="R573">
        <v>0</v>
      </c>
      <c r="S573">
        <v>0</v>
      </c>
      <c r="T573">
        <v>-30922126.670000002</v>
      </c>
      <c r="U573">
        <v>0</v>
      </c>
      <c r="V573">
        <v>-30922126.670000002</v>
      </c>
      <c r="W573">
        <v>0</v>
      </c>
      <c r="X573">
        <v>0</v>
      </c>
      <c r="Y573">
        <v>0</v>
      </c>
      <c r="Z573">
        <v>-30922126.670000002</v>
      </c>
      <c r="AA573">
        <v>0</v>
      </c>
    </row>
    <row r="574" spans="1:27" ht="15" customHeight="1" x14ac:dyDescent="0.25">
      <c r="A574" s="37" t="str">
        <f t="shared" si="24"/>
        <v>LDMIPFIgnore</v>
      </c>
      <c r="B574" s="37" t="str">
        <f>VLOOKUP(L574,Mapping!D:F,3,0)</f>
        <v>Ignore</v>
      </c>
      <c r="C574" s="37" t="str">
        <f>VLOOKUP(L574,Mapping!D:G,4,0)</f>
        <v>Ignore</v>
      </c>
      <c r="D574" s="38">
        <f t="shared" si="25"/>
        <v>0</v>
      </c>
      <c r="E574" s="38">
        <f t="shared" si="26"/>
        <v>1.5750152999999999E-2</v>
      </c>
      <c r="F574" s="37">
        <f>VLOOKUP(L574,Mapping!D:H,5,0)</f>
        <v>0</v>
      </c>
      <c r="G574" t="s">
        <v>562</v>
      </c>
      <c r="H574" t="s">
        <v>144</v>
      </c>
      <c r="I574" t="s">
        <v>1863</v>
      </c>
      <c r="J574">
        <v>303000</v>
      </c>
      <c r="K574" t="s">
        <v>626</v>
      </c>
      <c r="L574">
        <v>390406</v>
      </c>
      <c r="M574">
        <v>0</v>
      </c>
      <c r="N574" t="s">
        <v>935</v>
      </c>
      <c r="O574" t="s">
        <v>565</v>
      </c>
      <c r="P574">
        <v>0</v>
      </c>
      <c r="Q574">
        <v>157501.53</v>
      </c>
      <c r="R574">
        <v>0</v>
      </c>
      <c r="S574">
        <v>0</v>
      </c>
      <c r="T574">
        <v>0</v>
      </c>
      <c r="U574">
        <v>157501.53</v>
      </c>
      <c r="V574">
        <v>0</v>
      </c>
      <c r="W574">
        <v>157501.53</v>
      </c>
      <c r="X574">
        <v>0</v>
      </c>
      <c r="Y574">
        <v>0</v>
      </c>
      <c r="Z574">
        <v>0</v>
      </c>
      <c r="AA574">
        <v>157501.53</v>
      </c>
    </row>
    <row r="575" spans="1:27" ht="15" customHeight="1" x14ac:dyDescent="0.25">
      <c r="A575" s="37" t="str">
        <f t="shared" si="24"/>
        <v>LDMIPFIgnore</v>
      </c>
      <c r="B575" s="37" t="str">
        <f>VLOOKUP(L575,Mapping!D:F,3,0)</f>
        <v>Ignore</v>
      </c>
      <c r="C575" s="37" t="str">
        <f>VLOOKUP(L575,Mapping!D:G,4,0)</f>
        <v>Ignore</v>
      </c>
      <c r="D575" s="38">
        <f t="shared" si="25"/>
        <v>0</v>
      </c>
      <c r="E575" s="38">
        <f t="shared" si="26"/>
        <v>-1.425108365</v>
      </c>
      <c r="F575" s="37">
        <f>VLOOKUP(L575,Mapping!D:H,5,0)</f>
        <v>0</v>
      </c>
      <c r="G575" t="s">
        <v>562</v>
      </c>
      <c r="H575" t="s">
        <v>144</v>
      </c>
      <c r="I575" t="s">
        <v>1863</v>
      </c>
      <c r="J575">
        <v>303000</v>
      </c>
      <c r="K575" t="s">
        <v>626</v>
      </c>
      <c r="L575">
        <v>390429</v>
      </c>
      <c r="M575">
        <v>0</v>
      </c>
      <c r="N575" t="s">
        <v>760</v>
      </c>
      <c r="O575" t="s">
        <v>565</v>
      </c>
      <c r="P575">
        <v>-14251083.65</v>
      </c>
      <c r="Q575">
        <v>0</v>
      </c>
      <c r="R575">
        <v>0</v>
      </c>
      <c r="S575">
        <v>0</v>
      </c>
      <c r="T575">
        <v>-14251083.65</v>
      </c>
      <c r="U575">
        <v>0</v>
      </c>
      <c r="V575">
        <v>-14251083.65</v>
      </c>
      <c r="W575">
        <v>0</v>
      </c>
      <c r="X575">
        <v>0</v>
      </c>
      <c r="Y575">
        <v>0</v>
      </c>
      <c r="Z575">
        <v>-14251083.65</v>
      </c>
      <c r="AA575">
        <v>0</v>
      </c>
    </row>
    <row r="576" spans="1:27" ht="15" customHeight="1" x14ac:dyDescent="0.25">
      <c r="A576" s="37" t="str">
        <f t="shared" si="24"/>
        <v>LDMIPFIgnore</v>
      </c>
      <c r="B576" s="37" t="str">
        <f>VLOOKUP(L576,Mapping!D:F,3,0)</f>
        <v>Ignore</v>
      </c>
      <c r="C576" s="37" t="str">
        <f>VLOOKUP(L576,Mapping!D:G,4,0)</f>
        <v>Ignore</v>
      </c>
      <c r="D576" s="38">
        <f t="shared" si="25"/>
        <v>0</v>
      </c>
      <c r="E576" s="38">
        <f t="shared" si="26"/>
        <v>-0.45887234500000001</v>
      </c>
      <c r="F576" s="37">
        <f>VLOOKUP(L576,Mapping!D:H,5,0)</f>
        <v>0</v>
      </c>
      <c r="G576" t="s">
        <v>562</v>
      </c>
      <c r="H576" t="s">
        <v>144</v>
      </c>
      <c r="I576" t="s">
        <v>1863</v>
      </c>
      <c r="J576">
        <v>303000</v>
      </c>
      <c r="K576" t="s">
        <v>626</v>
      </c>
      <c r="L576">
        <v>390430</v>
      </c>
      <c r="M576">
        <v>0</v>
      </c>
      <c r="N576" t="s">
        <v>796</v>
      </c>
      <c r="O576" t="s">
        <v>565</v>
      </c>
      <c r="P576">
        <v>-4588723.45</v>
      </c>
      <c r="Q576">
        <v>0</v>
      </c>
      <c r="R576">
        <v>0</v>
      </c>
      <c r="S576">
        <v>0</v>
      </c>
      <c r="T576">
        <v>-4588723.45</v>
      </c>
      <c r="U576">
        <v>0</v>
      </c>
      <c r="V576">
        <v>-4588723.45</v>
      </c>
      <c r="W576">
        <v>0</v>
      </c>
      <c r="X576">
        <v>0</v>
      </c>
      <c r="Y576">
        <v>0</v>
      </c>
      <c r="Z576">
        <v>-4588723.45</v>
      </c>
      <c r="AA576">
        <v>0</v>
      </c>
    </row>
    <row r="577" spans="1:27" ht="15" customHeight="1" x14ac:dyDescent="0.25">
      <c r="A577" s="37" t="str">
        <f t="shared" si="24"/>
        <v>LDMIPFIgnore</v>
      </c>
      <c r="B577" s="37" t="str">
        <f>VLOOKUP(L577,Mapping!D:F,3,0)</f>
        <v>Ignore</v>
      </c>
      <c r="C577" s="37" t="str">
        <f>VLOOKUP(L577,Mapping!D:G,4,0)</f>
        <v>Ignore</v>
      </c>
      <c r="D577" s="38">
        <f t="shared" si="25"/>
        <v>0</v>
      </c>
      <c r="E577" s="38">
        <f t="shared" si="26"/>
        <v>-4.4267916090000003</v>
      </c>
      <c r="F577" s="37">
        <f>VLOOKUP(L577,Mapping!D:H,5,0)</f>
        <v>0</v>
      </c>
      <c r="G577" t="s">
        <v>562</v>
      </c>
      <c r="H577" t="s">
        <v>144</v>
      </c>
      <c r="I577" t="s">
        <v>1863</v>
      </c>
      <c r="J577">
        <v>303000</v>
      </c>
      <c r="K577" t="s">
        <v>626</v>
      </c>
      <c r="L577">
        <v>390445</v>
      </c>
      <c r="M577">
        <v>0</v>
      </c>
      <c r="N577" t="s">
        <v>635</v>
      </c>
      <c r="O577" t="s">
        <v>565</v>
      </c>
      <c r="P577">
        <v>-44267916.090000004</v>
      </c>
      <c r="Q577">
        <v>0</v>
      </c>
      <c r="R577">
        <v>0</v>
      </c>
      <c r="S577">
        <v>0</v>
      </c>
      <c r="T577">
        <v>-44267916.090000004</v>
      </c>
      <c r="U577">
        <v>0</v>
      </c>
      <c r="V577">
        <v>-44267916.090000004</v>
      </c>
      <c r="W577">
        <v>0</v>
      </c>
      <c r="X577">
        <v>0</v>
      </c>
      <c r="Y577">
        <v>0</v>
      </c>
      <c r="Z577">
        <v>-44267916.090000004</v>
      </c>
      <c r="AA577">
        <v>0</v>
      </c>
    </row>
    <row r="578" spans="1:27" ht="15" customHeight="1" x14ac:dyDescent="0.25">
      <c r="A578" s="37" t="str">
        <f t="shared" si="24"/>
        <v>LDMIPFIgnore</v>
      </c>
      <c r="B578" s="37" t="str">
        <f>VLOOKUP(L578,Mapping!D:F,3,0)</f>
        <v>Ignore</v>
      </c>
      <c r="C578" s="37" t="str">
        <f>VLOOKUP(L578,Mapping!D:G,4,0)</f>
        <v>Ignore</v>
      </c>
      <c r="D578" s="38">
        <f t="shared" si="25"/>
        <v>0</v>
      </c>
      <c r="E578" s="38">
        <f t="shared" si="26"/>
        <v>-3.9352291999999997E-2</v>
      </c>
      <c r="F578" s="37">
        <f>VLOOKUP(L578,Mapping!D:H,5,0)</f>
        <v>0</v>
      </c>
      <c r="G578" t="s">
        <v>562</v>
      </c>
      <c r="H578" t="s">
        <v>144</v>
      </c>
      <c r="I578" t="s">
        <v>1863</v>
      </c>
      <c r="J578">
        <v>303000</v>
      </c>
      <c r="K578" t="s">
        <v>626</v>
      </c>
      <c r="L578">
        <v>390448</v>
      </c>
      <c r="M578">
        <v>0</v>
      </c>
      <c r="N578" t="s">
        <v>761</v>
      </c>
      <c r="O578" t="s">
        <v>565</v>
      </c>
      <c r="P578">
        <v>-393522.92</v>
      </c>
      <c r="Q578">
        <v>0</v>
      </c>
      <c r="R578">
        <v>0</v>
      </c>
      <c r="S578">
        <v>0</v>
      </c>
      <c r="T578">
        <v>-393522.92</v>
      </c>
      <c r="U578">
        <v>0</v>
      </c>
      <c r="V578">
        <v>-393522.92</v>
      </c>
      <c r="W578">
        <v>0</v>
      </c>
      <c r="X578">
        <v>0</v>
      </c>
      <c r="Y578">
        <v>0</v>
      </c>
      <c r="Z578">
        <v>-393522.92</v>
      </c>
      <c r="AA578">
        <v>0</v>
      </c>
    </row>
    <row r="579" spans="1:27" ht="15" customHeight="1" x14ac:dyDescent="0.25">
      <c r="A579" s="37" t="str">
        <f t="shared" si="24"/>
        <v>LDMIPFIgnore</v>
      </c>
      <c r="B579" s="37" t="str">
        <f>VLOOKUP(L579,Mapping!D:F,3,0)</f>
        <v>Ignore</v>
      </c>
      <c r="C579" s="37" t="str">
        <f>VLOOKUP(L579,Mapping!D:G,4,0)</f>
        <v>Ignore</v>
      </c>
      <c r="D579" s="38">
        <f t="shared" si="25"/>
        <v>0</v>
      </c>
      <c r="E579" s="38">
        <f t="shared" si="26"/>
        <v>-2.2383191E-2</v>
      </c>
      <c r="F579" s="37">
        <f>VLOOKUP(L579,Mapping!D:H,5,0)</f>
        <v>0</v>
      </c>
      <c r="G579" t="s">
        <v>562</v>
      </c>
      <c r="H579" t="s">
        <v>144</v>
      </c>
      <c r="I579" t="s">
        <v>1863</v>
      </c>
      <c r="J579">
        <v>303000</v>
      </c>
      <c r="K579" t="s">
        <v>626</v>
      </c>
      <c r="L579">
        <v>390449</v>
      </c>
      <c r="M579">
        <v>0</v>
      </c>
      <c r="N579" t="s">
        <v>797</v>
      </c>
      <c r="O579" t="s">
        <v>565</v>
      </c>
      <c r="P579">
        <v>-223831.91</v>
      </c>
      <c r="Q579">
        <v>0</v>
      </c>
      <c r="R579">
        <v>0</v>
      </c>
      <c r="S579">
        <v>0</v>
      </c>
      <c r="T579">
        <v>-223831.91</v>
      </c>
      <c r="U579">
        <v>0</v>
      </c>
      <c r="V579">
        <v>-223831.91</v>
      </c>
      <c r="W579">
        <v>0</v>
      </c>
      <c r="X579">
        <v>0</v>
      </c>
      <c r="Y579">
        <v>0</v>
      </c>
      <c r="Z579">
        <v>-223831.91</v>
      </c>
      <c r="AA579">
        <v>0</v>
      </c>
    </row>
    <row r="580" spans="1:27" ht="15" customHeight="1" x14ac:dyDescent="0.25">
      <c r="A580" s="37" t="str">
        <f t="shared" ref="A580:A643" si="27">H580&amp;B580</f>
        <v>LDMIPFIgnore</v>
      </c>
      <c r="B580" s="37" t="str">
        <f>VLOOKUP(L580,Mapping!D:F,3,0)</f>
        <v>Ignore</v>
      </c>
      <c r="C580" s="37" t="str">
        <f>VLOOKUP(L580,Mapping!D:G,4,0)</f>
        <v>Ignore</v>
      </c>
      <c r="D580" s="38">
        <f t="shared" ref="D580:D643" si="28">(X580+Y580)/10000000</f>
        <v>0</v>
      </c>
      <c r="E580" s="38">
        <f t="shared" ref="E580:E643" si="29">(Z580+AA580)/10000000</f>
        <v>-1.7110245999999999E-2</v>
      </c>
      <c r="F580" s="37">
        <f>VLOOKUP(L580,Mapping!D:H,5,0)</f>
        <v>0</v>
      </c>
      <c r="G580" t="s">
        <v>562</v>
      </c>
      <c r="H580" t="s">
        <v>144</v>
      </c>
      <c r="I580" t="s">
        <v>1863</v>
      </c>
      <c r="J580">
        <v>303000</v>
      </c>
      <c r="K580" t="s">
        <v>626</v>
      </c>
      <c r="L580">
        <v>390451</v>
      </c>
      <c r="M580">
        <v>0</v>
      </c>
      <c r="N580" t="s">
        <v>798</v>
      </c>
      <c r="O580" t="s">
        <v>565</v>
      </c>
      <c r="P580">
        <v>-171102.46</v>
      </c>
      <c r="Q580">
        <v>0</v>
      </c>
      <c r="R580">
        <v>0</v>
      </c>
      <c r="S580">
        <v>0</v>
      </c>
      <c r="T580">
        <v>-171102.46</v>
      </c>
      <c r="U580">
        <v>0</v>
      </c>
      <c r="V580">
        <v>-171102.46</v>
      </c>
      <c r="W580">
        <v>0</v>
      </c>
      <c r="X580">
        <v>0</v>
      </c>
      <c r="Y580">
        <v>0</v>
      </c>
      <c r="Z580">
        <v>-171102.46</v>
      </c>
      <c r="AA580">
        <v>0</v>
      </c>
    </row>
    <row r="581" spans="1:27" ht="15" customHeight="1" x14ac:dyDescent="0.25">
      <c r="A581" s="37" t="str">
        <f t="shared" si="27"/>
        <v>LDMIPFIgnore</v>
      </c>
      <c r="B581" s="37" t="str">
        <f>VLOOKUP(L581,Mapping!D:F,3,0)</f>
        <v>Ignore</v>
      </c>
      <c r="C581" s="37" t="str">
        <f>VLOOKUP(L581,Mapping!D:G,4,0)</f>
        <v>Ignore</v>
      </c>
      <c r="D581" s="38">
        <f t="shared" si="28"/>
        <v>0</v>
      </c>
      <c r="E581" s="38">
        <f t="shared" si="29"/>
        <v>-1.486231761</v>
      </c>
      <c r="F581" s="37">
        <f>VLOOKUP(L581,Mapping!D:H,5,0)</f>
        <v>0</v>
      </c>
      <c r="G581" t="s">
        <v>562</v>
      </c>
      <c r="H581" t="s">
        <v>144</v>
      </c>
      <c r="I581" t="s">
        <v>1863</v>
      </c>
      <c r="J581">
        <v>303000</v>
      </c>
      <c r="K581" t="s">
        <v>626</v>
      </c>
      <c r="L581">
        <v>390565</v>
      </c>
      <c r="M581">
        <v>0</v>
      </c>
      <c r="N581" t="s">
        <v>799</v>
      </c>
      <c r="O581" t="s">
        <v>565</v>
      </c>
      <c r="P581">
        <v>-14862317.609999999</v>
      </c>
      <c r="Q581">
        <v>0</v>
      </c>
      <c r="R581">
        <v>0</v>
      </c>
      <c r="S581">
        <v>0</v>
      </c>
      <c r="T581">
        <v>-14862317.609999999</v>
      </c>
      <c r="U581">
        <v>0</v>
      </c>
      <c r="V581">
        <v>-14862317.609999999</v>
      </c>
      <c r="W581">
        <v>0</v>
      </c>
      <c r="X581">
        <v>0</v>
      </c>
      <c r="Y581">
        <v>0</v>
      </c>
      <c r="Z581">
        <v>-14862317.609999999</v>
      </c>
      <c r="AA581">
        <v>0</v>
      </c>
    </row>
    <row r="582" spans="1:27" ht="15" customHeight="1" x14ac:dyDescent="0.25">
      <c r="A582" s="37" t="str">
        <f t="shared" si="27"/>
        <v>LDMIPF5.3</v>
      </c>
      <c r="B582" s="37">
        <f>VLOOKUP(L582,Mapping!D:F,3,0)</f>
        <v>5.3</v>
      </c>
      <c r="C582" s="37" t="str">
        <f>VLOOKUP(L582,Mapping!D:G,4,0)</f>
        <v>Ignore</v>
      </c>
      <c r="D582" s="38">
        <f t="shared" si="28"/>
        <v>2.5166322969999997</v>
      </c>
      <c r="E582" s="38">
        <f t="shared" si="29"/>
        <v>3.3788134270000003</v>
      </c>
      <c r="F582" s="37">
        <f>VLOOKUP(L582,Mapping!D:H,5,0)</f>
        <v>0</v>
      </c>
      <c r="G582" t="s">
        <v>562</v>
      </c>
      <c r="H582" t="s">
        <v>144</v>
      </c>
      <c r="I582" t="s">
        <v>1863</v>
      </c>
      <c r="J582">
        <v>410000</v>
      </c>
      <c r="K582" t="s">
        <v>637</v>
      </c>
      <c r="L582">
        <v>411100</v>
      </c>
      <c r="M582">
        <v>0</v>
      </c>
      <c r="N582" t="s">
        <v>694</v>
      </c>
      <c r="O582" t="s">
        <v>565</v>
      </c>
      <c r="P582">
        <v>0</v>
      </c>
      <c r="Q582">
        <v>8621811.3000000007</v>
      </c>
      <c r="R582">
        <v>0</v>
      </c>
      <c r="S582">
        <v>25166322.969999999</v>
      </c>
      <c r="T582">
        <v>0</v>
      </c>
      <c r="U582">
        <v>33788134.270000003</v>
      </c>
      <c r="V582">
        <v>0</v>
      </c>
      <c r="W582">
        <v>8621811.3000000007</v>
      </c>
      <c r="X582">
        <v>0</v>
      </c>
      <c r="Y582">
        <v>25166322.969999999</v>
      </c>
      <c r="Z582">
        <v>0</v>
      </c>
      <c r="AA582">
        <v>33788134.270000003</v>
      </c>
    </row>
    <row r="583" spans="1:27" ht="15" customHeight="1" x14ac:dyDescent="0.25">
      <c r="A583" s="37" t="str">
        <f t="shared" si="27"/>
        <v>LDMIPF5.3</v>
      </c>
      <c r="B583" s="37">
        <f>VLOOKUP(L583,Mapping!D:F,3,0)</f>
        <v>5.3</v>
      </c>
      <c r="C583" s="37" t="str">
        <f>VLOOKUP(L583,Mapping!D:G,4,0)</f>
        <v>Ignore</v>
      </c>
      <c r="D583" s="38">
        <f t="shared" si="28"/>
        <v>0.20569602400000001</v>
      </c>
      <c r="E583" s="38">
        <f t="shared" si="29"/>
        <v>0.21252102400000003</v>
      </c>
      <c r="F583" s="37">
        <f>VLOOKUP(L583,Mapping!D:H,5,0)</f>
        <v>0</v>
      </c>
      <c r="G583" t="s">
        <v>562</v>
      </c>
      <c r="H583" t="s">
        <v>144</v>
      </c>
      <c r="I583" t="s">
        <v>1863</v>
      </c>
      <c r="J583">
        <v>410000</v>
      </c>
      <c r="K583" t="s">
        <v>637</v>
      </c>
      <c r="L583">
        <v>412130</v>
      </c>
      <c r="M583">
        <v>0</v>
      </c>
      <c r="N583" t="s">
        <v>639</v>
      </c>
      <c r="O583" t="s">
        <v>565</v>
      </c>
      <c r="P583">
        <v>0</v>
      </c>
      <c r="Q583">
        <v>68250</v>
      </c>
      <c r="R583">
        <v>0</v>
      </c>
      <c r="S583">
        <v>2056960.24</v>
      </c>
      <c r="T583">
        <v>0</v>
      </c>
      <c r="U583">
        <v>2125210.2400000002</v>
      </c>
      <c r="V583">
        <v>0</v>
      </c>
      <c r="W583">
        <v>68250</v>
      </c>
      <c r="X583">
        <v>0</v>
      </c>
      <c r="Y583">
        <v>2056960.24</v>
      </c>
      <c r="Z583">
        <v>0</v>
      </c>
      <c r="AA583">
        <v>2125210.2400000002</v>
      </c>
    </row>
    <row r="584" spans="1:27" ht="15" customHeight="1" x14ac:dyDescent="0.25">
      <c r="A584" s="37" t="str">
        <f t="shared" si="27"/>
        <v>LDMIPF5.3</v>
      </c>
      <c r="B584" s="37">
        <f>VLOOKUP(L584,Mapping!D:F,3,0)</f>
        <v>5.3</v>
      </c>
      <c r="C584" s="37" t="str">
        <f>VLOOKUP(L584,Mapping!D:G,4,0)</f>
        <v>Ignore</v>
      </c>
      <c r="D584" s="38">
        <f t="shared" si="28"/>
        <v>6.3126000000000002E-2</v>
      </c>
      <c r="E584" s="38">
        <f t="shared" si="29"/>
        <v>6.6700999999999996E-2</v>
      </c>
      <c r="F584" s="37">
        <f>VLOOKUP(L584,Mapping!D:H,5,0)</f>
        <v>0</v>
      </c>
      <c r="G584" t="s">
        <v>562</v>
      </c>
      <c r="H584" t="s">
        <v>144</v>
      </c>
      <c r="I584" t="s">
        <v>1863</v>
      </c>
      <c r="J584">
        <v>410000</v>
      </c>
      <c r="K584" t="s">
        <v>637</v>
      </c>
      <c r="L584">
        <v>412135</v>
      </c>
      <c r="M584">
        <v>0</v>
      </c>
      <c r="N584" t="s">
        <v>930</v>
      </c>
      <c r="O584" t="s">
        <v>565</v>
      </c>
      <c r="P584">
        <v>0</v>
      </c>
      <c r="Q584">
        <v>35750</v>
      </c>
      <c r="R584">
        <v>0</v>
      </c>
      <c r="S584">
        <v>631260</v>
      </c>
      <c r="T584">
        <v>0</v>
      </c>
      <c r="U584">
        <v>667010</v>
      </c>
      <c r="V584">
        <v>0</v>
      </c>
      <c r="W584">
        <v>35750</v>
      </c>
      <c r="X584">
        <v>0</v>
      </c>
      <c r="Y584">
        <v>631260</v>
      </c>
      <c r="Z584">
        <v>0</v>
      </c>
      <c r="AA584">
        <v>667010</v>
      </c>
    </row>
    <row r="585" spans="1:27" ht="15" customHeight="1" x14ac:dyDescent="0.25">
      <c r="A585" s="37" t="str">
        <f t="shared" si="27"/>
        <v>LDMIPF5.3</v>
      </c>
      <c r="B585" s="37">
        <f>VLOOKUP(L585,Mapping!D:F,3,0)</f>
        <v>5.3</v>
      </c>
      <c r="C585" s="37" t="str">
        <f>VLOOKUP(L585,Mapping!D:G,4,0)</f>
        <v>Ignore</v>
      </c>
      <c r="D585" s="38">
        <f t="shared" si="28"/>
        <v>0</v>
      </c>
      <c r="E585" s="38">
        <f t="shared" si="29"/>
        <v>4.5645900000000003E-3</v>
      </c>
      <c r="F585" s="37">
        <f>VLOOKUP(L585,Mapping!D:H,5,0)</f>
        <v>0</v>
      </c>
      <c r="G585" t="s">
        <v>562</v>
      </c>
      <c r="H585" t="s">
        <v>144</v>
      </c>
      <c r="I585" t="s">
        <v>1863</v>
      </c>
      <c r="J585">
        <v>410000</v>
      </c>
      <c r="K585" t="s">
        <v>637</v>
      </c>
      <c r="L585">
        <v>412256</v>
      </c>
      <c r="M585">
        <v>0</v>
      </c>
      <c r="N585" t="s">
        <v>2721</v>
      </c>
      <c r="O585" t="s">
        <v>565</v>
      </c>
      <c r="P585">
        <v>0</v>
      </c>
      <c r="Q585">
        <v>45645.9</v>
      </c>
      <c r="R585">
        <v>0</v>
      </c>
      <c r="S585">
        <v>0</v>
      </c>
      <c r="T585">
        <v>0</v>
      </c>
      <c r="U585">
        <v>45645.9</v>
      </c>
      <c r="V585">
        <v>0</v>
      </c>
      <c r="W585">
        <v>45645.9</v>
      </c>
      <c r="X585">
        <v>0</v>
      </c>
      <c r="Y585">
        <v>0</v>
      </c>
      <c r="Z585">
        <v>0</v>
      </c>
      <c r="AA585">
        <v>45645.9</v>
      </c>
    </row>
    <row r="586" spans="1:27" ht="15" customHeight="1" x14ac:dyDescent="0.25">
      <c r="A586" s="37" t="str">
        <f t="shared" si="27"/>
        <v>LDMIPFIgnore</v>
      </c>
      <c r="B586" s="37" t="str">
        <f>VLOOKUP(L586,Mapping!D:F,3,0)</f>
        <v>Ignore</v>
      </c>
      <c r="C586" s="37" t="str">
        <f>VLOOKUP(L586,Mapping!D:G,4,0)</f>
        <v>Ignore</v>
      </c>
      <c r="D586" s="38">
        <f t="shared" si="28"/>
        <v>-3.887956199</v>
      </c>
      <c r="E586" s="38">
        <f t="shared" si="29"/>
        <v>2.8850680930000001</v>
      </c>
      <c r="F586" s="37">
        <f>VLOOKUP(L586,Mapping!D:H,5,0)</f>
        <v>0</v>
      </c>
      <c r="G586" t="s">
        <v>562</v>
      </c>
      <c r="H586" t="s">
        <v>144</v>
      </c>
      <c r="I586" t="s">
        <v>1863</v>
      </c>
      <c r="J586">
        <v>430000</v>
      </c>
      <c r="K586" t="s">
        <v>643</v>
      </c>
      <c r="L586">
        <v>431100</v>
      </c>
      <c r="M586">
        <v>0</v>
      </c>
      <c r="N586" t="s">
        <v>727</v>
      </c>
      <c r="O586" t="s">
        <v>565</v>
      </c>
      <c r="P586">
        <v>0</v>
      </c>
      <c r="Q586">
        <v>67730242.920000002</v>
      </c>
      <c r="R586">
        <v>-38879561.990000002</v>
      </c>
      <c r="S586">
        <v>0</v>
      </c>
      <c r="T586">
        <v>0</v>
      </c>
      <c r="U586">
        <v>28850680.93</v>
      </c>
      <c r="V586">
        <v>0</v>
      </c>
      <c r="W586">
        <v>67730242.920000002</v>
      </c>
      <c r="X586">
        <v>-38879561.990000002</v>
      </c>
      <c r="Y586">
        <v>0</v>
      </c>
      <c r="Z586">
        <v>0</v>
      </c>
      <c r="AA586">
        <v>28850680.93</v>
      </c>
    </row>
    <row r="587" spans="1:27" ht="15" customHeight="1" x14ac:dyDescent="0.25">
      <c r="A587" s="37" t="str">
        <f t="shared" si="27"/>
        <v>LDMIPFIgnore</v>
      </c>
      <c r="B587" s="37" t="str">
        <f>VLOOKUP(L587,Mapping!D:F,3,0)</f>
        <v>Ignore</v>
      </c>
      <c r="C587" s="37" t="str">
        <f>VLOOKUP(L587,Mapping!D:G,4,0)</f>
        <v>Ignore</v>
      </c>
      <c r="D587" s="38">
        <f t="shared" si="28"/>
        <v>2.5201827E-2</v>
      </c>
      <c r="E587" s="38">
        <f t="shared" si="29"/>
        <v>2.4752E-2</v>
      </c>
      <c r="F587" s="37">
        <f>VLOOKUP(L587,Mapping!D:H,5,0)</f>
        <v>0</v>
      </c>
      <c r="G587" t="s">
        <v>562</v>
      </c>
      <c r="H587" t="s">
        <v>144</v>
      </c>
      <c r="I587" t="s">
        <v>1863</v>
      </c>
      <c r="J587">
        <v>430000</v>
      </c>
      <c r="K587" t="s">
        <v>643</v>
      </c>
      <c r="L587">
        <v>432120</v>
      </c>
      <c r="M587">
        <v>0</v>
      </c>
      <c r="N587" t="s">
        <v>644</v>
      </c>
      <c r="O587" t="s">
        <v>565</v>
      </c>
      <c r="P587">
        <v>-4498.2700000000004</v>
      </c>
      <c r="Q587">
        <v>0</v>
      </c>
      <c r="R587">
        <v>0</v>
      </c>
      <c r="S587">
        <v>252018.27</v>
      </c>
      <c r="T587">
        <v>0</v>
      </c>
      <c r="U587">
        <v>247520</v>
      </c>
      <c r="V587">
        <v>-4498.2700000000004</v>
      </c>
      <c r="W587">
        <v>0</v>
      </c>
      <c r="X587">
        <v>0</v>
      </c>
      <c r="Y587">
        <v>252018.27</v>
      </c>
      <c r="Z587">
        <v>0</v>
      </c>
      <c r="AA587">
        <v>247520</v>
      </c>
    </row>
    <row r="588" spans="1:27" ht="15" customHeight="1" x14ac:dyDescent="0.25">
      <c r="A588" s="37" t="str">
        <f t="shared" si="27"/>
        <v>LDMIPFIgnore</v>
      </c>
      <c r="B588" s="37" t="str">
        <f>VLOOKUP(L588,Mapping!D:F,3,0)</f>
        <v>Ignore</v>
      </c>
      <c r="C588" s="37" t="str">
        <f>VLOOKUP(L588,Mapping!D:G,4,0)</f>
        <v>Ignore</v>
      </c>
      <c r="D588" s="38">
        <f t="shared" si="28"/>
        <v>-4.9694523999999997E-2</v>
      </c>
      <c r="E588" s="38">
        <f t="shared" si="29"/>
        <v>0.50983590899999998</v>
      </c>
      <c r="F588" s="37">
        <f>VLOOKUP(L588,Mapping!D:H,5,0)</f>
        <v>0</v>
      </c>
      <c r="G588" t="s">
        <v>562</v>
      </c>
      <c r="H588" t="s">
        <v>144</v>
      </c>
      <c r="I588" t="s">
        <v>1863</v>
      </c>
      <c r="J588">
        <v>430000</v>
      </c>
      <c r="K588" t="s">
        <v>643</v>
      </c>
      <c r="L588">
        <v>432130</v>
      </c>
      <c r="M588">
        <v>0</v>
      </c>
      <c r="N588" t="s">
        <v>645</v>
      </c>
      <c r="O588" t="s">
        <v>565</v>
      </c>
      <c r="P588">
        <v>0</v>
      </c>
      <c r="Q588">
        <v>5595304.3300000001</v>
      </c>
      <c r="R588">
        <v>-496945.24</v>
      </c>
      <c r="S588">
        <v>0</v>
      </c>
      <c r="T588">
        <v>0</v>
      </c>
      <c r="U588">
        <v>5098359.09</v>
      </c>
      <c r="V588">
        <v>0</v>
      </c>
      <c r="W588">
        <v>5595304.3300000001</v>
      </c>
      <c r="X588">
        <v>-496945.24</v>
      </c>
      <c r="Y588">
        <v>0</v>
      </c>
      <c r="Z588">
        <v>0</v>
      </c>
      <c r="AA588">
        <v>5098359.09</v>
      </c>
    </row>
    <row r="589" spans="1:27" ht="15" customHeight="1" x14ac:dyDescent="0.25">
      <c r="A589" s="37" t="str">
        <f t="shared" si="27"/>
        <v>LDMIPFIgnore</v>
      </c>
      <c r="B589" s="37" t="str">
        <f>VLOOKUP(L589,Mapping!D:F,3,0)</f>
        <v>Ignore</v>
      </c>
      <c r="C589" s="37" t="str">
        <f>VLOOKUP(L589,Mapping!D:G,4,0)</f>
        <v>Ignore</v>
      </c>
      <c r="D589" s="38">
        <f t="shared" si="28"/>
        <v>1.6867500000000001E-2</v>
      </c>
      <c r="E589" s="38">
        <f t="shared" si="29"/>
        <v>0.30360599999999999</v>
      </c>
      <c r="F589" s="37">
        <f>VLOOKUP(L589,Mapping!D:H,5,0)</f>
        <v>0</v>
      </c>
      <c r="G589" t="s">
        <v>562</v>
      </c>
      <c r="H589" t="s">
        <v>144</v>
      </c>
      <c r="I589" t="s">
        <v>1863</v>
      </c>
      <c r="J589">
        <v>430000</v>
      </c>
      <c r="K589" t="s">
        <v>643</v>
      </c>
      <c r="L589">
        <v>432135</v>
      </c>
      <c r="M589">
        <v>0</v>
      </c>
      <c r="N589" t="s">
        <v>646</v>
      </c>
      <c r="O589" t="s">
        <v>565</v>
      </c>
      <c r="P589">
        <v>0</v>
      </c>
      <c r="Q589">
        <v>2867385</v>
      </c>
      <c r="R589">
        <v>0</v>
      </c>
      <c r="S589">
        <v>168675</v>
      </c>
      <c r="T589">
        <v>0</v>
      </c>
      <c r="U589">
        <v>3036060</v>
      </c>
      <c r="V589">
        <v>0</v>
      </c>
      <c r="W589">
        <v>2867385</v>
      </c>
      <c r="X589">
        <v>0</v>
      </c>
      <c r="Y589">
        <v>168675</v>
      </c>
      <c r="Z589">
        <v>0</v>
      </c>
      <c r="AA589">
        <v>3036060</v>
      </c>
    </row>
    <row r="590" spans="1:27" ht="15" customHeight="1" x14ac:dyDescent="0.25">
      <c r="A590" s="37" t="str">
        <f t="shared" si="27"/>
        <v>LDMIPFIgnore</v>
      </c>
      <c r="B590" s="37" t="str">
        <f>VLOOKUP(L590,Mapping!D:F,3,0)</f>
        <v>Ignore</v>
      </c>
      <c r="C590" s="37" t="str">
        <f>VLOOKUP(L590,Mapping!D:G,4,0)</f>
        <v>Ignore</v>
      </c>
      <c r="D590" s="38">
        <f t="shared" si="28"/>
        <v>9.8865610000000003E-3</v>
      </c>
      <c r="E590" s="38">
        <f t="shared" si="29"/>
        <v>1.6263573E-2</v>
      </c>
      <c r="F590" s="37">
        <f>VLOOKUP(L590,Mapping!D:H,5,0)</f>
        <v>0</v>
      </c>
      <c r="G590" t="s">
        <v>562</v>
      </c>
      <c r="H590" t="s">
        <v>144</v>
      </c>
      <c r="I590" t="s">
        <v>1863</v>
      </c>
      <c r="J590">
        <v>430000</v>
      </c>
      <c r="K590" t="s">
        <v>643</v>
      </c>
      <c r="L590">
        <v>437101</v>
      </c>
      <c r="M590">
        <v>0</v>
      </c>
      <c r="N590" t="s">
        <v>2405</v>
      </c>
      <c r="O590" t="s">
        <v>565</v>
      </c>
      <c r="P590">
        <v>0</v>
      </c>
      <c r="Q590">
        <v>63770.12</v>
      </c>
      <c r="R590">
        <v>0</v>
      </c>
      <c r="S590">
        <v>98865.61</v>
      </c>
      <c r="T590">
        <v>0</v>
      </c>
      <c r="U590">
        <v>162635.73000000001</v>
      </c>
      <c r="V590">
        <v>0</v>
      </c>
      <c r="W590">
        <v>63770.12</v>
      </c>
      <c r="X590">
        <v>0</v>
      </c>
      <c r="Y590">
        <v>98865.61</v>
      </c>
      <c r="Z590">
        <v>0</v>
      </c>
      <c r="AA590">
        <v>162635.73000000001</v>
      </c>
    </row>
    <row r="591" spans="1:27" ht="15" customHeight="1" x14ac:dyDescent="0.25">
      <c r="A591" s="37" t="str">
        <f t="shared" si="27"/>
        <v>LDMIPF5.1</v>
      </c>
      <c r="B591" s="37">
        <f>VLOOKUP(L591,Mapping!D:F,3,0)</f>
        <v>5.0999999999999996</v>
      </c>
      <c r="C591" s="37" t="str">
        <f>VLOOKUP(L591,Mapping!D:G,4,0)</f>
        <v>Ignore</v>
      </c>
      <c r="D591" s="38">
        <f t="shared" si="28"/>
        <v>3.7460500000000001E-2</v>
      </c>
      <c r="E591" s="38">
        <f t="shared" si="29"/>
        <v>0.14091344</v>
      </c>
      <c r="F591" s="37">
        <f>VLOOKUP(L591,Mapping!D:H,5,0)</f>
        <v>0</v>
      </c>
      <c r="G591" t="s">
        <v>562</v>
      </c>
      <c r="H591" t="s">
        <v>144</v>
      </c>
      <c r="I591" t="s">
        <v>1863</v>
      </c>
      <c r="J591">
        <v>450000</v>
      </c>
      <c r="K591" t="s">
        <v>647</v>
      </c>
      <c r="L591">
        <v>451100</v>
      </c>
      <c r="M591">
        <v>0</v>
      </c>
      <c r="N591" t="s">
        <v>695</v>
      </c>
      <c r="O591" t="s">
        <v>565</v>
      </c>
      <c r="P591">
        <v>0</v>
      </c>
      <c r="Q591">
        <v>1034529.4</v>
      </c>
      <c r="R591">
        <v>0</v>
      </c>
      <c r="S591">
        <v>374605</v>
      </c>
      <c r="T591">
        <v>0</v>
      </c>
      <c r="U591">
        <v>1409134.4</v>
      </c>
      <c r="V591">
        <v>0</v>
      </c>
      <c r="W591">
        <v>1034529.4</v>
      </c>
      <c r="X591">
        <v>0</v>
      </c>
      <c r="Y591">
        <v>374605</v>
      </c>
      <c r="Z591">
        <v>0</v>
      </c>
      <c r="AA591">
        <v>1409134.4</v>
      </c>
    </row>
    <row r="592" spans="1:27" ht="15" customHeight="1" x14ac:dyDescent="0.25">
      <c r="A592" s="37" t="str">
        <f t="shared" si="27"/>
        <v>LDMIPF5.2</v>
      </c>
      <c r="B592" s="37">
        <f>VLOOKUP(L592,Mapping!D:F,3,0)</f>
        <v>5.2</v>
      </c>
      <c r="C592" s="37" t="str">
        <f>VLOOKUP(L592,Mapping!D:G,4,0)</f>
        <v>Ignore</v>
      </c>
      <c r="D592" s="38">
        <f t="shared" si="28"/>
        <v>9.2080999999999988E-5</v>
      </c>
      <c r="E592" s="38">
        <f t="shared" si="29"/>
        <v>2.04735E-4</v>
      </c>
      <c r="F592" s="37">
        <f>VLOOKUP(L592,Mapping!D:H,5,0)</f>
        <v>0</v>
      </c>
      <c r="G592" t="s">
        <v>562</v>
      </c>
      <c r="H592" t="s">
        <v>144</v>
      </c>
      <c r="I592" t="s">
        <v>1863</v>
      </c>
      <c r="J592">
        <v>450000</v>
      </c>
      <c r="K592" t="s">
        <v>647</v>
      </c>
      <c r="L592">
        <v>452111</v>
      </c>
      <c r="M592">
        <v>0</v>
      </c>
      <c r="N592" t="s">
        <v>649</v>
      </c>
      <c r="O592" t="s">
        <v>565</v>
      </c>
      <c r="P592">
        <v>0</v>
      </c>
      <c r="Q592">
        <v>1126.54</v>
      </c>
      <c r="R592">
        <v>0</v>
      </c>
      <c r="S592">
        <v>920.81</v>
      </c>
      <c r="T592">
        <v>0</v>
      </c>
      <c r="U592">
        <v>2047.35</v>
      </c>
      <c r="V592">
        <v>0</v>
      </c>
      <c r="W592">
        <v>1126.54</v>
      </c>
      <c r="X592">
        <v>0</v>
      </c>
      <c r="Y592">
        <v>920.81</v>
      </c>
      <c r="Z592">
        <v>0</v>
      </c>
      <c r="AA592">
        <v>2047.35</v>
      </c>
    </row>
    <row r="593" spans="1:27" ht="15" customHeight="1" x14ac:dyDescent="0.25">
      <c r="A593" s="37" t="str">
        <f t="shared" si="27"/>
        <v>LDMIPF5.2</v>
      </c>
      <c r="B593" s="37">
        <f>VLOOKUP(L593,Mapping!D:F,3,0)</f>
        <v>5.2</v>
      </c>
      <c r="C593" s="37" t="str">
        <f>VLOOKUP(L593,Mapping!D:G,4,0)</f>
        <v>Ignore</v>
      </c>
      <c r="D593" s="38">
        <f t="shared" si="28"/>
        <v>8.2052158E-2</v>
      </c>
      <c r="E593" s="38">
        <f t="shared" si="29"/>
        <v>8.3071620999999998E-2</v>
      </c>
      <c r="F593" s="37">
        <f>VLOOKUP(L593,Mapping!D:H,5,0)</f>
        <v>0</v>
      </c>
      <c r="G593" t="s">
        <v>562</v>
      </c>
      <c r="H593" t="s">
        <v>144</v>
      </c>
      <c r="I593" t="s">
        <v>1863</v>
      </c>
      <c r="J593">
        <v>450000</v>
      </c>
      <c r="K593" t="s">
        <v>647</v>
      </c>
      <c r="L593">
        <v>452120</v>
      </c>
      <c r="M593">
        <v>0</v>
      </c>
      <c r="N593" t="s">
        <v>650</v>
      </c>
      <c r="O593" t="s">
        <v>565</v>
      </c>
      <c r="P593">
        <v>0</v>
      </c>
      <c r="Q593">
        <v>10194.630000000001</v>
      </c>
      <c r="R593">
        <v>0</v>
      </c>
      <c r="S593">
        <v>820521.58</v>
      </c>
      <c r="T593">
        <v>0</v>
      </c>
      <c r="U593">
        <v>830716.21</v>
      </c>
      <c r="V593">
        <v>0</v>
      </c>
      <c r="W593">
        <v>10194.630000000001</v>
      </c>
      <c r="X593">
        <v>0</v>
      </c>
      <c r="Y593">
        <v>820521.58</v>
      </c>
      <c r="Z593">
        <v>0</v>
      </c>
      <c r="AA593">
        <v>830716.21</v>
      </c>
    </row>
    <row r="594" spans="1:27" ht="15" customHeight="1" x14ac:dyDescent="0.25">
      <c r="A594" s="37" t="str">
        <f t="shared" si="27"/>
        <v>LDMIPF5.2</v>
      </c>
      <c r="B594" s="37">
        <f>VLOOKUP(L594,Mapping!D:F,3,0)</f>
        <v>5.2</v>
      </c>
      <c r="C594" s="37" t="str">
        <f>VLOOKUP(L594,Mapping!D:G,4,0)</f>
        <v>Ignore</v>
      </c>
      <c r="D594" s="38">
        <f t="shared" si="28"/>
        <v>0.85237777899999989</v>
      </c>
      <c r="E594" s="38">
        <f t="shared" si="29"/>
        <v>1.8355572219999998</v>
      </c>
      <c r="F594" s="37">
        <f>VLOOKUP(L594,Mapping!D:H,5,0)</f>
        <v>0</v>
      </c>
      <c r="G594" t="s">
        <v>562</v>
      </c>
      <c r="H594" t="s">
        <v>144</v>
      </c>
      <c r="I594" t="s">
        <v>1863</v>
      </c>
      <c r="J594">
        <v>450000</v>
      </c>
      <c r="K594" t="s">
        <v>647</v>
      </c>
      <c r="L594">
        <v>452130</v>
      </c>
      <c r="M594">
        <v>0</v>
      </c>
      <c r="N594" t="s">
        <v>651</v>
      </c>
      <c r="O594" t="s">
        <v>565</v>
      </c>
      <c r="P594">
        <v>0</v>
      </c>
      <c r="Q594">
        <v>9831794.4299999997</v>
      </c>
      <c r="R594">
        <v>0</v>
      </c>
      <c r="S594">
        <v>8523777.7899999991</v>
      </c>
      <c r="T594">
        <v>0</v>
      </c>
      <c r="U594">
        <v>18355572.219999999</v>
      </c>
      <c r="V594">
        <v>0</v>
      </c>
      <c r="W594">
        <v>9831794.4299999997</v>
      </c>
      <c r="X594">
        <v>0</v>
      </c>
      <c r="Y594">
        <v>8523777.7899999991</v>
      </c>
      <c r="Z594">
        <v>0</v>
      </c>
      <c r="AA594">
        <v>18355572.219999999</v>
      </c>
    </row>
    <row r="595" spans="1:27" ht="15" customHeight="1" x14ac:dyDescent="0.25">
      <c r="A595" s="37" t="str">
        <f t="shared" si="27"/>
        <v>LDMIPF5.2</v>
      </c>
      <c r="B595" s="37">
        <f>VLOOKUP(L595,Mapping!D:F,3,0)</f>
        <v>5.2</v>
      </c>
      <c r="C595" s="37" t="str">
        <f>VLOOKUP(L595,Mapping!D:G,4,0)</f>
        <v>Ignore</v>
      </c>
      <c r="D595" s="38">
        <f t="shared" si="28"/>
        <v>0.42568375000000003</v>
      </c>
      <c r="E595" s="38">
        <f t="shared" si="29"/>
        <v>0.83438097199999994</v>
      </c>
      <c r="F595" s="37">
        <f>VLOOKUP(L595,Mapping!D:H,5,0)</f>
        <v>0</v>
      </c>
      <c r="G595" t="s">
        <v>562</v>
      </c>
      <c r="H595" t="s">
        <v>144</v>
      </c>
      <c r="I595" t="s">
        <v>1863</v>
      </c>
      <c r="J595">
        <v>450000</v>
      </c>
      <c r="K595" t="s">
        <v>647</v>
      </c>
      <c r="L595">
        <v>452135</v>
      </c>
      <c r="M595">
        <v>0</v>
      </c>
      <c r="N595" t="s">
        <v>652</v>
      </c>
      <c r="O595" t="s">
        <v>565</v>
      </c>
      <c r="P595">
        <v>0</v>
      </c>
      <c r="Q595">
        <v>4086972.22</v>
      </c>
      <c r="R595">
        <v>0</v>
      </c>
      <c r="S595">
        <v>4256837.5</v>
      </c>
      <c r="T595">
        <v>0</v>
      </c>
      <c r="U595">
        <v>8343809.7199999997</v>
      </c>
      <c r="V595">
        <v>0</v>
      </c>
      <c r="W595">
        <v>4086972.22</v>
      </c>
      <c r="X595">
        <v>0</v>
      </c>
      <c r="Y595">
        <v>4256837.5</v>
      </c>
      <c r="Z595">
        <v>0</v>
      </c>
      <c r="AA595">
        <v>8343809.7199999997</v>
      </c>
    </row>
    <row r="596" spans="1:27" ht="15" customHeight="1" x14ac:dyDescent="0.25">
      <c r="A596" s="37" t="str">
        <f t="shared" si="27"/>
        <v>LDMIPF5.2</v>
      </c>
      <c r="B596" s="37">
        <f>VLOOKUP(L596,Mapping!D:F,3,0)</f>
        <v>5.2</v>
      </c>
      <c r="C596" s="37" t="str">
        <f>VLOOKUP(L596,Mapping!D:G,4,0)</f>
        <v>Ignore</v>
      </c>
      <c r="D596" s="38">
        <f t="shared" si="28"/>
        <v>5.6365745000000009E-2</v>
      </c>
      <c r="E596" s="38">
        <f t="shared" si="29"/>
        <v>9.553693399999999E-2</v>
      </c>
      <c r="F596" s="37">
        <f>VLOOKUP(L596,Mapping!D:H,5,0)</f>
        <v>0</v>
      </c>
      <c r="G596" t="s">
        <v>562</v>
      </c>
      <c r="H596" t="s">
        <v>144</v>
      </c>
      <c r="I596" t="s">
        <v>1863</v>
      </c>
      <c r="J596">
        <v>450000</v>
      </c>
      <c r="K596" t="s">
        <v>647</v>
      </c>
      <c r="L596">
        <v>452247</v>
      </c>
      <c r="M596">
        <v>0</v>
      </c>
      <c r="N596" t="s">
        <v>655</v>
      </c>
      <c r="O596" t="s">
        <v>565</v>
      </c>
      <c r="P596">
        <v>0</v>
      </c>
      <c r="Q596">
        <v>391711.89</v>
      </c>
      <c r="R596">
        <v>0</v>
      </c>
      <c r="S596">
        <v>563657.45000000007</v>
      </c>
      <c r="T596">
        <v>0</v>
      </c>
      <c r="U596">
        <v>955369.34</v>
      </c>
      <c r="V596">
        <v>0</v>
      </c>
      <c r="W596">
        <v>391711.89</v>
      </c>
      <c r="X596">
        <v>0</v>
      </c>
      <c r="Y596">
        <v>563657.45000000007</v>
      </c>
      <c r="Z596">
        <v>0</v>
      </c>
      <c r="AA596">
        <v>955369.34</v>
      </c>
    </row>
    <row r="597" spans="1:27" ht="15" customHeight="1" x14ac:dyDescent="0.25">
      <c r="A597" s="37" t="str">
        <f t="shared" si="27"/>
        <v>LDMIPF5.2</v>
      </c>
      <c r="B597" s="37">
        <f>VLOOKUP(L597,Mapping!D:F,3,0)</f>
        <v>5.2</v>
      </c>
      <c r="C597" s="37" t="str">
        <f>VLOOKUP(L597,Mapping!D:G,4,0)</f>
        <v>Ignore</v>
      </c>
      <c r="D597" s="38">
        <f t="shared" si="28"/>
        <v>0</v>
      </c>
      <c r="E597" s="38">
        <f t="shared" si="29"/>
        <v>4.73041E-3</v>
      </c>
      <c r="F597" s="37">
        <f>VLOOKUP(L597,Mapping!D:H,5,0)</f>
        <v>0</v>
      </c>
      <c r="G597" t="s">
        <v>562</v>
      </c>
      <c r="H597" t="s">
        <v>144</v>
      </c>
      <c r="I597" t="s">
        <v>1863</v>
      </c>
      <c r="J597">
        <v>450000</v>
      </c>
      <c r="K597" t="s">
        <v>647</v>
      </c>
      <c r="L597">
        <v>452256</v>
      </c>
      <c r="M597">
        <v>0</v>
      </c>
      <c r="N597" t="s">
        <v>2413</v>
      </c>
      <c r="O597" t="s">
        <v>565</v>
      </c>
      <c r="P597">
        <v>0</v>
      </c>
      <c r="Q597">
        <v>47304.1</v>
      </c>
      <c r="R597">
        <v>0</v>
      </c>
      <c r="S597">
        <v>0</v>
      </c>
      <c r="T597">
        <v>0</v>
      </c>
      <c r="U597">
        <v>47304.1</v>
      </c>
      <c r="V597">
        <v>0</v>
      </c>
      <c r="W597">
        <v>47304.1</v>
      </c>
      <c r="X597">
        <v>0</v>
      </c>
      <c r="Y597">
        <v>0</v>
      </c>
      <c r="Z597">
        <v>0</v>
      </c>
      <c r="AA597">
        <v>47304.1</v>
      </c>
    </row>
    <row r="598" spans="1:27" ht="15" customHeight="1" x14ac:dyDescent="0.25">
      <c r="A598" s="37" t="str">
        <f t="shared" si="27"/>
        <v>LDMIPF5.5</v>
      </c>
      <c r="B598" s="37">
        <f>VLOOKUP(L598,Mapping!D:F,3,0)</f>
        <v>5.5</v>
      </c>
      <c r="C598" s="37" t="str">
        <f>VLOOKUP(L598,Mapping!D:G,4,0)</f>
        <v>Ignore</v>
      </c>
      <c r="D598" s="38">
        <f t="shared" si="28"/>
        <v>3.2277009999999999E-3</v>
      </c>
      <c r="E598" s="38">
        <f t="shared" si="29"/>
        <v>3.2277009999999999E-3</v>
      </c>
      <c r="F598" s="37">
        <f>VLOOKUP(L598,Mapping!D:H,5,0)</f>
        <v>0</v>
      </c>
      <c r="G598" t="s">
        <v>562</v>
      </c>
      <c r="H598" t="s">
        <v>144</v>
      </c>
      <c r="I598" t="s">
        <v>1863</v>
      </c>
      <c r="J598">
        <v>460000</v>
      </c>
      <c r="K598" t="s">
        <v>656</v>
      </c>
      <c r="L598">
        <v>452233</v>
      </c>
      <c r="M598">
        <v>0</v>
      </c>
      <c r="N598" t="s">
        <v>657</v>
      </c>
      <c r="O598" t="s">
        <v>565</v>
      </c>
      <c r="P598">
        <v>0</v>
      </c>
      <c r="Q598">
        <v>0</v>
      </c>
      <c r="R598">
        <v>0</v>
      </c>
      <c r="S598">
        <v>32277.01</v>
      </c>
      <c r="T598">
        <v>0</v>
      </c>
      <c r="U598">
        <v>32277.01</v>
      </c>
      <c r="V598">
        <v>0</v>
      </c>
      <c r="W598">
        <v>0</v>
      </c>
      <c r="X598">
        <v>0</v>
      </c>
      <c r="Y598">
        <v>32277.01</v>
      </c>
      <c r="Z598">
        <v>0</v>
      </c>
      <c r="AA598">
        <v>32277.01</v>
      </c>
    </row>
    <row r="599" spans="1:27" ht="15" customHeight="1" x14ac:dyDescent="0.25">
      <c r="A599" s="37" t="str">
        <f t="shared" si="27"/>
        <v>LDMIPF5.5</v>
      </c>
      <c r="B599" s="37">
        <f>VLOOKUP(L599,Mapping!D:F,3,0)</f>
        <v>5.5</v>
      </c>
      <c r="C599" s="37" t="str">
        <f>VLOOKUP(L599,Mapping!D:G,4,0)</f>
        <v>Ignore</v>
      </c>
      <c r="D599" s="38">
        <f t="shared" si="28"/>
        <v>3.2022840000000001E-3</v>
      </c>
      <c r="E599" s="38">
        <f t="shared" si="29"/>
        <v>3.9929429999999997E-3</v>
      </c>
      <c r="F599" s="37">
        <f>VLOOKUP(L599,Mapping!D:H,5,0)</f>
        <v>0</v>
      </c>
      <c r="G599" t="s">
        <v>562</v>
      </c>
      <c r="H599" t="s">
        <v>144</v>
      </c>
      <c r="I599" t="s">
        <v>1863</v>
      </c>
      <c r="J599">
        <v>460000</v>
      </c>
      <c r="K599" t="s">
        <v>656</v>
      </c>
      <c r="L599">
        <v>455103</v>
      </c>
      <c r="M599">
        <v>0</v>
      </c>
      <c r="N599" t="s">
        <v>658</v>
      </c>
      <c r="O599" t="s">
        <v>565</v>
      </c>
      <c r="P599">
        <v>0</v>
      </c>
      <c r="Q599">
        <v>7906.59</v>
      </c>
      <c r="R599">
        <v>0</v>
      </c>
      <c r="S599">
        <v>32022.84</v>
      </c>
      <c r="T599">
        <v>0</v>
      </c>
      <c r="U599">
        <v>39929.43</v>
      </c>
      <c r="V599">
        <v>0</v>
      </c>
      <c r="W599">
        <v>7906.59</v>
      </c>
      <c r="X599">
        <v>0</v>
      </c>
      <c r="Y599">
        <v>32022.84</v>
      </c>
      <c r="Z599">
        <v>0</v>
      </c>
      <c r="AA599">
        <v>39929.43</v>
      </c>
    </row>
    <row r="600" spans="1:27" ht="15" customHeight="1" x14ac:dyDescent="0.25">
      <c r="A600" s="37" t="str">
        <f t="shared" si="27"/>
        <v>LDMIPF5.5</v>
      </c>
      <c r="B600" s="37">
        <f>VLOOKUP(L600,Mapping!D:F,3,0)</f>
        <v>5.5</v>
      </c>
      <c r="C600" s="37" t="str">
        <f>VLOOKUP(L600,Mapping!D:G,4,0)</f>
        <v>Ignore</v>
      </c>
      <c r="D600" s="38">
        <f t="shared" si="28"/>
        <v>3.2212000000000003E-5</v>
      </c>
      <c r="E600" s="38">
        <f t="shared" si="29"/>
        <v>2.8245999999999997E-5</v>
      </c>
      <c r="F600" s="37">
        <f>VLOOKUP(L600,Mapping!D:H,5,0)</f>
        <v>0</v>
      </c>
      <c r="G600" t="s">
        <v>562</v>
      </c>
      <c r="H600" t="s">
        <v>144</v>
      </c>
      <c r="I600" t="s">
        <v>1863</v>
      </c>
      <c r="J600">
        <v>460000</v>
      </c>
      <c r="K600" t="s">
        <v>656</v>
      </c>
      <c r="L600">
        <v>460100</v>
      </c>
      <c r="M600">
        <v>0</v>
      </c>
      <c r="N600" t="s">
        <v>729</v>
      </c>
      <c r="O600" t="s">
        <v>565</v>
      </c>
      <c r="P600">
        <v>-39.660000000000004</v>
      </c>
      <c r="Q600">
        <v>0</v>
      </c>
      <c r="R600">
        <v>0</v>
      </c>
      <c r="S600">
        <v>322.12</v>
      </c>
      <c r="T600">
        <v>0</v>
      </c>
      <c r="U600">
        <v>282.45999999999998</v>
      </c>
      <c r="V600">
        <v>-39.660000000000004</v>
      </c>
      <c r="W600">
        <v>0</v>
      </c>
      <c r="X600">
        <v>0</v>
      </c>
      <c r="Y600">
        <v>322.12</v>
      </c>
      <c r="Z600">
        <v>0</v>
      </c>
      <c r="AA600">
        <v>282.45999999999998</v>
      </c>
    </row>
    <row r="601" spans="1:27" ht="15" customHeight="1" x14ac:dyDescent="0.25">
      <c r="A601" s="37" t="str">
        <f t="shared" si="27"/>
        <v>LDMIPF5.5</v>
      </c>
      <c r="B601" s="37">
        <f>VLOOKUP(L601,Mapping!D:F,3,0)</f>
        <v>5.5</v>
      </c>
      <c r="C601" s="37" t="str">
        <f>VLOOKUP(L601,Mapping!D:G,4,0)</f>
        <v>Ignore</v>
      </c>
      <c r="D601" s="38">
        <f t="shared" si="28"/>
        <v>-8.1480000000000006E-6</v>
      </c>
      <c r="E601" s="38">
        <f t="shared" si="29"/>
        <v>-1.7414E-5</v>
      </c>
      <c r="F601" s="37">
        <f>VLOOKUP(L601,Mapping!D:H,5,0)</f>
        <v>0</v>
      </c>
      <c r="G601" t="s">
        <v>562</v>
      </c>
      <c r="H601" t="s">
        <v>144</v>
      </c>
      <c r="I601" t="s">
        <v>1863</v>
      </c>
      <c r="J601">
        <v>460000</v>
      </c>
      <c r="K601" t="s">
        <v>656</v>
      </c>
      <c r="L601">
        <v>460101</v>
      </c>
      <c r="M601">
        <v>0</v>
      </c>
      <c r="N601" t="s">
        <v>732</v>
      </c>
      <c r="O601" t="s">
        <v>565</v>
      </c>
      <c r="P601">
        <v>-92.66</v>
      </c>
      <c r="Q601">
        <v>0</v>
      </c>
      <c r="R601">
        <v>-81.48</v>
      </c>
      <c r="S601">
        <v>0</v>
      </c>
      <c r="T601">
        <v>-174.14</v>
      </c>
      <c r="U601">
        <v>0</v>
      </c>
      <c r="V601">
        <v>-92.66</v>
      </c>
      <c r="W601">
        <v>0</v>
      </c>
      <c r="X601">
        <v>-81.48</v>
      </c>
      <c r="Y601">
        <v>0</v>
      </c>
      <c r="Z601">
        <v>-174.14</v>
      </c>
      <c r="AA601">
        <v>0</v>
      </c>
    </row>
    <row r="602" spans="1:27" ht="15" customHeight="1" x14ac:dyDescent="0.25">
      <c r="A602" s="37" t="str">
        <f t="shared" si="27"/>
        <v>LDMIPF5.5</v>
      </c>
      <c r="B602" s="37">
        <f>VLOOKUP(L602,Mapping!D:F,3,0)</f>
        <v>5.5</v>
      </c>
      <c r="C602" s="37" t="str">
        <f>VLOOKUP(L602,Mapping!D:G,4,0)</f>
        <v>Ignore</v>
      </c>
      <c r="D602" s="38">
        <f t="shared" si="28"/>
        <v>1.04E-6</v>
      </c>
      <c r="E602" s="38">
        <f t="shared" si="29"/>
        <v>1.8420000000000001E-6</v>
      </c>
      <c r="F602" s="37">
        <f>VLOOKUP(L602,Mapping!D:H,5,0)</f>
        <v>0</v>
      </c>
      <c r="G602" t="s">
        <v>562</v>
      </c>
      <c r="H602" t="s">
        <v>144</v>
      </c>
      <c r="I602" t="s">
        <v>1863</v>
      </c>
      <c r="J602">
        <v>460000</v>
      </c>
      <c r="K602" t="s">
        <v>656</v>
      </c>
      <c r="L602">
        <v>460128</v>
      </c>
      <c r="M602">
        <v>0</v>
      </c>
      <c r="N602" t="s">
        <v>942</v>
      </c>
      <c r="O602" t="s">
        <v>565</v>
      </c>
      <c r="P602">
        <v>0</v>
      </c>
      <c r="Q602">
        <v>8.02</v>
      </c>
      <c r="R602">
        <v>0</v>
      </c>
      <c r="S602">
        <v>10.4</v>
      </c>
      <c r="T602">
        <v>0</v>
      </c>
      <c r="U602">
        <v>18.420000000000002</v>
      </c>
      <c r="V602">
        <v>0</v>
      </c>
      <c r="W602">
        <v>8.02</v>
      </c>
      <c r="X602">
        <v>0</v>
      </c>
      <c r="Y602">
        <v>10.4</v>
      </c>
      <c r="Z602">
        <v>0</v>
      </c>
      <c r="AA602">
        <v>18.420000000000002</v>
      </c>
    </row>
    <row r="603" spans="1:27" ht="15" customHeight="1" x14ac:dyDescent="0.25">
      <c r="A603" s="37" t="str">
        <f t="shared" si="27"/>
        <v>LDMIPF5.5</v>
      </c>
      <c r="B603" s="37">
        <f>VLOOKUP(L603,Mapping!D:F,3,0)</f>
        <v>5.5</v>
      </c>
      <c r="C603" s="37" t="str">
        <f>VLOOKUP(L603,Mapping!D:G,4,0)</f>
        <v>Ignore</v>
      </c>
      <c r="D603" s="38">
        <f t="shared" si="28"/>
        <v>-1.4542000000000002E-5</v>
      </c>
      <c r="E603" s="38">
        <f t="shared" si="29"/>
        <v>-1.4542000000000002E-5</v>
      </c>
      <c r="F603" s="37">
        <f>VLOOKUP(L603,Mapping!D:H,5,0)</f>
        <v>0</v>
      </c>
      <c r="G603" t="s">
        <v>562</v>
      </c>
      <c r="H603" t="s">
        <v>144</v>
      </c>
      <c r="I603" t="s">
        <v>1863</v>
      </c>
      <c r="J603">
        <v>460000</v>
      </c>
      <c r="K603" t="s">
        <v>656</v>
      </c>
      <c r="L603">
        <v>460129</v>
      </c>
      <c r="M603">
        <v>0</v>
      </c>
      <c r="N603" t="s">
        <v>1206</v>
      </c>
      <c r="O603" t="s">
        <v>565</v>
      </c>
      <c r="P603">
        <v>0</v>
      </c>
      <c r="Q603">
        <v>0</v>
      </c>
      <c r="R603">
        <v>-145.42000000000002</v>
      </c>
      <c r="S603">
        <v>0</v>
      </c>
      <c r="T603">
        <v>-145.42000000000002</v>
      </c>
      <c r="U603">
        <v>0</v>
      </c>
      <c r="V603">
        <v>0</v>
      </c>
      <c r="W603">
        <v>0</v>
      </c>
      <c r="X603">
        <v>-145.42000000000002</v>
      </c>
      <c r="Y603">
        <v>0</v>
      </c>
      <c r="Z603">
        <v>-145.42000000000002</v>
      </c>
      <c r="AA603">
        <v>0</v>
      </c>
    </row>
    <row r="604" spans="1:27" ht="15" customHeight="1" x14ac:dyDescent="0.25">
      <c r="A604" s="37" t="str">
        <f t="shared" si="27"/>
        <v>LDMIPF5.5</v>
      </c>
      <c r="B604" s="37">
        <f>VLOOKUP(L604,Mapping!D:F,3,0)</f>
        <v>5.5</v>
      </c>
      <c r="C604" s="37" t="str">
        <f>VLOOKUP(L604,Mapping!D:G,4,0)</f>
        <v>Ignore</v>
      </c>
      <c r="D604" s="38">
        <f t="shared" si="28"/>
        <v>-1.1895999999999999E-5</v>
      </c>
      <c r="E604" s="38">
        <f t="shared" si="29"/>
        <v>-6.0889999999999996E-6</v>
      </c>
      <c r="F604" s="37">
        <f>VLOOKUP(L604,Mapping!D:H,5,0)</f>
        <v>0</v>
      </c>
      <c r="G604" t="s">
        <v>562</v>
      </c>
      <c r="H604" t="s">
        <v>144</v>
      </c>
      <c r="I604" t="s">
        <v>1863</v>
      </c>
      <c r="J604">
        <v>460000</v>
      </c>
      <c r="K604" t="s">
        <v>656</v>
      </c>
      <c r="L604">
        <v>460143</v>
      </c>
      <c r="M604">
        <v>0</v>
      </c>
      <c r="N604" t="s">
        <v>730</v>
      </c>
      <c r="O604" t="s">
        <v>565</v>
      </c>
      <c r="P604">
        <v>0</v>
      </c>
      <c r="Q604">
        <v>58.07</v>
      </c>
      <c r="R604">
        <v>-118.96</v>
      </c>
      <c r="S604">
        <v>0</v>
      </c>
      <c r="T604">
        <v>-60.89</v>
      </c>
      <c r="U604">
        <v>0</v>
      </c>
      <c r="V604">
        <v>0</v>
      </c>
      <c r="W604">
        <v>58.07</v>
      </c>
      <c r="X604">
        <v>-118.96</v>
      </c>
      <c r="Y604">
        <v>0</v>
      </c>
      <c r="Z604">
        <v>-60.89</v>
      </c>
      <c r="AA604">
        <v>0</v>
      </c>
    </row>
    <row r="605" spans="1:27" ht="15" customHeight="1" x14ac:dyDescent="0.25">
      <c r="A605" s="37" t="str">
        <f t="shared" si="27"/>
        <v>LDMIPF5.5</v>
      </c>
      <c r="B605" s="37">
        <f>VLOOKUP(L605,Mapping!D:F,3,0)</f>
        <v>5.5</v>
      </c>
      <c r="C605" s="37" t="str">
        <f>VLOOKUP(L605,Mapping!D:G,4,0)</f>
        <v>Ignore</v>
      </c>
      <c r="D605" s="38">
        <f t="shared" si="28"/>
        <v>1.353E-6</v>
      </c>
      <c r="E605" s="38">
        <f t="shared" si="29"/>
        <v>1.328E-6</v>
      </c>
      <c r="F605" s="37">
        <f>VLOOKUP(L605,Mapping!D:H,5,0)</f>
        <v>0</v>
      </c>
      <c r="G605" t="s">
        <v>562</v>
      </c>
      <c r="H605" t="s">
        <v>144</v>
      </c>
      <c r="I605" t="s">
        <v>1863</v>
      </c>
      <c r="J605">
        <v>460000</v>
      </c>
      <c r="K605" t="s">
        <v>656</v>
      </c>
      <c r="L605">
        <v>460146</v>
      </c>
      <c r="M605">
        <v>0</v>
      </c>
      <c r="N605" t="s">
        <v>943</v>
      </c>
      <c r="O605" t="s">
        <v>565</v>
      </c>
      <c r="P605">
        <v>-0.25</v>
      </c>
      <c r="Q605">
        <v>0</v>
      </c>
      <c r="R605">
        <v>0</v>
      </c>
      <c r="S605">
        <v>13.53</v>
      </c>
      <c r="T605">
        <v>0</v>
      </c>
      <c r="U605">
        <v>13.28</v>
      </c>
      <c r="V605">
        <v>-0.25</v>
      </c>
      <c r="W605">
        <v>0</v>
      </c>
      <c r="X605">
        <v>0</v>
      </c>
      <c r="Y605">
        <v>13.53</v>
      </c>
      <c r="Z605">
        <v>0</v>
      </c>
      <c r="AA605">
        <v>13.28</v>
      </c>
    </row>
    <row r="606" spans="1:27" ht="15" customHeight="1" x14ac:dyDescent="0.25">
      <c r="A606" s="37" t="str">
        <f t="shared" si="27"/>
        <v>LDMIPF5.5</v>
      </c>
      <c r="B606" s="37">
        <f>VLOOKUP(L606,Mapping!D:F,3,0)</f>
        <v>5.5</v>
      </c>
      <c r="C606" s="37" t="str">
        <f>VLOOKUP(L606,Mapping!D:G,4,0)</f>
        <v>Ignore</v>
      </c>
      <c r="D606" s="38">
        <f t="shared" si="28"/>
        <v>-1.9000000000000001E-8</v>
      </c>
      <c r="E606" s="38">
        <f t="shared" si="29"/>
        <v>7.3099999999999997E-7</v>
      </c>
      <c r="F606" s="37">
        <f>VLOOKUP(L606,Mapping!D:H,5,0)</f>
        <v>0</v>
      </c>
      <c r="G606" t="s">
        <v>562</v>
      </c>
      <c r="H606" t="s">
        <v>144</v>
      </c>
      <c r="I606" t="s">
        <v>1863</v>
      </c>
      <c r="J606">
        <v>460000</v>
      </c>
      <c r="K606" t="s">
        <v>656</v>
      </c>
      <c r="L606">
        <v>460147</v>
      </c>
      <c r="M606">
        <v>0</v>
      </c>
      <c r="N606" t="s">
        <v>947</v>
      </c>
      <c r="O606" t="s">
        <v>565</v>
      </c>
      <c r="P606">
        <v>0</v>
      </c>
      <c r="Q606">
        <v>7.5</v>
      </c>
      <c r="R606">
        <v>-0.19</v>
      </c>
      <c r="S606">
        <v>0</v>
      </c>
      <c r="T606">
        <v>0</v>
      </c>
      <c r="U606">
        <v>7.31</v>
      </c>
      <c r="V606">
        <v>0</v>
      </c>
      <c r="W606">
        <v>7.5</v>
      </c>
      <c r="X606">
        <v>-0.19</v>
      </c>
      <c r="Y606">
        <v>0</v>
      </c>
      <c r="Z606">
        <v>0</v>
      </c>
      <c r="AA606">
        <v>7.31</v>
      </c>
    </row>
    <row r="607" spans="1:27" ht="15" customHeight="1" x14ac:dyDescent="0.25">
      <c r="A607" s="37" t="str">
        <f t="shared" si="27"/>
        <v>LDMIPF5.5</v>
      </c>
      <c r="B607" s="37">
        <f>VLOOKUP(L607,Mapping!D:F,3,0)</f>
        <v>5.5</v>
      </c>
      <c r="C607" s="37" t="str">
        <f>VLOOKUP(L607,Mapping!D:G,4,0)</f>
        <v>Ignore</v>
      </c>
      <c r="D607" s="38">
        <f t="shared" si="28"/>
        <v>0</v>
      </c>
      <c r="E607" s="38">
        <f t="shared" si="29"/>
        <v>5.8979999999999993E-6</v>
      </c>
      <c r="F607" s="37">
        <f>VLOOKUP(L607,Mapping!D:H,5,0)</f>
        <v>0</v>
      </c>
      <c r="G607" t="s">
        <v>562</v>
      </c>
      <c r="H607" t="s">
        <v>144</v>
      </c>
      <c r="I607" t="s">
        <v>1863</v>
      </c>
      <c r="J607">
        <v>460000</v>
      </c>
      <c r="K607" t="s">
        <v>656</v>
      </c>
      <c r="L607">
        <v>460149</v>
      </c>
      <c r="M607">
        <v>0</v>
      </c>
      <c r="N607" t="s">
        <v>1207</v>
      </c>
      <c r="O607" t="s">
        <v>565</v>
      </c>
      <c r="P607">
        <v>0</v>
      </c>
      <c r="Q607">
        <v>58.98</v>
      </c>
      <c r="R607">
        <v>0</v>
      </c>
      <c r="S607">
        <v>0</v>
      </c>
      <c r="T607">
        <v>0</v>
      </c>
      <c r="U607">
        <v>58.98</v>
      </c>
      <c r="V607">
        <v>0</v>
      </c>
      <c r="W607">
        <v>58.98</v>
      </c>
      <c r="X607">
        <v>0</v>
      </c>
      <c r="Y607">
        <v>0</v>
      </c>
      <c r="Z607">
        <v>0</v>
      </c>
      <c r="AA607">
        <v>58.98</v>
      </c>
    </row>
    <row r="608" spans="1:27" ht="15" customHeight="1" x14ac:dyDescent="0.25">
      <c r="A608" s="37" t="str">
        <f t="shared" si="27"/>
        <v>LDMIPF5.2</v>
      </c>
      <c r="B608" s="37">
        <f>VLOOKUP(L608,Mapping!D:F,3,0)</f>
        <v>5.2</v>
      </c>
      <c r="C608" s="37" t="str">
        <f>VLOOKUP(L608,Mapping!D:G,4,0)</f>
        <v>Ignore</v>
      </c>
      <c r="D608" s="38">
        <f t="shared" si="28"/>
        <v>0</v>
      </c>
      <c r="E608" s="38">
        <f t="shared" si="29"/>
        <v>-2.8067000000000001E-5</v>
      </c>
      <c r="F608" s="37">
        <f>VLOOKUP(L608,Mapping!D:H,5,0)</f>
        <v>0</v>
      </c>
      <c r="G608" t="s">
        <v>562</v>
      </c>
      <c r="H608" t="s">
        <v>144</v>
      </c>
      <c r="I608" t="s">
        <v>1863</v>
      </c>
      <c r="J608">
        <v>460000</v>
      </c>
      <c r="K608" t="s">
        <v>656</v>
      </c>
      <c r="L608">
        <v>553139</v>
      </c>
      <c r="M608">
        <v>0</v>
      </c>
      <c r="N608" t="s">
        <v>863</v>
      </c>
      <c r="O608" t="s">
        <v>565</v>
      </c>
      <c r="P608">
        <v>-280.67</v>
      </c>
      <c r="Q608">
        <v>0</v>
      </c>
      <c r="R608">
        <v>0</v>
      </c>
      <c r="S608">
        <v>0</v>
      </c>
      <c r="T608">
        <v>-280.67</v>
      </c>
      <c r="U608">
        <v>0</v>
      </c>
      <c r="V608">
        <v>-280.67</v>
      </c>
      <c r="W608">
        <v>0</v>
      </c>
      <c r="X608">
        <v>0</v>
      </c>
      <c r="Y608">
        <v>0</v>
      </c>
      <c r="Z608">
        <v>-280.67</v>
      </c>
      <c r="AA608">
        <v>0</v>
      </c>
    </row>
    <row r="609" spans="1:27" ht="15" customHeight="1" x14ac:dyDescent="0.25">
      <c r="A609" s="37" t="str">
        <f t="shared" si="27"/>
        <v>LDMIPF5.3</v>
      </c>
      <c r="B609" s="37">
        <f>VLOOKUP(L609,Mapping!D:F,3,0)</f>
        <v>5.3</v>
      </c>
      <c r="C609" s="37" t="str">
        <f>VLOOKUP(L609,Mapping!D:G,4,0)</f>
        <v>Ignore</v>
      </c>
      <c r="D609" s="38">
        <f t="shared" si="28"/>
        <v>-5.33293E-4</v>
      </c>
      <c r="E609" s="38">
        <f t="shared" si="29"/>
        <v>-5.33293E-4</v>
      </c>
      <c r="F609" s="37">
        <f>VLOOKUP(L609,Mapping!D:H,5,0)</f>
        <v>0</v>
      </c>
      <c r="G609" t="s">
        <v>562</v>
      </c>
      <c r="H609" t="s">
        <v>144</v>
      </c>
      <c r="I609" t="s">
        <v>1863</v>
      </c>
      <c r="J609">
        <v>510000</v>
      </c>
      <c r="K609" t="s">
        <v>659</v>
      </c>
      <c r="L609">
        <v>512120</v>
      </c>
      <c r="M609">
        <v>0</v>
      </c>
      <c r="N609" t="s">
        <v>660</v>
      </c>
      <c r="O609" t="s">
        <v>565</v>
      </c>
      <c r="P609">
        <v>0</v>
      </c>
      <c r="Q609">
        <v>0</v>
      </c>
      <c r="R609">
        <v>-5332.93</v>
      </c>
      <c r="S609">
        <v>0</v>
      </c>
      <c r="T609">
        <v>-5332.93</v>
      </c>
      <c r="U609">
        <v>0</v>
      </c>
      <c r="V609">
        <v>0</v>
      </c>
      <c r="W609">
        <v>0</v>
      </c>
      <c r="X609">
        <v>-5332.93</v>
      </c>
      <c r="Y609">
        <v>0</v>
      </c>
      <c r="Z609">
        <v>-5332.93</v>
      </c>
      <c r="AA609">
        <v>0</v>
      </c>
    </row>
    <row r="610" spans="1:27" ht="15" customHeight="1" x14ac:dyDescent="0.25">
      <c r="A610" s="37" t="str">
        <f t="shared" si="27"/>
        <v>LDMIPF5.3</v>
      </c>
      <c r="B610" s="37">
        <f>VLOOKUP(L610,Mapping!D:F,3,0)</f>
        <v>5.3</v>
      </c>
      <c r="C610" s="37" t="str">
        <f>VLOOKUP(L610,Mapping!D:G,4,0)</f>
        <v>Ignore</v>
      </c>
      <c r="D610" s="38">
        <f t="shared" si="28"/>
        <v>0</v>
      </c>
      <c r="E610" s="38">
        <f t="shared" si="29"/>
        <v>-3.5395795000000001E-2</v>
      </c>
      <c r="F610" s="37">
        <f>VLOOKUP(L610,Mapping!D:H,5,0)</f>
        <v>0</v>
      </c>
      <c r="G610" t="s">
        <v>562</v>
      </c>
      <c r="H610" t="s">
        <v>144</v>
      </c>
      <c r="I610" t="s">
        <v>1863</v>
      </c>
      <c r="J610">
        <v>510000</v>
      </c>
      <c r="K610" t="s">
        <v>659</v>
      </c>
      <c r="L610">
        <v>512130</v>
      </c>
      <c r="M610">
        <v>0</v>
      </c>
      <c r="N610" t="s">
        <v>661</v>
      </c>
      <c r="O610" t="s">
        <v>565</v>
      </c>
      <c r="P610">
        <v>-353957.95</v>
      </c>
      <c r="Q610">
        <v>0</v>
      </c>
      <c r="R610">
        <v>0</v>
      </c>
      <c r="S610">
        <v>0</v>
      </c>
      <c r="T610">
        <v>-353957.95</v>
      </c>
      <c r="U610">
        <v>0</v>
      </c>
      <c r="V610">
        <v>-353957.95</v>
      </c>
      <c r="W610">
        <v>0</v>
      </c>
      <c r="X610">
        <v>0</v>
      </c>
      <c r="Y610">
        <v>0</v>
      </c>
      <c r="Z610">
        <v>-353957.95</v>
      </c>
      <c r="AA610">
        <v>0</v>
      </c>
    </row>
    <row r="611" spans="1:27" ht="15" customHeight="1" x14ac:dyDescent="0.25">
      <c r="A611" s="37" t="str">
        <f t="shared" si="27"/>
        <v>LDMIPFIgnore</v>
      </c>
      <c r="B611" s="37" t="str">
        <f>VLOOKUP(L611,Mapping!D:F,3,0)</f>
        <v>Ignore</v>
      </c>
      <c r="C611" s="37" t="str">
        <f>VLOOKUP(L611,Mapping!D:G,4,0)</f>
        <v>Mirror</v>
      </c>
      <c r="D611" s="38">
        <f t="shared" si="28"/>
        <v>0</v>
      </c>
      <c r="E611" s="38">
        <f t="shared" si="29"/>
        <v>-7.7703599999999994E-4</v>
      </c>
      <c r="F611" s="37">
        <f>VLOOKUP(L611,Mapping!D:H,5,0)</f>
        <v>0</v>
      </c>
      <c r="G611" t="s">
        <v>562</v>
      </c>
      <c r="H611" t="s">
        <v>144</v>
      </c>
      <c r="I611" t="s">
        <v>1863</v>
      </c>
      <c r="J611">
        <v>550000</v>
      </c>
      <c r="K611" t="s">
        <v>666</v>
      </c>
      <c r="L611">
        <v>553007</v>
      </c>
      <c r="M611">
        <v>0</v>
      </c>
      <c r="N611" t="s">
        <v>667</v>
      </c>
      <c r="O611" t="s">
        <v>565</v>
      </c>
      <c r="P611">
        <v>-7770.36</v>
      </c>
      <c r="Q611">
        <v>0</v>
      </c>
      <c r="R611">
        <v>0</v>
      </c>
      <c r="S611">
        <v>0</v>
      </c>
      <c r="T611">
        <v>-7770.36</v>
      </c>
      <c r="U611">
        <v>0</v>
      </c>
      <c r="V611">
        <v>-7770.36</v>
      </c>
      <c r="W611">
        <v>0</v>
      </c>
      <c r="X611">
        <v>0</v>
      </c>
      <c r="Y611">
        <v>0</v>
      </c>
      <c r="Z611">
        <v>-7770.36</v>
      </c>
      <c r="AA611">
        <v>0</v>
      </c>
    </row>
    <row r="612" spans="1:27" ht="15" customHeight="1" x14ac:dyDescent="0.25">
      <c r="A612" s="37" t="str">
        <f t="shared" si="27"/>
        <v>LDMIPFIgnore</v>
      </c>
      <c r="B612" s="37" t="str">
        <f>VLOOKUP(L612,Mapping!D:F,3,0)</f>
        <v>Ignore</v>
      </c>
      <c r="C612" s="37" t="str">
        <f>VLOOKUP(L612,Mapping!D:G,4,0)</f>
        <v>Mirror</v>
      </c>
      <c r="D612" s="38">
        <f t="shared" si="28"/>
        <v>-2.148896E-3</v>
      </c>
      <c r="E612" s="38">
        <f t="shared" si="29"/>
        <v>-3.6617160000000002E-3</v>
      </c>
      <c r="F612" s="37">
        <f>VLOOKUP(L612,Mapping!D:H,5,0)</f>
        <v>0</v>
      </c>
      <c r="G612" t="s">
        <v>562</v>
      </c>
      <c r="H612" t="s">
        <v>144</v>
      </c>
      <c r="I612" t="s">
        <v>1863</v>
      </c>
      <c r="J612">
        <v>550000</v>
      </c>
      <c r="K612" t="s">
        <v>666</v>
      </c>
      <c r="L612">
        <v>553020</v>
      </c>
      <c r="M612">
        <v>0</v>
      </c>
      <c r="N612" t="s">
        <v>1284</v>
      </c>
      <c r="O612" t="s">
        <v>565</v>
      </c>
      <c r="P612">
        <v>-15128.2</v>
      </c>
      <c r="Q612">
        <v>0</v>
      </c>
      <c r="R612">
        <v>-21488.959999999999</v>
      </c>
      <c r="S612">
        <v>0</v>
      </c>
      <c r="T612">
        <v>-36617.160000000003</v>
      </c>
      <c r="U612">
        <v>0</v>
      </c>
      <c r="V612">
        <v>-15128.2</v>
      </c>
      <c r="W612">
        <v>0</v>
      </c>
      <c r="X612">
        <v>-21488.959999999999</v>
      </c>
      <c r="Y612">
        <v>0</v>
      </c>
      <c r="Z612">
        <v>-36617.160000000003</v>
      </c>
      <c r="AA612">
        <v>0</v>
      </c>
    </row>
    <row r="613" spans="1:27" ht="15" customHeight="1" x14ac:dyDescent="0.25">
      <c r="A613" s="37" t="str">
        <f t="shared" si="27"/>
        <v>LDMIPFIgnore</v>
      </c>
      <c r="B613" s="37" t="str">
        <f>VLOOKUP(L613,Mapping!D:F,3,0)</f>
        <v>Ignore</v>
      </c>
      <c r="C613" s="37" t="str">
        <f>VLOOKUP(L613,Mapping!D:G,4,0)</f>
        <v>Mirror</v>
      </c>
      <c r="D613" s="38">
        <f t="shared" si="28"/>
        <v>-2.3600000000000001E-3</v>
      </c>
      <c r="E613" s="38">
        <f t="shared" si="29"/>
        <v>-2.3600000000000001E-3</v>
      </c>
      <c r="F613" s="37">
        <f>VLOOKUP(L613,Mapping!D:H,5,0)</f>
        <v>0</v>
      </c>
      <c r="G613" t="s">
        <v>562</v>
      </c>
      <c r="H613" t="s">
        <v>144</v>
      </c>
      <c r="I613" t="s">
        <v>1863</v>
      </c>
      <c r="J613">
        <v>550000</v>
      </c>
      <c r="K613" t="s">
        <v>666</v>
      </c>
      <c r="L613">
        <v>553105</v>
      </c>
      <c r="M613">
        <v>0</v>
      </c>
      <c r="N613" t="s">
        <v>668</v>
      </c>
      <c r="O613" t="s">
        <v>565</v>
      </c>
      <c r="P613">
        <v>0</v>
      </c>
      <c r="Q613">
        <v>0</v>
      </c>
      <c r="R613">
        <v>-23600</v>
      </c>
      <c r="S613">
        <v>0</v>
      </c>
      <c r="T613">
        <v>-23600</v>
      </c>
      <c r="U613">
        <v>0</v>
      </c>
      <c r="V613">
        <v>0</v>
      </c>
      <c r="W613">
        <v>0</v>
      </c>
      <c r="X613">
        <v>-23600</v>
      </c>
      <c r="Y613">
        <v>0</v>
      </c>
      <c r="Z613">
        <v>-23600</v>
      </c>
      <c r="AA613">
        <v>0</v>
      </c>
    </row>
    <row r="614" spans="1:27" ht="15" customHeight="1" x14ac:dyDescent="0.25">
      <c r="A614" s="37" t="str">
        <f t="shared" si="27"/>
        <v>LDMIPFIgnore</v>
      </c>
      <c r="B614" s="37" t="str">
        <f>VLOOKUP(L614,Mapping!D:F,3,0)</f>
        <v>Ignore</v>
      </c>
      <c r="C614" s="37" t="str">
        <f>VLOOKUP(L614,Mapping!D:G,4,0)</f>
        <v>Mirror</v>
      </c>
      <c r="D614" s="38">
        <f t="shared" si="28"/>
        <v>-1.119737E-3</v>
      </c>
      <c r="E614" s="38">
        <f t="shared" si="29"/>
        <v>-1.4597459999999998E-3</v>
      </c>
      <c r="F614" s="37">
        <f>VLOOKUP(L614,Mapping!D:H,5,0)</f>
        <v>0</v>
      </c>
      <c r="G614" t="s">
        <v>562</v>
      </c>
      <c r="H614" t="s">
        <v>144</v>
      </c>
      <c r="I614" t="s">
        <v>1863</v>
      </c>
      <c r="J614">
        <v>550000</v>
      </c>
      <c r="K614" t="s">
        <v>666</v>
      </c>
      <c r="L614">
        <v>553107</v>
      </c>
      <c r="M614">
        <v>0</v>
      </c>
      <c r="N614" t="s">
        <v>669</v>
      </c>
      <c r="O614" t="s">
        <v>565</v>
      </c>
      <c r="P614">
        <v>-3400.09</v>
      </c>
      <c r="Q614">
        <v>0</v>
      </c>
      <c r="R614">
        <v>-11197.37</v>
      </c>
      <c r="S614">
        <v>0</v>
      </c>
      <c r="T614">
        <v>-14597.46</v>
      </c>
      <c r="U614">
        <v>0</v>
      </c>
      <c r="V614">
        <v>-3400.09</v>
      </c>
      <c r="W614">
        <v>0</v>
      </c>
      <c r="X614">
        <v>-11197.37</v>
      </c>
      <c r="Y614">
        <v>0</v>
      </c>
      <c r="Z614">
        <v>-14597.46</v>
      </c>
      <c r="AA614">
        <v>0</v>
      </c>
    </row>
    <row r="615" spans="1:27" ht="15" customHeight="1" x14ac:dyDescent="0.25">
      <c r="A615" s="37" t="str">
        <f t="shared" si="27"/>
        <v>LDMIPFIgnore</v>
      </c>
      <c r="B615" s="37" t="str">
        <f>VLOOKUP(L615,Mapping!D:F,3,0)</f>
        <v>Ignore</v>
      </c>
      <c r="C615" s="37" t="str">
        <f>VLOOKUP(L615,Mapping!D:G,4,0)</f>
        <v>Mirror</v>
      </c>
      <c r="D615" s="38">
        <f t="shared" si="28"/>
        <v>7.1392599000000001E-2</v>
      </c>
      <c r="E615" s="38">
        <f t="shared" si="29"/>
        <v>9.5469296999999995E-2</v>
      </c>
      <c r="F615" s="37">
        <f>VLOOKUP(L615,Mapping!D:H,5,0)</f>
        <v>0</v>
      </c>
      <c r="G615" t="s">
        <v>562</v>
      </c>
      <c r="H615" t="s">
        <v>144</v>
      </c>
      <c r="I615" t="s">
        <v>1863</v>
      </c>
      <c r="J615">
        <v>550000</v>
      </c>
      <c r="K615" t="s">
        <v>666</v>
      </c>
      <c r="L615">
        <v>553111</v>
      </c>
      <c r="M615">
        <v>0</v>
      </c>
      <c r="N615" t="s">
        <v>670</v>
      </c>
      <c r="O615" t="s">
        <v>565</v>
      </c>
      <c r="P615">
        <v>0</v>
      </c>
      <c r="Q615">
        <v>240766.98</v>
      </c>
      <c r="R615">
        <v>0</v>
      </c>
      <c r="S615">
        <v>713925.99</v>
      </c>
      <c r="T615">
        <v>0</v>
      </c>
      <c r="U615">
        <v>954692.97</v>
      </c>
      <c r="V615">
        <v>0</v>
      </c>
      <c r="W615">
        <v>240766.98</v>
      </c>
      <c r="X615">
        <v>0</v>
      </c>
      <c r="Y615">
        <v>713925.99</v>
      </c>
      <c r="Z615">
        <v>0</v>
      </c>
      <c r="AA615">
        <v>954692.97</v>
      </c>
    </row>
    <row r="616" spans="1:27" ht="15" customHeight="1" x14ac:dyDescent="0.25">
      <c r="A616" s="37" t="str">
        <f t="shared" si="27"/>
        <v>LDMIPFIgnore</v>
      </c>
      <c r="B616" s="37" t="str">
        <f>VLOOKUP(L616,Mapping!D:F,3,0)</f>
        <v>Ignore</v>
      </c>
      <c r="C616" s="37" t="str">
        <f>VLOOKUP(L616,Mapping!D:G,4,0)</f>
        <v>Mirror</v>
      </c>
      <c r="D616" s="38">
        <f t="shared" si="28"/>
        <v>-2.5017699999999999E-3</v>
      </c>
      <c r="E616" s="38">
        <f t="shared" si="29"/>
        <v>-2.8514500000000002E-3</v>
      </c>
      <c r="F616" s="37">
        <f>VLOOKUP(L616,Mapping!D:H,5,0)</f>
        <v>0</v>
      </c>
      <c r="G616" t="s">
        <v>562</v>
      </c>
      <c r="H616" t="s">
        <v>144</v>
      </c>
      <c r="I616" t="s">
        <v>1863</v>
      </c>
      <c r="J616">
        <v>550000</v>
      </c>
      <c r="K616" t="s">
        <v>666</v>
      </c>
      <c r="L616">
        <v>553117</v>
      </c>
      <c r="M616">
        <v>0</v>
      </c>
      <c r="N616" t="s">
        <v>1285</v>
      </c>
      <c r="O616" t="s">
        <v>565</v>
      </c>
      <c r="P616">
        <v>-3496.8</v>
      </c>
      <c r="Q616">
        <v>0</v>
      </c>
      <c r="R616">
        <v>-25017.7</v>
      </c>
      <c r="S616">
        <v>0</v>
      </c>
      <c r="T616">
        <v>-28514.5</v>
      </c>
      <c r="U616">
        <v>0</v>
      </c>
      <c r="V616">
        <v>-3496.8</v>
      </c>
      <c r="W616">
        <v>0</v>
      </c>
      <c r="X616">
        <v>-25017.7</v>
      </c>
      <c r="Y616">
        <v>0</v>
      </c>
      <c r="Z616">
        <v>-28514.5</v>
      </c>
      <c r="AA616">
        <v>0</v>
      </c>
    </row>
    <row r="617" spans="1:27" ht="15" customHeight="1" x14ac:dyDescent="0.25">
      <c r="A617" s="37" t="str">
        <f t="shared" si="27"/>
        <v>LDMIPF6.1a</v>
      </c>
      <c r="B617" s="37" t="str">
        <f>VLOOKUP(L617,Mapping!D:F,3,0)</f>
        <v>6.1a</v>
      </c>
      <c r="C617" s="37" t="str">
        <f>VLOOKUP(L617,Mapping!D:G,4,0)</f>
        <v>Accrual</v>
      </c>
      <c r="D617" s="38">
        <f t="shared" si="28"/>
        <v>-8.4714000000000005E-3</v>
      </c>
      <c r="E617" s="38">
        <f t="shared" si="29"/>
        <v>-9.9964000000000008E-3</v>
      </c>
      <c r="F617" s="37">
        <f>VLOOKUP(L617,Mapping!D:H,5,0)</f>
        <v>0</v>
      </c>
      <c r="G617" t="s">
        <v>562</v>
      </c>
      <c r="H617" t="s">
        <v>144</v>
      </c>
      <c r="I617" t="s">
        <v>1863</v>
      </c>
      <c r="J617">
        <v>550000</v>
      </c>
      <c r="K617" t="s">
        <v>666</v>
      </c>
      <c r="L617">
        <v>553128</v>
      </c>
      <c r="M617">
        <v>0</v>
      </c>
      <c r="N617" t="s">
        <v>831</v>
      </c>
      <c r="O617" t="s">
        <v>565</v>
      </c>
      <c r="P617">
        <v>-15250</v>
      </c>
      <c r="Q617">
        <v>0</v>
      </c>
      <c r="R617">
        <v>-84714</v>
      </c>
      <c r="S617">
        <v>0</v>
      </c>
      <c r="T617">
        <v>-99964</v>
      </c>
      <c r="U617">
        <v>0</v>
      </c>
      <c r="V617">
        <v>-15250</v>
      </c>
      <c r="W617">
        <v>0</v>
      </c>
      <c r="X617">
        <v>-84714</v>
      </c>
      <c r="Y617">
        <v>0</v>
      </c>
      <c r="Z617">
        <v>-99964</v>
      </c>
      <c r="AA617">
        <v>0</v>
      </c>
    </row>
    <row r="618" spans="1:27" ht="15" customHeight="1" x14ac:dyDescent="0.25">
      <c r="A618" s="37" t="str">
        <f t="shared" si="27"/>
        <v>LDMIPF6.1a</v>
      </c>
      <c r="B618" s="37" t="str">
        <f>VLOOKUP(L618,Mapping!D:F,3,0)</f>
        <v>6.1a</v>
      </c>
      <c r="C618" s="37" t="str">
        <f>VLOOKUP(L618,Mapping!D:G,4,0)</f>
        <v>Accrual</v>
      </c>
      <c r="D618" s="38">
        <f t="shared" si="28"/>
        <v>-1.07367E-2</v>
      </c>
      <c r="E618" s="38">
        <f t="shared" si="29"/>
        <v>-1.2637900000000001E-2</v>
      </c>
      <c r="F618" s="37">
        <f>VLOOKUP(L618,Mapping!D:H,5,0)</f>
        <v>0</v>
      </c>
      <c r="G618" t="s">
        <v>562</v>
      </c>
      <c r="H618" t="s">
        <v>144</v>
      </c>
      <c r="I618" t="s">
        <v>1863</v>
      </c>
      <c r="J618">
        <v>550000</v>
      </c>
      <c r="K618" t="s">
        <v>666</v>
      </c>
      <c r="L618">
        <v>553130</v>
      </c>
      <c r="M618">
        <v>0</v>
      </c>
      <c r="N618" t="s">
        <v>2254</v>
      </c>
      <c r="O618" t="s">
        <v>565</v>
      </c>
      <c r="P618">
        <v>-19012</v>
      </c>
      <c r="Q618">
        <v>0</v>
      </c>
      <c r="R618">
        <v>-107367</v>
      </c>
      <c r="S618">
        <v>0</v>
      </c>
      <c r="T618">
        <v>-126379</v>
      </c>
      <c r="U618">
        <v>0</v>
      </c>
      <c r="V618">
        <v>-19012</v>
      </c>
      <c r="W618">
        <v>0</v>
      </c>
      <c r="X618">
        <v>-107367</v>
      </c>
      <c r="Y618">
        <v>0</v>
      </c>
      <c r="Z618">
        <v>-126379</v>
      </c>
      <c r="AA618">
        <v>0</v>
      </c>
    </row>
    <row r="619" spans="1:27" ht="15" customHeight="1" x14ac:dyDescent="0.25">
      <c r="A619" s="37" t="str">
        <f t="shared" si="27"/>
        <v>LDMIPF6.3</v>
      </c>
      <c r="B619" s="37">
        <f>VLOOKUP(L619,Mapping!D:F,3,0)</f>
        <v>6.3</v>
      </c>
      <c r="C619" s="37" t="str">
        <f>VLOOKUP(L619,Mapping!D:G,4,0)</f>
        <v>Mirror</v>
      </c>
      <c r="D619" s="38">
        <f t="shared" si="28"/>
        <v>-4.8156099999999998E-4</v>
      </c>
      <c r="E619" s="38">
        <f t="shared" si="29"/>
        <v>-8.6761599999999998E-4</v>
      </c>
      <c r="F619" s="37">
        <f>VLOOKUP(L619,Mapping!D:H,5,0)</f>
        <v>0</v>
      </c>
      <c r="G619" t="s">
        <v>562</v>
      </c>
      <c r="H619" t="s">
        <v>144</v>
      </c>
      <c r="I619" t="s">
        <v>1863</v>
      </c>
      <c r="J619">
        <v>550000</v>
      </c>
      <c r="K619" t="s">
        <v>666</v>
      </c>
      <c r="L619">
        <v>553131</v>
      </c>
      <c r="M619">
        <v>0</v>
      </c>
      <c r="N619" t="s">
        <v>671</v>
      </c>
      <c r="O619" t="s">
        <v>565</v>
      </c>
      <c r="P619">
        <v>-3860.55</v>
      </c>
      <c r="Q619">
        <v>0</v>
      </c>
      <c r="R619">
        <v>-4815.6099999999997</v>
      </c>
      <c r="S619">
        <v>0</v>
      </c>
      <c r="T619">
        <v>-8676.16</v>
      </c>
      <c r="U619">
        <v>0</v>
      </c>
      <c r="V619">
        <v>-3860.55</v>
      </c>
      <c r="W619">
        <v>0</v>
      </c>
      <c r="X619">
        <v>-4815.6099999999997</v>
      </c>
      <c r="Y619">
        <v>0</v>
      </c>
      <c r="Z619">
        <v>-8676.16</v>
      </c>
      <c r="AA619">
        <v>0</v>
      </c>
    </row>
    <row r="620" spans="1:27" ht="15" customHeight="1" x14ac:dyDescent="0.25">
      <c r="A620" s="37" t="str">
        <f t="shared" si="27"/>
        <v>LDMIPF6.1a</v>
      </c>
      <c r="B620" s="37" t="str">
        <f>VLOOKUP(L620,Mapping!D:F,3,0)</f>
        <v>6.1a</v>
      </c>
      <c r="C620" s="37" t="str">
        <f>VLOOKUP(L620,Mapping!D:G,4,0)</f>
        <v>Accrual</v>
      </c>
      <c r="D620" s="38">
        <f t="shared" si="28"/>
        <v>-4.1999999999999996E-6</v>
      </c>
      <c r="E620" s="38">
        <f t="shared" si="29"/>
        <v>-4.1999999999999996E-6</v>
      </c>
      <c r="F620" s="37">
        <f>VLOOKUP(L620,Mapping!D:H,5,0)</f>
        <v>0</v>
      </c>
      <c r="G620" t="s">
        <v>562</v>
      </c>
      <c r="H620" t="s">
        <v>144</v>
      </c>
      <c r="I620" t="s">
        <v>1863</v>
      </c>
      <c r="J620">
        <v>550000</v>
      </c>
      <c r="K620" t="s">
        <v>666</v>
      </c>
      <c r="L620">
        <v>553140</v>
      </c>
      <c r="M620">
        <v>0</v>
      </c>
      <c r="N620" t="s">
        <v>2256</v>
      </c>
      <c r="O620" t="s">
        <v>565</v>
      </c>
      <c r="P620">
        <v>0</v>
      </c>
      <c r="Q620">
        <v>0</v>
      </c>
      <c r="R620">
        <v>-42</v>
      </c>
      <c r="S620">
        <v>0</v>
      </c>
      <c r="T620">
        <v>-42</v>
      </c>
      <c r="U620">
        <v>0</v>
      </c>
      <c r="V620">
        <v>0</v>
      </c>
      <c r="W620">
        <v>0</v>
      </c>
      <c r="X620">
        <v>-42</v>
      </c>
      <c r="Y620">
        <v>0</v>
      </c>
      <c r="Z620">
        <v>-42</v>
      </c>
      <c r="AA620">
        <v>0</v>
      </c>
    </row>
    <row r="621" spans="1:27" ht="15" customHeight="1" x14ac:dyDescent="0.25">
      <c r="A621" s="37" t="str">
        <f t="shared" si="27"/>
        <v>LDMIPFIgnore</v>
      </c>
      <c r="B621" s="37" t="str">
        <f>VLOOKUP(L621,Mapping!D:F,3,0)</f>
        <v>Ignore</v>
      </c>
      <c r="C621" s="37" t="str">
        <f>VLOOKUP(L621,Mapping!D:G,4,0)</f>
        <v>Mirror</v>
      </c>
      <c r="D621" s="38">
        <f t="shared" si="28"/>
        <v>-1.2818199999999999E-4</v>
      </c>
      <c r="E621" s="38">
        <f t="shared" si="29"/>
        <v>-1.41779E-4</v>
      </c>
      <c r="F621" s="37">
        <f>VLOOKUP(L621,Mapping!D:H,5,0)</f>
        <v>0</v>
      </c>
      <c r="G621" t="s">
        <v>562</v>
      </c>
      <c r="H621" t="s">
        <v>144</v>
      </c>
      <c r="I621" t="s">
        <v>1863</v>
      </c>
      <c r="J621">
        <v>550000</v>
      </c>
      <c r="K621" t="s">
        <v>666</v>
      </c>
      <c r="L621">
        <v>553141</v>
      </c>
      <c r="M621">
        <v>0</v>
      </c>
      <c r="N621" t="s">
        <v>672</v>
      </c>
      <c r="O621" t="s">
        <v>565</v>
      </c>
      <c r="P621">
        <v>-135.97</v>
      </c>
      <c r="Q621">
        <v>0</v>
      </c>
      <c r="R621">
        <v>-1281.82</v>
      </c>
      <c r="S621">
        <v>0</v>
      </c>
      <c r="T621">
        <v>-1417.79</v>
      </c>
      <c r="U621">
        <v>0</v>
      </c>
      <c r="V621">
        <v>-135.97</v>
      </c>
      <c r="W621">
        <v>0</v>
      </c>
      <c r="X621">
        <v>-1281.82</v>
      </c>
      <c r="Y621">
        <v>0</v>
      </c>
      <c r="Z621">
        <v>-1417.79</v>
      </c>
      <c r="AA621">
        <v>0</v>
      </c>
    </row>
    <row r="622" spans="1:27" ht="15" customHeight="1" x14ac:dyDescent="0.25">
      <c r="A622" s="37" t="str">
        <f t="shared" si="27"/>
        <v>LDMIPFIgnore</v>
      </c>
      <c r="B622" s="37" t="str">
        <f>VLOOKUP(L622,Mapping!D:F,3,0)</f>
        <v>Ignore</v>
      </c>
      <c r="C622" s="37" t="str">
        <f>VLOOKUP(L622,Mapping!D:G,4,0)</f>
        <v>Mirror</v>
      </c>
      <c r="D622" s="38">
        <f t="shared" si="28"/>
        <v>-1.734822E-3</v>
      </c>
      <c r="E622" s="38">
        <f t="shared" si="29"/>
        <v>-2.1980319999999999E-3</v>
      </c>
      <c r="F622" s="37">
        <f>VLOOKUP(L622,Mapping!D:H,5,0)</f>
        <v>0</v>
      </c>
      <c r="G622" t="s">
        <v>562</v>
      </c>
      <c r="H622" t="s">
        <v>144</v>
      </c>
      <c r="I622" t="s">
        <v>1863</v>
      </c>
      <c r="J622">
        <v>550000</v>
      </c>
      <c r="K622" t="s">
        <v>666</v>
      </c>
      <c r="L622">
        <v>553147</v>
      </c>
      <c r="M622">
        <v>0</v>
      </c>
      <c r="N622" t="s">
        <v>951</v>
      </c>
      <c r="O622" t="s">
        <v>565</v>
      </c>
      <c r="P622">
        <v>-4632.1000000000004</v>
      </c>
      <c r="Q622">
        <v>0</v>
      </c>
      <c r="R622">
        <v>-17348.22</v>
      </c>
      <c r="S622">
        <v>0</v>
      </c>
      <c r="T622">
        <v>-21980.32</v>
      </c>
      <c r="U622">
        <v>0</v>
      </c>
      <c r="V622">
        <v>-4632.1000000000004</v>
      </c>
      <c r="W622">
        <v>0</v>
      </c>
      <c r="X622">
        <v>-17348.22</v>
      </c>
      <c r="Y622">
        <v>0</v>
      </c>
      <c r="Z622">
        <v>-21980.32</v>
      </c>
      <c r="AA622">
        <v>0</v>
      </c>
    </row>
    <row r="623" spans="1:27" ht="15" customHeight="1" x14ac:dyDescent="0.25">
      <c r="A623" s="37" t="str">
        <f t="shared" si="27"/>
        <v>LDMIPF6.1a</v>
      </c>
      <c r="B623" s="37" t="str">
        <f>VLOOKUP(L623,Mapping!D:F,3,0)</f>
        <v>6.1a</v>
      </c>
      <c r="C623" s="37" t="str">
        <f>VLOOKUP(L623,Mapping!D:G,4,0)</f>
        <v>Accrual</v>
      </c>
      <c r="D623" s="38">
        <f t="shared" si="28"/>
        <v>-2.4999449999999999E-3</v>
      </c>
      <c r="E623" s="38">
        <f t="shared" si="29"/>
        <v>-5.0542749999999996E-3</v>
      </c>
      <c r="F623" s="37">
        <f>VLOOKUP(L623,Mapping!D:H,5,0)</f>
        <v>0</v>
      </c>
      <c r="G623" t="s">
        <v>562</v>
      </c>
      <c r="H623" t="s">
        <v>144</v>
      </c>
      <c r="I623" t="s">
        <v>1863</v>
      </c>
      <c r="J623">
        <v>550000</v>
      </c>
      <c r="K623" t="s">
        <v>666</v>
      </c>
      <c r="L623">
        <v>553171</v>
      </c>
      <c r="M623">
        <v>0</v>
      </c>
      <c r="N623" t="s">
        <v>673</v>
      </c>
      <c r="O623" t="s">
        <v>565</v>
      </c>
      <c r="P623">
        <v>-25543.3</v>
      </c>
      <c r="Q623">
        <v>0</v>
      </c>
      <c r="R623">
        <v>-24999.45</v>
      </c>
      <c r="S623">
        <v>0</v>
      </c>
      <c r="T623">
        <v>-50542.75</v>
      </c>
      <c r="U623">
        <v>0</v>
      </c>
      <c r="V623">
        <v>-25543.3</v>
      </c>
      <c r="W623">
        <v>0</v>
      </c>
      <c r="X623">
        <v>-24999.45</v>
      </c>
      <c r="Y623">
        <v>0</v>
      </c>
      <c r="Z623">
        <v>-50542.75</v>
      </c>
      <c r="AA623">
        <v>0</v>
      </c>
    </row>
    <row r="624" spans="1:27" ht="15" customHeight="1" x14ac:dyDescent="0.25">
      <c r="A624" s="37" t="str">
        <f t="shared" si="27"/>
        <v>LDMIPF6.1a</v>
      </c>
      <c r="B624" s="37" t="str">
        <f>VLOOKUP(L624,Mapping!D:F,3,0)</f>
        <v>6.1a</v>
      </c>
      <c r="C624" s="37" t="str">
        <f>VLOOKUP(L624,Mapping!D:G,4,0)</f>
        <v>Accrual</v>
      </c>
      <c r="D624" s="38">
        <f t="shared" si="28"/>
        <v>-5.9660699999999998E-4</v>
      </c>
      <c r="E624" s="38">
        <f t="shared" si="29"/>
        <v>-7.4189099999999995E-4</v>
      </c>
      <c r="F624" s="37">
        <f>VLOOKUP(L624,Mapping!D:H,5,0)</f>
        <v>0</v>
      </c>
      <c r="G624" t="s">
        <v>562</v>
      </c>
      <c r="H624" t="s">
        <v>144</v>
      </c>
      <c r="I624" t="s">
        <v>1863</v>
      </c>
      <c r="J624">
        <v>550000</v>
      </c>
      <c r="K624" t="s">
        <v>666</v>
      </c>
      <c r="L624">
        <v>553176</v>
      </c>
      <c r="M624">
        <v>0</v>
      </c>
      <c r="N624" t="s">
        <v>674</v>
      </c>
      <c r="O624" t="s">
        <v>565</v>
      </c>
      <c r="P624">
        <v>-1452.84</v>
      </c>
      <c r="Q624">
        <v>0</v>
      </c>
      <c r="R624">
        <v>-5966.07</v>
      </c>
      <c r="S624">
        <v>0</v>
      </c>
      <c r="T624">
        <v>-7418.91</v>
      </c>
      <c r="U624">
        <v>0</v>
      </c>
      <c r="V624">
        <v>-1452.84</v>
      </c>
      <c r="W624">
        <v>0</v>
      </c>
      <c r="X624">
        <v>-5966.07</v>
      </c>
      <c r="Y624">
        <v>0</v>
      </c>
      <c r="Z624">
        <v>-7418.91</v>
      </c>
      <c r="AA624">
        <v>0</v>
      </c>
    </row>
    <row r="625" spans="1:27" ht="15" customHeight="1" x14ac:dyDescent="0.25">
      <c r="A625" s="37" t="str">
        <f t="shared" si="27"/>
        <v>LDMIPFIgnore</v>
      </c>
      <c r="B625" s="37" t="str">
        <f>VLOOKUP(L625,Mapping!D:F,3,0)</f>
        <v>Ignore</v>
      </c>
      <c r="C625" s="37" t="str">
        <f>VLOOKUP(L625,Mapping!D:G,4,0)</f>
        <v>Mirror</v>
      </c>
      <c r="D625" s="38">
        <f t="shared" si="28"/>
        <v>-5.2629424000000001E-2</v>
      </c>
      <c r="E625" s="38">
        <f t="shared" si="29"/>
        <v>-7.0121545999999993E-2</v>
      </c>
      <c r="F625" s="37">
        <f>VLOOKUP(L625,Mapping!D:H,5,0)</f>
        <v>0</v>
      </c>
      <c r="G625" t="s">
        <v>562</v>
      </c>
      <c r="H625" t="s">
        <v>144</v>
      </c>
      <c r="I625" t="s">
        <v>1863</v>
      </c>
      <c r="J625">
        <v>550000</v>
      </c>
      <c r="K625" t="s">
        <v>666</v>
      </c>
      <c r="L625">
        <v>553180</v>
      </c>
      <c r="M625">
        <v>0</v>
      </c>
      <c r="N625" t="s">
        <v>675</v>
      </c>
      <c r="O625" t="s">
        <v>565</v>
      </c>
      <c r="P625">
        <v>-174921.22</v>
      </c>
      <c r="Q625">
        <v>0</v>
      </c>
      <c r="R625">
        <v>-526294.24</v>
      </c>
      <c r="S625">
        <v>0</v>
      </c>
      <c r="T625">
        <v>-701215.46</v>
      </c>
      <c r="U625">
        <v>0</v>
      </c>
      <c r="V625">
        <v>-174921.22</v>
      </c>
      <c r="W625">
        <v>0</v>
      </c>
      <c r="X625">
        <v>-526294.24</v>
      </c>
      <c r="Y625">
        <v>0</v>
      </c>
      <c r="Z625">
        <v>-701215.46</v>
      </c>
      <c r="AA625">
        <v>0</v>
      </c>
    </row>
    <row r="626" spans="1:27" ht="15" customHeight="1" x14ac:dyDescent="0.25">
      <c r="A626" s="37" t="str">
        <f t="shared" si="27"/>
        <v>LDMIPF6.1a</v>
      </c>
      <c r="B626" s="37" t="str">
        <f>VLOOKUP(L626,Mapping!D:F,3,0)</f>
        <v>6.1a</v>
      </c>
      <c r="C626" s="37" t="str">
        <f>VLOOKUP(L626,Mapping!D:G,4,0)</f>
        <v>Accrual</v>
      </c>
      <c r="D626" s="38">
        <f t="shared" si="28"/>
        <v>-5.0000871000000002E-2</v>
      </c>
      <c r="E626" s="38">
        <f t="shared" si="29"/>
        <v>-0.10108956300000001</v>
      </c>
      <c r="F626" s="37">
        <f>VLOOKUP(L626,Mapping!D:H,5,0)</f>
        <v>0</v>
      </c>
      <c r="G626" t="s">
        <v>562</v>
      </c>
      <c r="H626" t="s">
        <v>144</v>
      </c>
      <c r="I626" t="s">
        <v>1863</v>
      </c>
      <c r="J626">
        <v>550000</v>
      </c>
      <c r="K626" t="s">
        <v>666</v>
      </c>
      <c r="L626">
        <v>553190</v>
      </c>
      <c r="M626">
        <v>0</v>
      </c>
      <c r="N626" t="s">
        <v>676</v>
      </c>
      <c r="O626" t="s">
        <v>565</v>
      </c>
      <c r="P626">
        <v>-510886.92</v>
      </c>
      <c r="Q626">
        <v>0</v>
      </c>
      <c r="R626">
        <v>-500008.71</v>
      </c>
      <c r="S626">
        <v>0</v>
      </c>
      <c r="T626">
        <v>-1010895.63</v>
      </c>
      <c r="U626">
        <v>0</v>
      </c>
      <c r="V626">
        <v>-510886.92</v>
      </c>
      <c r="W626">
        <v>0</v>
      </c>
      <c r="X626">
        <v>-500008.71</v>
      </c>
      <c r="Y626">
        <v>0</v>
      </c>
      <c r="Z626">
        <v>-1010895.63</v>
      </c>
      <c r="AA626">
        <v>0</v>
      </c>
    </row>
    <row r="627" spans="1:27" ht="15" customHeight="1" x14ac:dyDescent="0.25">
      <c r="A627" s="37" t="str">
        <f t="shared" si="27"/>
        <v>LDMIPF6.1</v>
      </c>
      <c r="B627" s="37">
        <f>VLOOKUP(L627,Mapping!D:F,3,0)</f>
        <v>6.1</v>
      </c>
      <c r="C627" s="37" t="str">
        <f>VLOOKUP(L627,Mapping!D:G,4,0)</f>
        <v>Accrual</v>
      </c>
      <c r="D627" s="38">
        <f t="shared" si="28"/>
        <v>-0.15836664500000003</v>
      </c>
      <c r="E627" s="38">
        <f t="shared" si="29"/>
        <v>-0.319031442</v>
      </c>
      <c r="F627" s="37">
        <f>VLOOKUP(L627,Mapping!D:H,5,0)</f>
        <v>0</v>
      </c>
      <c r="G627" t="s">
        <v>562</v>
      </c>
      <c r="H627" t="s">
        <v>144</v>
      </c>
      <c r="I627" t="s">
        <v>1863</v>
      </c>
      <c r="J627">
        <v>550000</v>
      </c>
      <c r="K627" t="s">
        <v>666</v>
      </c>
      <c r="L627">
        <v>553202</v>
      </c>
      <c r="M627">
        <v>0</v>
      </c>
      <c r="N627" t="s">
        <v>678</v>
      </c>
      <c r="O627" t="s">
        <v>565</v>
      </c>
      <c r="P627">
        <v>-1606647.97</v>
      </c>
      <c r="Q627">
        <v>0</v>
      </c>
      <c r="R627">
        <v>-1583666.4500000002</v>
      </c>
      <c r="S627">
        <v>0</v>
      </c>
      <c r="T627">
        <v>-3190314.42</v>
      </c>
      <c r="U627">
        <v>0</v>
      </c>
      <c r="V627">
        <v>-1606647.97</v>
      </c>
      <c r="W627">
        <v>0</v>
      </c>
      <c r="X627">
        <v>-1583666.4500000002</v>
      </c>
      <c r="Y627">
        <v>0</v>
      </c>
      <c r="Z627">
        <v>-3190314.42</v>
      </c>
      <c r="AA627">
        <v>0</v>
      </c>
    </row>
    <row r="628" spans="1:27" ht="15" customHeight="1" x14ac:dyDescent="0.25">
      <c r="A628" s="37" t="str">
        <f t="shared" si="27"/>
        <v>LDMIPF6.1a</v>
      </c>
      <c r="B628" s="37" t="str">
        <f>VLOOKUP(L628,Mapping!D:F,3,0)</f>
        <v>6.1a</v>
      </c>
      <c r="C628" s="37" t="str">
        <f>VLOOKUP(L628,Mapping!D:G,4,0)</f>
        <v>Accrual</v>
      </c>
      <c r="D628" s="38">
        <f t="shared" si="28"/>
        <v>9.7920000000000011E-5</v>
      </c>
      <c r="E628" s="38">
        <f t="shared" si="29"/>
        <v>1.22435E-4</v>
      </c>
      <c r="F628" s="37">
        <f>VLOOKUP(L628,Mapping!D:H,5,0)</f>
        <v>0</v>
      </c>
      <c r="G628" t="s">
        <v>562</v>
      </c>
      <c r="H628" t="s">
        <v>144</v>
      </c>
      <c r="I628" t="s">
        <v>1863</v>
      </c>
      <c r="J628">
        <v>550000</v>
      </c>
      <c r="K628" t="s">
        <v>666</v>
      </c>
      <c r="L628">
        <v>553203</v>
      </c>
      <c r="M628">
        <v>0</v>
      </c>
      <c r="N628" t="s">
        <v>742</v>
      </c>
      <c r="O628" t="s">
        <v>565</v>
      </c>
      <c r="P628">
        <v>0</v>
      </c>
      <c r="Q628">
        <v>245.15</v>
      </c>
      <c r="R628">
        <v>0</v>
      </c>
      <c r="S628">
        <v>979.2</v>
      </c>
      <c r="T628">
        <v>0</v>
      </c>
      <c r="U628">
        <v>1224.3500000000001</v>
      </c>
      <c r="V628">
        <v>0</v>
      </c>
      <c r="W628">
        <v>245.15</v>
      </c>
      <c r="X628">
        <v>0</v>
      </c>
      <c r="Y628">
        <v>979.2</v>
      </c>
      <c r="Z628">
        <v>0</v>
      </c>
      <c r="AA628">
        <v>1224.3500000000001</v>
      </c>
    </row>
    <row r="629" spans="1:27" ht="15" customHeight="1" x14ac:dyDescent="0.25">
      <c r="A629" s="37" t="str">
        <f t="shared" si="27"/>
        <v>LDMIPF6.1</v>
      </c>
      <c r="B629" s="37">
        <f>VLOOKUP(L629,Mapping!D:F,3,0)</f>
        <v>6.1</v>
      </c>
      <c r="C629" s="37" t="str">
        <f>VLOOKUP(L629,Mapping!D:G,4,0)</f>
        <v>Accrual</v>
      </c>
      <c r="D629" s="38">
        <f t="shared" si="28"/>
        <v>0.11088746200000001</v>
      </c>
      <c r="E629" s="38">
        <f t="shared" si="29"/>
        <v>0.18725486899999999</v>
      </c>
      <c r="F629" s="37">
        <f>VLOOKUP(L629,Mapping!D:H,5,0)</f>
        <v>0</v>
      </c>
      <c r="G629" t="s">
        <v>562</v>
      </c>
      <c r="H629" t="s">
        <v>144</v>
      </c>
      <c r="I629" t="s">
        <v>1863</v>
      </c>
      <c r="J629">
        <v>550000</v>
      </c>
      <c r="K629" t="s">
        <v>666</v>
      </c>
      <c r="L629">
        <v>553208</v>
      </c>
      <c r="M629">
        <v>0</v>
      </c>
      <c r="N629" t="s">
        <v>679</v>
      </c>
      <c r="O629" t="s">
        <v>565</v>
      </c>
      <c r="P629">
        <v>0</v>
      </c>
      <c r="Q629">
        <v>763674.07</v>
      </c>
      <c r="R629">
        <v>0</v>
      </c>
      <c r="S629">
        <v>1108874.6200000001</v>
      </c>
      <c r="T629">
        <v>0</v>
      </c>
      <c r="U629">
        <v>1872548.69</v>
      </c>
      <c r="V629">
        <v>0</v>
      </c>
      <c r="W629">
        <v>763674.07</v>
      </c>
      <c r="X629">
        <v>0</v>
      </c>
      <c r="Y629">
        <v>1108874.6200000001</v>
      </c>
      <c r="Z629">
        <v>0</v>
      </c>
      <c r="AA629">
        <v>1872548.69</v>
      </c>
    </row>
    <row r="630" spans="1:27" ht="15" customHeight="1" x14ac:dyDescent="0.25">
      <c r="A630" s="37" t="str">
        <f t="shared" si="27"/>
        <v>LDMIPFIgnore</v>
      </c>
      <c r="B630" s="37" t="str">
        <f>VLOOKUP(L630,Mapping!D:F,3,0)</f>
        <v>Ignore</v>
      </c>
      <c r="C630" s="37" t="str">
        <f>VLOOKUP(L630,Mapping!D:G,4,0)</f>
        <v>Mirror</v>
      </c>
      <c r="D630" s="38">
        <f t="shared" si="28"/>
        <v>-1.1800000000000001E-3</v>
      </c>
      <c r="E630" s="38">
        <f t="shared" si="29"/>
        <v>-1.1800000000000001E-3</v>
      </c>
      <c r="F630" s="37">
        <f>VLOOKUP(L630,Mapping!D:H,5,0)</f>
        <v>0</v>
      </c>
      <c r="G630" t="s">
        <v>562</v>
      </c>
      <c r="H630" t="s">
        <v>144</v>
      </c>
      <c r="I630" t="s">
        <v>1863</v>
      </c>
      <c r="J630">
        <v>550000</v>
      </c>
      <c r="K630" t="s">
        <v>666</v>
      </c>
      <c r="L630">
        <v>553213</v>
      </c>
      <c r="M630">
        <v>0</v>
      </c>
      <c r="N630" t="s">
        <v>680</v>
      </c>
      <c r="O630" t="s">
        <v>565</v>
      </c>
      <c r="P630">
        <v>0</v>
      </c>
      <c r="Q630">
        <v>0</v>
      </c>
      <c r="R630">
        <v>-11800</v>
      </c>
      <c r="S630">
        <v>0</v>
      </c>
      <c r="T630">
        <v>-11800</v>
      </c>
      <c r="U630">
        <v>0</v>
      </c>
      <c r="V630">
        <v>0</v>
      </c>
      <c r="W630">
        <v>0</v>
      </c>
      <c r="X630">
        <v>-11800</v>
      </c>
      <c r="Y630">
        <v>0</v>
      </c>
      <c r="Z630">
        <v>-11800</v>
      </c>
      <c r="AA630">
        <v>0</v>
      </c>
    </row>
    <row r="631" spans="1:27" ht="15" customHeight="1" x14ac:dyDescent="0.25">
      <c r="A631" s="37" t="str">
        <f t="shared" si="27"/>
        <v>LDMIPFIgnore</v>
      </c>
      <c r="B631" s="37" t="str">
        <f>VLOOKUP(L631,Mapping!D:F,3,0)</f>
        <v>Ignore</v>
      </c>
      <c r="C631" s="37" t="str">
        <f>VLOOKUP(L631,Mapping!D:G,4,0)</f>
        <v>Mirror</v>
      </c>
      <c r="D631" s="38">
        <f t="shared" si="28"/>
        <v>-8.5945100000000001E-4</v>
      </c>
      <c r="E631" s="38">
        <f t="shared" si="29"/>
        <v>-1.650554E-3</v>
      </c>
      <c r="F631" s="37">
        <f>VLOOKUP(L631,Mapping!D:H,5,0)</f>
        <v>0</v>
      </c>
      <c r="G631" t="s">
        <v>562</v>
      </c>
      <c r="H631" t="s">
        <v>144</v>
      </c>
      <c r="I631" t="s">
        <v>1863</v>
      </c>
      <c r="J631">
        <v>550000</v>
      </c>
      <c r="K631" t="s">
        <v>666</v>
      </c>
      <c r="L631">
        <v>553219</v>
      </c>
      <c r="M631">
        <v>0</v>
      </c>
      <c r="N631" t="s">
        <v>865</v>
      </c>
      <c r="O631" t="s">
        <v>565</v>
      </c>
      <c r="P631">
        <v>-7911.03</v>
      </c>
      <c r="Q631">
        <v>0</v>
      </c>
      <c r="R631">
        <v>-8594.51</v>
      </c>
      <c r="S631">
        <v>0</v>
      </c>
      <c r="T631">
        <v>-16505.54</v>
      </c>
      <c r="U631">
        <v>0</v>
      </c>
      <c r="V631">
        <v>-7911.03</v>
      </c>
      <c r="W631">
        <v>0</v>
      </c>
      <c r="X631">
        <v>-8594.51</v>
      </c>
      <c r="Y631">
        <v>0</v>
      </c>
      <c r="Z631">
        <v>-16505.54</v>
      </c>
      <c r="AA631">
        <v>0</v>
      </c>
    </row>
    <row r="632" spans="1:27" ht="15" customHeight="1" x14ac:dyDescent="0.25">
      <c r="A632" s="37" t="str">
        <f t="shared" si="27"/>
        <v>LDMIPF6.1a</v>
      </c>
      <c r="B632" s="37" t="str">
        <f>VLOOKUP(L632,Mapping!D:F,3,0)</f>
        <v>6.1a</v>
      </c>
      <c r="C632" s="37" t="str">
        <f>VLOOKUP(L632,Mapping!D:G,4,0)</f>
        <v>Accrual</v>
      </c>
      <c r="D632" s="38">
        <f t="shared" si="28"/>
        <v>-2.4999449999999999E-3</v>
      </c>
      <c r="E632" s="38">
        <f t="shared" si="29"/>
        <v>-5.0542749999999996E-3</v>
      </c>
      <c r="F632" s="37">
        <f>VLOOKUP(L632,Mapping!D:H,5,0)</f>
        <v>0</v>
      </c>
      <c r="G632" t="s">
        <v>562</v>
      </c>
      <c r="H632" t="s">
        <v>144</v>
      </c>
      <c r="I632" t="s">
        <v>1863</v>
      </c>
      <c r="J632">
        <v>550000</v>
      </c>
      <c r="K632" t="s">
        <v>666</v>
      </c>
      <c r="L632">
        <v>554526</v>
      </c>
      <c r="M632">
        <v>0</v>
      </c>
      <c r="N632" t="s">
        <v>681</v>
      </c>
      <c r="O632" t="s">
        <v>565</v>
      </c>
      <c r="P632">
        <v>-25543.3</v>
      </c>
      <c r="Q632">
        <v>0</v>
      </c>
      <c r="R632">
        <v>-24999.45</v>
      </c>
      <c r="S632">
        <v>0</v>
      </c>
      <c r="T632">
        <v>-50542.75</v>
      </c>
      <c r="U632">
        <v>0</v>
      </c>
      <c r="V632">
        <v>-25543.3</v>
      </c>
      <c r="W632">
        <v>0</v>
      </c>
      <c r="X632">
        <v>-24999.45</v>
      </c>
      <c r="Y632">
        <v>0</v>
      </c>
      <c r="Z632">
        <v>-50542.75</v>
      </c>
      <c r="AA632">
        <v>0</v>
      </c>
    </row>
    <row r="633" spans="1:27" ht="15" customHeight="1" x14ac:dyDescent="0.25">
      <c r="A633" s="37" t="str">
        <f t="shared" si="27"/>
        <v>LDMIPFIgnore</v>
      </c>
      <c r="B633" s="37" t="str">
        <f>VLOOKUP(L633,Mapping!D:F,3,0)</f>
        <v>Ignore</v>
      </c>
      <c r="C633" s="37" t="str">
        <f>VLOOKUP(L633,Mapping!D:G,4,0)</f>
        <v>Mirror</v>
      </c>
      <c r="D633" s="38">
        <f t="shared" si="28"/>
        <v>-6.3122600000000003E-4</v>
      </c>
      <c r="E633" s="38">
        <f t="shared" si="29"/>
        <v>-6.4408800000000002E-4</v>
      </c>
      <c r="F633" s="37">
        <f>VLOOKUP(L633,Mapping!D:H,5,0)</f>
        <v>0</v>
      </c>
      <c r="G633" t="s">
        <v>562</v>
      </c>
      <c r="H633" t="s">
        <v>144</v>
      </c>
      <c r="I633" t="s">
        <v>1863</v>
      </c>
      <c r="J633">
        <v>550000</v>
      </c>
      <c r="K633" t="s">
        <v>666</v>
      </c>
      <c r="L633">
        <v>554527</v>
      </c>
      <c r="M633">
        <v>0</v>
      </c>
      <c r="N633" t="s">
        <v>682</v>
      </c>
      <c r="O633" t="s">
        <v>565</v>
      </c>
      <c r="P633">
        <v>-128.62</v>
      </c>
      <c r="Q633">
        <v>0</v>
      </c>
      <c r="R633">
        <v>-6312.26</v>
      </c>
      <c r="S633">
        <v>0</v>
      </c>
      <c r="T633">
        <v>-6440.88</v>
      </c>
      <c r="U633">
        <v>0</v>
      </c>
      <c r="V633">
        <v>-128.62</v>
      </c>
      <c r="W633">
        <v>0</v>
      </c>
      <c r="X633">
        <v>-6312.26</v>
      </c>
      <c r="Y633">
        <v>0</v>
      </c>
      <c r="Z633">
        <v>-6440.88</v>
      </c>
      <c r="AA633">
        <v>0</v>
      </c>
    </row>
    <row r="634" spans="1:27" ht="15" customHeight="1" x14ac:dyDescent="0.25">
      <c r="A634" s="37" t="str">
        <f t="shared" si="27"/>
        <v>LDMIPFIgnore</v>
      </c>
      <c r="B634" s="37" t="str">
        <f>VLOOKUP(L634,Mapping!D:F,3,0)</f>
        <v>Ignore</v>
      </c>
      <c r="C634" s="37" t="str">
        <f>VLOOKUP(L634,Mapping!D:G,4,0)</f>
        <v>Mirror</v>
      </c>
      <c r="D634" s="38">
        <f t="shared" si="28"/>
        <v>-7.5466200000000002E-4</v>
      </c>
      <c r="E634" s="38">
        <f t="shared" si="29"/>
        <v>-2.3980939999999999E-3</v>
      </c>
      <c r="F634" s="37">
        <f>VLOOKUP(L634,Mapping!D:H,5,0)</f>
        <v>0</v>
      </c>
      <c r="G634" t="s">
        <v>562</v>
      </c>
      <c r="H634" t="s">
        <v>144</v>
      </c>
      <c r="I634" t="s">
        <v>1863</v>
      </c>
      <c r="J634">
        <v>550000</v>
      </c>
      <c r="K634" t="s">
        <v>666</v>
      </c>
      <c r="L634">
        <v>555104</v>
      </c>
      <c r="M634">
        <v>0</v>
      </c>
      <c r="N634" t="s">
        <v>683</v>
      </c>
      <c r="O634" t="s">
        <v>565</v>
      </c>
      <c r="P634">
        <v>-16434.32</v>
      </c>
      <c r="Q634">
        <v>0</v>
      </c>
      <c r="R634">
        <v>-7546.62</v>
      </c>
      <c r="S634">
        <v>0</v>
      </c>
      <c r="T634">
        <v>-23980.94</v>
      </c>
      <c r="U634">
        <v>0</v>
      </c>
      <c r="V634">
        <v>-16434.32</v>
      </c>
      <c r="W634">
        <v>0</v>
      </c>
      <c r="X634">
        <v>-7546.62</v>
      </c>
      <c r="Y634">
        <v>0</v>
      </c>
      <c r="Z634">
        <v>-23980.94</v>
      </c>
      <c r="AA634">
        <v>0</v>
      </c>
    </row>
    <row r="635" spans="1:27" ht="15" customHeight="1" x14ac:dyDescent="0.25">
      <c r="A635" s="37" t="str">
        <f t="shared" si="27"/>
        <v>LDMIPF6.1</v>
      </c>
      <c r="B635" s="37">
        <f>VLOOKUP(L635,Mapping!D:F,3,0)</f>
        <v>6.1</v>
      </c>
      <c r="C635" s="37" t="str">
        <f>VLOOKUP(L635,Mapping!D:G,4,0)</f>
        <v>Accrual</v>
      </c>
      <c r="D635" s="38">
        <f t="shared" si="28"/>
        <v>-0.10651076599999999</v>
      </c>
      <c r="E635" s="38">
        <f t="shared" si="29"/>
        <v>-0.182878173</v>
      </c>
      <c r="F635" s="37">
        <f>VLOOKUP(L635,Mapping!D:H,5,0)</f>
        <v>0</v>
      </c>
      <c r="G635" t="s">
        <v>562</v>
      </c>
      <c r="H635" t="s">
        <v>144</v>
      </c>
      <c r="I635" t="s">
        <v>1863</v>
      </c>
      <c r="J635">
        <v>550000</v>
      </c>
      <c r="K635" t="s">
        <v>666</v>
      </c>
      <c r="L635">
        <v>555157</v>
      </c>
      <c r="M635">
        <v>0</v>
      </c>
      <c r="N635" t="s">
        <v>684</v>
      </c>
      <c r="O635" t="s">
        <v>565</v>
      </c>
      <c r="P635">
        <v>-763674.07</v>
      </c>
      <c r="Q635">
        <v>0</v>
      </c>
      <c r="R635">
        <v>-1065107.6599999999</v>
      </c>
      <c r="S635">
        <v>0</v>
      </c>
      <c r="T635">
        <v>-1828781.73</v>
      </c>
      <c r="U635">
        <v>0</v>
      </c>
      <c r="V635">
        <v>-763674.07</v>
      </c>
      <c r="W635">
        <v>0</v>
      </c>
      <c r="X635">
        <v>-1065107.6599999999</v>
      </c>
      <c r="Y635">
        <v>0</v>
      </c>
      <c r="Z635">
        <v>-1828781.73</v>
      </c>
      <c r="AA635">
        <v>0</v>
      </c>
    </row>
    <row r="636" spans="1:27" ht="15" customHeight="1" x14ac:dyDescent="0.25">
      <c r="A636" s="37" t="str">
        <f t="shared" si="27"/>
        <v>LDMIPF6.1</v>
      </c>
      <c r="B636" s="37">
        <f>VLOOKUP(L636,Mapping!D:F,3,0)</f>
        <v>6.1</v>
      </c>
      <c r="C636" s="37" t="str">
        <f>VLOOKUP(L636,Mapping!D:G,4,0)</f>
        <v>Accrual</v>
      </c>
      <c r="D636" s="38">
        <f t="shared" si="28"/>
        <v>-4.3766960000000002E-3</v>
      </c>
      <c r="E636" s="38">
        <f t="shared" si="29"/>
        <v>-4.3766960000000002E-3</v>
      </c>
      <c r="F636" s="37">
        <f>VLOOKUP(L636,Mapping!D:H,5,0)</f>
        <v>0</v>
      </c>
      <c r="G636" t="s">
        <v>562</v>
      </c>
      <c r="H636" t="s">
        <v>144</v>
      </c>
      <c r="I636" t="s">
        <v>1863</v>
      </c>
      <c r="J636">
        <v>550000</v>
      </c>
      <c r="K636" t="s">
        <v>666</v>
      </c>
      <c r="L636">
        <v>555159</v>
      </c>
      <c r="M636">
        <v>0</v>
      </c>
      <c r="N636" t="s">
        <v>2813</v>
      </c>
      <c r="O636" t="s">
        <v>565</v>
      </c>
      <c r="P636">
        <v>0</v>
      </c>
      <c r="Q636">
        <v>0</v>
      </c>
      <c r="R636">
        <v>-43766.96</v>
      </c>
      <c r="S636">
        <v>0</v>
      </c>
      <c r="T636">
        <v>-43766.96</v>
      </c>
      <c r="U636">
        <v>0</v>
      </c>
      <c r="V636">
        <v>0</v>
      </c>
      <c r="W636">
        <v>0</v>
      </c>
      <c r="X636">
        <v>-43766.96</v>
      </c>
      <c r="Y636">
        <v>0</v>
      </c>
      <c r="Z636">
        <v>-43766.96</v>
      </c>
      <c r="AA636">
        <v>0</v>
      </c>
    </row>
    <row r="637" spans="1:27" ht="15" customHeight="1" x14ac:dyDescent="0.25">
      <c r="A637" s="37" t="str">
        <f t="shared" si="27"/>
        <v>LDMIPFIgnore</v>
      </c>
      <c r="B637" s="37" t="str">
        <f>VLOOKUP(L637,Mapping!D:F,3,0)</f>
        <v>Ignore</v>
      </c>
      <c r="C637" s="37" t="str">
        <f>VLOOKUP(L637,Mapping!D:G,4,0)</f>
        <v>Mirror</v>
      </c>
      <c r="D637" s="38">
        <f t="shared" si="28"/>
        <v>-4.8628680000000002E-3</v>
      </c>
      <c r="E637" s="38">
        <f t="shared" si="29"/>
        <v>-5.1285499999999999E-3</v>
      </c>
      <c r="F637" s="37">
        <f>VLOOKUP(L637,Mapping!D:H,5,0)</f>
        <v>0</v>
      </c>
      <c r="G637" t="s">
        <v>562</v>
      </c>
      <c r="H637" t="s">
        <v>144</v>
      </c>
      <c r="I637" t="s">
        <v>1863</v>
      </c>
      <c r="J637">
        <v>550000</v>
      </c>
      <c r="K637" t="s">
        <v>666</v>
      </c>
      <c r="L637">
        <v>555204</v>
      </c>
      <c r="M637">
        <v>0</v>
      </c>
      <c r="N637" t="s">
        <v>685</v>
      </c>
      <c r="O637" t="s">
        <v>565</v>
      </c>
      <c r="P637">
        <v>-2656.82</v>
      </c>
      <c r="Q637">
        <v>0</v>
      </c>
      <c r="R637">
        <v>-48628.68</v>
      </c>
      <c r="S637">
        <v>0</v>
      </c>
      <c r="T637">
        <v>-51285.5</v>
      </c>
      <c r="U637">
        <v>0</v>
      </c>
      <c r="V637">
        <v>-2656.82</v>
      </c>
      <c r="W637">
        <v>0</v>
      </c>
      <c r="X637">
        <v>-48628.68</v>
      </c>
      <c r="Y637">
        <v>0</v>
      </c>
      <c r="Z637">
        <v>-51285.5</v>
      </c>
      <c r="AA637">
        <v>0</v>
      </c>
    </row>
    <row r="638" spans="1:27" ht="15" customHeight="1" x14ac:dyDescent="0.25">
      <c r="A638" s="37" t="str">
        <f t="shared" si="27"/>
        <v>LDMIPF6.1a</v>
      </c>
      <c r="B638" s="37" t="str">
        <f>VLOOKUP(L638,Mapping!D:F,3,0)</f>
        <v>6.1a</v>
      </c>
      <c r="C638" s="37" t="str">
        <f>VLOOKUP(L638,Mapping!D:G,4,0)</f>
        <v>Accrual</v>
      </c>
      <c r="D638" s="38">
        <f t="shared" si="28"/>
        <v>-2.5286114000000002E-2</v>
      </c>
      <c r="E638" s="38">
        <f t="shared" si="29"/>
        <v>-5.1264733E-2</v>
      </c>
      <c r="F638" s="37">
        <f>VLOOKUP(L638,Mapping!D:H,5,0)</f>
        <v>0</v>
      </c>
      <c r="G638" t="s">
        <v>562</v>
      </c>
      <c r="H638" t="s">
        <v>144</v>
      </c>
      <c r="I638" t="s">
        <v>1863</v>
      </c>
      <c r="J638">
        <v>550000</v>
      </c>
      <c r="K638" t="s">
        <v>666</v>
      </c>
      <c r="L638">
        <v>555597</v>
      </c>
      <c r="M638">
        <v>0</v>
      </c>
      <c r="N638" t="s">
        <v>686</v>
      </c>
      <c r="O638" t="s">
        <v>565</v>
      </c>
      <c r="P638">
        <v>-259786.19</v>
      </c>
      <c r="Q638">
        <v>0</v>
      </c>
      <c r="R638">
        <v>-252861.14</v>
      </c>
      <c r="S638">
        <v>0</v>
      </c>
      <c r="T638">
        <v>-512647.33</v>
      </c>
      <c r="U638">
        <v>0</v>
      </c>
      <c r="V638">
        <v>-259786.19</v>
      </c>
      <c r="W638">
        <v>0</v>
      </c>
      <c r="X638">
        <v>-252861.14</v>
      </c>
      <c r="Y638">
        <v>0</v>
      </c>
      <c r="Z638">
        <v>-512647.33</v>
      </c>
      <c r="AA638">
        <v>0</v>
      </c>
    </row>
    <row r="639" spans="1:27" ht="15" customHeight="1" x14ac:dyDescent="0.25">
      <c r="A639" s="37" t="str">
        <f t="shared" si="27"/>
        <v>LDMIPF6.1a</v>
      </c>
      <c r="B639" s="37" t="str">
        <f>VLOOKUP(L639,Mapping!D:F,3,0)</f>
        <v>6.1a</v>
      </c>
      <c r="C639" s="37" t="str">
        <f>VLOOKUP(L639,Mapping!D:G,4,0)</f>
        <v>Accrual</v>
      </c>
      <c r="D639" s="38">
        <f t="shared" si="28"/>
        <v>-2.5286114000000002E-2</v>
      </c>
      <c r="E639" s="38">
        <f t="shared" si="29"/>
        <v>-5.1264733E-2</v>
      </c>
      <c r="F639" s="37">
        <f>VLOOKUP(L639,Mapping!D:H,5,0)</f>
        <v>0</v>
      </c>
      <c r="G639" t="s">
        <v>562</v>
      </c>
      <c r="H639" t="s">
        <v>144</v>
      </c>
      <c r="I639" t="s">
        <v>1863</v>
      </c>
      <c r="J639">
        <v>550000</v>
      </c>
      <c r="K639" t="s">
        <v>666</v>
      </c>
      <c r="L639">
        <v>555598</v>
      </c>
      <c r="M639">
        <v>0</v>
      </c>
      <c r="N639" t="s">
        <v>687</v>
      </c>
      <c r="O639" t="s">
        <v>565</v>
      </c>
      <c r="P639">
        <v>-259786.19</v>
      </c>
      <c r="Q639">
        <v>0</v>
      </c>
      <c r="R639">
        <v>-252861.14</v>
      </c>
      <c r="S639">
        <v>0</v>
      </c>
      <c r="T639">
        <v>-512647.33</v>
      </c>
      <c r="U639">
        <v>0</v>
      </c>
      <c r="V639">
        <v>-259786.19</v>
      </c>
      <c r="W639">
        <v>0</v>
      </c>
      <c r="X639">
        <v>-252861.14</v>
      </c>
      <c r="Y639">
        <v>0</v>
      </c>
      <c r="Z639">
        <v>-512647.33</v>
      </c>
      <c r="AA639">
        <v>0</v>
      </c>
    </row>
    <row r="640" spans="1:27" ht="15" customHeight="1" x14ac:dyDescent="0.25">
      <c r="A640" s="37" t="str">
        <f t="shared" si="27"/>
        <v>LDMIPF6.1a</v>
      </c>
      <c r="B640" s="37" t="str">
        <f>VLOOKUP(L640,Mapping!D:F,3,0)</f>
        <v>6.1a</v>
      </c>
      <c r="C640" s="37" t="str">
        <f>VLOOKUP(L640,Mapping!D:G,4,0)</f>
        <v>Accrual</v>
      </c>
      <c r="D640" s="38">
        <f t="shared" si="28"/>
        <v>6.4264300000000003E-4</v>
      </c>
      <c r="E640" s="38">
        <f t="shared" si="29"/>
        <v>1.2678030000000001E-3</v>
      </c>
      <c r="F640" s="37">
        <f>VLOOKUP(L640,Mapping!D:H,5,0)</f>
        <v>0</v>
      </c>
      <c r="G640" t="s">
        <v>562</v>
      </c>
      <c r="H640" t="s">
        <v>144</v>
      </c>
      <c r="I640" t="s">
        <v>1863</v>
      </c>
      <c r="J640">
        <v>550000</v>
      </c>
      <c r="K640" t="s">
        <v>666</v>
      </c>
      <c r="L640">
        <v>555599</v>
      </c>
      <c r="M640">
        <v>0</v>
      </c>
      <c r="N640" t="s">
        <v>688</v>
      </c>
      <c r="O640" t="s">
        <v>565</v>
      </c>
      <c r="P640">
        <v>0</v>
      </c>
      <c r="Q640">
        <v>6251.6</v>
      </c>
      <c r="R640">
        <v>0</v>
      </c>
      <c r="S640">
        <v>6426.43</v>
      </c>
      <c r="T640">
        <v>0</v>
      </c>
      <c r="U640">
        <v>12678.03</v>
      </c>
      <c r="V640">
        <v>0</v>
      </c>
      <c r="W640">
        <v>6251.6</v>
      </c>
      <c r="X640">
        <v>0</v>
      </c>
      <c r="Y640">
        <v>6426.43</v>
      </c>
      <c r="Z640">
        <v>0</v>
      </c>
      <c r="AA640">
        <v>12678.03</v>
      </c>
    </row>
    <row r="641" spans="1:27" ht="15" customHeight="1" x14ac:dyDescent="0.25">
      <c r="A641" s="37" t="str">
        <f t="shared" si="27"/>
        <v>LDMIPF6.1a</v>
      </c>
      <c r="B641" s="37" t="str">
        <f>VLOOKUP(L641,Mapping!D:F,3,0)</f>
        <v>6.1a</v>
      </c>
      <c r="C641" s="37" t="str">
        <f>VLOOKUP(L641,Mapping!D:G,4,0)</f>
        <v>Accrual</v>
      </c>
      <c r="D641" s="38">
        <f t="shared" si="28"/>
        <v>6.4264300000000003E-4</v>
      </c>
      <c r="E641" s="38">
        <f t="shared" si="29"/>
        <v>1.2678030000000001E-3</v>
      </c>
      <c r="F641" s="37">
        <f>VLOOKUP(L641,Mapping!D:H,5,0)</f>
        <v>0</v>
      </c>
      <c r="G641" t="s">
        <v>562</v>
      </c>
      <c r="H641" t="s">
        <v>144</v>
      </c>
      <c r="I641" t="s">
        <v>1863</v>
      </c>
      <c r="J641">
        <v>550000</v>
      </c>
      <c r="K641" t="s">
        <v>666</v>
      </c>
      <c r="L641">
        <v>555600</v>
      </c>
      <c r="M641">
        <v>0</v>
      </c>
      <c r="N641" t="s">
        <v>689</v>
      </c>
      <c r="O641" t="s">
        <v>565</v>
      </c>
      <c r="P641">
        <v>0</v>
      </c>
      <c r="Q641">
        <v>6251.6</v>
      </c>
      <c r="R641">
        <v>0</v>
      </c>
      <c r="S641">
        <v>6426.43</v>
      </c>
      <c r="T641">
        <v>0</v>
      </c>
      <c r="U641">
        <v>12678.03</v>
      </c>
      <c r="V641">
        <v>0</v>
      </c>
      <c r="W641">
        <v>6251.6</v>
      </c>
      <c r="X641">
        <v>0</v>
      </c>
      <c r="Y641">
        <v>6426.43</v>
      </c>
      <c r="Z641">
        <v>0</v>
      </c>
      <c r="AA641">
        <v>12678.03</v>
      </c>
    </row>
    <row r="642" spans="1:27" ht="15" customHeight="1" x14ac:dyDescent="0.25">
      <c r="A642" s="37" t="str">
        <f t="shared" si="27"/>
        <v>LDMIPFIgnore</v>
      </c>
      <c r="B642" s="37" t="str">
        <f>VLOOKUP(L642,Mapping!D:F,3,0)</f>
        <v>Ignore</v>
      </c>
      <c r="C642" s="37" t="str">
        <f>VLOOKUP(L642,Mapping!D:G,4,0)</f>
        <v>Mirror</v>
      </c>
      <c r="D642" s="38">
        <f t="shared" si="28"/>
        <v>0</v>
      </c>
      <c r="E642" s="38">
        <f t="shared" si="29"/>
        <v>-2.9090000000000004E-5</v>
      </c>
      <c r="F642" s="37">
        <f>VLOOKUP(L642,Mapping!D:H,5,0)</f>
        <v>0</v>
      </c>
      <c r="G642" t="s">
        <v>562</v>
      </c>
      <c r="H642" t="s">
        <v>144</v>
      </c>
      <c r="I642" t="s">
        <v>1863</v>
      </c>
      <c r="J642">
        <v>550000</v>
      </c>
      <c r="K642" t="s">
        <v>666</v>
      </c>
      <c r="L642">
        <v>556421</v>
      </c>
      <c r="M642">
        <v>0</v>
      </c>
      <c r="N642" t="s">
        <v>690</v>
      </c>
      <c r="O642" t="s">
        <v>565</v>
      </c>
      <c r="P642">
        <v>-290.90000000000003</v>
      </c>
      <c r="Q642">
        <v>0</v>
      </c>
      <c r="R642">
        <v>0</v>
      </c>
      <c r="S642">
        <v>0</v>
      </c>
      <c r="T642">
        <v>-290.90000000000003</v>
      </c>
      <c r="U642">
        <v>0</v>
      </c>
      <c r="V642">
        <v>-290.90000000000003</v>
      </c>
      <c r="W642">
        <v>0</v>
      </c>
      <c r="X642">
        <v>0</v>
      </c>
      <c r="Y642">
        <v>0</v>
      </c>
      <c r="Z642">
        <v>-290.90000000000003</v>
      </c>
      <c r="AA642">
        <v>0</v>
      </c>
    </row>
    <row r="643" spans="1:27" ht="15" customHeight="1" x14ac:dyDescent="0.25">
      <c r="A643" s="37" t="str">
        <f t="shared" si="27"/>
        <v>LDMIPF6.2</v>
      </c>
      <c r="B643" s="37">
        <f>VLOOKUP(L643,Mapping!D:F,3,0)</f>
        <v>6.2</v>
      </c>
      <c r="C643" s="37" t="str">
        <f>VLOOKUP(L643,Mapping!D:G,4,0)</f>
        <v>Accrual</v>
      </c>
      <c r="D643" s="38">
        <f t="shared" si="28"/>
        <v>-0.280956172</v>
      </c>
      <c r="E643" s="38">
        <f t="shared" si="29"/>
        <v>-0.56960673499999992</v>
      </c>
      <c r="F643" s="37">
        <f>VLOOKUP(L643,Mapping!D:H,5,0)</f>
        <v>0</v>
      </c>
      <c r="G643" t="s">
        <v>562</v>
      </c>
      <c r="H643" t="s">
        <v>144</v>
      </c>
      <c r="I643" t="s">
        <v>1863</v>
      </c>
      <c r="J643">
        <v>555100</v>
      </c>
      <c r="K643" t="s">
        <v>691</v>
      </c>
      <c r="L643">
        <v>555100</v>
      </c>
      <c r="M643">
        <v>0</v>
      </c>
      <c r="N643" t="s">
        <v>692</v>
      </c>
      <c r="O643" t="s">
        <v>565</v>
      </c>
      <c r="P643">
        <v>-2886505.63</v>
      </c>
      <c r="Q643">
        <v>0</v>
      </c>
      <c r="R643">
        <v>-2809561.72</v>
      </c>
      <c r="S643">
        <v>0</v>
      </c>
      <c r="T643">
        <v>-5696067.3499999996</v>
      </c>
      <c r="U643">
        <v>0</v>
      </c>
      <c r="V643">
        <v>-2886505.63</v>
      </c>
      <c r="W643">
        <v>0</v>
      </c>
      <c r="X643">
        <v>-2809561.72</v>
      </c>
      <c r="Y643">
        <v>0</v>
      </c>
      <c r="Z643">
        <v>-5696067.3499999996</v>
      </c>
      <c r="AA643">
        <v>0</v>
      </c>
    </row>
    <row r="644" spans="1:27" ht="15" customHeight="1" x14ac:dyDescent="0.25">
      <c r="A644" s="37" t="str">
        <f t="shared" ref="A644:A707" si="30">H644&amp;B644</f>
        <v>LDMIPF6.2</v>
      </c>
      <c r="B644" s="37">
        <f>VLOOKUP(L644,Mapping!D:F,3,0)</f>
        <v>6.2</v>
      </c>
      <c r="C644" s="37" t="str">
        <f>VLOOKUP(L644,Mapping!D:G,4,0)</f>
        <v>Accrual</v>
      </c>
      <c r="D644" s="38">
        <f t="shared" ref="D644:D707" si="31">(X644+Y644)/10000000</f>
        <v>7.1406130000000005E-3</v>
      </c>
      <c r="E644" s="38">
        <f t="shared" ref="E644:E707" si="32">(Z644+AA644)/10000000</f>
        <v>1.4086867999999999E-2</v>
      </c>
      <c r="F644" s="37">
        <f>VLOOKUP(L644,Mapping!D:H,5,0)</f>
        <v>0</v>
      </c>
      <c r="G644" t="s">
        <v>562</v>
      </c>
      <c r="H644" t="s">
        <v>144</v>
      </c>
      <c r="I644" t="s">
        <v>1863</v>
      </c>
      <c r="J644">
        <v>555100</v>
      </c>
      <c r="K644" t="s">
        <v>691</v>
      </c>
      <c r="L644">
        <v>555329</v>
      </c>
      <c r="M644">
        <v>0</v>
      </c>
      <c r="N644" t="s">
        <v>693</v>
      </c>
      <c r="O644" t="s">
        <v>565</v>
      </c>
      <c r="P644">
        <v>0</v>
      </c>
      <c r="Q644">
        <v>69462.55</v>
      </c>
      <c r="R644">
        <v>0</v>
      </c>
      <c r="S644">
        <v>71406.13</v>
      </c>
      <c r="T644">
        <v>0</v>
      </c>
      <c r="U644">
        <v>140868.68</v>
      </c>
      <c r="V644">
        <v>0</v>
      </c>
      <c r="W644">
        <v>69462.55</v>
      </c>
      <c r="X644">
        <v>0</v>
      </c>
      <c r="Y644">
        <v>71406.13</v>
      </c>
      <c r="Z644">
        <v>0</v>
      </c>
      <c r="AA644">
        <v>140868.68</v>
      </c>
    </row>
    <row r="645" spans="1:27" ht="15" customHeight="1" x14ac:dyDescent="0.25">
      <c r="A645" s="37" t="str">
        <f t="shared" si="30"/>
        <v>LDMIPFIgnore</v>
      </c>
      <c r="B645" s="37" t="str">
        <f>VLOOKUP(L645,Mapping!D:F,3,0)</f>
        <v>Ignore</v>
      </c>
      <c r="C645" s="37" t="str">
        <f>VLOOKUP(L645,Mapping!D:G,4,0)</f>
        <v>Ignore</v>
      </c>
      <c r="D645" s="38">
        <f t="shared" si="31"/>
        <v>-0.10256375</v>
      </c>
      <c r="E645" s="38">
        <f t="shared" si="32"/>
        <v>-0.120147405</v>
      </c>
      <c r="F645" s="37">
        <f>VLOOKUP(L645,Mapping!D:H,5,0)</f>
        <v>0</v>
      </c>
      <c r="G645" t="s">
        <v>562</v>
      </c>
      <c r="H645" t="s">
        <v>144</v>
      </c>
      <c r="I645" t="s">
        <v>1863</v>
      </c>
      <c r="J645">
        <v>555300</v>
      </c>
      <c r="K645" t="s">
        <v>697</v>
      </c>
      <c r="L645">
        <v>553306</v>
      </c>
      <c r="M645">
        <v>0</v>
      </c>
      <c r="N645" t="s">
        <v>778</v>
      </c>
      <c r="O645" t="s">
        <v>565</v>
      </c>
      <c r="P645">
        <v>-175836.55</v>
      </c>
      <c r="Q645">
        <v>0</v>
      </c>
      <c r="R645">
        <v>-1025637.5</v>
      </c>
      <c r="S645">
        <v>0</v>
      </c>
      <c r="T645">
        <v>-1201474.05</v>
      </c>
      <c r="U645">
        <v>0</v>
      </c>
      <c r="V645">
        <v>-175836.55</v>
      </c>
      <c r="W645">
        <v>0</v>
      </c>
      <c r="X645">
        <v>-1025637.5</v>
      </c>
      <c r="Y645">
        <v>0</v>
      </c>
      <c r="Z645">
        <v>-1201474.05</v>
      </c>
      <c r="AA645">
        <v>0</v>
      </c>
    </row>
    <row r="646" spans="1:27" ht="15" customHeight="1" x14ac:dyDescent="0.25">
      <c r="A646" s="37" t="str">
        <f t="shared" si="30"/>
        <v>LDMIPFIgnore</v>
      </c>
      <c r="B646" s="37" t="str">
        <f>VLOOKUP(L646,Mapping!D:F,3,0)</f>
        <v>Ignore</v>
      </c>
      <c r="C646" s="37" t="str">
        <f>VLOOKUP(L646,Mapping!D:G,4,0)</f>
        <v>Ignore</v>
      </c>
      <c r="D646" s="38">
        <f t="shared" si="31"/>
        <v>-1.3192850000000001E-3</v>
      </c>
      <c r="E646" s="38">
        <f t="shared" si="32"/>
        <v>-1.5294459999999998E-3</v>
      </c>
      <c r="F646" s="37">
        <f>VLOOKUP(L646,Mapping!D:H,5,0)</f>
        <v>0</v>
      </c>
      <c r="G646" t="s">
        <v>562</v>
      </c>
      <c r="H646" t="s">
        <v>144</v>
      </c>
      <c r="I646" t="s">
        <v>1863</v>
      </c>
      <c r="J646">
        <v>555300</v>
      </c>
      <c r="K646" t="s">
        <v>697</v>
      </c>
      <c r="L646">
        <v>554348</v>
      </c>
      <c r="M646">
        <v>0</v>
      </c>
      <c r="N646" t="s">
        <v>779</v>
      </c>
      <c r="O646" t="s">
        <v>565</v>
      </c>
      <c r="P646">
        <v>-2101.61</v>
      </c>
      <c r="Q646">
        <v>0</v>
      </c>
      <c r="R646">
        <v>-13192.85</v>
      </c>
      <c r="S646">
        <v>0</v>
      </c>
      <c r="T646">
        <v>-15294.46</v>
      </c>
      <c r="U646">
        <v>0</v>
      </c>
      <c r="V646">
        <v>-2101.61</v>
      </c>
      <c r="W646">
        <v>0</v>
      </c>
      <c r="X646">
        <v>-13192.85</v>
      </c>
      <c r="Y646">
        <v>0</v>
      </c>
      <c r="Z646">
        <v>-15294.46</v>
      </c>
      <c r="AA646">
        <v>0</v>
      </c>
    </row>
    <row r="647" spans="1:27" ht="15" customHeight="1" x14ac:dyDescent="0.25">
      <c r="A647" s="37" t="str">
        <f t="shared" si="30"/>
        <v>LDMIPFIgnore</v>
      </c>
      <c r="B647" s="37" t="str">
        <f>VLOOKUP(L647,Mapping!D:F,3,0)</f>
        <v>Ignore</v>
      </c>
      <c r="C647" s="37" t="str">
        <f>VLOOKUP(L647,Mapping!D:G,4,0)</f>
        <v>Ignore</v>
      </c>
      <c r="D647" s="38">
        <f t="shared" si="31"/>
        <v>-8.1736800000000007E-4</v>
      </c>
      <c r="E647" s="38">
        <f t="shared" si="32"/>
        <v>-8.1736800000000007E-4</v>
      </c>
      <c r="F647" s="37">
        <f>VLOOKUP(L647,Mapping!D:H,5,0)</f>
        <v>0</v>
      </c>
      <c r="G647" t="s">
        <v>562</v>
      </c>
      <c r="H647" t="s">
        <v>144</v>
      </c>
      <c r="I647" t="s">
        <v>1863</v>
      </c>
      <c r="J647">
        <v>555300</v>
      </c>
      <c r="K647" t="s">
        <v>697</v>
      </c>
      <c r="L647">
        <v>554351</v>
      </c>
      <c r="M647">
        <v>0</v>
      </c>
      <c r="N647" t="s">
        <v>806</v>
      </c>
      <c r="O647" t="s">
        <v>565</v>
      </c>
      <c r="P647">
        <v>0</v>
      </c>
      <c r="Q647">
        <v>0</v>
      </c>
      <c r="R647">
        <v>-8173.68</v>
      </c>
      <c r="S647">
        <v>0</v>
      </c>
      <c r="T647">
        <v>-8173.68</v>
      </c>
      <c r="U647">
        <v>0</v>
      </c>
      <c r="V647">
        <v>0</v>
      </c>
      <c r="W647">
        <v>0</v>
      </c>
      <c r="X647">
        <v>-8173.68</v>
      </c>
      <c r="Y647">
        <v>0</v>
      </c>
      <c r="Z647">
        <v>-8173.68</v>
      </c>
      <c r="AA647">
        <v>0</v>
      </c>
    </row>
    <row r="648" spans="1:27" ht="15" customHeight="1" x14ac:dyDescent="0.25">
      <c r="A648" s="37" t="str">
        <f t="shared" si="30"/>
        <v>LDMIPFIgnore</v>
      </c>
      <c r="B648" s="37" t="str">
        <f>VLOOKUP(L648,Mapping!D:F,3,0)</f>
        <v>Ignore</v>
      </c>
      <c r="C648" s="37" t="str">
        <f>VLOOKUP(L648,Mapping!D:G,4,0)</f>
        <v>Ignore</v>
      </c>
      <c r="D648" s="38">
        <f t="shared" si="31"/>
        <v>-0.11235036000000001</v>
      </c>
      <c r="E648" s="38">
        <f t="shared" si="32"/>
        <v>-0.11235036000000001</v>
      </c>
      <c r="F648" s="37">
        <f>VLOOKUP(L648,Mapping!D:H,5,0)</f>
        <v>0</v>
      </c>
      <c r="G648" t="s">
        <v>562</v>
      </c>
      <c r="H648" t="s">
        <v>144</v>
      </c>
      <c r="I648" t="s">
        <v>1863</v>
      </c>
      <c r="J648">
        <v>555300</v>
      </c>
      <c r="K648" t="s">
        <v>697</v>
      </c>
      <c r="L648">
        <v>554492</v>
      </c>
      <c r="M648">
        <v>0</v>
      </c>
      <c r="N648" t="s">
        <v>807</v>
      </c>
      <c r="O648" t="s">
        <v>565</v>
      </c>
      <c r="P648">
        <v>0</v>
      </c>
      <c r="Q648">
        <v>0</v>
      </c>
      <c r="R648">
        <v>-1123503.6000000001</v>
      </c>
      <c r="S648">
        <v>0</v>
      </c>
      <c r="T648">
        <v>-1123503.6000000001</v>
      </c>
      <c r="U648">
        <v>0</v>
      </c>
      <c r="V648">
        <v>0</v>
      </c>
      <c r="W648">
        <v>0</v>
      </c>
      <c r="X648">
        <v>-1123503.6000000001</v>
      </c>
      <c r="Y648">
        <v>0</v>
      </c>
      <c r="Z648">
        <v>-1123503.6000000001</v>
      </c>
      <c r="AA648">
        <v>0</v>
      </c>
    </row>
    <row r="649" spans="1:27" ht="15" customHeight="1" x14ac:dyDescent="0.25">
      <c r="A649" s="37" t="str">
        <f t="shared" si="30"/>
        <v>LDMNMFIgnore</v>
      </c>
      <c r="B649" s="37" t="str">
        <f>VLOOKUP(L649,Mapping!D:F,3,0)</f>
        <v>Ignore</v>
      </c>
      <c r="C649" s="37" t="str">
        <f>VLOOKUP(L649,Mapping!D:G,4,0)</f>
        <v>Ignore</v>
      </c>
      <c r="D649" s="38">
        <f t="shared" si="31"/>
        <v>-9.3210700000000006</v>
      </c>
      <c r="E649" s="38">
        <f t="shared" si="32"/>
        <v>-14.079284983000001</v>
      </c>
      <c r="F649" s="37" t="str">
        <f>VLOOKUP(L649,Mapping!D:H,5,0)</f>
        <v>AUM</v>
      </c>
      <c r="G649" t="s">
        <v>562</v>
      </c>
      <c r="H649" t="s">
        <v>1409</v>
      </c>
      <c r="I649" t="s">
        <v>1414</v>
      </c>
      <c r="J649">
        <v>102000</v>
      </c>
      <c r="K649" t="s">
        <v>563</v>
      </c>
      <c r="L649">
        <v>102110</v>
      </c>
      <c r="M649">
        <v>0</v>
      </c>
      <c r="N649" t="s">
        <v>788</v>
      </c>
      <c r="O649" t="s">
        <v>565</v>
      </c>
      <c r="P649">
        <v>-47582149.829999998</v>
      </c>
      <c r="Q649">
        <v>0</v>
      </c>
      <c r="R649">
        <v>-93210700</v>
      </c>
      <c r="S649">
        <v>0</v>
      </c>
      <c r="T649">
        <v>-140792849.83000001</v>
      </c>
      <c r="U649">
        <v>0</v>
      </c>
      <c r="V649">
        <v>-47582149.829999998</v>
      </c>
      <c r="W649">
        <v>0</v>
      </c>
      <c r="X649">
        <v>-93210700</v>
      </c>
      <c r="Y649">
        <v>0</v>
      </c>
      <c r="Z649">
        <v>-140792849.83000001</v>
      </c>
      <c r="AA649">
        <v>0</v>
      </c>
    </row>
    <row r="650" spans="1:27" ht="15" customHeight="1" x14ac:dyDescent="0.25">
      <c r="A650" s="37" t="str">
        <f t="shared" si="30"/>
        <v>LDMNMFIgnore</v>
      </c>
      <c r="B650" s="37" t="str">
        <f>VLOOKUP(L650,Mapping!D:F,3,0)</f>
        <v>Ignore</v>
      </c>
      <c r="C650" s="37" t="str">
        <f>VLOOKUP(L650,Mapping!D:G,4,0)</f>
        <v>Ignore</v>
      </c>
      <c r="D650" s="38">
        <f t="shared" si="31"/>
        <v>-42.931220000000003</v>
      </c>
      <c r="E650" s="38">
        <f t="shared" si="32"/>
        <v>-42.931220000000003</v>
      </c>
      <c r="F650" s="37" t="str">
        <f>VLOOKUP(L650,Mapping!D:H,5,0)</f>
        <v>AUM</v>
      </c>
      <c r="G650" t="s">
        <v>562</v>
      </c>
      <c r="H650" t="s">
        <v>1409</v>
      </c>
      <c r="I650" t="s">
        <v>1414</v>
      </c>
      <c r="J650">
        <v>102000</v>
      </c>
      <c r="K650" t="s">
        <v>563</v>
      </c>
      <c r="L650">
        <v>102180</v>
      </c>
      <c r="M650">
        <v>0</v>
      </c>
      <c r="N650" t="s">
        <v>743</v>
      </c>
      <c r="O650" t="s">
        <v>565</v>
      </c>
      <c r="P650">
        <v>0</v>
      </c>
      <c r="Q650">
        <v>0</v>
      </c>
      <c r="R650">
        <v>-429312200</v>
      </c>
      <c r="S650">
        <v>0</v>
      </c>
      <c r="T650">
        <v>-429312200</v>
      </c>
      <c r="U650">
        <v>0</v>
      </c>
      <c r="V650">
        <v>0</v>
      </c>
      <c r="W650">
        <v>0</v>
      </c>
      <c r="X650">
        <v>-429312200</v>
      </c>
      <c r="Y650">
        <v>0</v>
      </c>
      <c r="Z650">
        <v>-429312200</v>
      </c>
      <c r="AA650">
        <v>0</v>
      </c>
    </row>
    <row r="651" spans="1:27" ht="15" customHeight="1" x14ac:dyDescent="0.25">
      <c r="A651" s="37" t="str">
        <f t="shared" si="30"/>
        <v>LDMNMFIgnore</v>
      </c>
      <c r="B651" s="37" t="str">
        <f>VLOOKUP(L651,Mapping!D:F,3,0)</f>
        <v>Ignore</v>
      </c>
      <c r="C651" s="37" t="str">
        <f>VLOOKUP(L651,Mapping!D:G,4,0)</f>
        <v>Ignore</v>
      </c>
      <c r="D651" s="38">
        <f t="shared" si="31"/>
        <v>-71.139660000000006</v>
      </c>
      <c r="E651" s="38">
        <f t="shared" si="32"/>
        <v>-71.13966001</v>
      </c>
      <c r="F651" s="37" t="str">
        <f>VLOOKUP(L651,Mapping!D:H,5,0)</f>
        <v>AUM</v>
      </c>
      <c r="G651" t="s">
        <v>562</v>
      </c>
      <c r="H651" t="s">
        <v>1409</v>
      </c>
      <c r="I651" t="s">
        <v>1414</v>
      </c>
      <c r="J651">
        <v>102000</v>
      </c>
      <c r="K651" t="s">
        <v>563</v>
      </c>
      <c r="L651">
        <v>102190</v>
      </c>
      <c r="M651">
        <v>0</v>
      </c>
      <c r="N651" t="s">
        <v>744</v>
      </c>
      <c r="O651" t="s">
        <v>565</v>
      </c>
      <c r="P651">
        <v>-0.1</v>
      </c>
      <c r="Q651">
        <v>0</v>
      </c>
      <c r="R651">
        <v>-711396600</v>
      </c>
      <c r="S651">
        <v>0</v>
      </c>
      <c r="T651">
        <v>-711396600.10000002</v>
      </c>
      <c r="U651">
        <v>0</v>
      </c>
      <c r="V651">
        <v>-0.1</v>
      </c>
      <c r="W651">
        <v>0</v>
      </c>
      <c r="X651">
        <v>-711396600</v>
      </c>
      <c r="Y651">
        <v>0</v>
      </c>
      <c r="Z651">
        <v>-711396600.10000002</v>
      </c>
      <c r="AA651">
        <v>0</v>
      </c>
    </row>
    <row r="652" spans="1:27" ht="15" customHeight="1" x14ac:dyDescent="0.25">
      <c r="A652" s="37" t="str">
        <f t="shared" si="30"/>
        <v>LDMNMFIgnore</v>
      </c>
      <c r="B652" s="37" t="str">
        <f>VLOOKUP(L652,Mapping!D:F,3,0)</f>
        <v>Ignore</v>
      </c>
      <c r="C652" s="37" t="str">
        <f>VLOOKUP(L652,Mapping!D:G,4,0)</f>
        <v>Ignore</v>
      </c>
      <c r="D652" s="38">
        <f t="shared" si="31"/>
        <v>0</v>
      </c>
      <c r="E652" s="38">
        <f t="shared" si="32"/>
        <v>-0.19519</v>
      </c>
      <c r="F652" s="37" t="str">
        <f>VLOOKUP(L652,Mapping!D:H,5,0)</f>
        <v>AUM</v>
      </c>
      <c r="G652" t="s">
        <v>562</v>
      </c>
      <c r="H652" t="s">
        <v>1409</v>
      </c>
      <c r="I652" t="s">
        <v>1414</v>
      </c>
      <c r="J652">
        <v>105000</v>
      </c>
      <c r="K652" t="s">
        <v>568</v>
      </c>
      <c r="L652">
        <v>108100</v>
      </c>
      <c r="M652">
        <v>0</v>
      </c>
      <c r="N652" t="s">
        <v>2403</v>
      </c>
      <c r="O652" t="s">
        <v>565</v>
      </c>
      <c r="P652">
        <v>-1951900</v>
      </c>
      <c r="Q652">
        <v>0</v>
      </c>
      <c r="R652">
        <v>0</v>
      </c>
      <c r="S652">
        <v>0</v>
      </c>
      <c r="T652">
        <v>-1951900</v>
      </c>
      <c r="U652">
        <v>0</v>
      </c>
      <c r="V652">
        <v>-1951900</v>
      </c>
      <c r="W652">
        <v>0</v>
      </c>
      <c r="X652">
        <v>0</v>
      </c>
      <c r="Y652">
        <v>0</v>
      </c>
      <c r="Z652">
        <v>-1951900</v>
      </c>
      <c r="AA652">
        <v>0</v>
      </c>
    </row>
    <row r="653" spans="1:27" ht="15" customHeight="1" x14ac:dyDescent="0.25">
      <c r="A653" s="37" t="str">
        <f t="shared" si="30"/>
        <v>LDMNMFIgnore</v>
      </c>
      <c r="B653" s="37" t="str">
        <f>VLOOKUP(L653,Mapping!D:F,3,0)</f>
        <v>Ignore</v>
      </c>
      <c r="C653" s="37" t="str">
        <f>VLOOKUP(L653,Mapping!D:G,4,0)</f>
        <v>Ignore</v>
      </c>
      <c r="D653" s="38">
        <f t="shared" si="31"/>
        <v>0</v>
      </c>
      <c r="E653" s="38">
        <f t="shared" si="32"/>
        <v>-3.5000000000000003E-2</v>
      </c>
      <c r="F653" s="37" t="str">
        <f>VLOOKUP(L653,Mapping!D:H,5,0)</f>
        <v>AUM</v>
      </c>
      <c r="G653" t="s">
        <v>562</v>
      </c>
      <c r="H653" t="s">
        <v>1409</v>
      </c>
      <c r="I653" t="s">
        <v>1414</v>
      </c>
      <c r="J653">
        <v>110000</v>
      </c>
      <c r="K653" t="s">
        <v>570</v>
      </c>
      <c r="L653">
        <v>110116</v>
      </c>
      <c r="M653">
        <v>0</v>
      </c>
      <c r="N653" t="s">
        <v>573</v>
      </c>
      <c r="O653" t="s">
        <v>565</v>
      </c>
      <c r="P653">
        <v>-350000</v>
      </c>
      <c r="Q653">
        <v>0</v>
      </c>
      <c r="R653">
        <v>0</v>
      </c>
      <c r="S653">
        <v>0</v>
      </c>
      <c r="T653">
        <v>-350000</v>
      </c>
      <c r="U653">
        <v>0</v>
      </c>
      <c r="V653">
        <v>-350000</v>
      </c>
      <c r="W653">
        <v>0</v>
      </c>
      <c r="X653">
        <v>0</v>
      </c>
      <c r="Y653">
        <v>0</v>
      </c>
      <c r="Z653">
        <v>-350000</v>
      </c>
      <c r="AA653">
        <v>0</v>
      </c>
    </row>
    <row r="654" spans="1:27" ht="15" customHeight="1" x14ac:dyDescent="0.25">
      <c r="A654" s="37" t="str">
        <f t="shared" si="30"/>
        <v>LDMNMFIgnore</v>
      </c>
      <c r="B654" s="37" t="str">
        <f>VLOOKUP(L654,Mapping!D:F,3,0)</f>
        <v>Ignore</v>
      </c>
      <c r="C654" s="37" t="str">
        <f>VLOOKUP(L654,Mapping!D:G,4,0)</f>
        <v>Ignore</v>
      </c>
      <c r="D654" s="38">
        <f t="shared" si="31"/>
        <v>0</v>
      </c>
      <c r="E654" s="38">
        <f t="shared" si="32"/>
        <v>-4.0899999999999999E-2</v>
      </c>
      <c r="F654" s="37" t="str">
        <f>VLOOKUP(L654,Mapping!D:H,5,0)</f>
        <v>AUM</v>
      </c>
      <c r="G654" t="s">
        <v>562</v>
      </c>
      <c r="H654" t="s">
        <v>1409</v>
      </c>
      <c r="I654" t="s">
        <v>1414</v>
      </c>
      <c r="J654">
        <v>110000</v>
      </c>
      <c r="K654" t="s">
        <v>570</v>
      </c>
      <c r="L654">
        <v>110123</v>
      </c>
      <c r="M654">
        <v>0</v>
      </c>
      <c r="N654" t="s">
        <v>925</v>
      </c>
      <c r="O654" t="s">
        <v>565</v>
      </c>
      <c r="P654">
        <v>-409000</v>
      </c>
      <c r="Q654">
        <v>0</v>
      </c>
      <c r="R654">
        <v>0</v>
      </c>
      <c r="S654">
        <v>0</v>
      </c>
      <c r="T654">
        <v>-409000</v>
      </c>
      <c r="U654">
        <v>0</v>
      </c>
      <c r="V654">
        <v>-409000</v>
      </c>
      <c r="W654">
        <v>0</v>
      </c>
      <c r="X654">
        <v>0</v>
      </c>
      <c r="Y654">
        <v>0</v>
      </c>
      <c r="Z654">
        <v>-409000</v>
      </c>
      <c r="AA654">
        <v>0</v>
      </c>
    </row>
    <row r="655" spans="1:27" ht="15" customHeight="1" x14ac:dyDescent="0.25">
      <c r="A655" s="37" t="str">
        <f t="shared" si="30"/>
        <v>LDMNMFIgnore</v>
      </c>
      <c r="B655" s="37" t="str">
        <f>VLOOKUP(L655,Mapping!D:F,3,0)</f>
        <v>Ignore</v>
      </c>
      <c r="C655" s="37" t="str">
        <f>VLOOKUP(L655,Mapping!D:G,4,0)</f>
        <v>Ignore</v>
      </c>
      <c r="D655" s="38">
        <f t="shared" si="31"/>
        <v>0</v>
      </c>
      <c r="E655" s="38">
        <f t="shared" si="32"/>
        <v>-1.3440489000000002E-2</v>
      </c>
      <c r="F655" s="37" t="str">
        <f>VLOOKUP(L655,Mapping!D:H,5,0)</f>
        <v>AUM</v>
      </c>
      <c r="G655" t="s">
        <v>562</v>
      </c>
      <c r="H655" t="s">
        <v>1409</v>
      </c>
      <c r="I655" t="s">
        <v>1414</v>
      </c>
      <c r="J655">
        <v>110000</v>
      </c>
      <c r="K655" t="s">
        <v>570</v>
      </c>
      <c r="L655">
        <v>110125</v>
      </c>
      <c r="M655">
        <v>0</v>
      </c>
      <c r="N655" t="s">
        <v>1315</v>
      </c>
      <c r="O655" t="s">
        <v>565</v>
      </c>
      <c r="P655">
        <v>-134404.89000000001</v>
      </c>
      <c r="Q655">
        <v>0</v>
      </c>
      <c r="R655">
        <v>0</v>
      </c>
      <c r="S655">
        <v>0</v>
      </c>
      <c r="T655">
        <v>-134404.89000000001</v>
      </c>
      <c r="U655">
        <v>0</v>
      </c>
      <c r="V655">
        <v>-134404.89000000001</v>
      </c>
      <c r="W655">
        <v>0</v>
      </c>
      <c r="X655">
        <v>0</v>
      </c>
      <c r="Y655">
        <v>0</v>
      </c>
      <c r="Z655">
        <v>-134404.89000000001</v>
      </c>
      <c r="AA655">
        <v>0</v>
      </c>
    </row>
    <row r="656" spans="1:27" ht="15" customHeight="1" x14ac:dyDescent="0.25">
      <c r="A656" s="37" t="str">
        <f t="shared" si="30"/>
        <v>LDMNMFIgnore</v>
      </c>
      <c r="B656" s="37" t="str">
        <f>VLOOKUP(L656,Mapping!D:F,3,0)</f>
        <v>Ignore</v>
      </c>
      <c r="C656" s="37" t="str">
        <f>VLOOKUP(L656,Mapping!D:G,4,0)</f>
        <v>Ignore</v>
      </c>
      <c r="D656" s="38">
        <f t="shared" si="31"/>
        <v>0</v>
      </c>
      <c r="E656" s="38">
        <f t="shared" si="32"/>
        <v>-4.2517465000000004E-2</v>
      </c>
      <c r="F656" s="37" t="str">
        <f>VLOOKUP(L656,Mapping!D:H,5,0)</f>
        <v>AUM</v>
      </c>
      <c r="G656" t="s">
        <v>562</v>
      </c>
      <c r="H656" t="s">
        <v>1409</v>
      </c>
      <c r="I656" t="s">
        <v>1414</v>
      </c>
      <c r="J656">
        <v>110000</v>
      </c>
      <c r="K656" t="s">
        <v>570</v>
      </c>
      <c r="L656">
        <v>110126</v>
      </c>
      <c r="M656">
        <v>0</v>
      </c>
      <c r="N656" t="s">
        <v>1316</v>
      </c>
      <c r="O656" t="s">
        <v>565</v>
      </c>
      <c r="P656">
        <v>-425174.65</v>
      </c>
      <c r="Q656">
        <v>0</v>
      </c>
      <c r="R656">
        <v>0</v>
      </c>
      <c r="S656">
        <v>0</v>
      </c>
      <c r="T656">
        <v>-425174.65</v>
      </c>
      <c r="U656">
        <v>0</v>
      </c>
      <c r="V656">
        <v>-425174.65</v>
      </c>
      <c r="W656">
        <v>0</v>
      </c>
      <c r="X656">
        <v>0</v>
      </c>
      <c r="Y656">
        <v>0</v>
      </c>
      <c r="Z656">
        <v>-425174.65</v>
      </c>
      <c r="AA656">
        <v>0</v>
      </c>
    </row>
    <row r="657" spans="1:27" ht="15" customHeight="1" x14ac:dyDescent="0.25">
      <c r="A657" s="37" t="str">
        <f t="shared" si="30"/>
        <v>LDMNMFIgnore</v>
      </c>
      <c r="B657" s="37" t="str">
        <f>VLOOKUP(L657,Mapping!D:F,3,0)</f>
        <v>Ignore</v>
      </c>
      <c r="C657" s="37" t="str">
        <f>VLOOKUP(L657,Mapping!D:G,4,0)</f>
        <v>Ignore</v>
      </c>
      <c r="D657" s="38">
        <f t="shared" si="31"/>
        <v>-2.9443851199999997</v>
      </c>
      <c r="E657" s="38">
        <f t="shared" si="32"/>
        <v>-23.075381869999998</v>
      </c>
      <c r="F657" s="37" t="str">
        <f>VLOOKUP(L657,Mapping!D:H,5,0)</f>
        <v>AUM</v>
      </c>
      <c r="G657" t="s">
        <v>562</v>
      </c>
      <c r="H657" t="s">
        <v>1409</v>
      </c>
      <c r="I657" t="s">
        <v>1414</v>
      </c>
      <c r="J657">
        <v>110000</v>
      </c>
      <c r="K657" t="s">
        <v>570</v>
      </c>
      <c r="L657">
        <v>110247</v>
      </c>
      <c r="M657">
        <v>0</v>
      </c>
      <c r="N657" t="s">
        <v>574</v>
      </c>
      <c r="O657" t="s">
        <v>565</v>
      </c>
      <c r="P657">
        <v>-201309967.5</v>
      </c>
      <c r="Q657">
        <v>0</v>
      </c>
      <c r="R657">
        <v>-29443851.199999999</v>
      </c>
      <c r="S657">
        <v>0</v>
      </c>
      <c r="T657">
        <v>-230753818.69999999</v>
      </c>
      <c r="U657">
        <v>0</v>
      </c>
      <c r="V657">
        <v>-201309967.5</v>
      </c>
      <c r="W657">
        <v>0</v>
      </c>
      <c r="X657">
        <v>-29443851.199999999</v>
      </c>
      <c r="Y657">
        <v>0</v>
      </c>
      <c r="Z657">
        <v>-230753818.69999999</v>
      </c>
      <c r="AA657">
        <v>0</v>
      </c>
    </row>
    <row r="658" spans="1:27" ht="15" customHeight="1" x14ac:dyDescent="0.25">
      <c r="A658" s="37" t="str">
        <f t="shared" si="30"/>
        <v>LDMNMFIgnore</v>
      </c>
      <c r="B658" s="37" t="str">
        <f>VLOOKUP(L658,Mapping!D:F,3,0)</f>
        <v>Ignore</v>
      </c>
      <c r="C658" s="37" t="str">
        <f>VLOOKUP(L658,Mapping!D:G,4,0)</f>
        <v>Ignore</v>
      </c>
      <c r="D658" s="38">
        <f t="shared" si="31"/>
        <v>-0.47252375000000002</v>
      </c>
      <c r="E658" s="38">
        <f t="shared" si="32"/>
        <v>-0.40065346499999999</v>
      </c>
      <c r="F658" s="37" t="str">
        <f>VLOOKUP(L658,Mapping!D:H,5,0)</f>
        <v>AUM</v>
      </c>
      <c r="G658" t="s">
        <v>562</v>
      </c>
      <c r="H658" t="s">
        <v>1409</v>
      </c>
      <c r="I658" t="s">
        <v>1414</v>
      </c>
      <c r="J658">
        <v>132000</v>
      </c>
      <c r="K658" t="s">
        <v>575</v>
      </c>
      <c r="L658">
        <v>132121</v>
      </c>
      <c r="M658">
        <v>0</v>
      </c>
      <c r="N658" t="s">
        <v>576</v>
      </c>
      <c r="O658" t="s">
        <v>565</v>
      </c>
      <c r="P658">
        <v>0</v>
      </c>
      <c r="Q658">
        <v>718702.85</v>
      </c>
      <c r="R658">
        <v>-4725237.5</v>
      </c>
      <c r="S658">
        <v>0</v>
      </c>
      <c r="T658">
        <v>-4006534.65</v>
      </c>
      <c r="U658">
        <v>0</v>
      </c>
      <c r="V658">
        <v>0</v>
      </c>
      <c r="W658">
        <v>718702.85</v>
      </c>
      <c r="X658">
        <v>-4725237.5</v>
      </c>
      <c r="Y658">
        <v>0</v>
      </c>
      <c r="Z658">
        <v>-4006534.65</v>
      </c>
      <c r="AA658">
        <v>0</v>
      </c>
    </row>
    <row r="659" spans="1:27" ht="15" customHeight="1" x14ac:dyDescent="0.25">
      <c r="A659" s="37" t="str">
        <f t="shared" si="30"/>
        <v>LDMNMFIgnore</v>
      </c>
      <c r="B659" s="37" t="str">
        <f>VLOOKUP(L659,Mapping!D:F,3,0)</f>
        <v>Ignore</v>
      </c>
      <c r="C659" s="37" t="str">
        <f>VLOOKUP(L659,Mapping!D:G,4,0)</f>
        <v>Ignore</v>
      </c>
      <c r="D659" s="38">
        <f t="shared" si="31"/>
        <v>-2.7879150000000002E-3</v>
      </c>
      <c r="E659" s="38">
        <f t="shared" si="32"/>
        <v>-1.1192048E-2</v>
      </c>
      <c r="F659" s="37" t="str">
        <f>VLOOKUP(L659,Mapping!D:H,5,0)</f>
        <v>AUM</v>
      </c>
      <c r="G659" t="s">
        <v>562</v>
      </c>
      <c r="H659" t="s">
        <v>1409</v>
      </c>
      <c r="I659" t="s">
        <v>1414</v>
      </c>
      <c r="J659">
        <v>140000</v>
      </c>
      <c r="K659" t="s">
        <v>579</v>
      </c>
      <c r="L659">
        <v>140500</v>
      </c>
      <c r="M659">
        <v>0</v>
      </c>
      <c r="N659" t="s">
        <v>584</v>
      </c>
      <c r="O659" t="s">
        <v>565</v>
      </c>
      <c r="P659">
        <v>-84041.33</v>
      </c>
      <c r="Q659">
        <v>0</v>
      </c>
      <c r="R659">
        <v>-27879.15</v>
      </c>
      <c r="S659">
        <v>0</v>
      </c>
      <c r="T659">
        <v>-111920.48</v>
      </c>
      <c r="U659">
        <v>0</v>
      </c>
      <c r="V659">
        <v>-84041.33</v>
      </c>
      <c r="W659">
        <v>0</v>
      </c>
      <c r="X659">
        <v>-27879.15</v>
      </c>
      <c r="Y659">
        <v>0</v>
      </c>
      <c r="Z659">
        <v>-111920.48</v>
      </c>
      <c r="AA659">
        <v>0</v>
      </c>
    </row>
    <row r="660" spans="1:27" ht="15" customHeight="1" x14ac:dyDescent="0.25">
      <c r="A660" s="37" t="str">
        <f t="shared" si="30"/>
        <v>LDMNMFIgnore</v>
      </c>
      <c r="B660" s="37" t="str">
        <f>VLOOKUP(L660,Mapping!D:F,3,0)</f>
        <v>Ignore</v>
      </c>
      <c r="C660" s="37" t="str">
        <f>VLOOKUP(L660,Mapping!D:G,4,0)</f>
        <v>Ignore</v>
      </c>
      <c r="D660" s="38">
        <f t="shared" si="31"/>
        <v>2.5199999999999998E-7</v>
      </c>
      <c r="E660" s="38">
        <f t="shared" si="32"/>
        <v>6.8999999999999996E-8</v>
      </c>
      <c r="F660" s="37" t="str">
        <f>VLOOKUP(L660,Mapping!D:H,5,0)</f>
        <v>AUM</v>
      </c>
      <c r="G660" t="s">
        <v>562</v>
      </c>
      <c r="H660" t="s">
        <v>1409</v>
      </c>
      <c r="I660" t="s">
        <v>1414</v>
      </c>
      <c r="J660">
        <v>140000</v>
      </c>
      <c r="K660" t="s">
        <v>579</v>
      </c>
      <c r="L660">
        <v>140551</v>
      </c>
      <c r="M660">
        <v>0</v>
      </c>
      <c r="N660" t="s">
        <v>926</v>
      </c>
      <c r="O660" t="s">
        <v>565</v>
      </c>
      <c r="P660">
        <v>-1.83</v>
      </c>
      <c r="Q660">
        <v>0</v>
      </c>
      <c r="R660">
        <v>0</v>
      </c>
      <c r="S660">
        <v>2.52</v>
      </c>
      <c r="T660">
        <v>0</v>
      </c>
      <c r="U660">
        <v>0.69</v>
      </c>
      <c r="V660">
        <v>-1.83</v>
      </c>
      <c r="W660">
        <v>0</v>
      </c>
      <c r="X660">
        <v>0</v>
      </c>
      <c r="Y660">
        <v>2.52</v>
      </c>
      <c r="Z660">
        <v>0</v>
      </c>
      <c r="AA660">
        <v>0.69</v>
      </c>
    </row>
    <row r="661" spans="1:27" ht="15" customHeight="1" x14ac:dyDescent="0.25">
      <c r="A661" s="37" t="str">
        <f t="shared" si="30"/>
        <v>LDMNMFIgnore</v>
      </c>
      <c r="B661" s="37" t="str">
        <f>VLOOKUP(L661,Mapping!D:F,3,0)</f>
        <v>Ignore</v>
      </c>
      <c r="C661" s="37" t="str">
        <f>VLOOKUP(L661,Mapping!D:G,4,0)</f>
        <v>Ignore</v>
      </c>
      <c r="D661" s="38">
        <f t="shared" si="31"/>
        <v>-5.8233800000000002E-2</v>
      </c>
      <c r="E661" s="38">
        <f t="shared" si="32"/>
        <v>-5.8233800000000002E-2</v>
      </c>
      <c r="F661" s="37" t="str">
        <f>VLOOKUP(L661,Mapping!D:H,5,0)</f>
        <v>AUM</v>
      </c>
      <c r="G661" t="s">
        <v>562</v>
      </c>
      <c r="H661" t="s">
        <v>1409</v>
      </c>
      <c r="I661" t="s">
        <v>1414</v>
      </c>
      <c r="J661">
        <v>152000</v>
      </c>
      <c r="K661" t="s">
        <v>585</v>
      </c>
      <c r="L661">
        <v>152180</v>
      </c>
      <c r="M661">
        <v>0</v>
      </c>
      <c r="N661" t="s">
        <v>746</v>
      </c>
      <c r="O661" t="s">
        <v>565</v>
      </c>
      <c r="P661">
        <v>0</v>
      </c>
      <c r="Q661">
        <v>0</v>
      </c>
      <c r="R661">
        <v>-582338</v>
      </c>
      <c r="S661">
        <v>0</v>
      </c>
      <c r="T661">
        <v>-582338</v>
      </c>
      <c r="U661">
        <v>0</v>
      </c>
      <c r="V661">
        <v>0</v>
      </c>
      <c r="W661">
        <v>0</v>
      </c>
      <c r="X661">
        <v>-582338</v>
      </c>
      <c r="Y661">
        <v>0</v>
      </c>
      <c r="Z661">
        <v>-582338</v>
      </c>
      <c r="AA661">
        <v>0</v>
      </c>
    </row>
    <row r="662" spans="1:27" ht="15" customHeight="1" x14ac:dyDescent="0.25">
      <c r="A662" s="37" t="str">
        <f t="shared" si="30"/>
        <v>LDMNMFIgnore</v>
      </c>
      <c r="B662" s="37" t="str">
        <f>VLOOKUP(L662,Mapping!D:F,3,0)</f>
        <v>Ignore</v>
      </c>
      <c r="C662" s="37" t="str">
        <f>VLOOKUP(L662,Mapping!D:G,4,0)</f>
        <v>Ignore</v>
      </c>
      <c r="D662" s="38">
        <f t="shared" si="31"/>
        <v>-8.8456649999999998E-2</v>
      </c>
      <c r="E662" s="38">
        <f t="shared" si="32"/>
        <v>-8.8456649999999998E-2</v>
      </c>
      <c r="F662" s="37" t="str">
        <f>VLOOKUP(L662,Mapping!D:H,5,0)</f>
        <v>AUM</v>
      </c>
      <c r="G662" t="s">
        <v>562</v>
      </c>
      <c r="H662" t="s">
        <v>1409</v>
      </c>
      <c r="I662" t="s">
        <v>1414</v>
      </c>
      <c r="J662">
        <v>152000</v>
      </c>
      <c r="K662" t="s">
        <v>585</v>
      </c>
      <c r="L662">
        <v>152181</v>
      </c>
      <c r="M662">
        <v>0</v>
      </c>
      <c r="N662" t="s">
        <v>747</v>
      </c>
      <c r="O662" t="s">
        <v>565</v>
      </c>
      <c r="P662">
        <v>0</v>
      </c>
      <c r="Q662">
        <v>0</v>
      </c>
      <c r="R662">
        <v>-884566.5</v>
      </c>
      <c r="S662">
        <v>0</v>
      </c>
      <c r="T662">
        <v>-884566.5</v>
      </c>
      <c r="U662">
        <v>0</v>
      </c>
      <c r="V662">
        <v>0</v>
      </c>
      <c r="W662">
        <v>0</v>
      </c>
      <c r="X662">
        <v>-884566.5</v>
      </c>
      <c r="Y662">
        <v>0</v>
      </c>
      <c r="Z662">
        <v>-884566.5</v>
      </c>
      <c r="AA662">
        <v>0</v>
      </c>
    </row>
    <row r="663" spans="1:27" ht="15" customHeight="1" x14ac:dyDescent="0.25">
      <c r="A663" s="37" t="str">
        <f t="shared" si="30"/>
        <v>LDMNMFIgnore</v>
      </c>
      <c r="B663" s="37" t="str">
        <f>VLOOKUP(L663,Mapping!D:F,3,0)</f>
        <v>Ignore</v>
      </c>
      <c r="C663" s="37" t="str">
        <f>VLOOKUP(L663,Mapping!D:G,4,0)</f>
        <v>Ignore</v>
      </c>
      <c r="D663" s="38">
        <f t="shared" si="31"/>
        <v>-1.3191656E-2</v>
      </c>
      <c r="E663" s="38">
        <f t="shared" si="32"/>
        <v>-1.6868905999999999E-2</v>
      </c>
      <c r="F663" s="37" t="str">
        <f>VLOOKUP(L663,Mapping!D:H,5,0)</f>
        <v>AUM</v>
      </c>
      <c r="G663" t="s">
        <v>562</v>
      </c>
      <c r="H663" t="s">
        <v>1409</v>
      </c>
      <c r="I663" t="s">
        <v>1414</v>
      </c>
      <c r="J663">
        <v>152000</v>
      </c>
      <c r="K663" t="s">
        <v>585</v>
      </c>
      <c r="L663">
        <v>152248</v>
      </c>
      <c r="M663">
        <v>0</v>
      </c>
      <c r="N663" t="s">
        <v>590</v>
      </c>
      <c r="O663" t="s">
        <v>565</v>
      </c>
      <c r="P663">
        <v>-36772.5</v>
      </c>
      <c r="Q663">
        <v>0</v>
      </c>
      <c r="R663">
        <v>-131916.56</v>
      </c>
      <c r="S663">
        <v>0</v>
      </c>
      <c r="T663">
        <v>-168689.06</v>
      </c>
      <c r="U663">
        <v>0</v>
      </c>
      <c r="V663">
        <v>-36772.5</v>
      </c>
      <c r="W663">
        <v>0</v>
      </c>
      <c r="X663">
        <v>-131916.56</v>
      </c>
      <c r="Y663">
        <v>0</v>
      </c>
      <c r="Z663">
        <v>-168689.06</v>
      </c>
      <c r="AA663">
        <v>0</v>
      </c>
    </row>
    <row r="664" spans="1:27" ht="15" customHeight="1" x14ac:dyDescent="0.25">
      <c r="A664" s="37" t="str">
        <f t="shared" si="30"/>
        <v>LDMNMFIgnore</v>
      </c>
      <c r="B664" s="37" t="str">
        <f>VLOOKUP(L664,Mapping!D:F,3,0)</f>
        <v>Ignore</v>
      </c>
      <c r="C664" s="37" t="str">
        <f>VLOOKUP(L664,Mapping!D:G,4,0)</f>
        <v>Ignore</v>
      </c>
      <c r="D664" s="38">
        <f t="shared" si="31"/>
        <v>-2.8786550000000001E-2</v>
      </c>
      <c r="E664" s="38">
        <f t="shared" si="32"/>
        <v>-4.8059249999999998E-2</v>
      </c>
      <c r="F664" s="37" t="str">
        <f>VLOOKUP(L664,Mapping!D:H,5,0)</f>
        <v>AUM</v>
      </c>
      <c r="G664" t="s">
        <v>562</v>
      </c>
      <c r="H664" t="s">
        <v>1409</v>
      </c>
      <c r="I664" t="s">
        <v>1414</v>
      </c>
      <c r="J664">
        <v>152000</v>
      </c>
      <c r="K664" t="s">
        <v>585</v>
      </c>
      <c r="L664">
        <v>153001</v>
      </c>
      <c r="M664">
        <v>0</v>
      </c>
      <c r="N664" t="s">
        <v>790</v>
      </c>
      <c r="O664" t="s">
        <v>565</v>
      </c>
      <c r="P664">
        <v>-192727</v>
      </c>
      <c r="Q664">
        <v>0</v>
      </c>
      <c r="R664">
        <v>-287865.5</v>
      </c>
      <c r="S664">
        <v>0</v>
      </c>
      <c r="T664">
        <v>-480592.5</v>
      </c>
      <c r="U664">
        <v>0</v>
      </c>
      <c r="V664">
        <v>-192727</v>
      </c>
      <c r="W664">
        <v>0</v>
      </c>
      <c r="X664">
        <v>-287865.5</v>
      </c>
      <c r="Y664">
        <v>0</v>
      </c>
      <c r="Z664">
        <v>-480592.5</v>
      </c>
      <c r="AA664">
        <v>0</v>
      </c>
    </row>
    <row r="665" spans="1:27" ht="15" customHeight="1" x14ac:dyDescent="0.25">
      <c r="A665" s="37" t="str">
        <f t="shared" si="30"/>
        <v>LDMNMFIgnore</v>
      </c>
      <c r="B665" s="37" t="str">
        <f>VLOOKUP(L665,Mapping!D:F,3,0)</f>
        <v>Ignore</v>
      </c>
      <c r="C665" s="37" t="str">
        <f>VLOOKUP(L665,Mapping!D:G,4,0)</f>
        <v>Ignore</v>
      </c>
      <c r="D665" s="38">
        <f t="shared" si="31"/>
        <v>-8.2384499999999996E-3</v>
      </c>
      <c r="E665" s="38">
        <f t="shared" si="32"/>
        <v>-1.278075E-2</v>
      </c>
      <c r="F665" s="37" t="str">
        <f>VLOOKUP(L665,Mapping!D:H,5,0)</f>
        <v>AUM</v>
      </c>
      <c r="G665" t="s">
        <v>562</v>
      </c>
      <c r="H665" t="s">
        <v>1409</v>
      </c>
      <c r="I665" t="s">
        <v>1414</v>
      </c>
      <c r="J665">
        <v>160000</v>
      </c>
      <c r="K665" t="s">
        <v>591</v>
      </c>
      <c r="L665">
        <v>162110</v>
      </c>
      <c r="M665">
        <v>0</v>
      </c>
      <c r="N665" t="s">
        <v>791</v>
      </c>
      <c r="O665" t="s">
        <v>565</v>
      </c>
      <c r="P665">
        <v>-45423</v>
      </c>
      <c r="Q665">
        <v>0</v>
      </c>
      <c r="R665">
        <v>-82384.5</v>
      </c>
      <c r="S665">
        <v>0</v>
      </c>
      <c r="T665">
        <v>-127807.5</v>
      </c>
      <c r="U665">
        <v>0</v>
      </c>
      <c r="V665">
        <v>-45423</v>
      </c>
      <c r="W665">
        <v>0</v>
      </c>
      <c r="X665">
        <v>-82384.5</v>
      </c>
      <c r="Y665">
        <v>0</v>
      </c>
      <c r="Z665">
        <v>-127807.5</v>
      </c>
      <c r="AA665">
        <v>0</v>
      </c>
    </row>
    <row r="666" spans="1:27" ht="15" customHeight="1" x14ac:dyDescent="0.25">
      <c r="A666" s="37" t="str">
        <f t="shared" si="30"/>
        <v>LDMNMFIgnore</v>
      </c>
      <c r="B666" s="37" t="str">
        <f>VLOOKUP(L666,Mapping!D:F,3,0)</f>
        <v>Ignore</v>
      </c>
      <c r="C666" s="37" t="str">
        <f>VLOOKUP(L666,Mapping!D:G,4,0)</f>
        <v>Ignore</v>
      </c>
      <c r="D666" s="38">
        <f t="shared" si="31"/>
        <v>-5.8231199999999997E-2</v>
      </c>
      <c r="E666" s="38">
        <f t="shared" si="32"/>
        <v>-5.8231199999999997E-2</v>
      </c>
      <c r="F666" s="37" t="str">
        <f>VLOOKUP(L666,Mapping!D:H,5,0)</f>
        <v>AUM</v>
      </c>
      <c r="G666" t="s">
        <v>562</v>
      </c>
      <c r="H666" t="s">
        <v>1409</v>
      </c>
      <c r="I666" t="s">
        <v>1414</v>
      </c>
      <c r="J666">
        <v>160000</v>
      </c>
      <c r="K666" t="s">
        <v>591</v>
      </c>
      <c r="L666">
        <v>162180</v>
      </c>
      <c r="M666">
        <v>0</v>
      </c>
      <c r="N666" t="s">
        <v>748</v>
      </c>
      <c r="O666" t="s">
        <v>565</v>
      </c>
      <c r="P666">
        <v>0</v>
      </c>
      <c r="Q666">
        <v>0</v>
      </c>
      <c r="R666">
        <v>-582312</v>
      </c>
      <c r="S666">
        <v>0</v>
      </c>
      <c r="T666">
        <v>-582312</v>
      </c>
      <c r="U666">
        <v>0</v>
      </c>
      <c r="V666">
        <v>0</v>
      </c>
      <c r="W666">
        <v>0</v>
      </c>
      <c r="X666">
        <v>-582312</v>
      </c>
      <c r="Y666">
        <v>0</v>
      </c>
      <c r="Z666">
        <v>-582312</v>
      </c>
      <c r="AA666">
        <v>0</v>
      </c>
    </row>
    <row r="667" spans="1:27" ht="15" customHeight="1" x14ac:dyDescent="0.25">
      <c r="A667" s="37" t="str">
        <f t="shared" si="30"/>
        <v>LDMNMFIgnore</v>
      </c>
      <c r="B667" s="37" t="str">
        <f>VLOOKUP(L667,Mapping!D:F,3,0)</f>
        <v>Ignore</v>
      </c>
      <c r="C667" s="37" t="str">
        <f>VLOOKUP(L667,Mapping!D:G,4,0)</f>
        <v>Ignore</v>
      </c>
      <c r="D667" s="38">
        <f t="shared" si="31"/>
        <v>-0.10150335000000001</v>
      </c>
      <c r="E667" s="38">
        <f t="shared" si="32"/>
        <v>-0.10150335000000001</v>
      </c>
      <c r="F667" s="37" t="str">
        <f>VLOOKUP(L667,Mapping!D:H,5,0)</f>
        <v>AUM</v>
      </c>
      <c r="G667" t="s">
        <v>562</v>
      </c>
      <c r="H667" t="s">
        <v>1409</v>
      </c>
      <c r="I667" t="s">
        <v>1414</v>
      </c>
      <c r="J667">
        <v>160000</v>
      </c>
      <c r="K667" t="s">
        <v>591</v>
      </c>
      <c r="L667">
        <v>162190</v>
      </c>
      <c r="M667">
        <v>0</v>
      </c>
      <c r="N667" t="s">
        <v>749</v>
      </c>
      <c r="O667" t="s">
        <v>565</v>
      </c>
      <c r="P667">
        <v>0</v>
      </c>
      <c r="Q667">
        <v>0</v>
      </c>
      <c r="R667">
        <v>-1015033.5</v>
      </c>
      <c r="S667">
        <v>0</v>
      </c>
      <c r="T667">
        <v>-1015033.5</v>
      </c>
      <c r="U667">
        <v>0</v>
      </c>
      <c r="V667">
        <v>0</v>
      </c>
      <c r="W667">
        <v>0</v>
      </c>
      <c r="X667">
        <v>-1015033.5</v>
      </c>
      <c r="Y667">
        <v>0</v>
      </c>
      <c r="Z667">
        <v>-1015033.5</v>
      </c>
      <c r="AA667">
        <v>0</v>
      </c>
    </row>
    <row r="668" spans="1:27" ht="15" customHeight="1" x14ac:dyDescent="0.25">
      <c r="A668" s="37" t="str">
        <f t="shared" si="30"/>
        <v>LDMNMFIgnore</v>
      </c>
      <c r="B668" s="37" t="str">
        <f>VLOOKUP(L668,Mapping!D:F,3,0)</f>
        <v>Ignore</v>
      </c>
      <c r="C668" s="37" t="str">
        <f>VLOOKUP(L668,Mapping!D:G,4,0)</f>
        <v>Ignore</v>
      </c>
      <c r="D668" s="38">
        <f t="shared" si="31"/>
        <v>-1.2276438000000001E-2</v>
      </c>
      <c r="E668" s="38">
        <f t="shared" si="32"/>
        <v>-2.0194964000000003E-2</v>
      </c>
      <c r="F668" s="37" t="str">
        <f>VLOOKUP(L668,Mapping!D:H,5,0)</f>
        <v>AUM</v>
      </c>
      <c r="G668" t="s">
        <v>562</v>
      </c>
      <c r="H668" t="s">
        <v>1409</v>
      </c>
      <c r="I668" t="s">
        <v>1414</v>
      </c>
      <c r="J668">
        <v>160000</v>
      </c>
      <c r="K668" t="s">
        <v>591</v>
      </c>
      <c r="L668">
        <v>167100</v>
      </c>
      <c r="M668">
        <v>0</v>
      </c>
      <c r="N668" t="s">
        <v>2404</v>
      </c>
      <c r="O668" t="s">
        <v>565</v>
      </c>
      <c r="P668">
        <v>-79185.259999999995</v>
      </c>
      <c r="Q668">
        <v>0</v>
      </c>
      <c r="R668">
        <v>-122764.38</v>
      </c>
      <c r="S668">
        <v>0</v>
      </c>
      <c r="T668">
        <v>-201949.64</v>
      </c>
      <c r="U668">
        <v>0</v>
      </c>
      <c r="V668">
        <v>-79185.259999999995</v>
      </c>
      <c r="W668">
        <v>0</v>
      </c>
      <c r="X668">
        <v>-122764.38</v>
      </c>
      <c r="Y668">
        <v>0</v>
      </c>
      <c r="Z668">
        <v>-201949.64</v>
      </c>
      <c r="AA668">
        <v>0</v>
      </c>
    </row>
    <row r="669" spans="1:27" ht="15" customHeight="1" x14ac:dyDescent="0.25">
      <c r="A669" s="37" t="str">
        <f t="shared" si="30"/>
        <v>LDMNMFIgnore</v>
      </c>
      <c r="B669" s="37" t="str">
        <f>VLOOKUP(L669,Mapping!D:F,3,0)</f>
        <v>Ignore</v>
      </c>
      <c r="C669" s="37" t="str">
        <f>VLOOKUP(L669,Mapping!D:G,4,0)</f>
        <v>Ignore</v>
      </c>
      <c r="D669" s="38">
        <f t="shared" si="31"/>
        <v>6.3220430000000003E-3</v>
      </c>
      <c r="E669" s="38">
        <f t="shared" si="32"/>
        <v>3.8051209999999999E-3</v>
      </c>
      <c r="F669" s="37" t="str">
        <f>VLOOKUP(L669,Mapping!D:H,5,0)</f>
        <v>AUM</v>
      </c>
      <c r="G669" t="s">
        <v>562</v>
      </c>
      <c r="H669" t="s">
        <v>1409</v>
      </c>
      <c r="I669" t="s">
        <v>1414</v>
      </c>
      <c r="J669">
        <v>212000</v>
      </c>
      <c r="K669" t="s">
        <v>595</v>
      </c>
      <c r="L669">
        <v>210123</v>
      </c>
      <c r="M669">
        <v>0</v>
      </c>
      <c r="N669" t="s">
        <v>1191</v>
      </c>
      <c r="O669" t="s">
        <v>565</v>
      </c>
      <c r="P669">
        <v>-25169.22</v>
      </c>
      <c r="Q669">
        <v>0</v>
      </c>
      <c r="R669">
        <v>0</v>
      </c>
      <c r="S669">
        <v>63220.43</v>
      </c>
      <c r="T669">
        <v>0</v>
      </c>
      <c r="U669">
        <v>38051.21</v>
      </c>
      <c r="V669">
        <v>-25169.22</v>
      </c>
      <c r="W669">
        <v>0</v>
      </c>
      <c r="X669">
        <v>0</v>
      </c>
      <c r="Y669">
        <v>63220.43</v>
      </c>
      <c r="Z669">
        <v>0</v>
      </c>
      <c r="AA669">
        <v>38051.21</v>
      </c>
    </row>
    <row r="670" spans="1:27" ht="15" customHeight="1" x14ac:dyDescent="0.25">
      <c r="A670" s="37" t="str">
        <f t="shared" si="30"/>
        <v>LDMNMFIgnore</v>
      </c>
      <c r="B670" s="37" t="str">
        <f>VLOOKUP(L670,Mapping!D:F,3,0)</f>
        <v>Ignore</v>
      </c>
      <c r="C670" s="37" t="str">
        <f>VLOOKUP(L670,Mapping!D:G,4,0)</f>
        <v>Ignore</v>
      </c>
      <c r="D670" s="38">
        <f t="shared" si="31"/>
        <v>-2.5199999999999998E-7</v>
      </c>
      <c r="E670" s="38">
        <f t="shared" si="32"/>
        <v>-6.8999999999999996E-8</v>
      </c>
      <c r="F670" s="37" t="str">
        <f>VLOOKUP(L670,Mapping!D:H,5,0)</f>
        <v>AUM</v>
      </c>
      <c r="G670" t="s">
        <v>562</v>
      </c>
      <c r="H670" t="s">
        <v>1409</v>
      </c>
      <c r="I670" t="s">
        <v>1414</v>
      </c>
      <c r="J670">
        <v>212000</v>
      </c>
      <c r="K670" t="s">
        <v>595</v>
      </c>
      <c r="L670">
        <v>210168</v>
      </c>
      <c r="M670">
        <v>0</v>
      </c>
      <c r="N670" t="s">
        <v>927</v>
      </c>
      <c r="O670" t="s">
        <v>565</v>
      </c>
      <c r="P670">
        <v>0</v>
      </c>
      <c r="Q670">
        <v>1.83</v>
      </c>
      <c r="R670">
        <v>-2.52</v>
      </c>
      <c r="S670">
        <v>0</v>
      </c>
      <c r="T670">
        <v>-0.69</v>
      </c>
      <c r="U670">
        <v>0</v>
      </c>
      <c r="V670">
        <v>0</v>
      </c>
      <c r="W670">
        <v>1.83</v>
      </c>
      <c r="X670">
        <v>-2.52</v>
      </c>
      <c r="Y670">
        <v>0</v>
      </c>
      <c r="Z670">
        <v>-0.69</v>
      </c>
      <c r="AA670">
        <v>0</v>
      </c>
    </row>
    <row r="671" spans="1:27" ht="15" customHeight="1" x14ac:dyDescent="0.25">
      <c r="A671" s="37" t="str">
        <f t="shared" si="30"/>
        <v>LDMNMFIgnore</v>
      </c>
      <c r="B671" s="37" t="str">
        <f>VLOOKUP(L671,Mapping!D:F,3,0)</f>
        <v>Ignore</v>
      </c>
      <c r="C671" s="37" t="str">
        <f>VLOOKUP(L671,Mapping!D:G,4,0)</f>
        <v>Ignore</v>
      </c>
      <c r="D671" s="38">
        <f t="shared" si="31"/>
        <v>3.6154809999999998E-3</v>
      </c>
      <c r="E671" s="38">
        <f t="shared" si="32"/>
        <v>3.6154809999999998E-3</v>
      </c>
      <c r="F671" s="37" t="str">
        <f>VLOOKUP(L671,Mapping!D:H,5,0)</f>
        <v>AUM</v>
      </c>
      <c r="G671" t="s">
        <v>562</v>
      </c>
      <c r="H671" t="s">
        <v>1409</v>
      </c>
      <c r="I671" t="s">
        <v>1414</v>
      </c>
      <c r="J671">
        <v>212000</v>
      </c>
      <c r="K671" t="s">
        <v>595</v>
      </c>
      <c r="L671">
        <v>211114</v>
      </c>
      <c r="M671">
        <v>0</v>
      </c>
      <c r="N671" t="s">
        <v>701</v>
      </c>
      <c r="O671" t="s">
        <v>565</v>
      </c>
      <c r="P671">
        <v>0</v>
      </c>
      <c r="Q671">
        <v>0</v>
      </c>
      <c r="R671">
        <v>0</v>
      </c>
      <c r="S671">
        <v>36154.81</v>
      </c>
      <c r="T671">
        <v>0</v>
      </c>
      <c r="U671">
        <v>36154.81</v>
      </c>
      <c r="V671">
        <v>0</v>
      </c>
      <c r="W671">
        <v>0</v>
      </c>
      <c r="X671">
        <v>0</v>
      </c>
      <c r="Y671">
        <v>36154.81</v>
      </c>
      <c r="Z671">
        <v>0</v>
      </c>
      <c r="AA671">
        <v>36154.81</v>
      </c>
    </row>
    <row r="672" spans="1:27" ht="15" customHeight="1" x14ac:dyDescent="0.25">
      <c r="A672" s="37" t="str">
        <f t="shared" si="30"/>
        <v>LDMNMFIgnore</v>
      </c>
      <c r="B672" s="37" t="str">
        <f>VLOOKUP(L672,Mapping!D:F,3,0)</f>
        <v>Ignore</v>
      </c>
      <c r="C672" s="37" t="str">
        <f>VLOOKUP(L672,Mapping!D:G,4,0)</f>
        <v>Ignore</v>
      </c>
      <c r="D672" s="38">
        <f t="shared" si="31"/>
        <v>4.8053000000000001E-4</v>
      </c>
      <c r="E672" s="38">
        <f t="shared" si="32"/>
        <v>4.8053000000000001E-4</v>
      </c>
      <c r="F672" s="37" t="str">
        <f>VLOOKUP(L672,Mapping!D:H,5,0)</f>
        <v>AUM</v>
      </c>
      <c r="G672" t="s">
        <v>562</v>
      </c>
      <c r="H672" t="s">
        <v>1409</v>
      </c>
      <c r="I672" t="s">
        <v>1414</v>
      </c>
      <c r="J672">
        <v>212000</v>
      </c>
      <c r="K672" t="s">
        <v>595</v>
      </c>
      <c r="L672">
        <v>212101</v>
      </c>
      <c r="M672">
        <v>0</v>
      </c>
      <c r="N672" t="s">
        <v>598</v>
      </c>
      <c r="O672" t="s">
        <v>565</v>
      </c>
      <c r="P672">
        <v>0</v>
      </c>
      <c r="Q672">
        <v>0</v>
      </c>
      <c r="R672">
        <v>0</v>
      </c>
      <c r="S672">
        <v>4805.3</v>
      </c>
      <c r="T672">
        <v>0</v>
      </c>
      <c r="U672">
        <v>4805.3</v>
      </c>
      <c r="V672">
        <v>0</v>
      </c>
      <c r="W672">
        <v>0</v>
      </c>
      <c r="X672">
        <v>0</v>
      </c>
      <c r="Y672">
        <v>4805.3</v>
      </c>
      <c r="Z672">
        <v>0</v>
      </c>
      <c r="AA672">
        <v>4805.3</v>
      </c>
    </row>
    <row r="673" spans="1:27" ht="15" customHeight="1" x14ac:dyDescent="0.25">
      <c r="A673" s="37" t="str">
        <f t="shared" si="30"/>
        <v>LDMNMFIgnore</v>
      </c>
      <c r="B673" s="37" t="str">
        <f>VLOOKUP(L673,Mapping!D:F,3,0)</f>
        <v>Ignore</v>
      </c>
      <c r="C673" s="37" t="str">
        <f>VLOOKUP(L673,Mapping!D:G,4,0)</f>
        <v>Ignore</v>
      </c>
      <c r="D673" s="38">
        <f t="shared" si="31"/>
        <v>3.88589E-4</v>
      </c>
      <c r="E673" s="38">
        <f t="shared" si="32"/>
        <v>9.9371700000000008E-4</v>
      </c>
      <c r="F673" s="37" t="str">
        <f>VLOOKUP(L673,Mapping!D:H,5,0)</f>
        <v>AUM</v>
      </c>
      <c r="G673" t="s">
        <v>562</v>
      </c>
      <c r="H673" t="s">
        <v>1409</v>
      </c>
      <c r="I673" t="s">
        <v>1414</v>
      </c>
      <c r="J673">
        <v>212000</v>
      </c>
      <c r="K673" t="s">
        <v>595</v>
      </c>
      <c r="L673">
        <v>212109</v>
      </c>
      <c r="M673">
        <v>0</v>
      </c>
      <c r="N673" t="s">
        <v>1291</v>
      </c>
      <c r="O673" t="s">
        <v>565</v>
      </c>
      <c r="P673">
        <v>0</v>
      </c>
      <c r="Q673">
        <v>6051.28</v>
      </c>
      <c r="R673">
        <v>0</v>
      </c>
      <c r="S673">
        <v>3885.89</v>
      </c>
      <c r="T673">
        <v>0</v>
      </c>
      <c r="U673">
        <v>9937.17</v>
      </c>
      <c r="V673">
        <v>0</v>
      </c>
      <c r="W673">
        <v>6051.28</v>
      </c>
      <c r="X673">
        <v>0</v>
      </c>
      <c r="Y673">
        <v>3885.89</v>
      </c>
      <c r="Z673">
        <v>0</v>
      </c>
      <c r="AA673">
        <v>9937.17</v>
      </c>
    </row>
    <row r="674" spans="1:27" ht="15" customHeight="1" x14ac:dyDescent="0.25">
      <c r="A674" s="37" t="str">
        <f t="shared" si="30"/>
        <v>LDMNMFIgnore</v>
      </c>
      <c r="B674" s="37" t="str">
        <f>VLOOKUP(L674,Mapping!D:F,3,0)</f>
        <v>Ignore</v>
      </c>
      <c r="C674" s="37" t="str">
        <f>VLOOKUP(L674,Mapping!D:G,4,0)</f>
        <v>Ignore</v>
      </c>
      <c r="D674" s="38">
        <f t="shared" si="31"/>
        <v>9.8374000000000004E-5</v>
      </c>
      <c r="E674" s="38">
        <f t="shared" si="32"/>
        <v>1.0247300000000001E-4</v>
      </c>
      <c r="F674" s="37" t="str">
        <f>VLOOKUP(L674,Mapping!D:H,5,0)</f>
        <v>AUM</v>
      </c>
      <c r="G674" t="s">
        <v>562</v>
      </c>
      <c r="H674" t="s">
        <v>1409</v>
      </c>
      <c r="I674" t="s">
        <v>1414</v>
      </c>
      <c r="J674">
        <v>212000</v>
      </c>
      <c r="K674" t="s">
        <v>595</v>
      </c>
      <c r="L674">
        <v>212117</v>
      </c>
      <c r="M674">
        <v>0</v>
      </c>
      <c r="N674" t="s">
        <v>865</v>
      </c>
      <c r="O674" t="s">
        <v>565</v>
      </c>
      <c r="P674">
        <v>0</v>
      </c>
      <c r="Q674">
        <v>40.99</v>
      </c>
      <c r="R674">
        <v>0</v>
      </c>
      <c r="S674">
        <v>983.74</v>
      </c>
      <c r="T674">
        <v>0</v>
      </c>
      <c r="U674">
        <v>1024.73</v>
      </c>
      <c r="V674">
        <v>0</v>
      </c>
      <c r="W674">
        <v>40.99</v>
      </c>
      <c r="X674">
        <v>0</v>
      </c>
      <c r="Y674">
        <v>983.74</v>
      </c>
      <c r="Z674">
        <v>0</v>
      </c>
      <c r="AA674">
        <v>1024.73</v>
      </c>
    </row>
    <row r="675" spans="1:27" ht="15" customHeight="1" x14ac:dyDescent="0.25">
      <c r="A675" s="37" t="str">
        <f t="shared" si="30"/>
        <v>LDMNMFIgnore</v>
      </c>
      <c r="B675" s="37" t="str">
        <f>VLOOKUP(L675,Mapping!D:F,3,0)</f>
        <v>Ignore</v>
      </c>
      <c r="C675" s="37" t="str">
        <f>VLOOKUP(L675,Mapping!D:G,4,0)</f>
        <v>Ignore</v>
      </c>
      <c r="D675" s="38">
        <f t="shared" si="31"/>
        <v>4.6920339999999994E-3</v>
      </c>
      <c r="E675" s="38">
        <f t="shared" si="32"/>
        <v>4.6920339999999994E-3</v>
      </c>
      <c r="F675" s="37" t="str">
        <f>VLOOKUP(L675,Mapping!D:H,5,0)</f>
        <v>AUM</v>
      </c>
      <c r="G675" t="s">
        <v>562</v>
      </c>
      <c r="H675" t="s">
        <v>1409</v>
      </c>
      <c r="I675" t="s">
        <v>1414</v>
      </c>
      <c r="J675">
        <v>212000</v>
      </c>
      <c r="K675" t="s">
        <v>595</v>
      </c>
      <c r="L675">
        <v>212121</v>
      </c>
      <c r="M675">
        <v>0</v>
      </c>
      <c r="N675" t="s">
        <v>602</v>
      </c>
      <c r="O675" t="s">
        <v>565</v>
      </c>
      <c r="P675">
        <v>0</v>
      </c>
      <c r="Q675">
        <v>0</v>
      </c>
      <c r="R675">
        <v>0</v>
      </c>
      <c r="S675">
        <v>46920.34</v>
      </c>
      <c r="T675">
        <v>0</v>
      </c>
      <c r="U675">
        <v>46920.34</v>
      </c>
      <c r="V675">
        <v>0</v>
      </c>
      <c r="W675">
        <v>0</v>
      </c>
      <c r="X675">
        <v>0</v>
      </c>
      <c r="Y675">
        <v>46920.34</v>
      </c>
      <c r="Z675">
        <v>0</v>
      </c>
      <c r="AA675">
        <v>46920.34</v>
      </c>
    </row>
    <row r="676" spans="1:27" ht="15" customHeight="1" x14ac:dyDescent="0.25">
      <c r="A676" s="37" t="str">
        <f t="shared" si="30"/>
        <v>LDMNMFIgnore</v>
      </c>
      <c r="B676" s="37" t="str">
        <f>VLOOKUP(L676,Mapping!D:F,3,0)</f>
        <v>Ignore</v>
      </c>
      <c r="C676" s="37" t="str">
        <f>VLOOKUP(L676,Mapping!D:G,4,0)</f>
        <v>Ignore</v>
      </c>
      <c r="D676" s="38">
        <f t="shared" si="31"/>
        <v>9.8720000000000006E-3</v>
      </c>
      <c r="E676" s="38">
        <f t="shared" si="32"/>
        <v>9.8720000000000006E-3</v>
      </c>
      <c r="F676" s="37" t="str">
        <f>VLOOKUP(L676,Mapping!D:H,5,0)</f>
        <v>AUM</v>
      </c>
      <c r="G676" t="s">
        <v>562</v>
      </c>
      <c r="H676" t="s">
        <v>1409</v>
      </c>
      <c r="I676" t="s">
        <v>1414</v>
      </c>
      <c r="J676">
        <v>212000</v>
      </c>
      <c r="K676" t="s">
        <v>595</v>
      </c>
      <c r="L676">
        <v>212124</v>
      </c>
      <c r="M676">
        <v>0</v>
      </c>
      <c r="N676" t="s">
        <v>603</v>
      </c>
      <c r="O676" t="s">
        <v>565</v>
      </c>
      <c r="P676">
        <v>0</v>
      </c>
      <c r="Q676">
        <v>0</v>
      </c>
      <c r="R676">
        <v>0</v>
      </c>
      <c r="S676">
        <v>98720</v>
      </c>
      <c r="T676">
        <v>0</v>
      </c>
      <c r="U676">
        <v>98720</v>
      </c>
      <c r="V676">
        <v>0</v>
      </c>
      <c r="W676">
        <v>0</v>
      </c>
      <c r="X676">
        <v>0</v>
      </c>
      <c r="Y676">
        <v>98720</v>
      </c>
      <c r="Z676">
        <v>0</v>
      </c>
      <c r="AA676">
        <v>98720</v>
      </c>
    </row>
    <row r="677" spans="1:27" ht="15" customHeight="1" x14ac:dyDescent="0.25">
      <c r="A677" s="37" t="str">
        <f t="shared" si="30"/>
        <v>LDMNMFIgnore</v>
      </c>
      <c r="B677" s="37" t="str">
        <f>VLOOKUP(L677,Mapping!D:F,3,0)</f>
        <v>Ignore</v>
      </c>
      <c r="C677" s="37" t="str">
        <f>VLOOKUP(L677,Mapping!D:G,4,0)</f>
        <v>Ignore</v>
      </c>
      <c r="D677" s="38">
        <f t="shared" si="31"/>
        <v>2.5956199999999997E-4</v>
      </c>
      <c r="E677" s="38">
        <f t="shared" si="32"/>
        <v>2.6356200000000001E-4</v>
      </c>
      <c r="F677" s="37" t="str">
        <f>VLOOKUP(L677,Mapping!D:H,5,0)</f>
        <v>AUM</v>
      </c>
      <c r="G677" t="s">
        <v>562</v>
      </c>
      <c r="H677" t="s">
        <v>1409</v>
      </c>
      <c r="I677" t="s">
        <v>1414</v>
      </c>
      <c r="J677">
        <v>212000</v>
      </c>
      <c r="K677" t="s">
        <v>595</v>
      </c>
      <c r="L677">
        <v>212132</v>
      </c>
      <c r="M677">
        <v>0</v>
      </c>
      <c r="N677" t="s">
        <v>1192</v>
      </c>
      <c r="O677" t="s">
        <v>565</v>
      </c>
      <c r="P677">
        <v>0</v>
      </c>
      <c r="Q677">
        <v>40</v>
      </c>
      <c r="R677">
        <v>0</v>
      </c>
      <c r="S677">
        <v>2595.62</v>
      </c>
      <c r="T677">
        <v>0</v>
      </c>
      <c r="U677">
        <v>2635.62</v>
      </c>
      <c r="V677">
        <v>0</v>
      </c>
      <c r="W677">
        <v>40</v>
      </c>
      <c r="X677">
        <v>0</v>
      </c>
      <c r="Y677">
        <v>2595.62</v>
      </c>
      <c r="Z677">
        <v>0</v>
      </c>
      <c r="AA677">
        <v>2635.62</v>
      </c>
    </row>
    <row r="678" spans="1:27" ht="15" customHeight="1" x14ac:dyDescent="0.25">
      <c r="A678" s="37" t="str">
        <f t="shared" si="30"/>
        <v>LDMNMFIgnore</v>
      </c>
      <c r="B678" s="37" t="str">
        <f>VLOOKUP(L678,Mapping!D:F,3,0)</f>
        <v>Ignore</v>
      </c>
      <c r="C678" s="37" t="str">
        <f>VLOOKUP(L678,Mapping!D:G,4,0)</f>
        <v>Ignore</v>
      </c>
      <c r="D678" s="38">
        <f t="shared" si="31"/>
        <v>3.6066999999999999E-5</v>
      </c>
      <c r="E678" s="38">
        <f t="shared" si="32"/>
        <v>8.2936999999999996E-5</v>
      </c>
      <c r="F678" s="37" t="str">
        <f>VLOOKUP(L678,Mapping!D:H,5,0)</f>
        <v>AUM</v>
      </c>
      <c r="G678" t="s">
        <v>562</v>
      </c>
      <c r="H678" t="s">
        <v>1409</v>
      </c>
      <c r="I678" t="s">
        <v>1414</v>
      </c>
      <c r="J678">
        <v>212000</v>
      </c>
      <c r="K678" t="s">
        <v>595</v>
      </c>
      <c r="L678">
        <v>212185</v>
      </c>
      <c r="M678">
        <v>0</v>
      </c>
      <c r="N678" t="s">
        <v>928</v>
      </c>
      <c r="O678" t="s">
        <v>565</v>
      </c>
      <c r="P678">
        <v>0</v>
      </c>
      <c r="Q678">
        <v>468.7</v>
      </c>
      <c r="R678">
        <v>0</v>
      </c>
      <c r="S678">
        <v>360.67</v>
      </c>
      <c r="T678">
        <v>0</v>
      </c>
      <c r="U678">
        <v>829.37</v>
      </c>
      <c r="V678">
        <v>0</v>
      </c>
      <c r="W678">
        <v>468.7</v>
      </c>
      <c r="X678">
        <v>0</v>
      </c>
      <c r="Y678">
        <v>360.67</v>
      </c>
      <c r="Z678">
        <v>0</v>
      </c>
      <c r="AA678">
        <v>829.37</v>
      </c>
    </row>
    <row r="679" spans="1:27" ht="15" customHeight="1" x14ac:dyDescent="0.25">
      <c r="A679" s="37" t="str">
        <f t="shared" si="30"/>
        <v>LDMNMFIgnore</v>
      </c>
      <c r="B679" s="37" t="str">
        <f>VLOOKUP(L679,Mapping!D:F,3,0)</f>
        <v>Ignore</v>
      </c>
      <c r="C679" s="37" t="str">
        <f>VLOOKUP(L679,Mapping!D:G,4,0)</f>
        <v>Ignore</v>
      </c>
      <c r="D679" s="38">
        <f t="shared" si="31"/>
        <v>2.2844099999999999E-4</v>
      </c>
      <c r="E679" s="38">
        <f t="shared" si="32"/>
        <v>2.2844099999999999E-4</v>
      </c>
      <c r="F679" s="37" t="str">
        <f>VLOOKUP(L679,Mapping!D:H,5,0)</f>
        <v>AUM</v>
      </c>
      <c r="G679" t="s">
        <v>562</v>
      </c>
      <c r="H679" t="s">
        <v>1409</v>
      </c>
      <c r="I679" t="s">
        <v>1414</v>
      </c>
      <c r="J679">
        <v>212000</v>
      </c>
      <c r="K679" t="s">
        <v>595</v>
      </c>
      <c r="L679">
        <v>212186</v>
      </c>
      <c r="M679">
        <v>0</v>
      </c>
      <c r="N679" t="s">
        <v>1377</v>
      </c>
      <c r="O679" t="s">
        <v>565</v>
      </c>
      <c r="P679">
        <v>0</v>
      </c>
      <c r="Q679">
        <v>0</v>
      </c>
      <c r="R679">
        <v>0</v>
      </c>
      <c r="S679">
        <v>2284.41</v>
      </c>
      <c r="T679">
        <v>0</v>
      </c>
      <c r="U679">
        <v>2284.41</v>
      </c>
      <c r="V679">
        <v>0</v>
      </c>
      <c r="W679">
        <v>0</v>
      </c>
      <c r="X679">
        <v>0</v>
      </c>
      <c r="Y679">
        <v>2284.41</v>
      </c>
      <c r="Z679">
        <v>0</v>
      </c>
      <c r="AA679">
        <v>2284.41</v>
      </c>
    </row>
    <row r="680" spans="1:27" ht="15" customHeight="1" x14ac:dyDescent="0.25">
      <c r="A680" s="37" t="str">
        <f t="shared" si="30"/>
        <v>LDMNMFIgnore</v>
      </c>
      <c r="B680" s="37" t="str">
        <f>VLOOKUP(L680,Mapping!D:F,3,0)</f>
        <v>Ignore</v>
      </c>
      <c r="C680" s="37" t="str">
        <f>VLOOKUP(L680,Mapping!D:G,4,0)</f>
        <v>Ignore</v>
      </c>
      <c r="D680" s="38">
        <f t="shared" si="31"/>
        <v>-1.8408699999999999E-4</v>
      </c>
      <c r="E680" s="38">
        <f t="shared" si="32"/>
        <v>0</v>
      </c>
      <c r="F680" s="37" t="str">
        <f>VLOOKUP(L680,Mapping!D:H,5,0)</f>
        <v>AUM</v>
      </c>
      <c r="G680" t="s">
        <v>562</v>
      </c>
      <c r="H680" t="s">
        <v>1409</v>
      </c>
      <c r="I680" t="s">
        <v>1414</v>
      </c>
      <c r="J680">
        <v>212000</v>
      </c>
      <c r="K680" t="s">
        <v>595</v>
      </c>
      <c r="L680">
        <v>212187</v>
      </c>
      <c r="M680">
        <v>0</v>
      </c>
      <c r="N680" t="s">
        <v>1023</v>
      </c>
      <c r="O680" t="s">
        <v>565</v>
      </c>
      <c r="P680">
        <v>0</v>
      </c>
      <c r="Q680">
        <v>1840.87</v>
      </c>
      <c r="R680">
        <v>-1840.87</v>
      </c>
      <c r="S680">
        <v>0</v>
      </c>
      <c r="T680">
        <v>0</v>
      </c>
      <c r="U680">
        <v>0</v>
      </c>
      <c r="V680">
        <v>0</v>
      </c>
      <c r="W680">
        <v>1840.87</v>
      </c>
      <c r="X680">
        <v>-1840.87</v>
      </c>
      <c r="Y680">
        <v>0</v>
      </c>
      <c r="Z680">
        <v>0</v>
      </c>
      <c r="AA680">
        <v>0</v>
      </c>
    </row>
    <row r="681" spans="1:27" ht="15" customHeight="1" x14ac:dyDescent="0.25">
      <c r="A681" s="37" t="str">
        <f t="shared" si="30"/>
        <v>LDMNMFIgnore</v>
      </c>
      <c r="B681" s="37" t="str">
        <f>VLOOKUP(L681,Mapping!D:F,3,0)</f>
        <v>Ignore</v>
      </c>
      <c r="C681" s="37" t="str">
        <f>VLOOKUP(L681,Mapping!D:G,4,0)</f>
        <v>Ignore</v>
      </c>
      <c r="D681" s="38">
        <f t="shared" si="31"/>
        <v>9.7839999999999998E-6</v>
      </c>
      <c r="E681" s="38">
        <f t="shared" si="32"/>
        <v>1.1E-5</v>
      </c>
      <c r="F681" s="37" t="str">
        <f>VLOOKUP(L681,Mapping!D:H,5,0)</f>
        <v>AUM</v>
      </c>
      <c r="G681" t="s">
        <v>562</v>
      </c>
      <c r="H681" t="s">
        <v>1409</v>
      </c>
      <c r="I681" t="s">
        <v>1414</v>
      </c>
      <c r="J681">
        <v>212000</v>
      </c>
      <c r="K681" t="s">
        <v>595</v>
      </c>
      <c r="L681">
        <v>212191</v>
      </c>
      <c r="M681">
        <v>0</v>
      </c>
      <c r="N681" t="s">
        <v>1193</v>
      </c>
      <c r="O681" t="s">
        <v>565</v>
      </c>
      <c r="P681">
        <v>0</v>
      </c>
      <c r="Q681">
        <v>12.16</v>
      </c>
      <c r="R681">
        <v>0</v>
      </c>
      <c r="S681">
        <v>97.84</v>
      </c>
      <c r="T681">
        <v>0</v>
      </c>
      <c r="U681">
        <v>110</v>
      </c>
      <c r="V681">
        <v>0</v>
      </c>
      <c r="W681">
        <v>12.16</v>
      </c>
      <c r="X681">
        <v>0</v>
      </c>
      <c r="Y681">
        <v>97.84</v>
      </c>
      <c r="Z681">
        <v>0</v>
      </c>
      <c r="AA681">
        <v>110</v>
      </c>
    </row>
    <row r="682" spans="1:27" ht="15" customHeight="1" x14ac:dyDescent="0.25">
      <c r="A682" s="37" t="str">
        <f t="shared" si="30"/>
        <v>LDMNMFIgnore</v>
      </c>
      <c r="B682" s="37" t="str">
        <f>VLOOKUP(L682,Mapping!D:F,3,0)</f>
        <v>Ignore</v>
      </c>
      <c r="C682" s="37" t="str">
        <f>VLOOKUP(L682,Mapping!D:G,4,0)</f>
        <v>Ignore</v>
      </c>
      <c r="D682" s="38">
        <f t="shared" si="31"/>
        <v>0</v>
      </c>
      <c r="E682" s="38">
        <f t="shared" si="32"/>
        <v>2.16E-3</v>
      </c>
      <c r="F682" s="37" t="str">
        <f>VLOOKUP(L682,Mapping!D:H,5,0)</f>
        <v>AUM</v>
      </c>
      <c r="G682" t="s">
        <v>562</v>
      </c>
      <c r="H682" t="s">
        <v>1409</v>
      </c>
      <c r="I682" t="s">
        <v>1414</v>
      </c>
      <c r="J682">
        <v>212000</v>
      </c>
      <c r="K682" t="s">
        <v>595</v>
      </c>
      <c r="L682">
        <v>212194</v>
      </c>
      <c r="M682">
        <v>0</v>
      </c>
      <c r="N682" t="s">
        <v>605</v>
      </c>
      <c r="O682" t="s">
        <v>565</v>
      </c>
      <c r="P682">
        <v>0</v>
      </c>
      <c r="Q682">
        <v>21600</v>
      </c>
      <c r="R682">
        <v>0</v>
      </c>
      <c r="S682">
        <v>0</v>
      </c>
      <c r="T682">
        <v>0</v>
      </c>
      <c r="U682">
        <v>21600</v>
      </c>
      <c r="V682">
        <v>0</v>
      </c>
      <c r="W682">
        <v>21600</v>
      </c>
      <c r="X682">
        <v>0</v>
      </c>
      <c r="Y682">
        <v>0</v>
      </c>
      <c r="Z682">
        <v>0</v>
      </c>
      <c r="AA682">
        <v>21600</v>
      </c>
    </row>
    <row r="683" spans="1:27" ht="15" customHeight="1" x14ac:dyDescent="0.25">
      <c r="A683" s="37" t="str">
        <f t="shared" si="30"/>
        <v>LDMNMFIgnore</v>
      </c>
      <c r="B683" s="37" t="str">
        <f>VLOOKUP(L683,Mapping!D:F,3,0)</f>
        <v>Ignore</v>
      </c>
      <c r="C683" s="37" t="str">
        <f>VLOOKUP(L683,Mapping!D:G,4,0)</f>
        <v>Ignore</v>
      </c>
      <c r="D683" s="38">
        <f t="shared" si="31"/>
        <v>4.2288299999999998E-4</v>
      </c>
      <c r="E683" s="38">
        <f t="shared" si="32"/>
        <v>5.28982E-4</v>
      </c>
      <c r="F683" s="37" t="str">
        <f>VLOOKUP(L683,Mapping!D:H,5,0)</f>
        <v>AUM</v>
      </c>
      <c r="G683" t="s">
        <v>562</v>
      </c>
      <c r="H683" t="s">
        <v>1409</v>
      </c>
      <c r="I683" t="s">
        <v>1414</v>
      </c>
      <c r="J683">
        <v>212000</v>
      </c>
      <c r="K683" t="s">
        <v>595</v>
      </c>
      <c r="L683">
        <v>212195</v>
      </c>
      <c r="M683">
        <v>0</v>
      </c>
      <c r="N683" t="s">
        <v>2247</v>
      </c>
      <c r="O683" t="s">
        <v>565</v>
      </c>
      <c r="P683">
        <v>0</v>
      </c>
      <c r="Q683">
        <v>1060.99</v>
      </c>
      <c r="R683">
        <v>0</v>
      </c>
      <c r="S683">
        <v>4228.83</v>
      </c>
      <c r="T683">
        <v>0</v>
      </c>
      <c r="U683">
        <v>5289.82</v>
      </c>
      <c r="V683">
        <v>0</v>
      </c>
      <c r="W683">
        <v>1060.99</v>
      </c>
      <c r="X683">
        <v>0</v>
      </c>
      <c r="Y683">
        <v>4228.83</v>
      </c>
      <c r="Z683">
        <v>0</v>
      </c>
      <c r="AA683">
        <v>5289.82</v>
      </c>
    </row>
    <row r="684" spans="1:27" ht="15" customHeight="1" x14ac:dyDescent="0.25">
      <c r="A684" s="37" t="str">
        <f t="shared" si="30"/>
        <v>LDMNMFIgnore</v>
      </c>
      <c r="B684" s="37" t="str">
        <f>VLOOKUP(L684,Mapping!D:F,3,0)</f>
        <v>Ignore</v>
      </c>
      <c r="C684" s="37" t="str">
        <f>VLOOKUP(L684,Mapping!D:G,4,0)</f>
        <v>Ignore</v>
      </c>
      <c r="D684" s="38">
        <f t="shared" si="31"/>
        <v>3.1118600000000003E-4</v>
      </c>
      <c r="E684" s="38">
        <f t="shared" si="32"/>
        <v>5.4000000000000001E-4</v>
      </c>
      <c r="F684" s="37" t="str">
        <f>VLOOKUP(L684,Mapping!D:H,5,0)</f>
        <v>AUM</v>
      </c>
      <c r="G684" t="s">
        <v>562</v>
      </c>
      <c r="H684" t="s">
        <v>1409</v>
      </c>
      <c r="I684" t="s">
        <v>1414</v>
      </c>
      <c r="J684">
        <v>212000</v>
      </c>
      <c r="K684" t="s">
        <v>595</v>
      </c>
      <c r="L684">
        <v>212197</v>
      </c>
      <c r="M684">
        <v>0</v>
      </c>
      <c r="N684" t="s">
        <v>856</v>
      </c>
      <c r="O684" t="s">
        <v>565</v>
      </c>
      <c r="P684">
        <v>0</v>
      </c>
      <c r="Q684">
        <v>2288.14</v>
      </c>
      <c r="R684">
        <v>0</v>
      </c>
      <c r="S684">
        <v>3111.86</v>
      </c>
      <c r="T684">
        <v>0</v>
      </c>
      <c r="U684">
        <v>5400</v>
      </c>
      <c r="V684">
        <v>0</v>
      </c>
      <c r="W684">
        <v>2288.14</v>
      </c>
      <c r="X684">
        <v>0</v>
      </c>
      <c r="Y684">
        <v>3111.86</v>
      </c>
      <c r="Z684">
        <v>0</v>
      </c>
      <c r="AA684">
        <v>5400</v>
      </c>
    </row>
    <row r="685" spans="1:27" ht="15" customHeight="1" x14ac:dyDescent="0.25">
      <c r="A685" s="37" t="str">
        <f t="shared" si="30"/>
        <v>LDMNMFIgnore</v>
      </c>
      <c r="B685" s="37" t="str">
        <f>VLOOKUP(L685,Mapping!D:F,3,0)</f>
        <v>Ignore</v>
      </c>
      <c r="C685" s="37" t="str">
        <f>VLOOKUP(L685,Mapping!D:G,4,0)</f>
        <v>Ignore</v>
      </c>
      <c r="D685" s="38">
        <f t="shared" si="31"/>
        <v>5.8047205000000004E-2</v>
      </c>
      <c r="E685" s="38">
        <f t="shared" si="32"/>
        <v>0.11370981200000001</v>
      </c>
      <c r="F685" s="37" t="str">
        <f>VLOOKUP(L685,Mapping!D:H,5,0)</f>
        <v>AUM</v>
      </c>
      <c r="G685" t="s">
        <v>562</v>
      </c>
      <c r="H685" t="s">
        <v>1409</v>
      </c>
      <c r="I685" t="s">
        <v>1414</v>
      </c>
      <c r="J685">
        <v>212000</v>
      </c>
      <c r="K685" t="s">
        <v>595</v>
      </c>
      <c r="L685">
        <v>212220</v>
      </c>
      <c r="M685">
        <v>0</v>
      </c>
      <c r="N685" t="s">
        <v>606</v>
      </c>
      <c r="O685" t="s">
        <v>565</v>
      </c>
      <c r="P685">
        <v>0</v>
      </c>
      <c r="Q685">
        <v>556626.07000000007</v>
      </c>
      <c r="R685">
        <v>0</v>
      </c>
      <c r="S685">
        <v>580472.05000000005</v>
      </c>
      <c r="T685">
        <v>0</v>
      </c>
      <c r="U685">
        <v>1137098.1200000001</v>
      </c>
      <c r="V685">
        <v>0</v>
      </c>
      <c r="W685">
        <v>556626.07000000007</v>
      </c>
      <c r="X685">
        <v>0</v>
      </c>
      <c r="Y685">
        <v>580472.05000000005</v>
      </c>
      <c r="Z685">
        <v>0</v>
      </c>
      <c r="AA685">
        <v>1137098.1200000001</v>
      </c>
    </row>
    <row r="686" spans="1:27" ht="15" customHeight="1" x14ac:dyDescent="0.25">
      <c r="A686" s="37" t="str">
        <f t="shared" si="30"/>
        <v>LDMNMFIgnore</v>
      </c>
      <c r="B686" s="37" t="str">
        <f>VLOOKUP(L686,Mapping!D:F,3,0)</f>
        <v>Ignore</v>
      </c>
      <c r="C686" s="37" t="str">
        <f>VLOOKUP(L686,Mapping!D:G,4,0)</f>
        <v>Ignore</v>
      </c>
      <c r="D686" s="38">
        <f t="shared" si="31"/>
        <v>-1.2040842999999999E-2</v>
      </c>
      <c r="E686" s="38">
        <f t="shared" si="32"/>
        <v>-3.3913290999999998E-2</v>
      </c>
      <c r="F686" s="37" t="str">
        <f>VLOOKUP(L686,Mapping!D:H,5,0)</f>
        <v>AUM</v>
      </c>
      <c r="G686" t="s">
        <v>562</v>
      </c>
      <c r="H686" t="s">
        <v>1409</v>
      </c>
      <c r="I686" t="s">
        <v>1414</v>
      </c>
      <c r="J686">
        <v>212000</v>
      </c>
      <c r="K686" t="s">
        <v>595</v>
      </c>
      <c r="L686">
        <v>212223</v>
      </c>
      <c r="M686">
        <v>0</v>
      </c>
      <c r="N686" t="s">
        <v>607</v>
      </c>
      <c r="O686" t="s">
        <v>565</v>
      </c>
      <c r="P686">
        <v>-218724.48000000001</v>
      </c>
      <c r="Q686">
        <v>0</v>
      </c>
      <c r="R686">
        <v>-120408.43</v>
      </c>
      <c r="S686">
        <v>0</v>
      </c>
      <c r="T686">
        <v>-339132.91</v>
      </c>
      <c r="U686">
        <v>0</v>
      </c>
      <c r="V686">
        <v>-218724.48000000001</v>
      </c>
      <c r="W686">
        <v>0</v>
      </c>
      <c r="X686">
        <v>-120408.43</v>
      </c>
      <c r="Y686">
        <v>0</v>
      </c>
      <c r="Z686">
        <v>-339132.91</v>
      </c>
      <c r="AA686">
        <v>0</v>
      </c>
    </row>
    <row r="687" spans="1:27" ht="15" customHeight="1" x14ac:dyDescent="0.25">
      <c r="A687" s="37" t="str">
        <f t="shared" si="30"/>
        <v>LDMNMFIgnore</v>
      </c>
      <c r="B687" s="37" t="str">
        <f>VLOOKUP(L687,Mapping!D:F,3,0)</f>
        <v>Ignore</v>
      </c>
      <c r="C687" s="37" t="str">
        <f>VLOOKUP(L687,Mapping!D:G,4,0)</f>
        <v>Ignore</v>
      </c>
      <c r="D687" s="38">
        <f t="shared" si="31"/>
        <v>-1.2559999999999999E-4</v>
      </c>
      <c r="E687" s="38">
        <f t="shared" si="32"/>
        <v>1.1600000000000001E-5</v>
      </c>
      <c r="F687" s="37" t="str">
        <f>VLOOKUP(L687,Mapping!D:H,5,0)</f>
        <v>AUM</v>
      </c>
      <c r="G687" t="s">
        <v>562</v>
      </c>
      <c r="H687" t="s">
        <v>1409</v>
      </c>
      <c r="I687" t="s">
        <v>1414</v>
      </c>
      <c r="J687">
        <v>212000</v>
      </c>
      <c r="K687" t="s">
        <v>595</v>
      </c>
      <c r="L687">
        <v>212233</v>
      </c>
      <c r="M687">
        <v>0</v>
      </c>
      <c r="N687" t="s">
        <v>608</v>
      </c>
      <c r="O687" t="s">
        <v>565</v>
      </c>
      <c r="P687">
        <v>0</v>
      </c>
      <c r="Q687">
        <v>1372</v>
      </c>
      <c r="R687">
        <v>-1256</v>
      </c>
      <c r="S687">
        <v>0</v>
      </c>
      <c r="T687">
        <v>0</v>
      </c>
      <c r="U687">
        <v>116</v>
      </c>
      <c r="V687">
        <v>0</v>
      </c>
      <c r="W687">
        <v>1372</v>
      </c>
      <c r="X687">
        <v>-1256</v>
      </c>
      <c r="Y687">
        <v>0</v>
      </c>
      <c r="Z687">
        <v>0</v>
      </c>
      <c r="AA687">
        <v>116</v>
      </c>
    </row>
    <row r="688" spans="1:27" ht="15" customHeight="1" x14ac:dyDescent="0.25">
      <c r="A688" s="37" t="str">
        <f t="shared" si="30"/>
        <v>LDMNMFIgnore</v>
      </c>
      <c r="B688" s="37" t="str">
        <f>VLOOKUP(L688,Mapping!D:F,3,0)</f>
        <v>Ignore</v>
      </c>
      <c r="C688" s="37" t="str">
        <f>VLOOKUP(L688,Mapping!D:G,4,0)</f>
        <v>Ignore</v>
      </c>
      <c r="D688" s="38">
        <f t="shared" si="31"/>
        <v>3.1163499999999999E-4</v>
      </c>
      <c r="E688" s="38">
        <f t="shared" si="32"/>
        <v>5.6847400000000002E-4</v>
      </c>
      <c r="F688" s="37" t="str">
        <f>VLOOKUP(L688,Mapping!D:H,5,0)</f>
        <v>AUM</v>
      </c>
      <c r="G688" t="s">
        <v>562</v>
      </c>
      <c r="H688" t="s">
        <v>1409</v>
      </c>
      <c r="I688" t="s">
        <v>1414</v>
      </c>
      <c r="J688">
        <v>212000</v>
      </c>
      <c r="K688" t="s">
        <v>595</v>
      </c>
      <c r="L688">
        <v>212240</v>
      </c>
      <c r="M688">
        <v>0</v>
      </c>
      <c r="N688" t="s">
        <v>609</v>
      </c>
      <c r="O688" t="s">
        <v>565</v>
      </c>
      <c r="P688">
        <v>0</v>
      </c>
      <c r="Q688">
        <v>2568.39</v>
      </c>
      <c r="R688">
        <v>0</v>
      </c>
      <c r="S688">
        <v>3116.35</v>
      </c>
      <c r="T688">
        <v>0</v>
      </c>
      <c r="U688">
        <v>5684.74</v>
      </c>
      <c r="V688">
        <v>0</v>
      </c>
      <c r="W688">
        <v>2568.39</v>
      </c>
      <c r="X688">
        <v>0</v>
      </c>
      <c r="Y688">
        <v>3116.35</v>
      </c>
      <c r="Z688">
        <v>0</v>
      </c>
      <c r="AA688">
        <v>5684.74</v>
      </c>
    </row>
    <row r="689" spans="1:27" ht="15" customHeight="1" x14ac:dyDescent="0.25">
      <c r="A689" s="37" t="str">
        <f t="shared" si="30"/>
        <v>LDMNMFIgnore</v>
      </c>
      <c r="B689" s="37" t="str">
        <f>VLOOKUP(L689,Mapping!D:F,3,0)</f>
        <v>Ignore</v>
      </c>
      <c r="C689" s="37" t="str">
        <f>VLOOKUP(L689,Mapping!D:G,4,0)</f>
        <v>Ignore</v>
      </c>
      <c r="D689" s="38">
        <f t="shared" si="31"/>
        <v>2.1036700000000001E-4</v>
      </c>
      <c r="E689" s="38">
        <f t="shared" si="32"/>
        <v>4.7416299999999999E-4</v>
      </c>
      <c r="F689" s="37" t="str">
        <f>VLOOKUP(L689,Mapping!D:H,5,0)</f>
        <v>AUM</v>
      </c>
      <c r="G689" t="s">
        <v>562</v>
      </c>
      <c r="H689" t="s">
        <v>1409</v>
      </c>
      <c r="I689" t="s">
        <v>1414</v>
      </c>
      <c r="J689">
        <v>212000</v>
      </c>
      <c r="K689" t="s">
        <v>595</v>
      </c>
      <c r="L689">
        <v>212252</v>
      </c>
      <c r="M689">
        <v>0</v>
      </c>
      <c r="N689" t="s">
        <v>611</v>
      </c>
      <c r="O689" t="s">
        <v>565</v>
      </c>
      <c r="P689">
        <v>0</v>
      </c>
      <c r="Q689">
        <v>2637.96</v>
      </c>
      <c r="R689">
        <v>0</v>
      </c>
      <c r="S689">
        <v>2103.67</v>
      </c>
      <c r="T689">
        <v>0</v>
      </c>
      <c r="U689">
        <v>4741.63</v>
      </c>
      <c r="V689">
        <v>0</v>
      </c>
      <c r="W689">
        <v>2637.96</v>
      </c>
      <c r="X689">
        <v>0</v>
      </c>
      <c r="Y689">
        <v>2103.67</v>
      </c>
      <c r="Z689">
        <v>0</v>
      </c>
      <c r="AA689">
        <v>4741.63</v>
      </c>
    </row>
    <row r="690" spans="1:27" ht="15" customHeight="1" x14ac:dyDescent="0.25">
      <c r="A690" s="37" t="str">
        <f t="shared" si="30"/>
        <v>LDMNMFIgnore</v>
      </c>
      <c r="B690" s="37" t="str">
        <f>VLOOKUP(L690,Mapping!D:F,3,0)</f>
        <v>Ignore</v>
      </c>
      <c r="C690" s="37" t="str">
        <f>VLOOKUP(L690,Mapping!D:G,4,0)</f>
        <v>Ignore</v>
      </c>
      <c r="D690" s="38">
        <f t="shared" si="31"/>
        <v>1.9967130000000002E-3</v>
      </c>
      <c r="E690" s="38">
        <f t="shared" si="32"/>
        <v>1.0197549E-2</v>
      </c>
      <c r="F690" s="37" t="str">
        <f>VLOOKUP(L690,Mapping!D:H,5,0)</f>
        <v>AUM</v>
      </c>
      <c r="G690" t="s">
        <v>562</v>
      </c>
      <c r="H690" t="s">
        <v>1409</v>
      </c>
      <c r="I690" t="s">
        <v>1414</v>
      </c>
      <c r="J690">
        <v>212000</v>
      </c>
      <c r="K690" t="s">
        <v>595</v>
      </c>
      <c r="L690">
        <v>212255</v>
      </c>
      <c r="M690">
        <v>0</v>
      </c>
      <c r="N690" t="s">
        <v>612</v>
      </c>
      <c r="O690" t="s">
        <v>565</v>
      </c>
      <c r="P690">
        <v>0</v>
      </c>
      <c r="Q690">
        <v>82008.36</v>
      </c>
      <c r="R690">
        <v>0</v>
      </c>
      <c r="S690">
        <v>19967.13</v>
      </c>
      <c r="T690">
        <v>0</v>
      </c>
      <c r="U690">
        <v>101975.49</v>
      </c>
      <c r="V690">
        <v>0</v>
      </c>
      <c r="W690">
        <v>82008.36</v>
      </c>
      <c r="X690">
        <v>0</v>
      </c>
      <c r="Y690">
        <v>19967.13</v>
      </c>
      <c r="Z690">
        <v>0</v>
      </c>
      <c r="AA690">
        <v>101975.49</v>
      </c>
    </row>
    <row r="691" spans="1:27" ht="15" customHeight="1" x14ac:dyDescent="0.25">
      <c r="A691" s="37" t="str">
        <f t="shared" si="30"/>
        <v>LDMNMFIgnore</v>
      </c>
      <c r="B691" s="37" t="str">
        <f>VLOOKUP(L691,Mapping!D:F,3,0)</f>
        <v>Ignore</v>
      </c>
      <c r="C691" s="37" t="str">
        <f>VLOOKUP(L691,Mapping!D:G,4,0)</f>
        <v>Ignore</v>
      </c>
      <c r="D691" s="38">
        <f t="shared" si="31"/>
        <v>-1.3237000000000001E-4</v>
      </c>
      <c r="E691" s="38">
        <f t="shared" si="32"/>
        <v>9.7254000000000001E-5</v>
      </c>
      <c r="F691" s="37" t="str">
        <f>VLOOKUP(L691,Mapping!D:H,5,0)</f>
        <v>AUM</v>
      </c>
      <c r="G691" t="s">
        <v>562</v>
      </c>
      <c r="H691" t="s">
        <v>1409</v>
      </c>
      <c r="I691" t="s">
        <v>1414</v>
      </c>
      <c r="J691">
        <v>212000</v>
      </c>
      <c r="K691" t="s">
        <v>595</v>
      </c>
      <c r="L691">
        <v>212271</v>
      </c>
      <c r="M691">
        <v>0</v>
      </c>
      <c r="N691" t="s">
        <v>614</v>
      </c>
      <c r="O691" t="s">
        <v>565</v>
      </c>
      <c r="P691">
        <v>0</v>
      </c>
      <c r="Q691">
        <v>2296.2400000000002</v>
      </c>
      <c r="R691">
        <v>-1323.7</v>
      </c>
      <c r="S691">
        <v>0</v>
      </c>
      <c r="T691">
        <v>0</v>
      </c>
      <c r="U691">
        <v>972.54</v>
      </c>
      <c r="V691">
        <v>0</v>
      </c>
      <c r="W691">
        <v>2296.2400000000002</v>
      </c>
      <c r="X691">
        <v>-1323.7</v>
      </c>
      <c r="Y691">
        <v>0</v>
      </c>
      <c r="Z691">
        <v>0</v>
      </c>
      <c r="AA691">
        <v>972.54</v>
      </c>
    </row>
    <row r="692" spans="1:27" ht="15" customHeight="1" x14ac:dyDescent="0.25">
      <c r="A692" s="37" t="str">
        <f t="shared" si="30"/>
        <v>LDMNMFIgnore</v>
      </c>
      <c r="B692" s="37" t="str">
        <f>VLOOKUP(L692,Mapping!D:F,3,0)</f>
        <v>Ignore</v>
      </c>
      <c r="C692" s="37" t="str">
        <f>VLOOKUP(L692,Mapping!D:G,4,0)</f>
        <v>Ignore</v>
      </c>
      <c r="D692" s="38">
        <f t="shared" si="31"/>
        <v>-1.3237000000000001E-4</v>
      </c>
      <c r="E692" s="38">
        <f t="shared" si="32"/>
        <v>9.7254000000000001E-5</v>
      </c>
      <c r="F692" s="37" t="str">
        <f>VLOOKUP(L692,Mapping!D:H,5,0)</f>
        <v>AUM</v>
      </c>
      <c r="G692" t="s">
        <v>562</v>
      </c>
      <c r="H692" t="s">
        <v>1409</v>
      </c>
      <c r="I692" t="s">
        <v>1414</v>
      </c>
      <c r="J692">
        <v>212000</v>
      </c>
      <c r="K692" t="s">
        <v>595</v>
      </c>
      <c r="L692">
        <v>212272</v>
      </c>
      <c r="M692">
        <v>0</v>
      </c>
      <c r="N692" t="s">
        <v>615</v>
      </c>
      <c r="O692" t="s">
        <v>565</v>
      </c>
      <c r="P692">
        <v>0</v>
      </c>
      <c r="Q692">
        <v>2296.2400000000002</v>
      </c>
      <c r="R692">
        <v>-1323.7</v>
      </c>
      <c r="S692">
        <v>0</v>
      </c>
      <c r="T692">
        <v>0</v>
      </c>
      <c r="U692">
        <v>972.54</v>
      </c>
      <c r="V692">
        <v>0</v>
      </c>
      <c r="W692">
        <v>2296.2400000000002</v>
      </c>
      <c r="X692">
        <v>-1323.7</v>
      </c>
      <c r="Y692">
        <v>0</v>
      </c>
      <c r="Z692">
        <v>0</v>
      </c>
      <c r="AA692">
        <v>972.54</v>
      </c>
    </row>
    <row r="693" spans="1:27" ht="15" customHeight="1" x14ac:dyDescent="0.25">
      <c r="A693" s="37" t="str">
        <f t="shared" si="30"/>
        <v>LDMNMFIgnore</v>
      </c>
      <c r="B693" s="37" t="str">
        <f>VLOOKUP(L693,Mapping!D:F,3,0)</f>
        <v>Ignore</v>
      </c>
      <c r="C693" s="37" t="str">
        <f>VLOOKUP(L693,Mapping!D:G,4,0)</f>
        <v>Ignore</v>
      </c>
      <c r="D693" s="38">
        <f t="shared" si="31"/>
        <v>7.9416E-5</v>
      </c>
      <c r="E693" s="38">
        <f t="shared" si="32"/>
        <v>1.16709E-4</v>
      </c>
      <c r="F693" s="37" t="str">
        <f>VLOOKUP(L693,Mapping!D:H,5,0)</f>
        <v>AUM</v>
      </c>
      <c r="G693" t="s">
        <v>562</v>
      </c>
      <c r="H693" t="s">
        <v>1409</v>
      </c>
      <c r="I693" t="s">
        <v>1414</v>
      </c>
      <c r="J693">
        <v>212000</v>
      </c>
      <c r="K693" t="s">
        <v>595</v>
      </c>
      <c r="L693">
        <v>212427</v>
      </c>
      <c r="M693">
        <v>0</v>
      </c>
      <c r="N693" t="s">
        <v>682</v>
      </c>
      <c r="O693" t="s">
        <v>565</v>
      </c>
      <c r="P693">
        <v>0</v>
      </c>
      <c r="Q693">
        <v>372.93</v>
      </c>
      <c r="R693">
        <v>0</v>
      </c>
      <c r="S693">
        <v>794.16</v>
      </c>
      <c r="T693">
        <v>0</v>
      </c>
      <c r="U693">
        <v>1167.0899999999999</v>
      </c>
      <c r="V693">
        <v>0</v>
      </c>
      <c r="W693">
        <v>372.93</v>
      </c>
      <c r="X693">
        <v>0</v>
      </c>
      <c r="Y693">
        <v>794.16</v>
      </c>
      <c r="Z693">
        <v>0</v>
      </c>
      <c r="AA693">
        <v>1167.0899999999999</v>
      </c>
    </row>
    <row r="694" spans="1:27" ht="15" customHeight="1" x14ac:dyDescent="0.25">
      <c r="A694" s="37" t="str">
        <f t="shared" si="30"/>
        <v>LDMNMFIgnore</v>
      </c>
      <c r="B694" s="37" t="str">
        <f>VLOOKUP(L694,Mapping!D:F,3,0)</f>
        <v>Ignore</v>
      </c>
      <c r="C694" s="37" t="str">
        <f>VLOOKUP(L694,Mapping!D:G,4,0)</f>
        <v>Ignore</v>
      </c>
      <c r="D694" s="38">
        <f t="shared" si="31"/>
        <v>3.1163499999999999E-4</v>
      </c>
      <c r="E694" s="38">
        <f t="shared" si="32"/>
        <v>5.6847400000000002E-4</v>
      </c>
      <c r="F694" s="37" t="str">
        <f>VLOOKUP(L694,Mapping!D:H,5,0)</f>
        <v>AUM</v>
      </c>
      <c r="G694" t="s">
        <v>562</v>
      </c>
      <c r="H694" t="s">
        <v>1409</v>
      </c>
      <c r="I694" t="s">
        <v>1414</v>
      </c>
      <c r="J694">
        <v>212000</v>
      </c>
      <c r="K694" t="s">
        <v>595</v>
      </c>
      <c r="L694">
        <v>213166</v>
      </c>
      <c r="M694">
        <v>0</v>
      </c>
      <c r="N694" t="s">
        <v>616</v>
      </c>
      <c r="O694" t="s">
        <v>565</v>
      </c>
      <c r="P694">
        <v>0</v>
      </c>
      <c r="Q694">
        <v>2568.39</v>
      </c>
      <c r="R694">
        <v>0</v>
      </c>
      <c r="S694">
        <v>3116.35</v>
      </c>
      <c r="T694">
        <v>0</v>
      </c>
      <c r="U694">
        <v>5684.74</v>
      </c>
      <c r="V694">
        <v>0</v>
      </c>
      <c r="W694">
        <v>2568.39</v>
      </c>
      <c r="X694">
        <v>0</v>
      </c>
      <c r="Y694">
        <v>3116.35</v>
      </c>
      <c r="Z694">
        <v>0</v>
      </c>
      <c r="AA694">
        <v>5684.74</v>
      </c>
    </row>
    <row r="695" spans="1:27" ht="15" customHeight="1" x14ac:dyDescent="0.25">
      <c r="A695" s="37" t="str">
        <f t="shared" si="30"/>
        <v>LDMNMFIgnore</v>
      </c>
      <c r="B695" s="37" t="str">
        <f>VLOOKUP(L695,Mapping!D:F,3,0)</f>
        <v>Ignore</v>
      </c>
      <c r="C695" s="37" t="str">
        <f>VLOOKUP(L695,Mapping!D:G,4,0)</f>
        <v>Ignore</v>
      </c>
      <c r="D695" s="38">
        <f t="shared" si="31"/>
        <v>3.9319999999999998E-6</v>
      </c>
      <c r="E695" s="38">
        <f t="shared" si="32"/>
        <v>-4.3930000000000001E-5</v>
      </c>
      <c r="F695" s="37" t="str">
        <f>VLOOKUP(L695,Mapping!D:H,5,0)</f>
        <v>AUM</v>
      </c>
      <c r="G695" t="s">
        <v>562</v>
      </c>
      <c r="H695" t="s">
        <v>1409</v>
      </c>
      <c r="I695" t="s">
        <v>1414</v>
      </c>
      <c r="J695">
        <v>212000</v>
      </c>
      <c r="K695" t="s">
        <v>595</v>
      </c>
      <c r="L695">
        <v>214100</v>
      </c>
      <c r="M695">
        <v>0</v>
      </c>
      <c r="N695" t="s">
        <v>858</v>
      </c>
      <c r="O695" t="s">
        <v>565</v>
      </c>
      <c r="P695">
        <v>-478.62</v>
      </c>
      <c r="Q695">
        <v>0</v>
      </c>
      <c r="R695">
        <v>0</v>
      </c>
      <c r="S695">
        <v>39.32</v>
      </c>
      <c r="T695">
        <v>-439.3</v>
      </c>
      <c r="U695">
        <v>0</v>
      </c>
      <c r="V695">
        <v>-478.62</v>
      </c>
      <c r="W695">
        <v>0</v>
      </c>
      <c r="X695">
        <v>0</v>
      </c>
      <c r="Y695">
        <v>39.32</v>
      </c>
      <c r="Z695">
        <v>-439.3</v>
      </c>
      <c r="AA695">
        <v>0</v>
      </c>
    </row>
    <row r="696" spans="1:27" ht="15" customHeight="1" x14ac:dyDescent="0.25">
      <c r="A696" s="37" t="str">
        <f t="shared" si="30"/>
        <v>LDMNMFIgnore</v>
      </c>
      <c r="B696" s="37" t="str">
        <f>VLOOKUP(L696,Mapping!D:F,3,0)</f>
        <v>Ignore</v>
      </c>
      <c r="C696" s="37" t="str">
        <f>VLOOKUP(L696,Mapping!D:G,4,0)</f>
        <v>Ignore</v>
      </c>
      <c r="D696" s="38">
        <f t="shared" si="31"/>
        <v>-1.5787309999999999E-3</v>
      </c>
      <c r="E696" s="38">
        <f t="shared" si="32"/>
        <v>9.725370000000001E-4</v>
      </c>
      <c r="F696" s="37" t="str">
        <f>VLOOKUP(L696,Mapping!D:H,5,0)</f>
        <v>AUM</v>
      </c>
      <c r="G696" t="s">
        <v>562</v>
      </c>
      <c r="H696" t="s">
        <v>1409</v>
      </c>
      <c r="I696" t="s">
        <v>1414</v>
      </c>
      <c r="J696">
        <v>213000</v>
      </c>
      <c r="K696" t="s">
        <v>617</v>
      </c>
      <c r="L696">
        <v>213500</v>
      </c>
      <c r="M696">
        <v>0</v>
      </c>
      <c r="N696" t="s">
        <v>618</v>
      </c>
      <c r="O696" t="s">
        <v>565</v>
      </c>
      <c r="P696">
        <v>0</v>
      </c>
      <c r="Q696">
        <v>25512.68</v>
      </c>
      <c r="R696">
        <v>-15787.31</v>
      </c>
      <c r="S696">
        <v>0</v>
      </c>
      <c r="T696">
        <v>0</v>
      </c>
      <c r="U696">
        <v>9725.3700000000008</v>
      </c>
      <c r="V696">
        <v>0</v>
      </c>
      <c r="W696">
        <v>25512.68</v>
      </c>
      <c r="X696">
        <v>-15787.31</v>
      </c>
      <c r="Y696">
        <v>0</v>
      </c>
      <c r="Z696">
        <v>0</v>
      </c>
      <c r="AA696">
        <v>9725.3700000000008</v>
      </c>
    </row>
    <row r="697" spans="1:27" ht="15" customHeight="1" x14ac:dyDescent="0.25">
      <c r="A697" s="37" t="str">
        <f t="shared" si="30"/>
        <v>LDMNMFIgnore</v>
      </c>
      <c r="B697" s="37" t="str">
        <f>VLOOKUP(L697,Mapping!D:F,3,0)</f>
        <v>Ignore</v>
      </c>
      <c r="C697" s="37" t="str">
        <f>VLOOKUP(L697,Mapping!D:G,4,0)</f>
        <v>Ignore</v>
      </c>
      <c r="D697" s="38">
        <f t="shared" si="31"/>
        <v>9.8531399999999994E-4</v>
      </c>
      <c r="E697" s="38">
        <f t="shared" si="32"/>
        <v>2.2119409999999998E-3</v>
      </c>
      <c r="F697" s="37" t="str">
        <f>VLOOKUP(L697,Mapping!D:H,5,0)</f>
        <v>AUM</v>
      </c>
      <c r="G697" t="s">
        <v>562</v>
      </c>
      <c r="H697" t="s">
        <v>1409</v>
      </c>
      <c r="I697" t="s">
        <v>1414</v>
      </c>
      <c r="J697">
        <v>220000</v>
      </c>
      <c r="K697" t="s">
        <v>619</v>
      </c>
      <c r="L697">
        <v>210125</v>
      </c>
      <c r="M697">
        <v>0</v>
      </c>
      <c r="N697" t="s">
        <v>1283</v>
      </c>
      <c r="O697" t="s">
        <v>565</v>
      </c>
      <c r="P697">
        <v>0</v>
      </c>
      <c r="Q697">
        <v>12266.27</v>
      </c>
      <c r="R697">
        <v>0</v>
      </c>
      <c r="S697">
        <v>9853.14</v>
      </c>
      <c r="T697">
        <v>0</v>
      </c>
      <c r="U697">
        <v>22119.41</v>
      </c>
      <c r="V697">
        <v>0</v>
      </c>
      <c r="W697">
        <v>12266.27</v>
      </c>
      <c r="X697">
        <v>0</v>
      </c>
      <c r="Y697">
        <v>9853.14</v>
      </c>
      <c r="Z697">
        <v>0</v>
      </c>
      <c r="AA697">
        <v>22119.41</v>
      </c>
    </row>
    <row r="698" spans="1:27" ht="15" customHeight="1" x14ac:dyDescent="0.25">
      <c r="A698" s="37" t="str">
        <f t="shared" si="30"/>
        <v>LDMNMF1.2</v>
      </c>
      <c r="B698" s="37">
        <f>VLOOKUP(L698,Mapping!D:F,3,0)</f>
        <v>1.2</v>
      </c>
      <c r="C698" s="37" t="str">
        <f>VLOOKUP(L698,Mapping!D:G,4,0)</f>
        <v>Ignore</v>
      </c>
      <c r="D698" s="38">
        <f t="shared" si="31"/>
        <v>107.1141629</v>
      </c>
      <c r="E698" s="38">
        <f t="shared" si="32"/>
        <v>129.18111089999999</v>
      </c>
      <c r="F698" s="37">
        <f>VLOOKUP(L698,Mapping!D:H,5,0)</f>
        <v>0</v>
      </c>
      <c r="G698" t="s">
        <v>562</v>
      </c>
      <c r="H698" t="s">
        <v>1409</v>
      </c>
      <c r="I698" t="s">
        <v>1414</v>
      </c>
      <c r="J698">
        <v>301000</v>
      </c>
      <c r="K698" t="s">
        <v>624</v>
      </c>
      <c r="L698">
        <v>310000</v>
      </c>
      <c r="M698">
        <v>0</v>
      </c>
      <c r="N698" t="s">
        <v>625</v>
      </c>
      <c r="O698" t="s">
        <v>565</v>
      </c>
      <c r="P698">
        <v>0</v>
      </c>
      <c r="Q698">
        <v>220669480</v>
      </c>
      <c r="R698">
        <v>0</v>
      </c>
      <c r="S698">
        <v>1071141629</v>
      </c>
      <c r="T698">
        <v>0</v>
      </c>
      <c r="U698">
        <v>1291811109</v>
      </c>
      <c r="V698">
        <v>0</v>
      </c>
      <c r="W698">
        <v>220669480</v>
      </c>
      <c r="X698">
        <v>0</v>
      </c>
      <c r="Y698">
        <v>1071141629</v>
      </c>
      <c r="Z698">
        <v>0</v>
      </c>
      <c r="AA698">
        <v>1291811109</v>
      </c>
    </row>
    <row r="699" spans="1:27" ht="15" customHeight="1" x14ac:dyDescent="0.25">
      <c r="A699" s="37" t="str">
        <f t="shared" si="30"/>
        <v>LDMNMFIgnore</v>
      </c>
      <c r="B699" s="37" t="str">
        <f>VLOOKUP(L699,Mapping!D:F,3,0)</f>
        <v>Ignore</v>
      </c>
      <c r="C699" s="37" t="str">
        <f>VLOOKUP(L699,Mapping!D:G,4,0)</f>
        <v>Ignore</v>
      </c>
      <c r="D699" s="38">
        <f t="shared" si="31"/>
        <v>1.858907391</v>
      </c>
      <c r="E699" s="38">
        <f t="shared" si="32"/>
        <v>1.992815488</v>
      </c>
      <c r="F699" s="37">
        <f>VLOOKUP(L699,Mapping!D:H,5,0)</f>
        <v>0</v>
      </c>
      <c r="G699" t="s">
        <v>562</v>
      </c>
      <c r="H699" t="s">
        <v>1409</v>
      </c>
      <c r="I699" t="s">
        <v>1414</v>
      </c>
      <c r="J699">
        <v>303000</v>
      </c>
      <c r="K699" t="s">
        <v>626</v>
      </c>
      <c r="L699">
        <v>303201</v>
      </c>
      <c r="M699">
        <v>0</v>
      </c>
      <c r="N699" t="s">
        <v>627</v>
      </c>
      <c r="O699" t="s">
        <v>565</v>
      </c>
      <c r="P699">
        <v>0</v>
      </c>
      <c r="Q699">
        <v>1339080.97</v>
      </c>
      <c r="R699">
        <v>0</v>
      </c>
      <c r="S699">
        <v>18589073.91</v>
      </c>
      <c r="T699">
        <v>0</v>
      </c>
      <c r="U699">
        <v>19928154.879999999</v>
      </c>
      <c r="V699">
        <v>0</v>
      </c>
      <c r="W699">
        <v>1339080.97</v>
      </c>
      <c r="X699">
        <v>0</v>
      </c>
      <c r="Y699">
        <v>18589073.91</v>
      </c>
      <c r="Z699">
        <v>0</v>
      </c>
      <c r="AA699">
        <v>19928154.879999999</v>
      </c>
    </row>
    <row r="700" spans="1:27" ht="15" customHeight="1" x14ac:dyDescent="0.25">
      <c r="A700" s="37" t="str">
        <f t="shared" si="30"/>
        <v>LDMNMFIgnore</v>
      </c>
      <c r="B700" s="37" t="str">
        <f>VLOOKUP(L700,Mapping!D:F,3,0)</f>
        <v>Ignore</v>
      </c>
      <c r="C700" s="37" t="str">
        <f>VLOOKUP(L700,Mapping!D:G,4,0)</f>
        <v>Ignore</v>
      </c>
      <c r="D700" s="38">
        <f t="shared" si="31"/>
        <v>1.5554000000000002E-4</v>
      </c>
      <c r="E700" s="38">
        <f t="shared" si="32"/>
        <v>1.640021E-3</v>
      </c>
      <c r="F700" s="37">
        <f>VLOOKUP(L700,Mapping!D:H,5,0)</f>
        <v>0</v>
      </c>
      <c r="G700" t="s">
        <v>562</v>
      </c>
      <c r="H700" t="s">
        <v>1409</v>
      </c>
      <c r="I700" t="s">
        <v>1414</v>
      </c>
      <c r="J700">
        <v>303000</v>
      </c>
      <c r="K700" t="s">
        <v>626</v>
      </c>
      <c r="L700">
        <v>303202</v>
      </c>
      <c r="M700">
        <v>0</v>
      </c>
      <c r="N700" t="s">
        <v>628</v>
      </c>
      <c r="O700" t="s">
        <v>565</v>
      </c>
      <c r="P700">
        <v>0</v>
      </c>
      <c r="Q700">
        <v>14844.81</v>
      </c>
      <c r="R700">
        <v>0</v>
      </c>
      <c r="S700">
        <v>1555.4</v>
      </c>
      <c r="T700">
        <v>0</v>
      </c>
      <c r="U700">
        <v>16400.21</v>
      </c>
      <c r="V700">
        <v>0</v>
      </c>
      <c r="W700">
        <v>14844.81</v>
      </c>
      <c r="X700">
        <v>0</v>
      </c>
      <c r="Y700">
        <v>1555.4</v>
      </c>
      <c r="Z700">
        <v>0</v>
      </c>
      <c r="AA700">
        <v>16400.21</v>
      </c>
    </row>
    <row r="701" spans="1:27" ht="15" customHeight="1" x14ac:dyDescent="0.25">
      <c r="A701" s="37" t="str">
        <f t="shared" si="30"/>
        <v>LDMNMFIgnore</v>
      </c>
      <c r="B701" s="37" t="str">
        <f>VLOOKUP(L701,Mapping!D:F,3,0)</f>
        <v>Ignore</v>
      </c>
      <c r="C701" s="37" t="str">
        <f>VLOOKUP(L701,Mapping!D:G,4,0)</f>
        <v>Ignore</v>
      </c>
      <c r="D701" s="38">
        <f t="shared" si="31"/>
        <v>17.031846352000002</v>
      </c>
      <c r="E701" s="38">
        <f t="shared" si="32"/>
        <v>17.104644878999999</v>
      </c>
      <c r="F701" s="37">
        <f>VLOOKUP(L701,Mapping!D:H,5,0)</f>
        <v>0</v>
      </c>
      <c r="G701" t="s">
        <v>562</v>
      </c>
      <c r="H701" t="s">
        <v>1409</v>
      </c>
      <c r="I701" t="s">
        <v>1414</v>
      </c>
      <c r="J701">
        <v>303000</v>
      </c>
      <c r="K701" t="s">
        <v>626</v>
      </c>
      <c r="L701">
        <v>303245</v>
      </c>
      <c r="M701">
        <v>0</v>
      </c>
      <c r="N701" t="s">
        <v>629</v>
      </c>
      <c r="O701" t="s">
        <v>565</v>
      </c>
      <c r="P701">
        <v>0</v>
      </c>
      <c r="Q701">
        <v>727985.27</v>
      </c>
      <c r="R701">
        <v>0</v>
      </c>
      <c r="S701">
        <v>170318463.52000001</v>
      </c>
      <c r="T701">
        <v>0</v>
      </c>
      <c r="U701">
        <v>171046448.78999999</v>
      </c>
      <c r="V701">
        <v>0</v>
      </c>
      <c r="W701">
        <v>727985.27</v>
      </c>
      <c r="X701">
        <v>0</v>
      </c>
      <c r="Y701">
        <v>170318463.52000001</v>
      </c>
      <c r="Z701">
        <v>0</v>
      </c>
      <c r="AA701">
        <v>171046448.78999999</v>
      </c>
    </row>
    <row r="702" spans="1:27" ht="15" customHeight="1" x14ac:dyDescent="0.25">
      <c r="A702" s="37" t="str">
        <f t="shared" si="30"/>
        <v>LDMNMFIgnore</v>
      </c>
      <c r="B702" s="37" t="str">
        <f>VLOOKUP(L702,Mapping!D:F,3,0)</f>
        <v>Ignore</v>
      </c>
      <c r="C702" s="37" t="str">
        <f>VLOOKUP(L702,Mapping!D:G,4,0)</f>
        <v>Ignore</v>
      </c>
      <c r="D702" s="38">
        <f t="shared" si="31"/>
        <v>2.97526E-4</v>
      </c>
      <c r="E702" s="38">
        <f t="shared" si="32"/>
        <v>2.97526E-4</v>
      </c>
      <c r="F702" s="37">
        <f>VLOOKUP(L702,Mapping!D:H,5,0)</f>
        <v>0</v>
      </c>
      <c r="G702" t="s">
        <v>562</v>
      </c>
      <c r="H702" t="s">
        <v>1409</v>
      </c>
      <c r="I702" t="s">
        <v>1414</v>
      </c>
      <c r="J702">
        <v>303000</v>
      </c>
      <c r="K702" t="s">
        <v>626</v>
      </c>
      <c r="L702">
        <v>303246</v>
      </c>
      <c r="M702">
        <v>0</v>
      </c>
      <c r="N702" t="s">
        <v>630</v>
      </c>
      <c r="O702" t="s">
        <v>565</v>
      </c>
      <c r="P702">
        <v>0</v>
      </c>
      <c r="Q702">
        <v>0</v>
      </c>
      <c r="R702">
        <v>0</v>
      </c>
      <c r="S702">
        <v>2975.26</v>
      </c>
      <c r="T702">
        <v>0</v>
      </c>
      <c r="U702">
        <v>2975.26</v>
      </c>
      <c r="V702">
        <v>0</v>
      </c>
      <c r="W702">
        <v>0</v>
      </c>
      <c r="X702">
        <v>0</v>
      </c>
      <c r="Y702">
        <v>2975.26</v>
      </c>
      <c r="Z702">
        <v>0</v>
      </c>
      <c r="AA702">
        <v>2975.26</v>
      </c>
    </row>
    <row r="703" spans="1:27" ht="15" customHeight="1" x14ac:dyDescent="0.25">
      <c r="A703" s="37" t="str">
        <f t="shared" si="30"/>
        <v>LDMNMFIgnore</v>
      </c>
      <c r="B703" s="37" t="str">
        <f>VLOOKUP(L703,Mapping!D:F,3,0)</f>
        <v>Ignore</v>
      </c>
      <c r="C703" s="37" t="str">
        <f>VLOOKUP(L703,Mapping!D:G,4,0)</f>
        <v>Ignore</v>
      </c>
      <c r="D703" s="38">
        <f t="shared" si="31"/>
        <v>0</v>
      </c>
      <c r="E703" s="38">
        <f t="shared" si="32"/>
        <v>6.7736341569999992</v>
      </c>
      <c r="F703" s="37">
        <f>VLOOKUP(L703,Mapping!D:H,5,0)</f>
        <v>0</v>
      </c>
      <c r="G703" t="s">
        <v>562</v>
      </c>
      <c r="H703" t="s">
        <v>1409</v>
      </c>
      <c r="I703" t="s">
        <v>1414</v>
      </c>
      <c r="J703">
        <v>303000</v>
      </c>
      <c r="K703" t="s">
        <v>626</v>
      </c>
      <c r="L703">
        <v>390000</v>
      </c>
      <c r="M703">
        <v>0</v>
      </c>
      <c r="N703" t="s">
        <v>631</v>
      </c>
      <c r="O703" t="s">
        <v>565</v>
      </c>
      <c r="P703">
        <v>0</v>
      </c>
      <c r="Q703">
        <v>67736341.569999993</v>
      </c>
      <c r="R703">
        <v>0</v>
      </c>
      <c r="S703">
        <v>0</v>
      </c>
      <c r="T703">
        <v>0</v>
      </c>
      <c r="U703">
        <v>67736341.569999993</v>
      </c>
      <c r="V703">
        <v>0</v>
      </c>
      <c r="W703">
        <v>67736341.569999993</v>
      </c>
      <c r="X703">
        <v>0</v>
      </c>
      <c r="Y703">
        <v>0</v>
      </c>
      <c r="Z703">
        <v>0</v>
      </c>
      <c r="AA703">
        <v>67736341.569999993</v>
      </c>
    </row>
    <row r="704" spans="1:27" ht="15" customHeight="1" x14ac:dyDescent="0.25">
      <c r="A704" s="37" t="str">
        <f t="shared" si="30"/>
        <v>LDMNMFIgnore</v>
      </c>
      <c r="B704" s="37" t="str">
        <f>VLOOKUP(L704,Mapping!D:F,3,0)</f>
        <v>Ignore</v>
      </c>
      <c r="C704" s="37" t="str">
        <f>VLOOKUP(L704,Mapping!D:G,4,0)</f>
        <v>Ignore</v>
      </c>
      <c r="D704" s="38">
        <f t="shared" si="31"/>
        <v>0</v>
      </c>
      <c r="E704" s="38">
        <f t="shared" si="32"/>
        <v>-1.295390845</v>
      </c>
      <c r="F704" s="37">
        <f>VLOOKUP(L704,Mapping!D:H,5,0)</f>
        <v>0</v>
      </c>
      <c r="G704" t="s">
        <v>562</v>
      </c>
      <c r="H704" t="s">
        <v>1409</v>
      </c>
      <c r="I704" t="s">
        <v>1414</v>
      </c>
      <c r="J704">
        <v>303000</v>
      </c>
      <c r="K704" t="s">
        <v>626</v>
      </c>
      <c r="L704">
        <v>390001</v>
      </c>
      <c r="M704">
        <v>0</v>
      </c>
      <c r="N704" t="s">
        <v>632</v>
      </c>
      <c r="O704" t="s">
        <v>565</v>
      </c>
      <c r="P704">
        <v>-12953908.449999999</v>
      </c>
      <c r="Q704">
        <v>0</v>
      </c>
      <c r="R704">
        <v>0</v>
      </c>
      <c r="S704">
        <v>0</v>
      </c>
      <c r="T704">
        <v>-12953908.449999999</v>
      </c>
      <c r="U704">
        <v>0</v>
      </c>
      <c r="V704">
        <v>-12953908.449999999</v>
      </c>
      <c r="W704">
        <v>0</v>
      </c>
      <c r="X704">
        <v>0</v>
      </c>
      <c r="Y704">
        <v>0</v>
      </c>
      <c r="Z704">
        <v>-12953908.449999999</v>
      </c>
      <c r="AA704">
        <v>0</v>
      </c>
    </row>
    <row r="705" spans="1:27" ht="15" customHeight="1" x14ac:dyDescent="0.25">
      <c r="A705" s="37" t="str">
        <f t="shared" si="30"/>
        <v>LDMNMFIgnore</v>
      </c>
      <c r="B705" s="37" t="str">
        <f>VLOOKUP(L705,Mapping!D:F,3,0)</f>
        <v>Ignore</v>
      </c>
      <c r="C705" s="37" t="str">
        <f>VLOOKUP(L705,Mapping!D:G,4,0)</f>
        <v>Ignore</v>
      </c>
      <c r="D705" s="38">
        <f t="shared" si="31"/>
        <v>0</v>
      </c>
      <c r="E705" s="38">
        <f t="shared" si="32"/>
        <v>7.0644300000000007E-4</v>
      </c>
      <c r="F705" s="37">
        <f>VLOOKUP(L705,Mapping!D:H,5,0)</f>
        <v>0</v>
      </c>
      <c r="G705" t="s">
        <v>562</v>
      </c>
      <c r="H705" t="s">
        <v>1409</v>
      </c>
      <c r="I705" t="s">
        <v>1414</v>
      </c>
      <c r="J705">
        <v>303000</v>
      </c>
      <c r="K705" t="s">
        <v>626</v>
      </c>
      <c r="L705">
        <v>390002</v>
      </c>
      <c r="M705">
        <v>0</v>
      </c>
      <c r="N705" t="s">
        <v>633</v>
      </c>
      <c r="O705" t="s">
        <v>565</v>
      </c>
      <c r="P705">
        <v>0</v>
      </c>
      <c r="Q705">
        <v>7064.43</v>
      </c>
      <c r="R705">
        <v>0</v>
      </c>
      <c r="S705">
        <v>0</v>
      </c>
      <c r="T705">
        <v>0</v>
      </c>
      <c r="U705">
        <v>7064.43</v>
      </c>
      <c r="V705">
        <v>0</v>
      </c>
      <c r="W705">
        <v>7064.43</v>
      </c>
      <c r="X705">
        <v>0</v>
      </c>
      <c r="Y705">
        <v>0</v>
      </c>
      <c r="Z705">
        <v>0</v>
      </c>
      <c r="AA705">
        <v>7064.43</v>
      </c>
    </row>
    <row r="706" spans="1:27" ht="15" customHeight="1" x14ac:dyDescent="0.25">
      <c r="A706" s="37" t="str">
        <f t="shared" si="30"/>
        <v>LDMNMFIgnore</v>
      </c>
      <c r="B706" s="37" t="str">
        <f>VLOOKUP(L706,Mapping!D:F,3,0)</f>
        <v>Ignore</v>
      </c>
      <c r="C706" s="37" t="str">
        <f>VLOOKUP(L706,Mapping!D:G,4,0)</f>
        <v>Ignore</v>
      </c>
      <c r="D706" s="38">
        <f t="shared" si="31"/>
        <v>0</v>
      </c>
      <c r="E706" s="38">
        <f t="shared" si="32"/>
        <v>-0.17821114799999999</v>
      </c>
      <c r="F706" s="37">
        <f>VLOOKUP(L706,Mapping!D:H,5,0)</f>
        <v>0</v>
      </c>
      <c r="G706" t="s">
        <v>562</v>
      </c>
      <c r="H706" t="s">
        <v>1409</v>
      </c>
      <c r="I706" t="s">
        <v>1414</v>
      </c>
      <c r="J706">
        <v>303000</v>
      </c>
      <c r="K706" t="s">
        <v>626</v>
      </c>
      <c r="L706">
        <v>390405</v>
      </c>
      <c r="M706">
        <v>0</v>
      </c>
      <c r="N706" t="s">
        <v>634</v>
      </c>
      <c r="O706" t="s">
        <v>565</v>
      </c>
      <c r="P706">
        <v>-1782111.48</v>
      </c>
      <c r="Q706">
        <v>0</v>
      </c>
      <c r="R706">
        <v>0</v>
      </c>
      <c r="S706">
        <v>0</v>
      </c>
      <c r="T706">
        <v>-1782111.48</v>
      </c>
      <c r="U706">
        <v>0</v>
      </c>
      <c r="V706">
        <v>-1782111.48</v>
      </c>
      <c r="W706">
        <v>0</v>
      </c>
      <c r="X706">
        <v>0</v>
      </c>
      <c r="Y706">
        <v>0</v>
      </c>
      <c r="Z706">
        <v>-1782111.48</v>
      </c>
      <c r="AA706">
        <v>0</v>
      </c>
    </row>
    <row r="707" spans="1:27" ht="15" customHeight="1" x14ac:dyDescent="0.25">
      <c r="A707" s="37" t="str">
        <f t="shared" si="30"/>
        <v>LDMNMFIgnore</v>
      </c>
      <c r="B707" s="37" t="str">
        <f>VLOOKUP(L707,Mapping!D:F,3,0)</f>
        <v>Ignore</v>
      </c>
      <c r="C707" s="37" t="str">
        <f>VLOOKUP(L707,Mapping!D:G,4,0)</f>
        <v>Ignore</v>
      </c>
      <c r="D707" s="38">
        <f t="shared" si="31"/>
        <v>0</v>
      </c>
      <c r="E707" s="38">
        <f t="shared" si="32"/>
        <v>-3.2202434170000003</v>
      </c>
      <c r="F707" s="37">
        <f>VLOOKUP(L707,Mapping!D:H,5,0)</f>
        <v>0</v>
      </c>
      <c r="G707" t="s">
        <v>562</v>
      </c>
      <c r="H707" t="s">
        <v>1409</v>
      </c>
      <c r="I707" t="s">
        <v>1414</v>
      </c>
      <c r="J707">
        <v>303000</v>
      </c>
      <c r="K707" t="s">
        <v>626</v>
      </c>
      <c r="L707">
        <v>390445</v>
      </c>
      <c r="M707">
        <v>0</v>
      </c>
      <c r="N707" t="s">
        <v>635</v>
      </c>
      <c r="O707" t="s">
        <v>565</v>
      </c>
      <c r="P707">
        <v>-32202434.170000002</v>
      </c>
      <c r="Q707">
        <v>0</v>
      </c>
      <c r="R707">
        <v>0</v>
      </c>
      <c r="S707">
        <v>0</v>
      </c>
      <c r="T707">
        <v>-32202434.170000002</v>
      </c>
      <c r="U707">
        <v>0</v>
      </c>
      <c r="V707">
        <v>-32202434.170000002</v>
      </c>
      <c r="W707">
        <v>0</v>
      </c>
      <c r="X707">
        <v>0</v>
      </c>
      <c r="Y707">
        <v>0</v>
      </c>
      <c r="Z707">
        <v>-32202434.170000002</v>
      </c>
      <c r="AA707">
        <v>0</v>
      </c>
    </row>
    <row r="708" spans="1:27" ht="15" customHeight="1" x14ac:dyDescent="0.25">
      <c r="A708" s="37" t="str">
        <f t="shared" ref="A708:A771" si="33">H708&amp;B708</f>
        <v>LDMNMF5.3</v>
      </c>
      <c r="B708" s="37">
        <f>VLOOKUP(L708,Mapping!D:F,3,0)</f>
        <v>5.3</v>
      </c>
      <c r="C708" s="37" t="str">
        <f>VLOOKUP(L708,Mapping!D:G,4,0)</f>
        <v>Ignore</v>
      </c>
      <c r="D708" s="38">
        <f t="shared" ref="D708:D771" si="34">(X708+Y708)/10000000</f>
        <v>7.8613999999999993E-3</v>
      </c>
      <c r="E708" s="38">
        <f t="shared" ref="E708:E771" si="35">(Z708+AA708)/10000000</f>
        <v>7.8613999999999993E-3</v>
      </c>
      <c r="F708" s="37">
        <f>VLOOKUP(L708,Mapping!D:H,5,0)</f>
        <v>0</v>
      </c>
      <c r="G708" t="s">
        <v>562</v>
      </c>
      <c r="H708" t="s">
        <v>1409</v>
      </c>
      <c r="I708" t="s">
        <v>1414</v>
      </c>
      <c r="J708">
        <v>410000</v>
      </c>
      <c r="K708" t="s">
        <v>637</v>
      </c>
      <c r="L708">
        <v>412110</v>
      </c>
      <c r="M708">
        <v>0</v>
      </c>
      <c r="N708" t="s">
        <v>853</v>
      </c>
      <c r="O708" t="s">
        <v>565</v>
      </c>
      <c r="P708">
        <v>0</v>
      </c>
      <c r="Q708">
        <v>0</v>
      </c>
      <c r="R708">
        <v>0</v>
      </c>
      <c r="S708">
        <v>78614</v>
      </c>
      <c r="T708">
        <v>0</v>
      </c>
      <c r="U708">
        <v>78614</v>
      </c>
      <c r="V708">
        <v>0</v>
      </c>
      <c r="W708">
        <v>0</v>
      </c>
      <c r="X708">
        <v>0</v>
      </c>
      <c r="Y708">
        <v>78614</v>
      </c>
      <c r="Z708">
        <v>0</v>
      </c>
      <c r="AA708">
        <v>78614</v>
      </c>
    </row>
    <row r="709" spans="1:27" ht="15" customHeight="1" x14ac:dyDescent="0.25">
      <c r="A709" s="37" t="str">
        <f t="shared" si="33"/>
        <v>LDMNMF5.3</v>
      </c>
      <c r="B709" s="37">
        <f>VLOOKUP(L709,Mapping!D:F,3,0)</f>
        <v>5.3</v>
      </c>
      <c r="C709" s="37" t="str">
        <f>VLOOKUP(L709,Mapping!D:G,4,0)</f>
        <v>Ignore</v>
      </c>
      <c r="D709" s="38">
        <f t="shared" si="34"/>
        <v>0</v>
      </c>
      <c r="E709" s="38">
        <f t="shared" si="35"/>
        <v>3.5585400000000002E-3</v>
      </c>
      <c r="F709" s="37">
        <f>VLOOKUP(L709,Mapping!D:H,5,0)</f>
        <v>0</v>
      </c>
      <c r="G709" t="s">
        <v>562</v>
      </c>
      <c r="H709" t="s">
        <v>1409</v>
      </c>
      <c r="I709" t="s">
        <v>1414</v>
      </c>
      <c r="J709">
        <v>410000</v>
      </c>
      <c r="K709" t="s">
        <v>637</v>
      </c>
      <c r="L709">
        <v>412190</v>
      </c>
      <c r="M709">
        <v>0</v>
      </c>
      <c r="N709" t="s">
        <v>764</v>
      </c>
      <c r="O709" t="s">
        <v>565</v>
      </c>
      <c r="P709">
        <v>0</v>
      </c>
      <c r="Q709">
        <v>35585.4</v>
      </c>
      <c r="R709">
        <v>0</v>
      </c>
      <c r="S709">
        <v>0</v>
      </c>
      <c r="T709">
        <v>0</v>
      </c>
      <c r="U709">
        <v>35585.4</v>
      </c>
      <c r="V709">
        <v>0</v>
      </c>
      <c r="W709">
        <v>35585.4</v>
      </c>
      <c r="X709">
        <v>0</v>
      </c>
      <c r="Y709">
        <v>0</v>
      </c>
      <c r="Z709">
        <v>0</v>
      </c>
      <c r="AA709">
        <v>35585.4</v>
      </c>
    </row>
    <row r="710" spans="1:27" ht="15" customHeight="1" x14ac:dyDescent="0.25">
      <c r="A710" s="37" t="str">
        <f t="shared" si="33"/>
        <v>LDMNMFIgnore</v>
      </c>
      <c r="B710" s="37" t="str">
        <f>VLOOKUP(L710,Mapping!D:F,3,0)</f>
        <v>Ignore</v>
      </c>
      <c r="C710" s="37" t="str">
        <f>VLOOKUP(L710,Mapping!D:G,4,0)</f>
        <v>Ignore</v>
      </c>
      <c r="D710" s="38">
        <f t="shared" si="34"/>
        <v>8.2384499999999996E-3</v>
      </c>
      <c r="E710" s="38">
        <f t="shared" si="35"/>
        <v>1.278075E-2</v>
      </c>
      <c r="F710" s="37">
        <f>VLOOKUP(L710,Mapping!D:H,5,0)</f>
        <v>0</v>
      </c>
      <c r="G710" t="s">
        <v>562</v>
      </c>
      <c r="H710" t="s">
        <v>1409</v>
      </c>
      <c r="I710" t="s">
        <v>1414</v>
      </c>
      <c r="J710">
        <v>430000</v>
      </c>
      <c r="K710" t="s">
        <v>643</v>
      </c>
      <c r="L710">
        <v>432110</v>
      </c>
      <c r="M710">
        <v>0</v>
      </c>
      <c r="N710" t="s">
        <v>800</v>
      </c>
      <c r="O710" t="s">
        <v>565</v>
      </c>
      <c r="P710">
        <v>0</v>
      </c>
      <c r="Q710">
        <v>45423</v>
      </c>
      <c r="R710">
        <v>0</v>
      </c>
      <c r="S710">
        <v>82384.5</v>
      </c>
      <c r="T710">
        <v>0</v>
      </c>
      <c r="U710">
        <v>127807.5</v>
      </c>
      <c r="V710">
        <v>0</v>
      </c>
      <c r="W710">
        <v>45423</v>
      </c>
      <c r="X710">
        <v>0</v>
      </c>
      <c r="Y710">
        <v>82384.5</v>
      </c>
      <c r="Z710">
        <v>0</v>
      </c>
      <c r="AA710">
        <v>127807.5</v>
      </c>
    </row>
    <row r="711" spans="1:27" ht="15" customHeight="1" x14ac:dyDescent="0.25">
      <c r="A711" s="37" t="str">
        <f t="shared" si="33"/>
        <v>LDMNMFIgnore</v>
      </c>
      <c r="B711" s="37" t="str">
        <f>VLOOKUP(L711,Mapping!D:F,3,0)</f>
        <v>Ignore</v>
      </c>
      <c r="C711" s="37" t="str">
        <f>VLOOKUP(L711,Mapping!D:G,4,0)</f>
        <v>Ignore</v>
      </c>
      <c r="D711" s="38">
        <f t="shared" si="34"/>
        <v>5.8231199999999997E-2</v>
      </c>
      <c r="E711" s="38">
        <f t="shared" si="35"/>
        <v>5.8231199999999997E-2</v>
      </c>
      <c r="F711" s="37">
        <f>VLOOKUP(L711,Mapping!D:H,5,0)</f>
        <v>0</v>
      </c>
      <c r="G711" t="s">
        <v>562</v>
      </c>
      <c r="H711" t="s">
        <v>1409</v>
      </c>
      <c r="I711" t="s">
        <v>1414</v>
      </c>
      <c r="J711">
        <v>430000</v>
      </c>
      <c r="K711" t="s">
        <v>643</v>
      </c>
      <c r="L711">
        <v>432180</v>
      </c>
      <c r="M711">
        <v>0</v>
      </c>
      <c r="N711" t="s">
        <v>768</v>
      </c>
      <c r="O711" t="s">
        <v>565</v>
      </c>
      <c r="P711">
        <v>0</v>
      </c>
      <c r="Q711">
        <v>0</v>
      </c>
      <c r="R711">
        <v>0</v>
      </c>
      <c r="S711">
        <v>582312</v>
      </c>
      <c r="T711">
        <v>0</v>
      </c>
      <c r="U711">
        <v>582312</v>
      </c>
      <c r="V711">
        <v>0</v>
      </c>
      <c r="W711">
        <v>0</v>
      </c>
      <c r="X711">
        <v>0</v>
      </c>
      <c r="Y711">
        <v>582312</v>
      </c>
      <c r="Z711">
        <v>0</v>
      </c>
      <c r="AA711">
        <v>582312</v>
      </c>
    </row>
    <row r="712" spans="1:27" ht="15" customHeight="1" x14ac:dyDescent="0.25">
      <c r="A712" s="37" t="str">
        <f t="shared" si="33"/>
        <v>LDMNMFIgnore</v>
      </c>
      <c r="B712" s="37" t="str">
        <f>VLOOKUP(L712,Mapping!D:F,3,0)</f>
        <v>Ignore</v>
      </c>
      <c r="C712" s="37" t="str">
        <f>VLOOKUP(L712,Mapping!D:G,4,0)</f>
        <v>Ignore</v>
      </c>
      <c r="D712" s="38">
        <f t="shared" si="34"/>
        <v>0.10150335000000001</v>
      </c>
      <c r="E712" s="38">
        <f t="shared" si="35"/>
        <v>0.10150335000000001</v>
      </c>
      <c r="F712" s="37">
        <f>VLOOKUP(L712,Mapping!D:H,5,0)</f>
        <v>0</v>
      </c>
      <c r="G712" t="s">
        <v>562</v>
      </c>
      <c r="H712" t="s">
        <v>1409</v>
      </c>
      <c r="I712" t="s">
        <v>1414</v>
      </c>
      <c r="J712">
        <v>430000</v>
      </c>
      <c r="K712" t="s">
        <v>643</v>
      </c>
      <c r="L712">
        <v>432190</v>
      </c>
      <c r="M712">
        <v>0</v>
      </c>
      <c r="N712" t="s">
        <v>769</v>
      </c>
      <c r="O712" t="s">
        <v>565</v>
      </c>
      <c r="P712">
        <v>0</v>
      </c>
      <c r="Q712">
        <v>0</v>
      </c>
      <c r="R712">
        <v>0</v>
      </c>
      <c r="S712">
        <v>1015033.5</v>
      </c>
      <c r="T712">
        <v>0</v>
      </c>
      <c r="U712">
        <v>1015033.5</v>
      </c>
      <c r="V712">
        <v>0</v>
      </c>
      <c r="W712">
        <v>0</v>
      </c>
      <c r="X712">
        <v>0</v>
      </c>
      <c r="Y712">
        <v>1015033.5</v>
      </c>
      <c r="Z712">
        <v>0</v>
      </c>
      <c r="AA712">
        <v>1015033.5</v>
      </c>
    </row>
    <row r="713" spans="1:27" ht="15" customHeight="1" x14ac:dyDescent="0.25">
      <c r="A713" s="37" t="str">
        <f t="shared" si="33"/>
        <v>LDMNMFIgnore</v>
      </c>
      <c r="B713" s="37" t="str">
        <f>VLOOKUP(L713,Mapping!D:F,3,0)</f>
        <v>Ignore</v>
      </c>
      <c r="C713" s="37" t="str">
        <f>VLOOKUP(L713,Mapping!D:G,4,0)</f>
        <v>Ignore</v>
      </c>
      <c r="D713" s="38">
        <f t="shared" si="34"/>
        <v>1.2276438000000001E-2</v>
      </c>
      <c r="E713" s="38">
        <f t="shared" si="35"/>
        <v>2.0194964000000003E-2</v>
      </c>
      <c r="F713" s="37">
        <f>VLOOKUP(L713,Mapping!D:H,5,0)</f>
        <v>0</v>
      </c>
      <c r="G713" t="s">
        <v>562</v>
      </c>
      <c r="H713" t="s">
        <v>1409</v>
      </c>
      <c r="I713" t="s">
        <v>1414</v>
      </c>
      <c r="J713">
        <v>430000</v>
      </c>
      <c r="K713" t="s">
        <v>643</v>
      </c>
      <c r="L713">
        <v>437101</v>
      </c>
      <c r="M713">
        <v>0</v>
      </c>
      <c r="N713" t="s">
        <v>2405</v>
      </c>
      <c r="O713" t="s">
        <v>565</v>
      </c>
      <c r="P713">
        <v>0</v>
      </c>
      <c r="Q713">
        <v>79185.259999999995</v>
      </c>
      <c r="R713">
        <v>0</v>
      </c>
      <c r="S713">
        <v>122764.38</v>
      </c>
      <c r="T713">
        <v>0</v>
      </c>
      <c r="U713">
        <v>201949.64</v>
      </c>
      <c r="V713">
        <v>0</v>
      </c>
      <c r="W713">
        <v>79185.259999999995</v>
      </c>
      <c r="X713">
        <v>0</v>
      </c>
      <c r="Y713">
        <v>122764.38</v>
      </c>
      <c r="Z713">
        <v>0</v>
      </c>
      <c r="AA713">
        <v>201949.64</v>
      </c>
    </row>
    <row r="714" spans="1:27" ht="15" customHeight="1" x14ac:dyDescent="0.25">
      <c r="A714" s="37" t="str">
        <f t="shared" si="33"/>
        <v>LDMNMF5.2</v>
      </c>
      <c r="B714" s="37">
        <f>VLOOKUP(L714,Mapping!D:F,3,0)</f>
        <v>5.2</v>
      </c>
      <c r="C714" s="37" t="str">
        <f>VLOOKUP(L714,Mapping!D:G,4,0)</f>
        <v>Ignore</v>
      </c>
      <c r="D714" s="38">
        <f t="shared" si="34"/>
        <v>0.22672514999999999</v>
      </c>
      <c r="E714" s="38">
        <f t="shared" si="35"/>
        <v>0.47396270000000001</v>
      </c>
      <c r="F714" s="37">
        <f>VLOOKUP(L714,Mapping!D:H,5,0)</f>
        <v>0</v>
      </c>
      <c r="G714" t="s">
        <v>562</v>
      </c>
      <c r="H714" t="s">
        <v>1409</v>
      </c>
      <c r="I714" t="s">
        <v>1414</v>
      </c>
      <c r="J714">
        <v>450000</v>
      </c>
      <c r="K714" t="s">
        <v>647</v>
      </c>
      <c r="L714">
        <v>452110</v>
      </c>
      <c r="M714">
        <v>0</v>
      </c>
      <c r="N714" t="s">
        <v>648</v>
      </c>
      <c r="O714" t="s">
        <v>565</v>
      </c>
      <c r="P714">
        <v>0</v>
      </c>
      <c r="Q714">
        <v>2472375.5</v>
      </c>
      <c r="R714">
        <v>0</v>
      </c>
      <c r="S714">
        <v>2267251.5</v>
      </c>
      <c r="T714">
        <v>0</v>
      </c>
      <c r="U714">
        <v>4739627</v>
      </c>
      <c r="V714">
        <v>0</v>
      </c>
      <c r="W714">
        <v>2472375.5</v>
      </c>
      <c r="X714">
        <v>0</v>
      </c>
      <c r="Y714">
        <v>2267251.5</v>
      </c>
      <c r="Z714">
        <v>0</v>
      </c>
      <c r="AA714">
        <v>4739627</v>
      </c>
    </row>
    <row r="715" spans="1:27" ht="15" customHeight="1" x14ac:dyDescent="0.25">
      <c r="A715" s="37" t="str">
        <f t="shared" si="33"/>
        <v>LDMNMF5.2</v>
      </c>
      <c r="B715" s="37">
        <f>VLOOKUP(L715,Mapping!D:F,3,0)</f>
        <v>5.2</v>
      </c>
      <c r="C715" s="37" t="str">
        <f>VLOOKUP(L715,Mapping!D:G,4,0)</f>
        <v>Ignore</v>
      </c>
      <c r="D715" s="38">
        <f t="shared" si="34"/>
        <v>1.5053059999999999E-3</v>
      </c>
      <c r="E715" s="38">
        <f t="shared" si="35"/>
        <v>2.6724299999999999E-3</v>
      </c>
      <c r="F715" s="37">
        <f>VLOOKUP(L715,Mapping!D:H,5,0)</f>
        <v>0</v>
      </c>
      <c r="G715" t="s">
        <v>562</v>
      </c>
      <c r="H715" t="s">
        <v>1409</v>
      </c>
      <c r="I715" t="s">
        <v>1414</v>
      </c>
      <c r="J715">
        <v>450000</v>
      </c>
      <c r="K715" t="s">
        <v>647</v>
      </c>
      <c r="L715">
        <v>452111</v>
      </c>
      <c r="M715">
        <v>0</v>
      </c>
      <c r="N715" t="s">
        <v>649</v>
      </c>
      <c r="O715" t="s">
        <v>565</v>
      </c>
      <c r="P715">
        <v>0</v>
      </c>
      <c r="Q715">
        <v>11671.24</v>
      </c>
      <c r="R715">
        <v>0</v>
      </c>
      <c r="S715">
        <v>15053.06</v>
      </c>
      <c r="T715">
        <v>0</v>
      </c>
      <c r="U715">
        <v>26724.3</v>
      </c>
      <c r="V715">
        <v>0</v>
      </c>
      <c r="W715">
        <v>11671.24</v>
      </c>
      <c r="X715">
        <v>0</v>
      </c>
      <c r="Y715">
        <v>15053.06</v>
      </c>
      <c r="Z715">
        <v>0</v>
      </c>
      <c r="AA715">
        <v>26724.3</v>
      </c>
    </row>
    <row r="716" spans="1:27" ht="15" customHeight="1" x14ac:dyDescent="0.25">
      <c r="A716" s="37" t="str">
        <f t="shared" si="33"/>
        <v>LDMNMF5.2</v>
      </c>
      <c r="B716" s="37">
        <f>VLOOKUP(L716,Mapping!D:F,3,0)</f>
        <v>5.2</v>
      </c>
      <c r="C716" s="37" t="str">
        <f>VLOOKUP(L716,Mapping!D:G,4,0)</f>
        <v>Ignore</v>
      </c>
      <c r="D716" s="38">
        <f t="shared" si="34"/>
        <v>5.8233800000000002E-2</v>
      </c>
      <c r="E716" s="38">
        <f t="shared" si="35"/>
        <v>5.8233800000000002E-2</v>
      </c>
      <c r="F716" s="37">
        <f>VLOOKUP(L716,Mapping!D:H,5,0)</f>
        <v>0</v>
      </c>
      <c r="G716" t="s">
        <v>562</v>
      </c>
      <c r="H716" t="s">
        <v>1409</v>
      </c>
      <c r="I716" t="s">
        <v>1414</v>
      </c>
      <c r="J716">
        <v>450000</v>
      </c>
      <c r="K716" t="s">
        <v>647</v>
      </c>
      <c r="L716">
        <v>452180</v>
      </c>
      <c r="M716">
        <v>0</v>
      </c>
      <c r="N716" t="s">
        <v>770</v>
      </c>
      <c r="O716" t="s">
        <v>565</v>
      </c>
      <c r="P716">
        <v>0</v>
      </c>
      <c r="Q716">
        <v>0</v>
      </c>
      <c r="R716">
        <v>0</v>
      </c>
      <c r="S716">
        <v>582338</v>
      </c>
      <c r="T716">
        <v>0</v>
      </c>
      <c r="U716">
        <v>582338</v>
      </c>
      <c r="V716">
        <v>0</v>
      </c>
      <c r="W716">
        <v>0</v>
      </c>
      <c r="X716">
        <v>0</v>
      </c>
      <c r="Y716">
        <v>582338</v>
      </c>
      <c r="Z716">
        <v>0</v>
      </c>
      <c r="AA716">
        <v>582338</v>
      </c>
    </row>
    <row r="717" spans="1:27" ht="15" customHeight="1" x14ac:dyDescent="0.25">
      <c r="A717" s="37" t="str">
        <f t="shared" si="33"/>
        <v>LDMNMF5.2</v>
      </c>
      <c r="B717" s="37">
        <f>VLOOKUP(L717,Mapping!D:F,3,0)</f>
        <v>5.2</v>
      </c>
      <c r="C717" s="37" t="str">
        <f>VLOOKUP(L717,Mapping!D:G,4,0)</f>
        <v>Ignore</v>
      </c>
      <c r="D717" s="38">
        <f t="shared" si="34"/>
        <v>8.8456649999999998E-2</v>
      </c>
      <c r="E717" s="38">
        <f t="shared" si="35"/>
        <v>0.10808107</v>
      </c>
      <c r="F717" s="37">
        <f>VLOOKUP(L717,Mapping!D:H,5,0)</f>
        <v>0</v>
      </c>
      <c r="G717" t="s">
        <v>562</v>
      </c>
      <c r="H717" t="s">
        <v>1409</v>
      </c>
      <c r="I717" t="s">
        <v>1414</v>
      </c>
      <c r="J717">
        <v>450000</v>
      </c>
      <c r="K717" t="s">
        <v>647</v>
      </c>
      <c r="L717">
        <v>452181</v>
      </c>
      <c r="M717">
        <v>0</v>
      </c>
      <c r="N717" t="s">
        <v>771</v>
      </c>
      <c r="O717" t="s">
        <v>565</v>
      </c>
      <c r="P717">
        <v>0</v>
      </c>
      <c r="Q717">
        <v>196244.2</v>
      </c>
      <c r="R717">
        <v>0</v>
      </c>
      <c r="S717">
        <v>884566.5</v>
      </c>
      <c r="T717">
        <v>0</v>
      </c>
      <c r="U717">
        <v>1080810.7</v>
      </c>
      <c r="V717">
        <v>0</v>
      </c>
      <c r="W717">
        <v>196244.2</v>
      </c>
      <c r="X717">
        <v>0</v>
      </c>
      <c r="Y717">
        <v>884566.5</v>
      </c>
      <c r="Z717">
        <v>0</v>
      </c>
      <c r="AA717">
        <v>1080810.7</v>
      </c>
    </row>
    <row r="718" spans="1:27" ht="15" customHeight="1" x14ac:dyDescent="0.25">
      <c r="A718" s="37" t="str">
        <f t="shared" si="33"/>
        <v>LDMNMF5.2</v>
      </c>
      <c r="B718" s="37">
        <f>VLOOKUP(L718,Mapping!D:F,3,0)</f>
        <v>5.2</v>
      </c>
      <c r="C718" s="37" t="str">
        <f>VLOOKUP(L718,Mapping!D:G,4,0)</f>
        <v>Ignore</v>
      </c>
      <c r="D718" s="38">
        <f t="shared" si="34"/>
        <v>7.4341220000000005E-3</v>
      </c>
      <c r="E718" s="38">
        <f t="shared" si="35"/>
        <v>5.2068344000000003E-2</v>
      </c>
      <c r="F718" s="37">
        <f>VLOOKUP(L718,Mapping!D:H,5,0)</f>
        <v>0</v>
      </c>
      <c r="G718" t="s">
        <v>562</v>
      </c>
      <c r="H718" t="s">
        <v>1409</v>
      </c>
      <c r="I718" t="s">
        <v>1414</v>
      </c>
      <c r="J718">
        <v>450000</v>
      </c>
      <c r="K718" t="s">
        <v>647</v>
      </c>
      <c r="L718">
        <v>452230</v>
      </c>
      <c r="M718">
        <v>0</v>
      </c>
      <c r="N718" t="s">
        <v>654</v>
      </c>
      <c r="O718" t="s">
        <v>565</v>
      </c>
      <c r="P718">
        <v>0</v>
      </c>
      <c r="Q718">
        <v>446342.22</v>
      </c>
      <c r="R718">
        <v>0</v>
      </c>
      <c r="S718">
        <v>74341.22</v>
      </c>
      <c r="T718">
        <v>0</v>
      </c>
      <c r="U718">
        <v>520683.44</v>
      </c>
      <c r="V718">
        <v>0</v>
      </c>
      <c r="W718">
        <v>446342.22</v>
      </c>
      <c r="X718">
        <v>0</v>
      </c>
      <c r="Y718">
        <v>74341.22</v>
      </c>
      <c r="Z718">
        <v>0</v>
      </c>
      <c r="AA718">
        <v>520683.44</v>
      </c>
    </row>
    <row r="719" spans="1:27" ht="15" customHeight="1" x14ac:dyDescent="0.25">
      <c r="A719" s="37" t="str">
        <f t="shared" si="33"/>
        <v>LDMNMF5.2</v>
      </c>
      <c r="B719" s="37">
        <f>VLOOKUP(L719,Mapping!D:F,3,0)</f>
        <v>5.2</v>
      </c>
      <c r="C719" s="37" t="str">
        <f>VLOOKUP(L719,Mapping!D:G,4,0)</f>
        <v>Ignore</v>
      </c>
      <c r="D719" s="38">
        <f t="shared" si="34"/>
        <v>0.63285354900000002</v>
      </c>
      <c r="E719" s="38">
        <f t="shared" si="35"/>
        <v>1.1848424560000002</v>
      </c>
      <c r="F719" s="37">
        <f>VLOOKUP(L719,Mapping!D:H,5,0)</f>
        <v>0</v>
      </c>
      <c r="G719" t="s">
        <v>562</v>
      </c>
      <c r="H719" t="s">
        <v>1409</v>
      </c>
      <c r="I719" t="s">
        <v>1414</v>
      </c>
      <c r="J719">
        <v>450000</v>
      </c>
      <c r="K719" t="s">
        <v>647</v>
      </c>
      <c r="L719">
        <v>452247</v>
      </c>
      <c r="M719">
        <v>0</v>
      </c>
      <c r="N719" t="s">
        <v>655</v>
      </c>
      <c r="O719" t="s">
        <v>565</v>
      </c>
      <c r="P719">
        <v>0</v>
      </c>
      <c r="Q719">
        <v>5519889.0700000003</v>
      </c>
      <c r="R719">
        <v>0</v>
      </c>
      <c r="S719">
        <v>6328535.4900000002</v>
      </c>
      <c r="T719">
        <v>0</v>
      </c>
      <c r="U719">
        <v>11848424.560000001</v>
      </c>
      <c r="V719">
        <v>0</v>
      </c>
      <c r="W719">
        <v>5519889.0700000003</v>
      </c>
      <c r="X719">
        <v>0</v>
      </c>
      <c r="Y719">
        <v>6328535.4900000002</v>
      </c>
      <c r="Z719">
        <v>0</v>
      </c>
      <c r="AA719">
        <v>11848424.560000001</v>
      </c>
    </row>
    <row r="720" spans="1:27" ht="15" customHeight="1" x14ac:dyDescent="0.25">
      <c r="A720" s="37" t="str">
        <f t="shared" si="33"/>
        <v>LDMNMF5.5</v>
      </c>
      <c r="B720" s="37">
        <f>VLOOKUP(L720,Mapping!D:F,3,0)</f>
        <v>5.5</v>
      </c>
      <c r="C720" s="37" t="str">
        <f>VLOOKUP(L720,Mapping!D:G,4,0)</f>
        <v>Ignore</v>
      </c>
      <c r="D720" s="38">
        <f t="shared" si="34"/>
        <v>5.5805500000000001E-4</v>
      </c>
      <c r="E720" s="38">
        <f t="shared" si="35"/>
        <v>5.5805500000000001E-4</v>
      </c>
      <c r="F720" s="37">
        <f>VLOOKUP(L720,Mapping!D:H,5,0)</f>
        <v>0</v>
      </c>
      <c r="G720" t="s">
        <v>562</v>
      </c>
      <c r="H720" t="s">
        <v>1409</v>
      </c>
      <c r="I720" t="s">
        <v>1414</v>
      </c>
      <c r="J720">
        <v>460000</v>
      </c>
      <c r="K720" t="s">
        <v>656</v>
      </c>
      <c r="L720">
        <v>452233</v>
      </c>
      <c r="M720">
        <v>0</v>
      </c>
      <c r="N720" t="s">
        <v>657</v>
      </c>
      <c r="O720" t="s">
        <v>565</v>
      </c>
      <c r="P720">
        <v>0</v>
      </c>
      <c r="Q720">
        <v>0</v>
      </c>
      <c r="R720">
        <v>0</v>
      </c>
      <c r="S720">
        <v>5580.55</v>
      </c>
      <c r="T720">
        <v>0</v>
      </c>
      <c r="U720">
        <v>5580.55</v>
      </c>
      <c r="V720">
        <v>0</v>
      </c>
      <c r="W720">
        <v>0</v>
      </c>
      <c r="X720">
        <v>0</v>
      </c>
      <c r="Y720">
        <v>5580.55</v>
      </c>
      <c r="Z720">
        <v>0</v>
      </c>
      <c r="AA720">
        <v>5580.55</v>
      </c>
    </row>
    <row r="721" spans="1:27" ht="15" customHeight="1" x14ac:dyDescent="0.25">
      <c r="A721" s="37" t="str">
        <f t="shared" si="33"/>
        <v>LDMNMF5.5</v>
      </c>
      <c r="B721" s="37">
        <f>VLOOKUP(L721,Mapping!D:F,3,0)</f>
        <v>5.5</v>
      </c>
      <c r="C721" s="37" t="str">
        <f>VLOOKUP(L721,Mapping!D:G,4,0)</f>
        <v>Ignore</v>
      </c>
      <c r="D721" s="38">
        <f t="shared" si="34"/>
        <v>0</v>
      </c>
      <c r="E721" s="38">
        <f t="shared" si="35"/>
        <v>-4.1978999999999999E-5</v>
      </c>
      <c r="F721" s="37">
        <f>VLOOKUP(L721,Mapping!D:H,5,0)</f>
        <v>0</v>
      </c>
      <c r="G721" t="s">
        <v>562</v>
      </c>
      <c r="H721" t="s">
        <v>1409</v>
      </c>
      <c r="I721" t="s">
        <v>1414</v>
      </c>
      <c r="J721">
        <v>460000</v>
      </c>
      <c r="K721" t="s">
        <v>656</v>
      </c>
      <c r="L721">
        <v>460000</v>
      </c>
      <c r="M721">
        <v>0</v>
      </c>
      <c r="N721" t="s">
        <v>706</v>
      </c>
      <c r="O721" t="s">
        <v>565</v>
      </c>
      <c r="P721">
        <v>-419.79</v>
      </c>
      <c r="Q721">
        <v>0</v>
      </c>
      <c r="R721">
        <v>0</v>
      </c>
      <c r="S721">
        <v>0</v>
      </c>
      <c r="T721">
        <v>-419.79</v>
      </c>
      <c r="U721">
        <v>0</v>
      </c>
      <c r="V721">
        <v>-419.79</v>
      </c>
      <c r="W721">
        <v>0</v>
      </c>
      <c r="X721">
        <v>0</v>
      </c>
      <c r="Y721">
        <v>0</v>
      </c>
      <c r="Z721">
        <v>-419.79</v>
      </c>
      <c r="AA721">
        <v>0</v>
      </c>
    </row>
    <row r="722" spans="1:27" ht="15" customHeight="1" x14ac:dyDescent="0.25">
      <c r="A722" s="37" t="str">
        <f t="shared" si="33"/>
        <v>LDMNMF5.5</v>
      </c>
      <c r="B722" s="37">
        <f>VLOOKUP(L722,Mapping!D:F,3,0)</f>
        <v>5.5</v>
      </c>
      <c r="C722" s="37" t="str">
        <f>VLOOKUP(L722,Mapping!D:G,4,0)</f>
        <v>Ignore</v>
      </c>
      <c r="D722" s="38">
        <f t="shared" si="34"/>
        <v>-1.0683399999999999E-4</v>
      </c>
      <c r="E722" s="38">
        <f t="shared" si="35"/>
        <v>-1.8059600000000002E-4</v>
      </c>
      <c r="F722" s="37">
        <f>VLOOKUP(L722,Mapping!D:H,5,0)</f>
        <v>0</v>
      </c>
      <c r="G722" t="s">
        <v>562</v>
      </c>
      <c r="H722" t="s">
        <v>1409</v>
      </c>
      <c r="I722" t="s">
        <v>1414</v>
      </c>
      <c r="J722">
        <v>460000</v>
      </c>
      <c r="K722" t="s">
        <v>656</v>
      </c>
      <c r="L722">
        <v>460100</v>
      </c>
      <c r="M722">
        <v>0</v>
      </c>
      <c r="N722" t="s">
        <v>729</v>
      </c>
      <c r="O722" t="s">
        <v>565</v>
      </c>
      <c r="P722">
        <v>-737.62</v>
      </c>
      <c r="Q722">
        <v>0</v>
      </c>
      <c r="R722">
        <v>-1068.3399999999999</v>
      </c>
      <c r="S722">
        <v>0</v>
      </c>
      <c r="T722">
        <v>-1805.96</v>
      </c>
      <c r="U722">
        <v>0</v>
      </c>
      <c r="V722">
        <v>-737.62</v>
      </c>
      <c r="W722">
        <v>0</v>
      </c>
      <c r="X722">
        <v>-1068.3399999999999</v>
      </c>
      <c r="Y722">
        <v>0</v>
      </c>
      <c r="Z722">
        <v>-1805.96</v>
      </c>
      <c r="AA722">
        <v>0</v>
      </c>
    </row>
    <row r="723" spans="1:27" ht="15" customHeight="1" x14ac:dyDescent="0.25">
      <c r="A723" s="37" t="str">
        <f t="shared" si="33"/>
        <v>LDMNMF5.5</v>
      </c>
      <c r="B723" s="37">
        <f>VLOOKUP(L723,Mapping!D:F,3,0)</f>
        <v>5.5</v>
      </c>
      <c r="C723" s="37" t="str">
        <f>VLOOKUP(L723,Mapping!D:G,4,0)</f>
        <v>Ignore</v>
      </c>
      <c r="D723" s="38">
        <f t="shared" si="34"/>
        <v>7.3553999999999994E-5</v>
      </c>
      <c r="E723" s="38">
        <f t="shared" si="35"/>
        <v>7.1389000000000004E-5</v>
      </c>
      <c r="F723" s="37">
        <f>VLOOKUP(L723,Mapping!D:H,5,0)</f>
        <v>0</v>
      </c>
      <c r="G723" t="s">
        <v>562</v>
      </c>
      <c r="H723" t="s">
        <v>1409</v>
      </c>
      <c r="I723" t="s">
        <v>1414</v>
      </c>
      <c r="J723">
        <v>460000</v>
      </c>
      <c r="K723" t="s">
        <v>656</v>
      </c>
      <c r="L723">
        <v>460101</v>
      </c>
      <c r="M723">
        <v>0</v>
      </c>
      <c r="N723" t="s">
        <v>732</v>
      </c>
      <c r="O723" t="s">
        <v>565</v>
      </c>
      <c r="P723">
        <v>-21.65</v>
      </c>
      <c r="Q723">
        <v>0</v>
      </c>
      <c r="R723">
        <v>0</v>
      </c>
      <c r="S723">
        <v>735.54</v>
      </c>
      <c r="T723">
        <v>0</v>
      </c>
      <c r="U723">
        <v>713.89</v>
      </c>
      <c r="V723">
        <v>-21.65</v>
      </c>
      <c r="W723">
        <v>0</v>
      </c>
      <c r="X723">
        <v>0</v>
      </c>
      <c r="Y723">
        <v>735.54</v>
      </c>
      <c r="Z723">
        <v>0</v>
      </c>
      <c r="AA723">
        <v>713.89</v>
      </c>
    </row>
    <row r="724" spans="1:27" ht="15" customHeight="1" x14ac:dyDescent="0.25">
      <c r="A724" s="37" t="str">
        <f t="shared" si="33"/>
        <v>LDMNMF5.5</v>
      </c>
      <c r="B724" s="37">
        <f>VLOOKUP(L724,Mapping!D:F,3,0)</f>
        <v>5.5</v>
      </c>
      <c r="C724" s="37" t="str">
        <f>VLOOKUP(L724,Mapping!D:G,4,0)</f>
        <v>Ignore</v>
      </c>
      <c r="D724" s="38">
        <f t="shared" si="34"/>
        <v>0</v>
      </c>
      <c r="E724" s="38">
        <f t="shared" si="35"/>
        <v>-3E-9</v>
      </c>
      <c r="F724" s="37">
        <f>VLOOKUP(L724,Mapping!D:H,5,0)</f>
        <v>0</v>
      </c>
      <c r="G724" t="s">
        <v>562</v>
      </c>
      <c r="H724" t="s">
        <v>1409</v>
      </c>
      <c r="I724" t="s">
        <v>1414</v>
      </c>
      <c r="J724">
        <v>460000</v>
      </c>
      <c r="K724" t="s">
        <v>656</v>
      </c>
      <c r="L724">
        <v>460101</v>
      </c>
      <c r="M724">
        <v>9</v>
      </c>
      <c r="N724" t="s">
        <v>732</v>
      </c>
      <c r="O724" t="s">
        <v>565</v>
      </c>
      <c r="P724">
        <v>-0.03</v>
      </c>
      <c r="Q724">
        <v>0</v>
      </c>
      <c r="R724">
        <v>0</v>
      </c>
      <c r="S724">
        <v>0</v>
      </c>
      <c r="T724">
        <v>-0.03</v>
      </c>
      <c r="U724">
        <v>0</v>
      </c>
      <c r="V724">
        <v>-0.03</v>
      </c>
      <c r="W724">
        <v>0</v>
      </c>
      <c r="X724">
        <v>0</v>
      </c>
      <c r="Y724">
        <v>0</v>
      </c>
      <c r="Z724">
        <v>-0.03</v>
      </c>
      <c r="AA724">
        <v>0</v>
      </c>
    </row>
    <row r="725" spans="1:27" ht="15" customHeight="1" x14ac:dyDescent="0.25">
      <c r="A725" s="37" t="str">
        <f t="shared" si="33"/>
        <v>LDMNMF5.5</v>
      </c>
      <c r="B725" s="37">
        <f>VLOOKUP(L725,Mapping!D:F,3,0)</f>
        <v>5.5</v>
      </c>
      <c r="C725" s="37" t="str">
        <f>VLOOKUP(L725,Mapping!D:G,4,0)</f>
        <v>Ignore</v>
      </c>
      <c r="D725" s="38">
        <f t="shared" si="34"/>
        <v>2.36E-7</v>
      </c>
      <c r="E725" s="38">
        <f t="shared" si="35"/>
        <v>1.3000000000000001E-8</v>
      </c>
      <c r="F725" s="37">
        <f>VLOOKUP(L725,Mapping!D:H,5,0)</f>
        <v>0</v>
      </c>
      <c r="G725" t="s">
        <v>562</v>
      </c>
      <c r="H725" t="s">
        <v>1409</v>
      </c>
      <c r="I725" t="s">
        <v>1414</v>
      </c>
      <c r="J725">
        <v>460000</v>
      </c>
      <c r="K725" t="s">
        <v>656</v>
      </c>
      <c r="L725">
        <v>460102</v>
      </c>
      <c r="M725">
        <v>0</v>
      </c>
      <c r="N725" t="s">
        <v>733</v>
      </c>
      <c r="O725" t="s">
        <v>565</v>
      </c>
      <c r="P725">
        <v>-2.23</v>
      </c>
      <c r="Q725">
        <v>0</v>
      </c>
      <c r="R725">
        <v>0</v>
      </c>
      <c r="S725">
        <v>2.36</v>
      </c>
      <c r="T725">
        <v>0</v>
      </c>
      <c r="U725">
        <v>0.13</v>
      </c>
      <c r="V725">
        <v>-2.23</v>
      </c>
      <c r="W725">
        <v>0</v>
      </c>
      <c r="X725">
        <v>0</v>
      </c>
      <c r="Y725">
        <v>2.36</v>
      </c>
      <c r="Z725">
        <v>0</v>
      </c>
      <c r="AA725">
        <v>0.13</v>
      </c>
    </row>
    <row r="726" spans="1:27" ht="15" customHeight="1" x14ac:dyDescent="0.25">
      <c r="A726" s="37" t="str">
        <f t="shared" si="33"/>
        <v>LDMNMF5.5</v>
      </c>
      <c r="B726" s="37">
        <f>VLOOKUP(L726,Mapping!D:F,3,0)</f>
        <v>5.5</v>
      </c>
      <c r="C726" s="37" t="str">
        <f>VLOOKUP(L726,Mapping!D:G,4,0)</f>
        <v>Ignore</v>
      </c>
      <c r="D726" s="38">
        <f t="shared" si="34"/>
        <v>2.1538999999999998E-5</v>
      </c>
      <c r="E726" s="38">
        <f t="shared" si="35"/>
        <v>9.7691999999999999E-5</v>
      </c>
      <c r="F726" s="37">
        <f>VLOOKUP(L726,Mapping!D:H,5,0)</f>
        <v>0</v>
      </c>
      <c r="G726" t="s">
        <v>562</v>
      </c>
      <c r="H726" t="s">
        <v>1409</v>
      </c>
      <c r="I726" t="s">
        <v>1414</v>
      </c>
      <c r="J726">
        <v>460000</v>
      </c>
      <c r="K726" t="s">
        <v>656</v>
      </c>
      <c r="L726">
        <v>460143</v>
      </c>
      <c r="M726">
        <v>0</v>
      </c>
      <c r="N726" t="s">
        <v>730</v>
      </c>
      <c r="O726" t="s">
        <v>565</v>
      </c>
      <c r="P726">
        <v>0</v>
      </c>
      <c r="Q726">
        <v>761.53</v>
      </c>
      <c r="R726">
        <v>0</v>
      </c>
      <c r="S726">
        <v>215.39</v>
      </c>
      <c r="T726">
        <v>0</v>
      </c>
      <c r="U726">
        <v>976.92</v>
      </c>
      <c r="V726">
        <v>0</v>
      </c>
      <c r="W726">
        <v>761.53</v>
      </c>
      <c r="X726">
        <v>0</v>
      </c>
      <c r="Y726">
        <v>215.39</v>
      </c>
      <c r="Z726">
        <v>0</v>
      </c>
      <c r="AA726">
        <v>976.92</v>
      </c>
    </row>
    <row r="727" spans="1:27" ht="15" customHeight="1" x14ac:dyDescent="0.25">
      <c r="A727" s="37" t="str">
        <f t="shared" si="33"/>
        <v>LDMNMF5.5</v>
      </c>
      <c r="B727" s="37">
        <f>VLOOKUP(L727,Mapping!D:F,3,0)</f>
        <v>5.5</v>
      </c>
      <c r="C727" s="37" t="str">
        <f>VLOOKUP(L727,Mapping!D:G,4,0)</f>
        <v>Ignore</v>
      </c>
      <c r="D727" s="38">
        <f t="shared" si="34"/>
        <v>1.1504999999999999E-5</v>
      </c>
      <c r="E727" s="38">
        <f t="shared" si="35"/>
        <v>1.1504999999999999E-5</v>
      </c>
      <c r="F727" s="37">
        <f>VLOOKUP(L727,Mapping!D:H,5,0)</f>
        <v>0</v>
      </c>
      <c r="G727" t="s">
        <v>562</v>
      </c>
      <c r="H727" t="s">
        <v>1409</v>
      </c>
      <c r="I727" t="s">
        <v>1414</v>
      </c>
      <c r="J727">
        <v>460000</v>
      </c>
      <c r="K727" t="s">
        <v>656</v>
      </c>
      <c r="L727">
        <v>460144</v>
      </c>
      <c r="M727">
        <v>0</v>
      </c>
      <c r="N727" t="s">
        <v>734</v>
      </c>
      <c r="O727" t="s">
        <v>565</v>
      </c>
      <c r="P727">
        <v>0</v>
      </c>
      <c r="Q727">
        <v>0</v>
      </c>
      <c r="R727">
        <v>0</v>
      </c>
      <c r="S727">
        <v>115.05</v>
      </c>
      <c r="T727">
        <v>0</v>
      </c>
      <c r="U727">
        <v>115.05</v>
      </c>
      <c r="V727">
        <v>0</v>
      </c>
      <c r="W727">
        <v>0</v>
      </c>
      <c r="X727">
        <v>0</v>
      </c>
      <c r="Y727">
        <v>115.05</v>
      </c>
      <c r="Z727">
        <v>0</v>
      </c>
      <c r="AA727">
        <v>115.05</v>
      </c>
    </row>
    <row r="728" spans="1:27" ht="15" customHeight="1" x14ac:dyDescent="0.25">
      <c r="A728" s="37" t="str">
        <f t="shared" si="33"/>
        <v>LDMNMFIgnore</v>
      </c>
      <c r="B728" s="37" t="str">
        <f>VLOOKUP(L728,Mapping!D:F,3,0)</f>
        <v>Ignore</v>
      </c>
      <c r="C728" s="37" t="str">
        <f>VLOOKUP(L728,Mapping!D:G,4,0)</f>
        <v>Mirror</v>
      </c>
      <c r="D728" s="38">
        <f t="shared" si="34"/>
        <v>0</v>
      </c>
      <c r="E728" s="38">
        <f t="shared" si="35"/>
        <v>-5.2232099999999996E-4</v>
      </c>
      <c r="F728" s="37">
        <f>VLOOKUP(L728,Mapping!D:H,5,0)</f>
        <v>0</v>
      </c>
      <c r="G728" t="s">
        <v>562</v>
      </c>
      <c r="H728" t="s">
        <v>1409</v>
      </c>
      <c r="I728" t="s">
        <v>1414</v>
      </c>
      <c r="J728">
        <v>550000</v>
      </c>
      <c r="K728" t="s">
        <v>666</v>
      </c>
      <c r="L728">
        <v>553007</v>
      </c>
      <c r="M728">
        <v>0</v>
      </c>
      <c r="N728" t="s">
        <v>667</v>
      </c>
      <c r="O728" t="s">
        <v>565</v>
      </c>
      <c r="P728">
        <v>-5223.21</v>
      </c>
      <c r="Q728">
        <v>0</v>
      </c>
      <c r="R728">
        <v>0</v>
      </c>
      <c r="S728">
        <v>0</v>
      </c>
      <c r="T728">
        <v>-5223.21</v>
      </c>
      <c r="U728">
        <v>0</v>
      </c>
      <c r="V728">
        <v>-5223.21</v>
      </c>
      <c r="W728">
        <v>0</v>
      </c>
      <c r="X728">
        <v>0</v>
      </c>
      <c r="Y728">
        <v>0</v>
      </c>
      <c r="Z728">
        <v>-5223.21</v>
      </c>
      <c r="AA728">
        <v>0</v>
      </c>
    </row>
    <row r="729" spans="1:27" ht="15" customHeight="1" x14ac:dyDescent="0.25">
      <c r="A729" s="37" t="str">
        <f t="shared" si="33"/>
        <v>LDMNMFIgnore</v>
      </c>
      <c r="B729" s="37" t="str">
        <f>VLOOKUP(L729,Mapping!D:F,3,0)</f>
        <v>Ignore</v>
      </c>
      <c r="C729" s="37" t="str">
        <f>VLOOKUP(L729,Mapping!D:G,4,0)</f>
        <v>Mirror</v>
      </c>
      <c r="D729" s="38">
        <f t="shared" si="34"/>
        <v>-2.148896E-3</v>
      </c>
      <c r="E729" s="38">
        <f t="shared" si="35"/>
        <v>-3.6617160000000002E-3</v>
      </c>
      <c r="F729" s="37">
        <f>VLOOKUP(L729,Mapping!D:H,5,0)</f>
        <v>0</v>
      </c>
      <c r="G729" t="s">
        <v>562</v>
      </c>
      <c r="H729" t="s">
        <v>1409</v>
      </c>
      <c r="I729" t="s">
        <v>1414</v>
      </c>
      <c r="J729">
        <v>550000</v>
      </c>
      <c r="K729" t="s">
        <v>666</v>
      </c>
      <c r="L729">
        <v>553020</v>
      </c>
      <c r="M729">
        <v>0</v>
      </c>
      <c r="N729" t="s">
        <v>1284</v>
      </c>
      <c r="O729" t="s">
        <v>565</v>
      </c>
      <c r="P729">
        <v>-15128.2</v>
      </c>
      <c r="Q729">
        <v>0</v>
      </c>
      <c r="R729">
        <v>-21488.959999999999</v>
      </c>
      <c r="S729">
        <v>0</v>
      </c>
      <c r="T729">
        <v>-36617.160000000003</v>
      </c>
      <c r="U729">
        <v>0</v>
      </c>
      <c r="V729">
        <v>-15128.2</v>
      </c>
      <c r="W729">
        <v>0</v>
      </c>
      <c r="X729">
        <v>-21488.959999999999</v>
      </c>
      <c r="Y729">
        <v>0</v>
      </c>
      <c r="Z729">
        <v>-36617.160000000003</v>
      </c>
      <c r="AA729">
        <v>0</v>
      </c>
    </row>
    <row r="730" spans="1:27" ht="15" customHeight="1" x14ac:dyDescent="0.25">
      <c r="A730" s="37" t="str">
        <f t="shared" si="33"/>
        <v>LDMNMFIgnore</v>
      </c>
      <c r="B730" s="37" t="str">
        <f>VLOOKUP(L730,Mapping!D:F,3,0)</f>
        <v>Ignore</v>
      </c>
      <c r="C730" s="37" t="str">
        <f>VLOOKUP(L730,Mapping!D:G,4,0)</f>
        <v>Mirror</v>
      </c>
      <c r="D730" s="38">
        <f t="shared" si="34"/>
        <v>-2.3600000000000001E-3</v>
      </c>
      <c r="E730" s="38">
        <f t="shared" si="35"/>
        <v>-2.3600000000000001E-3</v>
      </c>
      <c r="F730" s="37">
        <f>VLOOKUP(L730,Mapping!D:H,5,0)</f>
        <v>0</v>
      </c>
      <c r="G730" t="s">
        <v>562</v>
      </c>
      <c r="H730" t="s">
        <v>1409</v>
      </c>
      <c r="I730" t="s">
        <v>1414</v>
      </c>
      <c r="J730">
        <v>550000</v>
      </c>
      <c r="K730" t="s">
        <v>666</v>
      </c>
      <c r="L730">
        <v>553105</v>
      </c>
      <c r="M730">
        <v>0</v>
      </c>
      <c r="N730" t="s">
        <v>668</v>
      </c>
      <c r="O730" t="s">
        <v>565</v>
      </c>
      <c r="P730">
        <v>0</v>
      </c>
      <c r="Q730">
        <v>0</v>
      </c>
      <c r="R730">
        <v>-23600</v>
      </c>
      <c r="S730">
        <v>0</v>
      </c>
      <c r="T730">
        <v>-23600</v>
      </c>
      <c r="U730">
        <v>0</v>
      </c>
      <c r="V730">
        <v>0</v>
      </c>
      <c r="W730">
        <v>0</v>
      </c>
      <c r="X730">
        <v>-23600</v>
      </c>
      <c r="Y730">
        <v>0</v>
      </c>
      <c r="Z730">
        <v>-23600</v>
      </c>
      <c r="AA730">
        <v>0</v>
      </c>
    </row>
    <row r="731" spans="1:27" ht="15" customHeight="1" x14ac:dyDescent="0.25">
      <c r="A731" s="37" t="str">
        <f t="shared" si="33"/>
        <v>LDMNMFIgnore</v>
      </c>
      <c r="B731" s="37" t="str">
        <f>VLOOKUP(L731,Mapping!D:F,3,0)</f>
        <v>Ignore</v>
      </c>
      <c r="C731" s="37" t="str">
        <f>VLOOKUP(L731,Mapping!D:G,4,0)</f>
        <v>Mirror</v>
      </c>
      <c r="D731" s="38">
        <f t="shared" si="34"/>
        <v>-1.8238000000000001E-5</v>
      </c>
      <c r="E731" s="38">
        <f t="shared" si="35"/>
        <v>-6.1823999999999996E-5</v>
      </c>
      <c r="F731" s="37">
        <f>VLOOKUP(L731,Mapping!D:H,5,0)</f>
        <v>0</v>
      </c>
      <c r="G731" t="s">
        <v>562</v>
      </c>
      <c r="H731" t="s">
        <v>1409</v>
      </c>
      <c r="I731" t="s">
        <v>1414</v>
      </c>
      <c r="J731">
        <v>550000</v>
      </c>
      <c r="K731" t="s">
        <v>666</v>
      </c>
      <c r="L731">
        <v>553107</v>
      </c>
      <c r="M731">
        <v>0</v>
      </c>
      <c r="N731" t="s">
        <v>669</v>
      </c>
      <c r="O731" t="s">
        <v>565</v>
      </c>
      <c r="P731">
        <v>-435.86</v>
      </c>
      <c r="Q731">
        <v>0</v>
      </c>
      <c r="R731">
        <v>-182.38</v>
      </c>
      <c r="S731">
        <v>0</v>
      </c>
      <c r="T731">
        <v>-618.24</v>
      </c>
      <c r="U731">
        <v>0</v>
      </c>
      <c r="V731">
        <v>-435.86</v>
      </c>
      <c r="W731">
        <v>0</v>
      </c>
      <c r="X731">
        <v>-182.38</v>
      </c>
      <c r="Y731">
        <v>0</v>
      </c>
      <c r="Z731">
        <v>-618.24</v>
      </c>
      <c r="AA731">
        <v>0</v>
      </c>
    </row>
    <row r="732" spans="1:27" ht="15" customHeight="1" x14ac:dyDescent="0.25">
      <c r="A732" s="37" t="str">
        <f t="shared" si="33"/>
        <v>LDMNMFIgnore</v>
      </c>
      <c r="B732" s="37" t="str">
        <f>VLOOKUP(L732,Mapping!D:F,3,0)</f>
        <v>Ignore</v>
      </c>
      <c r="C732" s="37" t="str">
        <f>VLOOKUP(L732,Mapping!D:G,4,0)</f>
        <v>Mirror</v>
      </c>
      <c r="D732" s="38">
        <f t="shared" si="34"/>
        <v>1.2040842999999999E-2</v>
      </c>
      <c r="E732" s="38">
        <f t="shared" si="35"/>
        <v>3.3913290999999998E-2</v>
      </c>
      <c r="F732" s="37">
        <f>VLOOKUP(L732,Mapping!D:H,5,0)</f>
        <v>0</v>
      </c>
      <c r="G732" t="s">
        <v>562</v>
      </c>
      <c r="H732" t="s">
        <v>1409</v>
      </c>
      <c r="I732" t="s">
        <v>1414</v>
      </c>
      <c r="J732">
        <v>550000</v>
      </c>
      <c r="K732" t="s">
        <v>666</v>
      </c>
      <c r="L732">
        <v>553111</v>
      </c>
      <c r="M732">
        <v>0</v>
      </c>
      <c r="N732" t="s">
        <v>670</v>
      </c>
      <c r="O732" t="s">
        <v>565</v>
      </c>
      <c r="P732">
        <v>0</v>
      </c>
      <c r="Q732">
        <v>218724.48000000001</v>
      </c>
      <c r="R732">
        <v>0</v>
      </c>
      <c r="S732">
        <v>120408.43</v>
      </c>
      <c r="T732">
        <v>0</v>
      </c>
      <c r="U732">
        <v>339132.91</v>
      </c>
      <c r="V732">
        <v>0</v>
      </c>
      <c r="W732">
        <v>218724.48000000001</v>
      </c>
      <c r="X732">
        <v>0</v>
      </c>
      <c r="Y732">
        <v>120408.43</v>
      </c>
      <c r="Z732">
        <v>0</v>
      </c>
      <c r="AA732">
        <v>339132.91</v>
      </c>
    </row>
    <row r="733" spans="1:27" ht="15" customHeight="1" x14ac:dyDescent="0.25">
      <c r="A733" s="37" t="str">
        <f t="shared" si="33"/>
        <v>LDMNMFIgnore</v>
      </c>
      <c r="B733" s="37" t="str">
        <f>VLOOKUP(L733,Mapping!D:F,3,0)</f>
        <v>Ignore</v>
      </c>
      <c r="C733" s="37" t="str">
        <f>VLOOKUP(L733,Mapping!D:G,4,0)</f>
        <v>Mirror</v>
      </c>
      <c r="D733" s="38">
        <f t="shared" si="34"/>
        <v>-3.2098130000000002E-3</v>
      </c>
      <c r="E733" s="38">
        <f t="shared" si="35"/>
        <v>-5.9553039999999998E-3</v>
      </c>
      <c r="F733" s="37">
        <f>VLOOKUP(L733,Mapping!D:H,5,0)</f>
        <v>0</v>
      </c>
      <c r="G733" t="s">
        <v>562</v>
      </c>
      <c r="H733" t="s">
        <v>1409</v>
      </c>
      <c r="I733" t="s">
        <v>1414</v>
      </c>
      <c r="J733">
        <v>550000</v>
      </c>
      <c r="K733" t="s">
        <v>666</v>
      </c>
      <c r="L733">
        <v>553117</v>
      </c>
      <c r="M733">
        <v>0</v>
      </c>
      <c r="N733" t="s">
        <v>1285</v>
      </c>
      <c r="O733" t="s">
        <v>565</v>
      </c>
      <c r="P733">
        <v>-27454.91</v>
      </c>
      <c r="Q733">
        <v>0</v>
      </c>
      <c r="R733">
        <v>-32098.13</v>
      </c>
      <c r="S733">
        <v>0</v>
      </c>
      <c r="T733">
        <v>-59553.04</v>
      </c>
      <c r="U733">
        <v>0</v>
      </c>
      <c r="V733">
        <v>-27454.91</v>
      </c>
      <c r="W733">
        <v>0</v>
      </c>
      <c r="X733">
        <v>-32098.13</v>
      </c>
      <c r="Y733">
        <v>0</v>
      </c>
      <c r="Z733">
        <v>-59553.04</v>
      </c>
      <c r="AA733">
        <v>0</v>
      </c>
    </row>
    <row r="734" spans="1:27" ht="15" customHeight="1" x14ac:dyDescent="0.25">
      <c r="A734" s="37" t="str">
        <f t="shared" si="33"/>
        <v>LDMNMF6.1a</v>
      </c>
      <c r="B734" s="37" t="str">
        <f>VLOOKUP(L734,Mapping!D:F,3,0)</f>
        <v>6.1a</v>
      </c>
      <c r="C734" s="37" t="str">
        <f>VLOOKUP(L734,Mapping!D:G,4,0)</f>
        <v>Accrual</v>
      </c>
      <c r="D734" s="38">
        <f t="shared" si="34"/>
        <v>-2.0349999999999999E-3</v>
      </c>
      <c r="E734" s="38">
        <f t="shared" si="35"/>
        <v>-2.049E-3</v>
      </c>
      <c r="F734" s="37">
        <f>VLOOKUP(L734,Mapping!D:H,5,0)</f>
        <v>0</v>
      </c>
      <c r="G734" t="s">
        <v>562</v>
      </c>
      <c r="H734" t="s">
        <v>1409</v>
      </c>
      <c r="I734" t="s">
        <v>1414</v>
      </c>
      <c r="J734">
        <v>550000</v>
      </c>
      <c r="K734" t="s">
        <v>666</v>
      </c>
      <c r="L734">
        <v>553130</v>
      </c>
      <c r="M734">
        <v>0</v>
      </c>
      <c r="N734" t="s">
        <v>2254</v>
      </c>
      <c r="O734" t="s">
        <v>565</v>
      </c>
      <c r="P734">
        <v>-140</v>
      </c>
      <c r="Q734">
        <v>0</v>
      </c>
      <c r="R734">
        <v>-20350</v>
      </c>
      <c r="S734">
        <v>0</v>
      </c>
      <c r="T734">
        <v>-20490</v>
      </c>
      <c r="U734">
        <v>0</v>
      </c>
      <c r="V734">
        <v>-140</v>
      </c>
      <c r="W734">
        <v>0</v>
      </c>
      <c r="X734">
        <v>-20350</v>
      </c>
      <c r="Y734">
        <v>0</v>
      </c>
      <c r="Z734">
        <v>-20490</v>
      </c>
      <c r="AA734">
        <v>0</v>
      </c>
    </row>
    <row r="735" spans="1:27" ht="15" customHeight="1" x14ac:dyDescent="0.25">
      <c r="A735" s="37" t="str">
        <f t="shared" si="33"/>
        <v>LDMNMF6.3</v>
      </c>
      <c r="B735" s="37">
        <f>VLOOKUP(L735,Mapping!D:F,3,0)</f>
        <v>6.3</v>
      </c>
      <c r="C735" s="37" t="str">
        <f>VLOOKUP(L735,Mapping!D:G,4,0)</f>
        <v>Mirror</v>
      </c>
      <c r="D735" s="38">
        <f t="shared" si="34"/>
        <v>-2.3889399999999999E-4</v>
      </c>
      <c r="E735" s="38">
        <f t="shared" si="35"/>
        <v>-4.2740399999999999E-4</v>
      </c>
      <c r="F735" s="37">
        <f>VLOOKUP(L735,Mapping!D:H,5,0)</f>
        <v>0</v>
      </c>
      <c r="G735" t="s">
        <v>562</v>
      </c>
      <c r="H735" t="s">
        <v>1409</v>
      </c>
      <c r="I735" t="s">
        <v>1414</v>
      </c>
      <c r="J735">
        <v>550000</v>
      </c>
      <c r="K735" t="s">
        <v>666</v>
      </c>
      <c r="L735">
        <v>553131</v>
      </c>
      <c r="M735">
        <v>0</v>
      </c>
      <c r="N735" t="s">
        <v>671</v>
      </c>
      <c r="O735" t="s">
        <v>565</v>
      </c>
      <c r="P735">
        <v>-1885.1</v>
      </c>
      <c r="Q735">
        <v>0</v>
      </c>
      <c r="R735">
        <v>-2388.94</v>
      </c>
      <c r="S735">
        <v>0</v>
      </c>
      <c r="T735">
        <v>-4274.04</v>
      </c>
      <c r="U735">
        <v>0</v>
      </c>
      <c r="V735">
        <v>-1885.1</v>
      </c>
      <c r="W735">
        <v>0</v>
      </c>
      <c r="X735">
        <v>-2388.94</v>
      </c>
      <c r="Y735">
        <v>0</v>
      </c>
      <c r="Z735">
        <v>-4274.04</v>
      </c>
      <c r="AA735">
        <v>0</v>
      </c>
    </row>
    <row r="736" spans="1:27" ht="15" customHeight="1" x14ac:dyDescent="0.25">
      <c r="A736" s="37" t="str">
        <f t="shared" si="33"/>
        <v>LDMNMF6.1a</v>
      </c>
      <c r="B736" s="37" t="str">
        <f>VLOOKUP(L736,Mapping!D:F,3,0)</f>
        <v>6.1a</v>
      </c>
      <c r="C736" s="37" t="str">
        <f>VLOOKUP(L736,Mapping!D:G,4,0)</f>
        <v>Accrual</v>
      </c>
      <c r="D736" s="38">
        <f t="shared" si="34"/>
        <v>-6.1799999999999998E-5</v>
      </c>
      <c r="E736" s="38">
        <f t="shared" si="35"/>
        <v>-6.1799999999999998E-5</v>
      </c>
      <c r="F736" s="37">
        <f>VLOOKUP(L736,Mapping!D:H,5,0)</f>
        <v>0</v>
      </c>
      <c r="G736" t="s">
        <v>562</v>
      </c>
      <c r="H736" t="s">
        <v>1409</v>
      </c>
      <c r="I736" t="s">
        <v>1414</v>
      </c>
      <c r="J736">
        <v>550000</v>
      </c>
      <c r="K736" t="s">
        <v>666</v>
      </c>
      <c r="L736">
        <v>553140</v>
      </c>
      <c r="M736">
        <v>0</v>
      </c>
      <c r="N736" t="s">
        <v>2256</v>
      </c>
      <c r="O736" t="s">
        <v>565</v>
      </c>
      <c r="P736">
        <v>0</v>
      </c>
      <c r="Q736">
        <v>0</v>
      </c>
      <c r="R736">
        <v>-618</v>
      </c>
      <c r="S736">
        <v>0</v>
      </c>
      <c r="T736">
        <v>-618</v>
      </c>
      <c r="U736">
        <v>0</v>
      </c>
      <c r="V736">
        <v>0</v>
      </c>
      <c r="W736">
        <v>0</v>
      </c>
      <c r="X736">
        <v>-618</v>
      </c>
      <c r="Y736">
        <v>0</v>
      </c>
      <c r="Z736">
        <v>-618</v>
      </c>
      <c r="AA736">
        <v>0</v>
      </c>
    </row>
    <row r="737" spans="1:27" ht="15" customHeight="1" x14ac:dyDescent="0.25">
      <c r="A737" s="37" t="str">
        <f t="shared" si="33"/>
        <v>LDMNMFIgnore</v>
      </c>
      <c r="B737" s="37" t="str">
        <f>VLOOKUP(L737,Mapping!D:F,3,0)</f>
        <v>Ignore</v>
      </c>
      <c r="C737" s="37" t="str">
        <f>VLOOKUP(L737,Mapping!D:G,4,0)</f>
        <v>Mirror</v>
      </c>
      <c r="D737" s="38">
        <f t="shared" si="34"/>
        <v>-7.2667999999999989E-5</v>
      </c>
      <c r="E737" s="38">
        <f t="shared" si="35"/>
        <v>-7.4673000000000008E-5</v>
      </c>
      <c r="F737" s="37">
        <f>VLOOKUP(L737,Mapping!D:H,5,0)</f>
        <v>0</v>
      </c>
      <c r="G737" t="s">
        <v>562</v>
      </c>
      <c r="H737" t="s">
        <v>1409</v>
      </c>
      <c r="I737" t="s">
        <v>1414</v>
      </c>
      <c r="J737">
        <v>550000</v>
      </c>
      <c r="K737" t="s">
        <v>666</v>
      </c>
      <c r="L737">
        <v>553141</v>
      </c>
      <c r="M737">
        <v>0</v>
      </c>
      <c r="N737" t="s">
        <v>672</v>
      </c>
      <c r="O737" t="s">
        <v>565</v>
      </c>
      <c r="P737">
        <v>-20.05</v>
      </c>
      <c r="Q737">
        <v>0</v>
      </c>
      <c r="R737">
        <v>-726.68</v>
      </c>
      <c r="S737">
        <v>0</v>
      </c>
      <c r="T737">
        <v>-746.73</v>
      </c>
      <c r="U737">
        <v>0</v>
      </c>
      <c r="V737">
        <v>-20.05</v>
      </c>
      <c r="W737">
        <v>0</v>
      </c>
      <c r="X737">
        <v>-726.68</v>
      </c>
      <c r="Y737">
        <v>0</v>
      </c>
      <c r="Z737">
        <v>-746.73</v>
      </c>
      <c r="AA737">
        <v>0</v>
      </c>
    </row>
    <row r="738" spans="1:27" ht="15" customHeight="1" x14ac:dyDescent="0.25">
      <c r="A738" s="37" t="str">
        <f t="shared" si="33"/>
        <v>LDMNMFIgnore</v>
      </c>
      <c r="B738" s="37" t="str">
        <f>VLOOKUP(L738,Mapping!D:F,3,0)</f>
        <v>Ignore</v>
      </c>
      <c r="C738" s="37" t="str">
        <f>VLOOKUP(L738,Mapping!D:G,4,0)</f>
        <v>Mirror</v>
      </c>
      <c r="D738" s="38">
        <f t="shared" si="34"/>
        <v>-1.874812E-3</v>
      </c>
      <c r="E738" s="38">
        <f t="shared" si="35"/>
        <v>-2.3377680000000001E-3</v>
      </c>
      <c r="F738" s="37">
        <f>VLOOKUP(L738,Mapping!D:H,5,0)</f>
        <v>0</v>
      </c>
      <c r="G738" t="s">
        <v>562</v>
      </c>
      <c r="H738" t="s">
        <v>1409</v>
      </c>
      <c r="I738" t="s">
        <v>1414</v>
      </c>
      <c r="J738">
        <v>550000</v>
      </c>
      <c r="K738" t="s">
        <v>666</v>
      </c>
      <c r="L738">
        <v>553147</v>
      </c>
      <c r="M738">
        <v>0</v>
      </c>
      <c r="N738" t="s">
        <v>951</v>
      </c>
      <c r="O738" t="s">
        <v>565</v>
      </c>
      <c r="P738">
        <v>-4629.5600000000004</v>
      </c>
      <c r="Q738">
        <v>0</v>
      </c>
      <c r="R738">
        <v>-18748.12</v>
      </c>
      <c r="S738">
        <v>0</v>
      </c>
      <c r="T738">
        <v>-23377.68</v>
      </c>
      <c r="U738">
        <v>0</v>
      </c>
      <c r="V738">
        <v>-4629.5600000000004</v>
      </c>
      <c r="W738">
        <v>0</v>
      </c>
      <c r="X738">
        <v>-18748.12</v>
      </c>
      <c r="Y738">
        <v>0</v>
      </c>
      <c r="Z738">
        <v>-23377.68</v>
      </c>
      <c r="AA738">
        <v>0</v>
      </c>
    </row>
    <row r="739" spans="1:27" ht="15" customHeight="1" x14ac:dyDescent="0.25">
      <c r="A739" s="37" t="str">
        <f t="shared" si="33"/>
        <v>LDMNMF6.1a</v>
      </c>
      <c r="B739" s="37" t="str">
        <f>VLOOKUP(L739,Mapping!D:F,3,0)</f>
        <v>6.1a</v>
      </c>
      <c r="C739" s="37" t="str">
        <f>VLOOKUP(L739,Mapping!D:G,4,0)</f>
        <v>Accrual</v>
      </c>
      <c r="D739" s="38">
        <f t="shared" si="34"/>
        <v>-1.507745E-3</v>
      </c>
      <c r="E739" s="38">
        <f t="shared" si="35"/>
        <v>-2.811086E-3</v>
      </c>
      <c r="F739" s="37">
        <f>VLOOKUP(L739,Mapping!D:H,5,0)</f>
        <v>0</v>
      </c>
      <c r="G739" t="s">
        <v>562</v>
      </c>
      <c r="H739" t="s">
        <v>1409</v>
      </c>
      <c r="I739" t="s">
        <v>1414</v>
      </c>
      <c r="J739">
        <v>550000</v>
      </c>
      <c r="K739" t="s">
        <v>666</v>
      </c>
      <c r="L739">
        <v>553171</v>
      </c>
      <c r="M739">
        <v>0</v>
      </c>
      <c r="N739" t="s">
        <v>673</v>
      </c>
      <c r="O739" t="s">
        <v>565</v>
      </c>
      <c r="P739">
        <v>-13033.41</v>
      </c>
      <c r="Q739">
        <v>0</v>
      </c>
      <c r="R739">
        <v>-15077.45</v>
      </c>
      <c r="S739">
        <v>0</v>
      </c>
      <c r="T739">
        <v>-28110.86</v>
      </c>
      <c r="U739">
        <v>0</v>
      </c>
      <c r="V739">
        <v>-13033.41</v>
      </c>
      <c r="W739">
        <v>0</v>
      </c>
      <c r="X739">
        <v>-15077.45</v>
      </c>
      <c r="Y739">
        <v>0</v>
      </c>
      <c r="Z739">
        <v>-28110.86</v>
      </c>
      <c r="AA739">
        <v>0</v>
      </c>
    </row>
    <row r="740" spans="1:27" ht="15" customHeight="1" x14ac:dyDescent="0.25">
      <c r="A740" s="37" t="str">
        <f t="shared" si="33"/>
        <v>LDMNMF6.1a</v>
      </c>
      <c r="B740" s="37" t="str">
        <f>VLOOKUP(L740,Mapping!D:F,3,0)</f>
        <v>6.1a</v>
      </c>
      <c r="C740" s="37" t="str">
        <f>VLOOKUP(L740,Mapping!D:G,4,0)</f>
        <v>Accrual</v>
      </c>
      <c r="D740" s="38">
        <f t="shared" si="34"/>
        <v>-1.1859520000000001E-3</v>
      </c>
      <c r="E740" s="38">
        <f t="shared" si="35"/>
        <v>-2.3359990000000001E-3</v>
      </c>
      <c r="F740" s="37">
        <f>VLOOKUP(L740,Mapping!D:H,5,0)</f>
        <v>0</v>
      </c>
      <c r="G740" t="s">
        <v>562</v>
      </c>
      <c r="H740" t="s">
        <v>1409</v>
      </c>
      <c r="I740" t="s">
        <v>1414</v>
      </c>
      <c r="J740">
        <v>550000</v>
      </c>
      <c r="K740" t="s">
        <v>666</v>
      </c>
      <c r="L740">
        <v>553176</v>
      </c>
      <c r="M740">
        <v>0</v>
      </c>
      <c r="N740" t="s">
        <v>674</v>
      </c>
      <c r="O740" t="s">
        <v>565</v>
      </c>
      <c r="P740">
        <v>-11500.47</v>
      </c>
      <c r="Q740">
        <v>0</v>
      </c>
      <c r="R740">
        <v>-11859.52</v>
      </c>
      <c r="S740">
        <v>0</v>
      </c>
      <c r="T740">
        <v>-23359.99</v>
      </c>
      <c r="U740">
        <v>0</v>
      </c>
      <c r="V740">
        <v>-11500.47</v>
      </c>
      <c r="W740">
        <v>0</v>
      </c>
      <c r="X740">
        <v>-11859.52</v>
      </c>
      <c r="Y740">
        <v>0</v>
      </c>
      <c r="Z740">
        <v>-23359.99</v>
      </c>
      <c r="AA740">
        <v>0</v>
      </c>
    </row>
    <row r="741" spans="1:27" ht="15" customHeight="1" x14ac:dyDescent="0.25">
      <c r="A741" s="37" t="str">
        <f t="shared" si="33"/>
        <v>LDMNMFIgnore</v>
      </c>
      <c r="B741" s="37" t="str">
        <f>VLOOKUP(L741,Mapping!D:F,3,0)</f>
        <v>Ignore</v>
      </c>
      <c r="C741" s="37" t="str">
        <f>VLOOKUP(L741,Mapping!D:G,4,0)</f>
        <v>Mirror</v>
      </c>
      <c r="D741" s="38">
        <f t="shared" si="34"/>
        <v>-1.1618000000000001E-5</v>
      </c>
      <c r="E741" s="38">
        <f t="shared" si="35"/>
        <v>-1.1618000000000001E-5</v>
      </c>
      <c r="F741" s="37">
        <f>VLOOKUP(L741,Mapping!D:H,5,0)</f>
        <v>0</v>
      </c>
      <c r="G741" t="s">
        <v>562</v>
      </c>
      <c r="H741" t="s">
        <v>1409</v>
      </c>
      <c r="I741" t="s">
        <v>1414</v>
      </c>
      <c r="J741">
        <v>550000</v>
      </c>
      <c r="K741" t="s">
        <v>666</v>
      </c>
      <c r="L741">
        <v>553180</v>
      </c>
      <c r="M741">
        <v>0</v>
      </c>
      <c r="N741" t="s">
        <v>675</v>
      </c>
      <c r="O741" t="s">
        <v>565</v>
      </c>
      <c r="P741">
        <v>0</v>
      </c>
      <c r="Q741">
        <v>0</v>
      </c>
      <c r="R741">
        <v>-116.18</v>
      </c>
      <c r="S741">
        <v>0</v>
      </c>
      <c r="T741">
        <v>-116.18</v>
      </c>
      <c r="U741">
        <v>0</v>
      </c>
      <c r="V741">
        <v>0</v>
      </c>
      <c r="W741">
        <v>0</v>
      </c>
      <c r="X741">
        <v>-116.18</v>
      </c>
      <c r="Y741">
        <v>0</v>
      </c>
      <c r="Z741">
        <v>-116.18</v>
      </c>
      <c r="AA741">
        <v>0</v>
      </c>
    </row>
    <row r="742" spans="1:27" ht="15" customHeight="1" x14ac:dyDescent="0.25">
      <c r="A742" s="37" t="str">
        <f t="shared" si="33"/>
        <v>LDMNMF6.1a</v>
      </c>
      <c r="B742" s="37" t="str">
        <f>VLOOKUP(L742,Mapping!D:F,3,0)</f>
        <v>6.1a</v>
      </c>
      <c r="C742" s="37" t="str">
        <f>VLOOKUP(L742,Mapping!D:G,4,0)</f>
        <v>Accrual</v>
      </c>
      <c r="D742" s="38">
        <f t="shared" si="34"/>
        <v>-5.8047205000000004E-2</v>
      </c>
      <c r="E742" s="38">
        <f t="shared" si="35"/>
        <v>-0.113709823</v>
      </c>
      <c r="F742" s="37">
        <f>VLOOKUP(L742,Mapping!D:H,5,0)</f>
        <v>0</v>
      </c>
      <c r="G742" t="s">
        <v>562</v>
      </c>
      <c r="H742" t="s">
        <v>1409</v>
      </c>
      <c r="I742" t="s">
        <v>1414</v>
      </c>
      <c r="J742">
        <v>550000</v>
      </c>
      <c r="K742" t="s">
        <v>666</v>
      </c>
      <c r="L742">
        <v>553190</v>
      </c>
      <c r="M742">
        <v>0</v>
      </c>
      <c r="N742" t="s">
        <v>676</v>
      </c>
      <c r="O742" t="s">
        <v>565</v>
      </c>
      <c r="P742">
        <v>-556626.18000000005</v>
      </c>
      <c r="Q742">
        <v>0</v>
      </c>
      <c r="R742">
        <v>-580472.05000000005</v>
      </c>
      <c r="S742">
        <v>0</v>
      </c>
      <c r="T742">
        <v>-1137098.23</v>
      </c>
      <c r="U742">
        <v>0</v>
      </c>
      <c r="V742">
        <v>-556626.18000000005</v>
      </c>
      <c r="W742">
        <v>0</v>
      </c>
      <c r="X742">
        <v>-580472.05000000005</v>
      </c>
      <c r="Y742">
        <v>0</v>
      </c>
      <c r="Z742">
        <v>-1137098.23</v>
      </c>
      <c r="AA742">
        <v>0</v>
      </c>
    </row>
    <row r="743" spans="1:27" ht="15" customHeight="1" x14ac:dyDescent="0.25">
      <c r="A743" s="37" t="str">
        <f t="shared" si="33"/>
        <v>LDMNMF6.1</v>
      </c>
      <c r="B743" s="37">
        <f>VLOOKUP(L743,Mapping!D:F,3,0)</f>
        <v>6.1</v>
      </c>
      <c r="C743" s="37" t="str">
        <f>VLOOKUP(L743,Mapping!D:G,4,0)</f>
        <v>Accrual</v>
      </c>
      <c r="D743" s="38">
        <f t="shared" si="34"/>
        <v>-2.3460407999999999E-2</v>
      </c>
      <c r="E743" s="38">
        <f t="shared" si="35"/>
        <v>-4.5283036999999998E-2</v>
      </c>
      <c r="F743" s="37">
        <f>VLOOKUP(L743,Mapping!D:H,5,0)</f>
        <v>0</v>
      </c>
      <c r="G743" t="s">
        <v>562</v>
      </c>
      <c r="H743" t="s">
        <v>1409</v>
      </c>
      <c r="I743" t="s">
        <v>1414</v>
      </c>
      <c r="J743">
        <v>550000</v>
      </c>
      <c r="K743" t="s">
        <v>666</v>
      </c>
      <c r="L743">
        <v>553202</v>
      </c>
      <c r="M743">
        <v>0</v>
      </c>
      <c r="N743" t="s">
        <v>678</v>
      </c>
      <c r="O743" t="s">
        <v>565</v>
      </c>
      <c r="P743">
        <v>-218226.29</v>
      </c>
      <c r="Q743">
        <v>0</v>
      </c>
      <c r="R743">
        <v>-234604.08</v>
      </c>
      <c r="S743">
        <v>0</v>
      </c>
      <c r="T743">
        <v>-452830.37</v>
      </c>
      <c r="U743">
        <v>0</v>
      </c>
      <c r="V743">
        <v>-218226.29</v>
      </c>
      <c r="W743">
        <v>0</v>
      </c>
      <c r="X743">
        <v>-234604.08</v>
      </c>
      <c r="Y743">
        <v>0</v>
      </c>
      <c r="Z743">
        <v>-452830.37</v>
      </c>
      <c r="AA743">
        <v>0</v>
      </c>
    </row>
    <row r="744" spans="1:27" ht="15" customHeight="1" x14ac:dyDescent="0.25">
      <c r="A744" s="37" t="str">
        <f t="shared" si="33"/>
        <v>LDMNMF6.1</v>
      </c>
      <c r="B744" s="37">
        <f>VLOOKUP(L744,Mapping!D:F,3,0)</f>
        <v>6.1</v>
      </c>
      <c r="C744" s="37" t="str">
        <f>VLOOKUP(L744,Mapping!D:G,4,0)</f>
        <v>Accrual</v>
      </c>
      <c r="D744" s="38">
        <f t="shared" si="34"/>
        <v>2.1463695000000001E-2</v>
      </c>
      <c r="E744" s="38">
        <f t="shared" si="35"/>
        <v>3.5085485999999999E-2</v>
      </c>
      <c r="F744" s="37">
        <f>VLOOKUP(L744,Mapping!D:H,5,0)</f>
        <v>0</v>
      </c>
      <c r="G744" t="s">
        <v>562</v>
      </c>
      <c r="H744" t="s">
        <v>1409</v>
      </c>
      <c r="I744" t="s">
        <v>1414</v>
      </c>
      <c r="J744">
        <v>550000</v>
      </c>
      <c r="K744" t="s">
        <v>666</v>
      </c>
      <c r="L744">
        <v>553208</v>
      </c>
      <c r="M744">
        <v>0</v>
      </c>
      <c r="N744" t="s">
        <v>679</v>
      </c>
      <c r="O744" t="s">
        <v>565</v>
      </c>
      <c r="P744">
        <v>0</v>
      </c>
      <c r="Q744">
        <v>136217.91</v>
      </c>
      <c r="R744">
        <v>0</v>
      </c>
      <c r="S744">
        <v>214636.95</v>
      </c>
      <c r="T744">
        <v>0</v>
      </c>
      <c r="U744">
        <v>350854.86</v>
      </c>
      <c r="V744">
        <v>0</v>
      </c>
      <c r="W744">
        <v>136217.91</v>
      </c>
      <c r="X744">
        <v>0</v>
      </c>
      <c r="Y744">
        <v>214636.95</v>
      </c>
      <c r="Z744">
        <v>0</v>
      </c>
      <c r="AA744">
        <v>350854.86</v>
      </c>
    </row>
    <row r="745" spans="1:27" ht="15" customHeight="1" x14ac:dyDescent="0.25">
      <c r="A745" s="37" t="str">
        <f t="shared" si="33"/>
        <v>LDMNMFIgnore</v>
      </c>
      <c r="B745" s="37" t="str">
        <f>VLOOKUP(L745,Mapping!D:F,3,0)</f>
        <v>Ignore</v>
      </c>
      <c r="C745" s="37" t="str">
        <f>VLOOKUP(L745,Mapping!D:G,4,0)</f>
        <v>Mirror</v>
      </c>
      <c r="D745" s="38">
        <f t="shared" si="34"/>
        <v>-1.1800000000000001E-3</v>
      </c>
      <c r="E745" s="38">
        <f t="shared" si="35"/>
        <v>-1.1800000000000001E-3</v>
      </c>
      <c r="F745" s="37">
        <f>VLOOKUP(L745,Mapping!D:H,5,0)</f>
        <v>0</v>
      </c>
      <c r="G745" t="s">
        <v>562</v>
      </c>
      <c r="H745" t="s">
        <v>1409</v>
      </c>
      <c r="I745" t="s">
        <v>1414</v>
      </c>
      <c r="J745">
        <v>550000</v>
      </c>
      <c r="K745" t="s">
        <v>666</v>
      </c>
      <c r="L745">
        <v>553213</v>
      </c>
      <c r="M745">
        <v>0</v>
      </c>
      <c r="N745" t="s">
        <v>680</v>
      </c>
      <c r="O745" t="s">
        <v>565</v>
      </c>
      <c r="P745">
        <v>0</v>
      </c>
      <c r="Q745">
        <v>0</v>
      </c>
      <c r="R745">
        <v>-11800</v>
      </c>
      <c r="S745">
        <v>0</v>
      </c>
      <c r="T745">
        <v>-11800</v>
      </c>
      <c r="U745">
        <v>0</v>
      </c>
      <c r="V745">
        <v>0</v>
      </c>
      <c r="W745">
        <v>0</v>
      </c>
      <c r="X745">
        <v>-11800</v>
      </c>
      <c r="Y745">
        <v>0</v>
      </c>
      <c r="Z745">
        <v>-11800</v>
      </c>
      <c r="AA745">
        <v>0</v>
      </c>
    </row>
    <row r="746" spans="1:27" ht="15" customHeight="1" x14ac:dyDescent="0.25">
      <c r="A746" s="37" t="str">
        <f t="shared" si="33"/>
        <v>LDMNMFIgnore</v>
      </c>
      <c r="B746" s="37" t="str">
        <f>VLOOKUP(L746,Mapping!D:F,3,0)</f>
        <v>Ignore</v>
      </c>
      <c r="C746" s="37" t="str">
        <f>VLOOKUP(L746,Mapping!D:G,4,0)</f>
        <v>Mirror</v>
      </c>
      <c r="D746" s="38">
        <f t="shared" si="34"/>
        <v>-1.90817E-4</v>
      </c>
      <c r="E746" s="38">
        <f t="shared" si="35"/>
        <v>-3.2501999999999997E-4</v>
      </c>
      <c r="F746" s="37">
        <f>VLOOKUP(L746,Mapping!D:H,5,0)</f>
        <v>0</v>
      </c>
      <c r="G746" t="s">
        <v>562</v>
      </c>
      <c r="H746" t="s">
        <v>1409</v>
      </c>
      <c r="I746" t="s">
        <v>1414</v>
      </c>
      <c r="J746">
        <v>550000</v>
      </c>
      <c r="K746" t="s">
        <v>666</v>
      </c>
      <c r="L746">
        <v>553219</v>
      </c>
      <c r="M746">
        <v>0</v>
      </c>
      <c r="N746" t="s">
        <v>865</v>
      </c>
      <c r="O746" t="s">
        <v>565</v>
      </c>
      <c r="P746">
        <v>-1342.03</v>
      </c>
      <c r="Q746">
        <v>0</v>
      </c>
      <c r="R746">
        <v>-1908.17</v>
      </c>
      <c r="S746">
        <v>0</v>
      </c>
      <c r="T746">
        <v>-3250.2</v>
      </c>
      <c r="U746">
        <v>0</v>
      </c>
      <c r="V746">
        <v>-1342.03</v>
      </c>
      <c r="W746">
        <v>0</v>
      </c>
      <c r="X746">
        <v>-1908.17</v>
      </c>
      <c r="Y746">
        <v>0</v>
      </c>
      <c r="Z746">
        <v>-3250.2</v>
      </c>
      <c r="AA746">
        <v>0</v>
      </c>
    </row>
    <row r="747" spans="1:27" ht="15" customHeight="1" x14ac:dyDescent="0.25">
      <c r="A747" s="37" t="str">
        <f t="shared" si="33"/>
        <v>LDMNMF6.1a</v>
      </c>
      <c r="B747" s="37" t="str">
        <f>VLOOKUP(L747,Mapping!D:F,3,0)</f>
        <v>6.1a</v>
      </c>
      <c r="C747" s="37" t="str">
        <f>VLOOKUP(L747,Mapping!D:G,4,0)</f>
        <v>Accrual</v>
      </c>
      <c r="D747" s="38">
        <f t="shared" si="34"/>
        <v>-1.507745E-3</v>
      </c>
      <c r="E747" s="38">
        <f t="shared" si="35"/>
        <v>-2.811086E-3</v>
      </c>
      <c r="F747" s="37">
        <f>VLOOKUP(L747,Mapping!D:H,5,0)</f>
        <v>0</v>
      </c>
      <c r="G747" t="s">
        <v>562</v>
      </c>
      <c r="H747" t="s">
        <v>1409</v>
      </c>
      <c r="I747" t="s">
        <v>1414</v>
      </c>
      <c r="J747">
        <v>550000</v>
      </c>
      <c r="K747" t="s">
        <v>666</v>
      </c>
      <c r="L747">
        <v>554526</v>
      </c>
      <c r="M747">
        <v>0</v>
      </c>
      <c r="N747" t="s">
        <v>681</v>
      </c>
      <c r="O747" t="s">
        <v>565</v>
      </c>
      <c r="P747">
        <v>-13033.41</v>
      </c>
      <c r="Q747">
        <v>0</v>
      </c>
      <c r="R747">
        <v>-15077.45</v>
      </c>
      <c r="S747">
        <v>0</v>
      </c>
      <c r="T747">
        <v>-28110.86</v>
      </c>
      <c r="U747">
        <v>0</v>
      </c>
      <c r="V747">
        <v>-13033.41</v>
      </c>
      <c r="W747">
        <v>0</v>
      </c>
      <c r="X747">
        <v>-15077.45</v>
      </c>
      <c r="Y747">
        <v>0</v>
      </c>
      <c r="Z747">
        <v>-28110.86</v>
      </c>
      <c r="AA747">
        <v>0</v>
      </c>
    </row>
    <row r="748" spans="1:27" ht="15" customHeight="1" x14ac:dyDescent="0.25">
      <c r="A748" s="37" t="str">
        <f t="shared" si="33"/>
        <v>LDMNMFIgnore</v>
      </c>
      <c r="B748" s="37" t="str">
        <f>VLOOKUP(L748,Mapping!D:F,3,0)</f>
        <v>Ignore</v>
      </c>
      <c r="C748" s="37" t="str">
        <f>VLOOKUP(L748,Mapping!D:G,4,0)</f>
        <v>Mirror</v>
      </c>
      <c r="D748" s="38">
        <f t="shared" si="34"/>
        <v>-1.64814E-4</v>
      </c>
      <c r="E748" s="38">
        <f t="shared" si="35"/>
        <v>-1.6670199999999999E-4</v>
      </c>
      <c r="F748" s="37">
        <f>VLOOKUP(L748,Mapping!D:H,5,0)</f>
        <v>0</v>
      </c>
      <c r="G748" t="s">
        <v>562</v>
      </c>
      <c r="H748" t="s">
        <v>1409</v>
      </c>
      <c r="I748" t="s">
        <v>1414</v>
      </c>
      <c r="J748">
        <v>550000</v>
      </c>
      <c r="K748" t="s">
        <v>666</v>
      </c>
      <c r="L748">
        <v>554527</v>
      </c>
      <c r="M748">
        <v>0</v>
      </c>
      <c r="N748" t="s">
        <v>682</v>
      </c>
      <c r="O748" t="s">
        <v>565</v>
      </c>
      <c r="P748">
        <v>-18.88</v>
      </c>
      <c r="Q748">
        <v>0</v>
      </c>
      <c r="R748">
        <v>-1648.14</v>
      </c>
      <c r="S748">
        <v>0</v>
      </c>
      <c r="T748">
        <v>-1667.02</v>
      </c>
      <c r="U748">
        <v>0</v>
      </c>
      <c r="V748">
        <v>-18.88</v>
      </c>
      <c r="W748">
        <v>0</v>
      </c>
      <c r="X748">
        <v>-1648.14</v>
      </c>
      <c r="Y748">
        <v>0</v>
      </c>
      <c r="Z748">
        <v>-1667.02</v>
      </c>
      <c r="AA748">
        <v>0</v>
      </c>
    </row>
    <row r="749" spans="1:27" ht="15" customHeight="1" x14ac:dyDescent="0.25">
      <c r="A749" s="37" t="str">
        <f t="shared" si="33"/>
        <v>LDMNMFIgnore</v>
      </c>
      <c r="B749" s="37" t="str">
        <f>VLOOKUP(L749,Mapping!D:F,3,0)</f>
        <v>Ignore</v>
      </c>
      <c r="C749" s="37" t="str">
        <f>VLOOKUP(L749,Mapping!D:G,4,0)</f>
        <v>Mirror</v>
      </c>
      <c r="D749" s="38">
        <f t="shared" si="34"/>
        <v>0</v>
      </c>
      <c r="E749" s="38">
        <f t="shared" si="35"/>
        <v>-1.4749996E-2</v>
      </c>
      <c r="F749" s="37">
        <f>VLOOKUP(L749,Mapping!D:H,5,0)</f>
        <v>0</v>
      </c>
      <c r="G749" t="s">
        <v>562</v>
      </c>
      <c r="H749" t="s">
        <v>1409</v>
      </c>
      <c r="I749" t="s">
        <v>1414</v>
      </c>
      <c r="J749">
        <v>550000</v>
      </c>
      <c r="K749" t="s">
        <v>666</v>
      </c>
      <c r="L749">
        <v>555021</v>
      </c>
      <c r="M749">
        <v>0</v>
      </c>
      <c r="N749" t="s">
        <v>2255</v>
      </c>
      <c r="O749" t="s">
        <v>565</v>
      </c>
      <c r="P749">
        <v>-147499.96</v>
      </c>
      <c r="Q749">
        <v>0</v>
      </c>
      <c r="R749">
        <v>0</v>
      </c>
      <c r="S749">
        <v>0</v>
      </c>
      <c r="T749">
        <v>-147499.96</v>
      </c>
      <c r="U749">
        <v>0</v>
      </c>
      <c r="V749">
        <v>-147499.96</v>
      </c>
      <c r="W749">
        <v>0</v>
      </c>
      <c r="X749">
        <v>0</v>
      </c>
      <c r="Y749">
        <v>0</v>
      </c>
      <c r="Z749">
        <v>-147499.96</v>
      </c>
      <c r="AA749">
        <v>0</v>
      </c>
    </row>
    <row r="750" spans="1:27" ht="15" customHeight="1" x14ac:dyDescent="0.25">
      <c r="A750" s="37" t="str">
        <f t="shared" si="33"/>
        <v>LDMNMFIgnore</v>
      </c>
      <c r="B750" s="37" t="str">
        <f>VLOOKUP(L750,Mapping!D:F,3,0)</f>
        <v>Ignore</v>
      </c>
      <c r="C750" s="37" t="str">
        <f>VLOOKUP(L750,Mapping!D:G,4,0)</f>
        <v>Mirror</v>
      </c>
      <c r="D750" s="38">
        <f t="shared" si="34"/>
        <v>-3.6432700000000001E-4</v>
      </c>
      <c r="E750" s="38">
        <f t="shared" si="35"/>
        <v>-1.7581939999999998E-3</v>
      </c>
      <c r="F750" s="37">
        <f>VLOOKUP(L750,Mapping!D:H,5,0)</f>
        <v>0</v>
      </c>
      <c r="G750" t="s">
        <v>562</v>
      </c>
      <c r="H750" t="s">
        <v>1409</v>
      </c>
      <c r="I750" t="s">
        <v>1414</v>
      </c>
      <c r="J750">
        <v>550000</v>
      </c>
      <c r="K750" t="s">
        <v>666</v>
      </c>
      <c r="L750">
        <v>555104</v>
      </c>
      <c r="M750">
        <v>0</v>
      </c>
      <c r="N750" t="s">
        <v>683</v>
      </c>
      <c r="O750" t="s">
        <v>565</v>
      </c>
      <c r="P750">
        <v>-13938.67</v>
      </c>
      <c r="Q750">
        <v>0</v>
      </c>
      <c r="R750">
        <v>-3643.27</v>
      </c>
      <c r="S750">
        <v>0</v>
      </c>
      <c r="T750">
        <v>-17581.939999999999</v>
      </c>
      <c r="U750">
        <v>0</v>
      </c>
      <c r="V750">
        <v>-13938.67</v>
      </c>
      <c r="W750">
        <v>0</v>
      </c>
      <c r="X750">
        <v>-3643.27</v>
      </c>
      <c r="Y750">
        <v>0</v>
      </c>
      <c r="Z750">
        <v>-17581.939999999999</v>
      </c>
      <c r="AA750">
        <v>0</v>
      </c>
    </row>
    <row r="751" spans="1:27" ht="15" customHeight="1" x14ac:dyDescent="0.25">
      <c r="A751" s="37" t="str">
        <f t="shared" si="33"/>
        <v>LDMNMF6.1</v>
      </c>
      <c r="B751" s="37">
        <f>VLOOKUP(L751,Mapping!D:F,3,0)</f>
        <v>6.1</v>
      </c>
      <c r="C751" s="37" t="str">
        <f>VLOOKUP(L751,Mapping!D:G,4,0)</f>
        <v>Accrual</v>
      </c>
      <c r="D751" s="38">
        <f t="shared" si="34"/>
        <v>-2.0478381E-2</v>
      </c>
      <c r="E751" s="38">
        <f t="shared" si="35"/>
        <v>-3.4100171999999998E-2</v>
      </c>
      <c r="F751" s="37">
        <f>VLOOKUP(L751,Mapping!D:H,5,0)</f>
        <v>0</v>
      </c>
      <c r="G751" t="s">
        <v>562</v>
      </c>
      <c r="H751" t="s">
        <v>1409</v>
      </c>
      <c r="I751" t="s">
        <v>1414</v>
      </c>
      <c r="J751">
        <v>550000</v>
      </c>
      <c r="K751" t="s">
        <v>666</v>
      </c>
      <c r="L751">
        <v>555157</v>
      </c>
      <c r="M751">
        <v>0</v>
      </c>
      <c r="N751" t="s">
        <v>684</v>
      </c>
      <c r="O751" t="s">
        <v>565</v>
      </c>
      <c r="P751">
        <v>-136217.91</v>
      </c>
      <c r="Q751">
        <v>0</v>
      </c>
      <c r="R751">
        <v>-204783.81</v>
      </c>
      <c r="S751">
        <v>0</v>
      </c>
      <c r="T751">
        <v>-341001.72</v>
      </c>
      <c r="U751">
        <v>0</v>
      </c>
      <c r="V751">
        <v>-136217.91</v>
      </c>
      <c r="W751">
        <v>0</v>
      </c>
      <c r="X751">
        <v>-204783.81</v>
      </c>
      <c r="Y751">
        <v>0</v>
      </c>
      <c r="Z751">
        <v>-341001.72</v>
      </c>
      <c r="AA751">
        <v>0</v>
      </c>
    </row>
    <row r="752" spans="1:27" ht="15" customHeight="1" x14ac:dyDescent="0.25">
      <c r="A752" s="37" t="str">
        <f t="shared" si="33"/>
        <v>LDMNMF6.1</v>
      </c>
      <c r="B752" s="37">
        <f>VLOOKUP(L752,Mapping!D:F,3,0)</f>
        <v>6.1</v>
      </c>
      <c r="C752" s="37" t="str">
        <f>VLOOKUP(L752,Mapping!D:G,4,0)</f>
        <v>Accrual</v>
      </c>
      <c r="D752" s="38">
        <f t="shared" si="34"/>
        <v>-9.8531399999999994E-4</v>
      </c>
      <c r="E752" s="38">
        <f t="shared" si="35"/>
        <v>-9.8531399999999994E-4</v>
      </c>
      <c r="F752" s="37">
        <f>VLOOKUP(L752,Mapping!D:H,5,0)</f>
        <v>0</v>
      </c>
      <c r="G752" t="s">
        <v>562</v>
      </c>
      <c r="H752" t="s">
        <v>1409</v>
      </c>
      <c r="I752" t="s">
        <v>1414</v>
      </c>
      <c r="J752">
        <v>550000</v>
      </c>
      <c r="K752" t="s">
        <v>666</v>
      </c>
      <c r="L752">
        <v>555159</v>
      </c>
      <c r="M752">
        <v>0</v>
      </c>
      <c r="N752" t="s">
        <v>2813</v>
      </c>
      <c r="O752" t="s">
        <v>565</v>
      </c>
      <c r="P752">
        <v>0</v>
      </c>
      <c r="Q752">
        <v>0</v>
      </c>
      <c r="R752">
        <v>-9853.14</v>
      </c>
      <c r="S752">
        <v>0</v>
      </c>
      <c r="T752">
        <v>-9853.14</v>
      </c>
      <c r="U752">
        <v>0</v>
      </c>
      <c r="V752">
        <v>0</v>
      </c>
      <c r="W752">
        <v>0</v>
      </c>
      <c r="X752">
        <v>-9853.14</v>
      </c>
      <c r="Y752">
        <v>0</v>
      </c>
      <c r="Z752">
        <v>-9853.14</v>
      </c>
      <c r="AA752">
        <v>0</v>
      </c>
    </row>
    <row r="753" spans="1:27" ht="15" customHeight="1" x14ac:dyDescent="0.25">
      <c r="A753" s="37" t="str">
        <f t="shared" si="33"/>
        <v>LDMNMFIgnore</v>
      </c>
      <c r="B753" s="37" t="str">
        <f>VLOOKUP(L753,Mapping!D:F,3,0)</f>
        <v>Ignore</v>
      </c>
      <c r="C753" s="37" t="str">
        <f>VLOOKUP(L753,Mapping!D:G,4,0)</f>
        <v>Mirror</v>
      </c>
      <c r="D753" s="38">
        <f t="shared" si="34"/>
        <v>-2.0594600000000001E-4</v>
      </c>
      <c r="E753" s="38">
        <f t="shared" si="35"/>
        <v>-3.1839299999999999E-4</v>
      </c>
      <c r="F753" s="37">
        <f>VLOOKUP(L753,Mapping!D:H,5,0)</f>
        <v>0</v>
      </c>
      <c r="G753" t="s">
        <v>562</v>
      </c>
      <c r="H753" t="s">
        <v>1409</v>
      </c>
      <c r="I753" t="s">
        <v>1414</v>
      </c>
      <c r="J753">
        <v>550000</v>
      </c>
      <c r="K753" t="s">
        <v>666</v>
      </c>
      <c r="L753">
        <v>555204</v>
      </c>
      <c r="M753">
        <v>0</v>
      </c>
      <c r="N753" t="s">
        <v>685</v>
      </c>
      <c r="O753" t="s">
        <v>565</v>
      </c>
      <c r="P753">
        <v>-1124.47</v>
      </c>
      <c r="Q753">
        <v>0</v>
      </c>
      <c r="R753">
        <v>-2059.46</v>
      </c>
      <c r="S753">
        <v>0</v>
      </c>
      <c r="T753">
        <v>-3183.93</v>
      </c>
      <c r="U753">
        <v>0</v>
      </c>
      <c r="V753">
        <v>-1124.47</v>
      </c>
      <c r="W753">
        <v>0</v>
      </c>
      <c r="X753">
        <v>-2059.46</v>
      </c>
      <c r="Y753">
        <v>0</v>
      </c>
      <c r="Z753">
        <v>-3183.93</v>
      </c>
      <c r="AA753">
        <v>0</v>
      </c>
    </row>
    <row r="754" spans="1:27" ht="15" customHeight="1" x14ac:dyDescent="0.25">
      <c r="A754" s="37" t="str">
        <f t="shared" si="33"/>
        <v>LDMNMF6.1a</v>
      </c>
      <c r="B754" s="37" t="str">
        <f>VLOOKUP(L754,Mapping!D:F,3,0)</f>
        <v>6.1a</v>
      </c>
      <c r="C754" s="37" t="str">
        <f>VLOOKUP(L754,Mapping!D:G,4,0)</f>
        <v>Accrual</v>
      </c>
      <c r="D754" s="38">
        <f t="shared" si="34"/>
        <v>-1.196611E-3</v>
      </c>
      <c r="E754" s="38">
        <f t="shared" si="35"/>
        <v>-2.3312229999999999E-3</v>
      </c>
      <c r="F754" s="37">
        <f>VLOOKUP(L754,Mapping!D:H,5,0)</f>
        <v>0</v>
      </c>
      <c r="G754" t="s">
        <v>562</v>
      </c>
      <c r="H754" t="s">
        <v>1409</v>
      </c>
      <c r="I754" t="s">
        <v>1414</v>
      </c>
      <c r="J754">
        <v>550000</v>
      </c>
      <c r="K754" t="s">
        <v>666</v>
      </c>
      <c r="L754">
        <v>555597</v>
      </c>
      <c r="M754">
        <v>0</v>
      </c>
      <c r="N754" t="s">
        <v>686</v>
      </c>
      <c r="O754" t="s">
        <v>565</v>
      </c>
      <c r="P754">
        <v>-11346.12</v>
      </c>
      <c r="Q754">
        <v>0</v>
      </c>
      <c r="R754">
        <v>-11966.11</v>
      </c>
      <c r="S754">
        <v>0</v>
      </c>
      <c r="T754">
        <v>-23312.23</v>
      </c>
      <c r="U754">
        <v>0</v>
      </c>
      <c r="V754">
        <v>-11346.12</v>
      </c>
      <c r="W754">
        <v>0</v>
      </c>
      <c r="X754">
        <v>-11966.11</v>
      </c>
      <c r="Y754">
        <v>0</v>
      </c>
      <c r="Z754">
        <v>-23312.23</v>
      </c>
      <c r="AA754">
        <v>0</v>
      </c>
    </row>
    <row r="755" spans="1:27" ht="15" customHeight="1" x14ac:dyDescent="0.25">
      <c r="A755" s="37" t="str">
        <f t="shared" si="33"/>
        <v>LDMNMF6.1a</v>
      </c>
      <c r="B755" s="37" t="str">
        <f>VLOOKUP(L755,Mapping!D:F,3,0)</f>
        <v>6.1a</v>
      </c>
      <c r="C755" s="37" t="str">
        <f>VLOOKUP(L755,Mapping!D:G,4,0)</f>
        <v>Accrual</v>
      </c>
      <c r="D755" s="38">
        <f t="shared" si="34"/>
        <v>-1.196611E-3</v>
      </c>
      <c r="E755" s="38">
        <f t="shared" si="35"/>
        <v>-2.3312229999999999E-3</v>
      </c>
      <c r="F755" s="37">
        <f>VLOOKUP(L755,Mapping!D:H,5,0)</f>
        <v>0</v>
      </c>
      <c r="G755" t="s">
        <v>562</v>
      </c>
      <c r="H755" t="s">
        <v>1409</v>
      </c>
      <c r="I755" t="s">
        <v>1414</v>
      </c>
      <c r="J755">
        <v>550000</v>
      </c>
      <c r="K755" t="s">
        <v>666</v>
      </c>
      <c r="L755">
        <v>555598</v>
      </c>
      <c r="M755">
        <v>0</v>
      </c>
      <c r="N755" t="s">
        <v>687</v>
      </c>
      <c r="O755" t="s">
        <v>565</v>
      </c>
      <c r="P755">
        <v>-11346.12</v>
      </c>
      <c r="Q755">
        <v>0</v>
      </c>
      <c r="R755">
        <v>-11966.11</v>
      </c>
      <c r="S755">
        <v>0</v>
      </c>
      <c r="T755">
        <v>-23312.23</v>
      </c>
      <c r="U755">
        <v>0</v>
      </c>
      <c r="V755">
        <v>-11346.12</v>
      </c>
      <c r="W755">
        <v>0</v>
      </c>
      <c r="X755">
        <v>-11966.11</v>
      </c>
      <c r="Y755">
        <v>0</v>
      </c>
      <c r="Z755">
        <v>-23312.23</v>
      </c>
      <c r="AA755">
        <v>0</v>
      </c>
    </row>
    <row r="756" spans="1:27" ht="15" customHeight="1" x14ac:dyDescent="0.25">
      <c r="A756" s="37" t="str">
        <f t="shared" si="33"/>
        <v>LDMNMF6.1a</v>
      </c>
      <c r="B756" s="37" t="str">
        <f>VLOOKUP(L756,Mapping!D:F,3,0)</f>
        <v>6.1a</v>
      </c>
      <c r="C756" s="37" t="str">
        <f>VLOOKUP(L756,Mapping!D:G,4,0)</f>
        <v>Accrual</v>
      </c>
      <c r="D756" s="38">
        <f t="shared" si="34"/>
        <v>2.4627E-5</v>
      </c>
      <c r="E756" s="38">
        <f t="shared" si="35"/>
        <v>3.3498000000000004E-5</v>
      </c>
      <c r="F756" s="37">
        <f>VLOOKUP(L756,Mapping!D:H,5,0)</f>
        <v>0</v>
      </c>
      <c r="G756" t="s">
        <v>562</v>
      </c>
      <c r="H756" t="s">
        <v>1409</v>
      </c>
      <c r="I756" t="s">
        <v>1414</v>
      </c>
      <c r="J756">
        <v>550000</v>
      </c>
      <c r="K756" t="s">
        <v>666</v>
      </c>
      <c r="L756">
        <v>555599</v>
      </c>
      <c r="M756">
        <v>0</v>
      </c>
      <c r="N756" t="s">
        <v>688</v>
      </c>
      <c r="O756" t="s">
        <v>565</v>
      </c>
      <c r="P756">
        <v>0</v>
      </c>
      <c r="Q756">
        <v>88.71</v>
      </c>
      <c r="R756">
        <v>0</v>
      </c>
      <c r="S756">
        <v>246.27</v>
      </c>
      <c r="T756">
        <v>0</v>
      </c>
      <c r="U756">
        <v>334.98</v>
      </c>
      <c r="V756">
        <v>0</v>
      </c>
      <c r="W756">
        <v>88.71</v>
      </c>
      <c r="X756">
        <v>0</v>
      </c>
      <c r="Y756">
        <v>246.27</v>
      </c>
      <c r="Z756">
        <v>0</v>
      </c>
      <c r="AA756">
        <v>334.98</v>
      </c>
    </row>
    <row r="757" spans="1:27" ht="15" customHeight="1" x14ac:dyDescent="0.25">
      <c r="A757" s="37" t="str">
        <f t="shared" si="33"/>
        <v>LDMNMF6.1a</v>
      </c>
      <c r="B757" s="37" t="str">
        <f>VLOOKUP(L757,Mapping!D:F,3,0)</f>
        <v>6.1a</v>
      </c>
      <c r="C757" s="37" t="str">
        <f>VLOOKUP(L757,Mapping!D:G,4,0)</f>
        <v>Accrual</v>
      </c>
      <c r="D757" s="38">
        <f t="shared" si="34"/>
        <v>2.4627E-5</v>
      </c>
      <c r="E757" s="38">
        <f t="shared" si="35"/>
        <v>3.3498000000000004E-5</v>
      </c>
      <c r="F757" s="37">
        <f>VLOOKUP(L757,Mapping!D:H,5,0)</f>
        <v>0</v>
      </c>
      <c r="G757" t="s">
        <v>562</v>
      </c>
      <c r="H757" t="s">
        <v>1409</v>
      </c>
      <c r="I757" t="s">
        <v>1414</v>
      </c>
      <c r="J757">
        <v>550000</v>
      </c>
      <c r="K757" t="s">
        <v>666</v>
      </c>
      <c r="L757">
        <v>555600</v>
      </c>
      <c r="M757">
        <v>0</v>
      </c>
      <c r="N757" t="s">
        <v>689</v>
      </c>
      <c r="O757" t="s">
        <v>565</v>
      </c>
      <c r="P757">
        <v>0</v>
      </c>
      <c r="Q757">
        <v>88.71</v>
      </c>
      <c r="R757">
        <v>0</v>
      </c>
      <c r="S757">
        <v>246.27</v>
      </c>
      <c r="T757">
        <v>0</v>
      </c>
      <c r="U757">
        <v>334.98</v>
      </c>
      <c r="V757">
        <v>0</v>
      </c>
      <c r="W757">
        <v>88.71</v>
      </c>
      <c r="X757">
        <v>0</v>
      </c>
      <c r="Y757">
        <v>246.27</v>
      </c>
      <c r="Z757">
        <v>0</v>
      </c>
      <c r="AA757">
        <v>334.98</v>
      </c>
    </row>
    <row r="758" spans="1:27" ht="15" customHeight="1" x14ac:dyDescent="0.25">
      <c r="A758" s="37" t="str">
        <f t="shared" si="33"/>
        <v>LDMNMFIgnore</v>
      </c>
      <c r="B758" s="37" t="str">
        <f>VLOOKUP(L758,Mapping!D:F,3,0)</f>
        <v>Ignore</v>
      </c>
      <c r="C758" s="37" t="str">
        <f>VLOOKUP(L758,Mapping!D:G,4,0)</f>
        <v>Mirror</v>
      </c>
      <c r="D758" s="38">
        <f t="shared" si="34"/>
        <v>0</v>
      </c>
      <c r="E758" s="38">
        <f t="shared" si="35"/>
        <v>-2.3579999999999997E-6</v>
      </c>
      <c r="F758" s="37">
        <f>VLOOKUP(L758,Mapping!D:H,5,0)</f>
        <v>0</v>
      </c>
      <c r="G758" t="s">
        <v>562</v>
      </c>
      <c r="H758" t="s">
        <v>1409</v>
      </c>
      <c r="I758" t="s">
        <v>1414</v>
      </c>
      <c r="J758">
        <v>550000</v>
      </c>
      <c r="K758" t="s">
        <v>666</v>
      </c>
      <c r="L758">
        <v>556421</v>
      </c>
      <c r="M758">
        <v>0</v>
      </c>
      <c r="N758" t="s">
        <v>690</v>
      </c>
      <c r="O758" t="s">
        <v>565</v>
      </c>
      <c r="P758">
        <v>-23.58</v>
      </c>
      <c r="Q758">
        <v>0</v>
      </c>
      <c r="R758">
        <v>0</v>
      </c>
      <c r="S758">
        <v>0</v>
      </c>
      <c r="T758">
        <v>-23.58</v>
      </c>
      <c r="U758">
        <v>0</v>
      </c>
      <c r="V758">
        <v>-23.58</v>
      </c>
      <c r="W758">
        <v>0</v>
      </c>
      <c r="X758">
        <v>0</v>
      </c>
      <c r="Y758">
        <v>0</v>
      </c>
      <c r="Z758">
        <v>-23.58</v>
      </c>
      <c r="AA758">
        <v>0</v>
      </c>
    </row>
    <row r="759" spans="1:27" ht="15" customHeight="1" x14ac:dyDescent="0.25">
      <c r="A759" s="37" t="str">
        <f t="shared" si="33"/>
        <v>LDMNMF6.2</v>
      </c>
      <c r="B759" s="37">
        <f>VLOOKUP(L759,Mapping!D:F,3,0)</f>
        <v>6.2</v>
      </c>
      <c r="C759" s="37" t="str">
        <f>VLOOKUP(L759,Mapping!D:G,4,0)</f>
        <v>Accrual</v>
      </c>
      <c r="D759" s="38">
        <f t="shared" si="34"/>
        <v>-1.3295304000000001E-2</v>
      </c>
      <c r="E759" s="38">
        <f t="shared" si="35"/>
        <v>-2.5901725E-2</v>
      </c>
      <c r="F759" s="37">
        <f>VLOOKUP(L759,Mapping!D:H,5,0)</f>
        <v>0</v>
      </c>
      <c r="G759" t="s">
        <v>562</v>
      </c>
      <c r="H759" t="s">
        <v>1409</v>
      </c>
      <c r="I759" t="s">
        <v>1414</v>
      </c>
      <c r="J759">
        <v>555100</v>
      </c>
      <c r="K759" t="s">
        <v>691</v>
      </c>
      <c r="L759">
        <v>555100</v>
      </c>
      <c r="M759">
        <v>0</v>
      </c>
      <c r="N759" t="s">
        <v>692</v>
      </c>
      <c r="O759" t="s">
        <v>565</v>
      </c>
      <c r="P759">
        <v>-126064.21</v>
      </c>
      <c r="Q759">
        <v>0</v>
      </c>
      <c r="R759">
        <v>-132953.04</v>
      </c>
      <c r="S759">
        <v>0</v>
      </c>
      <c r="T759">
        <v>-259017.25</v>
      </c>
      <c r="U759">
        <v>0</v>
      </c>
      <c r="V759">
        <v>-126064.21</v>
      </c>
      <c r="W759">
        <v>0</v>
      </c>
      <c r="X759">
        <v>-132953.04</v>
      </c>
      <c r="Y759">
        <v>0</v>
      </c>
      <c r="Z759">
        <v>-259017.25</v>
      </c>
      <c r="AA759">
        <v>0</v>
      </c>
    </row>
    <row r="760" spans="1:27" ht="15" customHeight="1" x14ac:dyDescent="0.25">
      <c r="A760" s="37" t="str">
        <f t="shared" si="33"/>
        <v>LDMNMF6.2</v>
      </c>
      <c r="B760" s="37">
        <f>VLOOKUP(L760,Mapping!D:F,3,0)</f>
        <v>6.2</v>
      </c>
      <c r="C760" s="37" t="str">
        <f>VLOOKUP(L760,Mapping!D:G,4,0)</f>
        <v>Accrual</v>
      </c>
      <c r="D760" s="38">
        <f t="shared" si="34"/>
        <v>2.7363699999999997E-4</v>
      </c>
      <c r="E760" s="38">
        <f t="shared" si="35"/>
        <v>3.7229800000000002E-4</v>
      </c>
      <c r="F760" s="37">
        <f>VLOOKUP(L760,Mapping!D:H,5,0)</f>
        <v>0</v>
      </c>
      <c r="G760" t="s">
        <v>562</v>
      </c>
      <c r="H760" t="s">
        <v>1409</v>
      </c>
      <c r="I760" t="s">
        <v>1414</v>
      </c>
      <c r="J760">
        <v>555100</v>
      </c>
      <c r="K760" t="s">
        <v>691</v>
      </c>
      <c r="L760">
        <v>555329</v>
      </c>
      <c r="M760">
        <v>0</v>
      </c>
      <c r="N760" t="s">
        <v>693</v>
      </c>
      <c r="O760" t="s">
        <v>565</v>
      </c>
      <c r="P760">
        <v>0</v>
      </c>
      <c r="Q760">
        <v>986.61</v>
      </c>
      <c r="R760">
        <v>0</v>
      </c>
      <c r="S760">
        <v>2736.37</v>
      </c>
      <c r="T760">
        <v>0</v>
      </c>
      <c r="U760">
        <v>3722.98</v>
      </c>
      <c r="V760">
        <v>0</v>
      </c>
      <c r="W760">
        <v>986.61</v>
      </c>
      <c r="X760">
        <v>0</v>
      </c>
      <c r="Y760">
        <v>2736.37</v>
      </c>
      <c r="Z760">
        <v>0</v>
      </c>
      <c r="AA760">
        <v>3722.98</v>
      </c>
    </row>
    <row r="761" spans="1:27" ht="15" customHeight="1" x14ac:dyDescent="0.25">
      <c r="A761" s="37" t="str">
        <f t="shared" si="33"/>
        <v>LDONTFIgnore</v>
      </c>
      <c r="B761" s="37" t="str">
        <f>VLOOKUP(L761,Mapping!D:F,3,0)</f>
        <v>Ignore</v>
      </c>
      <c r="C761" s="37" t="str">
        <f>VLOOKUP(L761,Mapping!D:G,4,0)</f>
        <v>Ignore</v>
      </c>
      <c r="D761" s="38">
        <f t="shared" si="34"/>
        <v>-19.94952</v>
      </c>
      <c r="E761" s="38">
        <f t="shared" si="35"/>
        <v>-54.787649997999999</v>
      </c>
      <c r="F761" s="37" t="str">
        <f>VLOOKUP(L761,Mapping!D:H,5,0)</f>
        <v>AUM</v>
      </c>
      <c r="G761" t="s">
        <v>562</v>
      </c>
      <c r="H761" t="s">
        <v>904</v>
      </c>
      <c r="I761" t="s">
        <v>906</v>
      </c>
      <c r="J761">
        <v>102000</v>
      </c>
      <c r="K761" t="s">
        <v>563</v>
      </c>
      <c r="L761">
        <v>102110</v>
      </c>
      <c r="M761">
        <v>0</v>
      </c>
      <c r="N761" t="s">
        <v>788</v>
      </c>
      <c r="O761" t="s">
        <v>565</v>
      </c>
      <c r="P761">
        <v>-348381299.98000002</v>
      </c>
      <c r="Q761">
        <v>0</v>
      </c>
      <c r="R761">
        <v>-199495200</v>
      </c>
      <c r="S761">
        <v>0</v>
      </c>
      <c r="T761">
        <v>-547876499.98000002</v>
      </c>
      <c r="U761">
        <v>0</v>
      </c>
      <c r="V761">
        <v>-348381299.98000002</v>
      </c>
      <c r="W761">
        <v>0</v>
      </c>
      <c r="X761">
        <v>-199495200</v>
      </c>
      <c r="Y761">
        <v>0</v>
      </c>
      <c r="Z761">
        <v>-547876499.98000002</v>
      </c>
      <c r="AA761">
        <v>0</v>
      </c>
    </row>
    <row r="762" spans="1:27" ht="15" customHeight="1" x14ac:dyDescent="0.25">
      <c r="A762" s="37" t="str">
        <f t="shared" si="33"/>
        <v>LDONTFIgnore</v>
      </c>
      <c r="B762" s="37" t="str">
        <f>VLOOKUP(L762,Mapping!D:F,3,0)</f>
        <v>Ignore</v>
      </c>
      <c r="C762" s="37" t="str">
        <f>VLOOKUP(L762,Mapping!D:G,4,0)</f>
        <v>Ignore</v>
      </c>
      <c r="D762" s="38">
        <f t="shared" si="34"/>
        <v>-24.887799999999999</v>
      </c>
      <c r="E762" s="38">
        <f t="shared" si="35"/>
        <v>-99.873400000000004</v>
      </c>
      <c r="F762" s="37" t="str">
        <f>VLOOKUP(L762,Mapping!D:H,5,0)</f>
        <v>AUM</v>
      </c>
      <c r="G762" t="s">
        <v>562</v>
      </c>
      <c r="H762" t="s">
        <v>904</v>
      </c>
      <c r="I762" t="s">
        <v>906</v>
      </c>
      <c r="J762">
        <v>102000</v>
      </c>
      <c r="K762" t="s">
        <v>563</v>
      </c>
      <c r="L762">
        <v>102190</v>
      </c>
      <c r="M762">
        <v>0</v>
      </c>
      <c r="N762" t="s">
        <v>744</v>
      </c>
      <c r="O762" t="s">
        <v>565</v>
      </c>
      <c r="P762">
        <v>-749856000</v>
      </c>
      <c r="Q762">
        <v>0</v>
      </c>
      <c r="R762">
        <v>-248878000</v>
      </c>
      <c r="S762">
        <v>0</v>
      </c>
      <c r="T762">
        <v>-998734000</v>
      </c>
      <c r="U762">
        <v>0</v>
      </c>
      <c r="V762">
        <v>-749856000</v>
      </c>
      <c r="W762">
        <v>0</v>
      </c>
      <c r="X762">
        <v>-248878000</v>
      </c>
      <c r="Y762">
        <v>0</v>
      </c>
      <c r="Z762">
        <v>-998734000</v>
      </c>
      <c r="AA762">
        <v>0</v>
      </c>
    </row>
    <row r="763" spans="1:27" ht="15" customHeight="1" x14ac:dyDescent="0.25">
      <c r="A763" s="37" t="str">
        <f t="shared" si="33"/>
        <v>LDONTFIgnore</v>
      </c>
      <c r="B763" s="37" t="str">
        <f>VLOOKUP(L763,Mapping!D:F,3,0)</f>
        <v>Ignore</v>
      </c>
      <c r="C763" s="37" t="str">
        <f>VLOOKUP(L763,Mapping!D:G,4,0)</f>
        <v>Ignore</v>
      </c>
      <c r="D763" s="38">
        <f t="shared" si="34"/>
        <v>131.90713410000001</v>
      </c>
      <c r="E763" s="38">
        <f t="shared" si="35"/>
        <v>-174.41565560000001</v>
      </c>
      <c r="F763" s="37" t="str">
        <f>VLOOKUP(L763,Mapping!D:H,5,0)</f>
        <v>AUM</v>
      </c>
      <c r="G763" t="s">
        <v>562</v>
      </c>
      <c r="H763" t="s">
        <v>904</v>
      </c>
      <c r="I763" t="s">
        <v>906</v>
      </c>
      <c r="J763">
        <v>102000</v>
      </c>
      <c r="K763" t="s">
        <v>563</v>
      </c>
      <c r="L763">
        <v>102230</v>
      </c>
      <c r="M763">
        <v>0</v>
      </c>
      <c r="N763" t="s">
        <v>859</v>
      </c>
      <c r="O763" t="s">
        <v>565</v>
      </c>
      <c r="P763">
        <v>-3063227897</v>
      </c>
      <c r="Q763">
        <v>0</v>
      </c>
      <c r="R763">
        <v>0</v>
      </c>
      <c r="S763">
        <v>1319071341</v>
      </c>
      <c r="T763">
        <v>-1744156556</v>
      </c>
      <c r="U763">
        <v>0</v>
      </c>
      <c r="V763">
        <v>-3063227897</v>
      </c>
      <c r="W763">
        <v>0</v>
      </c>
      <c r="X763">
        <v>0</v>
      </c>
      <c r="Y763">
        <v>1319071341</v>
      </c>
      <c r="Z763">
        <v>-1744156556</v>
      </c>
      <c r="AA763">
        <v>0</v>
      </c>
    </row>
    <row r="764" spans="1:27" ht="15" customHeight="1" x14ac:dyDescent="0.25">
      <c r="A764" s="37" t="str">
        <f t="shared" si="33"/>
        <v>LDONTFIgnore</v>
      </c>
      <c r="B764" s="37" t="str">
        <f>VLOOKUP(L764,Mapping!D:F,3,0)</f>
        <v>Ignore</v>
      </c>
      <c r="C764" s="37" t="str">
        <f>VLOOKUP(L764,Mapping!D:G,4,0)</f>
        <v>Ignore</v>
      </c>
      <c r="D764" s="38">
        <f t="shared" si="34"/>
        <v>-0.6</v>
      </c>
      <c r="E764" s="38">
        <f t="shared" si="35"/>
        <v>-0.74200999999999995</v>
      </c>
      <c r="F764" s="37" t="str">
        <f>VLOOKUP(L764,Mapping!D:H,5,0)</f>
        <v>AUM</v>
      </c>
      <c r="G764" t="s">
        <v>562</v>
      </c>
      <c r="H764" t="s">
        <v>904</v>
      </c>
      <c r="I764" t="s">
        <v>906</v>
      </c>
      <c r="J764">
        <v>110000</v>
      </c>
      <c r="K764" t="s">
        <v>570</v>
      </c>
      <c r="L764">
        <v>110116</v>
      </c>
      <c r="M764">
        <v>0</v>
      </c>
      <c r="N764" t="s">
        <v>573</v>
      </c>
      <c r="O764" t="s">
        <v>565</v>
      </c>
      <c r="P764">
        <v>-1420100</v>
      </c>
      <c r="Q764">
        <v>0</v>
      </c>
      <c r="R764">
        <v>-6000000</v>
      </c>
      <c r="S764">
        <v>0</v>
      </c>
      <c r="T764">
        <v>-7420100</v>
      </c>
      <c r="U764">
        <v>0</v>
      </c>
      <c r="V764">
        <v>-1420100</v>
      </c>
      <c r="W764">
        <v>0</v>
      </c>
      <c r="X764">
        <v>-6000000</v>
      </c>
      <c r="Y764">
        <v>0</v>
      </c>
      <c r="Z764">
        <v>-7420100</v>
      </c>
      <c r="AA764">
        <v>0</v>
      </c>
    </row>
    <row r="765" spans="1:27" ht="15" customHeight="1" x14ac:dyDescent="0.25">
      <c r="A765" s="37" t="str">
        <f t="shared" si="33"/>
        <v>LDONTFIgnore</v>
      </c>
      <c r="B765" s="37" t="str">
        <f>VLOOKUP(L765,Mapping!D:F,3,0)</f>
        <v>Ignore</v>
      </c>
      <c r="C765" s="37" t="str">
        <f>VLOOKUP(L765,Mapping!D:G,4,0)</f>
        <v>Ignore</v>
      </c>
      <c r="D765" s="38">
        <f t="shared" si="34"/>
        <v>-0.6</v>
      </c>
      <c r="E765" s="38">
        <f t="shared" si="35"/>
        <v>-0.93600000000000005</v>
      </c>
      <c r="F765" s="37" t="str">
        <f>VLOOKUP(L765,Mapping!D:H,5,0)</f>
        <v>AUM</v>
      </c>
      <c r="G765" t="s">
        <v>562</v>
      </c>
      <c r="H765" t="s">
        <v>904</v>
      </c>
      <c r="I765" t="s">
        <v>906</v>
      </c>
      <c r="J765">
        <v>110000</v>
      </c>
      <c r="K765" t="s">
        <v>570</v>
      </c>
      <c r="L765">
        <v>110123</v>
      </c>
      <c r="M765">
        <v>0</v>
      </c>
      <c r="N765" t="s">
        <v>925</v>
      </c>
      <c r="O765" t="s">
        <v>565</v>
      </c>
      <c r="P765">
        <v>-3360000</v>
      </c>
      <c r="Q765">
        <v>0</v>
      </c>
      <c r="R765">
        <v>-6000000</v>
      </c>
      <c r="S765">
        <v>0</v>
      </c>
      <c r="T765">
        <v>-9360000</v>
      </c>
      <c r="U765">
        <v>0</v>
      </c>
      <c r="V765">
        <v>-3360000</v>
      </c>
      <c r="W765">
        <v>0</v>
      </c>
      <c r="X765">
        <v>-6000000</v>
      </c>
      <c r="Y765">
        <v>0</v>
      </c>
      <c r="Z765">
        <v>-9360000</v>
      </c>
      <c r="AA765">
        <v>0</v>
      </c>
    </row>
    <row r="766" spans="1:27" ht="15" customHeight="1" x14ac:dyDescent="0.25">
      <c r="A766" s="37" t="str">
        <f t="shared" si="33"/>
        <v>LDONTFIgnore</v>
      </c>
      <c r="B766" s="37" t="str">
        <f>VLOOKUP(L766,Mapping!D:F,3,0)</f>
        <v>Ignore</v>
      </c>
      <c r="C766" s="37" t="str">
        <f>VLOOKUP(L766,Mapping!D:G,4,0)</f>
        <v>Ignore</v>
      </c>
      <c r="D766" s="38">
        <f t="shared" si="34"/>
        <v>0</v>
      </c>
      <c r="E766" s="38">
        <f t="shared" si="35"/>
        <v>-5.0058639000000002E-2</v>
      </c>
      <c r="F766" s="37" t="str">
        <f>VLOOKUP(L766,Mapping!D:H,5,0)</f>
        <v>AUM</v>
      </c>
      <c r="G766" t="s">
        <v>562</v>
      </c>
      <c r="H766" t="s">
        <v>904</v>
      </c>
      <c r="I766" t="s">
        <v>906</v>
      </c>
      <c r="J766">
        <v>110000</v>
      </c>
      <c r="K766" t="s">
        <v>570</v>
      </c>
      <c r="L766">
        <v>110125</v>
      </c>
      <c r="M766">
        <v>0</v>
      </c>
      <c r="N766" t="s">
        <v>1315</v>
      </c>
      <c r="O766" t="s">
        <v>565</v>
      </c>
      <c r="P766">
        <v>-500586.39</v>
      </c>
      <c r="Q766">
        <v>0</v>
      </c>
      <c r="R766">
        <v>0</v>
      </c>
      <c r="S766">
        <v>0</v>
      </c>
      <c r="T766">
        <v>-500586.39</v>
      </c>
      <c r="U766">
        <v>0</v>
      </c>
      <c r="V766">
        <v>-500586.39</v>
      </c>
      <c r="W766">
        <v>0</v>
      </c>
      <c r="X766">
        <v>0</v>
      </c>
      <c r="Y766">
        <v>0</v>
      </c>
      <c r="Z766">
        <v>-500586.39</v>
      </c>
      <c r="AA766">
        <v>0</v>
      </c>
    </row>
    <row r="767" spans="1:27" ht="15" customHeight="1" x14ac:dyDescent="0.25">
      <c r="A767" s="37" t="str">
        <f t="shared" si="33"/>
        <v>LDONTFIgnore</v>
      </c>
      <c r="B767" s="37" t="str">
        <f>VLOOKUP(L767,Mapping!D:F,3,0)</f>
        <v>Ignore</v>
      </c>
      <c r="C767" s="37" t="str">
        <f>VLOOKUP(L767,Mapping!D:G,4,0)</f>
        <v>Ignore</v>
      </c>
      <c r="D767" s="38">
        <f t="shared" si="34"/>
        <v>0</v>
      </c>
      <c r="E767" s="38">
        <f t="shared" si="35"/>
        <v>-5.0093636999999996E-2</v>
      </c>
      <c r="F767" s="37" t="str">
        <f>VLOOKUP(L767,Mapping!D:H,5,0)</f>
        <v>AUM</v>
      </c>
      <c r="G767" t="s">
        <v>562</v>
      </c>
      <c r="H767" t="s">
        <v>904</v>
      </c>
      <c r="I767" t="s">
        <v>906</v>
      </c>
      <c r="J767">
        <v>110000</v>
      </c>
      <c r="K767" t="s">
        <v>570</v>
      </c>
      <c r="L767">
        <v>110126</v>
      </c>
      <c r="M767">
        <v>0</v>
      </c>
      <c r="N767" t="s">
        <v>1316</v>
      </c>
      <c r="O767" t="s">
        <v>565</v>
      </c>
      <c r="P767">
        <v>-500936.37</v>
      </c>
      <c r="Q767">
        <v>0</v>
      </c>
      <c r="R767">
        <v>0</v>
      </c>
      <c r="S767">
        <v>0</v>
      </c>
      <c r="T767">
        <v>-500936.37</v>
      </c>
      <c r="U767">
        <v>0</v>
      </c>
      <c r="V767">
        <v>-500936.37</v>
      </c>
      <c r="W767">
        <v>0</v>
      </c>
      <c r="X767">
        <v>0</v>
      </c>
      <c r="Y767">
        <v>0</v>
      </c>
      <c r="Z767">
        <v>-500936.37</v>
      </c>
      <c r="AA767">
        <v>0</v>
      </c>
    </row>
    <row r="768" spans="1:27" ht="15" customHeight="1" x14ac:dyDescent="0.25">
      <c r="A768" s="37" t="str">
        <f t="shared" si="33"/>
        <v>LDONTFIgnore</v>
      </c>
      <c r="B768" s="37" t="str">
        <f>VLOOKUP(L768,Mapping!D:F,3,0)</f>
        <v>Ignore</v>
      </c>
      <c r="C768" s="37" t="str">
        <f>VLOOKUP(L768,Mapping!D:G,4,0)</f>
        <v>Ignore</v>
      </c>
      <c r="D768" s="38">
        <f t="shared" si="34"/>
        <v>377.79915449000003</v>
      </c>
      <c r="E768" s="38">
        <f t="shared" si="35"/>
        <v>-79.267343210000007</v>
      </c>
      <c r="F768" s="37" t="str">
        <f>VLOOKUP(L768,Mapping!D:H,5,0)</f>
        <v>AUM</v>
      </c>
      <c r="G768" t="s">
        <v>562</v>
      </c>
      <c r="H768" t="s">
        <v>904</v>
      </c>
      <c r="I768" t="s">
        <v>906</v>
      </c>
      <c r="J768">
        <v>110000</v>
      </c>
      <c r="K768" t="s">
        <v>570</v>
      </c>
      <c r="L768">
        <v>110247</v>
      </c>
      <c r="M768">
        <v>0</v>
      </c>
      <c r="N768" t="s">
        <v>574</v>
      </c>
      <c r="O768" t="s">
        <v>565</v>
      </c>
      <c r="P768">
        <v>-4570664977</v>
      </c>
      <c r="Q768">
        <v>0</v>
      </c>
      <c r="R768">
        <v>0</v>
      </c>
      <c r="S768">
        <v>3777991544.9000001</v>
      </c>
      <c r="T768">
        <v>-792673432.10000002</v>
      </c>
      <c r="U768">
        <v>0</v>
      </c>
      <c r="V768">
        <v>-4570664977</v>
      </c>
      <c r="W768">
        <v>0</v>
      </c>
      <c r="X768">
        <v>0</v>
      </c>
      <c r="Y768">
        <v>3777991544.9000001</v>
      </c>
      <c r="Z768">
        <v>-792673432.10000002</v>
      </c>
      <c r="AA768">
        <v>0</v>
      </c>
    </row>
    <row r="769" spans="1:27" ht="15" customHeight="1" x14ac:dyDescent="0.25">
      <c r="A769" s="37" t="str">
        <f t="shared" si="33"/>
        <v>LDONTFIgnore</v>
      </c>
      <c r="B769" s="37" t="str">
        <f>VLOOKUP(L769,Mapping!D:F,3,0)</f>
        <v>Ignore</v>
      </c>
      <c r="C769" s="37" t="str">
        <f>VLOOKUP(L769,Mapping!D:G,4,0)</f>
        <v>Ignore</v>
      </c>
      <c r="D769" s="38">
        <f t="shared" si="34"/>
        <v>-4.7002509850000003</v>
      </c>
      <c r="E769" s="38">
        <f t="shared" si="35"/>
        <v>1.9775740000000002E-3</v>
      </c>
      <c r="F769" s="37" t="str">
        <f>VLOOKUP(L769,Mapping!D:H,5,0)</f>
        <v>AUM</v>
      </c>
      <c r="G769" t="s">
        <v>562</v>
      </c>
      <c r="H769" t="s">
        <v>904</v>
      </c>
      <c r="I769" t="s">
        <v>906</v>
      </c>
      <c r="J769">
        <v>132000</v>
      </c>
      <c r="K769" t="s">
        <v>575</v>
      </c>
      <c r="L769">
        <v>132121</v>
      </c>
      <c r="M769">
        <v>0</v>
      </c>
      <c r="N769" t="s">
        <v>576</v>
      </c>
      <c r="O769" t="s">
        <v>565</v>
      </c>
      <c r="P769">
        <v>0</v>
      </c>
      <c r="Q769">
        <v>47022285.590000004</v>
      </c>
      <c r="R769">
        <v>-47002509.850000001</v>
      </c>
      <c r="S769">
        <v>0</v>
      </c>
      <c r="T769">
        <v>0</v>
      </c>
      <c r="U769">
        <v>19775.740000000002</v>
      </c>
      <c r="V769">
        <v>0</v>
      </c>
      <c r="W769">
        <v>47022285.590000004</v>
      </c>
      <c r="X769">
        <v>-47002509.850000001</v>
      </c>
      <c r="Y769">
        <v>0</v>
      </c>
      <c r="Z769">
        <v>0</v>
      </c>
      <c r="AA769">
        <v>19775.740000000002</v>
      </c>
    </row>
    <row r="770" spans="1:27" ht="15" customHeight="1" x14ac:dyDescent="0.25">
      <c r="A770" s="37" t="str">
        <f t="shared" si="33"/>
        <v>LDONTFIgnore</v>
      </c>
      <c r="B770" s="37" t="str">
        <f>VLOOKUP(L770,Mapping!D:F,3,0)</f>
        <v>Ignore</v>
      </c>
      <c r="C770" s="37" t="str">
        <f>VLOOKUP(L770,Mapping!D:G,4,0)</f>
        <v>Ignore</v>
      </c>
      <c r="D770" s="38">
        <f t="shared" si="34"/>
        <v>-7.0199999999999991E-7</v>
      </c>
      <c r="E770" s="38">
        <f t="shared" si="35"/>
        <v>3E-9</v>
      </c>
      <c r="F770" s="37" t="str">
        <f>VLOOKUP(L770,Mapping!D:H,5,0)</f>
        <v>AUM</v>
      </c>
      <c r="G770" t="s">
        <v>562</v>
      </c>
      <c r="H770" t="s">
        <v>904</v>
      </c>
      <c r="I770" t="s">
        <v>906</v>
      </c>
      <c r="J770">
        <v>132000</v>
      </c>
      <c r="K770" t="s">
        <v>575</v>
      </c>
      <c r="L770">
        <v>132124</v>
      </c>
      <c r="M770">
        <v>0</v>
      </c>
      <c r="N770" t="s">
        <v>577</v>
      </c>
      <c r="O770" t="s">
        <v>565</v>
      </c>
      <c r="P770">
        <v>0</v>
      </c>
      <c r="Q770">
        <v>7.05</v>
      </c>
      <c r="R770">
        <v>-7.02</v>
      </c>
      <c r="S770">
        <v>0</v>
      </c>
      <c r="T770">
        <v>0</v>
      </c>
      <c r="U770">
        <v>0.03</v>
      </c>
      <c r="V770">
        <v>0</v>
      </c>
      <c r="W770">
        <v>7.05</v>
      </c>
      <c r="X770">
        <v>-7.02</v>
      </c>
      <c r="Y770">
        <v>0</v>
      </c>
      <c r="Z770">
        <v>0</v>
      </c>
      <c r="AA770">
        <v>0.03</v>
      </c>
    </row>
    <row r="771" spans="1:27" ht="15" customHeight="1" x14ac:dyDescent="0.25">
      <c r="A771" s="37" t="str">
        <f t="shared" si="33"/>
        <v>LDONTFIgnore</v>
      </c>
      <c r="B771" s="37" t="str">
        <f>VLOOKUP(L771,Mapping!D:F,3,0)</f>
        <v>Ignore</v>
      </c>
      <c r="C771" s="37" t="str">
        <f>VLOOKUP(L771,Mapping!D:G,4,0)</f>
        <v>Ignore</v>
      </c>
      <c r="D771" s="38">
        <f t="shared" si="34"/>
        <v>0</v>
      </c>
      <c r="E771" s="38">
        <f t="shared" si="35"/>
        <v>-5.0000000000000001E-4</v>
      </c>
      <c r="F771" s="37" t="str">
        <f>VLOOKUP(L771,Mapping!D:H,5,0)</f>
        <v>AUM</v>
      </c>
      <c r="G771" t="s">
        <v>562</v>
      </c>
      <c r="H771" t="s">
        <v>904</v>
      </c>
      <c r="I771" t="s">
        <v>906</v>
      </c>
      <c r="J771">
        <v>140000</v>
      </c>
      <c r="K771" t="s">
        <v>579</v>
      </c>
      <c r="L771">
        <v>140311</v>
      </c>
      <c r="M771">
        <v>0</v>
      </c>
      <c r="N771" t="s">
        <v>1201</v>
      </c>
      <c r="O771" t="s">
        <v>565</v>
      </c>
      <c r="P771">
        <v>-5000</v>
      </c>
      <c r="Q771">
        <v>0</v>
      </c>
      <c r="R771">
        <v>0</v>
      </c>
      <c r="S771">
        <v>0</v>
      </c>
      <c r="T771">
        <v>-5000</v>
      </c>
      <c r="U771">
        <v>0</v>
      </c>
      <c r="V771">
        <v>-5000</v>
      </c>
      <c r="W771">
        <v>0</v>
      </c>
      <c r="X771">
        <v>0</v>
      </c>
      <c r="Y771">
        <v>0</v>
      </c>
      <c r="Z771">
        <v>-5000</v>
      </c>
      <c r="AA771">
        <v>0</v>
      </c>
    </row>
    <row r="772" spans="1:27" ht="15" customHeight="1" x14ac:dyDescent="0.25">
      <c r="A772" s="37" t="str">
        <f t="shared" ref="A772:A835" si="36">H772&amp;B772</f>
        <v>LDONTFIgnore</v>
      </c>
      <c r="B772" s="37" t="str">
        <f>VLOOKUP(L772,Mapping!D:F,3,0)</f>
        <v>Ignore</v>
      </c>
      <c r="C772" s="37" t="str">
        <f>VLOOKUP(L772,Mapping!D:G,4,0)</f>
        <v>Ignore</v>
      </c>
      <c r="D772" s="38">
        <f t="shared" ref="D772:D835" si="37">(X772+Y772)/10000000</f>
        <v>0</v>
      </c>
      <c r="E772" s="38">
        <f t="shared" ref="E772:E835" si="38">(Z772+AA772)/10000000</f>
        <v>-0.05</v>
      </c>
      <c r="F772" s="37" t="str">
        <f>VLOOKUP(L772,Mapping!D:H,5,0)</f>
        <v>AUM</v>
      </c>
      <c r="G772" t="s">
        <v>562</v>
      </c>
      <c r="H772" t="s">
        <v>904</v>
      </c>
      <c r="I772" t="s">
        <v>906</v>
      </c>
      <c r="J772">
        <v>140000</v>
      </c>
      <c r="K772" t="s">
        <v>579</v>
      </c>
      <c r="L772">
        <v>140419</v>
      </c>
      <c r="M772">
        <v>0</v>
      </c>
      <c r="N772" t="s">
        <v>861</v>
      </c>
      <c r="O772" t="s">
        <v>565</v>
      </c>
      <c r="P772">
        <v>-500000</v>
      </c>
      <c r="Q772">
        <v>0</v>
      </c>
      <c r="R772">
        <v>0</v>
      </c>
      <c r="S772">
        <v>0</v>
      </c>
      <c r="T772">
        <v>-500000</v>
      </c>
      <c r="U772">
        <v>0</v>
      </c>
      <c r="V772">
        <v>-500000</v>
      </c>
      <c r="W772">
        <v>0</v>
      </c>
      <c r="X772">
        <v>0</v>
      </c>
      <c r="Y772">
        <v>0</v>
      </c>
      <c r="Z772">
        <v>-500000</v>
      </c>
      <c r="AA772">
        <v>0</v>
      </c>
    </row>
    <row r="773" spans="1:27" ht="15" customHeight="1" x14ac:dyDescent="0.25">
      <c r="A773" s="37" t="str">
        <f t="shared" si="36"/>
        <v>LDONTFIgnore</v>
      </c>
      <c r="B773" s="37" t="str">
        <f>VLOOKUP(L773,Mapping!D:F,3,0)</f>
        <v>Ignore</v>
      </c>
      <c r="C773" s="37" t="str">
        <f>VLOOKUP(L773,Mapping!D:G,4,0)</f>
        <v>Ignore</v>
      </c>
      <c r="D773" s="38">
        <f t="shared" si="37"/>
        <v>0.150431445</v>
      </c>
      <c r="E773" s="38">
        <f t="shared" si="38"/>
        <v>-3.8201309999999995E-2</v>
      </c>
      <c r="F773" s="37" t="str">
        <f>VLOOKUP(L773,Mapping!D:H,5,0)</f>
        <v>AUM</v>
      </c>
      <c r="G773" t="s">
        <v>562</v>
      </c>
      <c r="H773" t="s">
        <v>904</v>
      </c>
      <c r="I773" t="s">
        <v>906</v>
      </c>
      <c r="J773">
        <v>140000</v>
      </c>
      <c r="K773" t="s">
        <v>579</v>
      </c>
      <c r="L773">
        <v>140500</v>
      </c>
      <c r="M773">
        <v>0</v>
      </c>
      <c r="N773" t="s">
        <v>584</v>
      </c>
      <c r="O773" t="s">
        <v>565</v>
      </c>
      <c r="P773">
        <v>-1886327.55</v>
      </c>
      <c r="Q773">
        <v>0</v>
      </c>
      <c r="R773">
        <v>0</v>
      </c>
      <c r="S773">
        <v>1504314.45</v>
      </c>
      <c r="T773">
        <v>-382013.1</v>
      </c>
      <c r="U773">
        <v>0</v>
      </c>
      <c r="V773">
        <v>-1886327.55</v>
      </c>
      <c r="W773">
        <v>0</v>
      </c>
      <c r="X773">
        <v>0</v>
      </c>
      <c r="Y773">
        <v>1504314.45</v>
      </c>
      <c r="Z773">
        <v>-382013.1</v>
      </c>
      <c r="AA773">
        <v>0</v>
      </c>
    </row>
    <row r="774" spans="1:27" ht="15" customHeight="1" x14ac:dyDescent="0.25">
      <c r="A774" s="37" t="str">
        <f t="shared" si="36"/>
        <v>LDONTFIgnore</v>
      </c>
      <c r="B774" s="37" t="str">
        <f>VLOOKUP(L774,Mapping!D:F,3,0)</f>
        <v>Ignore</v>
      </c>
      <c r="C774" s="37" t="str">
        <f>VLOOKUP(L774,Mapping!D:G,4,0)</f>
        <v>Ignore</v>
      </c>
      <c r="D774" s="38">
        <f t="shared" si="37"/>
        <v>2.7000000000000001E-7</v>
      </c>
      <c r="E774" s="38">
        <f t="shared" si="38"/>
        <v>-4.0590000000000004E-6</v>
      </c>
      <c r="F774" s="37" t="str">
        <f>VLOOKUP(L774,Mapping!D:H,5,0)</f>
        <v>AUM</v>
      </c>
      <c r="G774" t="s">
        <v>562</v>
      </c>
      <c r="H774" t="s">
        <v>904</v>
      </c>
      <c r="I774" t="s">
        <v>906</v>
      </c>
      <c r="J774">
        <v>140000</v>
      </c>
      <c r="K774" t="s">
        <v>579</v>
      </c>
      <c r="L774">
        <v>140551</v>
      </c>
      <c r="M774">
        <v>0</v>
      </c>
      <c r="N774" t="s">
        <v>926</v>
      </c>
      <c r="O774" t="s">
        <v>565</v>
      </c>
      <c r="P774">
        <v>-43.29</v>
      </c>
      <c r="Q774">
        <v>0</v>
      </c>
      <c r="R774">
        <v>0</v>
      </c>
      <c r="S774">
        <v>2.7</v>
      </c>
      <c r="T774">
        <v>-40.590000000000003</v>
      </c>
      <c r="U774">
        <v>0</v>
      </c>
      <c r="V774">
        <v>-43.29</v>
      </c>
      <c r="W774">
        <v>0</v>
      </c>
      <c r="X774">
        <v>0</v>
      </c>
      <c r="Y774">
        <v>2.7</v>
      </c>
      <c r="Z774">
        <v>-40.590000000000003</v>
      </c>
      <c r="AA774">
        <v>0</v>
      </c>
    </row>
    <row r="775" spans="1:27" ht="15" customHeight="1" x14ac:dyDescent="0.25">
      <c r="A775" s="37" t="str">
        <f t="shared" si="36"/>
        <v>LDONTFIgnore</v>
      </c>
      <c r="B775" s="37" t="str">
        <f>VLOOKUP(L775,Mapping!D:F,3,0)</f>
        <v>Ignore</v>
      </c>
      <c r="C775" s="37" t="str">
        <f>VLOOKUP(L775,Mapping!D:G,4,0)</f>
        <v>Ignore</v>
      </c>
      <c r="D775" s="38">
        <f t="shared" si="37"/>
        <v>-8.6879999999999999E-2</v>
      </c>
      <c r="E775" s="38">
        <f t="shared" si="38"/>
        <v>-0.10128</v>
      </c>
      <c r="F775" s="37" t="str">
        <f>VLOOKUP(L775,Mapping!D:H,5,0)</f>
        <v>AUM</v>
      </c>
      <c r="G775" t="s">
        <v>562</v>
      </c>
      <c r="H775" t="s">
        <v>904</v>
      </c>
      <c r="I775" t="s">
        <v>906</v>
      </c>
      <c r="J775">
        <v>152000</v>
      </c>
      <c r="K775" t="s">
        <v>585</v>
      </c>
      <c r="L775">
        <v>152181</v>
      </c>
      <c r="M775">
        <v>0</v>
      </c>
      <c r="N775" t="s">
        <v>747</v>
      </c>
      <c r="O775" t="s">
        <v>565</v>
      </c>
      <c r="P775">
        <v>-144000</v>
      </c>
      <c r="Q775">
        <v>0</v>
      </c>
      <c r="R775">
        <v>-868800</v>
      </c>
      <c r="S775">
        <v>0</v>
      </c>
      <c r="T775">
        <v>-1012800</v>
      </c>
      <c r="U775">
        <v>0</v>
      </c>
      <c r="V775">
        <v>-144000</v>
      </c>
      <c r="W775">
        <v>0</v>
      </c>
      <c r="X775">
        <v>-868800</v>
      </c>
      <c r="Y775">
        <v>0</v>
      </c>
      <c r="Z775">
        <v>-1012800</v>
      </c>
      <c r="AA775">
        <v>0</v>
      </c>
    </row>
    <row r="776" spans="1:27" ht="15" customHeight="1" x14ac:dyDescent="0.25">
      <c r="A776" s="37" t="str">
        <f t="shared" si="36"/>
        <v>LDONTFIgnore</v>
      </c>
      <c r="B776" s="37" t="str">
        <f>VLOOKUP(L776,Mapping!D:F,3,0)</f>
        <v>Ignore</v>
      </c>
      <c r="C776" s="37" t="str">
        <f>VLOOKUP(L776,Mapping!D:G,4,0)</f>
        <v>Ignore</v>
      </c>
      <c r="D776" s="38">
        <f t="shared" si="37"/>
        <v>-8.479519399999999E-2</v>
      </c>
      <c r="E776" s="38">
        <f t="shared" si="38"/>
        <v>-0.141443929</v>
      </c>
      <c r="F776" s="37" t="str">
        <f>VLOOKUP(L776,Mapping!D:H,5,0)</f>
        <v>AUM</v>
      </c>
      <c r="G776" t="s">
        <v>562</v>
      </c>
      <c r="H776" t="s">
        <v>904</v>
      </c>
      <c r="I776" t="s">
        <v>906</v>
      </c>
      <c r="J776">
        <v>152000</v>
      </c>
      <c r="K776" t="s">
        <v>585</v>
      </c>
      <c r="L776">
        <v>152230</v>
      </c>
      <c r="M776">
        <v>0</v>
      </c>
      <c r="N776" t="s">
        <v>862</v>
      </c>
      <c r="O776" t="s">
        <v>565</v>
      </c>
      <c r="P776">
        <v>-566487.35</v>
      </c>
      <c r="Q776">
        <v>0</v>
      </c>
      <c r="R776">
        <v>-847951.94</v>
      </c>
      <c r="S776">
        <v>0</v>
      </c>
      <c r="T776">
        <v>-1414439.29</v>
      </c>
      <c r="U776">
        <v>0</v>
      </c>
      <c r="V776">
        <v>-566487.35</v>
      </c>
      <c r="W776">
        <v>0</v>
      </c>
      <c r="X776">
        <v>-847951.94</v>
      </c>
      <c r="Y776">
        <v>0</v>
      </c>
      <c r="Z776">
        <v>-1414439.29</v>
      </c>
      <c r="AA776">
        <v>0</v>
      </c>
    </row>
    <row r="777" spans="1:27" ht="15" customHeight="1" x14ac:dyDescent="0.25">
      <c r="A777" s="37" t="str">
        <f t="shared" si="36"/>
        <v>LDONTFIgnore</v>
      </c>
      <c r="B777" s="37" t="str">
        <f>VLOOKUP(L777,Mapping!D:F,3,0)</f>
        <v>Ignore</v>
      </c>
      <c r="C777" s="37" t="str">
        <f>VLOOKUP(L777,Mapping!D:G,4,0)</f>
        <v>Ignore</v>
      </c>
      <c r="D777" s="38">
        <f t="shared" si="37"/>
        <v>2.5543409999999999E-2</v>
      </c>
      <c r="E777" s="38">
        <f t="shared" si="38"/>
        <v>-5.7947190000000003E-2</v>
      </c>
      <c r="F777" s="37" t="str">
        <f>VLOOKUP(L777,Mapping!D:H,5,0)</f>
        <v>AUM</v>
      </c>
      <c r="G777" t="s">
        <v>562</v>
      </c>
      <c r="H777" t="s">
        <v>904</v>
      </c>
      <c r="I777" t="s">
        <v>906</v>
      </c>
      <c r="J777">
        <v>152000</v>
      </c>
      <c r="K777" t="s">
        <v>585</v>
      </c>
      <c r="L777">
        <v>152248</v>
      </c>
      <c r="M777">
        <v>0</v>
      </c>
      <c r="N777" t="s">
        <v>590</v>
      </c>
      <c r="O777" t="s">
        <v>565</v>
      </c>
      <c r="P777">
        <v>-834906</v>
      </c>
      <c r="Q777">
        <v>0</v>
      </c>
      <c r="R777">
        <v>0</v>
      </c>
      <c r="S777">
        <v>255434.1</v>
      </c>
      <c r="T777">
        <v>-579471.9</v>
      </c>
      <c r="U777">
        <v>0</v>
      </c>
      <c r="V777">
        <v>-834906</v>
      </c>
      <c r="W777">
        <v>0</v>
      </c>
      <c r="X777">
        <v>0</v>
      </c>
      <c r="Y777">
        <v>255434.1</v>
      </c>
      <c r="Z777">
        <v>-579471.9</v>
      </c>
      <c r="AA777">
        <v>0</v>
      </c>
    </row>
    <row r="778" spans="1:27" ht="15" customHeight="1" x14ac:dyDescent="0.25">
      <c r="A778" s="37" t="str">
        <f t="shared" si="36"/>
        <v>LDONTFIgnore</v>
      </c>
      <c r="B778" s="37" t="str">
        <f>VLOOKUP(L778,Mapping!D:F,3,0)</f>
        <v>Ignore</v>
      </c>
      <c r="C778" s="37" t="str">
        <f>VLOOKUP(L778,Mapping!D:G,4,0)</f>
        <v>Ignore</v>
      </c>
      <c r="D778" s="38">
        <f t="shared" si="37"/>
        <v>-0.10305640000000001</v>
      </c>
      <c r="E778" s="38">
        <f t="shared" si="38"/>
        <v>-0.14578525000000001</v>
      </c>
      <c r="F778" s="37" t="str">
        <f>VLOOKUP(L778,Mapping!D:H,5,0)</f>
        <v>AUM</v>
      </c>
      <c r="G778" t="s">
        <v>562</v>
      </c>
      <c r="H778" t="s">
        <v>904</v>
      </c>
      <c r="I778" t="s">
        <v>906</v>
      </c>
      <c r="J778">
        <v>152000</v>
      </c>
      <c r="K778" t="s">
        <v>585</v>
      </c>
      <c r="L778">
        <v>153001</v>
      </c>
      <c r="M778">
        <v>0</v>
      </c>
      <c r="N778" t="s">
        <v>790</v>
      </c>
      <c r="O778" t="s">
        <v>565</v>
      </c>
      <c r="P778">
        <v>-427288.5</v>
      </c>
      <c r="Q778">
        <v>0</v>
      </c>
      <c r="R778">
        <v>-1030564</v>
      </c>
      <c r="S778">
        <v>0</v>
      </c>
      <c r="T778">
        <v>-1457852.5</v>
      </c>
      <c r="U778">
        <v>0</v>
      </c>
      <c r="V778">
        <v>-427288.5</v>
      </c>
      <c r="W778">
        <v>0</v>
      </c>
      <c r="X778">
        <v>-1030564</v>
      </c>
      <c r="Y778">
        <v>0</v>
      </c>
      <c r="Z778">
        <v>-1457852.5</v>
      </c>
      <c r="AA778">
        <v>0</v>
      </c>
    </row>
    <row r="779" spans="1:27" ht="15" customHeight="1" x14ac:dyDescent="0.25">
      <c r="A779" s="37" t="str">
        <f t="shared" si="36"/>
        <v>LDONTFIgnore</v>
      </c>
      <c r="B779" s="37" t="str">
        <f>VLOOKUP(L779,Mapping!D:F,3,0)</f>
        <v>Ignore</v>
      </c>
      <c r="C779" s="37" t="str">
        <f>VLOOKUP(L779,Mapping!D:G,4,0)</f>
        <v>Ignore</v>
      </c>
      <c r="D779" s="38">
        <f t="shared" si="37"/>
        <v>-2.8600000000000001E-5</v>
      </c>
      <c r="E779" s="38">
        <f t="shared" si="38"/>
        <v>-2.1197500000000001E-3</v>
      </c>
      <c r="F779" s="37" t="str">
        <f>VLOOKUP(L779,Mapping!D:H,5,0)</f>
        <v>AUM</v>
      </c>
      <c r="G779" t="s">
        <v>562</v>
      </c>
      <c r="H779" t="s">
        <v>904</v>
      </c>
      <c r="I779" t="s">
        <v>906</v>
      </c>
      <c r="J779">
        <v>160000</v>
      </c>
      <c r="K779" t="s">
        <v>591</v>
      </c>
      <c r="L779">
        <v>162110</v>
      </c>
      <c r="M779">
        <v>0</v>
      </c>
      <c r="N779" t="s">
        <v>791</v>
      </c>
      <c r="O779" t="s">
        <v>565</v>
      </c>
      <c r="P779">
        <v>-20911.5</v>
      </c>
      <c r="Q779">
        <v>0</v>
      </c>
      <c r="R779">
        <v>-286</v>
      </c>
      <c r="S779">
        <v>0</v>
      </c>
      <c r="T779">
        <v>-21197.5</v>
      </c>
      <c r="U779">
        <v>0</v>
      </c>
      <c r="V779">
        <v>-20911.5</v>
      </c>
      <c r="W779">
        <v>0</v>
      </c>
      <c r="X779">
        <v>-286</v>
      </c>
      <c r="Y779">
        <v>0</v>
      </c>
      <c r="Z779">
        <v>-21197.5</v>
      </c>
      <c r="AA779">
        <v>0</v>
      </c>
    </row>
    <row r="780" spans="1:27" ht="15" customHeight="1" x14ac:dyDescent="0.25">
      <c r="A780" s="37" t="str">
        <f t="shared" si="36"/>
        <v>LDONTFIgnore</v>
      </c>
      <c r="B780" s="37" t="str">
        <f>VLOOKUP(L780,Mapping!D:F,3,0)</f>
        <v>Ignore</v>
      </c>
      <c r="C780" s="37" t="str">
        <f>VLOOKUP(L780,Mapping!D:G,4,0)</f>
        <v>Ignore</v>
      </c>
      <c r="D780" s="38">
        <f t="shared" si="37"/>
        <v>-3.0200000000000001E-3</v>
      </c>
      <c r="E780" s="38">
        <f t="shared" si="38"/>
        <v>-3.0200000000000001E-3</v>
      </c>
      <c r="F780" s="37" t="str">
        <f>VLOOKUP(L780,Mapping!D:H,5,0)</f>
        <v>AUM</v>
      </c>
      <c r="G780" t="s">
        <v>562</v>
      </c>
      <c r="H780" t="s">
        <v>904</v>
      </c>
      <c r="I780" t="s">
        <v>906</v>
      </c>
      <c r="J780">
        <v>160000</v>
      </c>
      <c r="K780" t="s">
        <v>591</v>
      </c>
      <c r="L780">
        <v>162190</v>
      </c>
      <c r="M780">
        <v>0</v>
      </c>
      <c r="N780" t="s">
        <v>749</v>
      </c>
      <c r="O780" t="s">
        <v>565</v>
      </c>
      <c r="P780">
        <v>0</v>
      </c>
      <c r="Q780">
        <v>0</v>
      </c>
      <c r="R780">
        <v>-30200</v>
      </c>
      <c r="S780">
        <v>0</v>
      </c>
      <c r="T780">
        <v>-30200</v>
      </c>
      <c r="U780">
        <v>0</v>
      </c>
      <c r="V780">
        <v>0</v>
      </c>
      <c r="W780">
        <v>0</v>
      </c>
      <c r="X780">
        <v>-30200</v>
      </c>
      <c r="Y780">
        <v>0</v>
      </c>
      <c r="Z780">
        <v>-30200</v>
      </c>
      <c r="AA780">
        <v>0</v>
      </c>
    </row>
    <row r="781" spans="1:27" ht="15" customHeight="1" x14ac:dyDescent="0.25">
      <c r="A781" s="37" t="str">
        <f t="shared" si="36"/>
        <v>LDONTFIgnore</v>
      </c>
      <c r="B781" s="37" t="str">
        <f>VLOOKUP(L781,Mapping!D:F,3,0)</f>
        <v>Ignore</v>
      </c>
      <c r="C781" s="37" t="str">
        <f>VLOOKUP(L781,Mapping!D:G,4,0)</f>
        <v>Ignore</v>
      </c>
      <c r="D781" s="38">
        <f t="shared" si="37"/>
        <v>3.9714193000000002E-2</v>
      </c>
      <c r="E781" s="38">
        <f t="shared" si="38"/>
        <v>-1.9848409999999998E-3</v>
      </c>
      <c r="F781" s="37" t="str">
        <f>VLOOKUP(L781,Mapping!D:H,5,0)</f>
        <v>AUM</v>
      </c>
      <c r="G781" t="s">
        <v>562</v>
      </c>
      <c r="H781" t="s">
        <v>904</v>
      </c>
      <c r="I781" t="s">
        <v>906</v>
      </c>
      <c r="J781">
        <v>212000</v>
      </c>
      <c r="K781" t="s">
        <v>595</v>
      </c>
      <c r="L781">
        <v>210123</v>
      </c>
      <c r="M781">
        <v>0</v>
      </c>
      <c r="N781" t="s">
        <v>1191</v>
      </c>
      <c r="O781" t="s">
        <v>565</v>
      </c>
      <c r="P781">
        <v>-416990.34</v>
      </c>
      <c r="Q781">
        <v>0</v>
      </c>
      <c r="R781">
        <v>0</v>
      </c>
      <c r="S781">
        <v>397141.93</v>
      </c>
      <c r="T781">
        <v>-19848.41</v>
      </c>
      <c r="U781">
        <v>0</v>
      </c>
      <c r="V781">
        <v>-416990.34</v>
      </c>
      <c r="W781">
        <v>0</v>
      </c>
      <c r="X781">
        <v>0</v>
      </c>
      <c r="Y781">
        <v>397141.93</v>
      </c>
      <c r="Z781">
        <v>-19848.41</v>
      </c>
      <c r="AA781">
        <v>0</v>
      </c>
    </row>
    <row r="782" spans="1:27" ht="15" customHeight="1" x14ac:dyDescent="0.25">
      <c r="A782" s="37" t="str">
        <f t="shared" si="36"/>
        <v>LDONTFIgnore</v>
      </c>
      <c r="B782" s="37" t="str">
        <f>VLOOKUP(L782,Mapping!D:F,3,0)</f>
        <v>Ignore</v>
      </c>
      <c r="C782" s="37" t="str">
        <f>VLOOKUP(L782,Mapping!D:G,4,0)</f>
        <v>Ignore</v>
      </c>
      <c r="D782" s="38">
        <f t="shared" si="37"/>
        <v>-5.5055000000000002E-4</v>
      </c>
      <c r="E782" s="38">
        <f t="shared" si="38"/>
        <v>-7.4398000000000002E-5</v>
      </c>
      <c r="F782" s="37" t="str">
        <f>VLOOKUP(L782,Mapping!D:H,5,0)</f>
        <v>AUM</v>
      </c>
      <c r="G782" t="s">
        <v>562</v>
      </c>
      <c r="H782" t="s">
        <v>904</v>
      </c>
      <c r="I782" t="s">
        <v>906</v>
      </c>
      <c r="J782">
        <v>212000</v>
      </c>
      <c r="K782" t="s">
        <v>595</v>
      </c>
      <c r="L782">
        <v>210124</v>
      </c>
      <c r="M782">
        <v>0</v>
      </c>
      <c r="N782" t="s">
        <v>1205</v>
      </c>
      <c r="O782" t="s">
        <v>565</v>
      </c>
      <c r="P782">
        <v>0</v>
      </c>
      <c r="Q782">
        <v>4761.5200000000004</v>
      </c>
      <c r="R782">
        <v>-5505.5</v>
      </c>
      <c r="S782">
        <v>0</v>
      </c>
      <c r="T782">
        <v>-743.98</v>
      </c>
      <c r="U782">
        <v>0</v>
      </c>
      <c r="V782">
        <v>0</v>
      </c>
      <c r="W782">
        <v>4761.5200000000004</v>
      </c>
      <c r="X782">
        <v>-5505.5</v>
      </c>
      <c r="Y782">
        <v>0</v>
      </c>
      <c r="Z782">
        <v>-743.98</v>
      </c>
      <c r="AA782">
        <v>0</v>
      </c>
    </row>
    <row r="783" spans="1:27" ht="15" customHeight="1" x14ac:dyDescent="0.25">
      <c r="A783" s="37" t="str">
        <f t="shared" si="36"/>
        <v>LDONTFIgnore</v>
      </c>
      <c r="B783" s="37" t="str">
        <f>VLOOKUP(L783,Mapping!D:F,3,0)</f>
        <v>Ignore</v>
      </c>
      <c r="C783" s="37" t="str">
        <f>VLOOKUP(L783,Mapping!D:G,4,0)</f>
        <v>Ignore</v>
      </c>
      <c r="D783" s="38">
        <f t="shared" si="37"/>
        <v>-2.7000000000000001E-7</v>
      </c>
      <c r="E783" s="38">
        <f t="shared" si="38"/>
        <v>4.0590000000000004E-6</v>
      </c>
      <c r="F783" s="37" t="str">
        <f>VLOOKUP(L783,Mapping!D:H,5,0)</f>
        <v>AUM</v>
      </c>
      <c r="G783" t="s">
        <v>562</v>
      </c>
      <c r="H783" t="s">
        <v>904</v>
      </c>
      <c r="I783" t="s">
        <v>906</v>
      </c>
      <c r="J783">
        <v>212000</v>
      </c>
      <c r="K783" t="s">
        <v>595</v>
      </c>
      <c r="L783">
        <v>210168</v>
      </c>
      <c r="M783">
        <v>0</v>
      </c>
      <c r="N783" t="s">
        <v>927</v>
      </c>
      <c r="O783" t="s">
        <v>565</v>
      </c>
      <c r="P783">
        <v>0</v>
      </c>
      <c r="Q783">
        <v>43.29</v>
      </c>
      <c r="R783">
        <v>-2.7</v>
      </c>
      <c r="S783">
        <v>0</v>
      </c>
      <c r="T783">
        <v>0</v>
      </c>
      <c r="U783">
        <v>40.590000000000003</v>
      </c>
      <c r="V783">
        <v>0</v>
      </c>
      <c r="W783">
        <v>43.29</v>
      </c>
      <c r="X783">
        <v>-2.7</v>
      </c>
      <c r="Y783">
        <v>0</v>
      </c>
      <c r="Z783">
        <v>0</v>
      </c>
      <c r="AA783">
        <v>40.590000000000003</v>
      </c>
    </row>
    <row r="784" spans="1:27" ht="15" customHeight="1" x14ac:dyDescent="0.25">
      <c r="A784" s="37" t="str">
        <f t="shared" si="36"/>
        <v>LDONTFIgnore</v>
      </c>
      <c r="B784" s="37" t="str">
        <f>VLOOKUP(L784,Mapping!D:F,3,0)</f>
        <v>Ignore</v>
      </c>
      <c r="C784" s="37" t="str">
        <f>VLOOKUP(L784,Mapping!D:G,4,0)</f>
        <v>Ignore</v>
      </c>
      <c r="D784" s="38">
        <f t="shared" si="37"/>
        <v>1.1851682000000001E-2</v>
      </c>
      <c r="E784" s="38">
        <f t="shared" si="38"/>
        <v>1.1851682000000001E-2</v>
      </c>
      <c r="F784" s="37" t="str">
        <f>VLOOKUP(L784,Mapping!D:H,5,0)</f>
        <v>AUM</v>
      </c>
      <c r="G784" t="s">
        <v>562</v>
      </c>
      <c r="H784" t="s">
        <v>904</v>
      </c>
      <c r="I784" t="s">
        <v>906</v>
      </c>
      <c r="J784">
        <v>212000</v>
      </c>
      <c r="K784" t="s">
        <v>595</v>
      </c>
      <c r="L784">
        <v>211114</v>
      </c>
      <c r="M784">
        <v>0</v>
      </c>
      <c r="N784" t="s">
        <v>701</v>
      </c>
      <c r="O784" t="s">
        <v>565</v>
      </c>
      <c r="P784">
        <v>0</v>
      </c>
      <c r="Q784">
        <v>0</v>
      </c>
      <c r="R784">
        <v>0</v>
      </c>
      <c r="S784">
        <v>118516.82</v>
      </c>
      <c r="T784">
        <v>0</v>
      </c>
      <c r="U784">
        <v>118516.82</v>
      </c>
      <c r="V784">
        <v>0</v>
      </c>
      <c r="W784">
        <v>0</v>
      </c>
      <c r="X784">
        <v>0</v>
      </c>
      <c r="Y784">
        <v>118516.82</v>
      </c>
      <c r="Z784">
        <v>0</v>
      </c>
      <c r="AA784">
        <v>118516.82</v>
      </c>
    </row>
    <row r="785" spans="1:27" ht="15" customHeight="1" x14ac:dyDescent="0.25">
      <c r="A785" s="37" t="str">
        <f t="shared" si="36"/>
        <v>LDONTFIgnore</v>
      </c>
      <c r="B785" s="37" t="str">
        <f>VLOOKUP(L785,Mapping!D:F,3,0)</f>
        <v>Ignore</v>
      </c>
      <c r="C785" s="37" t="str">
        <f>VLOOKUP(L785,Mapping!D:G,4,0)</f>
        <v>Ignore</v>
      </c>
      <c r="D785" s="38">
        <f t="shared" si="37"/>
        <v>4.0000000000000002E-9</v>
      </c>
      <c r="E785" s="38">
        <f t="shared" si="38"/>
        <v>7.7896000000000001E-5</v>
      </c>
      <c r="F785" s="37" t="str">
        <f>VLOOKUP(L785,Mapping!D:H,5,0)</f>
        <v>AUM</v>
      </c>
      <c r="G785" t="s">
        <v>562</v>
      </c>
      <c r="H785" t="s">
        <v>904</v>
      </c>
      <c r="I785" t="s">
        <v>906</v>
      </c>
      <c r="J785">
        <v>212000</v>
      </c>
      <c r="K785" t="s">
        <v>595</v>
      </c>
      <c r="L785">
        <v>212100</v>
      </c>
      <c r="M785">
        <v>0</v>
      </c>
      <c r="N785" t="s">
        <v>597</v>
      </c>
      <c r="O785" t="s">
        <v>565</v>
      </c>
      <c r="P785">
        <v>0</v>
      </c>
      <c r="Q785">
        <v>778.92</v>
      </c>
      <c r="R785">
        <v>0</v>
      </c>
      <c r="S785">
        <v>0.04</v>
      </c>
      <c r="T785">
        <v>0</v>
      </c>
      <c r="U785">
        <v>778.96</v>
      </c>
      <c r="V785">
        <v>0</v>
      </c>
      <c r="W785">
        <v>778.92</v>
      </c>
      <c r="X785">
        <v>0</v>
      </c>
      <c r="Y785">
        <v>0.04</v>
      </c>
      <c r="Z785">
        <v>0</v>
      </c>
      <c r="AA785">
        <v>778.96</v>
      </c>
    </row>
    <row r="786" spans="1:27" ht="15" customHeight="1" x14ac:dyDescent="0.25">
      <c r="A786" s="37" t="str">
        <f t="shared" si="36"/>
        <v>LDONTFIgnore</v>
      </c>
      <c r="B786" s="37" t="str">
        <f>VLOOKUP(L786,Mapping!D:F,3,0)</f>
        <v>Ignore</v>
      </c>
      <c r="C786" s="37" t="str">
        <f>VLOOKUP(L786,Mapping!D:G,4,0)</f>
        <v>Ignore</v>
      </c>
      <c r="D786" s="38">
        <f t="shared" si="37"/>
        <v>5.6442980000000007E-3</v>
      </c>
      <c r="E786" s="38">
        <f t="shared" si="38"/>
        <v>5.6442949999999997E-3</v>
      </c>
      <c r="F786" s="37" t="str">
        <f>VLOOKUP(L786,Mapping!D:H,5,0)</f>
        <v>AUM</v>
      </c>
      <c r="G786" t="s">
        <v>562</v>
      </c>
      <c r="H786" t="s">
        <v>904</v>
      </c>
      <c r="I786" t="s">
        <v>906</v>
      </c>
      <c r="J786">
        <v>212000</v>
      </c>
      <c r="K786" t="s">
        <v>595</v>
      </c>
      <c r="L786">
        <v>212101</v>
      </c>
      <c r="M786">
        <v>0</v>
      </c>
      <c r="N786" t="s">
        <v>598</v>
      </c>
      <c r="O786" t="s">
        <v>565</v>
      </c>
      <c r="P786">
        <v>-0.03</v>
      </c>
      <c r="Q786">
        <v>0</v>
      </c>
      <c r="R786">
        <v>0</v>
      </c>
      <c r="S786">
        <v>56442.98</v>
      </c>
      <c r="T786">
        <v>0</v>
      </c>
      <c r="U786">
        <v>56442.95</v>
      </c>
      <c r="V786">
        <v>-0.03</v>
      </c>
      <c r="W786">
        <v>0</v>
      </c>
      <c r="X786">
        <v>0</v>
      </c>
      <c r="Y786">
        <v>56442.98</v>
      </c>
      <c r="Z786">
        <v>0</v>
      </c>
      <c r="AA786">
        <v>56442.95</v>
      </c>
    </row>
    <row r="787" spans="1:27" ht="15" customHeight="1" x14ac:dyDescent="0.25">
      <c r="A787" s="37" t="str">
        <f t="shared" si="36"/>
        <v>LDONTFIgnore</v>
      </c>
      <c r="B787" s="37" t="str">
        <f>VLOOKUP(L787,Mapping!D:F,3,0)</f>
        <v>Ignore</v>
      </c>
      <c r="C787" s="37" t="str">
        <f>VLOOKUP(L787,Mapping!D:G,4,0)</f>
        <v>Ignore</v>
      </c>
      <c r="D787" s="38">
        <f t="shared" si="37"/>
        <v>1.5526909999999999E-3</v>
      </c>
      <c r="E787" s="38">
        <f t="shared" si="38"/>
        <v>2.1578190000000001E-3</v>
      </c>
      <c r="F787" s="37" t="str">
        <f>VLOOKUP(L787,Mapping!D:H,5,0)</f>
        <v>AUM</v>
      </c>
      <c r="G787" t="s">
        <v>562</v>
      </c>
      <c r="H787" t="s">
        <v>904</v>
      </c>
      <c r="I787" t="s">
        <v>906</v>
      </c>
      <c r="J787">
        <v>212000</v>
      </c>
      <c r="K787" t="s">
        <v>595</v>
      </c>
      <c r="L787">
        <v>212109</v>
      </c>
      <c r="M787">
        <v>0</v>
      </c>
      <c r="N787" t="s">
        <v>1291</v>
      </c>
      <c r="O787" t="s">
        <v>565</v>
      </c>
      <c r="P787">
        <v>0</v>
      </c>
      <c r="Q787">
        <v>6051.28</v>
      </c>
      <c r="R787">
        <v>0</v>
      </c>
      <c r="S787">
        <v>15526.91</v>
      </c>
      <c r="T787">
        <v>0</v>
      </c>
      <c r="U787">
        <v>21578.19</v>
      </c>
      <c r="V787">
        <v>0</v>
      </c>
      <c r="W787">
        <v>6051.28</v>
      </c>
      <c r="X787">
        <v>0</v>
      </c>
      <c r="Y787">
        <v>15526.91</v>
      </c>
      <c r="Z787">
        <v>0</v>
      </c>
      <c r="AA787">
        <v>21578.19</v>
      </c>
    </row>
    <row r="788" spans="1:27" ht="15" customHeight="1" x14ac:dyDescent="0.25">
      <c r="A788" s="37" t="str">
        <f t="shared" si="36"/>
        <v>LDONTFIgnore</v>
      </c>
      <c r="B788" s="37" t="str">
        <f>VLOOKUP(L788,Mapping!D:F,3,0)</f>
        <v>Ignore</v>
      </c>
      <c r="C788" s="37" t="str">
        <f>VLOOKUP(L788,Mapping!D:G,4,0)</f>
        <v>Ignore</v>
      </c>
      <c r="D788" s="38">
        <f t="shared" si="37"/>
        <v>0</v>
      </c>
      <c r="E788" s="38">
        <f t="shared" si="38"/>
        <v>-2.0000000000000001E-9</v>
      </c>
      <c r="F788" s="37" t="str">
        <f>VLOOKUP(L788,Mapping!D:H,5,0)</f>
        <v>AUM</v>
      </c>
      <c r="G788" t="s">
        <v>562</v>
      </c>
      <c r="H788" t="s">
        <v>904</v>
      </c>
      <c r="I788" t="s">
        <v>906</v>
      </c>
      <c r="J788">
        <v>212000</v>
      </c>
      <c r="K788" t="s">
        <v>595</v>
      </c>
      <c r="L788">
        <v>212112</v>
      </c>
      <c r="M788">
        <v>0</v>
      </c>
      <c r="N788" t="s">
        <v>599</v>
      </c>
      <c r="O788" t="s">
        <v>565</v>
      </c>
      <c r="P788">
        <v>-0.02</v>
      </c>
      <c r="Q788">
        <v>0</v>
      </c>
      <c r="R788">
        <v>0</v>
      </c>
      <c r="S788">
        <v>0</v>
      </c>
      <c r="T788">
        <v>-0.02</v>
      </c>
      <c r="U788">
        <v>0</v>
      </c>
      <c r="V788">
        <v>-0.02</v>
      </c>
      <c r="W788">
        <v>0</v>
      </c>
      <c r="X788">
        <v>0</v>
      </c>
      <c r="Y788">
        <v>0</v>
      </c>
      <c r="Z788">
        <v>-0.02</v>
      </c>
      <c r="AA788">
        <v>0</v>
      </c>
    </row>
    <row r="789" spans="1:27" ht="15" customHeight="1" x14ac:dyDescent="0.25">
      <c r="A789" s="37" t="str">
        <f t="shared" si="36"/>
        <v>LDONTFIgnore</v>
      </c>
      <c r="B789" s="37" t="str">
        <f>VLOOKUP(L789,Mapping!D:F,3,0)</f>
        <v>Ignore</v>
      </c>
      <c r="C789" s="37" t="str">
        <f>VLOOKUP(L789,Mapping!D:G,4,0)</f>
        <v>Ignore</v>
      </c>
      <c r="D789" s="38">
        <f t="shared" si="37"/>
        <v>0</v>
      </c>
      <c r="E789" s="38">
        <f t="shared" si="38"/>
        <v>-2.0000000000000001E-9</v>
      </c>
      <c r="F789" s="37" t="str">
        <f>VLOOKUP(L789,Mapping!D:H,5,0)</f>
        <v>AUM</v>
      </c>
      <c r="G789" t="s">
        <v>562</v>
      </c>
      <c r="H789" t="s">
        <v>904</v>
      </c>
      <c r="I789" t="s">
        <v>906</v>
      </c>
      <c r="J789">
        <v>212000</v>
      </c>
      <c r="K789" t="s">
        <v>595</v>
      </c>
      <c r="L789">
        <v>212113</v>
      </c>
      <c r="M789">
        <v>0</v>
      </c>
      <c r="N789" t="s">
        <v>600</v>
      </c>
      <c r="O789" t="s">
        <v>565</v>
      </c>
      <c r="P789">
        <v>-0.02</v>
      </c>
      <c r="Q789">
        <v>0</v>
      </c>
      <c r="R789">
        <v>0</v>
      </c>
      <c r="S789">
        <v>0</v>
      </c>
      <c r="T789">
        <v>-0.02</v>
      </c>
      <c r="U789">
        <v>0</v>
      </c>
      <c r="V789">
        <v>-0.02</v>
      </c>
      <c r="W789">
        <v>0</v>
      </c>
      <c r="X789">
        <v>0</v>
      </c>
      <c r="Y789">
        <v>0</v>
      </c>
      <c r="Z789">
        <v>-0.02</v>
      </c>
      <c r="AA789">
        <v>0</v>
      </c>
    </row>
    <row r="790" spans="1:27" ht="15" customHeight="1" x14ac:dyDescent="0.25">
      <c r="A790" s="37" t="str">
        <f t="shared" si="36"/>
        <v>LDONTFIgnore</v>
      </c>
      <c r="B790" s="37" t="str">
        <f>VLOOKUP(L790,Mapping!D:F,3,0)</f>
        <v>Ignore</v>
      </c>
      <c r="C790" s="37" t="str">
        <f>VLOOKUP(L790,Mapping!D:G,4,0)</f>
        <v>Ignore</v>
      </c>
      <c r="D790" s="38">
        <f t="shared" si="37"/>
        <v>0</v>
      </c>
      <c r="E790" s="38">
        <f t="shared" si="38"/>
        <v>5.0000000000000001E-9</v>
      </c>
      <c r="F790" s="37" t="str">
        <f>VLOOKUP(L790,Mapping!D:H,5,0)</f>
        <v>AUM</v>
      </c>
      <c r="G790" t="s">
        <v>562</v>
      </c>
      <c r="H790" t="s">
        <v>904</v>
      </c>
      <c r="I790" t="s">
        <v>906</v>
      </c>
      <c r="J790">
        <v>212000</v>
      </c>
      <c r="K790" t="s">
        <v>595</v>
      </c>
      <c r="L790">
        <v>212114</v>
      </c>
      <c r="M790">
        <v>0</v>
      </c>
      <c r="N790" t="s">
        <v>601</v>
      </c>
      <c r="O790" t="s">
        <v>565</v>
      </c>
      <c r="P790">
        <v>0</v>
      </c>
      <c r="Q790">
        <v>0.05</v>
      </c>
      <c r="R790">
        <v>0</v>
      </c>
      <c r="S790">
        <v>0</v>
      </c>
      <c r="T790">
        <v>0</v>
      </c>
      <c r="U790">
        <v>0.05</v>
      </c>
      <c r="V790">
        <v>0</v>
      </c>
      <c r="W790">
        <v>0.05</v>
      </c>
      <c r="X790">
        <v>0</v>
      </c>
      <c r="Y790">
        <v>0</v>
      </c>
      <c r="Z790">
        <v>0</v>
      </c>
      <c r="AA790">
        <v>0.05</v>
      </c>
    </row>
    <row r="791" spans="1:27" ht="15" customHeight="1" x14ac:dyDescent="0.25">
      <c r="A791" s="37" t="str">
        <f t="shared" si="36"/>
        <v>LDONTFIgnore</v>
      </c>
      <c r="B791" s="37" t="str">
        <f>VLOOKUP(L791,Mapping!D:F,3,0)</f>
        <v>Ignore</v>
      </c>
      <c r="C791" s="37" t="str">
        <f>VLOOKUP(L791,Mapping!D:G,4,0)</f>
        <v>Ignore</v>
      </c>
      <c r="D791" s="38">
        <f t="shared" si="37"/>
        <v>1.3728999999999998E-5</v>
      </c>
      <c r="E791" s="38">
        <f t="shared" si="38"/>
        <v>2.0494999999999999E-5</v>
      </c>
      <c r="F791" s="37" t="str">
        <f>VLOOKUP(L791,Mapping!D:H,5,0)</f>
        <v>AUM</v>
      </c>
      <c r="G791" t="s">
        <v>562</v>
      </c>
      <c r="H791" t="s">
        <v>904</v>
      </c>
      <c r="I791" t="s">
        <v>906</v>
      </c>
      <c r="J791">
        <v>212000</v>
      </c>
      <c r="K791" t="s">
        <v>595</v>
      </c>
      <c r="L791">
        <v>212117</v>
      </c>
      <c r="M791">
        <v>0</v>
      </c>
      <c r="N791" t="s">
        <v>865</v>
      </c>
      <c r="O791" t="s">
        <v>565</v>
      </c>
      <c r="P791">
        <v>0</v>
      </c>
      <c r="Q791">
        <v>67.66</v>
      </c>
      <c r="R791">
        <v>0</v>
      </c>
      <c r="S791">
        <v>137.29</v>
      </c>
      <c r="T791">
        <v>0</v>
      </c>
      <c r="U791">
        <v>204.95</v>
      </c>
      <c r="V791">
        <v>0</v>
      </c>
      <c r="W791">
        <v>67.66</v>
      </c>
      <c r="X791">
        <v>0</v>
      </c>
      <c r="Y791">
        <v>137.29</v>
      </c>
      <c r="Z791">
        <v>0</v>
      </c>
      <c r="AA791">
        <v>204.95</v>
      </c>
    </row>
    <row r="792" spans="1:27" ht="15" customHeight="1" x14ac:dyDescent="0.25">
      <c r="A792" s="37" t="str">
        <f t="shared" si="36"/>
        <v>LDONTFIgnore</v>
      </c>
      <c r="B792" s="37" t="str">
        <f>VLOOKUP(L792,Mapping!D:F,3,0)</f>
        <v>Ignore</v>
      </c>
      <c r="C792" s="37" t="str">
        <f>VLOOKUP(L792,Mapping!D:G,4,0)</f>
        <v>Ignore</v>
      </c>
      <c r="D792" s="38">
        <f t="shared" si="37"/>
        <v>0</v>
      </c>
      <c r="E792" s="38">
        <f t="shared" si="38"/>
        <v>1.4000000000000001E-8</v>
      </c>
      <c r="F792" s="37" t="str">
        <f>VLOOKUP(L792,Mapping!D:H,5,0)</f>
        <v>AUM</v>
      </c>
      <c r="G792" t="s">
        <v>562</v>
      </c>
      <c r="H792" t="s">
        <v>904</v>
      </c>
      <c r="I792" t="s">
        <v>906</v>
      </c>
      <c r="J792">
        <v>212000</v>
      </c>
      <c r="K792" t="s">
        <v>595</v>
      </c>
      <c r="L792">
        <v>212121</v>
      </c>
      <c r="M792">
        <v>0</v>
      </c>
      <c r="N792" t="s">
        <v>602</v>
      </c>
      <c r="O792" t="s">
        <v>565</v>
      </c>
      <c r="P792">
        <v>0</v>
      </c>
      <c r="Q792">
        <v>0.14000000000000001</v>
      </c>
      <c r="R792">
        <v>0</v>
      </c>
      <c r="S792">
        <v>0</v>
      </c>
      <c r="T792">
        <v>0</v>
      </c>
      <c r="U792">
        <v>0.14000000000000001</v>
      </c>
      <c r="V792">
        <v>0</v>
      </c>
      <c r="W792">
        <v>0.14000000000000001</v>
      </c>
      <c r="X792">
        <v>0</v>
      </c>
      <c r="Y792">
        <v>0</v>
      </c>
      <c r="Z792">
        <v>0</v>
      </c>
      <c r="AA792">
        <v>0.14000000000000001</v>
      </c>
    </row>
    <row r="793" spans="1:27" ht="15" customHeight="1" x14ac:dyDescent="0.25">
      <c r="A793" s="37" t="str">
        <f t="shared" si="36"/>
        <v>LDONTFIgnore</v>
      </c>
      <c r="B793" s="37" t="str">
        <f>VLOOKUP(L793,Mapping!D:F,3,0)</f>
        <v>Ignore</v>
      </c>
      <c r="C793" s="37" t="str">
        <f>VLOOKUP(L793,Mapping!D:G,4,0)</f>
        <v>Ignore</v>
      </c>
      <c r="D793" s="38">
        <f t="shared" si="37"/>
        <v>4.9387200000000002E-4</v>
      </c>
      <c r="E793" s="38">
        <f t="shared" si="38"/>
        <v>4.3419300000000004E-4</v>
      </c>
      <c r="F793" s="37" t="str">
        <f>VLOOKUP(L793,Mapping!D:H,5,0)</f>
        <v>AUM</v>
      </c>
      <c r="G793" t="s">
        <v>562</v>
      </c>
      <c r="H793" t="s">
        <v>904</v>
      </c>
      <c r="I793" t="s">
        <v>906</v>
      </c>
      <c r="J793">
        <v>212000</v>
      </c>
      <c r="K793" t="s">
        <v>595</v>
      </c>
      <c r="L793">
        <v>212132</v>
      </c>
      <c r="M793">
        <v>0</v>
      </c>
      <c r="N793" t="s">
        <v>1192</v>
      </c>
      <c r="O793" t="s">
        <v>565</v>
      </c>
      <c r="P793">
        <v>-596.79</v>
      </c>
      <c r="Q793">
        <v>0</v>
      </c>
      <c r="R793">
        <v>0</v>
      </c>
      <c r="S793">
        <v>4938.72</v>
      </c>
      <c r="T793">
        <v>0</v>
      </c>
      <c r="U793">
        <v>4341.93</v>
      </c>
      <c r="V793">
        <v>-596.79</v>
      </c>
      <c r="W793">
        <v>0</v>
      </c>
      <c r="X793">
        <v>0</v>
      </c>
      <c r="Y793">
        <v>4938.72</v>
      </c>
      <c r="Z793">
        <v>0</v>
      </c>
      <c r="AA793">
        <v>4341.93</v>
      </c>
    </row>
    <row r="794" spans="1:27" ht="15" customHeight="1" x14ac:dyDescent="0.25">
      <c r="A794" s="37" t="str">
        <f t="shared" si="36"/>
        <v>LDONTFIgnore</v>
      </c>
      <c r="B794" s="37" t="str">
        <f>VLOOKUP(L794,Mapping!D:F,3,0)</f>
        <v>Ignore</v>
      </c>
      <c r="C794" s="37" t="str">
        <f>VLOOKUP(L794,Mapping!D:G,4,0)</f>
        <v>Ignore</v>
      </c>
      <c r="D794" s="38">
        <f t="shared" si="37"/>
        <v>3.8288999999999999E-4</v>
      </c>
      <c r="E794" s="38">
        <f t="shared" si="38"/>
        <v>4.8246400000000005E-4</v>
      </c>
      <c r="F794" s="37" t="str">
        <f>VLOOKUP(L794,Mapping!D:H,5,0)</f>
        <v>AUM</v>
      </c>
      <c r="G794" t="s">
        <v>562</v>
      </c>
      <c r="H794" t="s">
        <v>904</v>
      </c>
      <c r="I794" t="s">
        <v>906</v>
      </c>
      <c r="J794">
        <v>212000</v>
      </c>
      <c r="K794" t="s">
        <v>595</v>
      </c>
      <c r="L794">
        <v>212185</v>
      </c>
      <c r="M794">
        <v>0</v>
      </c>
      <c r="N794" t="s">
        <v>928</v>
      </c>
      <c r="O794" t="s">
        <v>565</v>
      </c>
      <c r="P794">
        <v>0</v>
      </c>
      <c r="Q794">
        <v>995.74</v>
      </c>
      <c r="R794">
        <v>0</v>
      </c>
      <c r="S794">
        <v>3828.9</v>
      </c>
      <c r="T794">
        <v>0</v>
      </c>
      <c r="U794">
        <v>4824.6400000000003</v>
      </c>
      <c r="V794">
        <v>0</v>
      </c>
      <c r="W794">
        <v>995.74</v>
      </c>
      <c r="X794">
        <v>0</v>
      </c>
      <c r="Y794">
        <v>3828.9</v>
      </c>
      <c r="Z794">
        <v>0</v>
      </c>
      <c r="AA794">
        <v>4824.6400000000003</v>
      </c>
    </row>
    <row r="795" spans="1:27" ht="15" customHeight="1" x14ac:dyDescent="0.25">
      <c r="A795" s="37" t="str">
        <f t="shared" si="36"/>
        <v>LDONTFIgnore</v>
      </c>
      <c r="B795" s="37" t="str">
        <f>VLOOKUP(L795,Mapping!D:F,3,0)</f>
        <v>Ignore</v>
      </c>
      <c r="C795" s="37" t="str">
        <f>VLOOKUP(L795,Mapping!D:G,4,0)</f>
        <v>Ignore</v>
      </c>
      <c r="D795" s="38">
        <f t="shared" si="37"/>
        <v>2.2844099999999999E-4</v>
      </c>
      <c r="E795" s="38">
        <f t="shared" si="38"/>
        <v>2.2844099999999999E-4</v>
      </c>
      <c r="F795" s="37" t="str">
        <f>VLOOKUP(L795,Mapping!D:H,5,0)</f>
        <v>AUM</v>
      </c>
      <c r="G795" t="s">
        <v>562</v>
      </c>
      <c r="H795" t="s">
        <v>904</v>
      </c>
      <c r="I795" t="s">
        <v>906</v>
      </c>
      <c r="J795">
        <v>212000</v>
      </c>
      <c r="K795" t="s">
        <v>595</v>
      </c>
      <c r="L795">
        <v>212186</v>
      </c>
      <c r="M795">
        <v>0</v>
      </c>
      <c r="N795" t="s">
        <v>1377</v>
      </c>
      <c r="O795" t="s">
        <v>565</v>
      </c>
      <c r="P795">
        <v>0</v>
      </c>
      <c r="Q795">
        <v>0</v>
      </c>
      <c r="R795">
        <v>0</v>
      </c>
      <c r="S795">
        <v>2284.41</v>
      </c>
      <c r="T795">
        <v>0</v>
      </c>
      <c r="U795">
        <v>2284.41</v>
      </c>
      <c r="V795">
        <v>0</v>
      </c>
      <c r="W795">
        <v>0</v>
      </c>
      <c r="X795">
        <v>0</v>
      </c>
      <c r="Y795">
        <v>2284.41</v>
      </c>
      <c r="Z795">
        <v>0</v>
      </c>
      <c r="AA795">
        <v>2284.41</v>
      </c>
    </row>
    <row r="796" spans="1:27" ht="15" customHeight="1" x14ac:dyDescent="0.25">
      <c r="A796" s="37" t="str">
        <f t="shared" si="36"/>
        <v>LDONTFIgnore</v>
      </c>
      <c r="B796" s="37" t="str">
        <f>VLOOKUP(L796,Mapping!D:F,3,0)</f>
        <v>Ignore</v>
      </c>
      <c r="C796" s="37" t="str">
        <f>VLOOKUP(L796,Mapping!D:G,4,0)</f>
        <v>Ignore</v>
      </c>
      <c r="D796" s="38">
        <f t="shared" si="37"/>
        <v>4.9741578000000002E-2</v>
      </c>
      <c r="E796" s="38">
        <f t="shared" si="38"/>
        <v>4.7562268999999997E-2</v>
      </c>
      <c r="F796" s="37" t="str">
        <f>VLOOKUP(L796,Mapping!D:H,5,0)</f>
        <v>AUM</v>
      </c>
      <c r="G796" t="s">
        <v>562</v>
      </c>
      <c r="H796" t="s">
        <v>904</v>
      </c>
      <c r="I796" t="s">
        <v>906</v>
      </c>
      <c r="J796">
        <v>212000</v>
      </c>
      <c r="K796" t="s">
        <v>595</v>
      </c>
      <c r="L796">
        <v>212187</v>
      </c>
      <c r="M796">
        <v>0</v>
      </c>
      <c r="N796" t="s">
        <v>1023</v>
      </c>
      <c r="O796" t="s">
        <v>565</v>
      </c>
      <c r="P796">
        <v>-21793.09</v>
      </c>
      <c r="Q796">
        <v>0</v>
      </c>
      <c r="R796">
        <v>0</v>
      </c>
      <c r="S796">
        <v>497415.78</v>
      </c>
      <c r="T796">
        <v>0</v>
      </c>
      <c r="U796">
        <v>475622.69</v>
      </c>
      <c r="V796">
        <v>-21793.09</v>
      </c>
      <c r="W796">
        <v>0</v>
      </c>
      <c r="X796">
        <v>0</v>
      </c>
      <c r="Y796">
        <v>497415.78</v>
      </c>
      <c r="Z796">
        <v>0</v>
      </c>
      <c r="AA796">
        <v>475622.69</v>
      </c>
    </row>
    <row r="797" spans="1:27" ht="15" customHeight="1" x14ac:dyDescent="0.25">
      <c r="A797" s="37" t="str">
        <f t="shared" si="36"/>
        <v>LDONTFIgnore</v>
      </c>
      <c r="B797" s="37" t="str">
        <f>VLOOKUP(L797,Mapping!D:F,3,0)</f>
        <v>Ignore</v>
      </c>
      <c r="C797" s="37" t="str">
        <f>VLOOKUP(L797,Mapping!D:G,4,0)</f>
        <v>Ignore</v>
      </c>
      <c r="D797" s="38">
        <f t="shared" si="37"/>
        <v>4.35733E-4</v>
      </c>
      <c r="E797" s="38">
        <f t="shared" si="38"/>
        <v>4.6339999999999999E-4</v>
      </c>
      <c r="F797" s="37" t="str">
        <f>VLOOKUP(L797,Mapping!D:H,5,0)</f>
        <v>AUM</v>
      </c>
      <c r="G797" t="s">
        <v>562</v>
      </c>
      <c r="H797" t="s">
        <v>904</v>
      </c>
      <c r="I797" t="s">
        <v>906</v>
      </c>
      <c r="J797">
        <v>212000</v>
      </c>
      <c r="K797" t="s">
        <v>595</v>
      </c>
      <c r="L797">
        <v>212191</v>
      </c>
      <c r="M797">
        <v>0</v>
      </c>
      <c r="N797" t="s">
        <v>1193</v>
      </c>
      <c r="O797" t="s">
        <v>565</v>
      </c>
      <c r="P797">
        <v>0</v>
      </c>
      <c r="Q797">
        <v>276.67</v>
      </c>
      <c r="R797">
        <v>0</v>
      </c>
      <c r="S797">
        <v>4357.33</v>
      </c>
      <c r="T797">
        <v>0</v>
      </c>
      <c r="U797">
        <v>4634</v>
      </c>
      <c r="V797">
        <v>0</v>
      </c>
      <c r="W797">
        <v>276.67</v>
      </c>
      <c r="X797">
        <v>0</v>
      </c>
      <c r="Y797">
        <v>4357.33</v>
      </c>
      <c r="Z797">
        <v>0</v>
      </c>
      <c r="AA797">
        <v>4634</v>
      </c>
    </row>
    <row r="798" spans="1:27" ht="15" customHeight="1" x14ac:dyDescent="0.25">
      <c r="A798" s="37" t="str">
        <f t="shared" si="36"/>
        <v>LDONTFIgnore</v>
      </c>
      <c r="B798" s="37" t="str">
        <f>VLOOKUP(L798,Mapping!D:F,3,0)</f>
        <v>Ignore</v>
      </c>
      <c r="C798" s="37" t="str">
        <f>VLOOKUP(L798,Mapping!D:G,4,0)</f>
        <v>Ignore</v>
      </c>
      <c r="D798" s="38">
        <f t="shared" si="37"/>
        <v>-2.3378000000000003E-4</v>
      </c>
      <c r="E798" s="38">
        <f t="shared" si="38"/>
        <v>5.4687589999999993E-3</v>
      </c>
      <c r="F798" s="37" t="str">
        <f>VLOOKUP(L798,Mapping!D:H,5,0)</f>
        <v>AUM</v>
      </c>
      <c r="G798" t="s">
        <v>562</v>
      </c>
      <c r="H798" t="s">
        <v>904</v>
      </c>
      <c r="I798" t="s">
        <v>906</v>
      </c>
      <c r="J798">
        <v>212000</v>
      </c>
      <c r="K798" t="s">
        <v>595</v>
      </c>
      <c r="L798">
        <v>212194</v>
      </c>
      <c r="M798">
        <v>0</v>
      </c>
      <c r="N798" t="s">
        <v>605</v>
      </c>
      <c r="O798" t="s">
        <v>565</v>
      </c>
      <c r="P798">
        <v>0</v>
      </c>
      <c r="Q798">
        <v>57025.39</v>
      </c>
      <c r="R798">
        <v>-2337.8000000000002</v>
      </c>
      <c r="S798">
        <v>0</v>
      </c>
      <c r="T798">
        <v>0</v>
      </c>
      <c r="U798">
        <v>54687.59</v>
      </c>
      <c r="V798">
        <v>0</v>
      </c>
      <c r="W798">
        <v>57025.39</v>
      </c>
      <c r="X798">
        <v>-2337.8000000000002</v>
      </c>
      <c r="Y798">
        <v>0</v>
      </c>
      <c r="Z798">
        <v>0</v>
      </c>
      <c r="AA798">
        <v>54687.59</v>
      </c>
    </row>
    <row r="799" spans="1:27" ht="15" customHeight="1" x14ac:dyDescent="0.25">
      <c r="A799" s="37" t="str">
        <f t="shared" si="36"/>
        <v>LDONTFIgnore</v>
      </c>
      <c r="B799" s="37" t="str">
        <f>VLOOKUP(L799,Mapping!D:F,3,0)</f>
        <v>Ignore</v>
      </c>
      <c r="C799" s="37" t="str">
        <f>VLOOKUP(L799,Mapping!D:G,4,0)</f>
        <v>Ignore</v>
      </c>
      <c r="D799" s="38">
        <f t="shared" si="37"/>
        <v>2.7530000000000002E-4</v>
      </c>
      <c r="E799" s="38">
        <f t="shared" si="38"/>
        <v>3.6386700000000003E-4</v>
      </c>
      <c r="F799" s="37" t="str">
        <f>VLOOKUP(L799,Mapping!D:H,5,0)</f>
        <v>AUM</v>
      </c>
      <c r="G799" t="s">
        <v>562</v>
      </c>
      <c r="H799" t="s">
        <v>904</v>
      </c>
      <c r="I799" t="s">
        <v>906</v>
      </c>
      <c r="J799">
        <v>212000</v>
      </c>
      <c r="K799" t="s">
        <v>595</v>
      </c>
      <c r="L799">
        <v>212195</v>
      </c>
      <c r="M799">
        <v>0</v>
      </c>
      <c r="N799" t="s">
        <v>2247</v>
      </c>
      <c r="O799" t="s">
        <v>565</v>
      </c>
      <c r="P799">
        <v>0</v>
      </c>
      <c r="Q799">
        <v>885.67</v>
      </c>
      <c r="R799">
        <v>0</v>
      </c>
      <c r="S799">
        <v>2753</v>
      </c>
      <c r="T799">
        <v>0</v>
      </c>
      <c r="U799">
        <v>3638.67</v>
      </c>
      <c r="V799">
        <v>0</v>
      </c>
      <c r="W799">
        <v>885.67</v>
      </c>
      <c r="X799">
        <v>0</v>
      </c>
      <c r="Y799">
        <v>2753</v>
      </c>
      <c r="Z799">
        <v>0</v>
      </c>
      <c r="AA799">
        <v>3638.67</v>
      </c>
    </row>
    <row r="800" spans="1:27" ht="15" customHeight="1" x14ac:dyDescent="0.25">
      <c r="A800" s="37" t="str">
        <f t="shared" si="36"/>
        <v>LDONTFIgnore</v>
      </c>
      <c r="B800" s="37" t="str">
        <f>VLOOKUP(L800,Mapping!D:F,3,0)</f>
        <v>Ignore</v>
      </c>
      <c r="C800" s="37" t="str">
        <f>VLOOKUP(L800,Mapping!D:G,4,0)</f>
        <v>Ignore</v>
      </c>
      <c r="D800" s="38">
        <f t="shared" si="37"/>
        <v>2.2740919999999997E-3</v>
      </c>
      <c r="E800" s="38">
        <f t="shared" si="38"/>
        <v>3.141544E-3</v>
      </c>
      <c r="F800" s="37" t="str">
        <f>VLOOKUP(L800,Mapping!D:H,5,0)</f>
        <v>AUM</v>
      </c>
      <c r="G800" t="s">
        <v>562</v>
      </c>
      <c r="H800" t="s">
        <v>904</v>
      </c>
      <c r="I800" t="s">
        <v>906</v>
      </c>
      <c r="J800">
        <v>212000</v>
      </c>
      <c r="K800" t="s">
        <v>595</v>
      </c>
      <c r="L800">
        <v>212197</v>
      </c>
      <c r="M800">
        <v>0</v>
      </c>
      <c r="N800" t="s">
        <v>856</v>
      </c>
      <c r="O800" t="s">
        <v>565</v>
      </c>
      <c r="P800">
        <v>0</v>
      </c>
      <c r="Q800">
        <v>8674.52</v>
      </c>
      <c r="R800">
        <v>0</v>
      </c>
      <c r="S800">
        <v>22740.92</v>
      </c>
      <c r="T800">
        <v>0</v>
      </c>
      <c r="U800">
        <v>31415.439999999999</v>
      </c>
      <c r="V800">
        <v>0</v>
      </c>
      <c r="W800">
        <v>8674.52</v>
      </c>
      <c r="X800">
        <v>0</v>
      </c>
      <c r="Y800">
        <v>22740.92</v>
      </c>
      <c r="Z800">
        <v>0</v>
      </c>
      <c r="AA800">
        <v>31415.439999999999</v>
      </c>
    </row>
    <row r="801" spans="1:27" ht="15" customHeight="1" x14ac:dyDescent="0.25">
      <c r="A801" s="37" t="str">
        <f t="shared" si="36"/>
        <v>LDONTFIgnore</v>
      </c>
      <c r="B801" s="37" t="str">
        <f>VLOOKUP(L801,Mapping!D:F,3,0)</f>
        <v>Ignore</v>
      </c>
      <c r="C801" s="37" t="str">
        <f>VLOOKUP(L801,Mapping!D:G,4,0)</f>
        <v>Ignore</v>
      </c>
      <c r="D801" s="38">
        <f t="shared" si="37"/>
        <v>0.15747235700000001</v>
      </c>
      <c r="E801" s="38">
        <f t="shared" si="38"/>
        <v>0.25638196899999999</v>
      </c>
      <c r="F801" s="37" t="str">
        <f>VLOOKUP(L801,Mapping!D:H,5,0)</f>
        <v>AUM</v>
      </c>
      <c r="G801" t="s">
        <v>562</v>
      </c>
      <c r="H801" t="s">
        <v>904</v>
      </c>
      <c r="I801" t="s">
        <v>906</v>
      </c>
      <c r="J801">
        <v>212000</v>
      </c>
      <c r="K801" t="s">
        <v>595</v>
      </c>
      <c r="L801">
        <v>212220</v>
      </c>
      <c r="M801">
        <v>0</v>
      </c>
      <c r="N801" t="s">
        <v>606</v>
      </c>
      <c r="O801" t="s">
        <v>565</v>
      </c>
      <c r="P801">
        <v>0</v>
      </c>
      <c r="Q801">
        <v>989096.12</v>
      </c>
      <c r="R801">
        <v>0</v>
      </c>
      <c r="S801">
        <v>1574723.57</v>
      </c>
      <c r="T801">
        <v>0</v>
      </c>
      <c r="U801">
        <v>2563819.69</v>
      </c>
      <c r="V801">
        <v>0</v>
      </c>
      <c r="W801">
        <v>989096.12</v>
      </c>
      <c r="X801">
        <v>0</v>
      </c>
      <c r="Y801">
        <v>1574723.57</v>
      </c>
      <c r="Z801">
        <v>0</v>
      </c>
      <c r="AA801">
        <v>2563819.69</v>
      </c>
    </row>
    <row r="802" spans="1:27" ht="15" customHeight="1" x14ac:dyDescent="0.25">
      <c r="A802" s="37" t="str">
        <f t="shared" si="36"/>
        <v>LDONTFIgnore</v>
      </c>
      <c r="B802" s="37" t="str">
        <f>VLOOKUP(L802,Mapping!D:F,3,0)</f>
        <v>Ignore</v>
      </c>
      <c r="C802" s="37" t="str">
        <f>VLOOKUP(L802,Mapping!D:G,4,0)</f>
        <v>Ignore</v>
      </c>
      <c r="D802" s="38">
        <f t="shared" si="37"/>
        <v>-0.12420083100000001</v>
      </c>
      <c r="E802" s="38">
        <f t="shared" si="38"/>
        <v>-0.178997453</v>
      </c>
      <c r="F802" s="37" t="str">
        <f>VLOOKUP(L802,Mapping!D:H,5,0)</f>
        <v>AUM</v>
      </c>
      <c r="G802" t="s">
        <v>562</v>
      </c>
      <c r="H802" t="s">
        <v>904</v>
      </c>
      <c r="I802" t="s">
        <v>906</v>
      </c>
      <c r="J802">
        <v>212000</v>
      </c>
      <c r="K802" t="s">
        <v>595</v>
      </c>
      <c r="L802">
        <v>212223</v>
      </c>
      <c r="M802">
        <v>0</v>
      </c>
      <c r="N802" t="s">
        <v>607</v>
      </c>
      <c r="O802" t="s">
        <v>565</v>
      </c>
      <c r="P802">
        <v>-547966.22</v>
      </c>
      <c r="Q802">
        <v>0</v>
      </c>
      <c r="R802">
        <v>-1242008.31</v>
      </c>
      <c r="S802">
        <v>0</v>
      </c>
      <c r="T802">
        <v>-1789974.53</v>
      </c>
      <c r="U802">
        <v>0</v>
      </c>
      <c r="V802">
        <v>-547966.22</v>
      </c>
      <c r="W802">
        <v>0</v>
      </c>
      <c r="X802">
        <v>-1242008.31</v>
      </c>
      <c r="Y802">
        <v>0</v>
      </c>
      <c r="Z802">
        <v>-1789974.53</v>
      </c>
      <c r="AA802">
        <v>0</v>
      </c>
    </row>
    <row r="803" spans="1:27" ht="15" customHeight="1" x14ac:dyDescent="0.25">
      <c r="A803" s="37" t="str">
        <f t="shared" si="36"/>
        <v>LDONTFIgnore</v>
      </c>
      <c r="B803" s="37" t="str">
        <f>VLOOKUP(L803,Mapping!D:F,3,0)</f>
        <v>Ignore</v>
      </c>
      <c r="C803" s="37" t="str">
        <f>VLOOKUP(L803,Mapping!D:G,4,0)</f>
        <v>Ignore</v>
      </c>
      <c r="D803" s="38">
        <f t="shared" si="37"/>
        <v>-4.9779999999999996E-4</v>
      </c>
      <c r="E803" s="38">
        <f t="shared" si="38"/>
        <v>1.5699999999999999E-4</v>
      </c>
      <c r="F803" s="37" t="str">
        <f>VLOOKUP(L803,Mapping!D:H,5,0)</f>
        <v>AUM</v>
      </c>
      <c r="G803" t="s">
        <v>562</v>
      </c>
      <c r="H803" t="s">
        <v>904</v>
      </c>
      <c r="I803" t="s">
        <v>906</v>
      </c>
      <c r="J803">
        <v>212000</v>
      </c>
      <c r="K803" t="s">
        <v>595</v>
      </c>
      <c r="L803">
        <v>212233</v>
      </c>
      <c r="M803">
        <v>0</v>
      </c>
      <c r="N803" t="s">
        <v>608</v>
      </c>
      <c r="O803" t="s">
        <v>565</v>
      </c>
      <c r="P803">
        <v>0</v>
      </c>
      <c r="Q803">
        <v>6548</v>
      </c>
      <c r="R803">
        <v>-4978</v>
      </c>
      <c r="S803">
        <v>0</v>
      </c>
      <c r="T803">
        <v>0</v>
      </c>
      <c r="U803">
        <v>1570</v>
      </c>
      <c r="V803">
        <v>0</v>
      </c>
      <c r="W803">
        <v>6548</v>
      </c>
      <c r="X803">
        <v>-4978</v>
      </c>
      <c r="Y803">
        <v>0</v>
      </c>
      <c r="Z803">
        <v>0</v>
      </c>
      <c r="AA803">
        <v>1570</v>
      </c>
    </row>
    <row r="804" spans="1:27" ht="15" customHeight="1" x14ac:dyDescent="0.25">
      <c r="A804" s="37" t="str">
        <f t="shared" si="36"/>
        <v>LDONTFIgnore</v>
      </c>
      <c r="B804" s="37" t="str">
        <f>VLOOKUP(L804,Mapping!D:F,3,0)</f>
        <v>Ignore</v>
      </c>
      <c r="C804" s="37" t="str">
        <f>VLOOKUP(L804,Mapping!D:G,4,0)</f>
        <v>Ignore</v>
      </c>
      <c r="D804" s="38">
        <f t="shared" si="37"/>
        <v>3.2662380000000003E-3</v>
      </c>
      <c r="E804" s="38">
        <f t="shared" si="38"/>
        <v>7.4512839999999999E-3</v>
      </c>
      <c r="F804" s="37" t="str">
        <f>VLOOKUP(L804,Mapping!D:H,5,0)</f>
        <v>AUM</v>
      </c>
      <c r="G804" t="s">
        <v>562</v>
      </c>
      <c r="H804" t="s">
        <v>904</v>
      </c>
      <c r="I804" t="s">
        <v>906</v>
      </c>
      <c r="J804">
        <v>212000</v>
      </c>
      <c r="K804" t="s">
        <v>595</v>
      </c>
      <c r="L804">
        <v>212240</v>
      </c>
      <c r="M804">
        <v>0</v>
      </c>
      <c r="N804" t="s">
        <v>609</v>
      </c>
      <c r="O804" t="s">
        <v>565</v>
      </c>
      <c r="P804">
        <v>0</v>
      </c>
      <c r="Q804">
        <v>41850.46</v>
      </c>
      <c r="R804">
        <v>0</v>
      </c>
      <c r="S804">
        <v>32662.38</v>
      </c>
      <c r="T804">
        <v>0</v>
      </c>
      <c r="U804">
        <v>74512.84</v>
      </c>
      <c r="V804">
        <v>0</v>
      </c>
      <c r="W804">
        <v>41850.46</v>
      </c>
      <c r="X804">
        <v>0</v>
      </c>
      <c r="Y804">
        <v>32662.38</v>
      </c>
      <c r="Z804">
        <v>0</v>
      </c>
      <c r="AA804">
        <v>74512.84</v>
      </c>
    </row>
    <row r="805" spans="1:27" ht="15" customHeight="1" x14ac:dyDescent="0.25">
      <c r="A805" s="37" t="str">
        <f t="shared" si="36"/>
        <v>LDONTFIgnore</v>
      </c>
      <c r="B805" s="37" t="str">
        <f>VLOOKUP(L805,Mapping!D:F,3,0)</f>
        <v>Ignore</v>
      </c>
      <c r="C805" s="37" t="str">
        <f>VLOOKUP(L805,Mapping!D:G,4,0)</f>
        <v>Ignore</v>
      </c>
      <c r="D805" s="38">
        <f t="shared" si="37"/>
        <v>0</v>
      </c>
      <c r="E805" s="38">
        <f t="shared" si="38"/>
        <v>2.0000000000000002E-5</v>
      </c>
      <c r="F805" s="37" t="str">
        <f>VLOOKUP(L805,Mapping!D:H,5,0)</f>
        <v>AUM</v>
      </c>
      <c r="G805" t="s">
        <v>562</v>
      </c>
      <c r="H805" t="s">
        <v>904</v>
      </c>
      <c r="I805" t="s">
        <v>906</v>
      </c>
      <c r="J805">
        <v>212000</v>
      </c>
      <c r="K805" t="s">
        <v>595</v>
      </c>
      <c r="L805">
        <v>212247</v>
      </c>
      <c r="M805">
        <v>0</v>
      </c>
      <c r="N805" t="s">
        <v>610</v>
      </c>
      <c r="O805" t="s">
        <v>565</v>
      </c>
      <c r="P805">
        <v>0</v>
      </c>
      <c r="Q805">
        <v>200</v>
      </c>
      <c r="R805">
        <v>0</v>
      </c>
      <c r="S805">
        <v>0</v>
      </c>
      <c r="T805">
        <v>0</v>
      </c>
      <c r="U805">
        <v>200</v>
      </c>
      <c r="V805">
        <v>0</v>
      </c>
      <c r="W805">
        <v>200</v>
      </c>
      <c r="X805">
        <v>0</v>
      </c>
      <c r="Y805">
        <v>0</v>
      </c>
      <c r="Z805">
        <v>0</v>
      </c>
      <c r="AA805">
        <v>200</v>
      </c>
    </row>
    <row r="806" spans="1:27" ht="15" customHeight="1" x14ac:dyDescent="0.25">
      <c r="A806" s="37" t="str">
        <f t="shared" si="36"/>
        <v>LDONTFIgnore</v>
      </c>
      <c r="B806" s="37" t="str">
        <f>VLOOKUP(L806,Mapping!D:F,3,0)</f>
        <v>Ignore</v>
      </c>
      <c r="C806" s="37" t="str">
        <f>VLOOKUP(L806,Mapping!D:G,4,0)</f>
        <v>Ignore</v>
      </c>
      <c r="D806" s="38">
        <f t="shared" si="37"/>
        <v>1.287865E-3</v>
      </c>
      <c r="E806" s="38">
        <f t="shared" si="38"/>
        <v>1.5365409E-2</v>
      </c>
      <c r="F806" s="37" t="str">
        <f>VLOOKUP(L806,Mapping!D:H,5,0)</f>
        <v>AUM</v>
      </c>
      <c r="G806" t="s">
        <v>562</v>
      </c>
      <c r="H806" t="s">
        <v>904</v>
      </c>
      <c r="I806" t="s">
        <v>906</v>
      </c>
      <c r="J806">
        <v>212000</v>
      </c>
      <c r="K806" t="s">
        <v>595</v>
      </c>
      <c r="L806">
        <v>212252</v>
      </c>
      <c r="M806">
        <v>0</v>
      </c>
      <c r="N806" t="s">
        <v>611</v>
      </c>
      <c r="O806" t="s">
        <v>565</v>
      </c>
      <c r="P806">
        <v>0</v>
      </c>
      <c r="Q806">
        <v>140775.44</v>
      </c>
      <c r="R806">
        <v>0</v>
      </c>
      <c r="S806">
        <v>12878.65</v>
      </c>
      <c r="T806">
        <v>0</v>
      </c>
      <c r="U806">
        <v>153654.09</v>
      </c>
      <c r="V806">
        <v>0</v>
      </c>
      <c r="W806">
        <v>140775.44</v>
      </c>
      <c r="X806">
        <v>0</v>
      </c>
      <c r="Y806">
        <v>12878.65</v>
      </c>
      <c r="Z806">
        <v>0</v>
      </c>
      <c r="AA806">
        <v>153654.09</v>
      </c>
    </row>
    <row r="807" spans="1:27" ht="15" customHeight="1" x14ac:dyDescent="0.25">
      <c r="A807" s="37" t="str">
        <f t="shared" si="36"/>
        <v>LDONTFIgnore</v>
      </c>
      <c r="B807" s="37" t="str">
        <f>VLOOKUP(L807,Mapping!D:F,3,0)</f>
        <v>Ignore</v>
      </c>
      <c r="C807" s="37" t="str">
        <f>VLOOKUP(L807,Mapping!D:G,4,0)</f>
        <v>Ignore</v>
      </c>
      <c r="D807" s="38">
        <f t="shared" si="37"/>
        <v>3.8036822999999997E-2</v>
      </c>
      <c r="E807" s="38">
        <f t="shared" si="38"/>
        <v>0.14593915900000001</v>
      </c>
      <c r="F807" s="37" t="str">
        <f>VLOOKUP(L807,Mapping!D:H,5,0)</f>
        <v>AUM</v>
      </c>
      <c r="G807" t="s">
        <v>562</v>
      </c>
      <c r="H807" t="s">
        <v>904</v>
      </c>
      <c r="I807" t="s">
        <v>906</v>
      </c>
      <c r="J807">
        <v>212000</v>
      </c>
      <c r="K807" t="s">
        <v>595</v>
      </c>
      <c r="L807">
        <v>212255</v>
      </c>
      <c r="M807">
        <v>0</v>
      </c>
      <c r="N807" t="s">
        <v>612</v>
      </c>
      <c r="O807" t="s">
        <v>565</v>
      </c>
      <c r="P807">
        <v>0</v>
      </c>
      <c r="Q807">
        <v>1079023.3600000001</v>
      </c>
      <c r="R807">
        <v>0</v>
      </c>
      <c r="S807">
        <v>380368.23</v>
      </c>
      <c r="T807">
        <v>0</v>
      </c>
      <c r="U807">
        <v>1459391.59</v>
      </c>
      <c r="V807">
        <v>0</v>
      </c>
      <c r="W807">
        <v>1079023.3600000001</v>
      </c>
      <c r="X807">
        <v>0</v>
      </c>
      <c r="Y807">
        <v>380368.23</v>
      </c>
      <c r="Z807">
        <v>0</v>
      </c>
      <c r="AA807">
        <v>1459391.59</v>
      </c>
    </row>
    <row r="808" spans="1:27" ht="15" customHeight="1" x14ac:dyDescent="0.25">
      <c r="A808" s="37" t="str">
        <f t="shared" si="36"/>
        <v>LDONTFIgnore</v>
      </c>
      <c r="B808" s="37" t="str">
        <f>VLOOKUP(L808,Mapping!D:F,3,0)</f>
        <v>Ignore</v>
      </c>
      <c r="C808" s="37" t="str">
        <f>VLOOKUP(L808,Mapping!D:G,4,0)</f>
        <v>Ignore</v>
      </c>
      <c r="D808" s="38">
        <f t="shared" si="37"/>
        <v>-2.2033099999999999E-4</v>
      </c>
      <c r="E808" s="38">
        <f t="shared" si="38"/>
        <v>1.5584799999999999E-4</v>
      </c>
      <c r="F808" s="37" t="str">
        <f>VLOOKUP(L808,Mapping!D:H,5,0)</f>
        <v>AUM</v>
      </c>
      <c r="G808" t="s">
        <v>562</v>
      </c>
      <c r="H808" t="s">
        <v>904</v>
      </c>
      <c r="I808" t="s">
        <v>906</v>
      </c>
      <c r="J808">
        <v>212000</v>
      </c>
      <c r="K808" t="s">
        <v>595</v>
      </c>
      <c r="L808">
        <v>212271</v>
      </c>
      <c r="M808">
        <v>0</v>
      </c>
      <c r="N808" t="s">
        <v>614</v>
      </c>
      <c r="O808" t="s">
        <v>565</v>
      </c>
      <c r="P808">
        <v>0</v>
      </c>
      <c r="Q808">
        <v>3761.79</v>
      </c>
      <c r="R808">
        <v>-2203.31</v>
      </c>
      <c r="S808">
        <v>0</v>
      </c>
      <c r="T808">
        <v>0</v>
      </c>
      <c r="U808">
        <v>1558.48</v>
      </c>
      <c r="V808">
        <v>0</v>
      </c>
      <c r="W808">
        <v>3761.79</v>
      </c>
      <c r="X808">
        <v>-2203.31</v>
      </c>
      <c r="Y808">
        <v>0</v>
      </c>
      <c r="Z808">
        <v>0</v>
      </c>
      <c r="AA808">
        <v>1558.48</v>
      </c>
    </row>
    <row r="809" spans="1:27" ht="15" customHeight="1" x14ac:dyDescent="0.25">
      <c r="A809" s="37" t="str">
        <f t="shared" si="36"/>
        <v>LDONTFIgnore</v>
      </c>
      <c r="B809" s="37" t="str">
        <f>VLOOKUP(L809,Mapping!D:F,3,0)</f>
        <v>Ignore</v>
      </c>
      <c r="C809" s="37" t="str">
        <f>VLOOKUP(L809,Mapping!D:G,4,0)</f>
        <v>Ignore</v>
      </c>
      <c r="D809" s="38">
        <f t="shared" si="37"/>
        <v>-2.2033099999999999E-4</v>
      </c>
      <c r="E809" s="38">
        <f t="shared" si="38"/>
        <v>1.5584799999999999E-4</v>
      </c>
      <c r="F809" s="37" t="str">
        <f>VLOOKUP(L809,Mapping!D:H,5,0)</f>
        <v>AUM</v>
      </c>
      <c r="G809" t="s">
        <v>562</v>
      </c>
      <c r="H809" t="s">
        <v>904</v>
      </c>
      <c r="I809" t="s">
        <v>906</v>
      </c>
      <c r="J809">
        <v>212000</v>
      </c>
      <c r="K809" t="s">
        <v>595</v>
      </c>
      <c r="L809">
        <v>212272</v>
      </c>
      <c r="M809">
        <v>0</v>
      </c>
      <c r="N809" t="s">
        <v>615</v>
      </c>
      <c r="O809" t="s">
        <v>565</v>
      </c>
      <c r="P809">
        <v>0</v>
      </c>
      <c r="Q809">
        <v>3761.79</v>
      </c>
      <c r="R809">
        <v>-2203.31</v>
      </c>
      <c r="S809">
        <v>0</v>
      </c>
      <c r="T809">
        <v>0</v>
      </c>
      <c r="U809">
        <v>1558.48</v>
      </c>
      <c r="V809">
        <v>0</v>
      </c>
      <c r="W809">
        <v>3761.79</v>
      </c>
      <c r="X809">
        <v>-2203.31</v>
      </c>
      <c r="Y809">
        <v>0</v>
      </c>
      <c r="Z809">
        <v>0</v>
      </c>
      <c r="AA809">
        <v>1558.48</v>
      </c>
    </row>
    <row r="810" spans="1:27" ht="15" customHeight="1" x14ac:dyDescent="0.25">
      <c r="A810" s="37" t="str">
        <f t="shared" si="36"/>
        <v>LDONTFIgnore</v>
      </c>
      <c r="B810" s="37" t="str">
        <f>VLOOKUP(L810,Mapping!D:F,3,0)</f>
        <v>Ignore</v>
      </c>
      <c r="C810" s="37" t="str">
        <f>VLOOKUP(L810,Mapping!D:G,4,0)</f>
        <v>Ignore</v>
      </c>
      <c r="D810" s="38">
        <f t="shared" si="37"/>
        <v>7.0603199999999999E-4</v>
      </c>
      <c r="E810" s="38">
        <f t="shared" si="38"/>
        <v>7.4561400000000002E-4</v>
      </c>
      <c r="F810" s="37" t="str">
        <f>VLOOKUP(L810,Mapping!D:H,5,0)</f>
        <v>AUM</v>
      </c>
      <c r="G810" t="s">
        <v>562</v>
      </c>
      <c r="H810" t="s">
        <v>904</v>
      </c>
      <c r="I810" t="s">
        <v>906</v>
      </c>
      <c r="J810">
        <v>212000</v>
      </c>
      <c r="K810" t="s">
        <v>595</v>
      </c>
      <c r="L810">
        <v>212427</v>
      </c>
      <c r="M810">
        <v>0</v>
      </c>
      <c r="N810" t="s">
        <v>682</v>
      </c>
      <c r="O810" t="s">
        <v>565</v>
      </c>
      <c r="P810">
        <v>0</v>
      </c>
      <c r="Q810">
        <v>395.82</v>
      </c>
      <c r="R810">
        <v>0</v>
      </c>
      <c r="S810">
        <v>7060.32</v>
      </c>
      <c r="T810">
        <v>0</v>
      </c>
      <c r="U810">
        <v>7456.14</v>
      </c>
      <c r="V810">
        <v>0</v>
      </c>
      <c r="W810">
        <v>395.82</v>
      </c>
      <c r="X810">
        <v>0</v>
      </c>
      <c r="Y810">
        <v>7060.32</v>
      </c>
      <c r="Z810">
        <v>0</v>
      </c>
      <c r="AA810">
        <v>7456.14</v>
      </c>
    </row>
    <row r="811" spans="1:27" ht="15" customHeight="1" x14ac:dyDescent="0.25">
      <c r="A811" s="37" t="str">
        <f t="shared" si="36"/>
        <v>LDONTFIgnore</v>
      </c>
      <c r="B811" s="37" t="str">
        <f>VLOOKUP(L811,Mapping!D:F,3,0)</f>
        <v>Ignore</v>
      </c>
      <c r="C811" s="37" t="str">
        <f>VLOOKUP(L811,Mapping!D:G,4,0)</f>
        <v>Ignore</v>
      </c>
      <c r="D811" s="38">
        <f t="shared" si="37"/>
        <v>3.2662380000000003E-3</v>
      </c>
      <c r="E811" s="38">
        <f t="shared" si="38"/>
        <v>7.4512839999999999E-3</v>
      </c>
      <c r="F811" s="37" t="str">
        <f>VLOOKUP(L811,Mapping!D:H,5,0)</f>
        <v>AUM</v>
      </c>
      <c r="G811" t="s">
        <v>562</v>
      </c>
      <c r="H811" t="s">
        <v>904</v>
      </c>
      <c r="I811" t="s">
        <v>906</v>
      </c>
      <c r="J811">
        <v>212000</v>
      </c>
      <c r="K811" t="s">
        <v>595</v>
      </c>
      <c r="L811">
        <v>213166</v>
      </c>
      <c r="M811">
        <v>0</v>
      </c>
      <c r="N811" t="s">
        <v>616</v>
      </c>
      <c r="O811" t="s">
        <v>565</v>
      </c>
      <c r="P811">
        <v>0</v>
      </c>
      <c r="Q811">
        <v>41850.46</v>
      </c>
      <c r="R811">
        <v>0</v>
      </c>
      <c r="S811">
        <v>32662.38</v>
      </c>
      <c r="T811">
        <v>0</v>
      </c>
      <c r="U811">
        <v>74512.84</v>
      </c>
      <c r="V811">
        <v>0</v>
      </c>
      <c r="W811">
        <v>41850.46</v>
      </c>
      <c r="X811">
        <v>0</v>
      </c>
      <c r="Y811">
        <v>32662.38</v>
      </c>
      <c r="Z811">
        <v>0</v>
      </c>
      <c r="AA811">
        <v>74512.84</v>
      </c>
    </row>
    <row r="812" spans="1:27" ht="15" customHeight="1" x14ac:dyDescent="0.25">
      <c r="A812" s="37" t="str">
        <f t="shared" si="36"/>
        <v>LDONTFIgnore</v>
      </c>
      <c r="B812" s="37" t="str">
        <f>VLOOKUP(L812,Mapping!D:F,3,0)</f>
        <v>Ignore</v>
      </c>
      <c r="C812" s="37" t="str">
        <f>VLOOKUP(L812,Mapping!D:G,4,0)</f>
        <v>Ignore</v>
      </c>
      <c r="D812" s="38">
        <f t="shared" si="37"/>
        <v>1.5639950000000001E-3</v>
      </c>
      <c r="E812" s="38">
        <f t="shared" si="38"/>
        <v>1.3693360000000001E-3</v>
      </c>
      <c r="F812" s="37" t="str">
        <f>VLOOKUP(L812,Mapping!D:H,5,0)</f>
        <v>AUM</v>
      </c>
      <c r="G812" t="s">
        <v>562</v>
      </c>
      <c r="H812" t="s">
        <v>904</v>
      </c>
      <c r="I812" t="s">
        <v>906</v>
      </c>
      <c r="J812">
        <v>212000</v>
      </c>
      <c r="K812" t="s">
        <v>595</v>
      </c>
      <c r="L812">
        <v>214100</v>
      </c>
      <c r="M812">
        <v>0</v>
      </c>
      <c r="N812" t="s">
        <v>858</v>
      </c>
      <c r="O812" t="s">
        <v>565</v>
      </c>
      <c r="P812">
        <v>-1946.59</v>
      </c>
      <c r="Q812">
        <v>0</v>
      </c>
      <c r="R812">
        <v>0</v>
      </c>
      <c r="S812">
        <v>15639.95</v>
      </c>
      <c r="T812">
        <v>0</v>
      </c>
      <c r="U812">
        <v>13693.36</v>
      </c>
      <c r="V812">
        <v>-1946.59</v>
      </c>
      <c r="W812">
        <v>0</v>
      </c>
      <c r="X812">
        <v>0</v>
      </c>
      <c r="Y812">
        <v>15639.95</v>
      </c>
      <c r="Z812">
        <v>0</v>
      </c>
      <c r="AA812">
        <v>13693.36</v>
      </c>
    </row>
    <row r="813" spans="1:27" ht="15" customHeight="1" x14ac:dyDescent="0.25">
      <c r="A813" s="37" t="str">
        <f t="shared" si="36"/>
        <v>LDONTFIgnore</v>
      </c>
      <c r="B813" s="37" t="str">
        <f>VLOOKUP(L813,Mapping!D:F,3,0)</f>
        <v>Ignore</v>
      </c>
      <c r="C813" s="37" t="str">
        <f>VLOOKUP(L813,Mapping!D:G,4,0)</f>
        <v>Ignore</v>
      </c>
      <c r="D813" s="38">
        <f t="shared" si="37"/>
        <v>-2.6213429999999999E-3</v>
      </c>
      <c r="E813" s="38">
        <f t="shared" si="38"/>
        <v>1.5584990000000001E-3</v>
      </c>
      <c r="F813" s="37" t="str">
        <f>VLOOKUP(L813,Mapping!D:H,5,0)</f>
        <v>AUM</v>
      </c>
      <c r="G813" t="s">
        <v>562</v>
      </c>
      <c r="H813" t="s">
        <v>904</v>
      </c>
      <c r="I813" t="s">
        <v>906</v>
      </c>
      <c r="J813">
        <v>213000</v>
      </c>
      <c r="K813" t="s">
        <v>617</v>
      </c>
      <c r="L813">
        <v>213500</v>
      </c>
      <c r="M813">
        <v>0</v>
      </c>
      <c r="N813" t="s">
        <v>618</v>
      </c>
      <c r="O813" t="s">
        <v>565</v>
      </c>
      <c r="P813">
        <v>0</v>
      </c>
      <c r="Q813">
        <v>41798.42</v>
      </c>
      <c r="R813">
        <v>-26213.43</v>
      </c>
      <c r="S813">
        <v>0</v>
      </c>
      <c r="T813">
        <v>0</v>
      </c>
      <c r="U813">
        <v>15584.99</v>
      </c>
      <c r="V813">
        <v>0</v>
      </c>
      <c r="W813">
        <v>41798.42</v>
      </c>
      <c r="X813">
        <v>-26213.43</v>
      </c>
      <c r="Y813">
        <v>0</v>
      </c>
      <c r="Z813">
        <v>0</v>
      </c>
      <c r="AA813">
        <v>15584.99</v>
      </c>
    </row>
    <row r="814" spans="1:27" ht="15" customHeight="1" x14ac:dyDescent="0.25">
      <c r="A814" s="37" t="str">
        <f t="shared" si="36"/>
        <v>LDONTFIgnore</v>
      </c>
      <c r="B814" s="37" t="str">
        <f>VLOOKUP(L814,Mapping!D:F,3,0)</f>
        <v>Ignore</v>
      </c>
      <c r="C814" s="37" t="str">
        <f>VLOOKUP(L814,Mapping!D:G,4,0)</f>
        <v>Ignore</v>
      </c>
      <c r="D814" s="38">
        <f t="shared" si="37"/>
        <v>9.8836E-5</v>
      </c>
      <c r="E814" s="38">
        <f t="shared" si="38"/>
        <v>1.8320871999999998E-2</v>
      </c>
      <c r="F814" s="37" t="str">
        <f>VLOOKUP(L814,Mapping!D:H,5,0)</f>
        <v>AUM</v>
      </c>
      <c r="G814" t="s">
        <v>562</v>
      </c>
      <c r="H814" t="s">
        <v>904</v>
      </c>
      <c r="I814" t="s">
        <v>906</v>
      </c>
      <c r="J814">
        <v>220000</v>
      </c>
      <c r="K814" t="s">
        <v>619</v>
      </c>
      <c r="L814">
        <v>210125</v>
      </c>
      <c r="M814">
        <v>0</v>
      </c>
      <c r="N814" t="s">
        <v>1283</v>
      </c>
      <c r="O814" t="s">
        <v>565</v>
      </c>
      <c r="P814">
        <v>0</v>
      </c>
      <c r="Q814">
        <v>182220.36</v>
      </c>
      <c r="R814">
        <v>0</v>
      </c>
      <c r="S814">
        <v>988.36</v>
      </c>
      <c r="T814">
        <v>0</v>
      </c>
      <c r="U814">
        <v>183208.72</v>
      </c>
      <c r="V814">
        <v>0</v>
      </c>
      <c r="W814">
        <v>182220.36</v>
      </c>
      <c r="X814">
        <v>0</v>
      </c>
      <c r="Y814">
        <v>988.36</v>
      </c>
      <c r="Z814">
        <v>0</v>
      </c>
      <c r="AA814">
        <v>183208.72</v>
      </c>
    </row>
    <row r="815" spans="1:27" ht="15" customHeight="1" x14ac:dyDescent="0.25">
      <c r="A815" s="37" t="str">
        <f t="shared" si="36"/>
        <v>LDONTF1.2</v>
      </c>
      <c r="B815" s="37">
        <f>VLOOKUP(L815,Mapping!D:F,3,0)</f>
        <v>1.2</v>
      </c>
      <c r="C815" s="37" t="str">
        <f>VLOOKUP(L815,Mapping!D:G,4,0)</f>
        <v>Ignore</v>
      </c>
      <c r="D815" s="38">
        <f t="shared" si="37"/>
        <v>-369.71153720000001</v>
      </c>
      <c r="E815" s="38">
        <f t="shared" si="38"/>
        <v>311.14841639999997</v>
      </c>
      <c r="F815" s="37">
        <f>VLOOKUP(L815,Mapping!D:H,5,0)</f>
        <v>0</v>
      </c>
      <c r="G815" t="s">
        <v>562</v>
      </c>
      <c r="H815" t="s">
        <v>904</v>
      </c>
      <c r="I815" t="s">
        <v>906</v>
      </c>
      <c r="J815">
        <v>301000</v>
      </c>
      <c r="K815" t="s">
        <v>624</v>
      </c>
      <c r="L815">
        <v>310000</v>
      </c>
      <c r="M815">
        <v>0</v>
      </c>
      <c r="N815" t="s">
        <v>625</v>
      </c>
      <c r="O815" t="s">
        <v>565</v>
      </c>
      <c r="P815">
        <v>0</v>
      </c>
      <c r="Q815">
        <v>6808599536</v>
      </c>
      <c r="R815">
        <v>-3697115372</v>
      </c>
      <c r="S815">
        <v>0</v>
      </c>
      <c r="T815">
        <v>0</v>
      </c>
      <c r="U815">
        <v>3111484164</v>
      </c>
      <c r="V815">
        <v>0</v>
      </c>
      <c r="W815">
        <v>6808599536</v>
      </c>
      <c r="X815">
        <v>-3697115372</v>
      </c>
      <c r="Y815">
        <v>0</v>
      </c>
      <c r="Z815">
        <v>0</v>
      </c>
      <c r="AA815">
        <v>3111484164</v>
      </c>
    </row>
    <row r="816" spans="1:27" ht="15" customHeight="1" x14ac:dyDescent="0.25">
      <c r="A816" s="37" t="str">
        <f t="shared" si="36"/>
        <v>LDONTFIgnore</v>
      </c>
      <c r="B816" s="37" t="str">
        <f>VLOOKUP(L816,Mapping!D:F,3,0)</f>
        <v>Ignore</v>
      </c>
      <c r="C816" s="37" t="str">
        <f>VLOOKUP(L816,Mapping!D:G,4,0)</f>
        <v>Ignore</v>
      </c>
      <c r="D816" s="38">
        <f t="shared" si="37"/>
        <v>-70.706529830999997</v>
      </c>
      <c r="E816" s="38">
        <f t="shared" si="38"/>
        <v>-19.051459830000002</v>
      </c>
      <c r="F816" s="37">
        <f>VLOOKUP(L816,Mapping!D:H,5,0)</f>
        <v>0</v>
      </c>
      <c r="G816" t="s">
        <v>562</v>
      </c>
      <c r="H816" t="s">
        <v>904</v>
      </c>
      <c r="I816" t="s">
        <v>906</v>
      </c>
      <c r="J816">
        <v>303000</v>
      </c>
      <c r="K816" t="s">
        <v>626</v>
      </c>
      <c r="L816">
        <v>303201</v>
      </c>
      <c r="M816">
        <v>0</v>
      </c>
      <c r="N816" t="s">
        <v>627</v>
      </c>
      <c r="O816" t="s">
        <v>565</v>
      </c>
      <c r="P816">
        <v>0</v>
      </c>
      <c r="Q816">
        <v>516550700.00999999</v>
      </c>
      <c r="R816">
        <v>-707065298.30999994</v>
      </c>
      <c r="S816">
        <v>0</v>
      </c>
      <c r="T816">
        <v>-190514598.30000001</v>
      </c>
      <c r="U816">
        <v>0</v>
      </c>
      <c r="V816">
        <v>0</v>
      </c>
      <c r="W816">
        <v>516550700.00999999</v>
      </c>
      <c r="X816">
        <v>-707065298.30999994</v>
      </c>
      <c r="Y816">
        <v>0</v>
      </c>
      <c r="Z816">
        <v>-190514598.30000001</v>
      </c>
      <c r="AA816">
        <v>0</v>
      </c>
    </row>
    <row r="817" spans="1:27" ht="15" customHeight="1" x14ac:dyDescent="0.25">
      <c r="A817" s="37" t="str">
        <f t="shared" si="36"/>
        <v>LDONTFIgnore</v>
      </c>
      <c r="B817" s="37" t="str">
        <f>VLOOKUP(L817,Mapping!D:F,3,0)</f>
        <v>Ignore</v>
      </c>
      <c r="C817" s="37" t="str">
        <f>VLOOKUP(L817,Mapping!D:G,4,0)</f>
        <v>Ignore</v>
      </c>
      <c r="D817" s="38">
        <f t="shared" si="37"/>
        <v>-1.7616229999999999E-3</v>
      </c>
      <c r="E817" s="38">
        <f t="shared" si="38"/>
        <v>-5.8618682999999998E-2</v>
      </c>
      <c r="F817" s="37">
        <f>VLOOKUP(L817,Mapping!D:H,5,0)</f>
        <v>0</v>
      </c>
      <c r="G817" t="s">
        <v>562</v>
      </c>
      <c r="H817" t="s">
        <v>904</v>
      </c>
      <c r="I817" t="s">
        <v>906</v>
      </c>
      <c r="J817">
        <v>303000</v>
      </c>
      <c r="K817" t="s">
        <v>626</v>
      </c>
      <c r="L817">
        <v>303202</v>
      </c>
      <c r="M817">
        <v>0</v>
      </c>
      <c r="N817" t="s">
        <v>628</v>
      </c>
      <c r="O817" t="s">
        <v>565</v>
      </c>
      <c r="P817">
        <v>-568570.6</v>
      </c>
      <c r="Q817">
        <v>0</v>
      </c>
      <c r="R817">
        <v>-17616.23</v>
      </c>
      <c r="S817">
        <v>0</v>
      </c>
      <c r="T817">
        <v>-586186.82999999996</v>
      </c>
      <c r="U817">
        <v>0</v>
      </c>
      <c r="V817">
        <v>-568570.6</v>
      </c>
      <c r="W817">
        <v>0</v>
      </c>
      <c r="X817">
        <v>-17616.23</v>
      </c>
      <c r="Y817">
        <v>0</v>
      </c>
      <c r="Z817">
        <v>-586186.82999999996</v>
      </c>
      <c r="AA817">
        <v>0</v>
      </c>
    </row>
    <row r="818" spans="1:27" ht="15" customHeight="1" x14ac:dyDescent="0.25">
      <c r="A818" s="37" t="str">
        <f t="shared" si="36"/>
        <v>LDONTFIgnore</v>
      </c>
      <c r="B818" s="37" t="str">
        <f>VLOOKUP(L818,Mapping!D:F,3,0)</f>
        <v>Ignore</v>
      </c>
      <c r="C818" s="37" t="str">
        <f>VLOOKUP(L818,Mapping!D:G,4,0)</f>
        <v>Ignore</v>
      </c>
      <c r="D818" s="38">
        <f t="shared" si="37"/>
        <v>0</v>
      </c>
      <c r="E818" s="38">
        <f t="shared" si="38"/>
        <v>-4.1596E-5</v>
      </c>
      <c r="F818" s="37">
        <f>VLOOKUP(L818,Mapping!D:H,5,0)</f>
        <v>0</v>
      </c>
      <c r="G818" t="s">
        <v>562</v>
      </c>
      <c r="H818" t="s">
        <v>904</v>
      </c>
      <c r="I818" t="s">
        <v>906</v>
      </c>
      <c r="J818">
        <v>303000</v>
      </c>
      <c r="K818" t="s">
        <v>626</v>
      </c>
      <c r="L818">
        <v>303213</v>
      </c>
      <c r="M818">
        <v>0</v>
      </c>
      <c r="N818" t="s">
        <v>752</v>
      </c>
      <c r="O818" t="s">
        <v>565</v>
      </c>
      <c r="P818">
        <v>-415.96</v>
      </c>
      <c r="Q818">
        <v>0</v>
      </c>
      <c r="R818">
        <v>0</v>
      </c>
      <c r="S818">
        <v>0</v>
      </c>
      <c r="T818">
        <v>-415.96</v>
      </c>
      <c r="U818">
        <v>0</v>
      </c>
      <c r="V818">
        <v>-415.96</v>
      </c>
      <c r="W818">
        <v>0</v>
      </c>
      <c r="X818">
        <v>0</v>
      </c>
      <c r="Y818">
        <v>0</v>
      </c>
      <c r="Z818">
        <v>-415.96</v>
      </c>
      <c r="AA818">
        <v>0</v>
      </c>
    </row>
    <row r="819" spans="1:27" ht="15" customHeight="1" x14ac:dyDescent="0.25">
      <c r="A819" s="37" t="str">
        <f t="shared" si="36"/>
        <v>LDONTFIgnore</v>
      </c>
      <c r="B819" s="37" t="str">
        <f>VLOOKUP(L819,Mapping!D:F,3,0)</f>
        <v>Ignore</v>
      </c>
      <c r="C819" s="37" t="str">
        <f>VLOOKUP(L819,Mapping!D:G,4,0)</f>
        <v>Ignore</v>
      </c>
      <c r="D819" s="38">
        <f t="shared" si="37"/>
        <v>0</v>
      </c>
      <c r="E819" s="38">
        <f t="shared" si="38"/>
        <v>-1.268E-6</v>
      </c>
      <c r="F819" s="37">
        <f>VLOOKUP(L819,Mapping!D:H,5,0)</f>
        <v>0</v>
      </c>
      <c r="G819" t="s">
        <v>562</v>
      </c>
      <c r="H819" t="s">
        <v>904</v>
      </c>
      <c r="I819" t="s">
        <v>906</v>
      </c>
      <c r="J819">
        <v>303000</v>
      </c>
      <c r="K819" t="s">
        <v>626</v>
      </c>
      <c r="L819">
        <v>303215</v>
      </c>
      <c r="M819">
        <v>0</v>
      </c>
      <c r="N819" t="s">
        <v>753</v>
      </c>
      <c r="O819" t="s">
        <v>565</v>
      </c>
      <c r="P819">
        <v>-12.68</v>
      </c>
      <c r="Q819">
        <v>0</v>
      </c>
      <c r="R819">
        <v>0</v>
      </c>
      <c r="S819">
        <v>0</v>
      </c>
      <c r="T819">
        <v>-12.68</v>
      </c>
      <c r="U819">
        <v>0</v>
      </c>
      <c r="V819">
        <v>-12.68</v>
      </c>
      <c r="W819">
        <v>0</v>
      </c>
      <c r="X819">
        <v>0</v>
      </c>
      <c r="Y819">
        <v>0</v>
      </c>
      <c r="Z819">
        <v>-12.68</v>
      </c>
      <c r="AA819">
        <v>0</v>
      </c>
    </row>
    <row r="820" spans="1:27" ht="15" customHeight="1" x14ac:dyDescent="0.25">
      <c r="A820" s="37" t="str">
        <f t="shared" si="36"/>
        <v>LDONTFIgnore</v>
      </c>
      <c r="B820" s="37" t="str">
        <f>VLOOKUP(L820,Mapping!D:F,3,0)</f>
        <v>Ignore</v>
      </c>
      <c r="C820" s="37" t="str">
        <f>VLOOKUP(L820,Mapping!D:G,4,0)</f>
        <v>Ignore</v>
      </c>
      <c r="D820" s="38">
        <f t="shared" si="37"/>
        <v>-43.664478935000005</v>
      </c>
      <c r="E820" s="38">
        <f t="shared" si="38"/>
        <v>-37.233052252999997</v>
      </c>
      <c r="F820" s="37">
        <f>VLOOKUP(L820,Mapping!D:H,5,0)</f>
        <v>0</v>
      </c>
      <c r="G820" t="s">
        <v>562</v>
      </c>
      <c r="H820" t="s">
        <v>904</v>
      </c>
      <c r="I820" t="s">
        <v>906</v>
      </c>
      <c r="J820">
        <v>303000</v>
      </c>
      <c r="K820" t="s">
        <v>626</v>
      </c>
      <c r="L820">
        <v>303245</v>
      </c>
      <c r="M820">
        <v>0</v>
      </c>
      <c r="N820" t="s">
        <v>629</v>
      </c>
      <c r="O820" t="s">
        <v>565</v>
      </c>
      <c r="P820">
        <v>0</v>
      </c>
      <c r="Q820">
        <v>64314266.82</v>
      </c>
      <c r="R820">
        <v>-436644789.35000002</v>
      </c>
      <c r="S820">
        <v>0</v>
      </c>
      <c r="T820">
        <v>-372330522.52999997</v>
      </c>
      <c r="U820">
        <v>0</v>
      </c>
      <c r="V820">
        <v>0</v>
      </c>
      <c r="W820">
        <v>64314266.82</v>
      </c>
      <c r="X820">
        <v>-436644789.35000002</v>
      </c>
      <c r="Y820">
        <v>0</v>
      </c>
      <c r="Z820">
        <v>-372330522.52999997</v>
      </c>
      <c r="AA820">
        <v>0</v>
      </c>
    </row>
    <row r="821" spans="1:27" ht="15" customHeight="1" x14ac:dyDescent="0.25">
      <c r="A821" s="37" t="str">
        <f t="shared" si="36"/>
        <v>LDONTFIgnore</v>
      </c>
      <c r="B821" s="37" t="str">
        <f>VLOOKUP(L821,Mapping!D:F,3,0)</f>
        <v>Ignore</v>
      </c>
      <c r="C821" s="37" t="str">
        <f>VLOOKUP(L821,Mapping!D:G,4,0)</f>
        <v>Ignore</v>
      </c>
      <c r="D821" s="38">
        <f t="shared" si="37"/>
        <v>-2.048757E-3</v>
      </c>
      <c r="E821" s="38">
        <f t="shared" si="38"/>
        <v>-8.4183269999999998E-3</v>
      </c>
      <c r="F821" s="37">
        <f>VLOOKUP(L821,Mapping!D:H,5,0)</f>
        <v>0</v>
      </c>
      <c r="G821" t="s">
        <v>562</v>
      </c>
      <c r="H821" t="s">
        <v>904</v>
      </c>
      <c r="I821" t="s">
        <v>906</v>
      </c>
      <c r="J821">
        <v>303000</v>
      </c>
      <c r="K821" t="s">
        <v>626</v>
      </c>
      <c r="L821">
        <v>303246</v>
      </c>
      <c r="M821">
        <v>0</v>
      </c>
      <c r="N821" t="s">
        <v>630</v>
      </c>
      <c r="O821" t="s">
        <v>565</v>
      </c>
      <c r="P821">
        <v>-63695.7</v>
      </c>
      <c r="Q821">
        <v>0</v>
      </c>
      <c r="R821">
        <v>-20487.57</v>
      </c>
      <c r="S821">
        <v>0</v>
      </c>
      <c r="T821">
        <v>-84183.27</v>
      </c>
      <c r="U821">
        <v>0</v>
      </c>
      <c r="V821">
        <v>-63695.7</v>
      </c>
      <c r="W821">
        <v>0</v>
      </c>
      <c r="X821">
        <v>-20487.57</v>
      </c>
      <c r="Y821">
        <v>0</v>
      </c>
      <c r="Z821">
        <v>-84183.27</v>
      </c>
      <c r="AA821">
        <v>0</v>
      </c>
    </row>
    <row r="822" spans="1:27" ht="15" customHeight="1" x14ac:dyDescent="0.25">
      <c r="A822" s="37" t="str">
        <f t="shared" si="36"/>
        <v>LDONTFIgnore</v>
      </c>
      <c r="B822" s="37" t="str">
        <f>VLOOKUP(L822,Mapping!D:F,3,0)</f>
        <v>Ignore</v>
      </c>
      <c r="C822" s="37" t="str">
        <f>VLOOKUP(L822,Mapping!D:G,4,0)</f>
        <v>Ignore</v>
      </c>
      <c r="D822" s="38">
        <f t="shared" si="37"/>
        <v>2.2190999999999998E-5</v>
      </c>
      <c r="E822" s="38">
        <f t="shared" si="38"/>
        <v>-1.7404060000000001E-3</v>
      </c>
      <c r="F822" s="37">
        <f>VLOOKUP(L822,Mapping!D:H,5,0)</f>
        <v>0</v>
      </c>
      <c r="G822" t="s">
        <v>562</v>
      </c>
      <c r="H822" t="s">
        <v>904</v>
      </c>
      <c r="I822" t="s">
        <v>906</v>
      </c>
      <c r="J822">
        <v>303000</v>
      </c>
      <c r="K822" t="s">
        <v>626</v>
      </c>
      <c r="L822">
        <v>303266</v>
      </c>
      <c r="M822">
        <v>0</v>
      </c>
      <c r="N822" t="s">
        <v>756</v>
      </c>
      <c r="O822" t="s">
        <v>565</v>
      </c>
      <c r="P822">
        <v>-17625.97</v>
      </c>
      <c r="Q822">
        <v>0</v>
      </c>
      <c r="R822">
        <v>0</v>
      </c>
      <c r="S822">
        <v>221.91</v>
      </c>
      <c r="T822">
        <v>-17404.060000000001</v>
      </c>
      <c r="U822">
        <v>0</v>
      </c>
      <c r="V822">
        <v>-17625.97</v>
      </c>
      <c r="W822">
        <v>0</v>
      </c>
      <c r="X822">
        <v>0</v>
      </c>
      <c r="Y822">
        <v>221.91</v>
      </c>
      <c r="Z822">
        <v>-17404.060000000001</v>
      </c>
      <c r="AA822">
        <v>0</v>
      </c>
    </row>
    <row r="823" spans="1:27" ht="15" customHeight="1" x14ac:dyDescent="0.25">
      <c r="A823" s="37" t="str">
        <f t="shared" si="36"/>
        <v>LDONTFIgnore</v>
      </c>
      <c r="B823" s="37" t="str">
        <f>VLOOKUP(L823,Mapping!D:F,3,0)</f>
        <v>Ignore</v>
      </c>
      <c r="C823" s="37" t="str">
        <f>VLOOKUP(L823,Mapping!D:G,4,0)</f>
        <v>Ignore</v>
      </c>
      <c r="D823" s="38">
        <f t="shared" si="37"/>
        <v>-6.9310000000000002E-6</v>
      </c>
      <c r="E823" s="38">
        <f t="shared" si="38"/>
        <v>-2.2612999999999998E-5</v>
      </c>
      <c r="F823" s="37">
        <f>VLOOKUP(L823,Mapping!D:H,5,0)</f>
        <v>0</v>
      </c>
      <c r="G823" t="s">
        <v>562</v>
      </c>
      <c r="H823" t="s">
        <v>904</v>
      </c>
      <c r="I823" t="s">
        <v>906</v>
      </c>
      <c r="J823">
        <v>303000</v>
      </c>
      <c r="K823" t="s">
        <v>626</v>
      </c>
      <c r="L823">
        <v>303268</v>
      </c>
      <c r="M823">
        <v>0</v>
      </c>
      <c r="N823" t="s">
        <v>757</v>
      </c>
      <c r="O823" t="s">
        <v>565</v>
      </c>
      <c r="P823">
        <v>-156.82</v>
      </c>
      <c r="Q823">
        <v>0</v>
      </c>
      <c r="R823">
        <v>-69.31</v>
      </c>
      <c r="S823">
        <v>0</v>
      </c>
      <c r="T823">
        <v>-226.13</v>
      </c>
      <c r="U823">
        <v>0</v>
      </c>
      <c r="V823">
        <v>-156.82</v>
      </c>
      <c r="W823">
        <v>0</v>
      </c>
      <c r="X823">
        <v>-69.31</v>
      </c>
      <c r="Y823">
        <v>0</v>
      </c>
      <c r="Z823">
        <v>-226.13</v>
      </c>
      <c r="AA823">
        <v>0</v>
      </c>
    </row>
    <row r="824" spans="1:27" ht="15" customHeight="1" x14ac:dyDescent="0.25">
      <c r="A824" s="37" t="str">
        <f t="shared" si="36"/>
        <v>LDONTFIgnore</v>
      </c>
      <c r="B824" s="37" t="str">
        <f>VLOOKUP(L824,Mapping!D:F,3,0)</f>
        <v>Ignore</v>
      </c>
      <c r="C824" s="37" t="str">
        <f>VLOOKUP(L824,Mapping!D:G,4,0)</f>
        <v>Ignore</v>
      </c>
      <c r="D824" s="38">
        <f t="shared" si="37"/>
        <v>0</v>
      </c>
      <c r="E824" s="38">
        <f t="shared" si="38"/>
        <v>102.82639392999999</v>
      </c>
      <c r="F824" s="37">
        <f>VLOOKUP(L824,Mapping!D:H,5,0)</f>
        <v>0</v>
      </c>
      <c r="G824" t="s">
        <v>562</v>
      </c>
      <c r="H824" t="s">
        <v>904</v>
      </c>
      <c r="I824" t="s">
        <v>906</v>
      </c>
      <c r="J824">
        <v>303000</v>
      </c>
      <c r="K824" t="s">
        <v>626</v>
      </c>
      <c r="L824">
        <v>390000</v>
      </c>
      <c r="M824">
        <v>0</v>
      </c>
      <c r="N824" t="s">
        <v>631</v>
      </c>
      <c r="O824" t="s">
        <v>565</v>
      </c>
      <c r="P824">
        <v>0</v>
      </c>
      <c r="Q824">
        <v>1028263939.3</v>
      </c>
      <c r="R824">
        <v>0</v>
      </c>
      <c r="S824">
        <v>0</v>
      </c>
      <c r="T824">
        <v>0</v>
      </c>
      <c r="U824">
        <v>1028263939.3</v>
      </c>
      <c r="V824">
        <v>0</v>
      </c>
      <c r="W824">
        <v>1028263939.3</v>
      </c>
      <c r="X824">
        <v>0</v>
      </c>
      <c r="Y824">
        <v>0</v>
      </c>
      <c r="Z824">
        <v>0</v>
      </c>
      <c r="AA824">
        <v>1028263939.3</v>
      </c>
    </row>
    <row r="825" spans="1:27" ht="15" customHeight="1" x14ac:dyDescent="0.25">
      <c r="A825" s="37" t="str">
        <f t="shared" si="36"/>
        <v>LDONTFIgnore</v>
      </c>
      <c r="B825" s="37" t="str">
        <f>VLOOKUP(L825,Mapping!D:F,3,0)</f>
        <v>Ignore</v>
      </c>
      <c r="C825" s="37" t="str">
        <f>VLOOKUP(L825,Mapping!D:G,4,0)</f>
        <v>Ignore</v>
      </c>
      <c r="D825" s="38">
        <f t="shared" si="37"/>
        <v>0</v>
      </c>
      <c r="E825" s="38">
        <f t="shared" si="38"/>
        <v>9.3171224759999998</v>
      </c>
      <c r="F825" s="37">
        <f>VLOOKUP(L825,Mapping!D:H,5,0)</f>
        <v>0</v>
      </c>
      <c r="G825" t="s">
        <v>562</v>
      </c>
      <c r="H825" t="s">
        <v>904</v>
      </c>
      <c r="I825" t="s">
        <v>906</v>
      </c>
      <c r="J825">
        <v>303000</v>
      </c>
      <c r="K825" t="s">
        <v>626</v>
      </c>
      <c r="L825">
        <v>390001</v>
      </c>
      <c r="M825">
        <v>0</v>
      </c>
      <c r="N825" t="s">
        <v>632</v>
      </c>
      <c r="O825" t="s">
        <v>565</v>
      </c>
      <c r="P825">
        <v>0</v>
      </c>
      <c r="Q825">
        <v>93171224.760000005</v>
      </c>
      <c r="R825">
        <v>0</v>
      </c>
      <c r="S825">
        <v>0</v>
      </c>
      <c r="T825">
        <v>0</v>
      </c>
      <c r="U825">
        <v>93171224.760000005</v>
      </c>
      <c r="V825">
        <v>0</v>
      </c>
      <c r="W825">
        <v>93171224.760000005</v>
      </c>
      <c r="X825">
        <v>0</v>
      </c>
      <c r="Y825">
        <v>0</v>
      </c>
      <c r="Z825">
        <v>0</v>
      </c>
      <c r="AA825">
        <v>93171224.760000005</v>
      </c>
    </row>
    <row r="826" spans="1:27" ht="15" customHeight="1" x14ac:dyDescent="0.25">
      <c r="A826" s="37" t="str">
        <f t="shared" si="36"/>
        <v>LDONTFIgnore</v>
      </c>
      <c r="B826" s="37" t="str">
        <f>VLOOKUP(L826,Mapping!D:F,3,0)</f>
        <v>Ignore</v>
      </c>
      <c r="C826" s="37" t="str">
        <f>VLOOKUP(L826,Mapping!D:G,4,0)</f>
        <v>Ignore</v>
      </c>
      <c r="D826" s="38">
        <f t="shared" si="37"/>
        <v>0</v>
      </c>
      <c r="E826" s="38">
        <f t="shared" si="38"/>
        <v>1.0422669999999999E-3</v>
      </c>
      <c r="F826" s="37">
        <f>VLOOKUP(L826,Mapping!D:H,5,0)</f>
        <v>0</v>
      </c>
      <c r="G826" t="s">
        <v>562</v>
      </c>
      <c r="H826" t="s">
        <v>904</v>
      </c>
      <c r="I826" t="s">
        <v>906</v>
      </c>
      <c r="J826">
        <v>303000</v>
      </c>
      <c r="K826" t="s">
        <v>626</v>
      </c>
      <c r="L826">
        <v>390002</v>
      </c>
      <c r="M826">
        <v>0</v>
      </c>
      <c r="N826" t="s">
        <v>633</v>
      </c>
      <c r="O826" t="s">
        <v>565</v>
      </c>
      <c r="P826">
        <v>0</v>
      </c>
      <c r="Q826">
        <v>10422.67</v>
      </c>
      <c r="R826">
        <v>0</v>
      </c>
      <c r="S826">
        <v>0</v>
      </c>
      <c r="T826">
        <v>0</v>
      </c>
      <c r="U826">
        <v>10422.67</v>
      </c>
      <c r="V826">
        <v>0</v>
      </c>
      <c r="W826">
        <v>10422.67</v>
      </c>
      <c r="X826">
        <v>0</v>
      </c>
      <c r="Y826">
        <v>0</v>
      </c>
      <c r="Z826">
        <v>0</v>
      </c>
      <c r="AA826">
        <v>10422.67</v>
      </c>
    </row>
    <row r="827" spans="1:27" ht="15" customHeight="1" x14ac:dyDescent="0.25">
      <c r="A827" s="37" t="str">
        <f t="shared" si="36"/>
        <v>LDONTFIgnore</v>
      </c>
      <c r="B827" s="37" t="str">
        <f>VLOOKUP(L827,Mapping!D:F,3,0)</f>
        <v>Ignore</v>
      </c>
      <c r="C827" s="37" t="str">
        <f>VLOOKUP(L827,Mapping!D:G,4,0)</f>
        <v>Ignore</v>
      </c>
      <c r="D827" s="38">
        <f t="shared" si="37"/>
        <v>0</v>
      </c>
      <c r="E827" s="38">
        <f t="shared" si="38"/>
        <v>-1.14822778</v>
      </c>
      <c r="F827" s="37">
        <f>VLOOKUP(L827,Mapping!D:H,5,0)</f>
        <v>0</v>
      </c>
      <c r="G827" t="s">
        <v>562</v>
      </c>
      <c r="H827" t="s">
        <v>904</v>
      </c>
      <c r="I827" t="s">
        <v>906</v>
      </c>
      <c r="J827">
        <v>303000</v>
      </c>
      <c r="K827" t="s">
        <v>626</v>
      </c>
      <c r="L827">
        <v>390405</v>
      </c>
      <c r="M827">
        <v>0</v>
      </c>
      <c r="N827" t="s">
        <v>634</v>
      </c>
      <c r="O827" t="s">
        <v>565</v>
      </c>
      <c r="P827">
        <v>-11482277.800000001</v>
      </c>
      <c r="Q827">
        <v>0</v>
      </c>
      <c r="R827">
        <v>0</v>
      </c>
      <c r="S827">
        <v>0</v>
      </c>
      <c r="T827">
        <v>-11482277.800000001</v>
      </c>
      <c r="U827">
        <v>0</v>
      </c>
      <c r="V827">
        <v>-11482277.800000001</v>
      </c>
      <c r="W827">
        <v>0</v>
      </c>
      <c r="X827">
        <v>0</v>
      </c>
      <c r="Y827">
        <v>0</v>
      </c>
      <c r="Z827">
        <v>-11482277.800000001</v>
      </c>
      <c r="AA827">
        <v>0</v>
      </c>
    </row>
    <row r="828" spans="1:27" ht="15" customHeight="1" x14ac:dyDescent="0.25">
      <c r="A828" s="37" t="str">
        <f t="shared" si="36"/>
        <v>LDONTFIgnore</v>
      </c>
      <c r="B828" s="37" t="str">
        <f>VLOOKUP(L828,Mapping!D:F,3,0)</f>
        <v>Ignore</v>
      </c>
      <c r="C828" s="37" t="str">
        <f>VLOOKUP(L828,Mapping!D:G,4,0)</f>
        <v>Ignore</v>
      </c>
      <c r="D828" s="38">
        <f t="shared" si="37"/>
        <v>0</v>
      </c>
      <c r="E828" s="38">
        <f t="shared" si="38"/>
        <v>-8.4578770000000008E-3</v>
      </c>
      <c r="F828" s="37">
        <f>VLOOKUP(L828,Mapping!D:H,5,0)</f>
        <v>0</v>
      </c>
      <c r="G828" t="s">
        <v>562</v>
      </c>
      <c r="H828" t="s">
        <v>904</v>
      </c>
      <c r="I828" t="s">
        <v>906</v>
      </c>
      <c r="J828">
        <v>303000</v>
      </c>
      <c r="K828" t="s">
        <v>626</v>
      </c>
      <c r="L828">
        <v>390413</v>
      </c>
      <c r="M828">
        <v>0</v>
      </c>
      <c r="N828" t="s">
        <v>758</v>
      </c>
      <c r="O828" t="s">
        <v>565</v>
      </c>
      <c r="P828">
        <v>-84578.77</v>
      </c>
      <c r="Q828">
        <v>0</v>
      </c>
      <c r="R828">
        <v>0</v>
      </c>
      <c r="S828">
        <v>0</v>
      </c>
      <c r="T828">
        <v>-84578.77</v>
      </c>
      <c r="U828">
        <v>0</v>
      </c>
      <c r="V828">
        <v>-84578.77</v>
      </c>
      <c r="W828">
        <v>0</v>
      </c>
      <c r="X828">
        <v>0</v>
      </c>
      <c r="Y828">
        <v>0</v>
      </c>
      <c r="Z828">
        <v>-84578.77</v>
      </c>
      <c r="AA828">
        <v>0</v>
      </c>
    </row>
    <row r="829" spans="1:27" ht="15" customHeight="1" x14ac:dyDescent="0.25">
      <c r="A829" s="37" t="str">
        <f t="shared" si="36"/>
        <v>LDONTFIgnore</v>
      </c>
      <c r="B829" s="37" t="str">
        <f>VLOOKUP(L829,Mapping!D:F,3,0)</f>
        <v>Ignore</v>
      </c>
      <c r="C829" s="37" t="str">
        <f>VLOOKUP(L829,Mapping!D:G,4,0)</f>
        <v>Ignore</v>
      </c>
      <c r="D829" s="38">
        <f t="shared" si="37"/>
        <v>0</v>
      </c>
      <c r="E829" s="38">
        <f t="shared" si="38"/>
        <v>-2.7325299999999999E-4</v>
      </c>
      <c r="F829" s="37">
        <f>VLOOKUP(L829,Mapping!D:H,5,0)</f>
        <v>0</v>
      </c>
      <c r="G829" t="s">
        <v>562</v>
      </c>
      <c r="H829" t="s">
        <v>904</v>
      </c>
      <c r="I829" t="s">
        <v>906</v>
      </c>
      <c r="J829">
        <v>303000</v>
      </c>
      <c r="K829" t="s">
        <v>626</v>
      </c>
      <c r="L829">
        <v>390415</v>
      </c>
      <c r="M829">
        <v>0</v>
      </c>
      <c r="N829" t="s">
        <v>759</v>
      </c>
      <c r="O829" t="s">
        <v>565</v>
      </c>
      <c r="P829">
        <v>-2732.53</v>
      </c>
      <c r="Q829">
        <v>0</v>
      </c>
      <c r="R829">
        <v>0</v>
      </c>
      <c r="S829">
        <v>0</v>
      </c>
      <c r="T829">
        <v>-2732.53</v>
      </c>
      <c r="U829">
        <v>0</v>
      </c>
      <c r="V829">
        <v>-2732.53</v>
      </c>
      <c r="W829">
        <v>0</v>
      </c>
      <c r="X829">
        <v>0</v>
      </c>
      <c r="Y829">
        <v>0</v>
      </c>
      <c r="Z829">
        <v>-2732.53</v>
      </c>
      <c r="AA829">
        <v>0</v>
      </c>
    </row>
    <row r="830" spans="1:27" ht="15" customHeight="1" x14ac:dyDescent="0.25">
      <c r="A830" s="37" t="str">
        <f t="shared" si="36"/>
        <v>LDONTFIgnore</v>
      </c>
      <c r="B830" s="37" t="str">
        <f>VLOOKUP(L830,Mapping!D:F,3,0)</f>
        <v>Ignore</v>
      </c>
      <c r="C830" s="37" t="str">
        <f>VLOOKUP(L830,Mapping!D:G,4,0)</f>
        <v>Ignore</v>
      </c>
      <c r="D830" s="38">
        <f t="shared" si="37"/>
        <v>0</v>
      </c>
      <c r="E830" s="38">
        <f t="shared" si="38"/>
        <v>3.919961544</v>
      </c>
      <c r="F830" s="37">
        <f>VLOOKUP(L830,Mapping!D:H,5,0)</f>
        <v>0</v>
      </c>
      <c r="G830" t="s">
        <v>562</v>
      </c>
      <c r="H830" t="s">
        <v>904</v>
      </c>
      <c r="I830" t="s">
        <v>906</v>
      </c>
      <c r="J830">
        <v>303000</v>
      </c>
      <c r="K830" t="s">
        <v>626</v>
      </c>
      <c r="L830">
        <v>390445</v>
      </c>
      <c r="M830">
        <v>0</v>
      </c>
      <c r="N830" t="s">
        <v>635</v>
      </c>
      <c r="O830" t="s">
        <v>565</v>
      </c>
      <c r="P830">
        <v>0</v>
      </c>
      <c r="Q830">
        <v>39199615.439999998</v>
      </c>
      <c r="R830">
        <v>0</v>
      </c>
      <c r="S830">
        <v>0</v>
      </c>
      <c r="T830">
        <v>0</v>
      </c>
      <c r="U830">
        <v>39199615.439999998</v>
      </c>
      <c r="V830">
        <v>0</v>
      </c>
      <c r="W830">
        <v>39199615.439999998</v>
      </c>
      <c r="X830">
        <v>0</v>
      </c>
      <c r="Y830">
        <v>0</v>
      </c>
      <c r="Z830">
        <v>0</v>
      </c>
      <c r="AA830">
        <v>39199615.439999998</v>
      </c>
    </row>
    <row r="831" spans="1:27" ht="15" customHeight="1" x14ac:dyDescent="0.25">
      <c r="A831" s="37" t="str">
        <f t="shared" si="36"/>
        <v>LDONTFIgnore</v>
      </c>
      <c r="B831" s="37" t="str">
        <f>VLOOKUP(L831,Mapping!D:F,3,0)</f>
        <v>Ignore</v>
      </c>
      <c r="C831" s="37" t="str">
        <f>VLOOKUP(L831,Mapping!D:G,4,0)</f>
        <v>Ignore</v>
      </c>
      <c r="D831" s="38">
        <f t="shared" si="37"/>
        <v>0</v>
      </c>
      <c r="E831" s="38">
        <f t="shared" si="38"/>
        <v>-0.12478911000000001</v>
      </c>
      <c r="F831" s="37">
        <f>VLOOKUP(L831,Mapping!D:H,5,0)</f>
        <v>0</v>
      </c>
      <c r="G831" t="s">
        <v>562</v>
      </c>
      <c r="H831" t="s">
        <v>904</v>
      </c>
      <c r="I831" t="s">
        <v>906</v>
      </c>
      <c r="J831">
        <v>303000</v>
      </c>
      <c r="K831" t="s">
        <v>626</v>
      </c>
      <c r="L831">
        <v>390446</v>
      </c>
      <c r="M831">
        <v>0</v>
      </c>
      <c r="N831" t="s">
        <v>636</v>
      </c>
      <c r="O831" t="s">
        <v>565</v>
      </c>
      <c r="P831">
        <v>-1247891.1000000001</v>
      </c>
      <c r="Q831">
        <v>0</v>
      </c>
      <c r="R831">
        <v>0</v>
      </c>
      <c r="S831">
        <v>0</v>
      </c>
      <c r="T831">
        <v>-1247891.1000000001</v>
      </c>
      <c r="U831">
        <v>0</v>
      </c>
      <c r="V831">
        <v>-1247891.1000000001</v>
      </c>
      <c r="W831">
        <v>0</v>
      </c>
      <c r="X831">
        <v>0</v>
      </c>
      <c r="Y831">
        <v>0</v>
      </c>
      <c r="Z831">
        <v>-1247891.1000000001</v>
      </c>
      <c r="AA831">
        <v>0</v>
      </c>
    </row>
    <row r="832" spans="1:27" ht="15" customHeight="1" x14ac:dyDescent="0.25">
      <c r="A832" s="37" t="str">
        <f t="shared" si="36"/>
        <v>LDONTFIgnore</v>
      </c>
      <c r="B832" s="37" t="str">
        <f>VLOOKUP(L832,Mapping!D:F,3,0)</f>
        <v>Ignore</v>
      </c>
      <c r="C832" s="37" t="str">
        <f>VLOOKUP(L832,Mapping!D:G,4,0)</f>
        <v>Ignore</v>
      </c>
      <c r="D832" s="38">
        <f t="shared" si="37"/>
        <v>0</v>
      </c>
      <c r="E832" s="38">
        <f t="shared" si="38"/>
        <v>-0.12516186100000001</v>
      </c>
      <c r="F832" s="37">
        <f>VLOOKUP(L832,Mapping!D:H,5,0)</f>
        <v>0</v>
      </c>
      <c r="G832" t="s">
        <v>562</v>
      </c>
      <c r="H832" t="s">
        <v>904</v>
      </c>
      <c r="I832" t="s">
        <v>906</v>
      </c>
      <c r="J832">
        <v>303000</v>
      </c>
      <c r="K832" t="s">
        <v>626</v>
      </c>
      <c r="L832">
        <v>390466</v>
      </c>
      <c r="M832">
        <v>0</v>
      </c>
      <c r="N832" t="s">
        <v>762</v>
      </c>
      <c r="O832" t="s">
        <v>565</v>
      </c>
      <c r="P832">
        <v>-1251618.6100000001</v>
      </c>
      <c r="Q832">
        <v>0</v>
      </c>
      <c r="R832">
        <v>0</v>
      </c>
      <c r="S832">
        <v>0</v>
      </c>
      <c r="T832">
        <v>-1251618.6100000001</v>
      </c>
      <c r="U832">
        <v>0</v>
      </c>
      <c r="V832">
        <v>-1251618.6100000001</v>
      </c>
      <c r="W832">
        <v>0</v>
      </c>
      <c r="X832">
        <v>0</v>
      </c>
      <c r="Y832">
        <v>0</v>
      </c>
      <c r="Z832">
        <v>-1251618.6100000001</v>
      </c>
      <c r="AA832">
        <v>0</v>
      </c>
    </row>
    <row r="833" spans="1:27" ht="15" customHeight="1" x14ac:dyDescent="0.25">
      <c r="A833" s="37" t="str">
        <f t="shared" si="36"/>
        <v>LDONTFIgnore</v>
      </c>
      <c r="B833" s="37" t="str">
        <f>VLOOKUP(L833,Mapping!D:F,3,0)</f>
        <v>Ignore</v>
      </c>
      <c r="C833" s="37" t="str">
        <f>VLOOKUP(L833,Mapping!D:G,4,0)</f>
        <v>Ignore</v>
      </c>
      <c r="D833" s="38">
        <f t="shared" si="37"/>
        <v>0</v>
      </c>
      <c r="E833" s="38">
        <f t="shared" si="38"/>
        <v>-2.376665E-3</v>
      </c>
      <c r="F833" s="37">
        <f>VLOOKUP(L833,Mapping!D:H,5,0)</f>
        <v>0</v>
      </c>
      <c r="G833" t="s">
        <v>562</v>
      </c>
      <c r="H833" t="s">
        <v>904</v>
      </c>
      <c r="I833" t="s">
        <v>906</v>
      </c>
      <c r="J833">
        <v>303000</v>
      </c>
      <c r="K833" t="s">
        <v>626</v>
      </c>
      <c r="L833">
        <v>390468</v>
      </c>
      <c r="M833">
        <v>0</v>
      </c>
      <c r="N833" t="s">
        <v>763</v>
      </c>
      <c r="O833" t="s">
        <v>565</v>
      </c>
      <c r="P833">
        <v>-23766.65</v>
      </c>
      <c r="Q833">
        <v>0</v>
      </c>
      <c r="R833">
        <v>0</v>
      </c>
      <c r="S833">
        <v>0</v>
      </c>
      <c r="T833">
        <v>-23766.65</v>
      </c>
      <c r="U833">
        <v>0</v>
      </c>
      <c r="V833">
        <v>-23766.65</v>
      </c>
      <c r="W833">
        <v>0</v>
      </c>
      <c r="X833">
        <v>0</v>
      </c>
      <c r="Y833">
        <v>0</v>
      </c>
      <c r="Z833">
        <v>-23766.65</v>
      </c>
      <c r="AA833">
        <v>0</v>
      </c>
    </row>
    <row r="834" spans="1:27" ht="15" customHeight="1" x14ac:dyDescent="0.25">
      <c r="A834" s="37" t="str">
        <f t="shared" si="36"/>
        <v>LDONTF5.3</v>
      </c>
      <c r="B834" s="37">
        <f>VLOOKUP(L834,Mapping!D:F,3,0)</f>
        <v>5.3</v>
      </c>
      <c r="C834" s="37" t="str">
        <f>VLOOKUP(L834,Mapping!D:G,4,0)</f>
        <v>Ignore</v>
      </c>
      <c r="D834" s="38">
        <f t="shared" si="37"/>
        <v>4.6945E-4</v>
      </c>
      <c r="E834" s="38">
        <f t="shared" si="38"/>
        <v>7.293E-4</v>
      </c>
      <c r="F834" s="37">
        <f>VLOOKUP(L834,Mapping!D:H,5,0)</f>
        <v>0</v>
      </c>
      <c r="G834" t="s">
        <v>562</v>
      </c>
      <c r="H834" t="s">
        <v>904</v>
      </c>
      <c r="I834" t="s">
        <v>906</v>
      </c>
      <c r="J834">
        <v>410000</v>
      </c>
      <c r="K834" t="s">
        <v>637</v>
      </c>
      <c r="L834">
        <v>412110</v>
      </c>
      <c r="M834">
        <v>0</v>
      </c>
      <c r="N834" t="s">
        <v>853</v>
      </c>
      <c r="O834" t="s">
        <v>565</v>
      </c>
      <c r="P834">
        <v>0</v>
      </c>
      <c r="Q834">
        <v>2598.5</v>
      </c>
      <c r="R834">
        <v>0</v>
      </c>
      <c r="S834">
        <v>4694.5</v>
      </c>
      <c r="T834">
        <v>0</v>
      </c>
      <c r="U834">
        <v>7293</v>
      </c>
      <c r="V834">
        <v>0</v>
      </c>
      <c r="W834">
        <v>2598.5</v>
      </c>
      <c r="X834">
        <v>0</v>
      </c>
      <c r="Y834">
        <v>4694.5</v>
      </c>
      <c r="Z834">
        <v>0</v>
      </c>
      <c r="AA834">
        <v>7293</v>
      </c>
    </row>
    <row r="835" spans="1:27" ht="15" customHeight="1" x14ac:dyDescent="0.25">
      <c r="A835" s="37" t="str">
        <f t="shared" si="36"/>
        <v>LDONTFIgnore</v>
      </c>
      <c r="B835" s="37" t="str">
        <f>VLOOKUP(L835,Mapping!D:F,3,0)</f>
        <v>Ignore</v>
      </c>
      <c r="C835" s="37" t="str">
        <f>VLOOKUP(L835,Mapping!D:G,4,0)</f>
        <v>Ignore</v>
      </c>
      <c r="D835" s="38">
        <f t="shared" si="37"/>
        <v>2.8600000000000001E-5</v>
      </c>
      <c r="E835" s="38">
        <f t="shared" si="38"/>
        <v>2.1197500000000001E-3</v>
      </c>
      <c r="F835" s="37">
        <f>VLOOKUP(L835,Mapping!D:H,5,0)</f>
        <v>0</v>
      </c>
      <c r="G835" t="s">
        <v>562</v>
      </c>
      <c r="H835" t="s">
        <v>904</v>
      </c>
      <c r="I835" t="s">
        <v>906</v>
      </c>
      <c r="J835">
        <v>430000</v>
      </c>
      <c r="K835" t="s">
        <v>643</v>
      </c>
      <c r="L835">
        <v>432110</v>
      </c>
      <c r="M835">
        <v>0</v>
      </c>
      <c r="N835" t="s">
        <v>800</v>
      </c>
      <c r="O835" t="s">
        <v>565</v>
      </c>
      <c r="P835">
        <v>0</v>
      </c>
      <c r="Q835">
        <v>20911.5</v>
      </c>
      <c r="R835">
        <v>0</v>
      </c>
      <c r="S835">
        <v>286</v>
      </c>
      <c r="T835">
        <v>0</v>
      </c>
      <c r="U835">
        <v>21197.5</v>
      </c>
      <c r="V835">
        <v>0</v>
      </c>
      <c r="W835">
        <v>20911.5</v>
      </c>
      <c r="X835">
        <v>0</v>
      </c>
      <c r="Y835">
        <v>286</v>
      </c>
      <c r="Z835">
        <v>0</v>
      </c>
      <c r="AA835">
        <v>21197.5</v>
      </c>
    </row>
    <row r="836" spans="1:27" ht="15" customHeight="1" x14ac:dyDescent="0.25">
      <c r="A836" s="37" t="str">
        <f t="shared" ref="A836:A899" si="39">H836&amp;B836</f>
        <v>LDONTFIgnore</v>
      </c>
      <c r="B836" s="37" t="str">
        <f>VLOOKUP(L836,Mapping!D:F,3,0)</f>
        <v>Ignore</v>
      </c>
      <c r="C836" s="37" t="str">
        <f>VLOOKUP(L836,Mapping!D:G,4,0)</f>
        <v>Ignore</v>
      </c>
      <c r="D836" s="38">
        <f t="shared" ref="D836:D899" si="40">(X836+Y836)/10000000</f>
        <v>3.0200000000000001E-3</v>
      </c>
      <c r="E836" s="38">
        <f t="shared" ref="E836:E899" si="41">(Z836+AA836)/10000000</f>
        <v>3.0200000000000001E-3</v>
      </c>
      <c r="F836" s="37">
        <f>VLOOKUP(L836,Mapping!D:H,5,0)</f>
        <v>0</v>
      </c>
      <c r="G836" t="s">
        <v>562</v>
      </c>
      <c r="H836" t="s">
        <v>904</v>
      </c>
      <c r="I836" t="s">
        <v>906</v>
      </c>
      <c r="J836">
        <v>430000</v>
      </c>
      <c r="K836" t="s">
        <v>643</v>
      </c>
      <c r="L836">
        <v>432190</v>
      </c>
      <c r="M836">
        <v>0</v>
      </c>
      <c r="N836" t="s">
        <v>769</v>
      </c>
      <c r="O836" t="s">
        <v>565</v>
      </c>
      <c r="P836">
        <v>0</v>
      </c>
      <c r="Q836">
        <v>0</v>
      </c>
      <c r="R836">
        <v>0</v>
      </c>
      <c r="S836">
        <v>30200</v>
      </c>
      <c r="T836">
        <v>0</v>
      </c>
      <c r="U836">
        <v>30200</v>
      </c>
      <c r="V836">
        <v>0</v>
      </c>
      <c r="W836">
        <v>0</v>
      </c>
      <c r="X836">
        <v>0</v>
      </c>
      <c r="Y836">
        <v>30200</v>
      </c>
      <c r="Z836">
        <v>0</v>
      </c>
      <c r="AA836">
        <v>30200</v>
      </c>
    </row>
    <row r="837" spans="1:27" ht="15" customHeight="1" x14ac:dyDescent="0.25">
      <c r="A837" s="37" t="str">
        <f t="shared" si="39"/>
        <v>LDONTF5.2</v>
      </c>
      <c r="B837" s="37">
        <f>VLOOKUP(L837,Mapping!D:F,3,0)</f>
        <v>5.2</v>
      </c>
      <c r="C837" s="37" t="str">
        <f>VLOOKUP(L837,Mapping!D:G,4,0)</f>
        <v>Ignore</v>
      </c>
      <c r="D837" s="38">
        <f t="shared" si="40"/>
        <v>1.1593795499999999</v>
      </c>
      <c r="E837" s="38">
        <f t="shared" si="41"/>
        <v>1.983279</v>
      </c>
      <c r="F837" s="37">
        <f>VLOOKUP(L837,Mapping!D:H,5,0)</f>
        <v>0</v>
      </c>
      <c r="G837" t="s">
        <v>562</v>
      </c>
      <c r="H837" t="s">
        <v>904</v>
      </c>
      <c r="I837" t="s">
        <v>906</v>
      </c>
      <c r="J837">
        <v>450000</v>
      </c>
      <c r="K837" t="s">
        <v>647</v>
      </c>
      <c r="L837">
        <v>452110</v>
      </c>
      <c r="M837">
        <v>0</v>
      </c>
      <c r="N837" t="s">
        <v>648</v>
      </c>
      <c r="O837" t="s">
        <v>565</v>
      </c>
      <c r="P837">
        <v>0</v>
      </c>
      <c r="Q837">
        <v>8238994.5</v>
      </c>
      <c r="R837">
        <v>0</v>
      </c>
      <c r="S837">
        <v>11593795.5</v>
      </c>
      <c r="T837">
        <v>0</v>
      </c>
      <c r="U837">
        <v>19832790</v>
      </c>
      <c r="V837">
        <v>0</v>
      </c>
      <c r="W837">
        <v>8238994.5</v>
      </c>
      <c r="X837">
        <v>0</v>
      </c>
      <c r="Y837">
        <v>11593795.5</v>
      </c>
      <c r="Z837">
        <v>0</v>
      </c>
      <c r="AA837">
        <v>19832790</v>
      </c>
    </row>
    <row r="838" spans="1:27" ht="15" customHeight="1" x14ac:dyDescent="0.25">
      <c r="A838" s="37" t="str">
        <f t="shared" si="39"/>
        <v>LDONTF5.2</v>
      </c>
      <c r="B838" s="37">
        <f>VLOOKUP(L838,Mapping!D:F,3,0)</f>
        <v>5.2</v>
      </c>
      <c r="C838" s="37" t="str">
        <f>VLOOKUP(L838,Mapping!D:G,4,0)</f>
        <v>Ignore</v>
      </c>
      <c r="D838" s="38">
        <f t="shared" si="40"/>
        <v>1.4311748000000001E-2</v>
      </c>
      <c r="E838" s="38">
        <f t="shared" si="41"/>
        <v>2.5770423000000001E-2</v>
      </c>
      <c r="F838" s="37">
        <f>VLOOKUP(L838,Mapping!D:H,5,0)</f>
        <v>0</v>
      </c>
      <c r="G838" t="s">
        <v>562</v>
      </c>
      <c r="H838" t="s">
        <v>904</v>
      </c>
      <c r="I838" t="s">
        <v>906</v>
      </c>
      <c r="J838">
        <v>450000</v>
      </c>
      <c r="K838" t="s">
        <v>647</v>
      </c>
      <c r="L838">
        <v>452111</v>
      </c>
      <c r="M838">
        <v>0</v>
      </c>
      <c r="N838" t="s">
        <v>649</v>
      </c>
      <c r="O838" t="s">
        <v>565</v>
      </c>
      <c r="P838">
        <v>0</v>
      </c>
      <c r="Q838">
        <v>114586.75</v>
      </c>
      <c r="R838">
        <v>0</v>
      </c>
      <c r="S838">
        <v>143117.48000000001</v>
      </c>
      <c r="T838">
        <v>0</v>
      </c>
      <c r="U838">
        <v>257704.23</v>
      </c>
      <c r="V838">
        <v>0</v>
      </c>
      <c r="W838">
        <v>114586.75</v>
      </c>
      <c r="X838">
        <v>0</v>
      </c>
      <c r="Y838">
        <v>143117.48000000001</v>
      </c>
      <c r="Z838">
        <v>0</v>
      </c>
      <c r="AA838">
        <v>257704.23</v>
      </c>
    </row>
    <row r="839" spans="1:27" ht="15" customHeight="1" x14ac:dyDescent="0.25">
      <c r="A839" s="37" t="str">
        <f t="shared" si="39"/>
        <v>LDONTF5.2</v>
      </c>
      <c r="B839" s="37">
        <f>VLOOKUP(L839,Mapping!D:F,3,0)</f>
        <v>5.2</v>
      </c>
      <c r="C839" s="37" t="str">
        <f>VLOOKUP(L839,Mapping!D:G,4,0)</f>
        <v>Ignore</v>
      </c>
      <c r="D839" s="38">
        <f t="shared" si="40"/>
        <v>0.94389500000000004</v>
      </c>
      <c r="E839" s="38">
        <f t="shared" si="41"/>
        <v>1.714334</v>
      </c>
      <c r="F839" s="37">
        <f>VLOOKUP(L839,Mapping!D:H,5,0)</f>
        <v>0</v>
      </c>
      <c r="G839" t="s">
        <v>562</v>
      </c>
      <c r="H839" t="s">
        <v>904</v>
      </c>
      <c r="I839" t="s">
        <v>906</v>
      </c>
      <c r="J839">
        <v>450000</v>
      </c>
      <c r="K839" t="s">
        <v>647</v>
      </c>
      <c r="L839">
        <v>452180</v>
      </c>
      <c r="M839">
        <v>0</v>
      </c>
      <c r="N839" t="s">
        <v>770</v>
      </c>
      <c r="O839" t="s">
        <v>565</v>
      </c>
      <c r="P839">
        <v>0</v>
      </c>
      <c r="Q839">
        <v>7704390</v>
      </c>
      <c r="R839">
        <v>0</v>
      </c>
      <c r="S839">
        <v>9438950</v>
      </c>
      <c r="T839">
        <v>0</v>
      </c>
      <c r="U839">
        <v>17143340</v>
      </c>
      <c r="V839">
        <v>0</v>
      </c>
      <c r="W839">
        <v>7704390</v>
      </c>
      <c r="X839">
        <v>0</v>
      </c>
      <c r="Y839">
        <v>9438950</v>
      </c>
      <c r="Z839">
        <v>0</v>
      </c>
      <c r="AA839">
        <v>17143340</v>
      </c>
    </row>
    <row r="840" spans="1:27" ht="15" customHeight="1" x14ac:dyDescent="0.25">
      <c r="A840" s="37" t="str">
        <f t="shared" si="39"/>
        <v>LDONTF5.2</v>
      </c>
      <c r="B840" s="37">
        <f>VLOOKUP(L840,Mapping!D:F,3,0)</f>
        <v>5.2</v>
      </c>
      <c r="C840" s="37" t="str">
        <f>VLOOKUP(L840,Mapping!D:G,4,0)</f>
        <v>Ignore</v>
      </c>
      <c r="D840" s="38">
        <f t="shared" si="40"/>
        <v>0.87905500000000003</v>
      </c>
      <c r="E840" s="38">
        <f t="shared" si="41"/>
        <v>1.1657299999999999</v>
      </c>
      <c r="F840" s="37">
        <f>VLOOKUP(L840,Mapping!D:H,5,0)</f>
        <v>0</v>
      </c>
      <c r="G840" t="s">
        <v>562</v>
      </c>
      <c r="H840" t="s">
        <v>904</v>
      </c>
      <c r="I840" t="s">
        <v>906</v>
      </c>
      <c r="J840">
        <v>450000</v>
      </c>
      <c r="K840" t="s">
        <v>647</v>
      </c>
      <c r="L840">
        <v>452181</v>
      </c>
      <c r="M840">
        <v>0</v>
      </c>
      <c r="N840" t="s">
        <v>771</v>
      </c>
      <c r="O840" t="s">
        <v>565</v>
      </c>
      <c r="P840">
        <v>0</v>
      </c>
      <c r="Q840">
        <v>2866750</v>
      </c>
      <c r="R840">
        <v>0</v>
      </c>
      <c r="S840">
        <v>8790550</v>
      </c>
      <c r="T840">
        <v>0</v>
      </c>
      <c r="U840">
        <v>11657300</v>
      </c>
      <c r="V840">
        <v>0</v>
      </c>
      <c r="W840">
        <v>2866750</v>
      </c>
      <c r="X840">
        <v>0</v>
      </c>
      <c r="Y840">
        <v>8790550</v>
      </c>
      <c r="Z840">
        <v>0</v>
      </c>
      <c r="AA840">
        <v>11657300</v>
      </c>
    </row>
    <row r="841" spans="1:27" ht="15" customHeight="1" x14ac:dyDescent="0.25">
      <c r="A841" s="37" t="str">
        <f t="shared" si="39"/>
        <v>LDONTF5.2</v>
      </c>
      <c r="B841" s="37">
        <f>VLOOKUP(L841,Mapping!D:F,3,0)</f>
        <v>5.2</v>
      </c>
      <c r="C841" s="37" t="str">
        <f>VLOOKUP(L841,Mapping!D:G,4,0)</f>
        <v>Ignore</v>
      </c>
      <c r="D841" s="38">
        <f t="shared" si="40"/>
        <v>17.518949197000001</v>
      </c>
      <c r="E841" s="38">
        <f t="shared" si="41"/>
        <v>26.722886338999999</v>
      </c>
      <c r="F841" s="37">
        <f>VLOOKUP(L841,Mapping!D:H,5,0)</f>
        <v>0</v>
      </c>
      <c r="G841" t="s">
        <v>562</v>
      </c>
      <c r="H841" t="s">
        <v>904</v>
      </c>
      <c r="I841" t="s">
        <v>906</v>
      </c>
      <c r="J841">
        <v>450000</v>
      </c>
      <c r="K841" t="s">
        <v>647</v>
      </c>
      <c r="L841">
        <v>452230</v>
      </c>
      <c r="M841">
        <v>0</v>
      </c>
      <c r="N841" t="s">
        <v>654</v>
      </c>
      <c r="O841" t="s">
        <v>565</v>
      </c>
      <c r="P841">
        <v>0</v>
      </c>
      <c r="Q841">
        <v>92039371.420000002</v>
      </c>
      <c r="R841">
        <v>0</v>
      </c>
      <c r="S841">
        <v>175189491.97</v>
      </c>
      <c r="T841">
        <v>0</v>
      </c>
      <c r="U841">
        <v>267228863.38999999</v>
      </c>
      <c r="V841">
        <v>0</v>
      </c>
      <c r="W841">
        <v>92039371.420000002</v>
      </c>
      <c r="X841">
        <v>0</v>
      </c>
      <c r="Y841">
        <v>175189491.97</v>
      </c>
      <c r="Z841">
        <v>0</v>
      </c>
      <c r="AA841">
        <v>267228863.38999999</v>
      </c>
    </row>
    <row r="842" spans="1:27" ht="15" customHeight="1" x14ac:dyDescent="0.25">
      <c r="A842" s="37" t="str">
        <f t="shared" si="39"/>
        <v>LDONTF5.2</v>
      </c>
      <c r="B842" s="37">
        <f>VLOOKUP(L842,Mapping!D:F,3,0)</f>
        <v>5.2</v>
      </c>
      <c r="C842" s="37" t="str">
        <f>VLOOKUP(L842,Mapping!D:G,4,0)</f>
        <v>Ignore</v>
      </c>
      <c r="D842" s="38">
        <f t="shared" si="40"/>
        <v>5.1559342900000003</v>
      </c>
      <c r="E842" s="38">
        <f t="shared" si="41"/>
        <v>10.325924127</v>
      </c>
      <c r="F842" s="37">
        <f>VLOOKUP(L842,Mapping!D:H,5,0)</f>
        <v>0</v>
      </c>
      <c r="G842" t="s">
        <v>562</v>
      </c>
      <c r="H842" t="s">
        <v>904</v>
      </c>
      <c r="I842" t="s">
        <v>906</v>
      </c>
      <c r="J842">
        <v>450000</v>
      </c>
      <c r="K842" t="s">
        <v>647</v>
      </c>
      <c r="L842">
        <v>452247</v>
      </c>
      <c r="M842">
        <v>0</v>
      </c>
      <c r="N842" t="s">
        <v>655</v>
      </c>
      <c r="O842" t="s">
        <v>565</v>
      </c>
      <c r="P842">
        <v>0</v>
      </c>
      <c r="Q842">
        <v>51699898.369999997</v>
      </c>
      <c r="R842">
        <v>0</v>
      </c>
      <c r="S842">
        <v>51559342.899999999</v>
      </c>
      <c r="T842">
        <v>0</v>
      </c>
      <c r="U842">
        <v>103259241.27</v>
      </c>
      <c r="V842">
        <v>0</v>
      </c>
      <c r="W842">
        <v>51699898.369999997</v>
      </c>
      <c r="X842">
        <v>0</v>
      </c>
      <c r="Y842">
        <v>51559342.899999999</v>
      </c>
      <c r="Z842">
        <v>0</v>
      </c>
      <c r="AA842">
        <v>103259241.27</v>
      </c>
    </row>
    <row r="843" spans="1:27" ht="15" customHeight="1" x14ac:dyDescent="0.25">
      <c r="A843" s="37" t="str">
        <f t="shared" si="39"/>
        <v>LDONTF5.5</v>
      </c>
      <c r="B843" s="37">
        <f>VLOOKUP(L843,Mapping!D:F,3,0)</f>
        <v>5.5</v>
      </c>
      <c r="C843" s="37" t="str">
        <f>VLOOKUP(L843,Mapping!D:G,4,0)</f>
        <v>Ignore</v>
      </c>
      <c r="D843" s="38">
        <f t="shared" si="40"/>
        <v>-1.1187344E-2</v>
      </c>
      <c r="E843" s="38">
        <f t="shared" si="41"/>
        <v>-1.1306504E-2</v>
      </c>
      <c r="F843" s="37">
        <f>VLOOKUP(L843,Mapping!D:H,5,0)</f>
        <v>0</v>
      </c>
      <c r="G843" t="s">
        <v>562</v>
      </c>
      <c r="H843" t="s">
        <v>904</v>
      </c>
      <c r="I843" t="s">
        <v>906</v>
      </c>
      <c r="J843">
        <v>460000</v>
      </c>
      <c r="K843" t="s">
        <v>656</v>
      </c>
      <c r="L843">
        <v>460000</v>
      </c>
      <c r="M843">
        <v>0</v>
      </c>
      <c r="N843" t="s">
        <v>706</v>
      </c>
      <c r="O843" t="s">
        <v>565</v>
      </c>
      <c r="P843">
        <v>-1191.6000000000001</v>
      </c>
      <c r="Q843">
        <v>0</v>
      </c>
      <c r="R843">
        <v>-111873.44</v>
      </c>
      <c r="S843">
        <v>0</v>
      </c>
      <c r="T843">
        <v>-113065.04</v>
      </c>
      <c r="U843">
        <v>0</v>
      </c>
      <c r="V843">
        <v>-1191.6000000000001</v>
      </c>
      <c r="W843">
        <v>0</v>
      </c>
      <c r="X843">
        <v>-111873.44</v>
      </c>
      <c r="Y843">
        <v>0</v>
      </c>
      <c r="Z843">
        <v>-113065.04</v>
      </c>
      <c r="AA843">
        <v>0</v>
      </c>
    </row>
    <row r="844" spans="1:27" ht="15" customHeight="1" x14ac:dyDescent="0.25">
      <c r="A844" s="37" t="str">
        <f t="shared" si="39"/>
        <v>LDONTF5.5</v>
      </c>
      <c r="B844" s="37">
        <f>VLOOKUP(L844,Mapping!D:F,3,0)</f>
        <v>5.5</v>
      </c>
      <c r="C844" s="37" t="str">
        <f>VLOOKUP(L844,Mapping!D:G,4,0)</f>
        <v>Ignore</v>
      </c>
      <c r="D844" s="38">
        <f t="shared" si="40"/>
        <v>-1.738475E-3</v>
      </c>
      <c r="E844" s="38">
        <f t="shared" si="41"/>
        <v>-4.0174659999999999E-3</v>
      </c>
      <c r="F844" s="37">
        <f>VLOOKUP(L844,Mapping!D:H,5,0)</f>
        <v>0</v>
      </c>
      <c r="G844" t="s">
        <v>562</v>
      </c>
      <c r="H844" t="s">
        <v>904</v>
      </c>
      <c r="I844" t="s">
        <v>906</v>
      </c>
      <c r="J844">
        <v>460000</v>
      </c>
      <c r="K844" t="s">
        <v>656</v>
      </c>
      <c r="L844">
        <v>460100</v>
      </c>
      <c r="M844">
        <v>0</v>
      </c>
      <c r="N844" t="s">
        <v>729</v>
      </c>
      <c r="O844" t="s">
        <v>565</v>
      </c>
      <c r="P844">
        <v>-22789.91</v>
      </c>
      <c r="Q844">
        <v>0</v>
      </c>
      <c r="R844">
        <v>-17384.75</v>
      </c>
      <c r="S844">
        <v>0</v>
      </c>
      <c r="T844">
        <v>-40174.660000000003</v>
      </c>
      <c r="U844">
        <v>0</v>
      </c>
      <c r="V844">
        <v>-22789.91</v>
      </c>
      <c r="W844">
        <v>0</v>
      </c>
      <c r="X844">
        <v>-17384.75</v>
      </c>
      <c r="Y844">
        <v>0</v>
      </c>
      <c r="Z844">
        <v>-40174.660000000003</v>
      </c>
      <c r="AA844">
        <v>0</v>
      </c>
    </row>
    <row r="845" spans="1:27" ht="15" customHeight="1" x14ac:dyDescent="0.25">
      <c r="A845" s="37" t="str">
        <f t="shared" si="39"/>
        <v>LDONTF5.5</v>
      </c>
      <c r="B845" s="37">
        <f>VLOOKUP(L845,Mapping!D:F,3,0)</f>
        <v>5.5</v>
      </c>
      <c r="C845" s="37" t="str">
        <f>VLOOKUP(L845,Mapping!D:G,4,0)</f>
        <v>Ignore</v>
      </c>
      <c r="D845" s="38">
        <f t="shared" si="40"/>
        <v>1.6998549999999999E-3</v>
      </c>
      <c r="E845" s="38">
        <f t="shared" si="41"/>
        <v>2.9843439999999999E-3</v>
      </c>
      <c r="F845" s="37">
        <f>VLOOKUP(L845,Mapping!D:H,5,0)</f>
        <v>0</v>
      </c>
      <c r="G845" t="s">
        <v>562</v>
      </c>
      <c r="H845" t="s">
        <v>904</v>
      </c>
      <c r="I845" t="s">
        <v>906</v>
      </c>
      <c r="J845">
        <v>460000</v>
      </c>
      <c r="K845" t="s">
        <v>656</v>
      </c>
      <c r="L845">
        <v>460101</v>
      </c>
      <c r="M845">
        <v>0</v>
      </c>
      <c r="N845" t="s">
        <v>732</v>
      </c>
      <c r="O845" t="s">
        <v>565</v>
      </c>
      <c r="P845">
        <v>0</v>
      </c>
      <c r="Q845">
        <v>12844.89</v>
      </c>
      <c r="R845">
        <v>0</v>
      </c>
      <c r="S845">
        <v>16998.55</v>
      </c>
      <c r="T845">
        <v>0</v>
      </c>
      <c r="U845">
        <v>29843.439999999999</v>
      </c>
      <c r="V845">
        <v>0</v>
      </c>
      <c r="W845">
        <v>12844.89</v>
      </c>
      <c r="X845">
        <v>0</v>
      </c>
      <c r="Y845">
        <v>16998.55</v>
      </c>
      <c r="Z845">
        <v>0</v>
      </c>
      <c r="AA845">
        <v>29843.439999999999</v>
      </c>
    </row>
    <row r="846" spans="1:27" ht="15" customHeight="1" x14ac:dyDescent="0.25">
      <c r="A846" s="37" t="str">
        <f t="shared" si="39"/>
        <v>LDONTF5.5</v>
      </c>
      <c r="B846" s="37">
        <f>VLOOKUP(L846,Mapping!D:F,3,0)</f>
        <v>5.5</v>
      </c>
      <c r="C846" s="37" t="str">
        <f>VLOOKUP(L846,Mapping!D:G,4,0)</f>
        <v>Ignore</v>
      </c>
      <c r="D846" s="38">
        <f t="shared" si="40"/>
        <v>0</v>
      </c>
      <c r="E846" s="38">
        <f t="shared" si="41"/>
        <v>1.0000000000000001E-9</v>
      </c>
      <c r="F846" s="37">
        <f>VLOOKUP(L846,Mapping!D:H,5,0)</f>
        <v>0</v>
      </c>
      <c r="G846" t="s">
        <v>562</v>
      </c>
      <c r="H846" t="s">
        <v>904</v>
      </c>
      <c r="I846" t="s">
        <v>906</v>
      </c>
      <c r="J846">
        <v>460000</v>
      </c>
      <c r="K846" t="s">
        <v>656</v>
      </c>
      <c r="L846">
        <v>460102</v>
      </c>
      <c r="M846">
        <v>0</v>
      </c>
      <c r="N846" t="s">
        <v>733</v>
      </c>
      <c r="O846" t="s">
        <v>565</v>
      </c>
      <c r="P846">
        <v>0</v>
      </c>
      <c r="Q846">
        <v>0.01</v>
      </c>
      <c r="R846">
        <v>0</v>
      </c>
      <c r="S846">
        <v>0</v>
      </c>
      <c r="T846">
        <v>0</v>
      </c>
      <c r="U846">
        <v>0.01</v>
      </c>
      <c r="V846">
        <v>0</v>
      </c>
      <c r="W846">
        <v>0.01</v>
      </c>
      <c r="X846">
        <v>0</v>
      </c>
      <c r="Y846">
        <v>0</v>
      </c>
      <c r="Z846">
        <v>0</v>
      </c>
      <c r="AA846">
        <v>0.01</v>
      </c>
    </row>
    <row r="847" spans="1:27" ht="15" customHeight="1" x14ac:dyDescent="0.25">
      <c r="A847" s="37" t="str">
        <f t="shared" si="39"/>
        <v>LDONTF5.5</v>
      </c>
      <c r="B847" s="37">
        <f>VLOOKUP(L847,Mapping!D:F,3,0)</f>
        <v>5.5</v>
      </c>
      <c r="C847" s="37" t="str">
        <f>VLOOKUP(L847,Mapping!D:G,4,0)</f>
        <v>Ignore</v>
      </c>
      <c r="D847" s="38">
        <f t="shared" si="40"/>
        <v>0</v>
      </c>
      <c r="E847" s="38">
        <f t="shared" si="41"/>
        <v>2.0000000000000001E-9</v>
      </c>
      <c r="F847" s="37">
        <f>VLOOKUP(L847,Mapping!D:H,5,0)</f>
        <v>0</v>
      </c>
      <c r="G847" t="s">
        <v>562</v>
      </c>
      <c r="H847" t="s">
        <v>904</v>
      </c>
      <c r="I847" t="s">
        <v>906</v>
      </c>
      <c r="J847">
        <v>460000</v>
      </c>
      <c r="K847" t="s">
        <v>656</v>
      </c>
      <c r="L847">
        <v>460114</v>
      </c>
      <c r="M847">
        <v>0</v>
      </c>
      <c r="N847" t="s">
        <v>828</v>
      </c>
      <c r="O847" t="s">
        <v>565</v>
      </c>
      <c r="P847">
        <v>0</v>
      </c>
      <c r="Q847">
        <v>0.02</v>
      </c>
      <c r="R847">
        <v>0</v>
      </c>
      <c r="S847">
        <v>0</v>
      </c>
      <c r="T847">
        <v>0</v>
      </c>
      <c r="U847">
        <v>0.02</v>
      </c>
      <c r="V847">
        <v>0</v>
      </c>
      <c r="W847">
        <v>0.02</v>
      </c>
      <c r="X847">
        <v>0</v>
      </c>
      <c r="Y847">
        <v>0</v>
      </c>
      <c r="Z847">
        <v>0</v>
      </c>
      <c r="AA847">
        <v>0.02</v>
      </c>
    </row>
    <row r="848" spans="1:27" ht="15" customHeight="1" x14ac:dyDescent="0.25">
      <c r="A848" s="37" t="str">
        <f t="shared" si="39"/>
        <v>LDONTF5.5</v>
      </c>
      <c r="B848" s="37">
        <f>VLOOKUP(L848,Mapping!D:F,3,0)</f>
        <v>5.5</v>
      </c>
      <c r="C848" s="37" t="str">
        <f>VLOOKUP(L848,Mapping!D:G,4,0)</f>
        <v>Ignore</v>
      </c>
      <c r="D848" s="38">
        <f t="shared" si="40"/>
        <v>2.8816000000000003E-5</v>
      </c>
      <c r="E848" s="38">
        <f t="shared" si="41"/>
        <v>1.0184389999999999E-3</v>
      </c>
      <c r="F848" s="37">
        <f>VLOOKUP(L848,Mapping!D:H,5,0)</f>
        <v>0</v>
      </c>
      <c r="G848" t="s">
        <v>562</v>
      </c>
      <c r="H848" t="s">
        <v>904</v>
      </c>
      <c r="I848" t="s">
        <v>906</v>
      </c>
      <c r="J848">
        <v>460000</v>
      </c>
      <c r="K848" t="s">
        <v>656</v>
      </c>
      <c r="L848">
        <v>460143</v>
      </c>
      <c r="M848">
        <v>0</v>
      </c>
      <c r="N848" t="s">
        <v>730</v>
      </c>
      <c r="O848" t="s">
        <v>565</v>
      </c>
      <c r="P848">
        <v>0</v>
      </c>
      <c r="Q848">
        <v>9896.23</v>
      </c>
      <c r="R848">
        <v>0</v>
      </c>
      <c r="S848">
        <v>288.16000000000003</v>
      </c>
      <c r="T848">
        <v>0</v>
      </c>
      <c r="U848">
        <v>10184.39</v>
      </c>
      <c r="V848">
        <v>0</v>
      </c>
      <c r="W848">
        <v>9896.23</v>
      </c>
      <c r="X848">
        <v>0</v>
      </c>
      <c r="Y848">
        <v>288.16000000000003</v>
      </c>
      <c r="Z848">
        <v>0</v>
      </c>
      <c r="AA848">
        <v>10184.39</v>
      </c>
    </row>
    <row r="849" spans="1:27" ht="15" customHeight="1" x14ac:dyDescent="0.25">
      <c r="A849" s="37" t="str">
        <f t="shared" si="39"/>
        <v>LDONTF5.5</v>
      </c>
      <c r="B849" s="37">
        <f>VLOOKUP(L849,Mapping!D:F,3,0)</f>
        <v>5.5</v>
      </c>
      <c r="C849" s="37" t="str">
        <f>VLOOKUP(L849,Mapping!D:G,4,0)</f>
        <v>Ignore</v>
      </c>
      <c r="D849" s="38">
        <f t="shared" si="40"/>
        <v>8.0840000000000009E-6</v>
      </c>
      <c r="E849" s="38">
        <f t="shared" si="41"/>
        <v>8.0840000000000009E-6</v>
      </c>
      <c r="F849" s="37">
        <f>VLOOKUP(L849,Mapping!D:H,5,0)</f>
        <v>0</v>
      </c>
      <c r="G849" t="s">
        <v>562</v>
      </c>
      <c r="H849" t="s">
        <v>904</v>
      </c>
      <c r="I849" t="s">
        <v>906</v>
      </c>
      <c r="J849">
        <v>460000</v>
      </c>
      <c r="K849" t="s">
        <v>656</v>
      </c>
      <c r="L849">
        <v>460144</v>
      </c>
      <c r="M849">
        <v>0</v>
      </c>
      <c r="N849" t="s">
        <v>734</v>
      </c>
      <c r="O849" t="s">
        <v>565</v>
      </c>
      <c r="P849">
        <v>0</v>
      </c>
      <c r="Q849">
        <v>0</v>
      </c>
      <c r="R849">
        <v>0</v>
      </c>
      <c r="S849">
        <v>80.84</v>
      </c>
      <c r="T849">
        <v>0</v>
      </c>
      <c r="U849">
        <v>80.84</v>
      </c>
      <c r="V849">
        <v>0</v>
      </c>
      <c r="W849">
        <v>0</v>
      </c>
      <c r="X849">
        <v>0</v>
      </c>
      <c r="Y849">
        <v>80.84</v>
      </c>
      <c r="Z849">
        <v>0</v>
      </c>
      <c r="AA849">
        <v>80.84</v>
      </c>
    </row>
    <row r="850" spans="1:27" ht="15" customHeight="1" x14ac:dyDescent="0.25">
      <c r="A850" s="37" t="str">
        <f t="shared" si="39"/>
        <v>LDONTF5.5</v>
      </c>
      <c r="B850" s="37">
        <f>VLOOKUP(L850,Mapping!D:F,3,0)</f>
        <v>5.5</v>
      </c>
      <c r="C850" s="37" t="str">
        <f>VLOOKUP(L850,Mapping!D:G,4,0)</f>
        <v>Ignore</v>
      </c>
      <c r="D850" s="38">
        <f t="shared" si="40"/>
        <v>1.7199999999999998E-6</v>
      </c>
      <c r="E850" s="38">
        <f t="shared" si="41"/>
        <v>6.5960000000000009E-6</v>
      </c>
      <c r="F850" s="37">
        <f>VLOOKUP(L850,Mapping!D:H,5,0)</f>
        <v>0</v>
      </c>
      <c r="G850" t="s">
        <v>562</v>
      </c>
      <c r="H850" t="s">
        <v>904</v>
      </c>
      <c r="I850" t="s">
        <v>906</v>
      </c>
      <c r="J850">
        <v>460000</v>
      </c>
      <c r="K850" t="s">
        <v>656</v>
      </c>
      <c r="L850">
        <v>460166</v>
      </c>
      <c r="M850">
        <v>0</v>
      </c>
      <c r="N850" t="s">
        <v>945</v>
      </c>
      <c r="O850" t="s">
        <v>565</v>
      </c>
      <c r="P850">
        <v>0</v>
      </c>
      <c r="Q850">
        <v>48.76</v>
      </c>
      <c r="R850">
        <v>0</v>
      </c>
      <c r="S850">
        <v>17.2</v>
      </c>
      <c r="T850">
        <v>0</v>
      </c>
      <c r="U850">
        <v>65.960000000000008</v>
      </c>
      <c r="V850">
        <v>0</v>
      </c>
      <c r="W850">
        <v>48.76</v>
      </c>
      <c r="X850">
        <v>0</v>
      </c>
      <c r="Y850">
        <v>17.2</v>
      </c>
      <c r="Z850">
        <v>0</v>
      </c>
      <c r="AA850">
        <v>65.960000000000008</v>
      </c>
    </row>
    <row r="851" spans="1:27" ht="15" customHeight="1" x14ac:dyDescent="0.25">
      <c r="A851" s="37" t="str">
        <f t="shared" si="39"/>
        <v>LDONTF5.3</v>
      </c>
      <c r="B851" s="37">
        <f>VLOOKUP(L851,Mapping!D:F,3,0)</f>
        <v>5.3</v>
      </c>
      <c r="C851" s="37" t="str">
        <f>VLOOKUP(L851,Mapping!D:G,4,0)</f>
        <v>Ignore</v>
      </c>
      <c r="D851" s="38">
        <f t="shared" si="40"/>
        <v>-4.3760000000000001E-4</v>
      </c>
      <c r="E851" s="38">
        <f t="shared" si="41"/>
        <v>-6.8829999999999998E-4</v>
      </c>
      <c r="F851" s="37">
        <f>VLOOKUP(L851,Mapping!D:H,5,0)</f>
        <v>0</v>
      </c>
      <c r="G851" t="s">
        <v>562</v>
      </c>
      <c r="H851" t="s">
        <v>904</v>
      </c>
      <c r="I851" t="s">
        <v>906</v>
      </c>
      <c r="J851">
        <v>510000</v>
      </c>
      <c r="K851" t="s">
        <v>659</v>
      </c>
      <c r="L851">
        <v>512110</v>
      </c>
      <c r="M851">
        <v>0</v>
      </c>
      <c r="N851" t="s">
        <v>741</v>
      </c>
      <c r="O851" t="s">
        <v>565</v>
      </c>
      <c r="P851">
        <v>-2507</v>
      </c>
      <c r="Q851">
        <v>0</v>
      </c>
      <c r="R851">
        <v>-4376</v>
      </c>
      <c r="S851">
        <v>0</v>
      </c>
      <c r="T851">
        <v>-6883</v>
      </c>
      <c r="U851">
        <v>0</v>
      </c>
      <c r="V851">
        <v>-2507</v>
      </c>
      <c r="W851">
        <v>0</v>
      </c>
      <c r="X851">
        <v>-4376</v>
      </c>
      <c r="Y851">
        <v>0</v>
      </c>
      <c r="Z851">
        <v>-6883</v>
      </c>
      <c r="AA851">
        <v>0</v>
      </c>
    </row>
    <row r="852" spans="1:27" ht="15" customHeight="1" x14ac:dyDescent="0.25">
      <c r="A852" s="37" t="str">
        <f t="shared" si="39"/>
        <v>LDONTF5.3</v>
      </c>
      <c r="B852" s="37">
        <f>VLOOKUP(L852,Mapping!D:F,3,0)</f>
        <v>5.3</v>
      </c>
      <c r="C852" s="37" t="str">
        <f>VLOOKUP(L852,Mapping!D:G,4,0)</f>
        <v>Ignore</v>
      </c>
      <c r="D852" s="38">
        <f t="shared" si="40"/>
        <v>-1.0295200000000001E-3</v>
      </c>
      <c r="E852" s="38">
        <f t="shared" si="41"/>
        <v>-1.608141E-3</v>
      </c>
      <c r="F852" s="37">
        <f>VLOOKUP(L852,Mapping!D:H,5,0)</f>
        <v>0</v>
      </c>
      <c r="G852" t="s">
        <v>562</v>
      </c>
      <c r="H852" t="s">
        <v>904</v>
      </c>
      <c r="I852" t="s">
        <v>906</v>
      </c>
      <c r="J852">
        <v>510000</v>
      </c>
      <c r="K852" t="s">
        <v>659</v>
      </c>
      <c r="L852">
        <v>512247</v>
      </c>
      <c r="M852">
        <v>0</v>
      </c>
      <c r="N852" t="s">
        <v>816</v>
      </c>
      <c r="O852" t="s">
        <v>565</v>
      </c>
      <c r="P852">
        <v>-5786.21</v>
      </c>
      <c r="Q852">
        <v>0</v>
      </c>
      <c r="R852">
        <v>-10295.200000000001</v>
      </c>
      <c r="S852">
        <v>0</v>
      </c>
      <c r="T852">
        <v>-16081.41</v>
      </c>
      <c r="U852">
        <v>0</v>
      </c>
      <c r="V852">
        <v>-5786.21</v>
      </c>
      <c r="W852">
        <v>0</v>
      </c>
      <c r="X852">
        <v>-10295.200000000001</v>
      </c>
      <c r="Y852">
        <v>0</v>
      </c>
      <c r="Z852">
        <v>-16081.41</v>
      </c>
      <c r="AA852">
        <v>0</v>
      </c>
    </row>
    <row r="853" spans="1:27" ht="15" customHeight="1" x14ac:dyDescent="0.25">
      <c r="A853" s="37" t="str">
        <f t="shared" si="39"/>
        <v>LDONTFIgnore</v>
      </c>
      <c r="B853" s="37" t="str">
        <f>VLOOKUP(L853,Mapping!D:F,3,0)</f>
        <v>Ignore</v>
      </c>
      <c r="C853" s="37" t="str">
        <f>VLOOKUP(L853,Mapping!D:G,4,0)</f>
        <v>Mirror</v>
      </c>
      <c r="D853" s="38">
        <f t="shared" si="40"/>
        <v>0</v>
      </c>
      <c r="E853" s="38">
        <f t="shared" si="41"/>
        <v>-6.6156059999999996E-3</v>
      </c>
      <c r="F853" s="37">
        <f>VLOOKUP(L853,Mapping!D:H,5,0)</f>
        <v>0</v>
      </c>
      <c r="G853" t="s">
        <v>562</v>
      </c>
      <c r="H853" t="s">
        <v>904</v>
      </c>
      <c r="I853" t="s">
        <v>906</v>
      </c>
      <c r="J853">
        <v>550000</v>
      </c>
      <c r="K853" t="s">
        <v>666</v>
      </c>
      <c r="L853">
        <v>553007</v>
      </c>
      <c r="M853">
        <v>0</v>
      </c>
      <c r="N853" t="s">
        <v>667</v>
      </c>
      <c r="O853" t="s">
        <v>565</v>
      </c>
      <c r="P853">
        <v>-66156.06</v>
      </c>
      <c r="Q853">
        <v>0</v>
      </c>
      <c r="R853">
        <v>0</v>
      </c>
      <c r="S853">
        <v>0</v>
      </c>
      <c r="T853">
        <v>-66156.06</v>
      </c>
      <c r="U853">
        <v>0</v>
      </c>
      <c r="V853">
        <v>-66156.06</v>
      </c>
      <c r="W853">
        <v>0</v>
      </c>
      <c r="X853">
        <v>0</v>
      </c>
      <c r="Y853">
        <v>0</v>
      </c>
      <c r="Z853">
        <v>-66156.06</v>
      </c>
      <c r="AA853">
        <v>0</v>
      </c>
    </row>
    <row r="854" spans="1:27" ht="15" customHeight="1" x14ac:dyDescent="0.25">
      <c r="A854" s="37" t="str">
        <f t="shared" si="39"/>
        <v>LDONTFIgnore</v>
      </c>
      <c r="B854" s="37" t="str">
        <f>VLOOKUP(L854,Mapping!D:F,3,0)</f>
        <v>Ignore</v>
      </c>
      <c r="C854" s="37" t="str">
        <f>VLOOKUP(L854,Mapping!D:G,4,0)</f>
        <v>Mirror</v>
      </c>
      <c r="D854" s="38">
        <f t="shared" si="40"/>
        <v>-2.148896E-3</v>
      </c>
      <c r="E854" s="38">
        <f t="shared" si="41"/>
        <v>-3.6617160000000002E-3</v>
      </c>
      <c r="F854" s="37">
        <f>VLOOKUP(L854,Mapping!D:H,5,0)</f>
        <v>0</v>
      </c>
      <c r="G854" t="s">
        <v>562</v>
      </c>
      <c r="H854" t="s">
        <v>904</v>
      </c>
      <c r="I854" t="s">
        <v>906</v>
      </c>
      <c r="J854">
        <v>550000</v>
      </c>
      <c r="K854" t="s">
        <v>666</v>
      </c>
      <c r="L854">
        <v>553020</v>
      </c>
      <c r="M854">
        <v>0</v>
      </c>
      <c r="N854" t="s">
        <v>1284</v>
      </c>
      <c r="O854" t="s">
        <v>565</v>
      </c>
      <c r="P854">
        <v>-15128.2</v>
      </c>
      <c r="Q854">
        <v>0</v>
      </c>
      <c r="R854">
        <v>-21488.959999999999</v>
      </c>
      <c r="S854">
        <v>0</v>
      </c>
      <c r="T854">
        <v>-36617.160000000003</v>
      </c>
      <c r="U854">
        <v>0</v>
      </c>
      <c r="V854">
        <v>-15128.2</v>
      </c>
      <c r="W854">
        <v>0</v>
      </c>
      <c r="X854">
        <v>-21488.959999999999</v>
      </c>
      <c r="Y854">
        <v>0</v>
      </c>
      <c r="Z854">
        <v>-36617.160000000003</v>
      </c>
      <c r="AA854">
        <v>0</v>
      </c>
    </row>
    <row r="855" spans="1:27" ht="15" customHeight="1" x14ac:dyDescent="0.25">
      <c r="A855" s="37" t="str">
        <f t="shared" si="39"/>
        <v>LDONTFIgnore</v>
      </c>
      <c r="B855" s="37" t="str">
        <f>VLOOKUP(L855,Mapping!D:F,3,0)</f>
        <v>Ignore</v>
      </c>
      <c r="C855" s="37" t="str">
        <f>VLOOKUP(L855,Mapping!D:G,4,0)</f>
        <v>Mirror</v>
      </c>
      <c r="D855" s="38">
        <f t="shared" si="40"/>
        <v>-5.9751259999999999E-3</v>
      </c>
      <c r="E855" s="38">
        <f t="shared" si="41"/>
        <v>-5.9751259999999999E-3</v>
      </c>
      <c r="F855" s="37">
        <f>VLOOKUP(L855,Mapping!D:H,5,0)</f>
        <v>0</v>
      </c>
      <c r="G855" t="s">
        <v>562</v>
      </c>
      <c r="H855" t="s">
        <v>904</v>
      </c>
      <c r="I855" t="s">
        <v>906</v>
      </c>
      <c r="J855">
        <v>550000</v>
      </c>
      <c r="K855" t="s">
        <v>666</v>
      </c>
      <c r="L855">
        <v>553105</v>
      </c>
      <c r="M855">
        <v>0</v>
      </c>
      <c r="N855" t="s">
        <v>668</v>
      </c>
      <c r="O855" t="s">
        <v>565</v>
      </c>
      <c r="P855">
        <v>0</v>
      </c>
      <c r="Q855">
        <v>0</v>
      </c>
      <c r="R855">
        <v>-59751.26</v>
      </c>
      <c r="S855">
        <v>0</v>
      </c>
      <c r="T855">
        <v>-59751.26</v>
      </c>
      <c r="U855">
        <v>0</v>
      </c>
      <c r="V855">
        <v>0</v>
      </c>
      <c r="W855">
        <v>0</v>
      </c>
      <c r="X855">
        <v>-59751.26</v>
      </c>
      <c r="Y855">
        <v>0</v>
      </c>
      <c r="Z855">
        <v>-59751.26</v>
      </c>
      <c r="AA855">
        <v>0</v>
      </c>
    </row>
    <row r="856" spans="1:27" ht="15" customHeight="1" x14ac:dyDescent="0.25">
      <c r="A856" s="37" t="str">
        <f t="shared" si="39"/>
        <v>LDONTFIgnore</v>
      </c>
      <c r="B856" s="37" t="str">
        <f>VLOOKUP(L856,Mapping!D:F,3,0)</f>
        <v>Ignore</v>
      </c>
      <c r="C856" s="37" t="str">
        <f>VLOOKUP(L856,Mapping!D:G,4,0)</f>
        <v>Mirror</v>
      </c>
      <c r="D856" s="38">
        <f t="shared" si="40"/>
        <v>-4.8647059999999999E-3</v>
      </c>
      <c r="E856" s="38">
        <f t="shared" si="41"/>
        <v>-6.0007350000000001E-3</v>
      </c>
      <c r="F856" s="37">
        <f>VLOOKUP(L856,Mapping!D:H,5,0)</f>
        <v>0</v>
      </c>
      <c r="G856" t="s">
        <v>562</v>
      </c>
      <c r="H856" t="s">
        <v>904</v>
      </c>
      <c r="I856" t="s">
        <v>906</v>
      </c>
      <c r="J856">
        <v>550000</v>
      </c>
      <c r="K856" t="s">
        <v>666</v>
      </c>
      <c r="L856">
        <v>553107</v>
      </c>
      <c r="M856">
        <v>0</v>
      </c>
      <c r="N856" t="s">
        <v>669</v>
      </c>
      <c r="O856" t="s">
        <v>565</v>
      </c>
      <c r="P856">
        <v>-11360.29</v>
      </c>
      <c r="Q856">
        <v>0</v>
      </c>
      <c r="R856">
        <v>-48647.06</v>
      </c>
      <c r="S856">
        <v>0</v>
      </c>
      <c r="T856">
        <v>-60007.35</v>
      </c>
      <c r="U856">
        <v>0</v>
      </c>
      <c r="V856">
        <v>-11360.29</v>
      </c>
      <c r="W856">
        <v>0</v>
      </c>
      <c r="X856">
        <v>-48647.06</v>
      </c>
      <c r="Y856">
        <v>0</v>
      </c>
      <c r="Z856">
        <v>-60007.35</v>
      </c>
      <c r="AA856">
        <v>0</v>
      </c>
    </row>
    <row r="857" spans="1:27" ht="15" customHeight="1" x14ac:dyDescent="0.25">
      <c r="A857" s="37" t="str">
        <f t="shared" si="39"/>
        <v>LDONTFIgnore</v>
      </c>
      <c r="B857" s="37" t="str">
        <f>VLOOKUP(L857,Mapping!D:F,3,0)</f>
        <v>Ignore</v>
      </c>
      <c r="C857" s="37" t="str">
        <f>VLOOKUP(L857,Mapping!D:G,4,0)</f>
        <v>Mirror</v>
      </c>
      <c r="D857" s="38">
        <f t="shared" si="40"/>
        <v>0.12420083100000001</v>
      </c>
      <c r="E857" s="38">
        <f t="shared" si="41"/>
        <v>0.178997453</v>
      </c>
      <c r="F857" s="37">
        <f>VLOOKUP(L857,Mapping!D:H,5,0)</f>
        <v>0</v>
      </c>
      <c r="G857" t="s">
        <v>562</v>
      </c>
      <c r="H857" t="s">
        <v>904</v>
      </c>
      <c r="I857" t="s">
        <v>906</v>
      </c>
      <c r="J857">
        <v>550000</v>
      </c>
      <c r="K857" t="s">
        <v>666</v>
      </c>
      <c r="L857">
        <v>553111</v>
      </c>
      <c r="M857">
        <v>0</v>
      </c>
      <c r="N857" t="s">
        <v>670</v>
      </c>
      <c r="O857" t="s">
        <v>565</v>
      </c>
      <c r="P857">
        <v>0</v>
      </c>
      <c r="Q857">
        <v>547966.22</v>
      </c>
      <c r="R857">
        <v>0</v>
      </c>
      <c r="S857">
        <v>1242008.31</v>
      </c>
      <c r="T857">
        <v>0</v>
      </c>
      <c r="U857">
        <v>1789974.53</v>
      </c>
      <c r="V857">
        <v>0</v>
      </c>
      <c r="W857">
        <v>547966.22</v>
      </c>
      <c r="X857">
        <v>0</v>
      </c>
      <c r="Y857">
        <v>1242008.31</v>
      </c>
      <c r="Z857">
        <v>0</v>
      </c>
      <c r="AA857">
        <v>1789974.53</v>
      </c>
    </row>
    <row r="858" spans="1:27" ht="15" customHeight="1" x14ac:dyDescent="0.25">
      <c r="A858" s="37" t="str">
        <f t="shared" si="39"/>
        <v>LDONTFIgnore</v>
      </c>
      <c r="B858" s="37" t="str">
        <f>VLOOKUP(L858,Mapping!D:F,3,0)</f>
        <v>Ignore</v>
      </c>
      <c r="C858" s="37" t="str">
        <f>VLOOKUP(L858,Mapping!D:G,4,0)</f>
        <v>Mirror</v>
      </c>
      <c r="D858" s="38">
        <f t="shared" si="40"/>
        <v>-3.5755639999999998E-3</v>
      </c>
      <c r="E858" s="38">
        <f t="shared" si="41"/>
        <v>-6.3213569999999997E-3</v>
      </c>
      <c r="F858" s="37">
        <f>VLOOKUP(L858,Mapping!D:H,5,0)</f>
        <v>0</v>
      </c>
      <c r="G858" t="s">
        <v>562</v>
      </c>
      <c r="H858" t="s">
        <v>904</v>
      </c>
      <c r="I858" t="s">
        <v>906</v>
      </c>
      <c r="J858">
        <v>550000</v>
      </c>
      <c r="K858" t="s">
        <v>666</v>
      </c>
      <c r="L858">
        <v>553117</v>
      </c>
      <c r="M858">
        <v>0</v>
      </c>
      <c r="N858" t="s">
        <v>1285</v>
      </c>
      <c r="O858" t="s">
        <v>565</v>
      </c>
      <c r="P858">
        <v>-27457.93</v>
      </c>
      <c r="Q858">
        <v>0</v>
      </c>
      <c r="R858">
        <v>-35755.64</v>
      </c>
      <c r="S858">
        <v>0</v>
      </c>
      <c r="T858">
        <v>-63213.57</v>
      </c>
      <c r="U858">
        <v>0</v>
      </c>
      <c r="V858">
        <v>-27457.93</v>
      </c>
      <c r="W858">
        <v>0</v>
      </c>
      <c r="X858">
        <v>-35755.64</v>
      </c>
      <c r="Y858">
        <v>0</v>
      </c>
      <c r="Z858">
        <v>-63213.57</v>
      </c>
      <c r="AA858">
        <v>0</v>
      </c>
    </row>
    <row r="859" spans="1:27" ht="15" customHeight="1" x14ac:dyDescent="0.25">
      <c r="A859" s="37" t="str">
        <f t="shared" si="39"/>
        <v>LDONTF6.1a</v>
      </c>
      <c r="B859" s="37" t="str">
        <f>VLOOKUP(L859,Mapping!D:F,3,0)</f>
        <v>6.1a</v>
      </c>
      <c r="C859" s="37" t="str">
        <f>VLOOKUP(L859,Mapping!D:G,4,0)</f>
        <v>Accrual</v>
      </c>
      <c r="D859" s="38">
        <f t="shared" si="40"/>
        <v>0</v>
      </c>
      <c r="E859" s="38">
        <f t="shared" si="41"/>
        <v>-7.4999999999999993E-5</v>
      </c>
      <c r="F859" s="37">
        <f>VLOOKUP(L859,Mapping!D:H,5,0)</f>
        <v>0</v>
      </c>
      <c r="G859" t="s">
        <v>562</v>
      </c>
      <c r="H859" t="s">
        <v>904</v>
      </c>
      <c r="I859" t="s">
        <v>906</v>
      </c>
      <c r="J859">
        <v>550000</v>
      </c>
      <c r="K859" t="s">
        <v>666</v>
      </c>
      <c r="L859">
        <v>553130</v>
      </c>
      <c r="M859">
        <v>0</v>
      </c>
      <c r="N859" t="s">
        <v>2254</v>
      </c>
      <c r="O859" t="s">
        <v>565</v>
      </c>
      <c r="P859">
        <v>-750</v>
      </c>
      <c r="Q859">
        <v>0</v>
      </c>
      <c r="R859">
        <v>0</v>
      </c>
      <c r="S859">
        <v>0</v>
      </c>
      <c r="T859">
        <v>-750</v>
      </c>
      <c r="U859">
        <v>0</v>
      </c>
      <c r="V859">
        <v>-750</v>
      </c>
      <c r="W859">
        <v>0</v>
      </c>
      <c r="X859">
        <v>0</v>
      </c>
      <c r="Y859">
        <v>0</v>
      </c>
      <c r="Z859">
        <v>-750</v>
      </c>
      <c r="AA859">
        <v>0</v>
      </c>
    </row>
    <row r="860" spans="1:27" ht="15" customHeight="1" x14ac:dyDescent="0.25">
      <c r="A860" s="37" t="str">
        <f t="shared" si="39"/>
        <v>LDONTF6.3</v>
      </c>
      <c r="B860" s="37">
        <f>VLOOKUP(L860,Mapping!D:F,3,0)</f>
        <v>6.3</v>
      </c>
      <c r="C860" s="37" t="str">
        <f>VLOOKUP(L860,Mapping!D:G,4,0)</f>
        <v>Mirror</v>
      </c>
      <c r="D860" s="38">
        <f t="shared" si="40"/>
        <v>-7.2900490000000007E-3</v>
      </c>
      <c r="E860" s="38">
        <f t="shared" si="41"/>
        <v>-1.10352E-2</v>
      </c>
      <c r="F860" s="37">
        <f>VLOOKUP(L860,Mapping!D:H,5,0)</f>
        <v>0</v>
      </c>
      <c r="G860" t="s">
        <v>562</v>
      </c>
      <c r="H860" t="s">
        <v>904</v>
      </c>
      <c r="I860" t="s">
        <v>906</v>
      </c>
      <c r="J860">
        <v>550000</v>
      </c>
      <c r="K860" t="s">
        <v>666</v>
      </c>
      <c r="L860">
        <v>553131</v>
      </c>
      <c r="M860">
        <v>0</v>
      </c>
      <c r="N860" t="s">
        <v>671</v>
      </c>
      <c r="O860" t="s">
        <v>565</v>
      </c>
      <c r="P860">
        <v>-37451.51</v>
      </c>
      <c r="Q860">
        <v>0</v>
      </c>
      <c r="R860">
        <v>-72900.490000000005</v>
      </c>
      <c r="S860">
        <v>0</v>
      </c>
      <c r="T860">
        <v>-110352</v>
      </c>
      <c r="U860">
        <v>0</v>
      </c>
      <c r="V860">
        <v>-37451.51</v>
      </c>
      <c r="W860">
        <v>0</v>
      </c>
      <c r="X860">
        <v>-72900.490000000005</v>
      </c>
      <c r="Y860">
        <v>0</v>
      </c>
      <c r="Z860">
        <v>-110352</v>
      </c>
      <c r="AA860">
        <v>0</v>
      </c>
    </row>
    <row r="861" spans="1:27" ht="15" customHeight="1" x14ac:dyDescent="0.25">
      <c r="A861" s="37" t="str">
        <f t="shared" si="39"/>
        <v>LDONTF6.1a</v>
      </c>
      <c r="B861" s="37" t="str">
        <f>VLOOKUP(L861,Mapping!D:F,3,0)</f>
        <v>6.1a</v>
      </c>
      <c r="C861" s="37" t="str">
        <f>VLOOKUP(L861,Mapping!D:G,4,0)</f>
        <v>Accrual</v>
      </c>
      <c r="D861" s="38">
        <f t="shared" si="40"/>
        <v>-5.1643000000000001E-3</v>
      </c>
      <c r="E861" s="38">
        <f t="shared" si="41"/>
        <v>-8.6993000000000001E-3</v>
      </c>
      <c r="F861" s="37">
        <f>VLOOKUP(L861,Mapping!D:H,5,0)</f>
        <v>0</v>
      </c>
      <c r="G861" t="s">
        <v>562</v>
      </c>
      <c r="H861" t="s">
        <v>904</v>
      </c>
      <c r="I861" t="s">
        <v>906</v>
      </c>
      <c r="J861">
        <v>550000</v>
      </c>
      <c r="K861" t="s">
        <v>666</v>
      </c>
      <c r="L861">
        <v>553140</v>
      </c>
      <c r="M861">
        <v>0</v>
      </c>
      <c r="N861" t="s">
        <v>2256</v>
      </c>
      <c r="O861" t="s">
        <v>565</v>
      </c>
      <c r="P861">
        <v>-35350</v>
      </c>
      <c r="Q861">
        <v>0</v>
      </c>
      <c r="R861">
        <v>-51643</v>
      </c>
      <c r="S861">
        <v>0</v>
      </c>
      <c r="T861">
        <v>-86993</v>
      </c>
      <c r="U861">
        <v>0</v>
      </c>
      <c r="V861">
        <v>-35350</v>
      </c>
      <c r="W861">
        <v>0</v>
      </c>
      <c r="X861">
        <v>-51643</v>
      </c>
      <c r="Y861">
        <v>0</v>
      </c>
      <c r="Z861">
        <v>-86993</v>
      </c>
      <c r="AA861">
        <v>0</v>
      </c>
    </row>
    <row r="862" spans="1:27" ht="15" customHeight="1" x14ac:dyDescent="0.25">
      <c r="A862" s="37" t="str">
        <f t="shared" si="39"/>
        <v>LDONTFIgnore</v>
      </c>
      <c r="B862" s="37" t="str">
        <f>VLOOKUP(L862,Mapping!D:F,3,0)</f>
        <v>Ignore</v>
      </c>
      <c r="C862" s="37" t="str">
        <f>VLOOKUP(L862,Mapping!D:G,4,0)</f>
        <v>Mirror</v>
      </c>
      <c r="D862" s="38">
        <f t="shared" si="40"/>
        <v>-1.7770470000000001E-3</v>
      </c>
      <c r="E862" s="38">
        <f t="shared" si="41"/>
        <v>-1.826427E-3</v>
      </c>
      <c r="F862" s="37">
        <f>VLOOKUP(L862,Mapping!D:H,5,0)</f>
        <v>0</v>
      </c>
      <c r="G862" t="s">
        <v>562</v>
      </c>
      <c r="H862" t="s">
        <v>904</v>
      </c>
      <c r="I862" t="s">
        <v>906</v>
      </c>
      <c r="J862">
        <v>550000</v>
      </c>
      <c r="K862" t="s">
        <v>666</v>
      </c>
      <c r="L862">
        <v>553141</v>
      </c>
      <c r="M862">
        <v>0</v>
      </c>
      <c r="N862" t="s">
        <v>672</v>
      </c>
      <c r="O862" t="s">
        <v>565</v>
      </c>
      <c r="P862">
        <v>-493.8</v>
      </c>
      <c r="Q862">
        <v>0</v>
      </c>
      <c r="R862">
        <v>-17770.47</v>
      </c>
      <c r="S862">
        <v>0</v>
      </c>
      <c r="T862">
        <v>-18264.27</v>
      </c>
      <c r="U862">
        <v>0</v>
      </c>
      <c r="V862">
        <v>-493.8</v>
      </c>
      <c r="W862">
        <v>0</v>
      </c>
      <c r="X862">
        <v>-17770.47</v>
      </c>
      <c r="Y862">
        <v>0</v>
      </c>
      <c r="Z862">
        <v>-18264.27</v>
      </c>
      <c r="AA862">
        <v>0</v>
      </c>
    </row>
    <row r="863" spans="1:27" ht="15" customHeight="1" x14ac:dyDescent="0.25">
      <c r="A863" s="37" t="str">
        <f t="shared" si="39"/>
        <v>LDONTFIgnore</v>
      </c>
      <c r="B863" s="37" t="str">
        <f>VLOOKUP(L863,Mapping!D:F,3,0)</f>
        <v>Ignore</v>
      </c>
      <c r="C863" s="37" t="str">
        <f>VLOOKUP(L863,Mapping!D:G,4,0)</f>
        <v>Mirror</v>
      </c>
      <c r="D863" s="38">
        <f t="shared" si="40"/>
        <v>-2.360848E-3</v>
      </c>
      <c r="E863" s="38">
        <f t="shared" si="41"/>
        <v>-2.8235859999999999E-3</v>
      </c>
      <c r="F863" s="37">
        <f>VLOOKUP(L863,Mapping!D:H,5,0)</f>
        <v>0</v>
      </c>
      <c r="G863" t="s">
        <v>562</v>
      </c>
      <c r="H863" t="s">
        <v>904</v>
      </c>
      <c r="I863" t="s">
        <v>906</v>
      </c>
      <c r="J863">
        <v>550000</v>
      </c>
      <c r="K863" t="s">
        <v>666</v>
      </c>
      <c r="L863">
        <v>553147</v>
      </c>
      <c r="M863">
        <v>0</v>
      </c>
      <c r="N863" t="s">
        <v>951</v>
      </c>
      <c r="O863" t="s">
        <v>565</v>
      </c>
      <c r="P863">
        <v>-4627.38</v>
      </c>
      <c r="Q863">
        <v>0</v>
      </c>
      <c r="R863">
        <v>-23608.48</v>
      </c>
      <c r="S863">
        <v>0</v>
      </c>
      <c r="T863">
        <v>-28235.86</v>
      </c>
      <c r="U863">
        <v>0</v>
      </c>
      <c r="V863">
        <v>-4627.38</v>
      </c>
      <c r="W863">
        <v>0</v>
      </c>
      <c r="X863">
        <v>-23608.48</v>
      </c>
      <c r="Y863">
        <v>0</v>
      </c>
      <c r="Z863">
        <v>-28235.86</v>
      </c>
      <c r="AA863">
        <v>0</v>
      </c>
    </row>
    <row r="864" spans="1:27" ht="15" customHeight="1" x14ac:dyDescent="0.25">
      <c r="A864" s="37" t="str">
        <f t="shared" si="39"/>
        <v>LDONTF6.1a</v>
      </c>
      <c r="B864" s="37" t="str">
        <f>VLOOKUP(L864,Mapping!D:F,3,0)</f>
        <v>6.1a</v>
      </c>
      <c r="C864" s="37" t="str">
        <f>VLOOKUP(L864,Mapping!D:G,4,0)</f>
        <v>Accrual</v>
      </c>
      <c r="D864" s="38">
        <f t="shared" si="40"/>
        <v>-3.9368094999999999E-2</v>
      </c>
      <c r="E864" s="38">
        <f t="shared" si="41"/>
        <v>-6.4095511999999993E-2</v>
      </c>
      <c r="F864" s="37">
        <f>VLOOKUP(L864,Mapping!D:H,5,0)</f>
        <v>0</v>
      </c>
      <c r="G864" t="s">
        <v>562</v>
      </c>
      <c r="H864" t="s">
        <v>904</v>
      </c>
      <c r="I864" t="s">
        <v>906</v>
      </c>
      <c r="J864">
        <v>550000</v>
      </c>
      <c r="K864" t="s">
        <v>666</v>
      </c>
      <c r="L864">
        <v>553171</v>
      </c>
      <c r="M864">
        <v>0</v>
      </c>
      <c r="N864" t="s">
        <v>673</v>
      </c>
      <c r="O864" t="s">
        <v>565</v>
      </c>
      <c r="P864">
        <v>-247274.17</v>
      </c>
      <c r="Q864">
        <v>0</v>
      </c>
      <c r="R864">
        <v>-393680.95</v>
      </c>
      <c r="S864">
        <v>0</v>
      </c>
      <c r="T864">
        <v>-640955.12</v>
      </c>
      <c r="U864">
        <v>0</v>
      </c>
      <c r="V864">
        <v>-247274.17</v>
      </c>
      <c r="W864">
        <v>0</v>
      </c>
      <c r="X864">
        <v>-393680.95</v>
      </c>
      <c r="Y864">
        <v>0</v>
      </c>
      <c r="Z864">
        <v>-640955.12</v>
      </c>
      <c r="AA864">
        <v>0</v>
      </c>
    </row>
    <row r="865" spans="1:27" ht="15" customHeight="1" x14ac:dyDescent="0.25">
      <c r="A865" s="37" t="str">
        <f t="shared" si="39"/>
        <v>LDONTF6.1a</v>
      </c>
      <c r="B865" s="37" t="str">
        <f>VLOOKUP(L865,Mapping!D:F,3,0)</f>
        <v>6.1a</v>
      </c>
      <c r="C865" s="37" t="str">
        <f>VLOOKUP(L865,Mapping!D:G,4,0)</f>
        <v>Accrual</v>
      </c>
      <c r="D865" s="38">
        <f t="shared" si="40"/>
        <v>-0.15300228999999999</v>
      </c>
      <c r="E865" s="38">
        <f t="shared" si="41"/>
        <v>-0.22356010899999998</v>
      </c>
      <c r="F865" s="37">
        <f>VLOOKUP(L865,Mapping!D:H,5,0)</f>
        <v>0</v>
      </c>
      <c r="G865" t="s">
        <v>562</v>
      </c>
      <c r="H865" t="s">
        <v>904</v>
      </c>
      <c r="I865" t="s">
        <v>906</v>
      </c>
      <c r="J865">
        <v>550000</v>
      </c>
      <c r="K865" t="s">
        <v>666</v>
      </c>
      <c r="L865">
        <v>553176</v>
      </c>
      <c r="M865">
        <v>0</v>
      </c>
      <c r="N865" t="s">
        <v>674</v>
      </c>
      <c r="O865" t="s">
        <v>565</v>
      </c>
      <c r="P865">
        <v>-705578.19</v>
      </c>
      <c r="Q865">
        <v>0</v>
      </c>
      <c r="R865">
        <v>-1530022.9</v>
      </c>
      <c r="S865">
        <v>0</v>
      </c>
      <c r="T865">
        <v>-2235601.09</v>
      </c>
      <c r="U865">
        <v>0</v>
      </c>
      <c r="V865">
        <v>-705578.19</v>
      </c>
      <c r="W865">
        <v>0</v>
      </c>
      <c r="X865">
        <v>-1530022.9</v>
      </c>
      <c r="Y865">
        <v>0</v>
      </c>
      <c r="Z865">
        <v>-2235601.09</v>
      </c>
      <c r="AA865">
        <v>0</v>
      </c>
    </row>
    <row r="866" spans="1:27" ht="15" customHeight="1" x14ac:dyDescent="0.25">
      <c r="A866" s="37" t="str">
        <f t="shared" si="39"/>
        <v>LDONTFIgnore</v>
      </c>
      <c r="B866" s="37" t="str">
        <f>VLOOKUP(L866,Mapping!D:F,3,0)</f>
        <v>Ignore</v>
      </c>
      <c r="C866" s="37" t="str">
        <f>VLOOKUP(L866,Mapping!D:G,4,0)</f>
        <v>Mirror</v>
      </c>
      <c r="D866" s="38">
        <f t="shared" si="40"/>
        <v>-8.5087131999999996E-2</v>
      </c>
      <c r="E866" s="38">
        <f t="shared" si="41"/>
        <v>-0.106993004</v>
      </c>
      <c r="F866" s="37">
        <f>VLOOKUP(L866,Mapping!D:H,5,0)</f>
        <v>0</v>
      </c>
      <c r="G866" t="s">
        <v>562</v>
      </c>
      <c r="H866" t="s">
        <v>904</v>
      </c>
      <c r="I866" t="s">
        <v>906</v>
      </c>
      <c r="J866">
        <v>550000</v>
      </c>
      <c r="K866" t="s">
        <v>666</v>
      </c>
      <c r="L866">
        <v>553180</v>
      </c>
      <c r="M866">
        <v>0</v>
      </c>
      <c r="N866" t="s">
        <v>675</v>
      </c>
      <c r="O866" t="s">
        <v>565</v>
      </c>
      <c r="P866">
        <v>-219058.72</v>
      </c>
      <c r="Q866">
        <v>0</v>
      </c>
      <c r="R866">
        <v>-850871.32</v>
      </c>
      <c r="S866">
        <v>0</v>
      </c>
      <c r="T866">
        <v>-1069930.04</v>
      </c>
      <c r="U866">
        <v>0</v>
      </c>
      <c r="V866">
        <v>-219058.72</v>
      </c>
      <c r="W866">
        <v>0</v>
      </c>
      <c r="X866">
        <v>-850871.32</v>
      </c>
      <c r="Y866">
        <v>0</v>
      </c>
      <c r="Z866">
        <v>-1069930.04</v>
      </c>
      <c r="AA866">
        <v>0</v>
      </c>
    </row>
    <row r="867" spans="1:27" ht="15" customHeight="1" x14ac:dyDescent="0.25">
      <c r="A867" s="37" t="str">
        <f t="shared" si="39"/>
        <v>LDONTF6.1a</v>
      </c>
      <c r="B867" s="37" t="str">
        <f>VLOOKUP(L867,Mapping!D:F,3,0)</f>
        <v>6.1a</v>
      </c>
      <c r="C867" s="37" t="str">
        <f>VLOOKUP(L867,Mapping!D:G,4,0)</f>
        <v>Accrual</v>
      </c>
      <c r="D867" s="38">
        <f t="shared" si="40"/>
        <v>-0.15747235700000001</v>
      </c>
      <c r="E867" s="38">
        <f t="shared" si="41"/>
        <v>-0.25638200899999997</v>
      </c>
      <c r="F867" s="37">
        <f>VLOOKUP(L867,Mapping!D:H,5,0)</f>
        <v>0</v>
      </c>
      <c r="G867" t="s">
        <v>562</v>
      </c>
      <c r="H867" t="s">
        <v>904</v>
      </c>
      <c r="I867" t="s">
        <v>906</v>
      </c>
      <c r="J867">
        <v>550000</v>
      </c>
      <c r="K867" t="s">
        <v>666</v>
      </c>
      <c r="L867">
        <v>553190</v>
      </c>
      <c r="M867">
        <v>0</v>
      </c>
      <c r="N867" t="s">
        <v>676</v>
      </c>
      <c r="O867" t="s">
        <v>565</v>
      </c>
      <c r="P867">
        <v>-989096.52</v>
      </c>
      <c r="Q867">
        <v>0</v>
      </c>
      <c r="R867">
        <v>-1574723.57</v>
      </c>
      <c r="S867">
        <v>0</v>
      </c>
      <c r="T867">
        <v>-2563820.09</v>
      </c>
      <c r="U867">
        <v>0</v>
      </c>
      <c r="V867">
        <v>-989096.52</v>
      </c>
      <c r="W867">
        <v>0</v>
      </c>
      <c r="X867">
        <v>-1574723.57</v>
      </c>
      <c r="Y867">
        <v>0</v>
      </c>
      <c r="Z867">
        <v>-2563820.09</v>
      </c>
      <c r="AA867">
        <v>0</v>
      </c>
    </row>
    <row r="868" spans="1:27" ht="15" customHeight="1" x14ac:dyDescent="0.25">
      <c r="A868" s="37" t="str">
        <f t="shared" si="39"/>
        <v>LDONTF6.1</v>
      </c>
      <c r="B868" s="37">
        <f>VLOOKUP(L868,Mapping!D:F,3,0)</f>
        <v>6.1</v>
      </c>
      <c r="C868" s="37" t="str">
        <f>VLOOKUP(L868,Mapping!D:G,4,0)</f>
        <v>Accrual</v>
      </c>
      <c r="D868" s="38">
        <f t="shared" si="40"/>
        <v>-0.191910313</v>
      </c>
      <c r="E868" s="38">
        <f t="shared" si="41"/>
        <v>-0.35473058099999999</v>
      </c>
      <c r="F868" s="37">
        <f>VLOOKUP(L868,Mapping!D:H,5,0)</f>
        <v>0</v>
      </c>
      <c r="G868" t="s">
        <v>562</v>
      </c>
      <c r="H868" t="s">
        <v>904</v>
      </c>
      <c r="I868" t="s">
        <v>906</v>
      </c>
      <c r="J868">
        <v>550000</v>
      </c>
      <c r="K868" t="s">
        <v>666</v>
      </c>
      <c r="L868">
        <v>553202</v>
      </c>
      <c r="M868">
        <v>0</v>
      </c>
      <c r="N868" t="s">
        <v>678</v>
      </c>
      <c r="O868" t="s">
        <v>565</v>
      </c>
      <c r="P868">
        <v>-1628202.6800000004</v>
      </c>
      <c r="Q868">
        <v>0</v>
      </c>
      <c r="R868">
        <v>-1919103.13</v>
      </c>
      <c r="S868">
        <v>0</v>
      </c>
      <c r="T868">
        <v>-3547305.81</v>
      </c>
      <c r="U868">
        <v>0</v>
      </c>
      <c r="V868">
        <v>-1628202.6800000004</v>
      </c>
      <c r="W868">
        <v>0</v>
      </c>
      <c r="X868">
        <v>-1919103.13</v>
      </c>
      <c r="Y868">
        <v>0</v>
      </c>
      <c r="Z868">
        <v>-3547305.81</v>
      </c>
      <c r="AA868">
        <v>0</v>
      </c>
    </row>
    <row r="869" spans="1:27" ht="15" customHeight="1" x14ac:dyDescent="0.25">
      <c r="A869" s="37" t="str">
        <f t="shared" si="39"/>
        <v>LDONTF6.1</v>
      </c>
      <c r="B869" s="37">
        <f>VLOOKUP(L869,Mapping!D:F,3,0)</f>
        <v>6.1</v>
      </c>
      <c r="C869" s="37" t="str">
        <f>VLOOKUP(L869,Mapping!D:G,4,0)</f>
        <v>Accrual</v>
      </c>
      <c r="D869" s="38">
        <f t="shared" si="40"/>
        <v>8.3873490000000009E-2</v>
      </c>
      <c r="E869" s="38">
        <f t="shared" si="41"/>
        <v>0.138791422</v>
      </c>
      <c r="F869" s="37">
        <f>VLOOKUP(L869,Mapping!D:H,5,0)</f>
        <v>0</v>
      </c>
      <c r="G869" t="s">
        <v>562</v>
      </c>
      <c r="H869" t="s">
        <v>904</v>
      </c>
      <c r="I869" t="s">
        <v>906</v>
      </c>
      <c r="J869">
        <v>550000</v>
      </c>
      <c r="K869" t="s">
        <v>666</v>
      </c>
      <c r="L869">
        <v>553208</v>
      </c>
      <c r="M869">
        <v>0</v>
      </c>
      <c r="N869" t="s">
        <v>679</v>
      </c>
      <c r="O869" t="s">
        <v>565</v>
      </c>
      <c r="P869">
        <v>0</v>
      </c>
      <c r="Q869">
        <v>549179.32000000007</v>
      </c>
      <c r="R869">
        <v>0</v>
      </c>
      <c r="S869">
        <v>838734.9</v>
      </c>
      <c r="T869">
        <v>0</v>
      </c>
      <c r="U869">
        <v>1387914.22</v>
      </c>
      <c r="V869">
        <v>0</v>
      </c>
      <c r="W869">
        <v>549179.32000000007</v>
      </c>
      <c r="X869">
        <v>0</v>
      </c>
      <c r="Y869">
        <v>838734.9</v>
      </c>
      <c r="Z869">
        <v>0</v>
      </c>
      <c r="AA869">
        <v>1387914.22</v>
      </c>
    </row>
    <row r="870" spans="1:27" ht="15" customHeight="1" x14ac:dyDescent="0.25">
      <c r="A870" s="37" t="str">
        <f t="shared" si="39"/>
        <v>LDONTFIgnore</v>
      </c>
      <c r="B870" s="37" t="str">
        <f>VLOOKUP(L870,Mapping!D:F,3,0)</f>
        <v>Ignore</v>
      </c>
      <c r="C870" s="37" t="str">
        <f>VLOOKUP(L870,Mapping!D:G,4,0)</f>
        <v>Mirror</v>
      </c>
      <c r="D870" s="38">
        <f t="shared" si="40"/>
        <v>-5.3696250000000003E-3</v>
      </c>
      <c r="E870" s="38">
        <f t="shared" si="41"/>
        <v>-5.3696250000000003E-3</v>
      </c>
      <c r="F870" s="37">
        <f>VLOOKUP(L870,Mapping!D:H,5,0)</f>
        <v>0</v>
      </c>
      <c r="G870" t="s">
        <v>562</v>
      </c>
      <c r="H870" t="s">
        <v>904</v>
      </c>
      <c r="I870" t="s">
        <v>906</v>
      </c>
      <c r="J870">
        <v>550000</v>
      </c>
      <c r="K870" t="s">
        <v>666</v>
      </c>
      <c r="L870">
        <v>553213</v>
      </c>
      <c r="M870">
        <v>0</v>
      </c>
      <c r="N870" t="s">
        <v>680</v>
      </c>
      <c r="O870" t="s">
        <v>565</v>
      </c>
      <c r="P870">
        <v>0</v>
      </c>
      <c r="Q870">
        <v>0</v>
      </c>
      <c r="R870">
        <v>-53696.25</v>
      </c>
      <c r="S870">
        <v>0</v>
      </c>
      <c r="T870">
        <v>-53696.25</v>
      </c>
      <c r="U870">
        <v>0</v>
      </c>
      <c r="V870">
        <v>0</v>
      </c>
      <c r="W870">
        <v>0</v>
      </c>
      <c r="X870">
        <v>-53696.25</v>
      </c>
      <c r="Y870">
        <v>0</v>
      </c>
      <c r="Z870">
        <v>-53696.25</v>
      </c>
      <c r="AA870">
        <v>0</v>
      </c>
    </row>
    <row r="871" spans="1:27" ht="15" customHeight="1" x14ac:dyDescent="0.25">
      <c r="A871" s="37" t="str">
        <f t="shared" si="39"/>
        <v>LDONTFIgnore</v>
      </c>
      <c r="B871" s="37" t="str">
        <f>VLOOKUP(L871,Mapping!D:F,3,0)</f>
        <v>Ignore</v>
      </c>
      <c r="C871" s="37" t="str">
        <f>VLOOKUP(L871,Mapping!D:G,4,0)</f>
        <v>Mirror</v>
      </c>
      <c r="D871" s="38">
        <f t="shared" si="40"/>
        <v>-4.2682999999999998E-5</v>
      </c>
      <c r="E871" s="38">
        <f t="shared" si="41"/>
        <v>-5.1660699999999998E-4</v>
      </c>
      <c r="F871" s="37">
        <f>VLOOKUP(L871,Mapping!D:H,5,0)</f>
        <v>0</v>
      </c>
      <c r="G871" t="s">
        <v>562</v>
      </c>
      <c r="H871" t="s">
        <v>904</v>
      </c>
      <c r="I871" t="s">
        <v>906</v>
      </c>
      <c r="J871">
        <v>550000</v>
      </c>
      <c r="K871" t="s">
        <v>666</v>
      </c>
      <c r="L871">
        <v>553219</v>
      </c>
      <c r="M871">
        <v>0</v>
      </c>
      <c r="N871" t="s">
        <v>865</v>
      </c>
      <c r="O871" t="s">
        <v>565</v>
      </c>
      <c r="P871">
        <v>-4739.24</v>
      </c>
      <c r="Q871">
        <v>0</v>
      </c>
      <c r="R871">
        <v>-426.83</v>
      </c>
      <c r="S871">
        <v>0</v>
      </c>
      <c r="T871">
        <v>-5166.07</v>
      </c>
      <c r="U871">
        <v>0</v>
      </c>
      <c r="V871">
        <v>-4739.24</v>
      </c>
      <c r="W871">
        <v>0</v>
      </c>
      <c r="X871">
        <v>-426.83</v>
      </c>
      <c r="Y871">
        <v>0</v>
      </c>
      <c r="Z871">
        <v>-5166.07</v>
      </c>
      <c r="AA871">
        <v>0</v>
      </c>
    </row>
    <row r="872" spans="1:27" ht="15" customHeight="1" x14ac:dyDescent="0.25">
      <c r="A872" s="37" t="str">
        <f t="shared" si="39"/>
        <v>LDONTF6.1a</v>
      </c>
      <c r="B872" s="37" t="str">
        <f>VLOOKUP(L872,Mapping!D:F,3,0)</f>
        <v>6.1a</v>
      </c>
      <c r="C872" s="37" t="str">
        <f>VLOOKUP(L872,Mapping!D:G,4,0)</f>
        <v>Accrual</v>
      </c>
      <c r="D872" s="38">
        <f t="shared" si="40"/>
        <v>-3.9368094999999999E-2</v>
      </c>
      <c r="E872" s="38">
        <f t="shared" si="41"/>
        <v>-6.4095511999999993E-2</v>
      </c>
      <c r="F872" s="37">
        <f>VLOOKUP(L872,Mapping!D:H,5,0)</f>
        <v>0</v>
      </c>
      <c r="G872" t="s">
        <v>562</v>
      </c>
      <c r="H872" t="s">
        <v>904</v>
      </c>
      <c r="I872" t="s">
        <v>906</v>
      </c>
      <c r="J872">
        <v>550000</v>
      </c>
      <c r="K872" t="s">
        <v>666</v>
      </c>
      <c r="L872">
        <v>554526</v>
      </c>
      <c r="M872">
        <v>0</v>
      </c>
      <c r="N872" t="s">
        <v>681</v>
      </c>
      <c r="O872" t="s">
        <v>565</v>
      </c>
      <c r="P872">
        <v>-247274.17</v>
      </c>
      <c r="Q872">
        <v>0</v>
      </c>
      <c r="R872">
        <v>-393680.95</v>
      </c>
      <c r="S872">
        <v>0</v>
      </c>
      <c r="T872">
        <v>-640955.12</v>
      </c>
      <c r="U872">
        <v>0</v>
      </c>
      <c r="V872">
        <v>-247274.17</v>
      </c>
      <c r="W872">
        <v>0</v>
      </c>
      <c r="X872">
        <v>-393680.95</v>
      </c>
      <c r="Y872">
        <v>0</v>
      </c>
      <c r="Z872">
        <v>-640955.12</v>
      </c>
      <c r="AA872">
        <v>0</v>
      </c>
    </row>
    <row r="873" spans="1:27" ht="15" customHeight="1" x14ac:dyDescent="0.25">
      <c r="A873" s="37" t="str">
        <f t="shared" si="39"/>
        <v>LDONTFIgnore</v>
      </c>
      <c r="B873" s="37" t="str">
        <f>VLOOKUP(L873,Mapping!D:F,3,0)</f>
        <v>Ignore</v>
      </c>
      <c r="C873" s="37" t="str">
        <f>VLOOKUP(L873,Mapping!D:G,4,0)</f>
        <v>Mirror</v>
      </c>
      <c r="D873" s="38">
        <f t="shared" si="40"/>
        <v>-1.0596259999999999E-3</v>
      </c>
      <c r="E873" s="38">
        <f t="shared" si="41"/>
        <v>-1.0639919999999999E-3</v>
      </c>
      <c r="F873" s="37">
        <f>VLOOKUP(L873,Mapping!D:H,5,0)</f>
        <v>0</v>
      </c>
      <c r="G873" t="s">
        <v>562</v>
      </c>
      <c r="H873" t="s">
        <v>904</v>
      </c>
      <c r="I873" t="s">
        <v>906</v>
      </c>
      <c r="J873">
        <v>550000</v>
      </c>
      <c r="K873" t="s">
        <v>666</v>
      </c>
      <c r="L873">
        <v>554527</v>
      </c>
      <c r="M873">
        <v>0</v>
      </c>
      <c r="N873" t="s">
        <v>682</v>
      </c>
      <c r="O873" t="s">
        <v>565</v>
      </c>
      <c r="P873">
        <v>-43.66</v>
      </c>
      <c r="Q873">
        <v>0</v>
      </c>
      <c r="R873">
        <v>-10596.26</v>
      </c>
      <c r="S873">
        <v>0</v>
      </c>
      <c r="T873">
        <v>-10639.92</v>
      </c>
      <c r="U873">
        <v>0</v>
      </c>
      <c r="V873">
        <v>-43.66</v>
      </c>
      <c r="W873">
        <v>0</v>
      </c>
      <c r="X873">
        <v>-10596.26</v>
      </c>
      <c r="Y873">
        <v>0</v>
      </c>
      <c r="Z873">
        <v>-10639.92</v>
      </c>
      <c r="AA873">
        <v>0</v>
      </c>
    </row>
    <row r="874" spans="1:27" ht="15" customHeight="1" x14ac:dyDescent="0.25">
      <c r="A874" s="37" t="str">
        <f t="shared" si="39"/>
        <v>LDONTFIgnore</v>
      </c>
      <c r="B874" s="37" t="str">
        <f>VLOOKUP(L874,Mapping!D:F,3,0)</f>
        <v>Ignore</v>
      </c>
      <c r="C874" s="37" t="str">
        <f>VLOOKUP(L874,Mapping!D:G,4,0)</f>
        <v>Mirror</v>
      </c>
      <c r="D874" s="38">
        <f t="shared" si="40"/>
        <v>0</v>
      </c>
      <c r="E874" s="38">
        <f t="shared" si="41"/>
        <v>-1.3917508000000002E-2</v>
      </c>
      <c r="F874" s="37">
        <f>VLOOKUP(L874,Mapping!D:H,5,0)</f>
        <v>0</v>
      </c>
      <c r="G874" t="s">
        <v>562</v>
      </c>
      <c r="H874" t="s">
        <v>904</v>
      </c>
      <c r="I874" t="s">
        <v>906</v>
      </c>
      <c r="J874">
        <v>550000</v>
      </c>
      <c r="K874" t="s">
        <v>666</v>
      </c>
      <c r="L874">
        <v>555021</v>
      </c>
      <c r="M874">
        <v>0</v>
      </c>
      <c r="N874" t="s">
        <v>2255</v>
      </c>
      <c r="O874" t="s">
        <v>565</v>
      </c>
      <c r="P874">
        <v>-139175.08000000002</v>
      </c>
      <c r="Q874">
        <v>0</v>
      </c>
      <c r="R874">
        <v>0</v>
      </c>
      <c r="S874">
        <v>0</v>
      </c>
      <c r="T874">
        <v>-139175.08000000002</v>
      </c>
      <c r="U874">
        <v>0</v>
      </c>
      <c r="V874">
        <v>-139175.08000000002</v>
      </c>
      <c r="W874">
        <v>0</v>
      </c>
      <c r="X874">
        <v>0</v>
      </c>
      <c r="Y874">
        <v>0</v>
      </c>
      <c r="Z874">
        <v>-139175.08000000002</v>
      </c>
      <c r="AA874">
        <v>0</v>
      </c>
    </row>
    <row r="875" spans="1:27" ht="15" customHeight="1" x14ac:dyDescent="0.25">
      <c r="A875" s="37" t="str">
        <f t="shared" si="39"/>
        <v>LDONTFIgnore</v>
      </c>
      <c r="B875" s="37" t="str">
        <f>VLOOKUP(L875,Mapping!D:F,3,0)</f>
        <v>Ignore</v>
      </c>
      <c r="C875" s="37" t="str">
        <f>VLOOKUP(L875,Mapping!D:G,4,0)</f>
        <v>Mirror</v>
      </c>
      <c r="D875" s="38">
        <f t="shared" si="40"/>
        <v>-1.0296860000000001E-3</v>
      </c>
      <c r="E875" s="38">
        <f t="shared" si="41"/>
        <v>-2.9960339999999999E-3</v>
      </c>
      <c r="F875" s="37">
        <f>VLOOKUP(L875,Mapping!D:H,5,0)</f>
        <v>0</v>
      </c>
      <c r="G875" t="s">
        <v>562</v>
      </c>
      <c r="H875" t="s">
        <v>904</v>
      </c>
      <c r="I875" t="s">
        <v>906</v>
      </c>
      <c r="J875">
        <v>550000</v>
      </c>
      <c r="K875" t="s">
        <v>666</v>
      </c>
      <c r="L875">
        <v>555104</v>
      </c>
      <c r="M875">
        <v>0</v>
      </c>
      <c r="N875" t="s">
        <v>683</v>
      </c>
      <c r="O875" t="s">
        <v>565</v>
      </c>
      <c r="P875">
        <v>-19663.48</v>
      </c>
      <c r="Q875">
        <v>0</v>
      </c>
      <c r="R875">
        <v>-10296.86</v>
      </c>
      <c r="S875">
        <v>0</v>
      </c>
      <c r="T875">
        <v>-29960.34</v>
      </c>
      <c r="U875">
        <v>0</v>
      </c>
      <c r="V875">
        <v>-19663.48</v>
      </c>
      <c r="W875">
        <v>0</v>
      </c>
      <c r="X875">
        <v>-10296.86</v>
      </c>
      <c r="Y875">
        <v>0</v>
      </c>
      <c r="Z875">
        <v>-29960.34</v>
      </c>
      <c r="AA875">
        <v>0</v>
      </c>
    </row>
    <row r="876" spans="1:27" ht="15" customHeight="1" x14ac:dyDescent="0.25">
      <c r="A876" s="37" t="str">
        <f t="shared" si="39"/>
        <v>LDONTF6.1</v>
      </c>
      <c r="B876" s="37">
        <f>VLOOKUP(L876,Mapping!D:F,3,0)</f>
        <v>6.1</v>
      </c>
      <c r="C876" s="37" t="str">
        <f>VLOOKUP(L876,Mapping!D:G,4,0)</f>
        <v>Accrual</v>
      </c>
      <c r="D876" s="38">
        <f t="shared" si="40"/>
        <v>-8.3774654000000004E-2</v>
      </c>
      <c r="E876" s="38">
        <f t="shared" si="41"/>
        <v>-0.13869258600000001</v>
      </c>
      <c r="F876" s="37">
        <f>VLOOKUP(L876,Mapping!D:H,5,0)</f>
        <v>0</v>
      </c>
      <c r="G876" t="s">
        <v>562</v>
      </c>
      <c r="H876" t="s">
        <v>904</v>
      </c>
      <c r="I876" t="s">
        <v>906</v>
      </c>
      <c r="J876">
        <v>550000</v>
      </c>
      <c r="K876" t="s">
        <v>666</v>
      </c>
      <c r="L876">
        <v>555157</v>
      </c>
      <c r="M876">
        <v>0</v>
      </c>
      <c r="N876" t="s">
        <v>684</v>
      </c>
      <c r="O876" t="s">
        <v>565</v>
      </c>
      <c r="P876">
        <v>-549179.32000000007</v>
      </c>
      <c r="Q876">
        <v>0</v>
      </c>
      <c r="R876">
        <v>-837746.54</v>
      </c>
      <c r="S876">
        <v>0</v>
      </c>
      <c r="T876">
        <v>-1386925.86</v>
      </c>
      <c r="U876">
        <v>0</v>
      </c>
      <c r="V876">
        <v>-549179.32000000007</v>
      </c>
      <c r="W876">
        <v>0</v>
      </c>
      <c r="X876">
        <v>-837746.54</v>
      </c>
      <c r="Y876">
        <v>0</v>
      </c>
      <c r="Z876">
        <v>-1386925.86</v>
      </c>
      <c r="AA876">
        <v>0</v>
      </c>
    </row>
    <row r="877" spans="1:27" ht="15" customHeight="1" x14ac:dyDescent="0.25">
      <c r="A877" s="37" t="str">
        <f t="shared" si="39"/>
        <v>LDONTF6.1</v>
      </c>
      <c r="B877" s="37">
        <f>VLOOKUP(L877,Mapping!D:F,3,0)</f>
        <v>6.1</v>
      </c>
      <c r="C877" s="37" t="str">
        <f>VLOOKUP(L877,Mapping!D:G,4,0)</f>
        <v>Accrual</v>
      </c>
      <c r="D877" s="38">
        <f t="shared" si="40"/>
        <v>-9.8836E-5</v>
      </c>
      <c r="E877" s="38">
        <f t="shared" si="41"/>
        <v>-9.8836E-5</v>
      </c>
      <c r="F877" s="37">
        <f>VLOOKUP(L877,Mapping!D:H,5,0)</f>
        <v>0</v>
      </c>
      <c r="G877" t="s">
        <v>562</v>
      </c>
      <c r="H877" t="s">
        <v>904</v>
      </c>
      <c r="I877" t="s">
        <v>906</v>
      </c>
      <c r="J877">
        <v>550000</v>
      </c>
      <c r="K877" t="s">
        <v>666</v>
      </c>
      <c r="L877">
        <v>555159</v>
      </c>
      <c r="M877">
        <v>0</v>
      </c>
      <c r="N877" t="s">
        <v>2813</v>
      </c>
      <c r="O877" t="s">
        <v>565</v>
      </c>
      <c r="P877">
        <v>0</v>
      </c>
      <c r="Q877">
        <v>0</v>
      </c>
      <c r="R877">
        <v>-988.36</v>
      </c>
      <c r="S877">
        <v>0</v>
      </c>
      <c r="T877">
        <v>-988.36</v>
      </c>
      <c r="U877">
        <v>0</v>
      </c>
      <c r="V877">
        <v>0</v>
      </c>
      <c r="W877">
        <v>0</v>
      </c>
      <c r="X877">
        <v>-988.36</v>
      </c>
      <c r="Y877">
        <v>0</v>
      </c>
      <c r="Z877">
        <v>-988.36</v>
      </c>
      <c r="AA877">
        <v>0</v>
      </c>
    </row>
    <row r="878" spans="1:27" ht="15" customHeight="1" x14ac:dyDescent="0.25">
      <c r="A878" s="37" t="str">
        <f t="shared" si="39"/>
        <v>LDONTFIgnore</v>
      </c>
      <c r="B878" s="37" t="str">
        <f>VLOOKUP(L878,Mapping!D:F,3,0)</f>
        <v>Ignore</v>
      </c>
      <c r="C878" s="37" t="str">
        <f>VLOOKUP(L878,Mapping!D:G,4,0)</f>
        <v>Mirror</v>
      </c>
      <c r="D878" s="38">
        <f t="shared" si="40"/>
        <v>-1.3253360000000001E-3</v>
      </c>
      <c r="E878" s="38">
        <f t="shared" si="41"/>
        <v>-1.583905E-3</v>
      </c>
      <c r="F878" s="37">
        <f>VLOOKUP(L878,Mapping!D:H,5,0)</f>
        <v>0</v>
      </c>
      <c r="G878" t="s">
        <v>562</v>
      </c>
      <c r="H878" t="s">
        <v>904</v>
      </c>
      <c r="I878" t="s">
        <v>906</v>
      </c>
      <c r="J878">
        <v>550000</v>
      </c>
      <c r="K878" t="s">
        <v>666</v>
      </c>
      <c r="L878">
        <v>555204</v>
      </c>
      <c r="M878">
        <v>0</v>
      </c>
      <c r="N878" t="s">
        <v>685</v>
      </c>
      <c r="O878" t="s">
        <v>565</v>
      </c>
      <c r="P878">
        <v>-2585.69</v>
      </c>
      <c r="Q878">
        <v>0</v>
      </c>
      <c r="R878">
        <v>-13253.36</v>
      </c>
      <c r="S878">
        <v>0</v>
      </c>
      <c r="T878">
        <v>-15839.05</v>
      </c>
      <c r="U878">
        <v>0</v>
      </c>
      <c r="V878">
        <v>-2585.69</v>
      </c>
      <c r="W878">
        <v>0</v>
      </c>
      <c r="X878">
        <v>-13253.36</v>
      </c>
      <c r="Y878">
        <v>0</v>
      </c>
      <c r="Z878">
        <v>-15839.05</v>
      </c>
      <c r="AA878">
        <v>0</v>
      </c>
    </row>
    <row r="879" spans="1:27" ht="15" customHeight="1" x14ac:dyDescent="0.25">
      <c r="A879" s="37" t="str">
        <f t="shared" si="39"/>
        <v>LDONTF6.1a</v>
      </c>
      <c r="B879" s="37" t="str">
        <f>VLOOKUP(L879,Mapping!D:F,3,0)</f>
        <v>6.1a</v>
      </c>
      <c r="C879" s="37" t="str">
        <f>VLOOKUP(L879,Mapping!D:G,4,0)</f>
        <v>Accrual</v>
      </c>
      <c r="D879" s="38">
        <f t="shared" si="40"/>
        <v>-3.5431309999999997E-3</v>
      </c>
      <c r="E879" s="38">
        <f t="shared" si="41"/>
        <v>-5.7685999999999996E-3</v>
      </c>
      <c r="F879" s="37">
        <f>VLOOKUP(L879,Mapping!D:H,5,0)</f>
        <v>0</v>
      </c>
      <c r="G879" t="s">
        <v>562</v>
      </c>
      <c r="H879" t="s">
        <v>904</v>
      </c>
      <c r="I879" t="s">
        <v>906</v>
      </c>
      <c r="J879">
        <v>550000</v>
      </c>
      <c r="K879" t="s">
        <v>666</v>
      </c>
      <c r="L879">
        <v>555597</v>
      </c>
      <c r="M879">
        <v>0</v>
      </c>
      <c r="N879" t="s">
        <v>686</v>
      </c>
      <c r="O879" t="s">
        <v>565</v>
      </c>
      <c r="P879">
        <v>-22254.69</v>
      </c>
      <c r="Q879">
        <v>0</v>
      </c>
      <c r="R879">
        <v>-35431.31</v>
      </c>
      <c r="S879">
        <v>0</v>
      </c>
      <c r="T879">
        <v>-57686</v>
      </c>
      <c r="U879">
        <v>0</v>
      </c>
      <c r="V879">
        <v>-22254.69</v>
      </c>
      <c r="W879">
        <v>0</v>
      </c>
      <c r="X879">
        <v>-35431.31</v>
      </c>
      <c r="Y879">
        <v>0</v>
      </c>
      <c r="Z879">
        <v>-57686</v>
      </c>
      <c r="AA879">
        <v>0</v>
      </c>
    </row>
    <row r="880" spans="1:27" ht="15" customHeight="1" x14ac:dyDescent="0.25">
      <c r="A880" s="37" t="str">
        <f t="shared" si="39"/>
        <v>LDONTF6.1a</v>
      </c>
      <c r="B880" s="37" t="str">
        <f>VLOOKUP(L880,Mapping!D:F,3,0)</f>
        <v>6.1a</v>
      </c>
      <c r="C880" s="37" t="str">
        <f>VLOOKUP(L880,Mapping!D:G,4,0)</f>
        <v>Accrual</v>
      </c>
      <c r="D880" s="38">
        <f t="shared" si="40"/>
        <v>-3.5431309999999997E-3</v>
      </c>
      <c r="E880" s="38">
        <f t="shared" si="41"/>
        <v>-5.7685999999999996E-3</v>
      </c>
      <c r="F880" s="37">
        <f>VLOOKUP(L880,Mapping!D:H,5,0)</f>
        <v>0</v>
      </c>
      <c r="G880" t="s">
        <v>562</v>
      </c>
      <c r="H880" t="s">
        <v>904</v>
      </c>
      <c r="I880" t="s">
        <v>906</v>
      </c>
      <c r="J880">
        <v>550000</v>
      </c>
      <c r="K880" t="s">
        <v>666</v>
      </c>
      <c r="L880">
        <v>555598</v>
      </c>
      <c r="M880">
        <v>0</v>
      </c>
      <c r="N880" t="s">
        <v>687</v>
      </c>
      <c r="O880" t="s">
        <v>565</v>
      </c>
      <c r="P880">
        <v>-22254.69</v>
      </c>
      <c r="Q880">
        <v>0</v>
      </c>
      <c r="R880">
        <v>-35431.31</v>
      </c>
      <c r="S880">
        <v>0</v>
      </c>
      <c r="T880">
        <v>-57686</v>
      </c>
      <c r="U880">
        <v>0</v>
      </c>
      <c r="V880">
        <v>-22254.69</v>
      </c>
      <c r="W880">
        <v>0</v>
      </c>
      <c r="X880">
        <v>-35431.31</v>
      </c>
      <c r="Y880">
        <v>0</v>
      </c>
      <c r="Z880">
        <v>-57686</v>
      </c>
      <c r="AA880">
        <v>0</v>
      </c>
    </row>
    <row r="881" spans="1:27" ht="15" customHeight="1" x14ac:dyDescent="0.25">
      <c r="A881" s="37" t="str">
        <f t="shared" si="39"/>
        <v>LDONTF6.1a</v>
      </c>
      <c r="B881" s="37" t="str">
        <f>VLOOKUP(L881,Mapping!D:F,3,0)</f>
        <v>6.1a</v>
      </c>
      <c r="C881" s="37" t="str">
        <f>VLOOKUP(L881,Mapping!D:G,4,0)</f>
        <v>Accrual</v>
      </c>
      <c r="D881" s="38">
        <f t="shared" si="40"/>
        <v>2.9120000000000002E-6</v>
      </c>
      <c r="E881" s="38">
        <f t="shared" si="41"/>
        <v>5.7520000000000002E-6</v>
      </c>
      <c r="F881" s="37">
        <f>VLOOKUP(L881,Mapping!D:H,5,0)</f>
        <v>0</v>
      </c>
      <c r="G881" t="s">
        <v>562</v>
      </c>
      <c r="H881" t="s">
        <v>904</v>
      </c>
      <c r="I881" t="s">
        <v>906</v>
      </c>
      <c r="J881">
        <v>550000</v>
      </c>
      <c r="K881" t="s">
        <v>666</v>
      </c>
      <c r="L881">
        <v>555599</v>
      </c>
      <c r="M881">
        <v>0</v>
      </c>
      <c r="N881" t="s">
        <v>688</v>
      </c>
      <c r="O881" t="s">
        <v>565</v>
      </c>
      <c r="P881">
        <v>0</v>
      </c>
      <c r="Q881">
        <v>28.4</v>
      </c>
      <c r="R881">
        <v>0</v>
      </c>
      <c r="S881">
        <v>29.12</v>
      </c>
      <c r="T881">
        <v>0</v>
      </c>
      <c r="U881">
        <v>57.52</v>
      </c>
      <c r="V881">
        <v>0</v>
      </c>
      <c r="W881">
        <v>28.4</v>
      </c>
      <c r="X881">
        <v>0</v>
      </c>
      <c r="Y881">
        <v>29.12</v>
      </c>
      <c r="Z881">
        <v>0</v>
      </c>
      <c r="AA881">
        <v>57.52</v>
      </c>
    </row>
    <row r="882" spans="1:27" ht="15" customHeight="1" x14ac:dyDescent="0.25">
      <c r="A882" s="37" t="str">
        <f t="shared" si="39"/>
        <v>LDONTF6.1a</v>
      </c>
      <c r="B882" s="37" t="str">
        <f>VLOOKUP(L882,Mapping!D:F,3,0)</f>
        <v>6.1a</v>
      </c>
      <c r="C882" s="37" t="str">
        <f>VLOOKUP(L882,Mapping!D:G,4,0)</f>
        <v>Accrual</v>
      </c>
      <c r="D882" s="38">
        <f t="shared" si="40"/>
        <v>2.9120000000000002E-6</v>
      </c>
      <c r="E882" s="38">
        <f t="shared" si="41"/>
        <v>5.7520000000000002E-6</v>
      </c>
      <c r="F882" s="37">
        <f>VLOOKUP(L882,Mapping!D:H,5,0)</f>
        <v>0</v>
      </c>
      <c r="G882" t="s">
        <v>562</v>
      </c>
      <c r="H882" t="s">
        <v>904</v>
      </c>
      <c r="I882" t="s">
        <v>906</v>
      </c>
      <c r="J882">
        <v>550000</v>
      </c>
      <c r="K882" t="s">
        <v>666</v>
      </c>
      <c r="L882">
        <v>555600</v>
      </c>
      <c r="M882">
        <v>0</v>
      </c>
      <c r="N882" t="s">
        <v>689</v>
      </c>
      <c r="O882" t="s">
        <v>565</v>
      </c>
      <c r="P882">
        <v>0</v>
      </c>
      <c r="Q882">
        <v>28.4</v>
      </c>
      <c r="R882">
        <v>0</v>
      </c>
      <c r="S882">
        <v>29.12</v>
      </c>
      <c r="T882">
        <v>0</v>
      </c>
      <c r="U882">
        <v>57.52</v>
      </c>
      <c r="V882">
        <v>0</v>
      </c>
      <c r="W882">
        <v>28.4</v>
      </c>
      <c r="X882">
        <v>0</v>
      </c>
      <c r="Y882">
        <v>29.12</v>
      </c>
      <c r="Z882">
        <v>0</v>
      </c>
      <c r="AA882">
        <v>57.52</v>
      </c>
    </row>
    <row r="883" spans="1:27" ht="15" customHeight="1" x14ac:dyDescent="0.25">
      <c r="A883" s="37" t="str">
        <f t="shared" si="39"/>
        <v>LDONTFIgnore</v>
      </c>
      <c r="B883" s="37" t="str">
        <f>VLOOKUP(L883,Mapping!D:F,3,0)</f>
        <v>Ignore</v>
      </c>
      <c r="C883" s="37" t="str">
        <f>VLOOKUP(L883,Mapping!D:G,4,0)</f>
        <v>Mirror</v>
      </c>
      <c r="D883" s="38">
        <f t="shared" si="40"/>
        <v>-2.2945069999999999E-3</v>
      </c>
      <c r="E883" s="38">
        <f t="shared" si="41"/>
        <v>-2.2970249999999998E-3</v>
      </c>
      <c r="F883" s="37">
        <f>VLOOKUP(L883,Mapping!D:H,5,0)</f>
        <v>0</v>
      </c>
      <c r="G883" t="s">
        <v>562</v>
      </c>
      <c r="H883" t="s">
        <v>904</v>
      </c>
      <c r="I883" t="s">
        <v>906</v>
      </c>
      <c r="J883">
        <v>550000</v>
      </c>
      <c r="K883" t="s">
        <v>666</v>
      </c>
      <c r="L883">
        <v>556421</v>
      </c>
      <c r="M883">
        <v>0</v>
      </c>
      <c r="N883" t="s">
        <v>690</v>
      </c>
      <c r="O883" t="s">
        <v>565</v>
      </c>
      <c r="P883">
        <v>-25.18</v>
      </c>
      <c r="Q883">
        <v>0</v>
      </c>
      <c r="R883">
        <v>-22945.07</v>
      </c>
      <c r="S883">
        <v>0</v>
      </c>
      <c r="T883">
        <v>-22970.25</v>
      </c>
      <c r="U883">
        <v>0</v>
      </c>
      <c r="V883">
        <v>-25.18</v>
      </c>
      <c r="W883">
        <v>0</v>
      </c>
      <c r="X883">
        <v>-22945.07</v>
      </c>
      <c r="Y883">
        <v>0</v>
      </c>
      <c r="Z883">
        <v>-22970.25</v>
      </c>
      <c r="AA883">
        <v>0</v>
      </c>
    </row>
    <row r="884" spans="1:27" ht="15" customHeight="1" x14ac:dyDescent="0.25">
      <c r="A884" s="37" t="str">
        <f t="shared" si="39"/>
        <v>LDONTF6.2</v>
      </c>
      <c r="B884" s="37">
        <f>VLOOKUP(L884,Mapping!D:F,3,0)</f>
        <v>6.2</v>
      </c>
      <c r="C884" s="37" t="str">
        <f>VLOOKUP(L884,Mapping!D:G,4,0)</f>
        <v>Accrual</v>
      </c>
      <c r="D884" s="38">
        <f t="shared" si="40"/>
        <v>-3.9368094999999999E-2</v>
      </c>
      <c r="E884" s="38">
        <f t="shared" si="41"/>
        <v>-6.4095511999999993E-2</v>
      </c>
      <c r="F884" s="37">
        <f>VLOOKUP(L884,Mapping!D:H,5,0)</f>
        <v>0</v>
      </c>
      <c r="G884" t="s">
        <v>562</v>
      </c>
      <c r="H884" t="s">
        <v>904</v>
      </c>
      <c r="I884" t="s">
        <v>906</v>
      </c>
      <c r="J884">
        <v>555100</v>
      </c>
      <c r="K884" t="s">
        <v>691</v>
      </c>
      <c r="L884">
        <v>555100</v>
      </c>
      <c r="M884">
        <v>0</v>
      </c>
      <c r="N884" t="s">
        <v>692</v>
      </c>
      <c r="O884" t="s">
        <v>565</v>
      </c>
      <c r="P884">
        <v>-247274.17</v>
      </c>
      <c r="Q884">
        <v>0</v>
      </c>
      <c r="R884">
        <v>-393680.95</v>
      </c>
      <c r="S884">
        <v>0</v>
      </c>
      <c r="T884">
        <v>-640955.12</v>
      </c>
      <c r="U884">
        <v>0</v>
      </c>
      <c r="V884">
        <v>-247274.17</v>
      </c>
      <c r="W884">
        <v>0</v>
      </c>
      <c r="X884">
        <v>-393680.95</v>
      </c>
      <c r="Y884">
        <v>0</v>
      </c>
      <c r="Z884">
        <v>-640955.12</v>
      </c>
      <c r="AA884">
        <v>0</v>
      </c>
    </row>
    <row r="885" spans="1:27" ht="15" customHeight="1" x14ac:dyDescent="0.25">
      <c r="A885" s="37" t="str">
        <f t="shared" si="39"/>
        <v>LDONTF6.2</v>
      </c>
      <c r="B885" s="37">
        <f>VLOOKUP(L885,Mapping!D:F,3,0)</f>
        <v>6.2</v>
      </c>
      <c r="C885" s="37" t="str">
        <f>VLOOKUP(L885,Mapping!D:G,4,0)</f>
        <v>Accrual</v>
      </c>
      <c r="D885" s="38">
        <f t="shared" si="40"/>
        <v>3.2437999999999997E-5</v>
      </c>
      <c r="E885" s="38">
        <f t="shared" si="41"/>
        <v>6.402E-5</v>
      </c>
      <c r="F885" s="37">
        <f>VLOOKUP(L885,Mapping!D:H,5,0)</f>
        <v>0</v>
      </c>
      <c r="G885" t="s">
        <v>562</v>
      </c>
      <c r="H885" t="s">
        <v>904</v>
      </c>
      <c r="I885" t="s">
        <v>906</v>
      </c>
      <c r="J885">
        <v>555100</v>
      </c>
      <c r="K885" t="s">
        <v>691</v>
      </c>
      <c r="L885">
        <v>555329</v>
      </c>
      <c r="M885">
        <v>0</v>
      </c>
      <c r="N885" t="s">
        <v>693</v>
      </c>
      <c r="O885" t="s">
        <v>565</v>
      </c>
      <c r="P885">
        <v>0</v>
      </c>
      <c r="Q885">
        <v>315.82</v>
      </c>
      <c r="R885">
        <v>0</v>
      </c>
      <c r="S885">
        <v>324.38</v>
      </c>
      <c r="T885">
        <v>0</v>
      </c>
      <c r="U885">
        <v>640.20000000000005</v>
      </c>
      <c r="V885">
        <v>0</v>
      </c>
      <c r="W885">
        <v>315.82</v>
      </c>
      <c r="X885">
        <v>0</v>
      </c>
      <c r="Y885">
        <v>324.38</v>
      </c>
      <c r="Z885">
        <v>0</v>
      </c>
      <c r="AA885">
        <v>640.20000000000005</v>
      </c>
    </row>
    <row r="886" spans="1:27" ht="15" customHeight="1" x14ac:dyDescent="0.25">
      <c r="A886" s="37" t="str">
        <f t="shared" si="39"/>
        <v>LDONTFIgnore</v>
      </c>
      <c r="B886" s="37" t="str">
        <f>VLOOKUP(L886,Mapping!D:F,3,0)</f>
        <v>Ignore</v>
      </c>
      <c r="C886" s="37" t="str">
        <f>VLOOKUP(L886,Mapping!D:G,4,0)</f>
        <v>Ignore</v>
      </c>
      <c r="D886" s="38">
        <f t="shared" si="40"/>
        <v>-5.9322033999999996E-2</v>
      </c>
      <c r="E886" s="38">
        <f t="shared" si="41"/>
        <v>-5.9322033999999996E-2</v>
      </c>
      <c r="F886" s="37">
        <f>VLOOKUP(L886,Mapping!D:H,5,0)</f>
        <v>0</v>
      </c>
      <c r="G886" t="s">
        <v>562</v>
      </c>
      <c r="H886" t="s">
        <v>904</v>
      </c>
      <c r="I886" t="s">
        <v>906</v>
      </c>
      <c r="J886">
        <v>555100</v>
      </c>
      <c r="K886" t="s">
        <v>691</v>
      </c>
      <c r="L886">
        <v>557773</v>
      </c>
      <c r="M886">
        <v>0</v>
      </c>
      <c r="N886" t="s">
        <v>936</v>
      </c>
      <c r="O886" t="s">
        <v>565</v>
      </c>
      <c r="P886">
        <v>0</v>
      </c>
      <c r="Q886">
        <v>0</v>
      </c>
      <c r="R886">
        <v>-593220.34</v>
      </c>
      <c r="S886">
        <v>0</v>
      </c>
      <c r="T886">
        <v>-593220.34</v>
      </c>
      <c r="U886">
        <v>0</v>
      </c>
      <c r="V886">
        <v>0</v>
      </c>
      <c r="W886">
        <v>0</v>
      </c>
      <c r="X886">
        <v>-593220.34</v>
      </c>
      <c r="Y886">
        <v>0</v>
      </c>
      <c r="Z886">
        <v>-593220.34</v>
      </c>
      <c r="AA886">
        <v>0</v>
      </c>
    </row>
    <row r="887" spans="1:27" ht="15" customHeight="1" x14ac:dyDescent="0.25">
      <c r="A887" s="37" t="str">
        <f t="shared" si="39"/>
        <v>LDONTFIgnore</v>
      </c>
      <c r="B887" s="37" t="str">
        <f>VLOOKUP(L887,Mapping!D:F,3,0)</f>
        <v>Ignore</v>
      </c>
      <c r="C887" s="37" t="str">
        <f>VLOOKUP(L887,Mapping!D:G,4,0)</f>
        <v>Ignore</v>
      </c>
      <c r="D887" s="38">
        <f t="shared" si="40"/>
        <v>-5.3389830000000003E-3</v>
      </c>
      <c r="E887" s="38">
        <f t="shared" si="41"/>
        <v>-5.3389830000000003E-3</v>
      </c>
      <c r="F887" s="37">
        <f>VLOOKUP(L887,Mapping!D:H,5,0)</f>
        <v>0</v>
      </c>
      <c r="G887" t="s">
        <v>562</v>
      </c>
      <c r="H887" t="s">
        <v>904</v>
      </c>
      <c r="I887" t="s">
        <v>906</v>
      </c>
      <c r="J887">
        <v>555100</v>
      </c>
      <c r="K887" t="s">
        <v>691</v>
      </c>
      <c r="L887">
        <v>557774</v>
      </c>
      <c r="M887">
        <v>0</v>
      </c>
      <c r="N887" t="s">
        <v>937</v>
      </c>
      <c r="O887" t="s">
        <v>565</v>
      </c>
      <c r="P887">
        <v>0</v>
      </c>
      <c r="Q887">
        <v>0</v>
      </c>
      <c r="R887">
        <v>-53389.83</v>
      </c>
      <c r="S887">
        <v>0</v>
      </c>
      <c r="T887">
        <v>-53389.83</v>
      </c>
      <c r="U887">
        <v>0</v>
      </c>
      <c r="V887">
        <v>0</v>
      </c>
      <c r="W887">
        <v>0</v>
      </c>
      <c r="X887">
        <v>-53389.83</v>
      </c>
      <c r="Y887">
        <v>0</v>
      </c>
      <c r="Z887">
        <v>-53389.83</v>
      </c>
      <c r="AA887">
        <v>0</v>
      </c>
    </row>
    <row r="888" spans="1:27" ht="15" customHeight="1" x14ac:dyDescent="0.25">
      <c r="A888" s="37" t="str">
        <f t="shared" si="39"/>
        <v>LDONTFIgnore</v>
      </c>
      <c r="B888" s="37" t="str">
        <f>VLOOKUP(L888,Mapping!D:F,3,0)</f>
        <v>Ignore</v>
      </c>
      <c r="C888" s="37" t="str">
        <f>VLOOKUP(L888,Mapping!D:G,4,0)</f>
        <v>Ignore</v>
      </c>
      <c r="D888" s="38">
        <f t="shared" si="40"/>
        <v>-5.3389830000000003E-3</v>
      </c>
      <c r="E888" s="38">
        <f t="shared" si="41"/>
        <v>-5.3389830000000003E-3</v>
      </c>
      <c r="F888" s="37">
        <f>VLOOKUP(L888,Mapping!D:H,5,0)</f>
        <v>0</v>
      </c>
      <c r="G888" t="s">
        <v>562</v>
      </c>
      <c r="H888" t="s">
        <v>904</v>
      </c>
      <c r="I888" t="s">
        <v>906</v>
      </c>
      <c r="J888">
        <v>555100</v>
      </c>
      <c r="K888" t="s">
        <v>691</v>
      </c>
      <c r="L888">
        <v>557775</v>
      </c>
      <c r="M888">
        <v>0</v>
      </c>
      <c r="N888" t="s">
        <v>938</v>
      </c>
      <c r="O888" t="s">
        <v>565</v>
      </c>
      <c r="P888">
        <v>0</v>
      </c>
      <c r="Q888">
        <v>0</v>
      </c>
      <c r="R888">
        <v>-53389.83</v>
      </c>
      <c r="S888">
        <v>0</v>
      </c>
      <c r="T888">
        <v>-53389.83</v>
      </c>
      <c r="U888">
        <v>0</v>
      </c>
      <c r="V888">
        <v>0</v>
      </c>
      <c r="W888">
        <v>0</v>
      </c>
      <c r="X888">
        <v>-53389.83</v>
      </c>
      <c r="Y888">
        <v>0</v>
      </c>
      <c r="Z888">
        <v>-53389.83</v>
      </c>
      <c r="AA888">
        <v>0</v>
      </c>
    </row>
    <row r="889" spans="1:27" ht="15" customHeight="1" x14ac:dyDescent="0.25">
      <c r="A889" s="37" t="str">
        <f t="shared" si="39"/>
        <v>LDONTFIgnore</v>
      </c>
      <c r="B889" s="37" t="str">
        <f>VLOOKUP(L889,Mapping!D:F,3,0)</f>
        <v>Ignore</v>
      </c>
      <c r="C889" s="37" t="str">
        <f>VLOOKUP(L889,Mapping!D:G,4,0)</f>
        <v>Ignore</v>
      </c>
      <c r="D889" s="38">
        <f t="shared" si="40"/>
        <v>7.0000000000000007E-2</v>
      </c>
      <c r="E889" s="38">
        <f t="shared" si="41"/>
        <v>7.0000000000000007E-2</v>
      </c>
      <c r="F889" s="37">
        <f>VLOOKUP(L889,Mapping!D:H,5,0)</f>
        <v>0</v>
      </c>
      <c r="G889" t="s">
        <v>562</v>
      </c>
      <c r="H889" t="s">
        <v>904</v>
      </c>
      <c r="I889" t="s">
        <v>906</v>
      </c>
      <c r="J889">
        <v>555100</v>
      </c>
      <c r="K889" t="s">
        <v>691</v>
      </c>
      <c r="L889">
        <v>557776</v>
      </c>
      <c r="M889">
        <v>0</v>
      </c>
      <c r="N889" t="s">
        <v>939</v>
      </c>
      <c r="O889" t="s">
        <v>565</v>
      </c>
      <c r="P889">
        <v>0</v>
      </c>
      <c r="Q889">
        <v>0</v>
      </c>
      <c r="R889">
        <v>0</v>
      </c>
      <c r="S889">
        <v>700000</v>
      </c>
      <c r="T889">
        <v>0</v>
      </c>
      <c r="U889">
        <v>700000</v>
      </c>
      <c r="V889">
        <v>0</v>
      </c>
      <c r="W889">
        <v>0</v>
      </c>
      <c r="X889">
        <v>0</v>
      </c>
      <c r="Y889">
        <v>700000</v>
      </c>
      <c r="Z889">
        <v>0</v>
      </c>
      <c r="AA889">
        <v>700000</v>
      </c>
    </row>
    <row r="890" spans="1:27" ht="15" customHeight="1" x14ac:dyDescent="0.25">
      <c r="A890" s="37" t="str">
        <f t="shared" si="39"/>
        <v>LDONTFIgnore</v>
      </c>
      <c r="B890" s="37" t="str">
        <f>VLOOKUP(L890,Mapping!D:F,3,0)</f>
        <v>Ignore</v>
      </c>
      <c r="C890" s="37" t="str">
        <f>VLOOKUP(L890,Mapping!D:G,4,0)</f>
        <v>Ignore</v>
      </c>
      <c r="D890" s="38">
        <f t="shared" si="40"/>
        <v>0</v>
      </c>
      <c r="E890" s="38">
        <f t="shared" si="41"/>
        <v>-2.4466148E-2</v>
      </c>
      <c r="F890" s="37">
        <f>VLOOKUP(L890,Mapping!D:H,5,0)</f>
        <v>0</v>
      </c>
      <c r="G890" t="s">
        <v>562</v>
      </c>
      <c r="H890" t="s">
        <v>904</v>
      </c>
      <c r="I890" t="s">
        <v>906</v>
      </c>
      <c r="J890">
        <v>555300</v>
      </c>
      <c r="K890" t="s">
        <v>697</v>
      </c>
      <c r="L890">
        <v>554366</v>
      </c>
      <c r="M890">
        <v>0</v>
      </c>
      <c r="N890" t="s">
        <v>780</v>
      </c>
      <c r="O890" t="s">
        <v>565</v>
      </c>
      <c r="P890">
        <v>-244661.48</v>
      </c>
      <c r="Q890">
        <v>0</v>
      </c>
      <c r="R890">
        <v>0</v>
      </c>
      <c r="S890">
        <v>0</v>
      </c>
      <c r="T890">
        <v>-244661.48</v>
      </c>
      <c r="U890">
        <v>0</v>
      </c>
      <c r="V890">
        <v>-244661.48</v>
      </c>
      <c r="W890">
        <v>0</v>
      </c>
      <c r="X890">
        <v>0</v>
      </c>
      <c r="Y890">
        <v>0</v>
      </c>
      <c r="Z890">
        <v>-244661.48</v>
      </c>
      <c r="AA890">
        <v>0</v>
      </c>
    </row>
    <row r="891" spans="1:27" ht="15" customHeight="1" x14ac:dyDescent="0.25">
      <c r="A891" s="37" t="str">
        <f t="shared" si="39"/>
        <v>LDONTFIgnore</v>
      </c>
      <c r="B891" s="37" t="str">
        <f>VLOOKUP(L891,Mapping!D:F,3,0)</f>
        <v>Ignore</v>
      </c>
      <c r="C891" s="37" t="str">
        <f>VLOOKUP(L891,Mapping!D:G,4,0)</f>
        <v>Ignore</v>
      </c>
      <c r="D891" s="38">
        <f t="shared" si="40"/>
        <v>-1.9225E-5</v>
      </c>
      <c r="E891" s="38">
        <f t="shared" si="41"/>
        <v>-2.0536300000000002E-4</v>
      </c>
      <c r="F891" s="37">
        <f>VLOOKUP(L891,Mapping!D:H,5,0)</f>
        <v>0</v>
      </c>
      <c r="G891" t="s">
        <v>562</v>
      </c>
      <c r="H891" t="s">
        <v>904</v>
      </c>
      <c r="I891" t="s">
        <v>906</v>
      </c>
      <c r="J891">
        <v>555300</v>
      </c>
      <c r="K891" t="s">
        <v>697</v>
      </c>
      <c r="L891">
        <v>554368</v>
      </c>
      <c r="M891">
        <v>0</v>
      </c>
      <c r="N891" t="s">
        <v>781</v>
      </c>
      <c r="O891" t="s">
        <v>565</v>
      </c>
      <c r="P891">
        <v>-1861.38</v>
      </c>
      <c r="Q891">
        <v>0</v>
      </c>
      <c r="R891">
        <v>-192.25</v>
      </c>
      <c r="S891">
        <v>0</v>
      </c>
      <c r="T891">
        <v>-2053.63</v>
      </c>
      <c r="U891">
        <v>0</v>
      </c>
      <c r="V891">
        <v>-1861.38</v>
      </c>
      <c r="W891">
        <v>0</v>
      </c>
      <c r="X891">
        <v>-192.25</v>
      </c>
      <c r="Y891">
        <v>0</v>
      </c>
      <c r="Z891">
        <v>-2053.63</v>
      </c>
      <c r="AA891">
        <v>0</v>
      </c>
    </row>
    <row r="892" spans="1:27" ht="15" customHeight="1" x14ac:dyDescent="0.25">
      <c r="A892" s="37" t="str">
        <f t="shared" si="39"/>
        <v>LDSAPFIgnore</v>
      </c>
      <c r="B892" s="37" t="str">
        <f>VLOOKUP(L892,Mapping!D:F,3,0)</f>
        <v>Ignore</v>
      </c>
      <c r="C892" s="37" t="str">
        <f>VLOOKUP(L892,Mapping!D:G,4,0)</f>
        <v>Ignore</v>
      </c>
      <c r="D892" s="38">
        <f t="shared" si="40"/>
        <v>-0.77782499999999999</v>
      </c>
      <c r="E892" s="38">
        <f t="shared" si="41"/>
        <v>-122.07517509300001</v>
      </c>
      <c r="F892" s="37" t="str">
        <f>VLOOKUP(L892,Mapping!D:H,5,0)</f>
        <v>AUM</v>
      </c>
      <c r="G892" t="s">
        <v>562</v>
      </c>
      <c r="H892" t="s">
        <v>182</v>
      </c>
      <c r="I892" t="s">
        <v>1919</v>
      </c>
      <c r="J892">
        <v>102000</v>
      </c>
      <c r="K892" t="s">
        <v>563</v>
      </c>
      <c r="L892">
        <v>102110</v>
      </c>
      <c r="M892">
        <v>0</v>
      </c>
      <c r="N892" t="s">
        <v>788</v>
      </c>
      <c r="O892" t="s">
        <v>565</v>
      </c>
      <c r="P892">
        <v>-1212973500.9300001</v>
      </c>
      <c r="Q892">
        <v>0</v>
      </c>
      <c r="R892">
        <v>-7778250</v>
      </c>
      <c r="S892">
        <v>0</v>
      </c>
      <c r="T892">
        <v>-1220751750.9300001</v>
      </c>
      <c r="U892">
        <v>0</v>
      </c>
      <c r="V892">
        <v>-1212973500.9300001</v>
      </c>
      <c r="W892">
        <v>0</v>
      </c>
      <c r="X892">
        <v>-7778250</v>
      </c>
      <c r="Y892">
        <v>0</v>
      </c>
      <c r="Z892">
        <v>-1220751750.9300001</v>
      </c>
      <c r="AA892">
        <v>0</v>
      </c>
    </row>
    <row r="893" spans="1:27" ht="15" customHeight="1" x14ac:dyDescent="0.25">
      <c r="A893" s="37" t="str">
        <f t="shared" si="39"/>
        <v>LDSAPFIgnore</v>
      </c>
      <c r="B893" s="37" t="str">
        <f>VLOOKUP(L893,Mapping!D:F,3,0)</f>
        <v>Ignore</v>
      </c>
      <c r="C893" s="37" t="str">
        <f>VLOOKUP(L893,Mapping!D:G,4,0)</f>
        <v>Ignore</v>
      </c>
      <c r="D893" s="38">
        <f t="shared" si="40"/>
        <v>-36.533904977999995</v>
      </c>
      <c r="E893" s="38">
        <f t="shared" si="41"/>
        <v>-498.32132999999999</v>
      </c>
      <c r="F893" s="37" t="str">
        <f>VLOOKUP(L893,Mapping!D:H,5,0)</f>
        <v>AUM</v>
      </c>
      <c r="G893" t="s">
        <v>562</v>
      </c>
      <c r="H893" t="s">
        <v>182</v>
      </c>
      <c r="I893" t="s">
        <v>1919</v>
      </c>
      <c r="J893">
        <v>102000</v>
      </c>
      <c r="K893" t="s">
        <v>563</v>
      </c>
      <c r="L893">
        <v>102120</v>
      </c>
      <c r="M893">
        <v>0</v>
      </c>
      <c r="N893" t="s">
        <v>564</v>
      </c>
      <c r="O893" t="s">
        <v>565</v>
      </c>
      <c r="P893">
        <v>-4617874250.2200003</v>
      </c>
      <c r="Q893">
        <v>0</v>
      </c>
      <c r="R893">
        <v>-365339049.77999997</v>
      </c>
      <c r="S893">
        <v>0</v>
      </c>
      <c r="T893">
        <v>-4983213300</v>
      </c>
      <c r="U893">
        <v>0</v>
      </c>
      <c r="V893">
        <v>-4617874250.2200003</v>
      </c>
      <c r="W893">
        <v>0</v>
      </c>
      <c r="X893">
        <v>-365339049.77999997</v>
      </c>
      <c r="Y893">
        <v>0</v>
      </c>
      <c r="Z893">
        <v>-4983213300</v>
      </c>
      <c r="AA893">
        <v>0</v>
      </c>
    </row>
    <row r="894" spans="1:27" ht="15" customHeight="1" x14ac:dyDescent="0.25">
      <c r="A894" s="37" t="str">
        <f t="shared" si="39"/>
        <v>LDSAPFIgnore</v>
      </c>
      <c r="B894" s="37" t="str">
        <f>VLOOKUP(L894,Mapping!D:F,3,0)</f>
        <v>Ignore</v>
      </c>
      <c r="C894" s="37" t="str">
        <f>VLOOKUP(L894,Mapping!D:G,4,0)</f>
        <v>Ignore</v>
      </c>
      <c r="D894" s="38">
        <f t="shared" si="40"/>
        <v>-76.807500000000005</v>
      </c>
      <c r="E894" s="38">
        <f t="shared" si="41"/>
        <v>-76.807500000000005</v>
      </c>
      <c r="F894" s="37" t="str">
        <f>VLOOKUP(L894,Mapping!D:H,5,0)</f>
        <v>AUM</v>
      </c>
      <c r="G894" t="s">
        <v>562</v>
      </c>
      <c r="H894" t="s">
        <v>182</v>
      </c>
      <c r="I894" t="s">
        <v>1919</v>
      </c>
      <c r="J894">
        <v>102000</v>
      </c>
      <c r="K894" t="s">
        <v>563</v>
      </c>
      <c r="L894">
        <v>102130</v>
      </c>
      <c r="M894">
        <v>0</v>
      </c>
      <c r="N894" t="s">
        <v>566</v>
      </c>
      <c r="O894" t="s">
        <v>565</v>
      </c>
      <c r="P894">
        <v>0</v>
      </c>
      <c r="Q894">
        <v>0</v>
      </c>
      <c r="R894">
        <v>-768075000</v>
      </c>
      <c r="S894">
        <v>0</v>
      </c>
      <c r="T894">
        <v>-768075000</v>
      </c>
      <c r="U894">
        <v>0</v>
      </c>
      <c r="V894">
        <v>0</v>
      </c>
      <c r="W894">
        <v>0</v>
      </c>
      <c r="X894">
        <v>-768075000</v>
      </c>
      <c r="Y894">
        <v>0</v>
      </c>
      <c r="Z894">
        <v>-768075000</v>
      </c>
      <c r="AA894">
        <v>0</v>
      </c>
    </row>
    <row r="895" spans="1:27" ht="15" customHeight="1" x14ac:dyDescent="0.25">
      <c r="A895" s="37" t="str">
        <f t="shared" si="39"/>
        <v>LDSAPFIgnore</v>
      </c>
      <c r="B895" s="37" t="str">
        <f>VLOOKUP(L895,Mapping!D:F,3,0)</f>
        <v>Ignore</v>
      </c>
      <c r="C895" s="37" t="str">
        <f>VLOOKUP(L895,Mapping!D:G,4,0)</f>
        <v>Ignore</v>
      </c>
      <c r="D895" s="38">
        <f t="shared" si="40"/>
        <v>-5.6888436359999996</v>
      </c>
      <c r="E895" s="38">
        <f t="shared" si="41"/>
        <v>-55.659643635999998</v>
      </c>
      <c r="F895" s="37" t="str">
        <f>VLOOKUP(L895,Mapping!D:H,5,0)</f>
        <v>AUM</v>
      </c>
      <c r="G895" t="s">
        <v>562</v>
      </c>
      <c r="H895" t="s">
        <v>182</v>
      </c>
      <c r="I895" t="s">
        <v>1919</v>
      </c>
      <c r="J895">
        <v>102000</v>
      </c>
      <c r="K895" t="s">
        <v>563</v>
      </c>
      <c r="L895">
        <v>102135</v>
      </c>
      <c r="M895">
        <v>0</v>
      </c>
      <c r="N895" t="s">
        <v>567</v>
      </c>
      <c r="O895" t="s">
        <v>565</v>
      </c>
      <c r="P895">
        <v>-499708000</v>
      </c>
      <c r="Q895">
        <v>0</v>
      </c>
      <c r="R895">
        <v>-56888436.359999999</v>
      </c>
      <c r="S895">
        <v>0</v>
      </c>
      <c r="T895">
        <v>-556596436.36000001</v>
      </c>
      <c r="U895">
        <v>0</v>
      </c>
      <c r="V895">
        <v>-499708000</v>
      </c>
      <c r="W895">
        <v>0</v>
      </c>
      <c r="X895">
        <v>-56888436.359999999</v>
      </c>
      <c r="Y895">
        <v>0</v>
      </c>
      <c r="Z895">
        <v>-556596436.36000001</v>
      </c>
      <c r="AA895">
        <v>0</v>
      </c>
    </row>
    <row r="896" spans="1:27" ht="15" customHeight="1" x14ac:dyDescent="0.25">
      <c r="A896" s="37" t="str">
        <f t="shared" si="39"/>
        <v>LDSAPFIgnore</v>
      </c>
      <c r="B896" s="37" t="str">
        <f>VLOOKUP(L896,Mapping!D:F,3,0)</f>
        <v>Ignore</v>
      </c>
      <c r="C896" s="37" t="str">
        <f>VLOOKUP(L896,Mapping!D:G,4,0)</f>
        <v>Ignore</v>
      </c>
      <c r="D896" s="38">
        <f t="shared" si="40"/>
        <v>53.358085813999999</v>
      </c>
      <c r="E896" s="38">
        <f t="shared" si="41"/>
        <v>0</v>
      </c>
      <c r="F896" s="37" t="str">
        <f>VLOOKUP(L896,Mapping!D:H,5,0)</f>
        <v>AUM</v>
      </c>
      <c r="G896" t="s">
        <v>562</v>
      </c>
      <c r="H896" t="s">
        <v>182</v>
      </c>
      <c r="I896" t="s">
        <v>1919</v>
      </c>
      <c r="J896">
        <v>102000</v>
      </c>
      <c r="K896" t="s">
        <v>563</v>
      </c>
      <c r="L896">
        <v>102145</v>
      </c>
      <c r="M896">
        <v>0</v>
      </c>
      <c r="N896" t="s">
        <v>722</v>
      </c>
      <c r="O896" t="s">
        <v>565</v>
      </c>
      <c r="P896">
        <v>-533580858.13999999</v>
      </c>
      <c r="Q896">
        <v>0</v>
      </c>
      <c r="R896">
        <v>0</v>
      </c>
      <c r="S896">
        <v>533580858.13999999</v>
      </c>
      <c r="T896">
        <v>0</v>
      </c>
      <c r="U896">
        <v>0</v>
      </c>
      <c r="V896">
        <v>-533580858.13999999</v>
      </c>
      <c r="W896">
        <v>0</v>
      </c>
      <c r="X896">
        <v>0</v>
      </c>
      <c r="Y896">
        <v>533580858.13999999</v>
      </c>
      <c r="Z896">
        <v>0</v>
      </c>
      <c r="AA896">
        <v>0</v>
      </c>
    </row>
    <row r="897" spans="1:27" ht="15" customHeight="1" x14ac:dyDescent="0.25">
      <c r="A897" s="37" t="str">
        <f t="shared" si="39"/>
        <v>LDSAPFIgnore</v>
      </c>
      <c r="B897" s="37" t="str">
        <f>VLOOKUP(L897,Mapping!D:F,3,0)</f>
        <v>Ignore</v>
      </c>
      <c r="C897" s="37" t="str">
        <f>VLOOKUP(L897,Mapping!D:G,4,0)</f>
        <v>Ignore</v>
      </c>
      <c r="D897" s="38">
        <f t="shared" si="40"/>
        <v>82.921390000000002</v>
      </c>
      <c r="E897" s="38">
        <f t="shared" si="41"/>
        <v>-213.62133</v>
      </c>
      <c r="F897" s="37" t="str">
        <f>VLOOKUP(L897,Mapping!D:H,5,0)</f>
        <v>AUM</v>
      </c>
      <c r="G897" t="s">
        <v>562</v>
      </c>
      <c r="H897" t="s">
        <v>182</v>
      </c>
      <c r="I897" t="s">
        <v>1919</v>
      </c>
      <c r="J897">
        <v>102000</v>
      </c>
      <c r="K897" t="s">
        <v>563</v>
      </c>
      <c r="L897">
        <v>102180</v>
      </c>
      <c r="M897">
        <v>0</v>
      </c>
      <c r="N897" t="s">
        <v>743</v>
      </c>
      <c r="O897" t="s">
        <v>565</v>
      </c>
      <c r="P897">
        <v>-2965427200</v>
      </c>
      <c r="Q897">
        <v>0</v>
      </c>
      <c r="R897">
        <v>0</v>
      </c>
      <c r="S897">
        <v>829213900</v>
      </c>
      <c r="T897">
        <v>-2136213300</v>
      </c>
      <c r="U897">
        <v>0</v>
      </c>
      <c r="V897">
        <v>-2965427200</v>
      </c>
      <c r="W897">
        <v>0</v>
      </c>
      <c r="X897">
        <v>0</v>
      </c>
      <c r="Y897">
        <v>829213900</v>
      </c>
      <c r="Z897">
        <v>-2136213300</v>
      </c>
      <c r="AA897">
        <v>0</v>
      </c>
    </row>
    <row r="898" spans="1:27" ht="15" customHeight="1" x14ac:dyDescent="0.25">
      <c r="A898" s="37" t="str">
        <f t="shared" si="39"/>
        <v>LDSAPFIgnore</v>
      </c>
      <c r="B898" s="37" t="str">
        <f>VLOOKUP(L898,Mapping!D:F,3,0)</f>
        <v>Ignore</v>
      </c>
      <c r="C898" s="37" t="str">
        <f>VLOOKUP(L898,Mapping!D:G,4,0)</f>
        <v>Ignore</v>
      </c>
      <c r="D898" s="38">
        <f t="shared" si="40"/>
        <v>-62.75526</v>
      </c>
      <c r="E898" s="38">
        <f t="shared" si="41"/>
        <v>-608.54261497100003</v>
      </c>
      <c r="F898" s="37" t="str">
        <f>VLOOKUP(L898,Mapping!D:H,5,0)</f>
        <v>AUM</v>
      </c>
      <c r="G898" t="s">
        <v>562</v>
      </c>
      <c r="H898" t="s">
        <v>182</v>
      </c>
      <c r="I898" t="s">
        <v>1919</v>
      </c>
      <c r="J898">
        <v>102000</v>
      </c>
      <c r="K898" t="s">
        <v>563</v>
      </c>
      <c r="L898">
        <v>102190</v>
      </c>
      <c r="M898">
        <v>0</v>
      </c>
      <c r="N898" t="s">
        <v>744</v>
      </c>
      <c r="O898" t="s">
        <v>565</v>
      </c>
      <c r="P898">
        <v>-5457873549.71</v>
      </c>
      <c r="Q898">
        <v>0</v>
      </c>
      <c r="R898">
        <v>-627552600</v>
      </c>
      <c r="S898">
        <v>0</v>
      </c>
      <c r="T898">
        <v>-6085426149.71</v>
      </c>
      <c r="U898">
        <v>0</v>
      </c>
      <c r="V898">
        <v>-5457873549.71</v>
      </c>
      <c r="W898">
        <v>0</v>
      </c>
      <c r="X898">
        <v>-627552600</v>
      </c>
      <c r="Y898">
        <v>0</v>
      </c>
      <c r="Z898">
        <v>-6085426149.71</v>
      </c>
      <c r="AA898">
        <v>0</v>
      </c>
    </row>
    <row r="899" spans="1:27" ht="15" customHeight="1" x14ac:dyDescent="0.25">
      <c r="A899" s="37" t="str">
        <f t="shared" si="39"/>
        <v>LDSAPFIgnore</v>
      </c>
      <c r="B899" s="37" t="str">
        <f>VLOOKUP(L899,Mapping!D:F,3,0)</f>
        <v>Ignore</v>
      </c>
      <c r="C899" s="37" t="str">
        <f>VLOOKUP(L899,Mapping!D:G,4,0)</f>
        <v>Ignore</v>
      </c>
      <c r="D899" s="38">
        <f t="shared" si="40"/>
        <v>0</v>
      </c>
      <c r="E899" s="38">
        <f t="shared" si="41"/>
        <v>-4.1999999999999999E-8</v>
      </c>
      <c r="F899" s="37" t="str">
        <f>VLOOKUP(L899,Mapping!D:H,5,0)</f>
        <v>AUM</v>
      </c>
      <c r="G899" t="s">
        <v>562</v>
      </c>
      <c r="H899" t="s">
        <v>182</v>
      </c>
      <c r="I899" t="s">
        <v>1919</v>
      </c>
      <c r="J899">
        <v>105000</v>
      </c>
      <c r="K899" t="s">
        <v>568</v>
      </c>
      <c r="L899">
        <v>105100</v>
      </c>
      <c r="M899">
        <v>0</v>
      </c>
      <c r="N899" t="s">
        <v>569</v>
      </c>
      <c r="O899" t="s">
        <v>565</v>
      </c>
      <c r="P899">
        <v>-0.42</v>
      </c>
      <c r="Q899">
        <v>0</v>
      </c>
      <c r="R899">
        <v>0</v>
      </c>
      <c r="S899">
        <v>0</v>
      </c>
      <c r="T899">
        <v>-0.42</v>
      </c>
      <c r="U899">
        <v>0</v>
      </c>
      <c r="V899">
        <v>-0.42</v>
      </c>
      <c r="W899">
        <v>0</v>
      </c>
      <c r="X899">
        <v>0</v>
      </c>
      <c r="Y899">
        <v>0</v>
      </c>
      <c r="Z899">
        <v>-0.42</v>
      </c>
      <c r="AA899">
        <v>0</v>
      </c>
    </row>
    <row r="900" spans="1:27" ht="15" customHeight="1" x14ac:dyDescent="0.25">
      <c r="A900" s="37" t="str">
        <f t="shared" ref="A900:A963" si="42">H900&amp;B900</f>
        <v>LDSAPFIgnore</v>
      </c>
      <c r="B900" s="37" t="str">
        <f>VLOOKUP(L900,Mapping!D:F,3,0)</f>
        <v>Ignore</v>
      </c>
      <c r="C900" s="37" t="str">
        <f>VLOOKUP(L900,Mapping!D:G,4,0)</f>
        <v>Ignore</v>
      </c>
      <c r="D900" s="38">
        <f t="shared" ref="D900:D963" si="43">(X900+Y900)/10000000</f>
        <v>-0.94035246099999992</v>
      </c>
      <c r="E900" s="38">
        <f t="shared" ref="E900:E963" si="44">(Z900+AA900)/10000000</f>
        <v>-3.7568119920000003</v>
      </c>
      <c r="F900" s="37" t="str">
        <f>VLOOKUP(L900,Mapping!D:H,5,0)</f>
        <v>AUM</v>
      </c>
      <c r="G900" t="s">
        <v>562</v>
      </c>
      <c r="H900" t="s">
        <v>182</v>
      </c>
      <c r="I900" t="s">
        <v>1919</v>
      </c>
      <c r="J900">
        <v>105000</v>
      </c>
      <c r="K900" t="s">
        <v>568</v>
      </c>
      <c r="L900">
        <v>108100</v>
      </c>
      <c r="M900">
        <v>0</v>
      </c>
      <c r="N900" t="s">
        <v>2403</v>
      </c>
      <c r="O900" t="s">
        <v>565</v>
      </c>
      <c r="P900">
        <v>-28164595.309999999</v>
      </c>
      <c r="Q900">
        <v>0</v>
      </c>
      <c r="R900">
        <v>-9403524.6099999994</v>
      </c>
      <c r="S900">
        <v>0</v>
      </c>
      <c r="T900">
        <v>-37568119.920000002</v>
      </c>
      <c r="U900">
        <v>0</v>
      </c>
      <c r="V900">
        <v>-28164595.309999999</v>
      </c>
      <c r="W900">
        <v>0</v>
      </c>
      <c r="X900">
        <v>-9403524.6099999994</v>
      </c>
      <c r="Y900">
        <v>0</v>
      </c>
      <c r="Z900">
        <v>-37568119.920000002</v>
      </c>
      <c r="AA900">
        <v>0</v>
      </c>
    </row>
    <row r="901" spans="1:27" ht="15" customHeight="1" x14ac:dyDescent="0.25">
      <c r="A901" s="37" t="str">
        <f t="shared" si="42"/>
        <v>LDSAPFIgnore</v>
      </c>
      <c r="B901" s="37" t="str">
        <f>VLOOKUP(L901,Mapping!D:F,3,0)</f>
        <v>Ignore</v>
      </c>
      <c r="C901" s="37" t="str">
        <f>VLOOKUP(L901,Mapping!D:G,4,0)</f>
        <v>Ignore</v>
      </c>
      <c r="D901" s="38">
        <f t="shared" si="43"/>
        <v>0</v>
      </c>
      <c r="E901" s="38">
        <f t="shared" si="44"/>
        <v>-2.2799999999999999E-3</v>
      </c>
      <c r="F901" s="37" t="str">
        <f>VLOOKUP(L901,Mapping!D:H,5,0)</f>
        <v>AUM</v>
      </c>
      <c r="G901" t="s">
        <v>562</v>
      </c>
      <c r="H901" t="s">
        <v>182</v>
      </c>
      <c r="I901" t="s">
        <v>1919</v>
      </c>
      <c r="J901">
        <v>110000</v>
      </c>
      <c r="K901" t="s">
        <v>570</v>
      </c>
      <c r="L901">
        <v>110116</v>
      </c>
      <c r="M901">
        <v>0</v>
      </c>
      <c r="N901" t="s">
        <v>573</v>
      </c>
      <c r="O901" t="s">
        <v>565</v>
      </c>
      <c r="P901">
        <v>-22800</v>
      </c>
      <c r="Q901">
        <v>0</v>
      </c>
      <c r="R901">
        <v>0</v>
      </c>
      <c r="S901">
        <v>0</v>
      </c>
      <c r="T901">
        <v>-22800</v>
      </c>
      <c r="U901">
        <v>0</v>
      </c>
      <c r="V901">
        <v>-22800</v>
      </c>
      <c r="W901">
        <v>0</v>
      </c>
      <c r="X901">
        <v>0</v>
      </c>
      <c r="Y901">
        <v>0</v>
      </c>
      <c r="Z901">
        <v>-22800</v>
      </c>
      <c r="AA901">
        <v>0</v>
      </c>
    </row>
    <row r="902" spans="1:27" ht="15" customHeight="1" x14ac:dyDescent="0.25">
      <c r="A902" s="37" t="str">
        <f t="shared" si="42"/>
        <v>LDSAPFIgnore</v>
      </c>
      <c r="B902" s="37" t="str">
        <f>VLOOKUP(L902,Mapping!D:F,3,0)</f>
        <v>Ignore</v>
      </c>
      <c r="C902" s="37" t="str">
        <f>VLOOKUP(L902,Mapping!D:G,4,0)</f>
        <v>Ignore</v>
      </c>
      <c r="D902" s="38">
        <f t="shared" si="43"/>
        <v>-0.9</v>
      </c>
      <c r="E902" s="38">
        <f t="shared" si="44"/>
        <v>-1.3560000000000001</v>
      </c>
      <c r="F902" s="37" t="str">
        <f>VLOOKUP(L902,Mapping!D:H,5,0)</f>
        <v>AUM</v>
      </c>
      <c r="G902" t="s">
        <v>562</v>
      </c>
      <c r="H902" t="s">
        <v>182</v>
      </c>
      <c r="I902" t="s">
        <v>1919</v>
      </c>
      <c r="J902">
        <v>110000</v>
      </c>
      <c r="K902" t="s">
        <v>570</v>
      </c>
      <c r="L902">
        <v>110123</v>
      </c>
      <c r="M902">
        <v>0</v>
      </c>
      <c r="N902" t="s">
        <v>925</v>
      </c>
      <c r="O902" t="s">
        <v>565</v>
      </c>
      <c r="P902">
        <v>-4560000</v>
      </c>
      <c r="Q902">
        <v>0</v>
      </c>
      <c r="R902">
        <v>-9000000</v>
      </c>
      <c r="S902">
        <v>0</v>
      </c>
      <c r="T902">
        <v>-13560000</v>
      </c>
      <c r="U902">
        <v>0</v>
      </c>
      <c r="V902">
        <v>-4560000</v>
      </c>
      <c r="W902">
        <v>0</v>
      </c>
      <c r="X902">
        <v>-9000000</v>
      </c>
      <c r="Y902">
        <v>0</v>
      </c>
      <c r="Z902">
        <v>-13560000</v>
      </c>
      <c r="AA902">
        <v>0</v>
      </c>
    </row>
    <row r="903" spans="1:27" ht="15" customHeight="1" x14ac:dyDescent="0.25">
      <c r="A903" s="37" t="str">
        <f t="shared" si="42"/>
        <v>LDSAPFIgnore</v>
      </c>
      <c r="B903" s="37" t="str">
        <f>VLOOKUP(L903,Mapping!D:F,3,0)</f>
        <v>Ignore</v>
      </c>
      <c r="C903" s="37" t="str">
        <f>VLOOKUP(L903,Mapping!D:G,4,0)</f>
        <v>Ignore</v>
      </c>
      <c r="D903" s="38">
        <f t="shared" si="43"/>
        <v>0</v>
      </c>
      <c r="E903" s="38">
        <f t="shared" si="44"/>
        <v>-6.4473807999999994E-2</v>
      </c>
      <c r="F903" s="37" t="str">
        <f>VLOOKUP(L903,Mapping!D:H,5,0)</f>
        <v>AUM</v>
      </c>
      <c r="G903" t="s">
        <v>562</v>
      </c>
      <c r="H903" t="s">
        <v>182</v>
      </c>
      <c r="I903" t="s">
        <v>1919</v>
      </c>
      <c r="J903">
        <v>110000</v>
      </c>
      <c r="K903" t="s">
        <v>570</v>
      </c>
      <c r="L903">
        <v>110125</v>
      </c>
      <c r="M903">
        <v>0</v>
      </c>
      <c r="N903" t="s">
        <v>1315</v>
      </c>
      <c r="O903" t="s">
        <v>565</v>
      </c>
      <c r="P903">
        <v>-644738.07999999996</v>
      </c>
      <c r="Q903">
        <v>0</v>
      </c>
      <c r="R903">
        <v>0</v>
      </c>
      <c r="S903">
        <v>0</v>
      </c>
      <c r="T903">
        <v>-644738.07999999996</v>
      </c>
      <c r="U903">
        <v>0</v>
      </c>
      <c r="V903">
        <v>-644738.07999999996</v>
      </c>
      <c r="W903">
        <v>0</v>
      </c>
      <c r="X903">
        <v>0</v>
      </c>
      <c r="Y903">
        <v>0</v>
      </c>
      <c r="Z903">
        <v>-644738.07999999996</v>
      </c>
      <c r="AA903">
        <v>0</v>
      </c>
    </row>
    <row r="904" spans="1:27" ht="15" customHeight="1" x14ac:dyDescent="0.25">
      <c r="A904" s="37" t="str">
        <f t="shared" si="42"/>
        <v>LDSAPFIgnore</v>
      </c>
      <c r="B904" s="37" t="str">
        <f>VLOOKUP(L904,Mapping!D:F,3,0)</f>
        <v>Ignore</v>
      </c>
      <c r="C904" s="37" t="str">
        <f>VLOOKUP(L904,Mapping!D:G,4,0)</f>
        <v>Ignore</v>
      </c>
      <c r="D904" s="38">
        <f t="shared" si="43"/>
        <v>0</v>
      </c>
      <c r="E904" s="38">
        <f t="shared" si="44"/>
        <v>-3.8226361E-2</v>
      </c>
      <c r="F904" s="37" t="str">
        <f>VLOOKUP(L904,Mapping!D:H,5,0)</f>
        <v>AUM</v>
      </c>
      <c r="G904" t="s">
        <v>562</v>
      </c>
      <c r="H904" t="s">
        <v>182</v>
      </c>
      <c r="I904" t="s">
        <v>1919</v>
      </c>
      <c r="J904">
        <v>110000</v>
      </c>
      <c r="K904" t="s">
        <v>570</v>
      </c>
      <c r="L904">
        <v>110126</v>
      </c>
      <c r="M904">
        <v>0</v>
      </c>
      <c r="N904" t="s">
        <v>1316</v>
      </c>
      <c r="O904" t="s">
        <v>565</v>
      </c>
      <c r="P904">
        <v>-382263.61</v>
      </c>
      <c r="Q904">
        <v>0</v>
      </c>
      <c r="R904">
        <v>0</v>
      </c>
      <c r="S904">
        <v>0</v>
      </c>
      <c r="T904">
        <v>-382263.61</v>
      </c>
      <c r="U904">
        <v>0</v>
      </c>
      <c r="V904">
        <v>-382263.61</v>
      </c>
      <c r="W904">
        <v>0</v>
      </c>
      <c r="X904">
        <v>0</v>
      </c>
      <c r="Y904">
        <v>0</v>
      </c>
      <c r="Z904">
        <v>-382263.61</v>
      </c>
      <c r="AA904">
        <v>0</v>
      </c>
    </row>
    <row r="905" spans="1:27" ht="15" customHeight="1" x14ac:dyDescent="0.25">
      <c r="A905" s="37" t="str">
        <f t="shared" si="42"/>
        <v>LDSAPFIgnore</v>
      </c>
      <c r="B905" s="37" t="str">
        <f>VLOOKUP(L905,Mapping!D:F,3,0)</f>
        <v>Ignore</v>
      </c>
      <c r="C905" s="37" t="str">
        <f>VLOOKUP(L905,Mapping!D:G,4,0)</f>
        <v>Ignore</v>
      </c>
      <c r="D905" s="38">
        <f t="shared" si="43"/>
        <v>41.941079741000003</v>
      </c>
      <c r="E905" s="38">
        <f t="shared" si="44"/>
        <v>0</v>
      </c>
      <c r="F905" s="37" t="str">
        <f>VLOOKUP(L905,Mapping!D:H,5,0)</f>
        <v>AUM</v>
      </c>
      <c r="G905" t="s">
        <v>562</v>
      </c>
      <c r="H905" t="s">
        <v>182</v>
      </c>
      <c r="I905" t="s">
        <v>1919</v>
      </c>
      <c r="J905">
        <v>110000</v>
      </c>
      <c r="K905" t="s">
        <v>570</v>
      </c>
      <c r="L905">
        <v>110247</v>
      </c>
      <c r="M905">
        <v>0</v>
      </c>
      <c r="N905" t="s">
        <v>574</v>
      </c>
      <c r="O905" t="s">
        <v>565</v>
      </c>
      <c r="P905">
        <v>-419410797.41000003</v>
      </c>
      <c r="Q905">
        <v>0</v>
      </c>
      <c r="R905">
        <v>0</v>
      </c>
      <c r="S905">
        <v>419410797.41000003</v>
      </c>
      <c r="T905">
        <v>0</v>
      </c>
      <c r="U905">
        <v>0</v>
      </c>
      <c r="V905">
        <v>-419410797.41000003</v>
      </c>
      <c r="W905">
        <v>0</v>
      </c>
      <c r="X905">
        <v>0</v>
      </c>
      <c r="Y905">
        <v>419410797.41000003</v>
      </c>
      <c r="Z905">
        <v>0</v>
      </c>
      <c r="AA905">
        <v>0</v>
      </c>
    </row>
    <row r="906" spans="1:27" ht="15" customHeight="1" x14ac:dyDescent="0.25">
      <c r="A906" s="37" t="str">
        <f t="shared" si="42"/>
        <v>LDSAPFIgnore</v>
      </c>
      <c r="B906" s="37" t="str">
        <f>VLOOKUP(L906,Mapping!D:F,3,0)</f>
        <v>Ignore</v>
      </c>
      <c r="C906" s="37" t="str">
        <f>VLOOKUP(L906,Mapping!D:G,4,0)</f>
        <v>Ignore</v>
      </c>
      <c r="D906" s="38">
        <f t="shared" si="43"/>
        <v>-101.905984913</v>
      </c>
      <c r="E906" s="38">
        <f t="shared" si="44"/>
        <v>-1.4923515970000001</v>
      </c>
      <c r="F906" s="37" t="str">
        <f>VLOOKUP(L906,Mapping!D:H,5,0)</f>
        <v>AUM</v>
      </c>
      <c r="G906" t="s">
        <v>562</v>
      </c>
      <c r="H906" t="s">
        <v>182</v>
      </c>
      <c r="I906" t="s">
        <v>1919</v>
      </c>
      <c r="J906">
        <v>132000</v>
      </c>
      <c r="K906" t="s">
        <v>575</v>
      </c>
      <c r="L906">
        <v>132121</v>
      </c>
      <c r="M906">
        <v>0</v>
      </c>
      <c r="N906" t="s">
        <v>576</v>
      </c>
      <c r="O906" t="s">
        <v>565</v>
      </c>
      <c r="P906">
        <v>0</v>
      </c>
      <c r="Q906">
        <v>1004136333.16</v>
      </c>
      <c r="R906">
        <v>-1019059849.13</v>
      </c>
      <c r="S906">
        <v>0</v>
      </c>
      <c r="T906">
        <v>-14923515.970000001</v>
      </c>
      <c r="U906">
        <v>0</v>
      </c>
      <c r="V906">
        <v>0</v>
      </c>
      <c r="W906">
        <v>1004136333.16</v>
      </c>
      <c r="X906">
        <v>-1019059849.13</v>
      </c>
      <c r="Y906">
        <v>0</v>
      </c>
      <c r="Z906">
        <v>-14923515.970000001</v>
      </c>
      <c r="AA906">
        <v>0</v>
      </c>
    </row>
    <row r="907" spans="1:27" ht="15" customHeight="1" x14ac:dyDescent="0.25">
      <c r="A907" s="37" t="str">
        <f t="shared" si="42"/>
        <v>LDSAPFIgnore</v>
      </c>
      <c r="B907" s="37" t="str">
        <f>VLOOKUP(L907,Mapping!D:F,3,0)</f>
        <v>Ignore</v>
      </c>
      <c r="C907" s="37" t="str">
        <f>VLOOKUP(L907,Mapping!D:G,4,0)</f>
        <v>Ignore</v>
      </c>
      <c r="D907" s="38">
        <f t="shared" si="43"/>
        <v>-1.8456024649999998</v>
      </c>
      <c r="E907" s="38">
        <f t="shared" si="44"/>
        <v>-4.3999999999999997E-8</v>
      </c>
      <c r="F907" s="37" t="str">
        <f>VLOOKUP(L907,Mapping!D:H,5,0)</f>
        <v>AUM</v>
      </c>
      <c r="G907" t="s">
        <v>562</v>
      </c>
      <c r="H907" t="s">
        <v>182</v>
      </c>
      <c r="I907" t="s">
        <v>1919</v>
      </c>
      <c r="J907">
        <v>132000</v>
      </c>
      <c r="K907" t="s">
        <v>575</v>
      </c>
      <c r="L907">
        <v>132124</v>
      </c>
      <c r="M907">
        <v>0</v>
      </c>
      <c r="N907" t="s">
        <v>577</v>
      </c>
      <c r="O907" t="s">
        <v>565</v>
      </c>
      <c r="P907">
        <v>0</v>
      </c>
      <c r="Q907">
        <v>18456024.210000001</v>
      </c>
      <c r="R907">
        <v>-18456024.649999999</v>
      </c>
      <c r="S907">
        <v>0</v>
      </c>
      <c r="T907">
        <v>-0.44</v>
      </c>
      <c r="U907">
        <v>0</v>
      </c>
      <c r="V907">
        <v>0</v>
      </c>
      <c r="W907">
        <v>18456024.210000001</v>
      </c>
      <c r="X907">
        <v>-18456024.649999999</v>
      </c>
      <c r="Y907">
        <v>0</v>
      </c>
      <c r="Z907">
        <v>-0.44</v>
      </c>
      <c r="AA907">
        <v>0</v>
      </c>
    </row>
    <row r="908" spans="1:27" ht="15" customHeight="1" x14ac:dyDescent="0.25">
      <c r="A908" s="37" t="str">
        <f t="shared" si="42"/>
        <v>LDSAPFIgnore</v>
      </c>
      <c r="B908" s="37" t="str">
        <f>VLOOKUP(L908,Mapping!D:F,3,0)</f>
        <v>Ignore</v>
      </c>
      <c r="C908" s="37" t="str">
        <f>VLOOKUP(L908,Mapping!D:G,4,0)</f>
        <v>Ignore</v>
      </c>
      <c r="D908" s="38">
        <f t="shared" si="43"/>
        <v>0</v>
      </c>
      <c r="E908" s="38">
        <f t="shared" si="44"/>
        <v>2.3970000000000001E-6</v>
      </c>
      <c r="F908" s="37" t="str">
        <f>VLOOKUP(L908,Mapping!D:H,5,0)</f>
        <v>AUM</v>
      </c>
      <c r="G908" t="s">
        <v>562</v>
      </c>
      <c r="H908" t="s">
        <v>182</v>
      </c>
      <c r="I908" t="s">
        <v>1919</v>
      </c>
      <c r="J908">
        <v>132000</v>
      </c>
      <c r="K908" t="s">
        <v>575</v>
      </c>
      <c r="L908">
        <v>132166</v>
      </c>
      <c r="M908">
        <v>0</v>
      </c>
      <c r="N908" t="s">
        <v>872</v>
      </c>
      <c r="O908" t="s">
        <v>565</v>
      </c>
      <c r="P908">
        <v>0</v>
      </c>
      <c r="Q908">
        <v>23.97</v>
      </c>
      <c r="R908">
        <v>0</v>
      </c>
      <c r="S908">
        <v>0</v>
      </c>
      <c r="T908">
        <v>0</v>
      </c>
      <c r="U908">
        <v>23.97</v>
      </c>
      <c r="V908">
        <v>0</v>
      </c>
      <c r="W908">
        <v>23.97</v>
      </c>
      <c r="X908">
        <v>0</v>
      </c>
      <c r="Y908">
        <v>0</v>
      </c>
      <c r="Z908">
        <v>0</v>
      </c>
      <c r="AA908">
        <v>23.97</v>
      </c>
    </row>
    <row r="909" spans="1:27" ht="15" customHeight="1" x14ac:dyDescent="0.25">
      <c r="A909" s="37" t="str">
        <f t="shared" si="42"/>
        <v>LDSAPFIgnore</v>
      </c>
      <c r="B909" s="37" t="str">
        <f>VLOOKUP(L909,Mapping!D:F,3,0)</f>
        <v>Ignore</v>
      </c>
      <c r="C909" s="37" t="str">
        <f>VLOOKUP(L909,Mapping!D:G,4,0)</f>
        <v>Ignore</v>
      </c>
      <c r="D909" s="38">
        <f t="shared" si="43"/>
        <v>0</v>
      </c>
      <c r="E909" s="38">
        <f t="shared" si="44"/>
        <v>-1E-3</v>
      </c>
      <c r="F909" s="37" t="str">
        <f>VLOOKUP(L909,Mapping!D:H,5,0)</f>
        <v>AUM</v>
      </c>
      <c r="G909" t="s">
        <v>562</v>
      </c>
      <c r="H909" t="s">
        <v>182</v>
      </c>
      <c r="I909" t="s">
        <v>1919</v>
      </c>
      <c r="J909">
        <v>140000</v>
      </c>
      <c r="K909" t="s">
        <v>579</v>
      </c>
      <c r="L909">
        <v>140101</v>
      </c>
      <c r="M909">
        <v>0</v>
      </c>
      <c r="N909" t="s">
        <v>1209</v>
      </c>
      <c r="O909" t="s">
        <v>565</v>
      </c>
      <c r="P909">
        <v>-10000</v>
      </c>
      <c r="Q909">
        <v>0</v>
      </c>
      <c r="R909">
        <v>0</v>
      </c>
      <c r="S909">
        <v>0</v>
      </c>
      <c r="T909">
        <v>-10000</v>
      </c>
      <c r="U909">
        <v>0</v>
      </c>
      <c r="V909">
        <v>-10000</v>
      </c>
      <c r="W909">
        <v>0</v>
      </c>
      <c r="X909">
        <v>0</v>
      </c>
      <c r="Y909">
        <v>0</v>
      </c>
      <c r="Z909">
        <v>-10000</v>
      </c>
      <c r="AA909">
        <v>0</v>
      </c>
    </row>
    <row r="910" spans="1:27" ht="15" customHeight="1" x14ac:dyDescent="0.25">
      <c r="A910" s="37" t="str">
        <f t="shared" si="42"/>
        <v>LDSAPFIgnore</v>
      </c>
      <c r="B910" s="37" t="str">
        <f>VLOOKUP(L910,Mapping!D:F,3,0)</f>
        <v>Ignore</v>
      </c>
      <c r="C910" s="37" t="str">
        <f>VLOOKUP(L910,Mapping!D:G,4,0)</f>
        <v>Ignore</v>
      </c>
      <c r="D910" s="38">
        <f t="shared" si="43"/>
        <v>0</v>
      </c>
      <c r="E910" s="38">
        <f t="shared" si="44"/>
        <v>-5.0000000000000001E-4</v>
      </c>
      <c r="F910" s="37" t="str">
        <f>VLOOKUP(L910,Mapping!D:H,5,0)</f>
        <v>AUM</v>
      </c>
      <c r="G910" t="s">
        <v>562</v>
      </c>
      <c r="H910" t="s">
        <v>182</v>
      </c>
      <c r="I910" t="s">
        <v>1919</v>
      </c>
      <c r="J910">
        <v>140000</v>
      </c>
      <c r="K910" t="s">
        <v>579</v>
      </c>
      <c r="L910">
        <v>140311</v>
      </c>
      <c r="M910">
        <v>0</v>
      </c>
      <c r="N910" t="s">
        <v>1201</v>
      </c>
      <c r="O910" t="s">
        <v>565</v>
      </c>
      <c r="P910">
        <v>-5000</v>
      </c>
      <c r="Q910">
        <v>0</v>
      </c>
      <c r="R910">
        <v>0</v>
      </c>
      <c r="S910">
        <v>0</v>
      </c>
      <c r="T910">
        <v>-5000</v>
      </c>
      <c r="U910">
        <v>0</v>
      </c>
      <c r="V910">
        <v>-5000</v>
      </c>
      <c r="W910">
        <v>0</v>
      </c>
      <c r="X910">
        <v>0</v>
      </c>
      <c r="Y910">
        <v>0</v>
      </c>
      <c r="Z910">
        <v>-5000</v>
      </c>
      <c r="AA910">
        <v>0</v>
      </c>
    </row>
    <row r="911" spans="1:27" ht="15" customHeight="1" x14ac:dyDescent="0.25">
      <c r="A911" s="37" t="str">
        <f t="shared" si="42"/>
        <v>LDSAPFIgnore</v>
      </c>
      <c r="B911" s="37" t="str">
        <f>VLOOKUP(L911,Mapping!D:F,3,0)</f>
        <v>Ignore</v>
      </c>
      <c r="C911" s="37" t="str">
        <f>VLOOKUP(L911,Mapping!D:G,4,0)</f>
        <v>Ignore</v>
      </c>
      <c r="D911" s="38">
        <f t="shared" si="43"/>
        <v>11.018088607999999</v>
      </c>
      <c r="E911" s="38">
        <f t="shared" si="44"/>
        <v>-1.826982E-3</v>
      </c>
      <c r="F911" s="37" t="str">
        <f>VLOOKUP(L911,Mapping!D:H,5,0)</f>
        <v>AUM</v>
      </c>
      <c r="G911" t="s">
        <v>562</v>
      </c>
      <c r="H911" t="s">
        <v>182</v>
      </c>
      <c r="I911" t="s">
        <v>1919</v>
      </c>
      <c r="J911">
        <v>140000</v>
      </c>
      <c r="K911" t="s">
        <v>579</v>
      </c>
      <c r="L911">
        <v>140500</v>
      </c>
      <c r="M911">
        <v>0</v>
      </c>
      <c r="N911" t="s">
        <v>584</v>
      </c>
      <c r="O911" t="s">
        <v>565</v>
      </c>
      <c r="P911">
        <v>-110199155.90000001</v>
      </c>
      <c r="Q911">
        <v>0</v>
      </c>
      <c r="R911">
        <v>0</v>
      </c>
      <c r="S911">
        <v>110180886.08</v>
      </c>
      <c r="T911">
        <v>-18269.82</v>
      </c>
      <c r="U911">
        <v>0</v>
      </c>
      <c r="V911">
        <v>-110199155.90000001</v>
      </c>
      <c r="W911">
        <v>0</v>
      </c>
      <c r="X911">
        <v>0</v>
      </c>
      <c r="Y911">
        <v>110180886.08</v>
      </c>
      <c r="Z911">
        <v>-18269.82</v>
      </c>
      <c r="AA911">
        <v>0</v>
      </c>
    </row>
    <row r="912" spans="1:27" ht="15" customHeight="1" x14ac:dyDescent="0.25">
      <c r="A912" s="37" t="str">
        <f t="shared" si="42"/>
        <v>LDSAPFIgnore</v>
      </c>
      <c r="B912" s="37" t="str">
        <f>VLOOKUP(L912,Mapping!D:F,3,0)</f>
        <v>Ignore</v>
      </c>
      <c r="C912" s="37" t="str">
        <f>VLOOKUP(L912,Mapping!D:G,4,0)</f>
        <v>Ignore</v>
      </c>
      <c r="D912" s="38">
        <f t="shared" si="43"/>
        <v>-2.7779229999999999E-3</v>
      </c>
      <c r="E912" s="38">
        <f t="shared" si="44"/>
        <v>-1.4518619E-2</v>
      </c>
      <c r="F912" s="37" t="str">
        <f>VLOOKUP(L912,Mapping!D:H,5,0)</f>
        <v>AUM</v>
      </c>
      <c r="G912" t="s">
        <v>562</v>
      </c>
      <c r="H912" t="s">
        <v>182</v>
      </c>
      <c r="I912" t="s">
        <v>1919</v>
      </c>
      <c r="J912">
        <v>140000</v>
      </c>
      <c r="K912" t="s">
        <v>579</v>
      </c>
      <c r="L912">
        <v>140551</v>
      </c>
      <c r="M912">
        <v>0</v>
      </c>
      <c r="N912" t="s">
        <v>926</v>
      </c>
      <c r="O912" t="s">
        <v>565</v>
      </c>
      <c r="P912">
        <v>-117406.96</v>
      </c>
      <c r="Q912">
        <v>0</v>
      </c>
      <c r="R912">
        <v>-27779.23</v>
      </c>
      <c r="S912">
        <v>0</v>
      </c>
      <c r="T912">
        <v>-145186.19</v>
      </c>
      <c r="U912">
        <v>0</v>
      </c>
      <c r="V912">
        <v>-117406.96</v>
      </c>
      <c r="W912">
        <v>0</v>
      </c>
      <c r="X912">
        <v>-27779.23</v>
      </c>
      <c r="Y912">
        <v>0</v>
      </c>
      <c r="Z912">
        <v>-145186.19</v>
      </c>
      <c r="AA912">
        <v>0</v>
      </c>
    </row>
    <row r="913" spans="1:27" ht="15" customHeight="1" x14ac:dyDescent="0.25">
      <c r="A913" s="37" t="str">
        <f t="shared" si="42"/>
        <v>LDSAPFIgnore</v>
      </c>
      <c r="B913" s="37" t="str">
        <f>VLOOKUP(L913,Mapping!D:F,3,0)</f>
        <v>Ignore</v>
      </c>
      <c r="C913" s="37" t="str">
        <f>VLOOKUP(L913,Mapping!D:G,4,0)</f>
        <v>Ignore</v>
      </c>
      <c r="D913" s="38">
        <f t="shared" si="43"/>
        <v>-1.3903285380000001</v>
      </c>
      <c r="E913" s="38">
        <f t="shared" si="44"/>
        <v>-17.891389588999999</v>
      </c>
      <c r="F913" s="37" t="str">
        <f>VLOOKUP(L913,Mapping!D:H,5,0)</f>
        <v>AUM</v>
      </c>
      <c r="G913" t="s">
        <v>562</v>
      </c>
      <c r="H913" t="s">
        <v>182</v>
      </c>
      <c r="I913" t="s">
        <v>1919</v>
      </c>
      <c r="J913">
        <v>152000</v>
      </c>
      <c r="K913" t="s">
        <v>585</v>
      </c>
      <c r="L913">
        <v>152120</v>
      </c>
      <c r="M913">
        <v>0</v>
      </c>
      <c r="N913" t="s">
        <v>586</v>
      </c>
      <c r="O913" t="s">
        <v>565</v>
      </c>
      <c r="P913">
        <v>-165010610.50999999</v>
      </c>
      <c r="Q913">
        <v>0</v>
      </c>
      <c r="R913">
        <v>-13903285.380000001</v>
      </c>
      <c r="S913">
        <v>0</v>
      </c>
      <c r="T913">
        <v>-178913895.88999999</v>
      </c>
      <c r="U913">
        <v>0</v>
      </c>
      <c r="V913">
        <v>-165010610.50999999</v>
      </c>
      <c r="W913">
        <v>0</v>
      </c>
      <c r="X913">
        <v>-13903285.380000001</v>
      </c>
      <c r="Y913">
        <v>0</v>
      </c>
      <c r="Z913">
        <v>-178913895.88999999</v>
      </c>
      <c r="AA913">
        <v>0</v>
      </c>
    </row>
    <row r="914" spans="1:27" ht="15" customHeight="1" x14ac:dyDescent="0.25">
      <c r="A914" s="37" t="str">
        <f t="shared" si="42"/>
        <v>LDSAPFIgnore</v>
      </c>
      <c r="B914" s="37" t="str">
        <f>VLOOKUP(L914,Mapping!D:F,3,0)</f>
        <v>Ignore</v>
      </c>
      <c r="C914" s="37" t="str">
        <f>VLOOKUP(L914,Mapping!D:G,4,0)</f>
        <v>Ignore</v>
      </c>
      <c r="D914" s="38">
        <f t="shared" si="43"/>
        <v>-1.905125</v>
      </c>
      <c r="E914" s="38">
        <f t="shared" si="44"/>
        <v>-1.905125</v>
      </c>
      <c r="F914" s="37" t="str">
        <f>VLOOKUP(L914,Mapping!D:H,5,0)</f>
        <v>AUM</v>
      </c>
      <c r="G914" t="s">
        <v>562</v>
      </c>
      <c r="H914" t="s">
        <v>182</v>
      </c>
      <c r="I914" t="s">
        <v>1919</v>
      </c>
      <c r="J914">
        <v>152000</v>
      </c>
      <c r="K914" t="s">
        <v>585</v>
      </c>
      <c r="L914">
        <v>152130</v>
      </c>
      <c r="M914">
        <v>0</v>
      </c>
      <c r="N914" t="s">
        <v>587</v>
      </c>
      <c r="O914" t="s">
        <v>565</v>
      </c>
      <c r="P914">
        <v>0</v>
      </c>
      <c r="Q914">
        <v>0</v>
      </c>
      <c r="R914">
        <v>-19051250</v>
      </c>
      <c r="S914">
        <v>0</v>
      </c>
      <c r="T914">
        <v>-19051250</v>
      </c>
      <c r="U914">
        <v>0</v>
      </c>
      <c r="V914">
        <v>0</v>
      </c>
      <c r="W914">
        <v>0</v>
      </c>
      <c r="X914">
        <v>-19051250</v>
      </c>
      <c r="Y914">
        <v>0</v>
      </c>
      <c r="Z914">
        <v>-19051250</v>
      </c>
      <c r="AA914">
        <v>0</v>
      </c>
    </row>
    <row r="915" spans="1:27" ht="15" customHeight="1" x14ac:dyDescent="0.25">
      <c r="A915" s="37" t="str">
        <f t="shared" si="42"/>
        <v>LDSAPFIgnore</v>
      </c>
      <c r="B915" s="37" t="str">
        <f>VLOOKUP(L915,Mapping!D:F,3,0)</f>
        <v>Ignore</v>
      </c>
      <c r="C915" s="37" t="str">
        <f>VLOOKUP(L915,Mapping!D:G,4,0)</f>
        <v>Ignore</v>
      </c>
      <c r="D915" s="38">
        <f t="shared" si="43"/>
        <v>4.4319444E-2</v>
      </c>
      <c r="E915" s="38">
        <f t="shared" si="44"/>
        <v>-1.190513889</v>
      </c>
      <c r="F915" s="37" t="str">
        <f>VLOOKUP(L915,Mapping!D:H,5,0)</f>
        <v>AUM</v>
      </c>
      <c r="G915" t="s">
        <v>562</v>
      </c>
      <c r="H915" t="s">
        <v>182</v>
      </c>
      <c r="I915" t="s">
        <v>1919</v>
      </c>
      <c r="J915">
        <v>152000</v>
      </c>
      <c r="K915" t="s">
        <v>585</v>
      </c>
      <c r="L915">
        <v>152135</v>
      </c>
      <c r="M915">
        <v>0</v>
      </c>
      <c r="N915" t="s">
        <v>588</v>
      </c>
      <c r="O915" t="s">
        <v>565</v>
      </c>
      <c r="P915">
        <v>-12348333.33</v>
      </c>
      <c r="Q915">
        <v>0</v>
      </c>
      <c r="R915">
        <v>0</v>
      </c>
      <c r="S915">
        <v>443194.44</v>
      </c>
      <c r="T915">
        <v>-11905138.890000001</v>
      </c>
      <c r="U915">
        <v>0</v>
      </c>
      <c r="V915">
        <v>-12348333.33</v>
      </c>
      <c r="W915">
        <v>0</v>
      </c>
      <c r="X915">
        <v>0</v>
      </c>
      <c r="Y915">
        <v>443194.44</v>
      </c>
      <c r="Z915">
        <v>-11905138.890000001</v>
      </c>
      <c r="AA915">
        <v>0</v>
      </c>
    </row>
    <row r="916" spans="1:27" ht="15" customHeight="1" x14ac:dyDescent="0.25">
      <c r="A916" s="37" t="str">
        <f t="shared" si="42"/>
        <v>LDSAPFIgnore</v>
      </c>
      <c r="B916" s="37" t="str">
        <f>VLOOKUP(L916,Mapping!D:F,3,0)</f>
        <v>Ignore</v>
      </c>
      <c r="C916" s="37" t="str">
        <f>VLOOKUP(L916,Mapping!D:G,4,0)</f>
        <v>Ignore</v>
      </c>
      <c r="D916" s="38">
        <f t="shared" si="43"/>
        <v>5.0162256860000003</v>
      </c>
      <c r="E916" s="38">
        <f t="shared" si="44"/>
        <v>0</v>
      </c>
      <c r="F916" s="37" t="str">
        <f>VLOOKUP(L916,Mapping!D:H,5,0)</f>
        <v>AUM</v>
      </c>
      <c r="G916" t="s">
        <v>562</v>
      </c>
      <c r="H916" t="s">
        <v>182</v>
      </c>
      <c r="I916" t="s">
        <v>1919</v>
      </c>
      <c r="J916">
        <v>152000</v>
      </c>
      <c r="K916" t="s">
        <v>585</v>
      </c>
      <c r="L916">
        <v>152145</v>
      </c>
      <c r="M916">
        <v>0</v>
      </c>
      <c r="N916" t="s">
        <v>724</v>
      </c>
      <c r="O916" t="s">
        <v>565</v>
      </c>
      <c r="P916">
        <v>-50162256.859999999</v>
      </c>
      <c r="Q916">
        <v>0</v>
      </c>
      <c r="R916">
        <v>0</v>
      </c>
      <c r="S916">
        <v>50162256.859999999</v>
      </c>
      <c r="T916">
        <v>0</v>
      </c>
      <c r="U916">
        <v>0</v>
      </c>
      <c r="V916">
        <v>-50162256.859999999</v>
      </c>
      <c r="W916">
        <v>0</v>
      </c>
      <c r="X916">
        <v>0</v>
      </c>
      <c r="Y916">
        <v>50162256.859999999</v>
      </c>
      <c r="Z916">
        <v>0</v>
      </c>
      <c r="AA916">
        <v>0</v>
      </c>
    </row>
    <row r="917" spans="1:27" ht="15" customHeight="1" x14ac:dyDescent="0.25">
      <c r="A917" s="37" t="str">
        <f t="shared" si="42"/>
        <v>LDSAPFIgnore</v>
      </c>
      <c r="B917" s="37" t="str">
        <f>VLOOKUP(L917,Mapping!D:F,3,0)</f>
        <v>Ignore</v>
      </c>
      <c r="C917" s="37" t="str">
        <f>VLOOKUP(L917,Mapping!D:G,4,0)</f>
        <v>Ignore</v>
      </c>
      <c r="D917" s="38">
        <f t="shared" si="43"/>
        <v>-0.35976184999999999</v>
      </c>
      <c r="E917" s="38">
        <f t="shared" si="44"/>
        <v>-5.1836019000000002</v>
      </c>
      <c r="F917" s="37" t="str">
        <f>VLOOKUP(L917,Mapping!D:H,5,0)</f>
        <v>AUM</v>
      </c>
      <c r="G917" t="s">
        <v>562</v>
      </c>
      <c r="H917" t="s">
        <v>182</v>
      </c>
      <c r="I917" t="s">
        <v>1919</v>
      </c>
      <c r="J917">
        <v>152000</v>
      </c>
      <c r="K917" t="s">
        <v>585</v>
      </c>
      <c r="L917">
        <v>152180</v>
      </c>
      <c r="M917">
        <v>0</v>
      </c>
      <c r="N917" t="s">
        <v>746</v>
      </c>
      <c r="O917" t="s">
        <v>565</v>
      </c>
      <c r="P917">
        <v>-48238400.5</v>
      </c>
      <c r="Q917">
        <v>0</v>
      </c>
      <c r="R917">
        <v>-3597618.5</v>
      </c>
      <c r="S917">
        <v>0</v>
      </c>
      <c r="T917">
        <v>-51836019</v>
      </c>
      <c r="U917">
        <v>0</v>
      </c>
      <c r="V917">
        <v>-48238400.5</v>
      </c>
      <c r="W917">
        <v>0</v>
      </c>
      <c r="X917">
        <v>-3597618.5</v>
      </c>
      <c r="Y917">
        <v>0</v>
      </c>
      <c r="Z917">
        <v>-51836019</v>
      </c>
      <c r="AA917">
        <v>0</v>
      </c>
    </row>
    <row r="918" spans="1:27" ht="15" customHeight="1" x14ac:dyDescent="0.25">
      <c r="A918" s="37" t="str">
        <f t="shared" si="42"/>
        <v>LDSAPFIgnore</v>
      </c>
      <c r="B918" s="37" t="str">
        <f>VLOOKUP(L918,Mapping!D:F,3,0)</f>
        <v>Ignore</v>
      </c>
      <c r="C918" s="37" t="str">
        <f>VLOOKUP(L918,Mapping!D:G,4,0)</f>
        <v>Ignore</v>
      </c>
      <c r="D918" s="38">
        <f t="shared" si="43"/>
        <v>-8.1791873000000006</v>
      </c>
      <c r="E918" s="38">
        <f t="shared" si="44"/>
        <v>-15.84762795</v>
      </c>
      <c r="F918" s="37" t="str">
        <f>VLOOKUP(L918,Mapping!D:H,5,0)</f>
        <v>AUM</v>
      </c>
      <c r="G918" t="s">
        <v>562</v>
      </c>
      <c r="H918" t="s">
        <v>182</v>
      </c>
      <c r="I918" t="s">
        <v>1919</v>
      </c>
      <c r="J918">
        <v>152000</v>
      </c>
      <c r="K918" t="s">
        <v>585</v>
      </c>
      <c r="L918">
        <v>152181</v>
      </c>
      <c r="M918">
        <v>0</v>
      </c>
      <c r="N918" t="s">
        <v>747</v>
      </c>
      <c r="O918" t="s">
        <v>565</v>
      </c>
      <c r="P918">
        <v>-76684406.5</v>
      </c>
      <c r="Q918">
        <v>0</v>
      </c>
      <c r="R918">
        <v>-81791873</v>
      </c>
      <c r="S918">
        <v>0</v>
      </c>
      <c r="T918">
        <v>-158476279.5</v>
      </c>
      <c r="U918">
        <v>0</v>
      </c>
      <c r="V918">
        <v>-76684406.5</v>
      </c>
      <c r="W918">
        <v>0</v>
      </c>
      <c r="X918">
        <v>-81791873</v>
      </c>
      <c r="Y918">
        <v>0</v>
      </c>
      <c r="Z918">
        <v>-158476279.5</v>
      </c>
      <c r="AA918">
        <v>0</v>
      </c>
    </row>
    <row r="919" spans="1:27" ht="15" customHeight="1" x14ac:dyDescent="0.25">
      <c r="A919" s="37" t="str">
        <f t="shared" si="42"/>
        <v>LDSAPFIgnore</v>
      </c>
      <c r="B919" s="37" t="str">
        <f>VLOOKUP(L919,Mapping!D:F,3,0)</f>
        <v>Ignore</v>
      </c>
      <c r="C919" s="37" t="str">
        <f>VLOOKUP(L919,Mapping!D:G,4,0)</f>
        <v>Ignore</v>
      </c>
      <c r="D919" s="38">
        <f t="shared" si="43"/>
        <v>7.6612190000000004E-3</v>
      </c>
      <c r="E919" s="38">
        <f t="shared" si="44"/>
        <v>0</v>
      </c>
      <c r="F919" s="37" t="str">
        <f>VLOOKUP(L919,Mapping!D:H,5,0)</f>
        <v>AUM</v>
      </c>
      <c r="G919" t="s">
        <v>562</v>
      </c>
      <c r="H919" t="s">
        <v>182</v>
      </c>
      <c r="I919" t="s">
        <v>1919</v>
      </c>
      <c r="J919">
        <v>152000</v>
      </c>
      <c r="K919" t="s">
        <v>585</v>
      </c>
      <c r="L919">
        <v>152248</v>
      </c>
      <c r="M919">
        <v>0</v>
      </c>
      <c r="N919" t="s">
        <v>590</v>
      </c>
      <c r="O919" t="s">
        <v>565</v>
      </c>
      <c r="P919">
        <v>-76612.19</v>
      </c>
      <c r="Q919">
        <v>0</v>
      </c>
      <c r="R919">
        <v>0</v>
      </c>
      <c r="S919">
        <v>76612.19</v>
      </c>
      <c r="T919">
        <v>0</v>
      </c>
      <c r="U919">
        <v>0</v>
      </c>
      <c r="V919">
        <v>-76612.19</v>
      </c>
      <c r="W919">
        <v>0</v>
      </c>
      <c r="X919">
        <v>0</v>
      </c>
      <c r="Y919">
        <v>76612.19</v>
      </c>
      <c r="Z919">
        <v>0</v>
      </c>
      <c r="AA919">
        <v>0</v>
      </c>
    </row>
    <row r="920" spans="1:27" ht="15" customHeight="1" x14ac:dyDescent="0.25">
      <c r="A920" s="37" t="str">
        <f t="shared" si="42"/>
        <v>LDSAPFIgnore</v>
      </c>
      <c r="B920" s="37" t="str">
        <f>VLOOKUP(L920,Mapping!D:F,3,0)</f>
        <v>Ignore</v>
      </c>
      <c r="C920" s="37" t="str">
        <f>VLOOKUP(L920,Mapping!D:G,4,0)</f>
        <v>Ignore</v>
      </c>
      <c r="D920" s="38">
        <f t="shared" si="43"/>
        <v>-0.73020549999999995</v>
      </c>
      <c r="E920" s="38">
        <f t="shared" si="44"/>
        <v>-2.2084630000000001</v>
      </c>
      <c r="F920" s="37" t="str">
        <f>VLOOKUP(L920,Mapping!D:H,5,0)</f>
        <v>AUM</v>
      </c>
      <c r="G920" t="s">
        <v>562</v>
      </c>
      <c r="H920" t="s">
        <v>182</v>
      </c>
      <c r="I920" t="s">
        <v>1919</v>
      </c>
      <c r="J920">
        <v>152000</v>
      </c>
      <c r="K920" t="s">
        <v>585</v>
      </c>
      <c r="L920">
        <v>153001</v>
      </c>
      <c r="M920">
        <v>0</v>
      </c>
      <c r="N920" t="s">
        <v>790</v>
      </c>
      <c r="O920" t="s">
        <v>565</v>
      </c>
      <c r="P920">
        <v>-14782575</v>
      </c>
      <c r="Q920">
        <v>0</v>
      </c>
      <c r="R920">
        <v>-7302055</v>
      </c>
      <c r="S920">
        <v>0</v>
      </c>
      <c r="T920">
        <v>-22084630</v>
      </c>
      <c r="U920">
        <v>0</v>
      </c>
      <c r="V920">
        <v>-14782575</v>
      </c>
      <c r="W920">
        <v>0</v>
      </c>
      <c r="X920">
        <v>-7302055</v>
      </c>
      <c r="Y920">
        <v>0</v>
      </c>
      <c r="Z920">
        <v>-22084630</v>
      </c>
      <c r="AA920">
        <v>0</v>
      </c>
    </row>
    <row r="921" spans="1:27" ht="15" customHeight="1" x14ac:dyDescent="0.25">
      <c r="A921" s="37" t="str">
        <f t="shared" si="42"/>
        <v>LDSAPFIgnore</v>
      </c>
      <c r="B921" s="37" t="str">
        <f>VLOOKUP(L921,Mapping!D:F,3,0)</f>
        <v>Ignore</v>
      </c>
      <c r="C921" s="37" t="str">
        <f>VLOOKUP(L921,Mapping!D:G,4,0)</f>
        <v>Ignore</v>
      </c>
      <c r="D921" s="38">
        <f t="shared" si="43"/>
        <v>5.3655500000000002E-2</v>
      </c>
      <c r="E921" s="38">
        <f t="shared" si="44"/>
        <v>-2.0062E-2</v>
      </c>
      <c r="F921" s="37" t="str">
        <f>VLOOKUP(L921,Mapping!D:H,5,0)</f>
        <v>AUM</v>
      </c>
      <c r="G921" t="s">
        <v>562</v>
      </c>
      <c r="H921" t="s">
        <v>182</v>
      </c>
      <c r="I921" t="s">
        <v>1919</v>
      </c>
      <c r="J921">
        <v>160000</v>
      </c>
      <c r="K921" t="s">
        <v>591</v>
      </c>
      <c r="L921">
        <v>162110</v>
      </c>
      <c r="M921">
        <v>0</v>
      </c>
      <c r="N921" t="s">
        <v>791</v>
      </c>
      <c r="O921" t="s">
        <v>565</v>
      </c>
      <c r="P921">
        <v>-737175</v>
      </c>
      <c r="Q921">
        <v>0</v>
      </c>
      <c r="R921">
        <v>0</v>
      </c>
      <c r="S921">
        <v>536555</v>
      </c>
      <c r="T921">
        <v>-200620</v>
      </c>
      <c r="U921">
        <v>0</v>
      </c>
      <c r="V921">
        <v>-737175</v>
      </c>
      <c r="W921">
        <v>0</v>
      </c>
      <c r="X921">
        <v>0</v>
      </c>
      <c r="Y921">
        <v>536555</v>
      </c>
      <c r="Z921">
        <v>-200620</v>
      </c>
      <c r="AA921">
        <v>0</v>
      </c>
    </row>
    <row r="922" spans="1:27" ht="15" customHeight="1" x14ac:dyDescent="0.25">
      <c r="A922" s="37" t="str">
        <f t="shared" si="42"/>
        <v>LDSAPFIgnore</v>
      </c>
      <c r="B922" s="37" t="str">
        <f>VLOOKUP(L922,Mapping!D:F,3,0)</f>
        <v>Ignore</v>
      </c>
      <c r="C922" s="37" t="str">
        <f>VLOOKUP(L922,Mapping!D:G,4,0)</f>
        <v>Ignore</v>
      </c>
      <c r="D922" s="38">
        <f t="shared" si="43"/>
        <v>-1.761480022</v>
      </c>
      <c r="E922" s="38">
        <f t="shared" si="44"/>
        <v>-2.4733700000000001</v>
      </c>
      <c r="F922" s="37" t="str">
        <f>VLOOKUP(L922,Mapping!D:H,5,0)</f>
        <v>AUM</v>
      </c>
      <c r="G922" t="s">
        <v>562</v>
      </c>
      <c r="H922" t="s">
        <v>182</v>
      </c>
      <c r="I922" t="s">
        <v>1919</v>
      </c>
      <c r="J922">
        <v>160000</v>
      </c>
      <c r="K922" t="s">
        <v>591</v>
      </c>
      <c r="L922">
        <v>162120</v>
      </c>
      <c r="M922">
        <v>0</v>
      </c>
      <c r="N922" t="s">
        <v>592</v>
      </c>
      <c r="O922" t="s">
        <v>565</v>
      </c>
      <c r="P922">
        <v>-7118899.7800000003</v>
      </c>
      <c r="Q922">
        <v>0</v>
      </c>
      <c r="R922">
        <v>-17614800.219999999</v>
      </c>
      <c r="S922">
        <v>0</v>
      </c>
      <c r="T922">
        <v>-24733700</v>
      </c>
      <c r="U922">
        <v>0</v>
      </c>
      <c r="V922">
        <v>-7118899.7800000003</v>
      </c>
      <c r="W922">
        <v>0</v>
      </c>
      <c r="X922">
        <v>-17614800.219999999</v>
      </c>
      <c r="Y922">
        <v>0</v>
      </c>
      <c r="Z922">
        <v>-24733700</v>
      </c>
      <c r="AA922">
        <v>0</v>
      </c>
    </row>
    <row r="923" spans="1:27" ht="15" customHeight="1" x14ac:dyDescent="0.25">
      <c r="A923" s="37" t="str">
        <f t="shared" si="42"/>
        <v>LDSAPFIgnore</v>
      </c>
      <c r="B923" s="37" t="str">
        <f>VLOOKUP(L923,Mapping!D:F,3,0)</f>
        <v>Ignore</v>
      </c>
      <c r="C923" s="37" t="str">
        <f>VLOOKUP(L923,Mapping!D:G,4,0)</f>
        <v>Ignore</v>
      </c>
      <c r="D923" s="38">
        <f t="shared" si="43"/>
        <v>-0.75587499999999996</v>
      </c>
      <c r="E923" s="38">
        <f t="shared" si="44"/>
        <v>-0.75587499999999996</v>
      </c>
      <c r="F923" s="37" t="str">
        <f>VLOOKUP(L923,Mapping!D:H,5,0)</f>
        <v>AUM</v>
      </c>
      <c r="G923" t="s">
        <v>562</v>
      </c>
      <c r="H923" t="s">
        <v>182</v>
      </c>
      <c r="I923" t="s">
        <v>1919</v>
      </c>
      <c r="J923">
        <v>160000</v>
      </c>
      <c r="K923" t="s">
        <v>591</v>
      </c>
      <c r="L923">
        <v>162130</v>
      </c>
      <c r="M923">
        <v>0</v>
      </c>
      <c r="N923" t="s">
        <v>593</v>
      </c>
      <c r="O923" t="s">
        <v>565</v>
      </c>
      <c r="P923">
        <v>0</v>
      </c>
      <c r="Q923">
        <v>0</v>
      </c>
      <c r="R923">
        <v>-7558750</v>
      </c>
      <c r="S923">
        <v>0</v>
      </c>
      <c r="T923">
        <v>-7558750</v>
      </c>
      <c r="U923">
        <v>0</v>
      </c>
      <c r="V923">
        <v>0</v>
      </c>
      <c r="W923">
        <v>0</v>
      </c>
      <c r="X923">
        <v>-7558750</v>
      </c>
      <c r="Y923">
        <v>0</v>
      </c>
      <c r="Z923">
        <v>-7558750</v>
      </c>
      <c r="AA923">
        <v>0</v>
      </c>
    </row>
    <row r="924" spans="1:27" ht="15" customHeight="1" x14ac:dyDescent="0.25">
      <c r="A924" s="37" t="str">
        <f t="shared" si="42"/>
        <v>LDSAPFIgnore</v>
      </c>
      <c r="B924" s="37" t="str">
        <f>VLOOKUP(L924,Mapping!D:F,3,0)</f>
        <v>Ignore</v>
      </c>
      <c r="C924" s="37" t="str">
        <f>VLOOKUP(L924,Mapping!D:G,4,0)</f>
        <v>Ignore</v>
      </c>
      <c r="D924" s="38">
        <f t="shared" si="43"/>
        <v>0.19769863600000001</v>
      </c>
      <c r="E924" s="38">
        <f t="shared" si="44"/>
        <v>-0.23675136400000002</v>
      </c>
      <c r="F924" s="37" t="str">
        <f>VLOOKUP(L924,Mapping!D:H,5,0)</f>
        <v>AUM</v>
      </c>
      <c r="G924" t="s">
        <v>562</v>
      </c>
      <c r="H924" t="s">
        <v>182</v>
      </c>
      <c r="I924" t="s">
        <v>1919</v>
      </c>
      <c r="J924">
        <v>160000</v>
      </c>
      <c r="K924" t="s">
        <v>591</v>
      </c>
      <c r="L924">
        <v>162135</v>
      </c>
      <c r="M924">
        <v>0</v>
      </c>
      <c r="N924" t="s">
        <v>594</v>
      </c>
      <c r="O924" t="s">
        <v>565</v>
      </c>
      <c r="P924">
        <v>-4344500</v>
      </c>
      <c r="Q924">
        <v>0</v>
      </c>
      <c r="R924">
        <v>0</v>
      </c>
      <c r="S924">
        <v>1976986.36</v>
      </c>
      <c r="T924">
        <v>-2367513.64</v>
      </c>
      <c r="U924">
        <v>0</v>
      </c>
      <c r="V924">
        <v>-4344500</v>
      </c>
      <c r="W924">
        <v>0</v>
      </c>
      <c r="X924">
        <v>0</v>
      </c>
      <c r="Y924">
        <v>1976986.36</v>
      </c>
      <c r="Z924">
        <v>-2367513.64</v>
      </c>
      <c r="AA924">
        <v>0</v>
      </c>
    </row>
    <row r="925" spans="1:27" ht="15" customHeight="1" x14ac:dyDescent="0.25">
      <c r="A925" s="37" t="str">
        <f t="shared" si="42"/>
        <v>LDSAPFIgnore</v>
      </c>
      <c r="B925" s="37" t="str">
        <f>VLOOKUP(L925,Mapping!D:F,3,0)</f>
        <v>Ignore</v>
      </c>
      <c r="C925" s="37" t="str">
        <f>VLOOKUP(L925,Mapping!D:G,4,0)</f>
        <v>Ignore</v>
      </c>
      <c r="D925" s="38">
        <f t="shared" si="43"/>
        <v>6.9888500000000006E-2</v>
      </c>
      <c r="E925" s="38">
        <f t="shared" si="44"/>
        <v>0</v>
      </c>
      <c r="F925" s="37" t="str">
        <f>VLOOKUP(L925,Mapping!D:H,5,0)</f>
        <v>AUM</v>
      </c>
      <c r="G925" t="s">
        <v>562</v>
      </c>
      <c r="H925" t="s">
        <v>182</v>
      </c>
      <c r="I925" t="s">
        <v>1919</v>
      </c>
      <c r="J925">
        <v>160000</v>
      </c>
      <c r="K925" t="s">
        <v>591</v>
      </c>
      <c r="L925">
        <v>162145</v>
      </c>
      <c r="M925">
        <v>0</v>
      </c>
      <c r="N925" t="s">
        <v>726</v>
      </c>
      <c r="O925" t="s">
        <v>565</v>
      </c>
      <c r="P925">
        <v>-698885</v>
      </c>
      <c r="Q925">
        <v>0</v>
      </c>
      <c r="R925">
        <v>0</v>
      </c>
      <c r="S925">
        <v>698885</v>
      </c>
      <c r="T925">
        <v>0</v>
      </c>
      <c r="U925">
        <v>0</v>
      </c>
      <c r="V925">
        <v>-698885</v>
      </c>
      <c r="W925">
        <v>0</v>
      </c>
      <c r="X925">
        <v>0</v>
      </c>
      <c r="Y925">
        <v>698885</v>
      </c>
      <c r="Z925">
        <v>0</v>
      </c>
      <c r="AA925">
        <v>0</v>
      </c>
    </row>
    <row r="926" spans="1:27" ht="15" customHeight="1" x14ac:dyDescent="0.25">
      <c r="A926" s="37" t="str">
        <f t="shared" si="42"/>
        <v>LDSAPFIgnore</v>
      </c>
      <c r="B926" s="37" t="str">
        <f>VLOOKUP(L926,Mapping!D:F,3,0)</f>
        <v>Ignore</v>
      </c>
      <c r="C926" s="37" t="str">
        <f>VLOOKUP(L926,Mapping!D:G,4,0)</f>
        <v>Ignore</v>
      </c>
      <c r="D926" s="38">
        <f t="shared" si="43"/>
        <v>-0.21935315</v>
      </c>
      <c r="E926" s="38">
        <f t="shared" si="44"/>
        <v>-0.1830331</v>
      </c>
      <c r="F926" s="37" t="str">
        <f>VLOOKUP(L926,Mapping!D:H,5,0)</f>
        <v>AUM</v>
      </c>
      <c r="G926" t="s">
        <v>562</v>
      </c>
      <c r="H926" t="s">
        <v>182</v>
      </c>
      <c r="I926" t="s">
        <v>1919</v>
      </c>
      <c r="J926">
        <v>160000</v>
      </c>
      <c r="K926" t="s">
        <v>591</v>
      </c>
      <c r="L926">
        <v>162180</v>
      </c>
      <c r="M926">
        <v>0</v>
      </c>
      <c r="N926" t="s">
        <v>748</v>
      </c>
      <c r="O926" t="s">
        <v>565</v>
      </c>
      <c r="P926">
        <v>0</v>
      </c>
      <c r="Q926">
        <v>363200.5</v>
      </c>
      <c r="R926">
        <v>-2193531.5</v>
      </c>
      <c r="S926">
        <v>0</v>
      </c>
      <c r="T926">
        <v>-1830331</v>
      </c>
      <c r="U926">
        <v>0</v>
      </c>
      <c r="V926">
        <v>0</v>
      </c>
      <c r="W926">
        <v>363200.5</v>
      </c>
      <c r="X926">
        <v>-2193531.5</v>
      </c>
      <c r="Y926">
        <v>0</v>
      </c>
      <c r="Z926">
        <v>-1830331</v>
      </c>
      <c r="AA926">
        <v>0</v>
      </c>
    </row>
    <row r="927" spans="1:27" ht="15" customHeight="1" x14ac:dyDescent="0.25">
      <c r="A927" s="37" t="str">
        <f t="shared" si="42"/>
        <v>LDSAPFIgnore</v>
      </c>
      <c r="B927" s="37" t="str">
        <f>VLOOKUP(L927,Mapping!D:F,3,0)</f>
        <v>Ignore</v>
      </c>
      <c r="C927" s="37" t="str">
        <f>VLOOKUP(L927,Mapping!D:G,4,0)</f>
        <v>Ignore</v>
      </c>
      <c r="D927" s="38">
        <f t="shared" si="43"/>
        <v>-0.79424269999999997</v>
      </c>
      <c r="E927" s="38">
        <f t="shared" si="44"/>
        <v>-0.81523204999999999</v>
      </c>
      <c r="F927" s="37" t="str">
        <f>VLOOKUP(L927,Mapping!D:H,5,0)</f>
        <v>AUM</v>
      </c>
      <c r="G927" t="s">
        <v>562</v>
      </c>
      <c r="H927" t="s">
        <v>182</v>
      </c>
      <c r="I927" t="s">
        <v>1919</v>
      </c>
      <c r="J927">
        <v>160000</v>
      </c>
      <c r="K927" t="s">
        <v>591</v>
      </c>
      <c r="L927">
        <v>162190</v>
      </c>
      <c r="M927">
        <v>0</v>
      </c>
      <c r="N927" t="s">
        <v>749</v>
      </c>
      <c r="O927" t="s">
        <v>565</v>
      </c>
      <c r="P927">
        <v>-209893.5</v>
      </c>
      <c r="Q927">
        <v>0</v>
      </c>
      <c r="R927">
        <v>-7942427</v>
      </c>
      <c r="S927">
        <v>0</v>
      </c>
      <c r="T927">
        <v>-8152320.5</v>
      </c>
      <c r="U927">
        <v>0</v>
      </c>
      <c r="V927">
        <v>-209893.5</v>
      </c>
      <c r="W927">
        <v>0</v>
      </c>
      <c r="X927">
        <v>-7942427</v>
      </c>
      <c r="Y927">
        <v>0</v>
      </c>
      <c r="Z927">
        <v>-8152320.5</v>
      </c>
      <c r="AA927">
        <v>0</v>
      </c>
    </row>
    <row r="928" spans="1:27" ht="15" customHeight="1" x14ac:dyDescent="0.25">
      <c r="A928" s="37" t="str">
        <f t="shared" si="42"/>
        <v>LDSAPFIgnore</v>
      </c>
      <c r="B928" s="37" t="str">
        <f>VLOOKUP(L928,Mapping!D:F,3,0)</f>
        <v>Ignore</v>
      </c>
      <c r="C928" s="37" t="str">
        <f>VLOOKUP(L928,Mapping!D:G,4,0)</f>
        <v>Ignore</v>
      </c>
      <c r="D928" s="38">
        <f t="shared" si="43"/>
        <v>-0.19069959500000003</v>
      </c>
      <c r="E928" s="38">
        <f t="shared" si="44"/>
        <v>-0.29419750099999997</v>
      </c>
      <c r="F928" s="37" t="str">
        <f>VLOOKUP(L928,Mapping!D:H,5,0)</f>
        <v>AUM</v>
      </c>
      <c r="G928" t="s">
        <v>562</v>
      </c>
      <c r="H928" t="s">
        <v>182</v>
      </c>
      <c r="I928" t="s">
        <v>1919</v>
      </c>
      <c r="J928">
        <v>160000</v>
      </c>
      <c r="K928" t="s">
        <v>591</v>
      </c>
      <c r="L928">
        <v>167100</v>
      </c>
      <c r="M928">
        <v>0</v>
      </c>
      <c r="N928" t="s">
        <v>2404</v>
      </c>
      <c r="O928" t="s">
        <v>565</v>
      </c>
      <c r="P928">
        <v>-1034979.06</v>
      </c>
      <c r="Q928">
        <v>0</v>
      </c>
      <c r="R928">
        <v>-1906995.9500000002</v>
      </c>
      <c r="S928">
        <v>0</v>
      </c>
      <c r="T928">
        <v>-2941975.01</v>
      </c>
      <c r="U928">
        <v>0</v>
      </c>
      <c r="V928">
        <v>-1034979.06</v>
      </c>
      <c r="W928">
        <v>0</v>
      </c>
      <c r="X928">
        <v>-1906995.9500000002</v>
      </c>
      <c r="Y928">
        <v>0</v>
      </c>
      <c r="Z928">
        <v>-2941975.01</v>
      </c>
      <c r="AA928">
        <v>0</v>
      </c>
    </row>
    <row r="929" spans="1:27" ht="15" customHeight="1" x14ac:dyDescent="0.25">
      <c r="A929" s="37" t="str">
        <f t="shared" si="42"/>
        <v>LDSAPFIgnore</v>
      </c>
      <c r="B929" s="37" t="str">
        <f>VLOOKUP(L929,Mapping!D:F,3,0)</f>
        <v>Ignore</v>
      </c>
      <c r="C929" s="37" t="str">
        <f>VLOOKUP(L929,Mapping!D:G,4,0)</f>
        <v>Ignore</v>
      </c>
      <c r="D929" s="38">
        <f t="shared" si="43"/>
        <v>-2.55E-5</v>
      </c>
      <c r="E929" s="38">
        <f t="shared" si="44"/>
        <v>0</v>
      </c>
      <c r="F929" s="37" t="str">
        <f>VLOOKUP(L929,Mapping!D:H,5,0)</f>
        <v>AUM</v>
      </c>
      <c r="G929" t="s">
        <v>562</v>
      </c>
      <c r="H929" t="s">
        <v>182</v>
      </c>
      <c r="I929" t="s">
        <v>1919</v>
      </c>
      <c r="J929">
        <v>212000</v>
      </c>
      <c r="K929" t="s">
        <v>595</v>
      </c>
      <c r="L929">
        <v>210122</v>
      </c>
      <c r="M929">
        <v>0</v>
      </c>
      <c r="N929" t="s">
        <v>1282</v>
      </c>
      <c r="O929" t="s">
        <v>565</v>
      </c>
      <c r="P929">
        <v>0</v>
      </c>
      <c r="Q929">
        <v>255</v>
      </c>
      <c r="R929">
        <v>-255</v>
      </c>
      <c r="S929">
        <v>0</v>
      </c>
      <c r="T929">
        <v>0</v>
      </c>
      <c r="U929">
        <v>0</v>
      </c>
      <c r="V929">
        <v>0</v>
      </c>
      <c r="W929">
        <v>255</v>
      </c>
      <c r="X929">
        <v>-255</v>
      </c>
      <c r="Y929">
        <v>0</v>
      </c>
      <c r="Z929">
        <v>0</v>
      </c>
      <c r="AA929">
        <v>0</v>
      </c>
    </row>
    <row r="930" spans="1:27" ht="15" customHeight="1" x14ac:dyDescent="0.25">
      <c r="A930" s="37" t="str">
        <f t="shared" si="42"/>
        <v>LDSAPFIgnore</v>
      </c>
      <c r="B930" s="37" t="str">
        <f>VLOOKUP(L930,Mapping!D:F,3,0)</f>
        <v>Ignore</v>
      </c>
      <c r="C930" s="37" t="str">
        <f>VLOOKUP(L930,Mapping!D:G,4,0)</f>
        <v>Ignore</v>
      </c>
      <c r="D930" s="38">
        <f t="shared" si="43"/>
        <v>-7.5311110000000001E-3</v>
      </c>
      <c r="E930" s="38">
        <f t="shared" si="44"/>
        <v>-5.5138599999999996E-4</v>
      </c>
      <c r="F930" s="37" t="str">
        <f>VLOOKUP(L930,Mapping!D:H,5,0)</f>
        <v>AUM</v>
      </c>
      <c r="G930" t="s">
        <v>562</v>
      </c>
      <c r="H930" t="s">
        <v>182</v>
      </c>
      <c r="I930" t="s">
        <v>1919</v>
      </c>
      <c r="J930">
        <v>212000</v>
      </c>
      <c r="K930" t="s">
        <v>595</v>
      </c>
      <c r="L930">
        <v>210123</v>
      </c>
      <c r="M930">
        <v>0</v>
      </c>
      <c r="N930" t="s">
        <v>1191</v>
      </c>
      <c r="O930" t="s">
        <v>565</v>
      </c>
      <c r="P930">
        <v>0</v>
      </c>
      <c r="Q930">
        <v>69797.25</v>
      </c>
      <c r="R930">
        <v>-75311.11</v>
      </c>
      <c r="S930">
        <v>0</v>
      </c>
      <c r="T930">
        <v>-5513.86</v>
      </c>
      <c r="U930">
        <v>0</v>
      </c>
      <c r="V930">
        <v>0</v>
      </c>
      <c r="W930">
        <v>69797.25</v>
      </c>
      <c r="X930">
        <v>-75311.11</v>
      </c>
      <c r="Y930">
        <v>0</v>
      </c>
      <c r="Z930">
        <v>-5513.86</v>
      </c>
      <c r="AA930">
        <v>0</v>
      </c>
    </row>
    <row r="931" spans="1:27" ht="15" customHeight="1" x14ac:dyDescent="0.25">
      <c r="A931" s="37" t="str">
        <f t="shared" si="42"/>
        <v>LDSAPFIgnore</v>
      </c>
      <c r="B931" s="37" t="str">
        <f>VLOOKUP(L931,Mapping!D:F,3,0)</f>
        <v>Ignore</v>
      </c>
      <c r="C931" s="37" t="str">
        <f>VLOOKUP(L931,Mapping!D:G,4,0)</f>
        <v>Ignore</v>
      </c>
      <c r="D931" s="38">
        <f t="shared" si="43"/>
        <v>3.7641129999999999E-3</v>
      </c>
      <c r="E931" s="38">
        <f t="shared" si="44"/>
        <v>1.4288038000000001E-2</v>
      </c>
      <c r="F931" s="37" t="str">
        <f>VLOOKUP(L931,Mapping!D:H,5,0)</f>
        <v>AUM</v>
      </c>
      <c r="G931" t="s">
        <v>562</v>
      </c>
      <c r="H931" t="s">
        <v>182</v>
      </c>
      <c r="I931" t="s">
        <v>1919</v>
      </c>
      <c r="J931">
        <v>212000</v>
      </c>
      <c r="K931" t="s">
        <v>595</v>
      </c>
      <c r="L931">
        <v>210124</v>
      </c>
      <c r="M931">
        <v>0</v>
      </c>
      <c r="N931" t="s">
        <v>1205</v>
      </c>
      <c r="O931" t="s">
        <v>565</v>
      </c>
      <c r="P931">
        <v>0</v>
      </c>
      <c r="Q931">
        <v>105239.25</v>
      </c>
      <c r="R931">
        <v>0</v>
      </c>
      <c r="S931">
        <v>37641.129999999997</v>
      </c>
      <c r="T931">
        <v>0</v>
      </c>
      <c r="U931">
        <v>142880.38</v>
      </c>
      <c r="V931">
        <v>0</v>
      </c>
      <c r="W931">
        <v>105239.25</v>
      </c>
      <c r="X931">
        <v>0</v>
      </c>
      <c r="Y931">
        <v>37641.129999999997</v>
      </c>
      <c r="Z931">
        <v>0</v>
      </c>
      <c r="AA931">
        <v>142880.38</v>
      </c>
    </row>
    <row r="932" spans="1:27" ht="15" customHeight="1" x14ac:dyDescent="0.25">
      <c r="A932" s="37" t="str">
        <f t="shared" si="42"/>
        <v>LDSAPFIgnore</v>
      </c>
      <c r="B932" s="37" t="str">
        <f>VLOOKUP(L932,Mapping!D:F,3,0)</f>
        <v>Ignore</v>
      </c>
      <c r="C932" s="37" t="str">
        <f>VLOOKUP(L932,Mapping!D:G,4,0)</f>
        <v>Ignore</v>
      </c>
      <c r="D932" s="38">
        <f t="shared" si="43"/>
        <v>2.7779229999999999E-3</v>
      </c>
      <c r="E932" s="38">
        <f t="shared" si="44"/>
        <v>1.4518619E-2</v>
      </c>
      <c r="F932" s="37" t="str">
        <f>VLOOKUP(L932,Mapping!D:H,5,0)</f>
        <v>AUM</v>
      </c>
      <c r="G932" t="s">
        <v>562</v>
      </c>
      <c r="H932" t="s">
        <v>182</v>
      </c>
      <c r="I932" t="s">
        <v>1919</v>
      </c>
      <c r="J932">
        <v>212000</v>
      </c>
      <c r="K932" t="s">
        <v>595</v>
      </c>
      <c r="L932">
        <v>210168</v>
      </c>
      <c r="M932">
        <v>0</v>
      </c>
      <c r="N932" t="s">
        <v>927</v>
      </c>
      <c r="O932" t="s">
        <v>565</v>
      </c>
      <c r="P932">
        <v>0</v>
      </c>
      <c r="Q932">
        <v>117406.96</v>
      </c>
      <c r="R932">
        <v>0</v>
      </c>
      <c r="S932">
        <v>27779.23</v>
      </c>
      <c r="T932">
        <v>0</v>
      </c>
      <c r="U932">
        <v>145186.19</v>
      </c>
      <c r="V932">
        <v>0</v>
      </c>
      <c r="W932">
        <v>117406.96</v>
      </c>
      <c r="X932">
        <v>0</v>
      </c>
      <c r="Y932">
        <v>27779.23</v>
      </c>
      <c r="Z932">
        <v>0</v>
      </c>
      <c r="AA932">
        <v>145186.19</v>
      </c>
    </row>
    <row r="933" spans="1:27" ht="15" customHeight="1" x14ac:dyDescent="0.25">
      <c r="A933" s="37" t="str">
        <f t="shared" si="42"/>
        <v>LDSAPFIgnore</v>
      </c>
      <c r="B933" s="37" t="str">
        <f>VLOOKUP(L933,Mapping!D:F,3,0)</f>
        <v>Ignore</v>
      </c>
      <c r="C933" s="37" t="str">
        <f>VLOOKUP(L933,Mapping!D:G,4,0)</f>
        <v>Ignore</v>
      </c>
      <c r="D933" s="38">
        <f t="shared" si="43"/>
        <v>0.12472027500000001</v>
      </c>
      <c r="E933" s="38">
        <f t="shared" si="44"/>
        <v>0.12472027500000001</v>
      </c>
      <c r="F933" s="37" t="str">
        <f>VLOOKUP(L933,Mapping!D:H,5,0)</f>
        <v>AUM</v>
      </c>
      <c r="G933" t="s">
        <v>562</v>
      </c>
      <c r="H933" t="s">
        <v>182</v>
      </c>
      <c r="I933" t="s">
        <v>1919</v>
      </c>
      <c r="J933">
        <v>212000</v>
      </c>
      <c r="K933" t="s">
        <v>595</v>
      </c>
      <c r="L933">
        <v>211114</v>
      </c>
      <c r="M933">
        <v>0</v>
      </c>
      <c r="N933" t="s">
        <v>701</v>
      </c>
      <c r="O933" t="s">
        <v>565</v>
      </c>
      <c r="P933">
        <v>0</v>
      </c>
      <c r="Q933">
        <v>0</v>
      </c>
      <c r="R933">
        <v>0</v>
      </c>
      <c r="S933">
        <v>1247202.75</v>
      </c>
      <c r="T933">
        <v>0</v>
      </c>
      <c r="U933">
        <v>1247202.75</v>
      </c>
      <c r="V933">
        <v>0</v>
      </c>
      <c r="W933">
        <v>0</v>
      </c>
      <c r="X933">
        <v>0</v>
      </c>
      <c r="Y933">
        <v>1247202.75</v>
      </c>
      <c r="Z933">
        <v>0</v>
      </c>
      <c r="AA933">
        <v>1247202.75</v>
      </c>
    </row>
    <row r="934" spans="1:27" ht="15" customHeight="1" x14ac:dyDescent="0.25">
      <c r="A934" s="37" t="str">
        <f t="shared" si="42"/>
        <v>LDSAPFIgnore</v>
      </c>
      <c r="B934" s="37" t="str">
        <f>VLOOKUP(L934,Mapping!D:F,3,0)</f>
        <v>Ignore</v>
      </c>
      <c r="C934" s="37" t="str">
        <f>VLOOKUP(L934,Mapping!D:G,4,0)</f>
        <v>Ignore</v>
      </c>
      <c r="D934" s="38">
        <f t="shared" si="43"/>
        <v>-3.6008910000000002E-3</v>
      </c>
      <c r="E934" s="38">
        <f t="shared" si="44"/>
        <v>1.0159917999999999E-2</v>
      </c>
      <c r="F934" s="37" t="str">
        <f>VLOOKUP(L934,Mapping!D:H,5,0)</f>
        <v>AUM</v>
      </c>
      <c r="G934" t="s">
        <v>562</v>
      </c>
      <c r="H934" t="s">
        <v>182</v>
      </c>
      <c r="I934" t="s">
        <v>1919</v>
      </c>
      <c r="J934">
        <v>212000</v>
      </c>
      <c r="K934" t="s">
        <v>595</v>
      </c>
      <c r="L934">
        <v>212100</v>
      </c>
      <c r="M934">
        <v>0</v>
      </c>
      <c r="N934" t="s">
        <v>597</v>
      </c>
      <c r="O934" t="s">
        <v>565</v>
      </c>
      <c r="P934">
        <v>0</v>
      </c>
      <c r="Q934">
        <v>137608.09</v>
      </c>
      <c r="R934">
        <v>-36008.910000000003</v>
      </c>
      <c r="S934">
        <v>0</v>
      </c>
      <c r="T934">
        <v>0</v>
      </c>
      <c r="U934">
        <v>101599.18</v>
      </c>
      <c r="V934">
        <v>0</v>
      </c>
      <c r="W934">
        <v>137608.09</v>
      </c>
      <c r="X934">
        <v>-36008.910000000003</v>
      </c>
      <c r="Y934">
        <v>0</v>
      </c>
      <c r="Z934">
        <v>0</v>
      </c>
      <c r="AA934">
        <v>101599.18</v>
      </c>
    </row>
    <row r="935" spans="1:27" ht="15" customHeight="1" x14ac:dyDescent="0.25">
      <c r="A935" s="37" t="str">
        <f t="shared" si="42"/>
        <v>LDSAPFIgnore</v>
      </c>
      <c r="B935" s="37" t="str">
        <f>VLOOKUP(L935,Mapping!D:F,3,0)</f>
        <v>Ignore</v>
      </c>
      <c r="C935" s="37" t="str">
        <f>VLOOKUP(L935,Mapping!D:G,4,0)</f>
        <v>Ignore</v>
      </c>
      <c r="D935" s="38">
        <f t="shared" si="43"/>
        <v>2.9380247999999998E-2</v>
      </c>
      <c r="E935" s="38">
        <f t="shared" si="44"/>
        <v>2.9380243E-2</v>
      </c>
      <c r="F935" s="37" t="str">
        <f>VLOOKUP(L935,Mapping!D:H,5,0)</f>
        <v>AUM</v>
      </c>
      <c r="G935" t="s">
        <v>562</v>
      </c>
      <c r="H935" t="s">
        <v>182</v>
      </c>
      <c r="I935" t="s">
        <v>1919</v>
      </c>
      <c r="J935">
        <v>212000</v>
      </c>
      <c r="K935" t="s">
        <v>595</v>
      </c>
      <c r="L935">
        <v>212101</v>
      </c>
      <c r="M935">
        <v>0</v>
      </c>
      <c r="N935" t="s">
        <v>598</v>
      </c>
      <c r="O935" t="s">
        <v>565</v>
      </c>
      <c r="P935">
        <v>-0.05</v>
      </c>
      <c r="Q935">
        <v>0</v>
      </c>
      <c r="R935">
        <v>0</v>
      </c>
      <c r="S935">
        <v>293802.48</v>
      </c>
      <c r="T935">
        <v>0</v>
      </c>
      <c r="U935">
        <v>293802.43</v>
      </c>
      <c r="V935">
        <v>-0.05</v>
      </c>
      <c r="W935">
        <v>0</v>
      </c>
      <c r="X935">
        <v>0</v>
      </c>
      <c r="Y935">
        <v>293802.48</v>
      </c>
      <c r="Z935">
        <v>0</v>
      </c>
      <c r="AA935">
        <v>293802.43</v>
      </c>
    </row>
    <row r="936" spans="1:27" ht="15" customHeight="1" x14ac:dyDescent="0.25">
      <c r="A936" s="37" t="str">
        <f t="shared" si="42"/>
        <v>LDSAPFIgnore</v>
      </c>
      <c r="B936" s="37" t="str">
        <f>VLOOKUP(L936,Mapping!D:F,3,0)</f>
        <v>Ignore</v>
      </c>
      <c r="C936" s="37" t="str">
        <f>VLOOKUP(L936,Mapping!D:G,4,0)</f>
        <v>Ignore</v>
      </c>
      <c r="D936" s="38">
        <f t="shared" si="43"/>
        <v>2.7344689999999998E-3</v>
      </c>
      <c r="E936" s="38">
        <f t="shared" si="44"/>
        <v>3.3395970000000001E-3</v>
      </c>
      <c r="F936" s="37" t="str">
        <f>VLOOKUP(L936,Mapping!D:H,5,0)</f>
        <v>AUM</v>
      </c>
      <c r="G936" t="s">
        <v>562</v>
      </c>
      <c r="H936" t="s">
        <v>182</v>
      </c>
      <c r="I936" t="s">
        <v>1919</v>
      </c>
      <c r="J936">
        <v>212000</v>
      </c>
      <c r="K936" t="s">
        <v>595</v>
      </c>
      <c r="L936">
        <v>212109</v>
      </c>
      <c r="M936">
        <v>0</v>
      </c>
      <c r="N936" t="s">
        <v>1291</v>
      </c>
      <c r="O936" t="s">
        <v>565</v>
      </c>
      <c r="P936">
        <v>0</v>
      </c>
      <c r="Q936">
        <v>6051.28</v>
      </c>
      <c r="R936">
        <v>0</v>
      </c>
      <c r="S936">
        <v>27344.69</v>
      </c>
      <c r="T936">
        <v>0</v>
      </c>
      <c r="U936">
        <v>33395.97</v>
      </c>
      <c r="V936">
        <v>0</v>
      </c>
      <c r="W936">
        <v>6051.28</v>
      </c>
      <c r="X936">
        <v>0</v>
      </c>
      <c r="Y936">
        <v>27344.69</v>
      </c>
      <c r="Z936">
        <v>0</v>
      </c>
      <c r="AA936">
        <v>33395.97</v>
      </c>
    </row>
    <row r="937" spans="1:27" ht="15" customHeight="1" x14ac:dyDescent="0.25">
      <c r="A937" s="37" t="str">
        <f t="shared" si="42"/>
        <v>LDSAPFIgnore</v>
      </c>
      <c r="B937" s="37" t="str">
        <f>VLOOKUP(L937,Mapping!D:F,3,0)</f>
        <v>Ignore</v>
      </c>
      <c r="C937" s="37" t="str">
        <f>VLOOKUP(L937,Mapping!D:G,4,0)</f>
        <v>Ignore</v>
      </c>
      <c r="D937" s="38">
        <f t="shared" si="43"/>
        <v>9.9900000000000009E-7</v>
      </c>
      <c r="E937" s="38">
        <f t="shared" si="44"/>
        <v>1.8383999999999999E-5</v>
      </c>
      <c r="F937" s="37" t="str">
        <f>VLOOKUP(L937,Mapping!D:H,5,0)</f>
        <v>AUM</v>
      </c>
      <c r="G937" t="s">
        <v>562</v>
      </c>
      <c r="H937" t="s">
        <v>182</v>
      </c>
      <c r="I937" t="s">
        <v>1919</v>
      </c>
      <c r="J937">
        <v>212000</v>
      </c>
      <c r="K937" t="s">
        <v>595</v>
      </c>
      <c r="L937">
        <v>212112</v>
      </c>
      <c r="M937">
        <v>0</v>
      </c>
      <c r="N937" t="s">
        <v>599</v>
      </c>
      <c r="O937" t="s">
        <v>565</v>
      </c>
      <c r="P937">
        <v>0</v>
      </c>
      <c r="Q937">
        <v>173.85</v>
      </c>
      <c r="R937">
        <v>0</v>
      </c>
      <c r="S937">
        <v>9.99</v>
      </c>
      <c r="T937">
        <v>0</v>
      </c>
      <c r="U937">
        <v>183.84</v>
      </c>
      <c r="V937">
        <v>0</v>
      </c>
      <c r="W937">
        <v>173.85</v>
      </c>
      <c r="X937">
        <v>0</v>
      </c>
      <c r="Y937">
        <v>9.99</v>
      </c>
      <c r="Z937">
        <v>0</v>
      </c>
      <c r="AA937">
        <v>183.84</v>
      </c>
    </row>
    <row r="938" spans="1:27" ht="15" customHeight="1" x14ac:dyDescent="0.25">
      <c r="A938" s="37" t="str">
        <f t="shared" si="42"/>
        <v>LDSAPFIgnore</v>
      </c>
      <c r="B938" s="37" t="str">
        <f>VLOOKUP(L938,Mapping!D:F,3,0)</f>
        <v>Ignore</v>
      </c>
      <c r="C938" s="37" t="str">
        <f>VLOOKUP(L938,Mapping!D:G,4,0)</f>
        <v>Ignore</v>
      </c>
      <c r="D938" s="38">
        <f t="shared" si="43"/>
        <v>9.9900000000000009E-7</v>
      </c>
      <c r="E938" s="38">
        <f t="shared" si="44"/>
        <v>1.8383999999999999E-5</v>
      </c>
      <c r="F938" s="37" t="str">
        <f>VLOOKUP(L938,Mapping!D:H,5,0)</f>
        <v>AUM</v>
      </c>
      <c r="G938" t="s">
        <v>562</v>
      </c>
      <c r="H938" t="s">
        <v>182</v>
      </c>
      <c r="I938" t="s">
        <v>1919</v>
      </c>
      <c r="J938">
        <v>212000</v>
      </c>
      <c r="K938" t="s">
        <v>595</v>
      </c>
      <c r="L938">
        <v>212113</v>
      </c>
      <c r="M938">
        <v>0</v>
      </c>
      <c r="N938" t="s">
        <v>600</v>
      </c>
      <c r="O938" t="s">
        <v>565</v>
      </c>
      <c r="P938">
        <v>0</v>
      </c>
      <c r="Q938">
        <v>173.85</v>
      </c>
      <c r="R938">
        <v>0</v>
      </c>
      <c r="S938">
        <v>9.99</v>
      </c>
      <c r="T938">
        <v>0</v>
      </c>
      <c r="U938">
        <v>183.84</v>
      </c>
      <c r="V938">
        <v>0</v>
      </c>
      <c r="W938">
        <v>173.85</v>
      </c>
      <c r="X938">
        <v>0</v>
      </c>
      <c r="Y938">
        <v>9.99</v>
      </c>
      <c r="Z938">
        <v>0</v>
      </c>
      <c r="AA938">
        <v>183.84</v>
      </c>
    </row>
    <row r="939" spans="1:27" ht="15" customHeight="1" x14ac:dyDescent="0.25">
      <c r="A939" s="37" t="str">
        <f t="shared" si="42"/>
        <v>LDSAPFIgnore</v>
      </c>
      <c r="B939" s="37" t="str">
        <f>VLOOKUP(L939,Mapping!D:F,3,0)</f>
        <v>Ignore</v>
      </c>
      <c r="C939" s="37" t="str">
        <f>VLOOKUP(L939,Mapping!D:G,4,0)</f>
        <v>Ignore</v>
      </c>
      <c r="D939" s="38">
        <f t="shared" si="43"/>
        <v>2.2836000000000003E-5</v>
      </c>
      <c r="E939" s="38">
        <f t="shared" si="44"/>
        <v>1.68068E-4</v>
      </c>
      <c r="F939" s="37" t="str">
        <f>VLOOKUP(L939,Mapping!D:H,5,0)</f>
        <v>AUM</v>
      </c>
      <c r="G939" t="s">
        <v>562</v>
      </c>
      <c r="H939" t="s">
        <v>182</v>
      </c>
      <c r="I939" t="s">
        <v>1919</v>
      </c>
      <c r="J939">
        <v>212000</v>
      </c>
      <c r="K939" t="s">
        <v>595</v>
      </c>
      <c r="L939">
        <v>212114</v>
      </c>
      <c r="M939">
        <v>0</v>
      </c>
      <c r="N939" t="s">
        <v>601</v>
      </c>
      <c r="O939" t="s">
        <v>565</v>
      </c>
      <c r="P939">
        <v>0</v>
      </c>
      <c r="Q939">
        <v>1452.32</v>
      </c>
      <c r="R939">
        <v>0</v>
      </c>
      <c r="S939">
        <v>228.36</v>
      </c>
      <c r="T939">
        <v>0</v>
      </c>
      <c r="U939">
        <v>1680.68</v>
      </c>
      <c r="V939">
        <v>0</v>
      </c>
      <c r="W939">
        <v>1452.32</v>
      </c>
      <c r="X939">
        <v>0</v>
      </c>
      <c r="Y939">
        <v>228.36</v>
      </c>
      <c r="Z939">
        <v>0</v>
      </c>
      <c r="AA939">
        <v>1680.68</v>
      </c>
    </row>
    <row r="940" spans="1:27" ht="15" customHeight="1" x14ac:dyDescent="0.25">
      <c r="A940" s="37" t="str">
        <f t="shared" si="42"/>
        <v>LDSAPFIgnore</v>
      </c>
      <c r="B940" s="37" t="str">
        <f>VLOOKUP(L940,Mapping!D:F,3,0)</f>
        <v>Ignore</v>
      </c>
      <c r="C940" s="37" t="str">
        <f>VLOOKUP(L940,Mapping!D:G,4,0)</f>
        <v>Ignore</v>
      </c>
      <c r="D940" s="38">
        <f t="shared" si="43"/>
        <v>1.1524079999999999E-3</v>
      </c>
      <c r="E940" s="38">
        <f t="shared" si="44"/>
        <v>1.3116620000000001E-3</v>
      </c>
      <c r="F940" s="37" t="str">
        <f>VLOOKUP(L940,Mapping!D:H,5,0)</f>
        <v>AUM</v>
      </c>
      <c r="G940" t="s">
        <v>562</v>
      </c>
      <c r="H940" t="s">
        <v>182</v>
      </c>
      <c r="I940" t="s">
        <v>1919</v>
      </c>
      <c r="J940">
        <v>212000</v>
      </c>
      <c r="K940" t="s">
        <v>595</v>
      </c>
      <c r="L940">
        <v>212117</v>
      </c>
      <c r="M940">
        <v>0</v>
      </c>
      <c r="N940" t="s">
        <v>865</v>
      </c>
      <c r="O940" t="s">
        <v>565</v>
      </c>
      <c r="P940">
        <v>0</v>
      </c>
      <c r="Q940">
        <v>1592.54</v>
      </c>
      <c r="R940">
        <v>0</v>
      </c>
      <c r="S940">
        <v>11524.08</v>
      </c>
      <c r="T940">
        <v>0</v>
      </c>
      <c r="U940">
        <v>13116.62</v>
      </c>
      <c r="V940">
        <v>0</v>
      </c>
      <c r="W940">
        <v>1592.54</v>
      </c>
      <c r="X940">
        <v>0</v>
      </c>
      <c r="Y940">
        <v>11524.08</v>
      </c>
      <c r="Z940">
        <v>0</v>
      </c>
      <c r="AA940">
        <v>13116.62</v>
      </c>
    </row>
    <row r="941" spans="1:27" ht="15" customHeight="1" x14ac:dyDescent="0.25">
      <c r="A941" s="37" t="str">
        <f t="shared" si="42"/>
        <v>LDSAPFIgnore</v>
      </c>
      <c r="B941" s="37" t="str">
        <f>VLOOKUP(L941,Mapping!D:F,3,0)</f>
        <v>Ignore</v>
      </c>
      <c r="C941" s="37" t="str">
        <f>VLOOKUP(L941,Mapping!D:G,4,0)</f>
        <v>Ignore</v>
      </c>
      <c r="D941" s="38">
        <f t="shared" si="43"/>
        <v>1.2963957930000001</v>
      </c>
      <c r="E941" s="38">
        <f t="shared" si="44"/>
        <v>1.296395757</v>
      </c>
      <c r="F941" s="37" t="str">
        <f>VLOOKUP(L941,Mapping!D:H,5,0)</f>
        <v>AUM</v>
      </c>
      <c r="G941" t="s">
        <v>562</v>
      </c>
      <c r="H941" t="s">
        <v>182</v>
      </c>
      <c r="I941" t="s">
        <v>1919</v>
      </c>
      <c r="J941">
        <v>212000</v>
      </c>
      <c r="K941" t="s">
        <v>595</v>
      </c>
      <c r="L941">
        <v>212121</v>
      </c>
      <c r="M941">
        <v>0</v>
      </c>
      <c r="N941" t="s">
        <v>602</v>
      </c>
      <c r="O941" t="s">
        <v>565</v>
      </c>
      <c r="P941">
        <v>-0.36</v>
      </c>
      <c r="Q941">
        <v>0</v>
      </c>
      <c r="R941">
        <v>0</v>
      </c>
      <c r="S941">
        <v>12963957.93</v>
      </c>
      <c r="T941">
        <v>0</v>
      </c>
      <c r="U941">
        <v>12963957.57</v>
      </c>
      <c r="V941">
        <v>-0.36</v>
      </c>
      <c r="W941">
        <v>0</v>
      </c>
      <c r="X941">
        <v>0</v>
      </c>
      <c r="Y941">
        <v>12963957.93</v>
      </c>
      <c r="Z941">
        <v>0</v>
      </c>
      <c r="AA941">
        <v>12963957.57</v>
      </c>
    </row>
    <row r="942" spans="1:27" ht="15" customHeight="1" x14ac:dyDescent="0.25">
      <c r="A942" s="37" t="str">
        <f t="shared" si="42"/>
        <v>LDSAPFIgnore</v>
      </c>
      <c r="B942" s="37" t="str">
        <f>VLOOKUP(L942,Mapping!D:F,3,0)</f>
        <v>Ignore</v>
      </c>
      <c r="C942" s="37" t="str">
        <f>VLOOKUP(L942,Mapping!D:G,4,0)</f>
        <v>Ignore</v>
      </c>
      <c r="D942" s="38">
        <f t="shared" si="43"/>
        <v>0.77785268699999999</v>
      </c>
      <c r="E942" s="38">
        <f t="shared" si="44"/>
        <v>0.87025558200000008</v>
      </c>
      <c r="F942" s="37" t="str">
        <f>VLOOKUP(L942,Mapping!D:H,5,0)</f>
        <v>AUM</v>
      </c>
      <c r="G942" t="s">
        <v>562</v>
      </c>
      <c r="H942" t="s">
        <v>182</v>
      </c>
      <c r="I942" t="s">
        <v>1919</v>
      </c>
      <c r="J942">
        <v>212000</v>
      </c>
      <c r="K942" t="s">
        <v>595</v>
      </c>
      <c r="L942">
        <v>212124</v>
      </c>
      <c r="M942">
        <v>0</v>
      </c>
      <c r="N942" t="s">
        <v>603</v>
      </c>
      <c r="O942" t="s">
        <v>565</v>
      </c>
      <c r="P942">
        <v>0</v>
      </c>
      <c r="Q942">
        <v>924028.95</v>
      </c>
      <c r="R942">
        <v>0</v>
      </c>
      <c r="S942">
        <v>7778526.8700000001</v>
      </c>
      <c r="T942">
        <v>0</v>
      </c>
      <c r="U942">
        <v>8702555.8200000003</v>
      </c>
      <c r="V942">
        <v>0</v>
      </c>
      <c r="W942">
        <v>924028.95</v>
      </c>
      <c r="X942">
        <v>0</v>
      </c>
      <c r="Y942">
        <v>7778526.8700000001</v>
      </c>
      <c r="Z942">
        <v>0</v>
      </c>
      <c r="AA942">
        <v>8702555.8200000003</v>
      </c>
    </row>
    <row r="943" spans="1:27" ht="15" customHeight="1" x14ac:dyDescent="0.25">
      <c r="A943" s="37" t="str">
        <f t="shared" si="42"/>
        <v>LDSAPFIgnore</v>
      </c>
      <c r="B943" s="37" t="str">
        <f>VLOOKUP(L943,Mapping!D:F,3,0)</f>
        <v>Ignore</v>
      </c>
      <c r="C943" s="37" t="str">
        <f>VLOOKUP(L943,Mapping!D:G,4,0)</f>
        <v>Ignore</v>
      </c>
      <c r="D943" s="38">
        <f t="shared" si="43"/>
        <v>1.2964680000000001E-3</v>
      </c>
      <c r="E943" s="38">
        <f t="shared" si="44"/>
        <v>1.511557E-3</v>
      </c>
      <c r="F943" s="37" t="str">
        <f>VLOOKUP(L943,Mapping!D:H,5,0)</f>
        <v>AUM</v>
      </c>
      <c r="G943" t="s">
        <v>562</v>
      </c>
      <c r="H943" t="s">
        <v>182</v>
      </c>
      <c r="I943" t="s">
        <v>1919</v>
      </c>
      <c r="J943">
        <v>212000</v>
      </c>
      <c r="K943" t="s">
        <v>595</v>
      </c>
      <c r="L943">
        <v>212132</v>
      </c>
      <c r="M943">
        <v>0</v>
      </c>
      <c r="N943" t="s">
        <v>1192</v>
      </c>
      <c r="O943" t="s">
        <v>565</v>
      </c>
      <c r="P943">
        <v>0</v>
      </c>
      <c r="Q943">
        <v>2150.89</v>
      </c>
      <c r="R943">
        <v>0</v>
      </c>
      <c r="S943">
        <v>12964.68</v>
      </c>
      <c r="T943">
        <v>0</v>
      </c>
      <c r="U943">
        <v>15115.57</v>
      </c>
      <c r="V943">
        <v>0</v>
      </c>
      <c r="W943">
        <v>2150.89</v>
      </c>
      <c r="X943">
        <v>0</v>
      </c>
      <c r="Y943">
        <v>12964.68</v>
      </c>
      <c r="Z943">
        <v>0</v>
      </c>
      <c r="AA943">
        <v>15115.57</v>
      </c>
    </row>
    <row r="944" spans="1:27" ht="15" customHeight="1" x14ac:dyDescent="0.25">
      <c r="A944" s="37" t="str">
        <f t="shared" si="42"/>
        <v>LDSAPFIgnore</v>
      </c>
      <c r="B944" s="37" t="str">
        <f>VLOOKUP(L944,Mapping!D:F,3,0)</f>
        <v>Ignore</v>
      </c>
      <c r="C944" s="37" t="str">
        <f>VLOOKUP(L944,Mapping!D:G,4,0)</f>
        <v>Ignore</v>
      </c>
      <c r="D944" s="38">
        <f t="shared" si="43"/>
        <v>-25.54683429</v>
      </c>
      <c r="E944" s="38">
        <f t="shared" si="44"/>
        <v>0</v>
      </c>
      <c r="F944" s="37" t="str">
        <f>VLOOKUP(L944,Mapping!D:H,5,0)</f>
        <v>AUM</v>
      </c>
      <c r="G944" t="s">
        <v>562</v>
      </c>
      <c r="H944" t="s">
        <v>182</v>
      </c>
      <c r="I944" t="s">
        <v>1919</v>
      </c>
      <c r="J944">
        <v>212000</v>
      </c>
      <c r="K944" t="s">
        <v>595</v>
      </c>
      <c r="L944">
        <v>212160</v>
      </c>
      <c r="M944">
        <v>0</v>
      </c>
      <c r="N944" t="s">
        <v>604</v>
      </c>
      <c r="O944" t="s">
        <v>565</v>
      </c>
      <c r="P944">
        <v>0</v>
      </c>
      <c r="Q944">
        <v>255468342.90000001</v>
      </c>
      <c r="R944">
        <v>-255468342.90000001</v>
      </c>
      <c r="S944">
        <v>0</v>
      </c>
      <c r="T944">
        <v>0</v>
      </c>
      <c r="U944">
        <v>0</v>
      </c>
      <c r="V944">
        <v>0</v>
      </c>
      <c r="W944">
        <v>255468342.90000001</v>
      </c>
      <c r="X944">
        <v>-255468342.90000001</v>
      </c>
      <c r="Y944">
        <v>0</v>
      </c>
      <c r="Z944">
        <v>0</v>
      </c>
      <c r="AA944">
        <v>0</v>
      </c>
    </row>
    <row r="945" spans="1:27" ht="15" customHeight="1" x14ac:dyDescent="0.25">
      <c r="A945" s="37" t="str">
        <f t="shared" si="42"/>
        <v>LDSAPFIgnore</v>
      </c>
      <c r="B945" s="37" t="str">
        <f>VLOOKUP(L945,Mapping!D:F,3,0)</f>
        <v>Ignore</v>
      </c>
      <c r="C945" s="37" t="str">
        <f>VLOOKUP(L945,Mapping!D:G,4,0)</f>
        <v>Ignore</v>
      </c>
      <c r="D945" s="38">
        <f t="shared" si="43"/>
        <v>177.915950004</v>
      </c>
      <c r="E945" s="38">
        <f t="shared" si="44"/>
        <v>177.915950004</v>
      </c>
      <c r="F945" s="37" t="str">
        <f>VLOOKUP(L945,Mapping!D:H,5,0)</f>
        <v>AUM</v>
      </c>
      <c r="G945" t="s">
        <v>562</v>
      </c>
      <c r="H945" t="s">
        <v>182</v>
      </c>
      <c r="I945" t="s">
        <v>1919</v>
      </c>
      <c r="J945">
        <v>212000</v>
      </c>
      <c r="K945" t="s">
        <v>595</v>
      </c>
      <c r="L945">
        <v>212181</v>
      </c>
      <c r="M945">
        <v>0</v>
      </c>
      <c r="N945" t="s">
        <v>812</v>
      </c>
      <c r="O945" t="s">
        <v>565</v>
      </c>
      <c r="P945">
        <v>0</v>
      </c>
      <c r="Q945">
        <v>0</v>
      </c>
      <c r="R945">
        <v>0</v>
      </c>
      <c r="S945">
        <v>1779159500.04</v>
      </c>
      <c r="T945">
        <v>0</v>
      </c>
      <c r="U945">
        <v>1779159500.04</v>
      </c>
      <c r="V945">
        <v>0</v>
      </c>
      <c r="W945">
        <v>0</v>
      </c>
      <c r="X945">
        <v>0</v>
      </c>
      <c r="Y945">
        <v>1779159500.04</v>
      </c>
      <c r="Z945">
        <v>0</v>
      </c>
      <c r="AA945">
        <v>1779159500.04</v>
      </c>
    </row>
    <row r="946" spans="1:27" ht="15" customHeight="1" x14ac:dyDescent="0.25">
      <c r="A946" s="37" t="str">
        <f t="shared" si="42"/>
        <v>LDSAPFIgnore</v>
      </c>
      <c r="B946" s="37" t="str">
        <f>VLOOKUP(L946,Mapping!D:F,3,0)</f>
        <v>Ignore</v>
      </c>
      <c r="C946" s="37" t="str">
        <f>VLOOKUP(L946,Mapping!D:G,4,0)</f>
        <v>Ignore</v>
      </c>
      <c r="D946" s="38">
        <f t="shared" si="43"/>
        <v>2.522888E-3</v>
      </c>
      <c r="E946" s="38">
        <f t="shared" si="44"/>
        <v>8.1944850000000014E-3</v>
      </c>
      <c r="F946" s="37" t="str">
        <f>VLOOKUP(L946,Mapping!D:H,5,0)</f>
        <v>AUM</v>
      </c>
      <c r="G946" t="s">
        <v>562</v>
      </c>
      <c r="H946" t="s">
        <v>182</v>
      </c>
      <c r="I946" t="s">
        <v>1919</v>
      </c>
      <c r="J946">
        <v>212000</v>
      </c>
      <c r="K946" t="s">
        <v>595</v>
      </c>
      <c r="L946">
        <v>212185</v>
      </c>
      <c r="M946">
        <v>0</v>
      </c>
      <c r="N946" t="s">
        <v>928</v>
      </c>
      <c r="O946" t="s">
        <v>565</v>
      </c>
      <c r="P946">
        <v>0</v>
      </c>
      <c r="Q946">
        <v>56715.97</v>
      </c>
      <c r="R946">
        <v>0</v>
      </c>
      <c r="S946">
        <v>25228.880000000001</v>
      </c>
      <c r="T946">
        <v>0</v>
      </c>
      <c r="U946">
        <v>81944.850000000006</v>
      </c>
      <c r="V946">
        <v>0</v>
      </c>
      <c r="W946">
        <v>56715.97</v>
      </c>
      <c r="X946">
        <v>0</v>
      </c>
      <c r="Y946">
        <v>25228.880000000001</v>
      </c>
      <c r="Z946">
        <v>0</v>
      </c>
      <c r="AA946">
        <v>81944.850000000006</v>
      </c>
    </row>
    <row r="947" spans="1:27" ht="15" customHeight="1" x14ac:dyDescent="0.25">
      <c r="A947" s="37" t="str">
        <f t="shared" si="42"/>
        <v>LDSAPFIgnore</v>
      </c>
      <c r="B947" s="37" t="str">
        <f>VLOOKUP(L947,Mapping!D:F,3,0)</f>
        <v>Ignore</v>
      </c>
      <c r="C947" s="37" t="str">
        <f>VLOOKUP(L947,Mapping!D:G,4,0)</f>
        <v>Ignore</v>
      </c>
      <c r="D947" s="38">
        <f t="shared" si="43"/>
        <v>2.2844099999999999E-4</v>
      </c>
      <c r="E947" s="38">
        <f t="shared" si="44"/>
        <v>2.2844099999999999E-4</v>
      </c>
      <c r="F947" s="37" t="str">
        <f>VLOOKUP(L947,Mapping!D:H,5,0)</f>
        <v>AUM</v>
      </c>
      <c r="G947" t="s">
        <v>562</v>
      </c>
      <c r="H947" t="s">
        <v>182</v>
      </c>
      <c r="I947" t="s">
        <v>1919</v>
      </c>
      <c r="J947">
        <v>212000</v>
      </c>
      <c r="K947" t="s">
        <v>595</v>
      </c>
      <c r="L947">
        <v>212186</v>
      </c>
      <c r="M947">
        <v>0</v>
      </c>
      <c r="N947" t="s">
        <v>1377</v>
      </c>
      <c r="O947" t="s">
        <v>565</v>
      </c>
      <c r="P947">
        <v>0</v>
      </c>
      <c r="Q947">
        <v>0</v>
      </c>
      <c r="R947">
        <v>0</v>
      </c>
      <c r="S947">
        <v>2284.41</v>
      </c>
      <c r="T947">
        <v>0</v>
      </c>
      <c r="U947">
        <v>2284.41</v>
      </c>
      <c r="V947">
        <v>0</v>
      </c>
      <c r="W947">
        <v>0</v>
      </c>
      <c r="X947">
        <v>0</v>
      </c>
      <c r="Y947">
        <v>2284.41</v>
      </c>
      <c r="Z947">
        <v>0</v>
      </c>
      <c r="AA947">
        <v>2284.41</v>
      </c>
    </row>
    <row r="948" spans="1:27" ht="15" customHeight="1" x14ac:dyDescent="0.25">
      <c r="A948" s="37" t="str">
        <f t="shared" si="42"/>
        <v>LDSAPFIgnore</v>
      </c>
      <c r="B948" s="37" t="str">
        <f>VLOOKUP(L948,Mapping!D:F,3,0)</f>
        <v>Ignore</v>
      </c>
      <c r="C948" s="37" t="str">
        <f>VLOOKUP(L948,Mapping!D:G,4,0)</f>
        <v>Ignore</v>
      </c>
      <c r="D948" s="38">
        <f t="shared" si="43"/>
        <v>0.155116477</v>
      </c>
      <c r="E948" s="38">
        <f t="shared" si="44"/>
        <v>0.159865058</v>
      </c>
      <c r="F948" s="37" t="str">
        <f>VLOOKUP(L948,Mapping!D:H,5,0)</f>
        <v>AUM</v>
      </c>
      <c r="G948" t="s">
        <v>562</v>
      </c>
      <c r="H948" t="s">
        <v>182</v>
      </c>
      <c r="I948" t="s">
        <v>1919</v>
      </c>
      <c r="J948">
        <v>212000</v>
      </c>
      <c r="K948" t="s">
        <v>595</v>
      </c>
      <c r="L948">
        <v>212187</v>
      </c>
      <c r="M948">
        <v>0</v>
      </c>
      <c r="N948" t="s">
        <v>1023</v>
      </c>
      <c r="O948" t="s">
        <v>565</v>
      </c>
      <c r="P948">
        <v>0</v>
      </c>
      <c r="Q948">
        <v>47485.81</v>
      </c>
      <c r="R948">
        <v>0</v>
      </c>
      <c r="S948">
        <v>1551164.77</v>
      </c>
      <c r="T948">
        <v>0</v>
      </c>
      <c r="U948">
        <v>1598650.58</v>
      </c>
      <c r="V948">
        <v>0</v>
      </c>
      <c r="W948">
        <v>47485.81</v>
      </c>
      <c r="X948">
        <v>0</v>
      </c>
      <c r="Y948">
        <v>1551164.77</v>
      </c>
      <c r="Z948">
        <v>0</v>
      </c>
      <c r="AA948">
        <v>1598650.58</v>
      </c>
    </row>
    <row r="949" spans="1:27" ht="15" customHeight="1" x14ac:dyDescent="0.25">
      <c r="A949" s="37" t="str">
        <f t="shared" si="42"/>
        <v>LDSAPFIgnore</v>
      </c>
      <c r="B949" s="37" t="str">
        <f>VLOOKUP(L949,Mapping!D:F,3,0)</f>
        <v>Ignore</v>
      </c>
      <c r="C949" s="37" t="str">
        <f>VLOOKUP(L949,Mapping!D:G,4,0)</f>
        <v>Ignore</v>
      </c>
      <c r="D949" s="38">
        <f t="shared" si="43"/>
        <v>4.2435930000000004E-3</v>
      </c>
      <c r="E949" s="38">
        <f t="shared" si="44"/>
        <v>4.3854999999999996E-3</v>
      </c>
      <c r="F949" s="37" t="str">
        <f>VLOOKUP(L949,Mapping!D:H,5,0)</f>
        <v>AUM</v>
      </c>
      <c r="G949" t="s">
        <v>562</v>
      </c>
      <c r="H949" t="s">
        <v>182</v>
      </c>
      <c r="I949" t="s">
        <v>1919</v>
      </c>
      <c r="J949">
        <v>212000</v>
      </c>
      <c r="K949" t="s">
        <v>595</v>
      </c>
      <c r="L949">
        <v>212191</v>
      </c>
      <c r="M949">
        <v>0</v>
      </c>
      <c r="N949" t="s">
        <v>1193</v>
      </c>
      <c r="O949" t="s">
        <v>565</v>
      </c>
      <c r="P949">
        <v>0</v>
      </c>
      <c r="Q949">
        <v>1419.07</v>
      </c>
      <c r="R949">
        <v>0</v>
      </c>
      <c r="S949">
        <v>42435.93</v>
      </c>
      <c r="T949">
        <v>0</v>
      </c>
      <c r="U949">
        <v>43855</v>
      </c>
      <c r="V949">
        <v>0</v>
      </c>
      <c r="W949">
        <v>1419.07</v>
      </c>
      <c r="X949">
        <v>0</v>
      </c>
      <c r="Y949">
        <v>42435.93</v>
      </c>
      <c r="Z949">
        <v>0</v>
      </c>
      <c r="AA949">
        <v>43855</v>
      </c>
    </row>
    <row r="950" spans="1:27" ht="15" customHeight="1" x14ac:dyDescent="0.25">
      <c r="A950" s="37" t="str">
        <f t="shared" si="42"/>
        <v>LDSAPFIgnore</v>
      </c>
      <c r="B950" s="37" t="str">
        <f>VLOOKUP(L950,Mapping!D:F,3,0)</f>
        <v>Ignore</v>
      </c>
      <c r="C950" s="37" t="str">
        <f>VLOOKUP(L950,Mapping!D:G,4,0)</f>
        <v>Ignore</v>
      </c>
      <c r="D950" s="38">
        <f t="shared" si="43"/>
        <v>-7.7424799999999995E-4</v>
      </c>
      <c r="E950" s="38">
        <f t="shared" si="44"/>
        <v>1.3623298999999998E-2</v>
      </c>
      <c r="F950" s="37" t="str">
        <f>VLOOKUP(L950,Mapping!D:H,5,0)</f>
        <v>AUM</v>
      </c>
      <c r="G950" t="s">
        <v>562</v>
      </c>
      <c r="H950" t="s">
        <v>182</v>
      </c>
      <c r="I950" t="s">
        <v>1919</v>
      </c>
      <c r="J950">
        <v>212000</v>
      </c>
      <c r="K950" t="s">
        <v>595</v>
      </c>
      <c r="L950">
        <v>212194</v>
      </c>
      <c r="M950">
        <v>0</v>
      </c>
      <c r="N950" t="s">
        <v>605</v>
      </c>
      <c r="O950" t="s">
        <v>565</v>
      </c>
      <c r="P950">
        <v>0</v>
      </c>
      <c r="Q950">
        <v>143975.47</v>
      </c>
      <c r="R950">
        <v>-7742.48</v>
      </c>
      <c r="S950">
        <v>0</v>
      </c>
      <c r="T950">
        <v>0</v>
      </c>
      <c r="U950">
        <v>136232.99</v>
      </c>
      <c r="V950">
        <v>0</v>
      </c>
      <c r="W950">
        <v>143975.47</v>
      </c>
      <c r="X950">
        <v>-7742.48</v>
      </c>
      <c r="Y950">
        <v>0</v>
      </c>
      <c r="Z950">
        <v>0</v>
      </c>
      <c r="AA950">
        <v>136232.99</v>
      </c>
    </row>
    <row r="951" spans="1:27" ht="15" customHeight="1" x14ac:dyDescent="0.25">
      <c r="A951" s="37" t="str">
        <f t="shared" si="42"/>
        <v>LDSAPFIgnore</v>
      </c>
      <c r="B951" s="37" t="str">
        <f>VLOOKUP(L951,Mapping!D:F,3,0)</f>
        <v>Ignore</v>
      </c>
      <c r="C951" s="37" t="str">
        <f>VLOOKUP(L951,Mapping!D:G,4,0)</f>
        <v>Ignore</v>
      </c>
      <c r="D951" s="38">
        <f t="shared" si="43"/>
        <v>4.2288299999999998E-4</v>
      </c>
      <c r="E951" s="38">
        <f t="shared" si="44"/>
        <v>5.2898300000000001E-4</v>
      </c>
      <c r="F951" s="37" t="str">
        <f>VLOOKUP(L951,Mapping!D:H,5,0)</f>
        <v>AUM</v>
      </c>
      <c r="G951" t="s">
        <v>562</v>
      </c>
      <c r="H951" t="s">
        <v>182</v>
      </c>
      <c r="I951" t="s">
        <v>1919</v>
      </c>
      <c r="J951">
        <v>212000</v>
      </c>
      <c r="K951" t="s">
        <v>595</v>
      </c>
      <c r="L951">
        <v>212195</v>
      </c>
      <c r="M951">
        <v>0</v>
      </c>
      <c r="N951" t="s">
        <v>2247</v>
      </c>
      <c r="O951" t="s">
        <v>565</v>
      </c>
      <c r="P951">
        <v>0</v>
      </c>
      <c r="Q951">
        <v>1061</v>
      </c>
      <c r="R951">
        <v>0</v>
      </c>
      <c r="S951">
        <v>4228.83</v>
      </c>
      <c r="T951">
        <v>0</v>
      </c>
      <c r="U951">
        <v>5289.83</v>
      </c>
      <c r="V951">
        <v>0</v>
      </c>
      <c r="W951">
        <v>1061</v>
      </c>
      <c r="X951">
        <v>0</v>
      </c>
      <c r="Y951">
        <v>4228.83</v>
      </c>
      <c r="Z951">
        <v>0</v>
      </c>
      <c r="AA951">
        <v>5289.83</v>
      </c>
    </row>
    <row r="952" spans="1:27" ht="15" customHeight="1" x14ac:dyDescent="0.25">
      <c r="A952" s="37" t="str">
        <f t="shared" si="42"/>
        <v>LDSAPFIgnore</v>
      </c>
      <c r="B952" s="37" t="str">
        <f>VLOOKUP(L952,Mapping!D:F,3,0)</f>
        <v>Ignore</v>
      </c>
      <c r="C952" s="37" t="str">
        <f>VLOOKUP(L952,Mapping!D:G,4,0)</f>
        <v>Ignore</v>
      </c>
      <c r="D952" s="38">
        <f t="shared" si="43"/>
        <v>5.3511349999999999E-3</v>
      </c>
      <c r="E952" s="38">
        <f t="shared" si="44"/>
        <v>6.7814880000000004E-3</v>
      </c>
      <c r="F952" s="37" t="str">
        <f>VLOOKUP(L952,Mapping!D:H,5,0)</f>
        <v>AUM</v>
      </c>
      <c r="G952" t="s">
        <v>562</v>
      </c>
      <c r="H952" t="s">
        <v>182</v>
      </c>
      <c r="I952" t="s">
        <v>1919</v>
      </c>
      <c r="J952">
        <v>212000</v>
      </c>
      <c r="K952" t="s">
        <v>595</v>
      </c>
      <c r="L952">
        <v>212197</v>
      </c>
      <c r="M952">
        <v>0</v>
      </c>
      <c r="N952" t="s">
        <v>856</v>
      </c>
      <c r="O952" t="s">
        <v>565</v>
      </c>
      <c r="P952">
        <v>0</v>
      </c>
      <c r="Q952">
        <v>14303.53</v>
      </c>
      <c r="R952">
        <v>0</v>
      </c>
      <c r="S952">
        <v>53511.35</v>
      </c>
      <c r="T952">
        <v>0</v>
      </c>
      <c r="U952">
        <v>67814.880000000005</v>
      </c>
      <c r="V952">
        <v>0</v>
      </c>
      <c r="W952">
        <v>14303.53</v>
      </c>
      <c r="X952">
        <v>0</v>
      </c>
      <c r="Y952">
        <v>53511.35</v>
      </c>
      <c r="Z952">
        <v>0</v>
      </c>
      <c r="AA952">
        <v>67814.880000000005</v>
      </c>
    </row>
    <row r="953" spans="1:27" ht="15" customHeight="1" x14ac:dyDescent="0.25">
      <c r="A953" s="37" t="str">
        <f t="shared" si="42"/>
        <v>LDSAPFIgnore</v>
      </c>
      <c r="B953" s="37" t="str">
        <f>VLOOKUP(L953,Mapping!D:F,3,0)</f>
        <v>Ignore</v>
      </c>
      <c r="C953" s="37" t="str">
        <f>VLOOKUP(L953,Mapping!D:G,4,0)</f>
        <v>Ignore</v>
      </c>
      <c r="D953" s="38">
        <f t="shared" si="43"/>
        <v>0.68061720599999997</v>
      </c>
      <c r="E953" s="38">
        <f t="shared" si="44"/>
        <v>1.1249184050000001</v>
      </c>
      <c r="F953" s="37" t="str">
        <f>VLOOKUP(L953,Mapping!D:H,5,0)</f>
        <v>AUM</v>
      </c>
      <c r="G953" t="s">
        <v>562</v>
      </c>
      <c r="H953" t="s">
        <v>182</v>
      </c>
      <c r="I953" t="s">
        <v>1919</v>
      </c>
      <c r="J953">
        <v>212000</v>
      </c>
      <c r="K953" t="s">
        <v>595</v>
      </c>
      <c r="L953">
        <v>212220</v>
      </c>
      <c r="M953">
        <v>0</v>
      </c>
      <c r="N953" t="s">
        <v>606</v>
      </c>
      <c r="O953" t="s">
        <v>565</v>
      </c>
      <c r="P953">
        <v>0</v>
      </c>
      <c r="Q953">
        <v>4443011.99</v>
      </c>
      <c r="R953">
        <v>0</v>
      </c>
      <c r="S953">
        <v>6806172.0599999996</v>
      </c>
      <c r="T953">
        <v>0</v>
      </c>
      <c r="U953">
        <v>11249184.050000001</v>
      </c>
      <c r="V953">
        <v>0</v>
      </c>
      <c r="W953">
        <v>4443011.99</v>
      </c>
      <c r="X953">
        <v>0</v>
      </c>
      <c r="Y953">
        <v>6806172.0599999996</v>
      </c>
      <c r="Z953">
        <v>0</v>
      </c>
      <c r="AA953">
        <v>11249184.050000001</v>
      </c>
    </row>
    <row r="954" spans="1:27" ht="15" customHeight="1" x14ac:dyDescent="0.25">
      <c r="A954" s="37" t="str">
        <f t="shared" si="42"/>
        <v>LDSAPFIgnore</v>
      </c>
      <c r="B954" s="37" t="str">
        <f>VLOOKUP(L954,Mapping!D:F,3,0)</f>
        <v>Ignore</v>
      </c>
      <c r="C954" s="37" t="str">
        <f>VLOOKUP(L954,Mapping!D:G,4,0)</f>
        <v>Ignore</v>
      </c>
      <c r="D954" s="38">
        <f t="shared" si="43"/>
        <v>-0.70920268799999997</v>
      </c>
      <c r="E954" s="38">
        <f t="shared" si="44"/>
        <v>-0.93825761400000007</v>
      </c>
      <c r="F954" s="37" t="str">
        <f>VLOOKUP(L954,Mapping!D:H,5,0)</f>
        <v>AUM</v>
      </c>
      <c r="G954" t="s">
        <v>562</v>
      </c>
      <c r="H954" t="s">
        <v>182</v>
      </c>
      <c r="I954" t="s">
        <v>1919</v>
      </c>
      <c r="J954">
        <v>212000</v>
      </c>
      <c r="K954" t="s">
        <v>595</v>
      </c>
      <c r="L954">
        <v>212223</v>
      </c>
      <c r="M954">
        <v>0</v>
      </c>
      <c r="N954" t="s">
        <v>607</v>
      </c>
      <c r="O954" t="s">
        <v>565</v>
      </c>
      <c r="P954">
        <v>-2290549.2599999998</v>
      </c>
      <c r="Q954">
        <v>0</v>
      </c>
      <c r="R954">
        <v>-7092026.8799999999</v>
      </c>
      <c r="S954">
        <v>0</v>
      </c>
      <c r="T954">
        <v>-9382576.1400000006</v>
      </c>
      <c r="U954">
        <v>0</v>
      </c>
      <c r="V954">
        <v>-2290549.2599999998</v>
      </c>
      <c r="W954">
        <v>0</v>
      </c>
      <c r="X954">
        <v>-7092026.8799999999</v>
      </c>
      <c r="Y954">
        <v>0</v>
      </c>
      <c r="Z954">
        <v>-9382576.1400000006</v>
      </c>
      <c r="AA954">
        <v>0</v>
      </c>
    </row>
    <row r="955" spans="1:27" ht="15" customHeight="1" x14ac:dyDescent="0.25">
      <c r="A955" s="37" t="str">
        <f t="shared" si="42"/>
        <v>LDSAPFIgnore</v>
      </c>
      <c r="B955" s="37" t="str">
        <f>VLOOKUP(L955,Mapping!D:F,3,0)</f>
        <v>Ignore</v>
      </c>
      <c r="C955" s="37" t="str">
        <f>VLOOKUP(L955,Mapping!D:G,4,0)</f>
        <v>Ignore</v>
      </c>
      <c r="D955" s="38">
        <f t="shared" si="43"/>
        <v>0</v>
      </c>
      <c r="E955" s="38">
        <f t="shared" si="44"/>
        <v>-2.6899999999999999E-7</v>
      </c>
      <c r="F955" s="37" t="str">
        <f>VLOOKUP(L955,Mapping!D:H,5,0)</f>
        <v>AUM</v>
      </c>
      <c r="G955" t="s">
        <v>562</v>
      </c>
      <c r="H955" t="s">
        <v>182</v>
      </c>
      <c r="I955" t="s">
        <v>1919</v>
      </c>
      <c r="J955">
        <v>212000</v>
      </c>
      <c r="K955" t="s">
        <v>595</v>
      </c>
      <c r="L955">
        <v>212227</v>
      </c>
      <c r="M955">
        <v>0</v>
      </c>
      <c r="N955" t="s">
        <v>750</v>
      </c>
      <c r="O955" t="s">
        <v>565</v>
      </c>
      <c r="P955">
        <v>-2.69</v>
      </c>
      <c r="Q955">
        <v>0</v>
      </c>
      <c r="R955">
        <v>0</v>
      </c>
      <c r="S955">
        <v>0</v>
      </c>
      <c r="T955">
        <v>-2.69</v>
      </c>
      <c r="U955">
        <v>0</v>
      </c>
      <c r="V955">
        <v>-2.69</v>
      </c>
      <c r="W955">
        <v>0</v>
      </c>
      <c r="X955">
        <v>0</v>
      </c>
      <c r="Y955">
        <v>0</v>
      </c>
      <c r="Z955">
        <v>-2.69</v>
      </c>
      <c r="AA955">
        <v>0</v>
      </c>
    </row>
    <row r="956" spans="1:27" ht="15" customHeight="1" x14ac:dyDescent="0.25">
      <c r="A956" s="37" t="str">
        <f t="shared" si="42"/>
        <v>LDSAPFIgnore</v>
      </c>
      <c r="B956" s="37" t="str">
        <f>VLOOKUP(L956,Mapping!D:F,3,0)</f>
        <v>Ignore</v>
      </c>
      <c r="C956" s="37" t="str">
        <f>VLOOKUP(L956,Mapping!D:G,4,0)</f>
        <v>Ignore</v>
      </c>
      <c r="D956" s="38">
        <f t="shared" si="43"/>
        <v>-1.0119999999999999E-4</v>
      </c>
      <c r="E956" s="38">
        <f t="shared" si="44"/>
        <v>2.2216319999999999E-3</v>
      </c>
      <c r="F956" s="37" t="str">
        <f>VLOOKUP(L956,Mapping!D:H,5,0)</f>
        <v>AUM</v>
      </c>
      <c r="G956" t="s">
        <v>562</v>
      </c>
      <c r="H956" t="s">
        <v>182</v>
      </c>
      <c r="I956" t="s">
        <v>1919</v>
      </c>
      <c r="J956">
        <v>212000</v>
      </c>
      <c r="K956" t="s">
        <v>595</v>
      </c>
      <c r="L956">
        <v>212233</v>
      </c>
      <c r="M956">
        <v>0</v>
      </c>
      <c r="N956" t="s">
        <v>608</v>
      </c>
      <c r="O956" t="s">
        <v>565</v>
      </c>
      <c r="P956">
        <v>0</v>
      </c>
      <c r="Q956">
        <v>23228.32</v>
      </c>
      <c r="R956">
        <v>-1012</v>
      </c>
      <c r="S956">
        <v>0</v>
      </c>
      <c r="T956">
        <v>0</v>
      </c>
      <c r="U956">
        <v>22216.32</v>
      </c>
      <c r="V956">
        <v>0</v>
      </c>
      <c r="W956">
        <v>23228.32</v>
      </c>
      <c r="X956">
        <v>-1012</v>
      </c>
      <c r="Y956">
        <v>0</v>
      </c>
      <c r="Z956">
        <v>0</v>
      </c>
      <c r="AA956">
        <v>22216.32</v>
      </c>
    </row>
    <row r="957" spans="1:27" ht="15" customHeight="1" x14ac:dyDescent="0.25">
      <c r="A957" s="37" t="str">
        <f t="shared" si="42"/>
        <v>LDSAPFIgnore</v>
      </c>
      <c r="B957" s="37" t="str">
        <f>VLOOKUP(L957,Mapping!D:F,3,0)</f>
        <v>Ignore</v>
      </c>
      <c r="C957" s="37" t="str">
        <f>VLOOKUP(L957,Mapping!D:G,4,0)</f>
        <v>Ignore</v>
      </c>
      <c r="D957" s="38">
        <f t="shared" si="43"/>
        <v>3.9089149999999998E-3</v>
      </c>
      <c r="E957" s="38">
        <f t="shared" si="44"/>
        <v>1.6618028999999999E-2</v>
      </c>
      <c r="F957" s="37" t="str">
        <f>VLOOKUP(L957,Mapping!D:H,5,0)</f>
        <v>AUM</v>
      </c>
      <c r="G957" t="s">
        <v>562</v>
      </c>
      <c r="H957" t="s">
        <v>182</v>
      </c>
      <c r="I957" t="s">
        <v>1919</v>
      </c>
      <c r="J957">
        <v>212000</v>
      </c>
      <c r="K957" t="s">
        <v>595</v>
      </c>
      <c r="L957">
        <v>212240</v>
      </c>
      <c r="M957">
        <v>0</v>
      </c>
      <c r="N957" t="s">
        <v>609</v>
      </c>
      <c r="O957" t="s">
        <v>565</v>
      </c>
      <c r="P957">
        <v>0</v>
      </c>
      <c r="Q957">
        <v>127091.14</v>
      </c>
      <c r="R957">
        <v>0</v>
      </c>
      <c r="S957">
        <v>39089.15</v>
      </c>
      <c r="T957">
        <v>0</v>
      </c>
      <c r="U957">
        <v>166180.29</v>
      </c>
      <c r="V957">
        <v>0</v>
      </c>
      <c r="W957">
        <v>127091.14</v>
      </c>
      <c r="X957">
        <v>0</v>
      </c>
      <c r="Y957">
        <v>39089.15</v>
      </c>
      <c r="Z957">
        <v>0</v>
      </c>
      <c r="AA957">
        <v>166180.29</v>
      </c>
    </row>
    <row r="958" spans="1:27" ht="15" customHeight="1" x14ac:dyDescent="0.25">
      <c r="A958" s="37" t="str">
        <f t="shared" si="42"/>
        <v>LDSAPFIgnore</v>
      </c>
      <c r="B958" s="37" t="str">
        <f>VLOOKUP(L958,Mapping!D:F,3,0)</f>
        <v>Ignore</v>
      </c>
      <c r="C958" s="37" t="str">
        <f>VLOOKUP(L958,Mapping!D:G,4,0)</f>
        <v>Ignore</v>
      </c>
      <c r="D958" s="38">
        <f t="shared" si="43"/>
        <v>0</v>
      </c>
      <c r="E958" s="38">
        <f t="shared" si="44"/>
        <v>1.2462E-3</v>
      </c>
      <c r="F958" s="37" t="str">
        <f>VLOOKUP(L958,Mapping!D:H,5,0)</f>
        <v>AUM</v>
      </c>
      <c r="G958" t="s">
        <v>562</v>
      </c>
      <c r="H958" t="s">
        <v>182</v>
      </c>
      <c r="I958" t="s">
        <v>1919</v>
      </c>
      <c r="J958">
        <v>212000</v>
      </c>
      <c r="K958" t="s">
        <v>595</v>
      </c>
      <c r="L958">
        <v>212247</v>
      </c>
      <c r="M958">
        <v>0</v>
      </c>
      <c r="N958" t="s">
        <v>610</v>
      </c>
      <c r="O958" t="s">
        <v>565</v>
      </c>
      <c r="P958">
        <v>0</v>
      </c>
      <c r="Q958">
        <v>12462</v>
      </c>
      <c r="R958">
        <v>0</v>
      </c>
      <c r="S958">
        <v>0</v>
      </c>
      <c r="T958">
        <v>0</v>
      </c>
      <c r="U958">
        <v>12462</v>
      </c>
      <c r="V958">
        <v>0</v>
      </c>
      <c r="W958">
        <v>12462</v>
      </c>
      <c r="X958">
        <v>0</v>
      </c>
      <c r="Y958">
        <v>0</v>
      </c>
      <c r="Z958">
        <v>0</v>
      </c>
      <c r="AA958">
        <v>12462</v>
      </c>
    </row>
    <row r="959" spans="1:27" ht="15" customHeight="1" x14ac:dyDescent="0.25">
      <c r="A959" s="37" t="str">
        <f t="shared" si="42"/>
        <v>LDSAPFIgnore</v>
      </c>
      <c r="B959" s="37" t="str">
        <f>VLOOKUP(L959,Mapping!D:F,3,0)</f>
        <v>Ignore</v>
      </c>
      <c r="C959" s="37" t="str">
        <f>VLOOKUP(L959,Mapping!D:G,4,0)</f>
        <v>Ignore</v>
      </c>
      <c r="D959" s="38">
        <f t="shared" si="43"/>
        <v>-6.3852400000000001E-4</v>
      </c>
      <c r="E959" s="38">
        <f t="shared" si="44"/>
        <v>8.7545500000000013E-4</v>
      </c>
      <c r="F959" s="37" t="str">
        <f>VLOOKUP(L959,Mapping!D:H,5,0)</f>
        <v>AUM</v>
      </c>
      <c r="G959" t="s">
        <v>562</v>
      </c>
      <c r="H959" t="s">
        <v>182</v>
      </c>
      <c r="I959" t="s">
        <v>1919</v>
      </c>
      <c r="J959">
        <v>212000</v>
      </c>
      <c r="K959" t="s">
        <v>595</v>
      </c>
      <c r="L959">
        <v>212252</v>
      </c>
      <c r="M959">
        <v>0</v>
      </c>
      <c r="N959" t="s">
        <v>611</v>
      </c>
      <c r="O959" t="s">
        <v>565</v>
      </c>
      <c r="P959">
        <v>0</v>
      </c>
      <c r="Q959">
        <v>15139.79</v>
      </c>
      <c r="R959">
        <v>-6385.24</v>
      </c>
      <c r="S959">
        <v>0</v>
      </c>
      <c r="T959">
        <v>0</v>
      </c>
      <c r="U959">
        <v>8754.5500000000011</v>
      </c>
      <c r="V959">
        <v>0</v>
      </c>
      <c r="W959">
        <v>15139.79</v>
      </c>
      <c r="X959">
        <v>-6385.24</v>
      </c>
      <c r="Y959">
        <v>0</v>
      </c>
      <c r="Z959">
        <v>0</v>
      </c>
      <c r="AA959">
        <v>8754.5500000000011</v>
      </c>
    </row>
    <row r="960" spans="1:27" ht="15" customHeight="1" x14ac:dyDescent="0.25">
      <c r="A960" s="37" t="str">
        <f t="shared" si="42"/>
        <v>LDSAPFIgnore</v>
      </c>
      <c r="B960" s="37" t="str">
        <f>VLOOKUP(L960,Mapping!D:F,3,0)</f>
        <v>Ignore</v>
      </c>
      <c r="C960" s="37" t="str">
        <f>VLOOKUP(L960,Mapping!D:G,4,0)</f>
        <v>Ignore</v>
      </c>
      <c r="D960" s="38">
        <f t="shared" si="43"/>
        <v>-0.36458675299999999</v>
      </c>
      <c r="E960" s="38">
        <f t="shared" si="44"/>
        <v>0.195503748</v>
      </c>
      <c r="F960" s="37" t="str">
        <f>VLOOKUP(L960,Mapping!D:H,5,0)</f>
        <v>AUM</v>
      </c>
      <c r="G960" t="s">
        <v>562</v>
      </c>
      <c r="H960" t="s">
        <v>182</v>
      </c>
      <c r="I960" t="s">
        <v>1919</v>
      </c>
      <c r="J960">
        <v>212000</v>
      </c>
      <c r="K960" t="s">
        <v>595</v>
      </c>
      <c r="L960">
        <v>212255</v>
      </c>
      <c r="M960">
        <v>0</v>
      </c>
      <c r="N960" t="s">
        <v>612</v>
      </c>
      <c r="O960" t="s">
        <v>565</v>
      </c>
      <c r="P960">
        <v>0</v>
      </c>
      <c r="Q960">
        <v>5600905.0099999998</v>
      </c>
      <c r="R960">
        <v>-3645867.53</v>
      </c>
      <c r="S960">
        <v>0</v>
      </c>
      <c r="T960">
        <v>0</v>
      </c>
      <c r="U960">
        <v>1955037.48</v>
      </c>
      <c r="V960">
        <v>0</v>
      </c>
      <c r="W960">
        <v>5600905.0099999998</v>
      </c>
      <c r="X960">
        <v>-3645867.53</v>
      </c>
      <c r="Y960">
        <v>0</v>
      </c>
      <c r="Z960">
        <v>0</v>
      </c>
      <c r="AA960">
        <v>1955037.48</v>
      </c>
    </row>
    <row r="961" spans="1:27" ht="15" customHeight="1" x14ac:dyDescent="0.25">
      <c r="A961" s="37" t="str">
        <f t="shared" si="42"/>
        <v>LDSAPFIgnore</v>
      </c>
      <c r="B961" s="37" t="str">
        <f>VLOOKUP(L961,Mapping!D:F,3,0)</f>
        <v>Ignore</v>
      </c>
      <c r="C961" s="37" t="str">
        <f>VLOOKUP(L961,Mapping!D:G,4,0)</f>
        <v>Ignore</v>
      </c>
      <c r="D961" s="38">
        <f t="shared" si="43"/>
        <v>-1.4506598999999998E-2</v>
      </c>
      <c r="E961" s="38">
        <f t="shared" si="44"/>
        <v>4.3682470000000004E-3</v>
      </c>
      <c r="F961" s="37" t="str">
        <f>VLOOKUP(L961,Mapping!D:H,5,0)</f>
        <v>AUM</v>
      </c>
      <c r="G961" t="s">
        <v>562</v>
      </c>
      <c r="H961" t="s">
        <v>182</v>
      </c>
      <c r="I961" t="s">
        <v>1919</v>
      </c>
      <c r="J961">
        <v>212000</v>
      </c>
      <c r="K961" t="s">
        <v>595</v>
      </c>
      <c r="L961">
        <v>212271</v>
      </c>
      <c r="M961">
        <v>0</v>
      </c>
      <c r="N961" t="s">
        <v>614</v>
      </c>
      <c r="O961" t="s">
        <v>565</v>
      </c>
      <c r="P961">
        <v>0</v>
      </c>
      <c r="Q961">
        <v>188748.46</v>
      </c>
      <c r="R961">
        <v>-145065.99</v>
      </c>
      <c r="S961">
        <v>0</v>
      </c>
      <c r="T961">
        <v>0</v>
      </c>
      <c r="U961">
        <v>43682.47</v>
      </c>
      <c r="V961">
        <v>0</v>
      </c>
      <c r="W961">
        <v>188748.46</v>
      </c>
      <c r="X961">
        <v>-145065.99</v>
      </c>
      <c r="Y961">
        <v>0</v>
      </c>
      <c r="Z961">
        <v>0</v>
      </c>
      <c r="AA961">
        <v>43682.47</v>
      </c>
    </row>
    <row r="962" spans="1:27" ht="15" customHeight="1" x14ac:dyDescent="0.25">
      <c r="A962" s="37" t="str">
        <f t="shared" si="42"/>
        <v>LDSAPFIgnore</v>
      </c>
      <c r="B962" s="37" t="str">
        <f>VLOOKUP(L962,Mapping!D:F,3,0)</f>
        <v>Ignore</v>
      </c>
      <c r="C962" s="37" t="str">
        <f>VLOOKUP(L962,Mapping!D:G,4,0)</f>
        <v>Ignore</v>
      </c>
      <c r="D962" s="38">
        <f t="shared" si="43"/>
        <v>-1.4506598999999998E-2</v>
      </c>
      <c r="E962" s="38">
        <f t="shared" si="44"/>
        <v>4.3682470000000004E-3</v>
      </c>
      <c r="F962" s="37" t="str">
        <f>VLOOKUP(L962,Mapping!D:H,5,0)</f>
        <v>AUM</v>
      </c>
      <c r="G962" t="s">
        <v>562</v>
      </c>
      <c r="H962" t="s">
        <v>182</v>
      </c>
      <c r="I962" t="s">
        <v>1919</v>
      </c>
      <c r="J962">
        <v>212000</v>
      </c>
      <c r="K962" t="s">
        <v>595</v>
      </c>
      <c r="L962">
        <v>212272</v>
      </c>
      <c r="M962">
        <v>0</v>
      </c>
      <c r="N962" t="s">
        <v>615</v>
      </c>
      <c r="O962" t="s">
        <v>565</v>
      </c>
      <c r="P962">
        <v>0</v>
      </c>
      <c r="Q962">
        <v>188748.46</v>
      </c>
      <c r="R962">
        <v>-145065.99</v>
      </c>
      <c r="S962">
        <v>0</v>
      </c>
      <c r="T962">
        <v>0</v>
      </c>
      <c r="U962">
        <v>43682.47</v>
      </c>
      <c r="V962">
        <v>0</v>
      </c>
      <c r="W962">
        <v>188748.46</v>
      </c>
      <c r="X962">
        <v>-145065.99</v>
      </c>
      <c r="Y962">
        <v>0</v>
      </c>
      <c r="Z962">
        <v>0</v>
      </c>
      <c r="AA962">
        <v>43682.47</v>
      </c>
    </row>
    <row r="963" spans="1:27" ht="15" customHeight="1" x14ac:dyDescent="0.25">
      <c r="A963" s="37" t="str">
        <f t="shared" si="42"/>
        <v>LDSAPFIgnore</v>
      </c>
      <c r="B963" s="37" t="str">
        <f>VLOOKUP(L963,Mapping!D:F,3,0)</f>
        <v>Ignore</v>
      </c>
      <c r="C963" s="37" t="str">
        <f>VLOOKUP(L963,Mapping!D:G,4,0)</f>
        <v>Ignore</v>
      </c>
      <c r="D963" s="38">
        <f t="shared" si="43"/>
        <v>6.2593625999999999E-2</v>
      </c>
      <c r="E963" s="38">
        <f t="shared" si="44"/>
        <v>7.3804165000000005E-2</v>
      </c>
      <c r="F963" s="37" t="str">
        <f>VLOOKUP(L963,Mapping!D:H,5,0)</f>
        <v>AUM</v>
      </c>
      <c r="G963" t="s">
        <v>562</v>
      </c>
      <c r="H963" t="s">
        <v>182</v>
      </c>
      <c r="I963" t="s">
        <v>1919</v>
      </c>
      <c r="J963">
        <v>212000</v>
      </c>
      <c r="K963" t="s">
        <v>595</v>
      </c>
      <c r="L963">
        <v>212427</v>
      </c>
      <c r="M963">
        <v>0</v>
      </c>
      <c r="N963" t="s">
        <v>682</v>
      </c>
      <c r="O963" t="s">
        <v>565</v>
      </c>
      <c r="P963">
        <v>0</v>
      </c>
      <c r="Q963">
        <v>112105.39</v>
      </c>
      <c r="R963">
        <v>0</v>
      </c>
      <c r="S963">
        <v>625936.26</v>
      </c>
      <c r="T963">
        <v>0</v>
      </c>
      <c r="U963">
        <v>738041.65</v>
      </c>
      <c r="V963">
        <v>0</v>
      </c>
      <c r="W963">
        <v>112105.39</v>
      </c>
      <c r="X963">
        <v>0</v>
      </c>
      <c r="Y963">
        <v>625936.26</v>
      </c>
      <c r="Z963">
        <v>0</v>
      </c>
      <c r="AA963">
        <v>738041.65</v>
      </c>
    </row>
    <row r="964" spans="1:27" ht="15" customHeight="1" x14ac:dyDescent="0.25">
      <c r="A964" s="37" t="str">
        <f t="shared" ref="A964:A1027" si="45">H964&amp;B964</f>
        <v>LDSAPFIgnore</v>
      </c>
      <c r="B964" s="37" t="str">
        <f>VLOOKUP(L964,Mapping!D:F,3,0)</f>
        <v>Ignore</v>
      </c>
      <c r="C964" s="37" t="str">
        <f>VLOOKUP(L964,Mapping!D:G,4,0)</f>
        <v>Ignore</v>
      </c>
      <c r="D964" s="38">
        <f t="shared" ref="D964:D1027" si="46">(X964+Y964)/10000000</f>
        <v>3.9089149999999998E-3</v>
      </c>
      <c r="E964" s="38">
        <f t="shared" ref="E964:E1027" si="47">(Z964+AA964)/10000000</f>
        <v>1.6618028999999999E-2</v>
      </c>
      <c r="F964" s="37" t="str">
        <f>VLOOKUP(L964,Mapping!D:H,5,0)</f>
        <v>AUM</v>
      </c>
      <c r="G964" t="s">
        <v>562</v>
      </c>
      <c r="H964" t="s">
        <v>182</v>
      </c>
      <c r="I964" t="s">
        <v>1919</v>
      </c>
      <c r="J964">
        <v>212000</v>
      </c>
      <c r="K964" t="s">
        <v>595</v>
      </c>
      <c r="L964">
        <v>213166</v>
      </c>
      <c r="M964">
        <v>0</v>
      </c>
      <c r="N964" t="s">
        <v>616</v>
      </c>
      <c r="O964" t="s">
        <v>565</v>
      </c>
      <c r="P964">
        <v>0</v>
      </c>
      <c r="Q964">
        <v>127091.14</v>
      </c>
      <c r="R964">
        <v>0</v>
      </c>
      <c r="S964">
        <v>39089.15</v>
      </c>
      <c r="T964">
        <v>0</v>
      </c>
      <c r="U964">
        <v>166180.29</v>
      </c>
      <c r="V964">
        <v>0</v>
      </c>
      <c r="W964">
        <v>127091.14</v>
      </c>
      <c r="X964">
        <v>0</v>
      </c>
      <c r="Y964">
        <v>39089.15</v>
      </c>
      <c r="Z964">
        <v>0</v>
      </c>
      <c r="AA964">
        <v>166180.29</v>
      </c>
    </row>
    <row r="965" spans="1:27" ht="15" customHeight="1" x14ac:dyDescent="0.25">
      <c r="A965" s="37" t="str">
        <f t="shared" si="45"/>
        <v>LDSAPFIgnore</v>
      </c>
      <c r="B965" s="37" t="str">
        <f>VLOOKUP(L965,Mapping!D:F,3,0)</f>
        <v>Ignore</v>
      </c>
      <c r="C965" s="37" t="str">
        <f>VLOOKUP(L965,Mapping!D:G,4,0)</f>
        <v>Ignore</v>
      </c>
      <c r="D965" s="38">
        <f t="shared" si="46"/>
        <v>3.2956945000000001E-2</v>
      </c>
      <c r="E965" s="38">
        <f t="shared" si="47"/>
        <v>3.3160018999999999E-2</v>
      </c>
      <c r="F965" s="37" t="str">
        <f>VLOOKUP(L965,Mapping!D:H,5,0)</f>
        <v>AUM</v>
      </c>
      <c r="G965" t="s">
        <v>562</v>
      </c>
      <c r="H965" t="s">
        <v>182</v>
      </c>
      <c r="I965" t="s">
        <v>1919</v>
      </c>
      <c r="J965">
        <v>212000</v>
      </c>
      <c r="K965" t="s">
        <v>595</v>
      </c>
      <c r="L965">
        <v>214100</v>
      </c>
      <c r="M965">
        <v>0</v>
      </c>
      <c r="N965" t="s">
        <v>858</v>
      </c>
      <c r="O965" t="s">
        <v>565</v>
      </c>
      <c r="P965">
        <v>0</v>
      </c>
      <c r="Q965">
        <v>2030.74</v>
      </c>
      <c r="R965">
        <v>0</v>
      </c>
      <c r="S965">
        <v>329569.45</v>
      </c>
      <c r="T965">
        <v>0</v>
      </c>
      <c r="U965">
        <v>331600.19</v>
      </c>
      <c r="V965">
        <v>0</v>
      </c>
      <c r="W965">
        <v>2030.74</v>
      </c>
      <c r="X965">
        <v>0</v>
      </c>
      <c r="Y965">
        <v>329569.45</v>
      </c>
      <c r="Z965">
        <v>0</v>
      </c>
      <c r="AA965">
        <v>331600.19</v>
      </c>
    </row>
    <row r="966" spans="1:27" ht="15" customHeight="1" x14ac:dyDescent="0.25">
      <c r="A966" s="37" t="str">
        <f t="shared" si="45"/>
        <v>LDSAPFIgnore</v>
      </c>
      <c r="B966" s="37" t="str">
        <f>VLOOKUP(L966,Mapping!D:F,3,0)</f>
        <v>Ignore</v>
      </c>
      <c r="C966" s="37" t="str">
        <f>VLOOKUP(L966,Mapping!D:G,4,0)</f>
        <v>Ignore</v>
      </c>
      <c r="D966" s="38">
        <f t="shared" si="46"/>
        <v>0.124876076</v>
      </c>
      <c r="E966" s="38">
        <f t="shared" si="47"/>
        <v>0.124876073</v>
      </c>
      <c r="F966" s="37" t="str">
        <f>VLOOKUP(L966,Mapping!D:H,5,0)</f>
        <v>AUM</v>
      </c>
      <c r="G966" t="s">
        <v>562</v>
      </c>
      <c r="H966" t="s">
        <v>182</v>
      </c>
      <c r="I966" t="s">
        <v>1919</v>
      </c>
      <c r="J966">
        <v>212000</v>
      </c>
      <c r="K966" t="s">
        <v>595</v>
      </c>
      <c r="L966">
        <v>252226</v>
      </c>
      <c r="M966">
        <v>0</v>
      </c>
      <c r="N966" t="s">
        <v>813</v>
      </c>
      <c r="O966" t="s">
        <v>565</v>
      </c>
      <c r="P966">
        <v>-0.03</v>
      </c>
      <c r="Q966">
        <v>0</v>
      </c>
      <c r="R966">
        <v>0</v>
      </c>
      <c r="S966">
        <v>1248760.76</v>
      </c>
      <c r="T966">
        <v>0</v>
      </c>
      <c r="U966">
        <v>1248760.73</v>
      </c>
      <c r="V966">
        <v>-0.03</v>
      </c>
      <c r="W966">
        <v>0</v>
      </c>
      <c r="X966">
        <v>0</v>
      </c>
      <c r="Y966">
        <v>1248760.76</v>
      </c>
      <c r="Z966">
        <v>0</v>
      </c>
      <c r="AA966">
        <v>1248760.73</v>
      </c>
    </row>
    <row r="967" spans="1:27" ht="15" customHeight="1" x14ac:dyDescent="0.25">
      <c r="A967" s="37" t="str">
        <f t="shared" si="45"/>
        <v>LDSAPFIgnore</v>
      </c>
      <c r="B967" s="37" t="str">
        <f>VLOOKUP(L967,Mapping!D:F,3,0)</f>
        <v>Ignore</v>
      </c>
      <c r="C967" s="37" t="str">
        <f>VLOOKUP(L967,Mapping!D:G,4,0)</f>
        <v>Ignore</v>
      </c>
      <c r="D967" s="38">
        <f t="shared" si="46"/>
        <v>-0.16603363700000001</v>
      </c>
      <c r="E967" s="38">
        <f t="shared" si="47"/>
        <v>4.3674378E-2</v>
      </c>
      <c r="F967" s="37" t="str">
        <f>VLOOKUP(L967,Mapping!D:H,5,0)</f>
        <v>AUM</v>
      </c>
      <c r="G967" t="s">
        <v>562</v>
      </c>
      <c r="H967" t="s">
        <v>182</v>
      </c>
      <c r="I967" t="s">
        <v>1919</v>
      </c>
      <c r="J967">
        <v>213000</v>
      </c>
      <c r="K967" t="s">
        <v>617</v>
      </c>
      <c r="L967">
        <v>213500</v>
      </c>
      <c r="M967">
        <v>0</v>
      </c>
      <c r="N967" t="s">
        <v>618</v>
      </c>
      <c r="O967" t="s">
        <v>565</v>
      </c>
      <c r="P967">
        <v>0</v>
      </c>
      <c r="Q967">
        <v>2097080.15</v>
      </c>
      <c r="R967">
        <v>-1660336.37</v>
      </c>
      <c r="S967">
        <v>0</v>
      </c>
      <c r="T967">
        <v>0</v>
      </c>
      <c r="U967">
        <v>436743.78</v>
      </c>
      <c r="V967">
        <v>0</v>
      </c>
      <c r="W967">
        <v>2097080.15</v>
      </c>
      <c r="X967">
        <v>-1660336.37</v>
      </c>
      <c r="Y967">
        <v>0</v>
      </c>
      <c r="Z967">
        <v>0</v>
      </c>
      <c r="AA967">
        <v>436743.78</v>
      </c>
    </row>
    <row r="968" spans="1:27" ht="15" customHeight="1" x14ac:dyDescent="0.25">
      <c r="A968" s="37" t="str">
        <f t="shared" si="45"/>
        <v>LDSAPFIgnore</v>
      </c>
      <c r="B968" s="37" t="str">
        <f>VLOOKUP(L968,Mapping!D:F,3,0)</f>
        <v>Ignore</v>
      </c>
      <c r="C968" s="37" t="str">
        <f>VLOOKUP(L968,Mapping!D:G,4,0)</f>
        <v>Ignore</v>
      </c>
      <c r="D968" s="38">
        <f t="shared" si="46"/>
        <v>1.1752182999999999E-2</v>
      </c>
      <c r="E968" s="38">
        <f t="shared" si="47"/>
        <v>4.8400058000000003E-2</v>
      </c>
      <c r="F968" s="37" t="str">
        <f>VLOOKUP(L968,Mapping!D:H,5,0)</f>
        <v>AUM</v>
      </c>
      <c r="G968" t="s">
        <v>562</v>
      </c>
      <c r="H968" t="s">
        <v>182</v>
      </c>
      <c r="I968" t="s">
        <v>1919</v>
      </c>
      <c r="J968">
        <v>220000</v>
      </c>
      <c r="K968" t="s">
        <v>619</v>
      </c>
      <c r="L968">
        <v>210125</v>
      </c>
      <c r="M968">
        <v>0</v>
      </c>
      <c r="N968" t="s">
        <v>1283</v>
      </c>
      <c r="O968" t="s">
        <v>565</v>
      </c>
      <c r="P968">
        <v>0</v>
      </c>
      <c r="Q968">
        <v>366478.75</v>
      </c>
      <c r="R968">
        <v>0</v>
      </c>
      <c r="S968">
        <v>117521.83</v>
      </c>
      <c r="T968">
        <v>0</v>
      </c>
      <c r="U968">
        <v>484000.58</v>
      </c>
      <c r="V968">
        <v>0</v>
      </c>
      <c r="W968">
        <v>366478.75</v>
      </c>
      <c r="X968">
        <v>0</v>
      </c>
      <c r="Y968">
        <v>117521.83</v>
      </c>
      <c r="Z968">
        <v>0</v>
      </c>
      <c r="AA968">
        <v>484000.58</v>
      </c>
    </row>
    <row r="969" spans="1:27" ht="15" customHeight="1" x14ac:dyDescent="0.25">
      <c r="A969" s="37" t="str">
        <f t="shared" si="45"/>
        <v>LDSAPF1.2</v>
      </c>
      <c r="B969" s="37">
        <f>VLOOKUP(L969,Mapping!D:F,3,0)</f>
        <v>1.2</v>
      </c>
      <c r="C969" s="37" t="str">
        <f>VLOOKUP(L969,Mapping!D:G,4,0)</f>
        <v>Ignore</v>
      </c>
      <c r="D969" s="38">
        <f t="shared" si="46"/>
        <v>-24.459654853</v>
      </c>
      <c r="E969" s="38">
        <f t="shared" si="47"/>
        <v>366.28557382399998</v>
      </c>
      <c r="F969" s="37">
        <f>VLOOKUP(L969,Mapping!D:H,5,0)</f>
        <v>0</v>
      </c>
      <c r="G969" t="s">
        <v>562</v>
      </c>
      <c r="H969" t="s">
        <v>182</v>
      </c>
      <c r="I969" t="s">
        <v>1919</v>
      </c>
      <c r="J969">
        <v>301000</v>
      </c>
      <c r="K969" t="s">
        <v>624</v>
      </c>
      <c r="L969">
        <v>310000</v>
      </c>
      <c r="M969">
        <v>0</v>
      </c>
      <c r="N969" t="s">
        <v>625</v>
      </c>
      <c r="O969" t="s">
        <v>565</v>
      </c>
      <c r="P969">
        <v>0</v>
      </c>
      <c r="Q969">
        <v>3907452286.77</v>
      </c>
      <c r="R969">
        <v>-244596548.53</v>
      </c>
      <c r="S969">
        <v>0</v>
      </c>
      <c r="T969">
        <v>0</v>
      </c>
      <c r="U969">
        <v>3662855738.2399998</v>
      </c>
      <c r="V969">
        <v>0</v>
      </c>
      <c r="W969">
        <v>3907452286.77</v>
      </c>
      <c r="X969">
        <v>-244596548.53</v>
      </c>
      <c r="Y969">
        <v>0</v>
      </c>
      <c r="Z969">
        <v>0</v>
      </c>
      <c r="AA969">
        <v>3662855738.2399998</v>
      </c>
    </row>
    <row r="970" spans="1:27" ht="15" customHeight="1" x14ac:dyDescent="0.25">
      <c r="A970" s="37" t="str">
        <f t="shared" si="45"/>
        <v>LDSAPFIgnore</v>
      </c>
      <c r="B970" s="37" t="str">
        <f>VLOOKUP(L970,Mapping!D:F,3,0)</f>
        <v>Ignore</v>
      </c>
      <c r="C970" s="37" t="str">
        <f>VLOOKUP(L970,Mapping!D:G,4,0)</f>
        <v>Ignore</v>
      </c>
      <c r="D970" s="38">
        <f t="shared" si="46"/>
        <v>-8.7549054010000003</v>
      </c>
      <c r="E970" s="38">
        <f t="shared" si="47"/>
        <v>-97.02066031599999</v>
      </c>
      <c r="F970" s="37">
        <f>VLOOKUP(L970,Mapping!D:H,5,0)</f>
        <v>0</v>
      </c>
      <c r="G970" t="s">
        <v>562</v>
      </c>
      <c r="H970" t="s">
        <v>182</v>
      </c>
      <c r="I970" t="s">
        <v>1919</v>
      </c>
      <c r="J970">
        <v>303000</v>
      </c>
      <c r="K970" t="s">
        <v>626</v>
      </c>
      <c r="L970">
        <v>303201</v>
      </c>
      <c r="M970">
        <v>0</v>
      </c>
      <c r="N970" t="s">
        <v>627</v>
      </c>
      <c r="O970" t="s">
        <v>565</v>
      </c>
      <c r="P970">
        <v>-882657549.14999998</v>
      </c>
      <c r="Q970">
        <v>0</v>
      </c>
      <c r="R970">
        <v>-87549054.010000005</v>
      </c>
      <c r="S970">
        <v>0</v>
      </c>
      <c r="T970">
        <v>-970206603.15999997</v>
      </c>
      <c r="U970">
        <v>0</v>
      </c>
      <c r="V970">
        <v>-882657549.14999998</v>
      </c>
      <c r="W970">
        <v>0</v>
      </c>
      <c r="X970">
        <v>-87549054.010000005</v>
      </c>
      <c r="Y970">
        <v>0</v>
      </c>
      <c r="Z970">
        <v>-970206603.15999997</v>
      </c>
      <c r="AA970">
        <v>0</v>
      </c>
    </row>
    <row r="971" spans="1:27" ht="15" customHeight="1" x14ac:dyDescent="0.25">
      <c r="A971" s="37" t="str">
        <f t="shared" si="45"/>
        <v>LDSAPFIgnore</v>
      </c>
      <c r="B971" s="37" t="str">
        <f>VLOOKUP(L971,Mapping!D:F,3,0)</f>
        <v>Ignore</v>
      </c>
      <c r="C971" s="37" t="str">
        <f>VLOOKUP(L971,Mapping!D:G,4,0)</f>
        <v>Ignore</v>
      </c>
      <c r="D971" s="38">
        <f t="shared" si="46"/>
        <v>3.9220039999999998E-3</v>
      </c>
      <c r="E971" s="38">
        <f t="shared" si="47"/>
        <v>-191.10312662199999</v>
      </c>
      <c r="F971" s="37">
        <f>VLOOKUP(L971,Mapping!D:H,5,0)</f>
        <v>0</v>
      </c>
      <c r="G971" t="s">
        <v>562</v>
      </c>
      <c r="H971" t="s">
        <v>182</v>
      </c>
      <c r="I971" t="s">
        <v>1919</v>
      </c>
      <c r="J971">
        <v>303000</v>
      </c>
      <c r="K971" t="s">
        <v>626</v>
      </c>
      <c r="L971">
        <v>303213</v>
      </c>
      <c r="M971">
        <v>0</v>
      </c>
      <c r="N971" t="s">
        <v>752</v>
      </c>
      <c r="O971" t="s">
        <v>565</v>
      </c>
      <c r="P971">
        <v>-1911070486.26</v>
      </c>
      <c r="Q971">
        <v>0</v>
      </c>
      <c r="R971">
        <v>0</v>
      </c>
      <c r="S971">
        <v>39220.04</v>
      </c>
      <c r="T971">
        <v>-1911031266.22</v>
      </c>
      <c r="U971">
        <v>0</v>
      </c>
      <c r="V971">
        <v>-1911070486.26</v>
      </c>
      <c r="W971">
        <v>0</v>
      </c>
      <c r="X971">
        <v>0</v>
      </c>
      <c r="Y971">
        <v>39220.04</v>
      </c>
      <c r="Z971">
        <v>-1911031266.22</v>
      </c>
      <c r="AA971">
        <v>0</v>
      </c>
    </row>
    <row r="972" spans="1:27" ht="15" customHeight="1" x14ac:dyDescent="0.25">
      <c r="A972" s="37" t="str">
        <f t="shared" si="45"/>
        <v>LDSAPFIgnore</v>
      </c>
      <c r="B972" s="37" t="str">
        <f>VLOOKUP(L972,Mapping!D:F,3,0)</f>
        <v>Ignore</v>
      </c>
      <c r="C972" s="37" t="str">
        <f>VLOOKUP(L972,Mapping!D:G,4,0)</f>
        <v>Ignore</v>
      </c>
      <c r="D972" s="38">
        <f t="shared" si="46"/>
        <v>-7.0002038000000003E-2</v>
      </c>
      <c r="E972" s="38">
        <f t="shared" si="47"/>
        <v>-24.762192666999997</v>
      </c>
      <c r="F972" s="37">
        <f>VLOOKUP(L972,Mapping!D:H,5,0)</f>
        <v>0</v>
      </c>
      <c r="G972" t="s">
        <v>562</v>
      </c>
      <c r="H972" t="s">
        <v>182</v>
      </c>
      <c r="I972" t="s">
        <v>1919</v>
      </c>
      <c r="J972">
        <v>303000</v>
      </c>
      <c r="K972" t="s">
        <v>626</v>
      </c>
      <c r="L972">
        <v>303215</v>
      </c>
      <c r="M972">
        <v>0</v>
      </c>
      <c r="N972" t="s">
        <v>753</v>
      </c>
      <c r="O972" t="s">
        <v>565</v>
      </c>
      <c r="P972">
        <v>-246921906.28999999</v>
      </c>
      <c r="Q972">
        <v>0</v>
      </c>
      <c r="R972">
        <v>-700020.38</v>
      </c>
      <c r="S972">
        <v>0</v>
      </c>
      <c r="T972">
        <v>-247621926.66999999</v>
      </c>
      <c r="U972">
        <v>0</v>
      </c>
      <c r="V972">
        <v>-246921906.28999999</v>
      </c>
      <c r="W972">
        <v>0</v>
      </c>
      <c r="X972">
        <v>-700020.38</v>
      </c>
      <c r="Y972">
        <v>0</v>
      </c>
      <c r="Z972">
        <v>-247621926.66999999</v>
      </c>
      <c r="AA972">
        <v>0</v>
      </c>
    </row>
    <row r="973" spans="1:27" ht="15" customHeight="1" x14ac:dyDescent="0.25">
      <c r="A973" s="37" t="str">
        <f t="shared" si="45"/>
        <v>LDSAPFIgnore</v>
      </c>
      <c r="B973" s="37" t="str">
        <f>VLOOKUP(L973,Mapping!D:F,3,0)</f>
        <v>Ignore</v>
      </c>
      <c r="C973" s="37" t="str">
        <f>VLOOKUP(L973,Mapping!D:G,4,0)</f>
        <v>Ignore</v>
      </c>
      <c r="D973" s="38">
        <f t="shared" si="46"/>
        <v>-5.4212610000000001E-3</v>
      </c>
      <c r="E973" s="38">
        <f t="shared" si="47"/>
        <v>-11.211008538</v>
      </c>
      <c r="F973" s="37">
        <f>VLOOKUP(L973,Mapping!D:H,5,0)</f>
        <v>0</v>
      </c>
      <c r="G973" t="s">
        <v>562</v>
      </c>
      <c r="H973" t="s">
        <v>182</v>
      </c>
      <c r="I973" t="s">
        <v>1919</v>
      </c>
      <c r="J973">
        <v>303000</v>
      </c>
      <c r="K973" t="s">
        <v>626</v>
      </c>
      <c r="L973">
        <v>303229</v>
      </c>
      <c r="M973">
        <v>0</v>
      </c>
      <c r="N973" t="s">
        <v>754</v>
      </c>
      <c r="O973" t="s">
        <v>565</v>
      </c>
      <c r="P973">
        <v>-112055872.77</v>
      </c>
      <c r="Q973">
        <v>0</v>
      </c>
      <c r="R973">
        <v>-54212.61</v>
      </c>
      <c r="S973">
        <v>0</v>
      </c>
      <c r="T973">
        <v>-112110085.38</v>
      </c>
      <c r="U973">
        <v>0</v>
      </c>
      <c r="V973">
        <v>-112055872.77</v>
      </c>
      <c r="W973">
        <v>0</v>
      </c>
      <c r="X973">
        <v>-54212.61</v>
      </c>
      <c r="Y973">
        <v>0</v>
      </c>
      <c r="Z973">
        <v>-112110085.38</v>
      </c>
      <c r="AA973">
        <v>0</v>
      </c>
    </row>
    <row r="974" spans="1:27" ht="15" customHeight="1" x14ac:dyDescent="0.25">
      <c r="A974" s="37" t="str">
        <f t="shared" si="45"/>
        <v>LDSAPFIgnore</v>
      </c>
      <c r="B974" s="37" t="str">
        <f>VLOOKUP(L974,Mapping!D:F,3,0)</f>
        <v>Ignore</v>
      </c>
      <c r="C974" s="37" t="str">
        <f>VLOOKUP(L974,Mapping!D:G,4,0)</f>
        <v>Ignore</v>
      </c>
      <c r="D974" s="38">
        <f t="shared" si="46"/>
        <v>-79.652034442999991</v>
      </c>
      <c r="E974" s="38">
        <f t="shared" si="47"/>
        <v>67.732354623999996</v>
      </c>
      <c r="F974" s="37">
        <f>VLOOKUP(L974,Mapping!D:H,5,0)</f>
        <v>0</v>
      </c>
      <c r="G974" t="s">
        <v>562</v>
      </c>
      <c r="H974" t="s">
        <v>182</v>
      </c>
      <c r="I974" t="s">
        <v>1919</v>
      </c>
      <c r="J974">
        <v>303000</v>
      </c>
      <c r="K974" t="s">
        <v>626</v>
      </c>
      <c r="L974">
        <v>303245</v>
      </c>
      <c r="M974">
        <v>0</v>
      </c>
      <c r="N974" t="s">
        <v>629</v>
      </c>
      <c r="O974" t="s">
        <v>565</v>
      </c>
      <c r="P974">
        <v>0</v>
      </c>
      <c r="Q974">
        <v>1473843890.6700001</v>
      </c>
      <c r="R974">
        <v>-796520344.42999995</v>
      </c>
      <c r="S974">
        <v>0</v>
      </c>
      <c r="T974">
        <v>0</v>
      </c>
      <c r="U974">
        <v>677323546.24000001</v>
      </c>
      <c r="V974">
        <v>0</v>
      </c>
      <c r="W974">
        <v>1473843890.6700001</v>
      </c>
      <c r="X974">
        <v>-796520344.42999995</v>
      </c>
      <c r="Y974">
        <v>0</v>
      </c>
      <c r="Z974">
        <v>0</v>
      </c>
      <c r="AA974">
        <v>677323546.24000001</v>
      </c>
    </row>
    <row r="975" spans="1:27" ht="15" customHeight="1" x14ac:dyDescent="0.25">
      <c r="A975" s="37" t="str">
        <f t="shared" si="45"/>
        <v>LDSAPFIgnore</v>
      </c>
      <c r="B975" s="37" t="str">
        <f>VLOOKUP(L975,Mapping!D:F,3,0)</f>
        <v>Ignore</v>
      </c>
      <c r="C975" s="37" t="str">
        <f>VLOOKUP(L975,Mapping!D:G,4,0)</f>
        <v>Ignore</v>
      </c>
      <c r="D975" s="38">
        <f t="shared" si="46"/>
        <v>-2.5317961E-2</v>
      </c>
      <c r="E975" s="38">
        <f t="shared" si="47"/>
        <v>0.24655054399999998</v>
      </c>
      <c r="F975" s="37">
        <f>VLOOKUP(L975,Mapping!D:H,5,0)</f>
        <v>0</v>
      </c>
      <c r="G975" t="s">
        <v>562</v>
      </c>
      <c r="H975" t="s">
        <v>182</v>
      </c>
      <c r="I975" t="s">
        <v>1919</v>
      </c>
      <c r="J975">
        <v>303000</v>
      </c>
      <c r="K975" t="s">
        <v>626</v>
      </c>
      <c r="L975">
        <v>303248</v>
      </c>
      <c r="M975">
        <v>0</v>
      </c>
      <c r="N975" t="s">
        <v>755</v>
      </c>
      <c r="O975" t="s">
        <v>565</v>
      </c>
      <c r="P975">
        <v>0</v>
      </c>
      <c r="Q975">
        <v>2718685.05</v>
      </c>
      <c r="R975">
        <v>-253179.61</v>
      </c>
      <c r="S975">
        <v>0</v>
      </c>
      <c r="T975">
        <v>0</v>
      </c>
      <c r="U975">
        <v>2465505.44</v>
      </c>
      <c r="V975">
        <v>0</v>
      </c>
      <c r="W975">
        <v>2718685.05</v>
      </c>
      <c r="X975">
        <v>-253179.61</v>
      </c>
      <c r="Y975">
        <v>0</v>
      </c>
      <c r="Z975">
        <v>0</v>
      </c>
      <c r="AA975">
        <v>2465505.44</v>
      </c>
    </row>
    <row r="976" spans="1:27" ht="15" customHeight="1" x14ac:dyDescent="0.25">
      <c r="A976" s="37" t="str">
        <f t="shared" si="45"/>
        <v>LDSAPFIgnore</v>
      </c>
      <c r="B976" s="37" t="str">
        <f>VLOOKUP(L976,Mapping!D:F,3,0)</f>
        <v>Ignore</v>
      </c>
      <c r="C976" s="37" t="str">
        <f>VLOOKUP(L976,Mapping!D:G,4,0)</f>
        <v>Ignore</v>
      </c>
      <c r="D976" s="38">
        <f t="shared" si="46"/>
        <v>8.5722000000000004E-5</v>
      </c>
      <c r="E976" s="38">
        <f t="shared" si="47"/>
        <v>-2.2190270000000002E-3</v>
      </c>
      <c r="F976" s="37">
        <f>VLOOKUP(L976,Mapping!D:H,5,0)</f>
        <v>0</v>
      </c>
      <c r="G976" t="s">
        <v>562</v>
      </c>
      <c r="H976" t="s">
        <v>182</v>
      </c>
      <c r="I976" t="s">
        <v>1919</v>
      </c>
      <c r="J976">
        <v>303000</v>
      </c>
      <c r="K976" t="s">
        <v>626</v>
      </c>
      <c r="L976">
        <v>303266</v>
      </c>
      <c r="M976">
        <v>0</v>
      </c>
      <c r="N976" t="s">
        <v>756</v>
      </c>
      <c r="O976" t="s">
        <v>565</v>
      </c>
      <c r="P976">
        <v>-23047.49</v>
      </c>
      <c r="Q976">
        <v>0</v>
      </c>
      <c r="R976">
        <v>0</v>
      </c>
      <c r="S976">
        <v>857.22</v>
      </c>
      <c r="T976">
        <v>-22190.27</v>
      </c>
      <c r="U976">
        <v>0</v>
      </c>
      <c r="V976">
        <v>-23047.49</v>
      </c>
      <c r="W976">
        <v>0</v>
      </c>
      <c r="X976">
        <v>0</v>
      </c>
      <c r="Y976">
        <v>857.22</v>
      </c>
      <c r="Z976">
        <v>-22190.27</v>
      </c>
      <c r="AA976">
        <v>0</v>
      </c>
    </row>
    <row r="977" spans="1:27" ht="15" customHeight="1" x14ac:dyDescent="0.25">
      <c r="A977" s="37" t="str">
        <f t="shared" si="45"/>
        <v>LDSAPFIgnore</v>
      </c>
      <c r="B977" s="37" t="str">
        <f>VLOOKUP(L977,Mapping!D:F,3,0)</f>
        <v>Ignore</v>
      </c>
      <c r="C977" s="37" t="str">
        <f>VLOOKUP(L977,Mapping!D:G,4,0)</f>
        <v>Ignore</v>
      </c>
      <c r="D977" s="38">
        <f t="shared" si="46"/>
        <v>1.71275E-4</v>
      </c>
      <c r="E977" s="38">
        <f t="shared" si="47"/>
        <v>0.16103008799999999</v>
      </c>
      <c r="F977" s="37">
        <f>VLOOKUP(L977,Mapping!D:H,5,0)</f>
        <v>0</v>
      </c>
      <c r="G977" t="s">
        <v>562</v>
      </c>
      <c r="H977" t="s">
        <v>182</v>
      </c>
      <c r="I977" t="s">
        <v>1919</v>
      </c>
      <c r="J977">
        <v>303000</v>
      </c>
      <c r="K977" t="s">
        <v>626</v>
      </c>
      <c r="L977">
        <v>303268</v>
      </c>
      <c r="M977">
        <v>0</v>
      </c>
      <c r="N977" t="s">
        <v>757</v>
      </c>
      <c r="O977" t="s">
        <v>565</v>
      </c>
      <c r="P977">
        <v>0</v>
      </c>
      <c r="Q977">
        <v>1608588.13</v>
      </c>
      <c r="R977">
        <v>0</v>
      </c>
      <c r="S977">
        <v>1712.75</v>
      </c>
      <c r="T977">
        <v>0</v>
      </c>
      <c r="U977">
        <v>1610300.88</v>
      </c>
      <c r="V977">
        <v>0</v>
      </c>
      <c r="W977">
        <v>1608588.13</v>
      </c>
      <c r="X977">
        <v>0</v>
      </c>
      <c r="Y977">
        <v>1712.75</v>
      </c>
      <c r="Z977">
        <v>0</v>
      </c>
      <c r="AA977">
        <v>1610300.88</v>
      </c>
    </row>
    <row r="978" spans="1:27" ht="15" customHeight="1" x14ac:dyDescent="0.25">
      <c r="A978" s="37" t="str">
        <f t="shared" si="45"/>
        <v>LDSAPFIgnore</v>
      </c>
      <c r="B978" s="37" t="str">
        <f>VLOOKUP(L978,Mapping!D:F,3,0)</f>
        <v>Ignore</v>
      </c>
      <c r="C978" s="37" t="str">
        <f>VLOOKUP(L978,Mapping!D:G,4,0)</f>
        <v>Ignore</v>
      </c>
      <c r="D978" s="38">
        <f t="shared" si="46"/>
        <v>0</v>
      </c>
      <c r="E978" s="38">
        <f t="shared" si="47"/>
        <v>2265.1774125759998</v>
      </c>
      <c r="F978" s="37">
        <f>VLOOKUP(L978,Mapping!D:H,5,0)</f>
        <v>0</v>
      </c>
      <c r="G978" t="s">
        <v>562</v>
      </c>
      <c r="H978" t="s">
        <v>182</v>
      </c>
      <c r="I978" t="s">
        <v>1919</v>
      </c>
      <c r="J978">
        <v>303000</v>
      </c>
      <c r="K978" t="s">
        <v>626</v>
      </c>
      <c r="L978">
        <v>390000</v>
      </c>
      <c r="M978">
        <v>0</v>
      </c>
      <c r="N978" t="s">
        <v>631</v>
      </c>
      <c r="O978" t="s">
        <v>565</v>
      </c>
      <c r="P978">
        <v>0</v>
      </c>
      <c r="Q978">
        <v>22651774125.759998</v>
      </c>
      <c r="R978">
        <v>0</v>
      </c>
      <c r="S978">
        <v>0</v>
      </c>
      <c r="T978">
        <v>0</v>
      </c>
      <c r="U978">
        <v>22651774125.759998</v>
      </c>
      <c r="V978">
        <v>0</v>
      </c>
      <c r="W978">
        <v>22651774125.759998</v>
      </c>
      <c r="X978">
        <v>0</v>
      </c>
      <c r="Y978">
        <v>0</v>
      </c>
      <c r="Z978">
        <v>0</v>
      </c>
      <c r="AA978">
        <v>22651774125.759998</v>
      </c>
    </row>
    <row r="979" spans="1:27" ht="15" customHeight="1" x14ac:dyDescent="0.25">
      <c r="A979" s="37" t="str">
        <f t="shared" si="45"/>
        <v>LDSAPFIgnore</v>
      </c>
      <c r="B979" s="37" t="str">
        <f>VLOOKUP(L979,Mapping!D:F,3,0)</f>
        <v>Ignore</v>
      </c>
      <c r="C979" s="37" t="str">
        <f>VLOOKUP(L979,Mapping!D:G,4,0)</f>
        <v>Ignore</v>
      </c>
      <c r="D979" s="38">
        <f t="shared" si="46"/>
        <v>0</v>
      </c>
      <c r="E979" s="38">
        <f t="shared" si="47"/>
        <v>-318.03609716799997</v>
      </c>
      <c r="F979" s="37">
        <f>VLOOKUP(L979,Mapping!D:H,5,0)</f>
        <v>0</v>
      </c>
      <c r="G979" t="s">
        <v>562</v>
      </c>
      <c r="H979" t="s">
        <v>182</v>
      </c>
      <c r="I979" t="s">
        <v>1919</v>
      </c>
      <c r="J979">
        <v>303000</v>
      </c>
      <c r="K979" t="s">
        <v>626</v>
      </c>
      <c r="L979">
        <v>390001</v>
      </c>
      <c r="M979">
        <v>0</v>
      </c>
      <c r="N979" t="s">
        <v>632</v>
      </c>
      <c r="O979" t="s">
        <v>565</v>
      </c>
      <c r="P979">
        <v>-3180360971.6799998</v>
      </c>
      <c r="Q979">
        <v>0</v>
      </c>
      <c r="R979">
        <v>0</v>
      </c>
      <c r="S979">
        <v>0</v>
      </c>
      <c r="T979">
        <v>-3180360971.6799998</v>
      </c>
      <c r="U979">
        <v>0</v>
      </c>
      <c r="V979">
        <v>-3180360971.6799998</v>
      </c>
      <c r="W979">
        <v>0</v>
      </c>
      <c r="X979">
        <v>0</v>
      </c>
      <c r="Y979">
        <v>0</v>
      </c>
      <c r="Z979">
        <v>-3180360971.6799998</v>
      </c>
      <c r="AA979">
        <v>0</v>
      </c>
    </row>
    <row r="980" spans="1:27" ht="15" customHeight="1" x14ac:dyDescent="0.25">
      <c r="A980" s="37" t="str">
        <f t="shared" si="45"/>
        <v>LDSAPFIgnore</v>
      </c>
      <c r="B980" s="37" t="str">
        <f>VLOOKUP(L980,Mapping!D:F,3,0)</f>
        <v>Ignore</v>
      </c>
      <c r="C980" s="37" t="str">
        <f>VLOOKUP(L980,Mapping!D:G,4,0)</f>
        <v>Ignore</v>
      </c>
      <c r="D980" s="38">
        <f t="shared" si="46"/>
        <v>0</v>
      </c>
      <c r="E980" s="38">
        <f t="shared" si="47"/>
        <v>-21.330854253000002</v>
      </c>
      <c r="F980" s="37">
        <f>VLOOKUP(L980,Mapping!D:H,5,0)</f>
        <v>0</v>
      </c>
      <c r="G980" t="s">
        <v>562</v>
      </c>
      <c r="H980" t="s">
        <v>182</v>
      </c>
      <c r="I980" t="s">
        <v>1919</v>
      </c>
      <c r="J980">
        <v>303000</v>
      </c>
      <c r="K980" t="s">
        <v>626</v>
      </c>
      <c r="L980">
        <v>390405</v>
      </c>
      <c r="M980">
        <v>0</v>
      </c>
      <c r="N980" t="s">
        <v>634</v>
      </c>
      <c r="O980" t="s">
        <v>565</v>
      </c>
      <c r="P980">
        <v>-213308542.53</v>
      </c>
      <c r="Q980">
        <v>0</v>
      </c>
      <c r="R980">
        <v>0</v>
      </c>
      <c r="S980">
        <v>0</v>
      </c>
      <c r="T980">
        <v>-213308542.53</v>
      </c>
      <c r="U980">
        <v>0</v>
      </c>
      <c r="V980">
        <v>-213308542.53</v>
      </c>
      <c r="W980">
        <v>0</v>
      </c>
      <c r="X980">
        <v>0</v>
      </c>
      <c r="Y980">
        <v>0</v>
      </c>
      <c r="Z980">
        <v>-213308542.53</v>
      </c>
      <c r="AA980">
        <v>0</v>
      </c>
    </row>
    <row r="981" spans="1:27" ht="15" customHeight="1" x14ac:dyDescent="0.25">
      <c r="A981" s="37" t="str">
        <f t="shared" si="45"/>
        <v>LDSAPFIgnore</v>
      </c>
      <c r="B981" s="37" t="str">
        <f>VLOOKUP(L981,Mapping!D:F,3,0)</f>
        <v>Ignore</v>
      </c>
      <c r="C981" s="37" t="str">
        <f>VLOOKUP(L981,Mapping!D:G,4,0)</f>
        <v>Ignore</v>
      </c>
      <c r="D981" s="38">
        <f t="shared" si="46"/>
        <v>0</v>
      </c>
      <c r="E981" s="38">
        <f t="shared" si="47"/>
        <v>0.20800313500000001</v>
      </c>
      <c r="F981" s="37">
        <f>VLOOKUP(L981,Mapping!D:H,5,0)</f>
        <v>0</v>
      </c>
      <c r="G981" t="s">
        <v>562</v>
      </c>
      <c r="H981" t="s">
        <v>182</v>
      </c>
      <c r="I981" t="s">
        <v>1919</v>
      </c>
      <c r="J981">
        <v>303000</v>
      </c>
      <c r="K981" t="s">
        <v>626</v>
      </c>
      <c r="L981">
        <v>390406</v>
      </c>
      <c r="M981">
        <v>0</v>
      </c>
      <c r="N981" t="s">
        <v>935</v>
      </c>
      <c r="O981" t="s">
        <v>565</v>
      </c>
      <c r="P981">
        <v>0</v>
      </c>
      <c r="Q981">
        <v>2080031.35</v>
      </c>
      <c r="R981">
        <v>0</v>
      </c>
      <c r="S981">
        <v>0</v>
      </c>
      <c r="T981">
        <v>0</v>
      </c>
      <c r="U981">
        <v>2080031.35</v>
      </c>
      <c r="V981">
        <v>0</v>
      </c>
      <c r="W981">
        <v>2080031.35</v>
      </c>
      <c r="X981">
        <v>0</v>
      </c>
      <c r="Y981">
        <v>0</v>
      </c>
      <c r="Z981">
        <v>0</v>
      </c>
      <c r="AA981">
        <v>2080031.35</v>
      </c>
    </row>
    <row r="982" spans="1:27" ht="15" customHeight="1" x14ac:dyDescent="0.25">
      <c r="A982" s="37" t="str">
        <f t="shared" si="45"/>
        <v>LDSAPFIgnore</v>
      </c>
      <c r="B982" s="37" t="str">
        <f>VLOOKUP(L982,Mapping!D:F,3,0)</f>
        <v>Ignore</v>
      </c>
      <c r="C982" s="37" t="str">
        <f>VLOOKUP(L982,Mapping!D:G,4,0)</f>
        <v>Ignore</v>
      </c>
      <c r="D982" s="38">
        <f t="shared" si="46"/>
        <v>0</v>
      </c>
      <c r="E982" s="38">
        <f t="shared" si="47"/>
        <v>-20.238544918000002</v>
      </c>
      <c r="F982" s="37">
        <f>VLOOKUP(L982,Mapping!D:H,5,0)</f>
        <v>0</v>
      </c>
      <c r="G982" t="s">
        <v>562</v>
      </c>
      <c r="H982" t="s">
        <v>182</v>
      </c>
      <c r="I982" t="s">
        <v>1919</v>
      </c>
      <c r="J982">
        <v>303000</v>
      </c>
      <c r="K982" t="s">
        <v>626</v>
      </c>
      <c r="L982">
        <v>390413</v>
      </c>
      <c r="M982">
        <v>0</v>
      </c>
      <c r="N982" t="s">
        <v>758</v>
      </c>
      <c r="O982" t="s">
        <v>565</v>
      </c>
      <c r="P982">
        <v>-202385449.18000001</v>
      </c>
      <c r="Q982">
        <v>0</v>
      </c>
      <c r="R982">
        <v>0</v>
      </c>
      <c r="S982">
        <v>0</v>
      </c>
      <c r="T982">
        <v>-202385449.18000001</v>
      </c>
      <c r="U982">
        <v>0</v>
      </c>
      <c r="V982">
        <v>-202385449.18000001</v>
      </c>
      <c r="W982">
        <v>0</v>
      </c>
      <c r="X982">
        <v>0</v>
      </c>
      <c r="Y982">
        <v>0</v>
      </c>
      <c r="Z982">
        <v>-202385449.18000001</v>
      </c>
      <c r="AA982">
        <v>0</v>
      </c>
    </row>
    <row r="983" spans="1:27" ht="15" customHeight="1" x14ac:dyDescent="0.25">
      <c r="A983" s="37" t="str">
        <f t="shared" si="45"/>
        <v>LDSAPFIgnore</v>
      </c>
      <c r="B983" s="37" t="str">
        <f>VLOOKUP(L983,Mapping!D:F,3,0)</f>
        <v>Ignore</v>
      </c>
      <c r="C983" s="37" t="str">
        <f>VLOOKUP(L983,Mapping!D:G,4,0)</f>
        <v>Ignore</v>
      </c>
      <c r="D983" s="38">
        <f t="shared" si="46"/>
        <v>0</v>
      </c>
      <c r="E983" s="38">
        <f t="shared" si="47"/>
        <v>-1.8405984660000001</v>
      </c>
      <c r="F983" s="37">
        <f>VLOOKUP(L983,Mapping!D:H,5,0)</f>
        <v>0</v>
      </c>
      <c r="G983" t="s">
        <v>562</v>
      </c>
      <c r="H983" t="s">
        <v>182</v>
      </c>
      <c r="I983" t="s">
        <v>1919</v>
      </c>
      <c r="J983">
        <v>303000</v>
      </c>
      <c r="K983" t="s">
        <v>626</v>
      </c>
      <c r="L983">
        <v>390415</v>
      </c>
      <c r="M983">
        <v>0</v>
      </c>
      <c r="N983" t="s">
        <v>759</v>
      </c>
      <c r="O983" t="s">
        <v>565</v>
      </c>
      <c r="P983">
        <v>-18405984.66</v>
      </c>
      <c r="Q983">
        <v>0</v>
      </c>
      <c r="R983">
        <v>0</v>
      </c>
      <c r="S983">
        <v>0</v>
      </c>
      <c r="T983">
        <v>-18405984.66</v>
      </c>
      <c r="U983">
        <v>0</v>
      </c>
      <c r="V983">
        <v>-18405984.66</v>
      </c>
      <c r="W983">
        <v>0</v>
      </c>
      <c r="X983">
        <v>0</v>
      </c>
      <c r="Y983">
        <v>0</v>
      </c>
      <c r="Z983">
        <v>-18405984.66</v>
      </c>
      <c r="AA983">
        <v>0</v>
      </c>
    </row>
    <row r="984" spans="1:27" ht="15" customHeight="1" x14ac:dyDescent="0.25">
      <c r="A984" s="37" t="str">
        <f t="shared" si="45"/>
        <v>LDSAPFIgnore</v>
      </c>
      <c r="B984" s="37" t="str">
        <f>VLOOKUP(L984,Mapping!D:F,3,0)</f>
        <v>Ignore</v>
      </c>
      <c r="C984" s="37" t="str">
        <f>VLOOKUP(L984,Mapping!D:G,4,0)</f>
        <v>Ignore</v>
      </c>
      <c r="D984" s="38">
        <f t="shared" si="46"/>
        <v>0</v>
      </c>
      <c r="E984" s="38">
        <f t="shared" si="47"/>
        <v>-0.96467199800000003</v>
      </c>
      <c r="F984" s="37">
        <f>VLOOKUP(L984,Mapping!D:H,5,0)</f>
        <v>0</v>
      </c>
      <c r="G984" t="s">
        <v>562</v>
      </c>
      <c r="H984" t="s">
        <v>182</v>
      </c>
      <c r="I984" t="s">
        <v>1919</v>
      </c>
      <c r="J984">
        <v>303000</v>
      </c>
      <c r="K984" t="s">
        <v>626</v>
      </c>
      <c r="L984">
        <v>390429</v>
      </c>
      <c r="M984">
        <v>0</v>
      </c>
      <c r="N984" t="s">
        <v>760</v>
      </c>
      <c r="O984" t="s">
        <v>565</v>
      </c>
      <c r="P984">
        <v>-9646719.9800000004</v>
      </c>
      <c r="Q984">
        <v>0</v>
      </c>
      <c r="R984">
        <v>0</v>
      </c>
      <c r="S984">
        <v>0</v>
      </c>
      <c r="T984">
        <v>-9646719.9800000004</v>
      </c>
      <c r="U984">
        <v>0</v>
      </c>
      <c r="V984">
        <v>-9646719.9800000004</v>
      </c>
      <c r="W984">
        <v>0</v>
      </c>
      <c r="X984">
        <v>0</v>
      </c>
      <c r="Y984">
        <v>0</v>
      </c>
      <c r="Z984">
        <v>-9646719.9800000004</v>
      </c>
      <c r="AA984">
        <v>0</v>
      </c>
    </row>
    <row r="985" spans="1:27" ht="15" customHeight="1" x14ac:dyDescent="0.25">
      <c r="A985" s="37" t="str">
        <f t="shared" si="45"/>
        <v>LDSAPFIgnore</v>
      </c>
      <c r="B985" s="37" t="str">
        <f>VLOOKUP(L985,Mapping!D:F,3,0)</f>
        <v>Ignore</v>
      </c>
      <c r="C985" s="37" t="str">
        <f>VLOOKUP(L985,Mapping!D:G,4,0)</f>
        <v>Ignore</v>
      </c>
      <c r="D985" s="38">
        <f t="shared" si="46"/>
        <v>0</v>
      </c>
      <c r="E985" s="38">
        <f t="shared" si="47"/>
        <v>-750.26385100799996</v>
      </c>
      <c r="F985" s="37">
        <f>VLOOKUP(L985,Mapping!D:H,5,0)</f>
        <v>0</v>
      </c>
      <c r="G985" t="s">
        <v>562</v>
      </c>
      <c r="H985" t="s">
        <v>182</v>
      </c>
      <c r="I985" t="s">
        <v>1919</v>
      </c>
      <c r="J985">
        <v>303000</v>
      </c>
      <c r="K985" t="s">
        <v>626</v>
      </c>
      <c r="L985">
        <v>390445</v>
      </c>
      <c r="M985">
        <v>0</v>
      </c>
      <c r="N985" t="s">
        <v>635</v>
      </c>
      <c r="O985" t="s">
        <v>565</v>
      </c>
      <c r="P985">
        <v>-7502638510.0799999</v>
      </c>
      <c r="Q985">
        <v>0</v>
      </c>
      <c r="R985">
        <v>0</v>
      </c>
      <c r="S985">
        <v>0</v>
      </c>
      <c r="T985">
        <v>-7502638510.0799999</v>
      </c>
      <c r="U985">
        <v>0</v>
      </c>
      <c r="V985">
        <v>-7502638510.0799999</v>
      </c>
      <c r="W985">
        <v>0</v>
      </c>
      <c r="X985">
        <v>0</v>
      </c>
      <c r="Y985">
        <v>0</v>
      </c>
      <c r="Z985">
        <v>-7502638510.0799999</v>
      </c>
      <c r="AA985">
        <v>0</v>
      </c>
    </row>
    <row r="986" spans="1:27" ht="15" customHeight="1" x14ac:dyDescent="0.25">
      <c r="A986" s="37" t="str">
        <f t="shared" si="45"/>
        <v>LDSAPFIgnore</v>
      </c>
      <c r="B986" s="37" t="str">
        <f>VLOOKUP(L986,Mapping!D:F,3,0)</f>
        <v>Ignore</v>
      </c>
      <c r="C986" s="37" t="str">
        <f>VLOOKUP(L986,Mapping!D:G,4,0)</f>
        <v>Ignore</v>
      </c>
      <c r="D986" s="38">
        <f t="shared" si="46"/>
        <v>0</v>
      </c>
      <c r="E986" s="38">
        <f t="shared" si="47"/>
        <v>87.970201966999994</v>
      </c>
      <c r="F986" s="37">
        <f>VLOOKUP(L986,Mapping!D:H,5,0)</f>
        <v>0</v>
      </c>
      <c r="G986" t="s">
        <v>562</v>
      </c>
      <c r="H986" t="s">
        <v>182</v>
      </c>
      <c r="I986" t="s">
        <v>1919</v>
      </c>
      <c r="J986">
        <v>303000</v>
      </c>
      <c r="K986" t="s">
        <v>626</v>
      </c>
      <c r="L986">
        <v>390448</v>
      </c>
      <c r="M986">
        <v>0</v>
      </c>
      <c r="N986" t="s">
        <v>761</v>
      </c>
      <c r="O986" t="s">
        <v>565</v>
      </c>
      <c r="P986">
        <v>0</v>
      </c>
      <c r="Q986">
        <v>879702019.66999996</v>
      </c>
      <c r="R986">
        <v>0</v>
      </c>
      <c r="S986">
        <v>0</v>
      </c>
      <c r="T986">
        <v>0</v>
      </c>
      <c r="U986">
        <v>879702019.66999996</v>
      </c>
      <c r="V986">
        <v>0</v>
      </c>
      <c r="W986">
        <v>879702019.66999996</v>
      </c>
      <c r="X986">
        <v>0</v>
      </c>
      <c r="Y986">
        <v>0</v>
      </c>
      <c r="Z986">
        <v>0</v>
      </c>
      <c r="AA986">
        <v>879702019.66999996</v>
      </c>
    </row>
    <row r="987" spans="1:27" ht="15" customHeight="1" x14ac:dyDescent="0.25">
      <c r="A987" s="37" t="str">
        <f t="shared" si="45"/>
        <v>LDSAPFIgnore</v>
      </c>
      <c r="B987" s="37" t="str">
        <f>VLOOKUP(L987,Mapping!D:F,3,0)</f>
        <v>Ignore</v>
      </c>
      <c r="C987" s="37" t="str">
        <f>VLOOKUP(L987,Mapping!D:G,4,0)</f>
        <v>Ignore</v>
      </c>
      <c r="D987" s="38">
        <f t="shared" si="46"/>
        <v>0</v>
      </c>
      <c r="E987" s="38">
        <f t="shared" si="47"/>
        <v>-17.750337687000002</v>
      </c>
      <c r="F987" s="37">
        <f>VLOOKUP(L987,Mapping!D:H,5,0)</f>
        <v>0</v>
      </c>
      <c r="G987" t="s">
        <v>562</v>
      </c>
      <c r="H987" t="s">
        <v>182</v>
      </c>
      <c r="I987" t="s">
        <v>1919</v>
      </c>
      <c r="J987">
        <v>303000</v>
      </c>
      <c r="K987" t="s">
        <v>626</v>
      </c>
      <c r="L987">
        <v>390466</v>
      </c>
      <c r="M987">
        <v>0</v>
      </c>
      <c r="N987" t="s">
        <v>762</v>
      </c>
      <c r="O987" t="s">
        <v>565</v>
      </c>
      <c r="P987">
        <v>-177503376.87</v>
      </c>
      <c r="Q987">
        <v>0</v>
      </c>
      <c r="R987">
        <v>0</v>
      </c>
      <c r="S987">
        <v>0</v>
      </c>
      <c r="T987">
        <v>-177503376.87</v>
      </c>
      <c r="U987">
        <v>0</v>
      </c>
      <c r="V987">
        <v>-177503376.87</v>
      </c>
      <c r="W987">
        <v>0</v>
      </c>
      <c r="X987">
        <v>0</v>
      </c>
      <c r="Y987">
        <v>0</v>
      </c>
      <c r="Z987">
        <v>-177503376.87</v>
      </c>
      <c r="AA987">
        <v>0</v>
      </c>
    </row>
    <row r="988" spans="1:27" ht="15" customHeight="1" x14ac:dyDescent="0.25">
      <c r="A988" s="37" t="str">
        <f t="shared" si="45"/>
        <v>LDSAPFIgnore</v>
      </c>
      <c r="B988" s="37" t="str">
        <f>VLOOKUP(L988,Mapping!D:F,3,0)</f>
        <v>Ignore</v>
      </c>
      <c r="C988" s="37" t="str">
        <f>VLOOKUP(L988,Mapping!D:G,4,0)</f>
        <v>Ignore</v>
      </c>
      <c r="D988" s="38">
        <f t="shared" si="46"/>
        <v>0</v>
      </c>
      <c r="E988" s="38">
        <f t="shared" si="47"/>
        <v>-1.227444164</v>
      </c>
      <c r="F988" s="37">
        <f>VLOOKUP(L988,Mapping!D:H,5,0)</f>
        <v>0</v>
      </c>
      <c r="G988" t="s">
        <v>562</v>
      </c>
      <c r="H988" t="s">
        <v>182</v>
      </c>
      <c r="I988" t="s">
        <v>1919</v>
      </c>
      <c r="J988">
        <v>303000</v>
      </c>
      <c r="K988" t="s">
        <v>626</v>
      </c>
      <c r="L988">
        <v>390468</v>
      </c>
      <c r="M988">
        <v>0</v>
      </c>
      <c r="N988" t="s">
        <v>763</v>
      </c>
      <c r="O988" t="s">
        <v>565</v>
      </c>
      <c r="P988">
        <v>-12274441.640000001</v>
      </c>
      <c r="Q988">
        <v>0</v>
      </c>
      <c r="R988">
        <v>0</v>
      </c>
      <c r="S988">
        <v>0</v>
      </c>
      <c r="T988">
        <v>-12274441.640000001</v>
      </c>
      <c r="U988">
        <v>0</v>
      </c>
      <c r="V988">
        <v>-12274441.640000001</v>
      </c>
      <c r="W988">
        <v>0</v>
      </c>
      <c r="X988">
        <v>0</v>
      </c>
      <c r="Y988">
        <v>0</v>
      </c>
      <c r="Z988">
        <v>-12274441.640000001</v>
      </c>
      <c r="AA988">
        <v>0</v>
      </c>
    </row>
    <row r="989" spans="1:27" ht="15" customHeight="1" x14ac:dyDescent="0.25">
      <c r="A989" s="37" t="str">
        <f t="shared" si="45"/>
        <v>LDSAPF5.3</v>
      </c>
      <c r="B989" s="37">
        <f>VLOOKUP(L989,Mapping!D:F,3,0)</f>
        <v>5.3</v>
      </c>
      <c r="C989" s="37" t="str">
        <f>VLOOKUP(L989,Mapping!D:G,4,0)</f>
        <v>Ignore</v>
      </c>
      <c r="D989" s="38">
        <f t="shared" si="46"/>
        <v>3.0307000000000001E-2</v>
      </c>
      <c r="E989" s="38">
        <f t="shared" si="47"/>
        <v>3.2329150000000001E-2</v>
      </c>
      <c r="F989" s="37">
        <f>VLOOKUP(L989,Mapping!D:H,5,0)</f>
        <v>0</v>
      </c>
      <c r="G989" t="s">
        <v>562</v>
      </c>
      <c r="H989" t="s">
        <v>182</v>
      </c>
      <c r="I989" t="s">
        <v>1919</v>
      </c>
      <c r="J989">
        <v>410000</v>
      </c>
      <c r="K989" t="s">
        <v>637</v>
      </c>
      <c r="L989">
        <v>412110</v>
      </c>
      <c r="M989">
        <v>0</v>
      </c>
      <c r="N989" t="s">
        <v>853</v>
      </c>
      <c r="O989" t="s">
        <v>565</v>
      </c>
      <c r="P989">
        <v>0</v>
      </c>
      <c r="Q989">
        <v>20221.5</v>
      </c>
      <c r="R989">
        <v>0</v>
      </c>
      <c r="S989">
        <v>303070</v>
      </c>
      <c r="T989">
        <v>0</v>
      </c>
      <c r="U989">
        <v>323291.5</v>
      </c>
      <c r="V989">
        <v>0</v>
      </c>
      <c r="W989">
        <v>20221.5</v>
      </c>
      <c r="X989">
        <v>0</v>
      </c>
      <c r="Y989">
        <v>303070</v>
      </c>
      <c r="Z989">
        <v>0</v>
      </c>
      <c r="AA989">
        <v>323291.5</v>
      </c>
    </row>
    <row r="990" spans="1:27" ht="15" customHeight="1" x14ac:dyDescent="0.25">
      <c r="A990" s="37" t="str">
        <f t="shared" si="45"/>
        <v>LDSAPF5.3</v>
      </c>
      <c r="B990" s="37">
        <f>VLOOKUP(L990,Mapping!D:F,3,0)</f>
        <v>5.3</v>
      </c>
      <c r="C990" s="37" t="str">
        <f>VLOOKUP(L990,Mapping!D:G,4,0)</f>
        <v>Ignore</v>
      </c>
      <c r="D990" s="38">
        <f t="shared" si="46"/>
        <v>0.72252499999999997</v>
      </c>
      <c r="E990" s="38">
        <f t="shared" si="47"/>
        <v>1.963625</v>
      </c>
      <c r="F990" s="37">
        <f>VLOOKUP(L990,Mapping!D:H,5,0)</f>
        <v>0</v>
      </c>
      <c r="G990" t="s">
        <v>562</v>
      </c>
      <c r="H990" t="s">
        <v>182</v>
      </c>
      <c r="I990" t="s">
        <v>1919</v>
      </c>
      <c r="J990">
        <v>410000</v>
      </c>
      <c r="K990" t="s">
        <v>637</v>
      </c>
      <c r="L990">
        <v>412120</v>
      </c>
      <c r="M990">
        <v>0</v>
      </c>
      <c r="N990" t="s">
        <v>638</v>
      </c>
      <c r="O990" t="s">
        <v>565</v>
      </c>
      <c r="P990">
        <v>0</v>
      </c>
      <c r="Q990">
        <v>12411000</v>
      </c>
      <c r="R990">
        <v>0</v>
      </c>
      <c r="S990">
        <v>7225250</v>
      </c>
      <c r="T990">
        <v>0</v>
      </c>
      <c r="U990">
        <v>19636250</v>
      </c>
      <c r="V990">
        <v>0</v>
      </c>
      <c r="W990">
        <v>12411000</v>
      </c>
      <c r="X990">
        <v>0</v>
      </c>
      <c r="Y990">
        <v>7225250</v>
      </c>
      <c r="Z990">
        <v>0</v>
      </c>
      <c r="AA990">
        <v>19636250</v>
      </c>
    </row>
    <row r="991" spans="1:27" ht="15" customHeight="1" x14ac:dyDescent="0.25">
      <c r="A991" s="37" t="str">
        <f t="shared" si="45"/>
        <v>LDSAPF5.3</v>
      </c>
      <c r="B991" s="37">
        <f>VLOOKUP(L991,Mapping!D:F,3,0)</f>
        <v>5.3</v>
      </c>
      <c r="C991" s="37" t="str">
        <f>VLOOKUP(L991,Mapping!D:G,4,0)</f>
        <v>Ignore</v>
      </c>
      <c r="D991" s="38">
        <f t="shared" si="46"/>
        <v>0.24249999999999999</v>
      </c>
      <c r="E991" s="38">
        <f t="shared" si="47"/>
        <v>0.67049674999999997</v>
      </c>
      <c r="F991" s="37">
        <f>VLOOKUP(L991,Mapping!D:H,5,0)</f>
        <v>0</v>
      </c>
      <c r="G991" t="s">
        <v>562</v>
      </c>
      <c r="H991" t="s">
        <v>182</v>
      </c>
      <c r="I991" t="s">
        <v>1919</v>
      </c>
      <c r="J991">
        <v>410000</v>
      </c>
      <c r="K991" t="s">
        <v>637</v>
      </c>
      <c r="L991">
        <v>412130</v>
      </c>
      <c r="M991">
        <v>0</v>
      </c>
      <c r="N991" t="s">
        <v>639</v>
      </c>
      <c r="O991" t="s">
        <v>565</v>
      </c>
      <c r="P991">
        <v>0</v>
      </c>
      <c r="Q991">
        <v>4279967.5</v>
      </c>
      <c r="R991">
        <v>0</v>
      </c>
      <c r="S991">
        <v>2425000</v>
      </c>
      <c r="T991">
        <v>0</v>
      </c>
      <c r="U991">
        <v>6704967.5</v>
      </c>
      <c r="V991">
        <v>0</v>
      </c>
      <c r="W991">
        <v>4279967.5</v>
      </c>
      <c r="X991">
        <v>0</v>
      </c>
      <c r="Y991">
        <v>2425000</v>
      </c>
      <c r="Z991">
        <v>0</v>
      </c>
      <c r="AA991">
        <v>6704967.5</v>
      </c>
    </row>
    <row r="992" spans="1:27" ht="15" customHeight="1" x14ac:dyDescent="0.25">
      <c r="A992" s="37" t="str">
        <f t="shared" si="45"/>
        <v>LDSAPF5.3</v>
      </c>
      <c r="B992" s="37">
        <f>VLOOKUP(L992,Mapping!D:F,3,0)</f>
        <v>5.3</v>
      </c>
      <c r="C992" s="37" t="str">
        <f>VLOOKUP(L992,Mapping!D:G,4,0)</f>
        <v>Ignore</v>
      </c>
      <c r="D992" s="38">
        <f t="shared" si="46"/>
        <v>0.46011363600000005</v>
      </c>
      <c r="E992" s="38">
        <f t="shared" si="47"/>
        <v>0.640158636</v>
      </c>
      <c r="F992" s="37">
        <f>VLOOKUP(L992,Mapping!D:H,5,0)</f>
        <v>0</v>
      </c>
      <c r="G992" t="s">
        <v>562</v>
      </c>
      <c r="H992" t="s">
        <v>182</v>
      </c>
      <c r="I992" t="s">
        <v>1919</v>
      </c>
      <c r="J992">
        <v>410000</v>
      </c>
      <c r="K992" t="s">
        <v>637</v>
      </c>
      <c r="L992">
        <v>412135</v>
      </c>
      <c r="M992">
        <v>0</v>
      </c>
      <c r="N992" t="s">
        <v>930</v>
      </c>
      <c r="O992" t="s">
        <v>565</v>
      </c>
      <c r="P992">
        <v>0</v>
      </c>
      <c r="Q992">
        <v>1800450</v>
      </c>
      <c r="R992">
        <v>0</v>
      </c>
      <c r="S992">
        <v>4601136.3600000003</v>
      </c>
      <c r="T992">
        <v>0</v>
      </c>
      <c r="U992">
        <v>6401586.3600000003</v>
      </c>
      <c r="V992">
        <v>0</v>
      </c>
      <c r="W992">
        <v>1800450</v>
      </c>
      <c r="X992">
        <v>0</v>
      </c>
      <c r="Y992">
        <v>4601136.3600000003</v>
      </c>
      <c r="Z992">
        <v>0</v>
      </c>
      <c r="AA992">
        <v>6401586.3600000003</v>
      </c>
    </row>
    <row r="993" spans="1:27" ht="15" customHeight="1" x14ac:dyDescent="0.25">
      <c r="A993" s="37" t="str">
        <f t="shared" si="45"/>
        <v>LDSAPF5.3</v>
      </c>
      <c r="B993" s="37">
        <f>VLOOKUP(L993,Mapping!D:F,3,0)</f>
        <v>5.3</v>
      </c>
      <c r="C993" s="37" t="str">
        <f>VLOOKUP(L993,Mapping!D:G,4,0)</f>
        <v>Ignore</v>
      </c>
      <c r="D993" s="38">
        <f t="shared" si="46"/>
        <v>0.22837874999999999</v>
      </c>
      <c r="E993" s="38">
        <f t="shared" si="47"/>
        <v>0.22837874999999999</v>
      </c>
      <c r="F993" s="37">
        <f>VLOOKUP(L993,Mapping!D:H,5,0)</f>
        <v>0</v>
      </c>
      <c r="G993" t="s">
        <v>562</v>
      </c>
      <c r="H993" t="s">
        <v>182</v>
      </c>
      <c r="I993" t="s">
        <v>1919</v>
      </c>
      <c r="J993">
        <v>410000</v>
      </c>
      <c r="K993" t="s">
        <v>637</v>
      </c>
      <c r="L993">
        <v>412145</v>
      </c>
      <c r="M993">
        <v>0</v>
      </c>
      <c r="N993" t="s">
        <v>2406</v>
      </c>
      <c r="O993" t="s">
        <v>565</v>
      </c>
      <c r="P993">
        <v>0</v>
      </c>
      <c r="Q993">
        <v>0</v>
      </c>
      <c r="R993">
        <v>0</v>
      </c>
      <c r="S993">
        <v>2283787.5</v>
      </c>
      <c r="T993">
        <v>0</v>
      </c>
      <c r="U993">
        <v>2283787.5</v>
      </c>
      <c r="V993">
        <v>0</v>
      </c>
      <c r="W993">
        <v>0</v>
      </c>
      <c r="X993">
        <v>0</v>
      </c>
      <c r="Y993">
        <v>2283787.5</v>
      </c>
      <c r="Z993">
        <v>0</v>
      </c>
      <c r="AA993">
        <v>2283787.5</v>
      </c>
    </row>
    <row r="994" spans="1:27" ht="15" customHeight="1" x14ac:dyDescent="0.25">
      <c r="A994" s="37" t="str">
        <f t="shared" si="45"/>
        <v>LDSAPF5.3</v>
      </c>
      <c r="B994" s="37">
        <f>VLOOKUP(L994,Mapping!D:F,3,0)</f>
        <v>5.3</v>
      </c>
      <c r="C994" s="37" t="str">
        <f>VLOOKUP(L994,Mapping!D:G,4,0)</f>
        <v>Ignore</v>
      </c>
      <c r="D994" s="38">
        <f t="shared" si="46"/>
        <v>4.7800000000000004E-3</v>
      </c>
      <c r="E994" s="38">
        <f t="shared" si="47"/>
        <v>0.1032964</v>
      </c>
      <c r="F994" s="37">
        <f>VLOOKUP(L994,Mapping!D:H,5,0)</f>
        <v>0</v>
      </c>
      <c r="G994" t="s">
        <v>562</v>
      </c>
      <c r="H994" t="s">
        <v>182</v>
      </c>
      <c r="I994" t="s">
        <v>1919</v>
      </c>
      <c r="J994">
        <v>410000</v>
      </c>
      <c r="K994" t="s">
        <v>637</v>
      </c>
      <c r="L994">
        <v>412180</v>
      </c>
      <c r="M994">
        <v>0</v>
      </c>
      <c r="N994" t="s">
        <v>814</v>
      </c>
      <c r="O994" t="s">
        <v>565</v>
      </c>
      <c r="P994">
        <v>0</v>
      </c>
      <c r="Q994">
        <v>985164</v>
      </c>
      <c r="R994">
        <v>0</v>
      </c>
      <c r="S994">
        <v>47800</v>
      </c>
      <c r="T994">
        <v>0</v>
      </c>
      <c r="U994">
        <v>1032964</v>
      </c>
      <c r="V994">
        <v>0</v>
      </c>
      <c r="W994">
        <v>985164</v>
      </c>
      <c r="X994">
        <v>0</v>
      </c>
      <c r="Y994">
        <v>47800</v>
      </c>
      <c r="Z994">
        <v>0</v>
      </c>
      <c r="AA994">
        <v>1032964</v>
      </c>
    </row>
    <row r="995" spans="1:27" ht="15" customHeight="1" x14ac:dyDescent="0.25">
      <c r="A995" s="37" t="str">
        <f t="shared" si="45"/>
        <v>LDSAPF5.3</v>
      </c>
      <c r="B995" s="37">
        <f>VLOOKUP(L995,Mapping!D:F,3,0)</f>
        <v>5.3</v>
      </c>
      <c r="C995" s="37" t="str">
        <f>VLOOKUP(L995,Mapping!D:G,4,0)</f>
        <v>Ignore</v>
      </c>
      <c r="D995" s="38">
        <f t="shared" si="46"/>
        <v>8.4126900000000004E-2</v>
      </c>
      <c r="E995" s="38">
        <f t="shared" si="47"/>
        <v>0.13139234999999999</v>
      </c>
      <c r="F995" s="37">
        <f>VLOOKUP(L995,Mapping!D:H,5,0)</f>
        <v>0</v>
      </c>
      <c r="G995" t="s">
        <v>562</v>
      </c>
      <c r="H995" t="s">
        <v>182</v>
      </c>
      <c r="I995" t="s">
        <v>1919</v>
      </c>
      <c r="J995">
        <v>410000</v>
      </c>
      <c r="K995" t="s">
        <v>637</v>
      </c>
      <c r="L995">
        <v>412190</v>
      </c>
      <c r="M995">
        <v>0</v>
      </c>
      <c r="N995" t="s">
        <v>764</v>
      </c>
      <c r="O995" t="s">
        <v>565</v>
      </c>
      <c r="P995">
        <v>0</v>
      </c>
      <c r="Q995">
        <v>472654.5</v>
      </c>
      <c r="R995">
        <v>0</v>
      </c>
      <c r="S995">
        <v>841269</v>
      </c>
      <c r="T995">
        <v>0</v>
      </c>
      <c r="U995">
        <v>1313923.5</v>
      </c>
      <c r="V995">
        <v>0</v>
      </c>
      <c r="W995">
        <v>472654.5</v>
      </c>
      <c r="X995">
        <v>0</v>
      </c>
      <c r="Y995">
        <v>841269</v>
      </c>
      <c r="Z995">
        <v>0</v>
      </c>
      <c r="AA995">
        <v>1313923.5</v>
      </c>
    </row>
    <row r="996" spans="1:27" ht="15" customHeight="1" x14ac:dyDescent="0.25">
      <c r="A996" s="37" t="str">
        <f t="shared" si="45"/>
        <v>LDSAPFIgnore</v>
      </c>
      <c r="B996" s="37" t="str">
        <f>VLOOKUP(L996,Mapping!D:F,3,0)</f>
        <v>Ignore</v>
      </c>
      <c r="C996" s="37" t="str">
        <f>VLOOKUP(L996,Mapping!D:G,4,0)</f>
        <v>Ignore</v>
      </c>
      <c r="D996" s="38">
        <f t="shared" si="46"/>
        <v>-5.3655500000000002E-2</v>
      </c>
      <c r="E996" s="38">
        <f t="shared" si="47"/>
        <v>2.0062E-2</v>
      </c>
      <c r="F996" s="37">
        <f>VLOOKUP(L996,Mapping!D:H,5,0)</f>
        <v>0</v>
      </c>
      <c r="G996" t="s">
        <v>562</v>
      </c>
      <c r="H996" t="s">
        <v>182</v>
      </c>
      <c r="I996" t="s">
        <v>1919</v>
      </c>
      <c r="J996">
        <v>430000</v>
      </c>
      <c r="K996" t="s">
        <v>643</v>
      </c>
      <c r="L996">
        <v>432110</v>
      </c>
      <c r="M996">
        <v>0</v>
      </c>
      <c r="N996" t="s">
        <v>800</v>
      </c>
      <c r="O996" t="s">
        <v>565</v>
      </c>
      <c r="P996">
        <v>0</v>
      </c>
      <c r="Q996">
        <v>737175</v>
      </c>
      <c r="R996">
        <v>-536555</v>
      </c>
      <c r="S996">
        <v>0</v>
      </c>
      <c r="T996">
        <v>0</v>
      </c>
      <c r="U996">
        <v>200620</v>
      </c>
      <c r="V996">
        <v>0</v>
      </c>
      <c r="W996">
        <v>737175</v>
      </c>
      <c r="X996">
        <v>-536555</v>
      </c>
      <c r="Y996">
        <v>0</v>
      </c>
      <c r="Z996">
        <v>0</v>
      </c>
      <c r="AA996">
        <v>200620</v>
      </c>
    </row>
    <row r="997" spans="1:27" ht="15" customHeight="1" x14ac:dyDescent="0.25">
      <c r="A997" s="37" t="str">
        <f t="shared" si="45"/>
        <v>LDSAPFIgnore</v>
      </c>
      <c r="B997" s="37" t="str">
        <f>VLOOKUP(L997,Mapping!D:F,3,0)</f>
        <v>Ignore</v>
      </c>
      <c r="C997" s="37" t="str">
        <f>VLOOKUP(L997,Mapping!D:G,4,0)</f>
        <v>Ignore</v>
      </c>
      <c r="D997" s="38">
        <f t="shared" si="46"/>
        <v>1.761480022</v>
      </c>
      <c r="E997" s="38">
        <f t="shared" si="47"/>
        <v>2.4733700000000001</v>
      </c>
      <c r="F997" s="37">
        <f>VLOOKUP(L997,Mapping!D:H,5,0)</f>
        <v>0</v>
      </c>
      <c r="G997" t="s">
        <v>562</v>
      </c>
      <c r="H997" t="s">
        <v>182</v>
      </c>
      <c r="I997" t="s">
        <v>1919</v>
      </c>
      <c r="J997">
        <v>430000</v>
      </c>
      <c r="K997" t="s">
        <v>643</v>
      </c>
      <c r="L997">
        <v>432120</v>
      </c>
      <c r="M997">
        <v>0</v>
      </c>
      <c r="N997" t="s">
        <v>644</v>
      </c>
      <c r="O997" t="s">
        <v>565</v>
      </c>
      <c r="P997">
        <v>0</v>
      </c>
      <c r="Q997">
        <v>7118899.7800000003</v>
      </c>
      <c r="R997">
        <v>0</v>
      </c>
      <c r="S997">
        <v>17614800.219999999</v>
      </c>
      <c r="T997">
        <v>0</v>
      </c>
      <c r="U997">
        <v>24733700</v>
      </c>
      <c r="V997">
        <v>0</v>
      </c>
      <c r="W997">
        <v>7118899.7800000003</v>
      </c>
      <c r="X997">
        <v>0</v>
      </c>
      <c r="Y997">
        <v>17614800.219999999</v>
      </c>
      <c r="Z997">
        <v>0</v>
      </c>
      <c r="AA997">
        <v>24733700</v>
      </c>
    </row>
    <row r="998" spans="1:27" ht="15" customHeight="1" x14ac:dyDescent="0.25">
      <c r="A998" s="37" t="str">
        <f t="shared" si="45"/>
        <v>LDSAPFIgnore</v>
      </c>
      <c r="B998" s="37" t="str">
        <f>VLOOKUP(L998,Mapping!D:F,3,0)</f>
        <v>Ignore</v>
      </c>
      <c r="C998" s="37" t="str">
        <f>VLOOKUP(L998,Mapping!D:G,4,0)</f>
        <v>Ignore</v>
      </c>
      <c r="D998" s="38">
        <f t="shared" si="46"/>
        <v>0.75587499999999996</v>
      </c>
      <c r="E998" s="38">
        <f t="shared" si="47"/>
        <v>0.75587499999999996</v>
      </c>
      <c r="F998" s="37">
        <f>VLOOKUP(L998,Mapping!D:H,5,0)</f>
        <v>0</v>
      </c>
      <c r="G998" t="s">
        <v>562</v>
      </c>
      <c r="H998" t="s">
        <v>182</v>
      </c>
      <c r="I998" t="s">
        <v>1919</v>
      </c>
      <c r="J998">
        <v>430000</v>
      </c>
      <c r="K998" t="s">
        <v>643</v>
      </c>
      <c r="L998">
        <v>432130</v>
      </c>
      <c r="M998">
        <v>0</v>
      </c>
      <c r="N998" t="s">
        <v>645</v>
      </c>
      <c r="O998" t="s">
        <v>565</v>
      </c>
      <c r="P998">
        <v>0</v>
      </c>
      <c r="Q998">
        <v>0</v>
      </c>
      <c r="R998">
        <v>0</v>
      </c>
      <c r="S998">
        <v>7558750</v>
      </c>
      <c r="T998">
        <v>0</v>
      </c>
      <c r="U998">
        <v>7558750</v>
      </c>
      <c r="V998">
        <v>0</v>
      </c>
      <c r="W998">
        <v>0</v>
      </c>
      <c r="X998">
        <v>0</v>
      </c>
      <c r="Y998">
        <v>7558750</v>
      </c>
      <c r="Z998">
        <v>0</v>
      </c>
      <c r="AA998">
        <v>7558750</v>
      </c>
    </row>
    <row r="999" spans="1:27" ht="15" customHeight="1" x14ac:dyDescent="0.25">
      <c r="A999" s="37" t="str">
        <f t="shared" si="45"/>
        <v>LDSAPFIgnore</v>
      </c>
      <c r="B999" s="37" t="str">
        <f>VLOOKUP(L999,Mapping!D:F,3,0)</f>
        <v>Ignore</v>
      </c>
      <c r="C999" s="37" t="str">
        <f>VLOOKUP(L999,Mapping!D:G,4,0)</f>
        <v>Ignore</v>
      </c>
      <c r="D999" s="38">
        <f t="shared" si="46"/>
        <v>-0.19769863600000001</v>
      </c>
      <c r="E999" s="38">
        <f t="shared" si="47"/>
        <v>0.23675136400000002</v>
      </c>
      <c r="F999" s="37">
        <f>VLOOKUP(L999,Mapping!D:H,5,0)</f>
        <v>0</v>
      </c>
      <c r="G999" t="s">
        <v>562</v>
      </c>
      <c r="H999" t="s">
        <v>182</v>
      </c>
      <c r="I999" t="s">
        <v>1919</v>
      </c>
      <c r="J999">
        <v>430000</v>
      </c>
      <c r="K999" t="s">
        <v>643</v>
      </c>
      <c r="L999">
        <v>432135</v>
      </c>
      <c r="M999">
        <v>0</v>
      </c>
      <c r="N999" t="s">
        <v>646</v>
      </c>
      <c r="O999" t="s">
        <v>565</v>
      </c>
      <c r="P999">
        <v>0</v>
      </c>
      <c r="Q999">
        <v>4344500</v>
      </c>
      <c r="R999">
        <v>-1976986.36</v>
      </c>
      <c r="S999">
        <v>0</v>
      </c>
      <c r="T999">
        <v>0</v>
      </c>
      <c r="U999">
        <v>2367513.64</v>
      </c>
      <c r="V999">
        <v>0</v>
      </c>
      <c r="W999">
        <v>4344500</v>
      </c>
      <c r="X999">
        <v>-1976986.36</v>
      </c>
      <c r="Y999">
        <v>0</v>
      </c>
      <c r="Z999">
        <v>0</v>
      </c>
      <c r="AA999">
        <v>2367513.64</v>
      </c>
    </row>
    <row r="1000" spans="1:27" ht="15" customHeight="1" x14ac:dyDescent="0.25">
      <c r="A1000" s="37" t="str">
        <f t="shared" si="45"/>
        <v>LDSAPFIgnore</v>
      </c>
      <c r="B1000" s="37" t="str">
        <f>VLOOKUP(L1000,Mapping!D:F,3,0)</f>
        <v>Ignore</v>
      </c>
      <c r="C1000" s="37" t="str">
        <f>VLOOKUP(L1000,Mapping!D:G,4,0)</f>
        <v>Ignore</v>
      </c>
      <c r="D1000" s="38">
        <f t="shared" si="46"/>
        <v>-6.9888500000000006E-2</v>
      </c>
      <c r="E1000" s="38">
        <f t="shared" si="47"/>
        <v>0</v>
      </c>
      <c r="F1000" s="37">
        <f>VLOOKUP(L1000,Mapping!D:H,5,0)</f>
        <v>0</v>
      </c>
      <c r="G1000" t="s">
        <v>562</v>
      </c>
      <c r="H1000" t="s">
        <v>182</v>
      </c>
      <c r="I1000" t="s">
        <v>1919</v>
      </c>
      <c r="J1000">
        <v>430000</v>
      </c>
      <c r="K1000" t="s">
        <v>643</v>
      </c>
      <c r="L1000">
        <v>432145</v>
      </c>
      <c r="M1000">
        <v>0</v>
      </c>
      <c r="N1000" t="s">
        <v>728</v>
      </c>
      <c r="O1000" t="s">
        <v>565</v>
      </c>
      <c r="P1000">
        <v>0</v>
      </c>
      <c r="Q1000">
        <v>698885</v>
      </c>
      <c r="R1000">
        <v>-698885</v>
      </c>
      <c r="S1000">
        <v>0</v>
      </c>
      <c r="T1000">
        <v>0</v>
      </c>
      <c r="U1000">
        <v>0</v>
      </c>
      <c r="V1000">
        <v>0</v>
      </c>
      <c r="W1000">
        <v>698885</v>
      </c>
      <c r="X1000">
        <v>-698885</v>
      </c>
      <c r="Y1000">
        <v>0</v>
      </c>
      <c r="Z1000">
        <v>0</v>
      </c>
      <c r="AA1000">
        <v>0</v>
      </c>
    </row>
    <row r="1001" spans="1:27" ht="15" customHeight="1" x14ac:dyDescent="0.25">
      <c r="A1001" s="37" t="str">
        <f t="shared" si="45"/>
        <v>LDSAPFIgnore</v>
      </c>
      <c r="B1001" s="37" t="str">
        <f>VLOOKUP(L1001,Mapping!D:F,3,0)</f>
        <v>Ignore</v>
      </c>
      <c r="C1001" s="37" t="str">
        <f>VLOOKUP(L1001,Mapping!D:G,4,0)</f>
        <v>Ignore</v>
      </c>
      <c r="D1001" s="38">
        <f t="shared" si="46"/>
        <v>0.21935315</v>
      </c>
      <c r="E1001" s="38">
        <f t="shared" si="47"/>
        <v>0.1830331</v>
      </c>
      <c r="F1001" s="37">
        <f>VLOOKUP(L1001,Mapping!D:H,5,0)</f>
        <v>0</v>
      </c>
      <c r="G1001" t="s">
        <v>562</v>
      </c>
      <c r="H1001" t="s">
        <v>182</v>
      </c>
      <c r="I1001" t="s">
        <v>1919</v>
      </c>
      <c r="J1001">
        <v>430000</v>
      </c>
      <c r="K1001" t="s">
        <v>643</v>
      </c>
      <c r="L1001">
        <v>432180</v>
      </c>
      <c r="M1001">
        <v>0</v>
      </c>
      <c r="N1001" t="s">
        <v>768</v>
      </c>
      <c r="O1001" t="s">
        <v>565</v>
      </c>
      <c r="P1001">
        <v>-363200.5</v>
      </c>
      <c r="Q1001">
        <v>0</v>
      </c>
      <c r="R1001">
        <v>0</v>
      </c>
      <c r="S1001">
        <v>2193531.5</v>
      </c>
      <c r="T1001">
        <v>0</v>
      </c>
      <c r="U1001">
        <v>1830331</v>
      </c>
      <c r="V1001">
        <v>-363200.5</v>
      </c>
      <c r="W1001">
        <v>0</v>
      </c>
      <c r="X1001">
        <v>0</v>
      </c>
      <c r="Y1001">
        <v>2193531.5</v>
      </c>
      <c r="Z1001">
        <v>0</v>
      </c>
      <c r="AA1001">
        <v>1830331</v>
      </c>
    </row>
    <row r="1002" spans="1:27" ht="15" customHeight="1" x14ac:dyDescent="0.25">
      <c r="A1002" s="37" t="str">
        <f t="shared" si="45"/>
        <v>LDSAPFIgnore</v>
      </c>
      <c r="B1002" s="37" t="str">
        <f>VLOOKUP(L1002,Mapping!D:F,3,0)</f>
        <v>Ignore</v>
      </c>
      <c r="C1002" s="37" t="str">
        <f>VLOOKUP(L1002,Mapping!D:G,4,0)</f>
        <v>Ignore</v>
      </c>
      <c r="D1002" s="38">
        <f t="shared" si="46"/>
        <v>0.79424269999999997</v>
      </c>
      <c r="E1002" s="38">
        <f t="shared" si="47"/>
        <v>0.81523204999999999</v>
      </c>
      <c r="F1002" s="37">
        <f>VLOOKUP(L1002,Mapping!D:H,5,0)</f>
        <v>0</v>
      </c>
      <c r="G1002" t="s">
        <v>562</v>
      </c>
      <c r="H1002" t="s">
        <v>182</v>
      </c>
      <c r="I1002" t="s">
        <v>1919</v>
      </c>
      <c r="J1002">
        <v>430000</v>
      </c>
      <c r="K1002" t="s">
        <v>643</v>
      </c>
      <c r="L1002">
        <v>432190</v>
      </c>
      <c r="M1002">
        <v>0</v>
      </c>
      <c r="N1002" t="s">
        <v>769</v>
      </c>
      <c r="O1002" t="s">
        <v>565</v>
      </c>
      <c r="P1002">
        <v>0</v>
      </c>
      <c r="Q1002">
        <v>209893.5</v>
      </c>
      <c r="R1002">
        <v>0</v>
      </c>
      <c r="S1002">
        <v>7942427</v>
      </c>
      <c r="T1002">
        <v>0</v>
      </c>
      <c r="U1002">
        <v>8152320.5</v>
      </c>
      <c r="V1002">
        <v>0</v>
      </c>
      <c r="W1002">
        <v>209893.5</v>
      </c>
      <c r="X1002">
        <v>0</v>
      </c>
      <c r="Y1002">
        <v>7942427</v>
      </c>
      <c r="Z1002">
        <v>0</v>
      </c>
      <c r="AA1002">
        <v>8152320.5</v>
      </c>
    </row>
    <row r="1003" spans="1:27" ht="15" customHeight="1" x14ac:dyDescent="0.25">
      <c r="A1003" s="37" t="str">
        <f t="shared" si="45"/>
        <v>LDSAPFIgnore</v>
      </c>
      <c r="B1003" s="37" t="str">
        <f>VLOOKUP(L1003,Mapping!D:F,3,0)</f>
        <v>Ignore</v>
      </c>
      <c r="C1003" s="37" t="str">
        <f>VLOOKUP(L1003,Mapping!D:G,4,0)</f>
        <v>Ignore</v>
      </c>
      <c r="D1003" s="38">
        <f t="shared" si="46"/>
        <v>0.19069959500000003</v>
      </c>
      <c r="E1003" s="38">
        <f t="shared" si="47"/>
        <v>0.29419750099999997</v>
      </c>
      <c r="F1003" s="37">
        <f>VLOOKUP(L1003,Mapping!D:H,5,0)</f>
        <v>0</v>
      </c>
      <c r="G1003" t="s">
        <v>562</v>
      </c>
      <c r="H1003" t="s">
        <v>182</v>
      </c>
      <c r="I1003" t="s">
        <v>1919</v>
      </c>
      <c r="J1003">
        <v>430000</v>
      </c>
      <c r="K1003" t="s">
        <v>643</v>
      </c>
      <c r="L1003">
        <v>437101</v>
      </c>
      <c r="M1003">
        <v>0</v>
      </c>
      <c r="N1003" t="s">
        <v>2405</v>
      </c>
      <c r="O1003" t="s">
        <v>565</v>
      </c>
      <c r="P1003">
        <v>0</v>
      </c>
      <c r="Q1003">
        <v>1034979.06</v>
      </c>
      <c r="R1003">
        <v>0</v>
      </c>
      <c r="S1003">
        <v>1906995.9500000002</v>
      </c>
      <c r="T1003">
        <v>0</v>
      </c>
      <c r="U1003">
        <v>2941975.01</v>
      </c>
      <c r="V1003">
        <v>0</v>
      </c>
      <c r="W1003">
        <v>1034979.06</v>
      </c>
      <c r="X1003">
        <v>0</v>
      </c>
      <c r="Y1003">
        <v>1906995.9500000002</v>
      </c>
      <c r="Z1003">
        <v>0</v>
      </c>
      <c r="AA1003">
        <v>2941975.01</v>
      </c>
    </row>
    <row r="1004" spans="1:27" ht="15" customHeight="1" x14ac:dyDescent="0.25">
      <c r="A1004" s="37" t="str">
        <f t="shared" si="45"/>
        <v>LDSAPF5.2</v>
      </c>
      <c r="B1004" s="37">
        <f>VLOOKUP(L1004,Mapping!D:F,3,0)</f>
        <v>5.2</v>
      </c>
      <c r="C1004" s="37" t="str">
        <f>VLOOKUP(L1004,Mapping!D:G,4,0)</f>
        <v>Ignore</v>
      </c>
      <c r="D1004" s="38">
        <f t="shared" si="46"/>
        <v>3.6791985</v>
      </c>
      <c r="E1004" s="38">
        <f t="shared" si="47"/>
        <v>6.9938765500000004</v>
      </c>
      <c r="F1004" s="37">
        <f>VLOOKUP(L1004,Mapping!D:H,5,0)</f>
        <v>0</v>
      </c>
      <c r="G1004" t="s">
        <v>562</v>
      </c>
      <c r="H1004" t="s">
        <v>182</v>
      </c>
      <c r="I1004" t="s">
        <v>1919</v>
      </c>
      <c r="J1004">
        <v>450000</v>
      </c>
      <c r="K1004" t="s">
        <v>647</v>
      </c>
      <c r="L1004">
        <v>452110</v>
      </c>
      <c r="M1004">
        <v>0</v>
      </c>
      <c r="N1004" t="s">
        <v>648</v>
      </c>
      <c r="O1004" t="s">
        <v>565</v>
      </c>
      <c r="P1004">
        <v>0</v>
      </c>
      <c r="Q1004">
        <v>33146780.5</v>
      </c>
      <c r="R1004">
        <v>0</v>
      </c>
      <c r="S1004">
        <v>36791985</v>
      </c>
      <c r="T1004">
        <v>0</v>
      </c>
      <c r="U1004">
        <v>69938765.5</v>
      </c>
      <c r="V1004">
        <v>0</v>
      </c>
      <c r="W1004">
        <v>33146780.5</v>
      </c>
      <c r="X1004">
        <v>0</v>
      </c>
      <c r="Y1004">
        <v>36791985</v>
      </c>
      <c r="Z1004">
        <v>0</v>
      </c>
      <c r="AA1004">
        <v>69938765.5</v>
      </c>
    </row>
    <row r="1005" spans="1:27" ht="15" customHeight="1" x14ac:dyDescent="0.25">
      <c r="A1005" s="37" t="str">
        <f t="shared" si="45"/>
        <v>LDSAPF5.2</v>
      </c>
      <c r="B1005" s="37">
        <f>VLOOKUP(L1005,Mapping!D:F,3,0)</f>
        <v>5.2</v>
      </c>
      <c r="C1005" s="37" t="str">
        <f>VLOOKUP(L1005,Mapping!D:G,4,0)</f>
        <v>Ignore</v>
      </c>
      <c r="D1005" s="38">
        <f t="shared" si="46"/>
        <v>2.3183380000000001E-3</v>
      </c>
      <c r="E1005" s="38">
        <f t="shared" si="47"/>
        <v>4.6598940000000004E-3</v>
      </c>
      <c r="F1005" s="37">
        <f>VLOOKUP(L1005,Mapping!D:H,5,0)</f>
        <v>0</v>
      </c>
      <c r="G1005" t="s">
        <v>562</v>
      </c>
      <c r="H1005" t="s">
        <v>182</v>
      </c>
      <c r="I1005" t="s">
        <v>1919</v>
      </c>
      <c r="J1005">
        <v>450000</v>
      </c>
      <c r="K1005" t="s">
        <v>647</v>
      </c>
      <c r="L1005">
        <v>452111</v>
      </c>
      <c r="M1005">
        <v>0</v>
      </c>
      <c r="N1005" t="s">
        <v>649</v>
      </c>
      <c r="O1005" t="s">
        <v>565</v>
      </c>
      <c r="P1005">
        <v>0</v>
      </c>
      <c r="Q1005">
        <v>23415.56</v>
      </c>
      <c r="R1005">
        <v>0</v>
      </c>
      <c r="S1005">
        <v>23183.38</v>
      </c>
      <c r="T1005">
        <v>0</v>
      </c>
      <c r="U1005">
        <v>46598.94</v>
      </c>
      <c r="V1005">
        <v>0</v>
      </c>
      <c r="W1005">
        <v>23415.56</v>
      </c>
      <c r="X1005">
        <v>0</v>
      </c>
      <c r="Y1005">
        <v>23183.38</v>
      </c>
      <c r="Z1005">
        <v>0</v>
      </c>
      <c r="AA1005">
        <v>46598.94</v>
      </c>
    </row>
    <row r="1006" spans="1:27" ht="15" customHeight="1" x14ac:dyDescent="0.25">
      <c r="A1006" s="37" t="str">
        <f t="shared" si="45"/>
        <v>LDSAPF5.2</v>
      </c>
      <c r="B1006" s="37">
        <f>VLOOKUP(L1006,Mapping!D:F,3,0)</f>
        <v>5.2</v>
      </c>
      <c r="C1006" s="37" t="str">
        <f>VLOOKUP(L1006,Mapping!D:G,4,0)</f>
        <v>Ignore</v>
      </c>
      <c r="D1006" s="38">
        <f t="shared" si="46"/>
        <v>20.182659591</v>
      </c>
      <c r="E1006" s="38">
        <f t="shared" si="47"/>
        <v>38.020985792000005</v>
      </c>
      <c r="F1006" s="37">
        <f>VLOOKUP(L1006,Mapping!D:H,5,0)</f>
        <v>0</v>
      </c>
      <c r="G1006" t="s">
        <v>562</v>
      </c>
      <c r="H1006" t="s">
        <v>182</v>
      </c>
      <c r="I1006" t="s">
        <v>1919</v>
      </c>
      <c r="J1006">
        <v>450000</v>
      </c>
      <c r="K1006" t="s">
        <v>647</v>
      </c>
      <c r="L1006">
        <v>452120</v>
      </c>
      <c r="M1006">
        <v>0</v>
      </c>
      <c r="N1006" t="s">
        <v>650</v>
      </c>
      <c r="O1006" t="s">
        <v>565</v>
      </c>
      <c r="P1006">
        <v>0</v>
      </c>
      <c r="Q1006">
        <v>178383262.00999999</v>
      </c>
      <c r="R1006">
        <v>0</v>
      </c>
      <c r="S1006">
        <v>201826595.91</v>
      </c>
      <c r="T1006">
        <v>0</v>
      </c>
      <c r="U1006">
        <v>380209857.92000002</v>
      </c>
      <c r="V1006">
        <v>0</v>
      </c>
      <c r="W1006">
        <v>178383262.00999999</v>
      </c>
      <c r="X1006">
        <v>0</v>
      </c>
      <c r="Y1006">
        <v>201826595.91</v>
      </c>
      <c r="Z1006">
        <v>0</v>
      </c>
      <c r="AA1006">
        <v>380209857.92000002</v>
      </c>
    </row>
    <row r="1007" spans="1:27" ht="15" customHeight="1" x14ac:dyDescent="0.25">
      <c r="A1007" s="37" t="str">
        <f t="shared" si="45"/>
        <v>LDSAPF5.2</v>
      </c>
      <c r="B1007" s="37">
        <f>VLOOKUP(L1007,Mapping!D:F,3,0)</f>
        <v>5.2</v>
      </c>
      <c r="C1007" s="37" t="str">
        <f>VLOOKUP(L1007,Mapping!D:G,4,0)</f>
        <v>Ignore</v>
      </c>
      <c r="D1007" s="38">
        <f t="shared" si="46"/>
        <v>1.222125001</v>
      </c>
      <c r="E1007" s="38">
        <f t="shared" si="47"/>
        <v>2.3955188440000001</v>
      </c>
      <c r="F1007" s="37">
        <f>VLOOKUP(L1007,Mapping!D:H,5,0)</f>
        <v>0</v>
      </c>
      <c r="G1007" t="s">
        <v>562</v>
      </c>
      <c r="H1007" t="s">
        <v>182</v>
      </c>
      <c r="I1007" t="s">
        <v>1919</v>
      </c>
      <c r="J1007">
        <v>450000</v>
      </c>
      <c r="K1007" t="s">
        <v>647</v>
      </c>
      <c r="L1007">
        <v>452130</v>
      </c>
      <c r="M1007">
        <v>0</v>
      </c>
      <c r="N1007" t="s">
        <v>651</v>
      </c>
      <c r="O1007" t="s">
        <v>565</v>
      </c>
      <c r="P1007">
        <v>0</v>
      </c>
      <c r="Q1007">
        <v>11733938.43</v>
      </c>
      <c r="R1007">
        <v>0</v>
      </c>
      <c r="S1007">
        <v>12221250.01</v>
      </c>
      <c r="T1007">
        <v>0</v>
      </c>
      <c r="U1007">
        <v>23955188.440000001</v>
      </c>
      <c r="V1007">
        <v>0</v>
      </c>
      <c r="W1007">
        <v>11733938.43</v>
      </c>
      <c r="X1007">
        <v>0</v>
      </c>
      <c r="Y1007">
        <v>12221250.01</v>
      </c>
      <c r="Z1007">
        <v>0</v>
      </c>
      <c r="AA1007">
        <v>23955188.440000001</v>
      </c>
    </row>
    <row r="1008" spans="1:27" ht="15" customHeight="1" x14ac:dyDescent="0.25">
      <c r="A1008" s="37" t="str">
        <f t="shared" si="45"/>
        <v>LDSAPF5.2</v>
      </c>
      <c r="B1008" s="37">
        <f>VLOOKUP(L1008,Mapping!D:F,3,0)</f>
        <v>5.2</v>
      </c>
      <c r="C1008" s="37" t="str">
        <f>VLOOKUP(L1008,Mapping!D:G,4,0)</f>
        <v>Ignore</v>
      </c>
      <c r="D1008" s="38">
        <f t="shared" si="46"/>
        <v>1.916115279</v>
      </c>
      <c r="E1008" s="38">
        <f t="shared" si="47"/>
        <v>2.6384208350000002</v>
      </c>
      <c r="F1008" s="37">
        <f>VLOOKUP(L1008,Mapping!D:H,5,0)</f>
        <v>0</v>
      </c>
      <c r="G1008" t="s">
        <v>562</v>
      </c>
      <c r="H1008" t="s">
        <v>182</v>
      </c>
      <c r="I1008" t="s">
        <v>1919</v>
      </c>
      <c r="J1008">
        <v>450000</v>
      </c>
      <c r="K1008" t="s">
        <v>647</v>
      </c>
      <c r="L1008">
        <v>452135</v>
      </c>
      <c r="M1008">
        <v>0</v>
      </c>
      <c r="N1008" t="s">
        <v>652</v>
      </c>
      <c r="O1008" t="s">
        <v>565</v>
      </c>
      <c r="P1008">
        <v>0</v>
      </c>
      <c r="Q1008">
        <v>7223055.5599999996</v>
      </c>
      <c r="R1008">
        <v>0</v>
      </c>
      <c r="S1008">
        <v>19161152.789999999</v>
      </c>
      <c r="T1008">
        <v>0</v>
      </c>
      <c r="U1008">
        <v>26384208.350000001</v>
      </c>
      <c r="V1008">
        <v>0</v>
      </c>
      <c r="W1008">
        <v>7223055.5599999996</v>
      </c>
      <c r="X1008">
        <v>0</v>
      </c>
      <c r="Y1008">
        <v>19161152.789999999</v>
      </c>
      <c r="Z1008">
        <v>0</v>
      </c>
      <c r="AA1008">
        <v>26384208.350000001</v>
      </c>
    </row>
    <row r="1009" spans="1:27" ht="15" customHeight="1" x14ac:dyDescent="0.25">
      <c r="A1009" s="37" t="str">
        <f t="shared" si="45"/>
        <v>LDSAPF5.2</v>
      </c>
      <c r="B1009" s="37">
        <f>VLOOKUP(L1009,Mapping!D:F,3,0)</f>
        <v>5.2</v>
      </c>
      <c r="C1009" s="37" t="str">
        <f>VLOOKUP(L1009,Mapping!D:G,4,0)</f>
        <v>Ignore</v>
      </c>
      <c r="D1009" s="38">
        <f t="shared" si="46"/>
        <v>1.0627285</v>
      </c>
      <c r="E1009" s="38">
        <f t="shared" si="47"/>
        <v>3.531415</v>
      </c>
      <c r="F1009" s="37">
        <f>VLOOKUP(L1009,Mapping!D:H,5,0)</f>
        <v>0</v>
      </c>
      <c r="G1009" t="s">
        <v>562</v>
      </c>
      <c r="H1009" t="s">
        <v>182</v>
      </c>
      <c r="I1009" t="s">
        <v>1919</v>
      </c>
      <c r="J1009">
        <v>450000</v>
      </c>
      <c r="K1009" t="s">
        <v>647</v>
      </c>
      <c r="L1009">
        <v>452145</v>
      </c>
      <c r="M1009">
        <v>0</v>
      </c>
      <c r="N1009" t="s">
        <v>705</v>
      </c>
      <c r="O1009" t="s">
        <v>565</v>
      </c>
      <c r="P1009">
        <v>0</v>
      </c>
      <c r="Q1009">
        <v>24686865</v>
      </c>
      <c r="R1009">
        <v>0</v>
      </c>
      <c r="S1009">
        <v>10627285</v>
      </c>
      <c r="T1009">
        <v>0</v>
      </c>
      <c r="U1009">
        <v>35314150</v>
      </c>
      <c r="V1009">
        <v>0</v>
      </c>
      <c r="W1009">
        <v>24686865</v>
      </c>
      <c r="X1009">
        <v>0</v>
      </c>
      <c r="Y1009">
        <v>10627285</v>
      </c>
      <c r="Z1009">
        <v>0</v>
      </c>
      <c r="AA1009">
        <v>35314150</v>
      </c>
    </row>
    <row r="1010" spans="1:27" ht="15" customHeight="1" x14ac:dyDescent="0.25">
      <c r="A1010" s="37" t="str">
        <f t="shared" si="45"/>
        <v>LDSAPF5.2</v>
      </c>
      <c r="B1010" s="37">
        <f>VLOOKUP(L1010,Mapping!D:F,3,0)</f>
        <v>5.2</v>
      </c>
      <c r="C1010" s="37" t="str">
        <f>VLOOKUP(L1010,Mapping!D:G,4,0)</f>
        <v>Ignore</v>
      </c>
      <c r="D1010" s="38">
        <f t="shared" si="46"/>
        <v>12.557329559999999</v>
      </c>
      <c r="E1010" s="38">
        <f t="shared" si="47"/>
        <v>20.982438259999999</v>
      </c>
      <c r="F1010" s="37">
        <f>VLOOKUP(L1010,Mapping!D:H,5,0)</f>
        <v>0</v>
      </c>
      <c r="G1010" t="s">
        <v>562</v>
      </c>
      <c r="H1010" t="s">
        <v>182</v>
      </c>
      <c r="I1010" t="s">
        <v>1919</v>
      </c>
      <c r="J1010">
        <v>450000</v>
      </c>
      <c r="K1010" t="s">
        <v>647</v>
      </c>
      <c r="L1010">
        <v>452180</v>
      </c>
      <c r="M1010">
        <v>0</v>
      </c>
      <c r="N1010" t="s">
        <v>770</v>
      </c>
      <c r="O1010" t="s">
        <v>565</v>
      </c>
      <c r="P1010">
        <v>0</v>
      </c>
      <c r="Q1010">
        <v>84251087</v>
      </c>
      <c r="R1010">
        <v>0</v>
      </c>
      <c r="S1010">
        <v>125573295.59999999</v>
      </c>
      <c r="T1010">
        <v>0</v>
      </c>
      <c r="U1010">
        <v>209824382.59999999</v>
      </c>
      <c r="V1010">
        <v>0</v>
      </c>
      <c r="W1010">
        <v>84251087</v>
      </c>
      <c r="X1010">
        <v>0</v>
      </c>
      <c r="Y1010">
        <v>125573295.59999999</v>
      </c>
      <c r="Z1010">
        <v>0</v>
      </c>
      <c r="AA1010">
        <v>209824382.59999999</v>
      </c>
    </row>
    <row r="1011" spans="1:27" ht="15" customHeight="1" x14ac:dyDescent="0.25">
      <c r="A1011" s="37" t="str">
        <f t="shared" si="45"/>
        <v>LDSAPF5.2</v>
      </c>
      <c r="B1011" s="37">
        <f>VLOOKUP(L1011,Mapping!D:F,3,0)</f>
        <v>5.2</v>
      </c>
      <c r="C1011" s="37" t="str">
        <f>VLOOKUP(L1011,Mapping!D:G,4,0)</f>
        <v>Ignore</v>
      </c>
      <c r="D1011" s="38">
        <f t="shared" si="46"/>
        <v>24.763200049999998</v>
      </c>
      <c r="E1011" s="38">
        <f t="shared" si="47"/>
        <v>39.336927260000003</v>
      </c>
      <c r="F1011" s="37">
        <f>VLOOKUP(L1011,Mapping!D:H,5,0)</f>
        <v>0</v>
      </c>
      <c r="G1011" t="s">
        <v>562</v>
      </c>
      <c r="H1011" t="s">
        <v>182</v>
      </c>
      <c r="I1011" t="s">
        <v>1919</v>
      </c>
      <c r="J1011">
        <v>450000</v>
      </c>
      <c r="K1011" t="s">
        <v>647</v>
      </c>
      <c r="L1011">
        <v>452181</v>
      </c>
      <c r="M1011">
        <v>0</v>
      </c>
      <c r="N1011" t="s">
        <v>771</v>
      </c>
      <c r="O1011" t="s">
        <v>565</v>
      </c>
      <c r="P1011">
        <v>0</v>
      </c>
      <c r="Q1011">
        <v>145737272.09999999</v>
      </c>
      <c r="R1011">
        <v>0</v>
      </c>
      <c r="S1011">
        <v>247632000.5</v>
      </c>
      <c r="T1011">
        <v>0</v>
      </c>
      <c r="U1011">
        <v>393369272.60000002</v>
      </c>
      <c r="V1011">
        <v>0</v>
      </c>
      <c r="W1011">
        <v>145737272.09999999</v>
      </c>
      <c r="X1011">
        <v>0</v>
      </c>
      <c r="Y1011">
        <v>247632000.5</v>
      </c>
      <c r="Z1011">
        <v>0</v>
      </c>
      <c r="AA1011">
        <v>393369272.60000002</v>
      </c>
    </row>
    <row r="1012" spans="1:27" ht="15" customHeight="1" x14ac:dyDescent="0.25">
      <c r="A1012" s="37" t="str">
        <f t="shared" si="45"/>
        <v>LDSAPF5.2</v>
      </c>
      <c r="B1012" s="37">
        <f>VLOOKUP(L1012,Mapping!D:F,3,0)</f>
        <v>5.2</v>
      </c>
      <c r="C1012" s="37" t="str">
        <f>VLOOKUP(L1012,Mapping!D:G,4,0)</f>
        <v>Ignore</v>
      </c>
      <c r="D1012" s="38">
        <f t="shared" si="46"/>
        <v>0.22478886200000001</v>
      </c>
      <c r="E1012" s="38">
        <f t="shared" si="47"/>
        <v>0.37064859500000003</v>
      </c>
      <c r="F1012" s="37">
        <f>VLOOKUP(L1012,Mapping!D:H,5,0)</f>
        <v>0</v>
      </c>
      <c r="G1012" t="s">
        <v>562</v>
      </c>
      <c r="H1012" t="s">
        <v>182</v>
      </c>
      <c r="I1012" t="s">
        <v>1919</v>
      </c>
      <c r="J1012">
        <v>450000</v>
      </c>
      <c r="K1012" t="s">
        <v>647</v>
      </c>
      <c r="L1012">
        <v>452230</v>
      </c>
      <c r="M1012">
        <v>0</v>
      </c>
      <c r="N1012" t="s">
        <v>654</v>
      </c>
      <c r="O1012" t="s">
        <v>565</v>
      </c>
      <c r="P1012">
        <v>0</v>
      </c>
      <c r="Q1012">
        <v>1458597.33</v>
      </c>
      <c r="R1012">
        <v>0</v>
      </c>
      <c r="S1012">
        <v>2247888.62</v>
      </c>
      <c r="T1012">
        <v>0</v>
      </c>
      <c r="U1012">
        <v>3706485.95</v>
      </c>
      <c r="V1012">
        <v>0</v>
      </c>
      <c r="W1012">
        <v>1458597.33</v>
      </c>
      <c r="X1012">
        <v>0</v>
      </c>
      <c r="Y1012">
        <v>2247888.62</v>
      </c>
      <c r="Z1012">
        <v>0</v>
      </c>
      <c r="AA1012">
        <v>3706485.95</v>
      </c>
    </row>
    <row r="1013" spans="1:27" ht="15" customHeight="1" x14ac:dyDescent="0.25">
      <c r="A1013" s="37" t="str">
        <f t="shared" si="45"/>
        <v>LDSAPF5.2</v>
      </c>
      <c r="B1013" s="37">
        <f>VLOOKUP(L1013,Mapping!D:F,3,0)</f>
        <v>5.2</v>
      </c>
      <c r="C1013" s="37" t="str">
        <f>VLOOKUP(L1013,Mapping!D:G,4,0)</f>
        <v>Ignore</v>
      </c>
      <c r="D1013" s="38">
        <f t="shared" si="46"/>
        <v>2.6871159950000001</v>
      </c>
      <c r="E1013" s="38">
        <f t="shared" si="47"/>
        <v>4.3122242579999996</v>
      </c>
      <c r="F1013" s="37">
        <f>VLOOKUP(L1013,Mapping!D:H,5,0)</f>
        <v>0</v>
      </c>
      <c r="G1013" t="s">
        <v>562</v>
      </c>
      <c r="H1013" t="s">
        <v>182</v>
      </c>
      <c r="I1013" t="s">
        <v>1919</v>
      </c>
      <c r="J1013">
        <v>450000</v>
      </c>
      <c r="K1013" t="s">
        <v>647</v>
      </c>
      <c r="L1013">
        <v>452247</v>
      </c>
      <c r="M1013">
        <v>0</v>
      </c>
      <c r="N1013" t="s">
        <v>655</v>
      </c>
      <c r="O1013" t="s">
        <v>565</v>
      </c>
      <c r="P1013">
        <v>0</v>
      </c>
      <c r="Q1013">
        <v>16251082.630000001</v>
      </c>
      <c r="R1013">
        <v>0</v>
      </c>
      <c r="S1013">
        <v>26871159.949999999</v>
      </c>
      <c r="T1013">
        <v>0</v>
      </c>
      <c r="U1013">
        <v>43122242.579999998</v>
      </c>
      <c r="V1013">
        <v>0</v>
      </c>
      <c r="W1013">
        <v>16251082.630000001</v>
      </c>
      <c r="X1013">
        <v>0</v>
      </c>
      <c r="Y1013">
        <v>26871159.949999999</v>
      </c>
      <c r="Z1013">
        <v>0</v>
      </c>
      <c r="AA1013">
        <v>43122242.579999998</v>
      </c>
    </row>
    <row r="1014" spans="1:27" ht="15" customHeight="1" x14ac:dyDescent="0.25">
      <c r="A1014" s="37" t="str">
        <f t="shared" si="45"/>
        <v>LDSAPF5.5</v>
      </c>
      <c r="B1014" s="37">
        <f>VLOOKUP(L1014,Mapping!D:F,3,0)</f>
        <v>5.5</v>
      </c>
      <c r="C1014" s="37" t="str">
        <f>VLOOKUP(L1014,Mapping!D:G,4,0)</f>
        <v>Ignore</v>
      </c>
      <c r="D1014" s="38">
        <f t="shared" si="46"/>
        <v>1.1675895E-2</v>
      </c>
      <c r="E1014" s="38">
        <f t="shared" si="47"/>
        <v>1.1675895E-2</v>
      </c>
      <c r="F1014" s="37">
        <f>VLOOKUP(L1014,Mapping!D:H,5,0)</f>
        <v>0</v>
      </c>
      <c r="G1014" t="s">
        <v>562</v>
      </c>
      <c r="H1014" t="s">
        <v>182</v>
      </c>
      <c r="I1014" t="s">
        <v>1919</v>
      </c>
      <c r="J1014">
        <v>460000</v>
      </c>
      <c r="K1014" t="s">
        <v>656</v>
      </c>
      <c r="L1014">
        <v>452233</v>
      </c>
      <c r="M1014">
        <v>0</v>
      </c>
      <c r="N1014" t="s">
        <v>657</v>
      </c>
      <c r="O1014" t="s">
        <v>565</v>
      </c>
      <c r="P1014">
        <v>0</v>
      </c>
      <c r="Q1014">
        <v>0</v>
      </c>
      <c r="R1014">
        <v>0</v>
      </c>
      <c r="S1014">
        <v>116758.95</v>
      </c>
      <c r="T1014">
        <v>0</v>
      </c>
      <c r="U1014">
        <v>116758.95</v>
      </c>
      <c r="V1014">
        <v>0</v>
      </c>
      <c r="W1014">
        <v>0</v>
      </c>
      <c r="X1014">
        <v>0</v>
      </c>
      <c r="Y1014">
        <v>116758.95</v>
      </c>
      <c r="Z1014">
        <v>0</v>
      </c>
      <c r="AA1014">
        <v>116758.95</v>
      </c>
    </row>
    <row r="1015" spans="1:27" ht="15" customHeight="1" x14ac:dyDescent="0.25">
      <c r="A1015" s="37" t="str">
        <f t="shared" si="45"/>
        <v>LDSAPF5.5</v>
      </c>
      <c r="B1015" s="37">
        <f>VLOOKUP(L1015,Mapping!D:F,3,0)</f>
        <v>5.5</v>
      </c>
      <c r="C1015" s="37" t="str">
        <f>VLOOKUP(L1015,Mapping!D:G,4,0)</f>
        <v>Ignore</v>
      </c>
      <c r="D1015" s="38">
        <f t="shared" si="46"/>
        <v>7.1282930000000008E-3</v>
      </c>
      <c r="E1015" s="38">
        <f t="shared" si="47"/>
        <v>1.3728948000000001E-2</v>
      </c>
      <c r="F1015" s="37">
        <f>VLOOKUP(L1015,Mapping!D:H,5,0)</f>
        <v>0</v>
      </c>
      <c r="G1015" t="s">
        <v>562</v>
      </c>
      <c r="H1015" t="s">
        <v>182</v>
      </c>
      <c r="I1015" t="s">
        <v>1919</v>
      </c>
      <c r="J1015">
        <v>460000</v>
      </c>
      <c r="K1015" t="s">
        <v>656</v>
      </c>
      <c r="L1015">
        <v>455103</v>
      </c>
      <c r="M1015">
        <v>0</v>
      </c>
      <c r="N1015" t="s">
        <v>658</v>
      </c>
      <c r="O1015" t="s">
        <v>565</v>
      </c>
      <c r="P1015">
        <v>0</v>
      </c>
      <c r="Q1015">
        <v>66006.55</v>
      </c>
      <c r="R1015">
        <v>0</v>
      </c>
      <c r="S1015">
        <v>71282.930000000008</v>
      </c>
      <c r="T1015">
        <v>0</v>
      </c>
      <c r="U1015">
        <v>137289.48000000001</v>
      </c>
      <c r="V1015">
        <v>0</v>
      </c>
      <c r="W1015">
        <v>66006.55</v>
      </c>
      <c r="X1015">
        <v>0</v>
      </c>
      <c r="Y1015">
        <v>71282.930000000008</v>
      </c>
      <c r="Z1015">
        <v>0</v>
      </c>
      <c r="AA1015">
        <v>137289.48000000001</v>
      </c>
    </row>
    <row r="1016" spans="1:27" ht="15" customHeight="1" x14ac:dyDescent="0.25">
      <c r="A1016" s="37" t="str">
        <f t="shared" si="45"/>
        <v>LDSAPF5.5</v>
      </c>
      <c r="B1016" s="37">
        <f>VLOOKUP(L1016,Mapping!D:F,3,0)</f>
        <v>5.5</v>
      </c>
      <c r="C1016" s="37" t="str">
        <f>VLOOKUP(L1016,Mapping!D:G,4,0)</f>
        <v>Ignore</v>
      </c>
      <c r="D1016" s="38">
        <f t="shared" si="46"/>
        <v>6.0169100000000001E-4</v>
      </c>
      <c r="E1016" s="38">
        <f t="shared" si="47"/>
        <v>2.720068E-3</v>
      </c>
      <c r="F1016" s="37">
        <f>VLOOKUP(L1016,Mapping!D:H,5,0)</f>
        <v>0</v>
      </c>
      <c r="G1016" t="s">
        <v>562</v>
      </c>
      <c r="H1016" t="s">
        <v>182</v>
      </c>
      <c r="I1016" t="s">
        <v>1919</v>
      </c>
      <c r="J1016">
        <v>460000</v>
      </c>
      <c r="K1016" t="s">
        <v>656</v>
      </c>
      <c r="L1016">
        <v>460000</v>
      </c>
      <c r="M1016">
        <v>0</v>
      </c>
      <c r="N1016" t="s">
        <v>706</v>
      </c>
      <c r="O1016" t="s">
        <v>565</v>
      </c>
      <c r="P1016">
        <v>0</v>
      </c>
      <c r="Q1016">
        <v>21183.77</v>
      </c>
      <c r="R1016">
        <v>0</v>
      </c>
      <c r="S1016">
        <v>6016.91</v>
      </c>
      <c r="T1016">
        <v>0</v>
      </c>
      <c r="U1016">
        <v>27200.68</v>
      </c>
      <c r="V1016">
        <v>0</v>
      </c>
      <c r="W1016">
        <v>21183.77</v>
      </c>
      <c r="X1016">
        <v>0</v>
      </c>
      <c r="Y1016">
        <v>6016.91</v>
      </c>
      <c r="Z1016">
        <v>0</v>
      </c>
      <c r="AA1016">
        <v>27200.68</v>
      </c>
    </row>
    <row r="1017" spans="1:27" ht="15" customHeight="1" x14ac:dyDescent="0.25">
      <c r="A1017" s="37" t="str">
        <f t="shared" si="45"/>
        <v>LDSAPF5.5</v>
      </c>
      <c r="B1017" s="37">
        <f>VLOOKUP(L1017,Mapping!D:F,3,0)</f>
        <v>5.5</v>
      </c>
      <c r="C1017" s="37" t="str">
        <f>VLOOKUP(L1017,Mapping!D:G,4,0)</f>
        <v>Ignore</v>
      </c>
      <c r="D1017" s="38">
        <f t="shared" si="46"/>
        <v>-2.3174380000000002E-3</v>
      </c>
      <c r="E1017" s="38">
        <f t="shared" si="47"/>
        <v>-1.0009907E-2</v>
      </c>
      <c r="F1017" s="37">
        <f>VLOOKUP(L1017,Mapping!D:H,5,0)</f>
        <v>0</v>
      </c>
      <c r="G1017" t="s">
        <v>562</v>
      </c>
      <c r="H1017" t="s">
        <v>182</v>
      </c>
      <c r="I1017" t="s">
        <v>1919</v>
      </c>
      <c r="J1017">
        <v>460000</v>
      </c>
      <c r="K1017" t="s">
        <v>656</v>
      </c>
      <c r="L1017">
        <v>460100</v>
      </c>
      <c r="M1017">
        <v>0</v>
      </c>
      <c r="N1017" t="s">
        <v>729</v>
      </c>
      <c r="O1017" t="s">
        <v>565</v>
      </c>
      <c r="P1017">
        <v>-76924.69</v>
      </c>
      <c r="Q1017">
        <v>0</v>
      </c>
      <c r="R1017">
        <v>-23174.38</v>
      </c>
      <c r="S1017">
        <v>0</v>
      </c>
      <c r="T1017">
        <v>-100099.07</v>
      </c>
      <c r="U1017">
        <v>0</v>
      </c>
      <c r="V1017">
        <v>-76924.69</v>
      </c>
      <c r="W1017">
        <v>0</v>
      </c>
      <c r="X1017">
        <v>-23174.38</v>
      </c>
      <c r="Y1017">
        <v>0</v>
      </c>
      <c r="Z1017">
        <v>-100099.07</v>
      </c>
      <c r="AA1017">
        <v>0</v>
      </c>
    </row>
    <row r="1018" spans="1:27" ht="15" customHeight="1" x14ac:dyDescent="0.25">
      <c r="A1018" s="37" t="str">
        <f t="shared" si="45"/>
        <v>LDSAPF5.5</v>
      </c>
      <c r="B1018" s="37">
        <f>VLOOKUP(L1018,Mapping!D:F,3,0)</f>
        <v>5.5</v>
      </c>
      <c r="C1018" s="37" t="str">
        <f>VLOOKUP(L1018,Mapping!D:G,4,0)</f>
        <v>Ignore</v>
      </c>
      <c r="D1018" s="38">
        <f t="shared" si="46"/>
        <v>2.0942400000000003E-3</v>
      </c>
      <c r="E1018" s="38">
        <f t="shared" si="47"/>
        <v>8.1830919999999994E-3</v>
      </c>
      <c r="F1018" s="37">
        <f>VLOOKUP(L1018,Mapping!D:H,5,0)</f>
        <v>0</v>
      </c>
      <c r="G1018" t="s">
        <v>562</v>
      </c>
      <c r="H1018" t="s">
        <v>182</v>
      </c>
      <c r="I1018" t="s">
        <v>1919</v>
      </c>
      <c r="J1018">
        <v>460000</v>
      </c>
      <c r="K1018" t="s">
        <v>656</v>
      </c>
      <c r="L1018">
        <v>460101</v>
      </c>
      <c r="M1018">
        <v>0</v>
      </c>
      <c r="N1018" t="s">
        <v>732</v>
      </c>
      <c r="O1018" t="s">
        <v>565</v>
      </c>
      <c r="P1018">
        <v>0</v>
      </c>
      <c r="Q1018">
        <v>60888.52</v>
      </c>
      <c r="R1018">
        <v>0</v>
      </c>
      <c r="S1018">
        <v>20942.400000000001</v>
      </c>
      <c r="T1018">
        <v>0</v>
      </c>
      <c r="U1018">
        <v>81830.92</v>
      </c>
      <c r="V1018">
        <v>0</v>
      </c>
      <c r="W1018">
        <v>60888.52</v>
      </c>
      <c r="X1018">
        <v>0</v>
      </c>
      <c r="Y1018">
        <v>20942.400000000001</v>
      </c>
      <c r="Z1018">
        <v>0</v>
      </c>
      <c r="AA1018">
        <v>81830.92</v>
      </c>
    </row>
    <row r="1019" spans="1:27" ht="15" customHeight="1" x14ac:dyDescent="0.25">
      <c r="A1019" s="37" t="str">
        <f t="shared" si="45"/>
        <v>LDSAPF5.5</v>
      </c>
      <c r="B1019" s="37">
        <f>VLOOKUP(L1019,Mapping!D:F,3,0)</f>
        <v>5.5</v>
      </c>
      <c r="C1019" s="37" t="str">
        <f>VLOOKUP(L1019,Mapping!D:G,4,0)</f>
        <v>Ignore</v>
      </c>
      <c r="D1019" s="38">
        <f t="shared" si="46"/>
        <v>0</v>
      </c>
      <c r="E1019" s="38">
        <f t="shared" si="47"/>
        <v>5.06E-7</v>
      </c>
      <c r="F1019" s="37">
        <f>VLOOKUP(L1019,Mapping!D:H,5,0)</f>
        <v>0</v>
      </c>
      <c r="G1019" t="s">
        <v>562</v>
      </c>
      <c r="H1019" t="s">
        <v>182</v>
      </c>
      <c r="I1019" t="s">
        <v>1919</v>
      </c>
      <c r="J1019">
        <v>460000</v>
      </c>
      <c r="K1019" t="s">
        <v>656</v>
      </c>
      <c r="L1019">
        <v>460112</v>
      </c>
      <c r="M1019">
        <v>0</v>
      </c>
      <c r="N1019" t="s">
        <v>941</v>
      </c>
      <c r="O1019" t="s">
        <v>565</v>
      </c>
      <c r="P1019">
        <v>0</v>
      </c>
      <c r="Q1019">
        <v>5.0600000000000005</v>
      </c>
      <c r="R1019">
        <v>0</v>
      </c>
      <c r="S1019">
        <v>0</v>
      </c>
      <c r="T1019">
        <v>0</v>
      </c>
      <c r="U1019">
        <v>5.0600000000000005</v>
      </c>
      <c r="V1019">
        <v>0</v>
      </c>
      <c r="W1019">
        <v>5.0600000000000005</v>
      </c>
      <c r="X1019">
        <v>0</v>
      </c>
      <c r="Y1019">
        <v>0</v>
      </c>
      <c r="Z1019">
        <v>0</v>
      </c>
      <c r="AA1019">
        <v>5.0600000000000005</v>
      </c>
    </row>
    <row r="1020" spans="1:27" ht="15" customHeight="1" x14ac:dyDescent="0.25">
      <c r="A1020" s="37" t="str">
        <f t="shared" si="45"/>
        <v>LDSAPF5.5</v>
      </c>
      <c r="B1020" s="37">
        <f>VLOOKUP(L1020,Mapping!D:F,3,0)</f>
        <v>5.5</v>
      </c>
      <c r="C1020" s="37" t="str">
        <f>VLOOKUP(L1020,Mapping!D:G,4,0)</f>
        <v>Ignore</v>
      </c>
      <c r="D1020" s="38">
        <f t="shared" si="46"/>
        <v>1.6000000000000001E-8</v>
      </c>
      <c r="E1020" s="38">
        <f t="shared" si="47"/>
        <v>1.2130000000000001E-6</v>
      </c>
      <c r="F1020" s="37">
        <f>VLOOKUP(L1020,Mapping!D:H,5,0)</f>
        <v>0</v>
      </c>
      <c r="G1020" t="s">
        <v>562</v>
      </c>
      <c r="H1020" t="s">
        <v>182</v>
      </c>
      <c r="I1020" t="s">
        <v>1919</v>
      </c>
      <c r="J1020">
        <v>460000</v>
      </c>
      <c r="K1020" t="s">
        <v>656</v>
      </c>
      <c r="L1020">
        <v>460128</v>
      </c>
      <c r="M1020">
        <v>0</v>
      </c>
      <c r="N1020" t="s">
        <v>942</v>
      </c>
      <c r="O1020" t="s">
        <v>565</v>
      </c>
      <c r="P1020">
        <v>0</v>
      </c>
      <c r="Q1020">
        <v>11.97</v>
      </c>
      <c r="R1020">
        <v>0</v>
      </c>
      <c r="S1020">
        <v>0.16</v>
      </c>
      <c r="T1020">
        <v>0</v>
      </c>
      <c r="U1020">
        <v>12.13</v>
      </c>
      <c r="V1020">
        <v>0</v>
      </c>
      <c r="W1020">
        <v>11.97</v>
      </c>
      <c r="X1020">
        <v>0</v>
      </c>
      <c r="Y1020">
        <v>0.16</v>
      </c>
      <c r="Z1020">
        <v>0</v>
      </c>
      <c r="AA1020">
        <v>12.13</v>
      </c>
    </row>
    <row r="1021" spans="1:27" ht="15" customHeight="1" x14ac:dyDescent="0.25">
      <c r="A1021" s="37" t="str">
        <f t="shared" si="45"/>
        <v>LDSAPF5.5</v>
      </c>
      <c r="B1021" s="37">
        <f>VLOOKUP(L1021,Mapping!D:F,3,0)</f>
        <v>5.5</v>
      </c>
      <c r="C1021" s="37" t="str">
        <f>VLOOKUP(L1021,Mapping!D:G,4,0)</f>
        <v>Ignore</v>
      </c>
      <c r="D1021" s="38">
        <f t="shared" si="46"/>
        <v>2.2310200000000001E-4</v>
      </c>
      <c r="E1021" s="38">
        <f t="shared" si="47"/>
        <v>1.8250080000000001E-3</v>
      </c>
      <c r="F1021" s="37">
        <f>VLOOKUP(L1021,Mapping!D:H,5,0)</f>
        <v>0</v>
      </c>
      <c r="G1021" t="s">
        <v>562</v>
      </c>
      <c r="H1021" t="s">
        <v>182</v>
      </c>
      <c r="I1021" t="s">
        <v>1919</v>
      </c>
      <c r="J1021">
        <v>460000</v>
      </c>
      <c r="K1021" t="s">
        <v>656</v>
      </c>
      <c r="L1021">
        <v>460143</v>
      </c>
      <c r="M1021">
        <v>0</v>
      </c>
      <c r="N1021" t="s">
        <v>730</v>
      </c>
      <c r="O1021" t="s">
        <v>565</v>
      </c>
      <c r="P1021">
        <v>0</v>
      </c>
      <c r="Q1021">
        <v>16019.06</v>
      </c>
      <c r="R1021">
        <v>0</v>
      </c>
      <c r="S1021">
        <v>2231.02</v>
      </c>
      <c r="T1021">
        <v>0</v>
      </c>
      <c r="U1021">
        <v>18250.080000000002</v>
      </c>
      <c r="V1021">
        <v>0</v>
      </c>
      <c r="W1021">
        <v>16019.06</v>
      </c>
      <c r="X1021">
        <v>0</v>
      </c>
      <c r="Y1021">
        <v>2231.02</v>
      </c>
      <c r="Z1021">
        <v>0</v>
      </c>
      <c r="AA1021">
        <v>18250.080000000002</v>
      </c>
    </row>
    <row r="1022" spans="1:27" ht="15" customHeight="1" x14ac:dyDescent="0.25">
      <c r="A1022" s="37" t="str">
        <f t="shared" si="45"/>
        <v>LDSAPF5.5</v>
      </c>
      <c r="B1022" s="37">
        <f>VLOOKUP(L1022,Mapping!D:F,3,0)</f>
        <v>5.5</v>
      </c>
      <c r="C1022" s="37" t="str">
        <f>VLOOKUP(L1022,Mapping!D:G,4,0)</f>
        <v>Ignore</v>
      </c>
      <c r="D1022" s="38">
        <f t="shared" si="46"/>
        <v>8.0000000000000002E-8</v>
      </c>
      <c r="E1022" s="38">
        <f t="shared" si="47"/>
        <v>8.7999999999999994E-8</v>
      </c>
      <c r="F1022" s="37">
        <f>VLOOKUP(L1022,Mapping!D:H,5,0)</f>
        <v>0</v>
      </c>
      <c r="G1022" t="s">
        <v>562</v>
      </c>
      <c r="H1022" t="s">
        <v>182</v>
      </c>
      <c r="I1022" t="s">
        <v>1919</v>
      </c>
      <c r="J1022">
        <v>460000</v>
      </c>
      <c r="K1022" t="s">
        <v>656</v>
      </c>
      <c r="L1022">
        <v>460166</v>
      </c>
      <c r="M1022">
        <v>0</v>
      </c>
      <c r="N1022" t="s">
        <v>945</v>
      </c>
      <c r="O1022" t="s">
        <v>565</v>
      </c>
      <c r="P1022">
        <v>0</v>
      </c>
      <c r="Q1022">
        <v>0.08</v>
      </c>
      <c r="R1022">
        <v>0</v>
      </c>
      <c r="S1022">
        <v>0.8</v>
      </c>
      <c r="T1022">
        <v>0</v>
      </c>
      <c r="U1022">
        <v>0.88</v>
      </c>
      <c r="V1022">
        <v>0</v>
      </c>
      <c r="W1022">
        <v>0.08</v>
      </c>
      <c r="X1022">
        <v>0</v>
      </c>
      <c r="Y1022">
        <v>0.8</v>
      </c>
      <c r="Z1022">
        <v>0</v>
      </c>
      <c r="AA1022">
        <v>0.88</v>
      </c>
    </row>
    <row r="1023" spans="1:27" ht="15" customHeight="1" x14ac:dyDescent="0.25">
      <c r="A1023" s="37" t="str">
        <f t="shared" si="45"/>
        <v>LDSAPF5.2</v>
      </c>
      <c r="B1023" s="37">
        <f>VLOOKUP(L1023,Mapping!D:F,3,0)</f>
        <v>5.2</v>
      </c>
      <c r="C1023" s="37" t="str">
        <f>VLOOKUP(L1023,Mapping!D:G,4,0)</f>
        <v>Ignore</v>
      </c>
      <c r="D1023" s="38">
        <f t="shared" si="46"/>
        <v>-0.1605027</v>
      </c>
      <c r="E1023" s="38">
        <f t="shared" si="47"/>
        <v>-0.19651521699999999</v>
      </c>
      <c r="F1023" s="37">
        <f>VLOOKUP(L1023,Mapping!D:H,5,0)</f>
        <v>0</v>
      </c>
      <c r="G1023" t="s">
        <v>562</v>
      </c>
      <c r="H1023" t="s">
        <v>182</v>
      </c>
      <c r="I1023" t="s">
        <v>1919</v>
      </c>
      <c r="J1023">
        <v>460000</v>
      </c>
      <c r="K1023" t="s">
        <v>656</v>
      </c>
      <c r="L1023">
        <v>553139</v>
      </c>
      <c r="M1023">
        <v>0</v>
      </c>
      <c r="N1023" t="s">
        <v>863</v>
      </c>
      <c r="O1023" t="s">
        <v>565</v>
      </c>
      <c r="P1023">
        <v>-360125.17</v>
      </c>
      <c r="Q1023">
        <v>0</v>
      </c>
      <c r="R1023">
        <v>-1605027</v>
      </c>
      <c r="S1023">
        <v>0</v>
      </c>
      <c r="T1023">
        <v>-1965152.17</v>
      </c>
      <c r="U1023">
        <v>0</v>
      </c>
      <c r="V1023">
        <v>-360125.17</v>
      </c>
      <c r="W1023">
        <v>0</v>
      </c>
      <c r="X1023">
        <v>-1605027</v>
      </c>
      <c r="Y1023">
        <v>0</v>
      </c>
      <c r="Z1023">
        <v>-1965152.17</v>
      </c>
      <c r="AA1023">
        <v>0</v>
      </c>
    </row>
    <row r="1024" spans="1:27" ht="15" customHeight="1" x14ac:dyDescent="0.25">
      <c r="A1024" s="37" t="str">
        <f t="shared" si="45"/>
        <v>LDSAPF5.3</v>
      </c>
      <c r="B1024" s="37">
        <f>VLOOKUP(L1024,Mapping!D:F,3,0)</f>
        <v>5.3</v>
      </c>
      <c r="C1024" s="37" t="str">
        <f>VLOOKUP(L1024,Mapping!D:G,4,0)</f>
        <v>Ignore</v>
      </c>
      <c r="D1024" s="38">
        <f t="shared" si="46"/>
        <v>-4.8095021999999994E-2</v>
      </c>
      <c r="E1024" s="38">
        <f t="shared" si="47"/>
        <v>-0.55312002199999999</v>
      </c>
      <c r="F1024" s="37">
        <f>VLOOKUP(L1024,Mapping!D:H,5,0)</f>
        <v>0</v>
      </c>
      <c r="G1024" t="s">
        <v>562</v>
      </c>
      <c r="H1024" t="s">
        <v>182</v>
      </c>
      <c r="I1024" t="s">
        <v>1919</v>
      </c>
      <c r="J1024">
        <v>510000</v>
      </c>
      <c r="K1024" t="s">
        <v>659</v>
      </c>
      <c r="L1024">
        <v>512120</v>
      </c>
      <c r="M1024">
        <v>0</v>
      </c>
      <c r="N1024" t="s">
        <v>660</v>
      </c>
      <c r="O1024" t="s">
        <v>565</v>
      </c>
      <c r="P1024">
        <v>-5050250</v>
      </c>
      <c r="Q1024">
        <v>0</v>
      </c>
      <c r="R1024">
        <v>-480950.22</v>
      </c>
      <c r="S1024">
        <v>0</v>
      </c>
      <c r="T1024">
        <v>-5531200.2199999997</v>
      </c>
      <c r="U1024">
        <v>0</v>
      </c>
      <c r="V1024">
        <v>-5050250</v>
      </c>
      <c r="W1024">
        <v>0</v>
      </c>
      <c r="X1024">
        <v>-480950.22</v>
      </c>
      <c r="Y1024">
        <v>0</v>
      </c>
      <c r="Z1024">
        <v>-5531200.2199999997</v>
      </c>
      <c r="AA1024">
        <v>0</v>
      </c>
    </row>
    <row r="1025" spans="1:27" ht="15" customHeight="1" x14ac:dyDescent="0.25">
      <c r="A1025" s="37" t="str">
        <f t="shared" si="45"/>
        <v>LDSAPF5.3</v>
      </c>
      <c r="B1025" s="37">
        <f>VLOOKUP(L1025,Mapping!D:F,3,0)</f>
        <v>5.3</v>
      </c>
      <c r="C1025" s="37" t="str">
        <f>VLOOKUP(L1025,Mapping!D:G,4,0)</f>
        <v>Ignore</v>
      </c>
      <c r="D1025" s="38">
        <f t="shared" si="46"/>
        <v>-7.9250000000000001E-2</v>
      </c>
      <c r="E1025" s="38">
        <f t="shared" si="47"/>
        <v>-7.9250000000000001E-2</v>
      </c>
      <c r="F1025" s="37">
        <f>VLOOKUP(L1025,Mapping!D:H,5,0)</f>
        <v>0</v>
      </c>
      <c r="G1025" t="s">
        <v>562</v>
      </c>
      <c r="H1025" t="s">
        <v>182</v>
      </c>
      <c r="I1025" t="s">
        <v>1919</v>
      </c>
      <c r="J1025">
        <v>510000</v>
      </c>
      <c r="K1025" t="s">
        <v>659</v>
      </c>
      <c r="L1025">
        <v>512130</v>
      </c>
      <c r="M1025">
        <v>0</v>
      </c>
      <c r="N1025" t="s">
        <v>661</v>
      </c>
      <c r="O1025" t="s">
        <v>565</v>
      </c>
      <c r="P1025">
        <v>0</v>
      </c>
      <c r="Q1025">
        <v>0</v>
      </c>
      <c r="R1025">
        <v>-792500</v>
      </c>
      <c r="S1025">
        <v>0</v>
      </c>
      <c r="T1025">
        <v>-792500</v>
      </c>
      <c r="U1025">
        <v>0</v>
      </c>
      <c r="V1025">
        <v>0</v>
      </c>
      <c r="W1025">
        <v>0</v>
      </c>
      <c r="X1025">
        <v>-792500</v>
      </c>
      <c r="Y1025">
        <v>0</v>
      </c>
      <c r="Z1025">
        <v>-792500</v>
      </c>
      <c r="AA1025">
        <v>0</v>
      </c>
    </row>
    <row r="1026" spans="1:27" ht="15" customHeight="1" x14ac:dyDescent="0.25">
      <c r="A1026" s="37" t="str">
        <f t="shared" si="45"/>
        <v>LDSAPF5.3</v>
      </c>
      <c r="B1026" s="37">
        <f>VLOOKUP(L1026,Mapping!D:F,3,0)</f>
        <v>5.3</v>
      </c>
      <c r="C1026" s="37" t="str">
        <f>VLOOKUP(L1026,Mapping!D:G,4,0)</f>
        <v>Ignore</v>
      </c>
      <c r="D1026" s="38">
        <f t="shared" si="46"/>
        <v>-0.12636</v>
      </c>
      <c r="E1026" s="38">
        <f t="shared" si="47"/>
        <v>-0.12636</v>
      </c>
      <c r="F1026" s="37">
        <f>VLOOKUP(L1026,Mapping!D:H,5,0)</f>
        <v>0</v>
      </c>
      <c r="G1026" t="s">
        <v>562</v>
      </c>
      <c r="H1026" t="s">
        <v>182</v>
      </c>
      <c r="I1026" t="s">
        <v>1919</v>
      </c>
      <c r="J1026">
        <v>510000</v>
      </c>
      <c r="K1026" t="s">
        <v>659</v>
      </c>
      <c r="L1026">
        <v>512135</v>
      </c>
      <c r="M1026">
        <v>0</v>
      </c>
      <c r="N1026" t="s">
        <v>932</v>
      </c>
      <c r="O1026" t="s">
        <v>565</v>
      </c>
      <c r="P1026">
        <v>0</v>
      </c>
      <c r="Q1026">
        <v>0</v>
      </c>
      <c r="R1026">
        <v>-1263600</v>
      </c>
      <c r="S1026">
        <v>0</v>
      </c>
      <c r="T1026">
        <v>-1263600</v>
      </c>
      <c r="U1026">
        <v>0</v>
      </c>
      <c r="V1026">
        <v>0</v>
      </c>
      <c r="W1026">
        <v>0</v>
      </c>
      <c r="X1026">
        <v>-1263600</v>
      </c>
      <c r="Y1026">
        <v>0</v>
      </c>
      <c r="Z1026">
        <v>-1263600</v>
      </c>
      <c r="AA1026">
        <v>0</v>
      </c>
    </row>
    <row r="1027" spans="1:27" ht="15" customHeight="1" x14ac:dyDescent="0.25">
      <c r="A1027" s="37" t="str">
        <f t="shared" si="45"/>
        <v>LDSAPF5.3</v>
      </c>
      <c r="B1027" s="37">
        <f>VLOOKUP(L1027,Mapping!D:F,3,0)</f>
        <v>5.3</v>
      </c>
      <c r="C1027" s="37" t="str">
        <f>VLOOKUP(L1027,Mapping!D:G,4,0)</f>
        <v>Ignore</v>
      </c>
      <c r="D1027" s="38">
        <f t="shared" si="46"/>
        <v>-4.4718750000000002E-2</v>
      </c>
      <c r="E1027" s="38">
        <f t="shared" si="47"/>
        <v>-4.4718750000000002E-2</v>
      </c>
      <c r="F1027" s="37">
        <f>VLOOKUP(L1027,Mapping!D:H,5,0)</f>
        <v>0</v>
      </c>
      <c r="G1027" t="s">
        <v>562</v>
      </c>
      <c r="H1027" t="s">
        <v>182</v>
      </c>
      <c r="I1027" t="s">
        <v>1919</v>
      </c>
      <c r="J1027">
        <v>510000</v>
      </c>
      <c r="K1027" t="s">
        <v>659</v>
      </c>
      <c r="L1027">
        <v>512145</v>
      </c>
      <c r="M1027">
        <v>0</v>
      </c>
      <c r="N1027" t="s">
        <v>2814</v>
      </c>
      <c r="O1027" t="s">
        <v>565</v>
      </c>
      <c r="P1027">
        <v>0</v>
      </c>
      <c r="Q1027">
        <v>0</v>
      </c>
      <c r="R1027">
        <v>-447187.5</v>
      </c>
      <c r="S1027">
        <v>0</v>
      </c>
      <c r="T1027">
        <v>-447187.5</v>
      </c>
      <c r="U1027">
        <v>0</v>
      </c>
      <c r="V1027">
        <v>0</v>
      </c>
      <c r="W1027">
        <v>0</v>
      </c>
      <c r="X1027">
        <v>-447187.5</v>
      </c>
      <c r="Y1027">
        <v>0</v>
      </c>
      <c r="Z1027">
        <v>-447187.5</v>
      </c>
      <c r="AA1027">
        <v>0</v>
      </c>
    </row>
    <row r="1028" spans="1:27" ht="15" customHeight="1" x14ac:dyDescent="0.25">
      <c r="A1028" s="37" t="str">
        <f t="shared" ref="A1028:A1091" si="48">H1028&amp;B1028</f>
        <v>LDSAPF5.3</v>
      </c>
      <c r="B1028" s="37">
        <f>VLOOKUP(L1028,Mapping!D:F,3,0)</f>
        <v>5.3</v>
      </c>
      <c r="C1028" s="37" t="str">
        <f>VLOOKUP(L1028,Mapping!D:G,4,0)</f>
        <v>Ignore</v>
      </c>
      <c r="D1028" s="38">
        <f t="shared" ref="D1028:D1091" si="49">(X1028+Y1028)/10000000</f>
        <v>-5.0497709999999994E-2</v>
      </c>
      <c r="E1028" s="38">
        <f t="shared" ref="E1028:E1091" si="50">(Z1028+AA1028)/10000000</f>
        <v>-8.7415609999999991E-2</v>
      </c>
      <c r="F1028" s="37">
        <f>VLOOKUP(L1028,Mapping!D:H,5,0)</f>
        <v>0</v>
      </c>
      <c r="G1028" t="s">
        <v>562</v>
      </c>
      <c r="H1028" t="s">
        <v>182</v>
      </c>
      <c r="I1028" t="s">
        <v>1919</v>
      </c>
      <c r="J1028">
        <v>510000</v>
      </c>
      <c r="K1028" t="s">
        <v>659</v>
      </c>
      <c r="L1028">
        <v>512180</v>
      </c>
      <c r="M1028">
        <v>0</v>
      </c>
      <c r="N1028" t="s">
        <v>815</v>
      </c>
      <c r="O1028" t="s">
        <v>565</v>
      </c>
      <c r="P1028">
        <v>-369179</v>
      </c>
      <c r="Q1028">
        <v>0</v>
      </c>
      <c r="R1028">
        <v>-504977.1</v>
      </c>
      <c r="S1028">
        <v>0</v>
      </c>
      <c r="T1028">
        <v>-874156.1</v>
      </c>
      <c r="U1028">
        <v>0</v>
      </c>
      <c r="V1028">
        <v>-369179</v>
      </c>
      <c r="W1028">
        <v>0</v>
      </c>
      <c r="X1028">
        <v>-504977.1</v>
      </c>
      <c r="Y1028">
        <v>0</v>
      </c>
      <c r="Z1028">
        <v>-874156.1</v>
      </c>
      <c r="AA1028">
        <v>0</v>
      </c>
    </row>
    <row r="1029" spans="1:27" ht="15" customHeight="1" x14ac:dyDescent="0.25">
      <c r="A1029" s="37" t="str">
        <f t="shared" si="48"/>
        <v>LDSAPF5.3</v>
      </c>
      <c r="B1029" s="37">
        <f>VLOOKUP(L1029,Mapping!D:F,3,0)</f>
        <v>5.3</v>
      </c>
      <c r="C1029" s="37" t="str">
        <f>VLOOKUP(L1029,Mapping!D:G,4,0)</f>
        <v>Ignore</v>
      </c>
      <c r="D1029" s="38">
        <f t="shared" si="49"/>
        <v>-0.16533465</v>
      </c>
      <c r="E1029" s="38">
        <f t="shared" si="50"/>
        <v>-0.21584565</v>
      </c>
      <c r="F1029" s="37">
        <f>VLOOKUP(L1029,Mapping!D:H,5,0)</f>
        <v>0</v>
      </c>
      <c r="G1029" t="s">
        <v>562</v>
      </c>
      <c r="H1029" t="s">
        <v>182</v>
      </c>
      <c r="I1029" t="s">
        <v>1919</v>
      </c>
      <c r="J1029">
        <v>510000</v>
      </c>
      <c r="K1029" t="s">
        <v>659</v>
      </c>
      <c r="L1029">
        <v>512190</v>
      </c>
      <c r="M1029">
        <v>0</v>
      </c>
      <c r="N1029" t="s">
        <v>773</v>
      </c>
      <c r="O1029" t="s">
        <v>565</v>
      </c>
      <c r="P1029">
        <v>-505110</v>
      </c>
      <c r="Q1029">
        <v>0</v>
      </c>
      <c r="R1029">
        <v>-1653346.5</v>
      </c>
      <c r="S1029">
        <v>0</v>
      </c>
      <c r="T1029">
        <v>-2158456.5</v>
      </c>
      <c r="U1029">
        <v>0</v>
      </c>
      <c r="V1029">
        <v>-505110</v>
      </c>
      <c r="W1029">
        <v>0</v>
      </c>
      <c r="X1029">
        <v>-1653346.5</v>
      </c>
      <c r="Y1029">
        <v>0</v>
      </c>
      <c r="Z1029">
        <v>-2158456.5</v>
      </c>
      <c r="AA1029">
        <v>0</v>
      </c>
    </row>
    <row r="1030" spans="1:27" ht="15" customHeight="1" x14ac:dyDescent="0.25">
      <c r="A1030" s="37" t="str">
        <f t="shared" si="48"/>
        <v>LDSAPF5.3</v>
      </c>
      <c r="B1030" s="37">
        <f>VLOOKUP(L1030,Mapping!D:F,3,0)</f>
        <v>5.3</v>
      </c>
      <c r="C1030" s="37" t="str">
        <f>VLOOKUP(L1030,Mapping!D:G,4,0)</f>
        <v>Ignore</v>
      </c>
      <c r="D1030" s="38">
        <f t="shared" si="49"/>
        <v>0</v>
      </c>
      <c r="E1030" s="38">
        <f t="shared" si="50"/>
        <v>-3.3949000000000003E-5</v>
      </c>
      <c r="F1030" s="37">
        <f>VLOOKUP(L1030,Mapping!D:H,5,0)</f>
        <v>0</v>
      </c>
      <c r="G1030" t="s">
        <v>562</v>
      </c>
      <c r="H1030" t="s">
        <v>182</v>
      </c>
      <c r="I1030" t="s">
        <v>1919</v>
      </c>
      <c r="J1030">
        <v>510000</v>
      </c>
      <c r="K1030" t="s">
        <v>659</v>
      </c>
      <c r="L1030">
        <v>512247</v>
      </c>
      <c r="M1030">
        <v>0</v>
      </c>
      <c r="N1030" t="s">
        <v>816</v>
      </c>
      <c r="O1030" t="s">
        <v>565</v>
      </c>
      <c r="P1030">
        <v>-339.49</v>
      </c>
      <c r="Q1030">
        <v>0</v>
      </c>
      <c r="R1030">
        <v>0</v>
      </c>
      <c r="S1030">
        <v>0</v>
      </c>
      <c r="T1030">
        <v>-339.49</v>
      </c>
      <c r="U1030">
        <v>0</v>
      </c>
      <c r="V1030">
        <v>-339.49</v>
      </c>
      <c r="W1030">
        <v>0</v>
      </c>
      <c r="X1030">
        <v>0</v>
      </c>
      <c r="Y1030">
        <v>0</v>
      </c>
      <c r="Z1030">
        <v>-339.49</v>
      </c>
      <c r="AA1030">
        <v>0</v>
      </c>
    </row>
    <row r="1031" spans="1:27" ht="15" customHeight="1" x14ac:dyDescent="0.25">
      <c r="A1031" s="37" t="str">
        <f t="shared" si="48"/>
        <v>LDSAPFIgnore</v>
      </c>
      <c r="B1031" s="37" t="str">
        <f>VLOOKUP(L1031,Mapping!D:F,3,0)</f>
        <v>Ignore</v>
      </c>
      <c r="C1031" s="37" t="str">
        <f>VLOOKUP(L1031,Mapping!D:G,4,0)</f>
        <v>Mirror</v>
      </c>
      <c r="D1031" s="38">
        <f t="shared" si="49"/>
        <v>0</v>
      </c>
      <c r="E1031" s="38">
        <f t="shared" si="50"/>
        <v>-1.6884707999999998E-2</v>
      </c>
      <c r="F1031" s="37">
        <f>VLOOKUP(L1031,Mapping!D:H,5,0)</f>
        <v>0</v>
      </c>
      <c r="G1031" t="s">
        <v>562</v>
      </c>
      <c r="H1031" t="s">
        <v>182</v>
      </c>
      <c r="I1031" t="s">
        <v>1919</v>
      </c>
      <c r="J1031">
        <v>550000</v>
      </c>
      <c r="K1031" t="s">
        <v>666</v>
      </c>
      <c r="L1031">
        <v>553007</v>
      </c>
      <c r="M1031">
        <v>0</v>
      </c>
      <c r="N1031" t="s">
        <v>667</v>
      </c>
      <c r="O1031" t="s">
        <v>565</v>
      </c>
      <c r="P1031">
        <v>-168847.08</v>
      </c>
      <c r="Q1031">
        <v>0</v>
      </c>
      <c r="R1031">
        <v>0</v>
      </c>
      <c r="S1031">
        <v>0</v>
      </c>
      <c r="T1031">
        <v>-168847.08</v>
      </c>
      <c r="U1031">
        <v>0</v>
      </c>
      <c r="V1031">
        <v>-168847.08</v>
      </c>
      <c r="W1031">
        <v>0</v>
      </c>
      <c r="X1031">
        <v>0</v>
      </c>
      <c r="Y1031">
        <v>0</v>
      </c>
      <c r="Z1031">
        <v>-168847.08</v>
      </c>
      <c r="AA1031">
        <v>0</v>
      </c>
    </row>
    <row r="1032" spans="1:27" ht="15" customHeight="1" x14ac:dyDescent="0.25">
      <c r="A1032" s="37" t="str">
        <f t="shared" si="48"/>
        <v>LDSAPFIgnore</v>
      </c>
      <c r="B1032" s="37" t="str">
        <f>VLOOKUP(L1032,Mapping!D:F,3,0)</f>
        <v>Ignore</v>
      </c>
      <c r="C1032" s="37" t="str">
        <f>VLOOKUP(L1032,Mapping!D:G,4,0)</f>
        <v>Mirror</v>
      </c>
      <c r="D1032" s="38">
        <f t="shared" si="49"/>
        <v>-2.148896E-3</v>
      </c>
      <c r="E1032" s="38">
        <f t="shared" si="50"/>
        <v>-3.6617160000000002E-3</v>
      </c>
      <c r="F1032" s="37">
        <f>VLOOKUP(L1032,Mapping!D:H,5,0)</f>
        <v>0</v>
      </c>
      <c r="G1032" t="s">
        <v>562</v>
      </c>
      <c r="H1032" t="s">
        <v>182</v>
      </c>
      <c r="I1032" t="s">
        <v>1919</v>
      </c>
      <c r="J1032">
        <v>550000</v>
      </c>
      <c r="K1032" t="s">
        <v>666</v>
      </c>
      <c r="L1032">
        <v>553020</v>
      </c>
      <c r="M1032">
        <v>0</v>
      </c>
      <c r="N1032" t="s">
        <v>1284</v>
      </c>
      <c r="O1032" t="s">
        <v>565</v>
      </c>
      <c r="P1032">
        <v>-15128.2</v>
      </c>
      <c r="Q1032">
        <v>0</v>
      </c>
      <c r="R1032">
        <v>-21488.959999999999</v>
      </c>
      <c r="S1032">
        <v>0</v>
      </c>
      <c r="T1032">
        <v>-36617.160000000003</v>
      </c>
      <c r="U1032">
        <v>0</v>
      </c>
      <c r="V1032">
        <v>-15128.2</v>
      </c>
      <c r="W1032">
        <v>0</v>
      </c>
      <c r="X1032">
        <v>-21488.959999999999</v>
      </c>
      <c r="Y1032">
        <v>0</v>
      </c>
      <c r="Z1032">
        <v>-36617.160000000003</v>
      </c>
      <c r="AA1032">
        <v>0</v>
      </c>
    </row>
    <row r="1033" spans="1:27" ht="15" customHeight="1" x14ac:dyDescent="0.25">
      <c r="A1033" s="37" t="str">
        <f t="shared" si="48"/>
        <v>LDSAPFIgnore</v>
      </c>
      <c r="B1033" s="37" t="str">
        <f>VLOOKUP(L1033,Mapping!D:F,3,0)</f>
        <v>Ignore</v>
      </c>
      <c r="C1033" s="37" t="str">
        <f>VLOOKUP(L1033,Mapping!D:G,4,0)</f>
        <v>Mirror</v>
      </c>
      <c r="D1033" s="38">
        <f t="shared" si="49"/>
        <v>-1.4884716000000001E-2</v>
      </c>
      <c r="E1033" s="38">
        <f t="shared" si="50"/>
        <v>-1.4884716000000001E-2</v>
      </c>
      <c r="F1033" s="37">
        <f>VLOOKUP(L1033,Mapping!D:H,5,0)</f>
        <v>0</v>
      </c>
      <c r="G1033" t="s">
        <v>562</v>
      </c>
      <c r="H1033" t="s">
        <v>182</v>
      </c>
      <c r="I1033" t="s">
        <v>1919</v>
      </c>
      <c r="J1033">
        <v>550000</v>
      </c>
      <c r="K1033" t="s">
        <v>666</v>
      </c>
      <c r="L1033">
        <v>553105</v>
      </c>
      <c r="M1033">
        <v>0</v>
      </c>
      <c r="N1033" t="s">
        <v>668</v>
      </c>
      <c r="O1033" t="s">
        <v>565</v>
      </c>
      <c r="P1033">
        <v>0</v>
      </c>
      <c r="Q1033">
        <v>0</v>
      </c>
      <c r="R1033">
        <v>-148847.16</v>
      </c>
      <c r="S1033">
        <v>0</v>
      </c>
      <c r="T1033">
        <v>-148847.16</v>
      </c>
      <c r="U1033">
        <v>0</v>
      </c>
      <c r="V1033">
        <v>0</v>
      </c>
      <c r="W1033">
        <v>0</v>
      </c>
      <c r="X1033">
        <v>-148847.16</v>
      </c>
      <c r="Y1033">
        <v>0</v>
      </c>
      <c r="Z1033">
        <v>-148847.16</v>
      </c>
      <c r="AA1033">
        <v>0</v>
      </c>
    </row>
    <row r="1034" spans="1:27" ht="15" customHeight="1" x14ac:dyDescent="0.25">
      <c r="A1034" s="37" t="str">
        <f t="shared" si="48"/>
        <v>LDSAPFIgnore</v>
      </c>
      <c r="B1034" s="37" t="str">
        <f>VLOOKUP(L1034,Mapping!D:F,3,0)</f>
        <v>Ignore</v>
      </c>
      <c r="C1034" s="37" t="str">
        <f>VLOOKUP(L1034,Mapping!D:G,4,0)</f>
        <v>Mirror</v>
      </c>
      <c r="D1034" s="38">
        <f t="shared" si="49"/>
        <v>-0.13360044900000001</v>
      </c>
      <c r="E1034" s="38">
        <f t="shared" si="50"/>
        <v>-0.170632331</v>
      </c>
      <c r="F1034" s="37">
        <f>VLOOKUP(L1034,Mapping!D:H,5,0)</f>
        <v>0</v>
      </c>
      <c r="G1034" t="s">
        <v>562</v>
      </c>
      <c r="H1034" t="s">
        <v>182</v>
      </c>
      <c r="I1034" t="s">
        <v>1919</v>
      </c>
      <c r="J1034">
        <v>550000</v>
      </c>
      <c r="K1034" t="s">
        <v>666</v>
      </c>
      <c r="L1034">
        <v>553107</v>
      </c>
      <c r="M1034">
        <v>0</v>
      </c>
      <c r="N1034" t="s">
        <v>669</v>
      </c>
      <c r="O1034" t="s">
        <v>565</v>
      </c>
      <c r="P1034">
        <v>-370318.82</v>
      </c>
      <c r="Q1034">
        <v>0</v>
      </c>
      <c r="R1034">
        <v>-1336004.49</v>
      </c>
      <c r="S1034">
        <v>0</v>
      </c>
      <c r="T1034">
        <v>-1706323.31</v>
      </c>
      <c r="U1034">
        <v>0</v>
      </c>
      <c r="V1034">
        <v>-370318.82</v>
      </c>
      <c r="W1034">
        <v>0</v>
      </c>
      <c r="X1034">
        <v>-1336004.49</v>
      </c>
      <c r="Y1034">
        <v>0</v>
      </c>
      <c r="Z1034">
        <v>-1706323.31</v>
      </c>
      <c r="AA1034">
        <v>0</v>
      </c>
    </row>
    <row r="1035" spans="1:27" ht="15" customHeight="1" x14ac:dyDescent="0.25">
      <c r="A1035" s="37" t="str">
        <f t="shared" si="48"/>
        <v>LDSAPFIgnore</v>
      </c>
      <c r="B1035" s="37" t="str">
        <f>VLOOKUP(L1035,Mapping!D:F,3,0)</f>
        <v>Ignore</v>
      </c>
      <c r="C1035" s="37" t="str">
        <f>VLOOKUP(L1035,Mapping!D:G,4,0)</f>
        <v>Mirror</v>
      </c>
      <c r="D1035" s="38">
        <f t="shared" si="49"/>
        <v>0.709202687</v>
      </c>
      <c r="E1035" s="38">
        <f t="shared" si="50"/>
        <v>0.9382576130000001</v>
      </c>
      <c r="F1035" s="37">
        <f>VLOOKUP(L1035,Mapping!D:H,5,0)</f>
        <v>0</v>
      </c>
      <c r="G1035" t="s">
        <v>562</v>
      </c>
      <c r="H1035" t="s">
        <v>182</v>
      </c>
      <c r="I1035" t="s">
        <v>1919</v>
      </c>
      <c r="J1035">
        <v>550000</v>
      </c>
      <c r="K1035" t="s">
        <v>666</v>
      </c>
      <c r="L1035">
        <v>553111</v>
      </c>
      <c r="M1035">
        <v>0</v>
      </c>
      <c r="N1035" t="s">
        <v>670</v>
      </c>
      <c r="O1035" t="s">
        <v>565</v>
      </c>
      <c r="P1035">
        <v>0</v>
      </c>
      <c r="Q1035">
        <v>2290549.2599999998</v>
      </c>
      <c r="R1035">
        <v>0</v>
      </c>
      <c r="S1035">
        <v>7092026.8700000001</v>
      </c>
      <c r="T1035">
        <v>0</v>
      </c>
      <c r="U1035">
        <v>9382576.1300000008</v>
      </c>
      <c r="V1035">
        <v>0</v>
      </c>
      <c r="W1035">
        <v>2290549.2599999998</v>
      </c>
      <c r="X1035">
        <v>0</v>
      </c>
      <c r="Y1035">
        <v>7092026.8700000001</v>
      </c>
      <c r="Z1035">
        <v>0</v>
      </c>
      <c r="AA1035">
        <v>9382576.1300000008</v>
      </c>
    </row>
    <row r="1036" spans="1:27" ht="15" customHeight="1" x14ac:dyDescent="0.25">
      <c r="A1036" s="37" t="str">
        <f t="shared" si="48"/>
        <v>LDSAPFIgnore</v>
      </c>
      <c r="B1036" s="37" t="str">
        <f>VLOOKUP(L1036,Mapping!D:F,3,0)</f>
        <v>Ignore</v>
      </c>
      <c r="C1036" s="37" t="str">
        <f>VLOOKUP(L1036,Mapping!D:G,4,0)</f>
        <v>Mirror</v>
      </c>
      <c r="D1036" s="38">
        <f t="shared" si="49"/>
        <v>-6.9850290000000011E-3</v>
      </c>
      <c r="E1036" s="38">
        <f t="shared" si="50"/>
        <v>-2.1531176000000003E-2</v>
      </c>
      <c r="F1036" s="37">
        <f>VLOOKUP(L1036,Mapping!D:H,5,0)</f>
        <v>0</v>
      </c>
      <c r="G1036" t="s">
        <v>562</v>
      </c>
      <c r="H1036" t="s">
        <v>182</v>
      </c>
      <c r="I1036" t="s">
        <v>1919</v>
      </c>
      <c r="J1036">
        <v>550000</v>
      </c>
      <c r="K1036" t="s">
        <v>666</v>
      </c>
      <c r="L1036">
        <v>553117</v>
      </c>
      <c r="M1036">
        <v>0</v>
      </c>
      <c r="N1036" t="s">
        <v>1285</v>
      </c>
      <c r="O1036" t="s">
        <v>565</v>
      </c>
      <c r="P1036">
        <v>-145461.47</v>
      </c>
      <c r="Q1036">
        <v>0</v>
      </c>
      <c r="R1036">
        <v>-69850.290000000008</v>
      </c>
      <c r="S1036">
        <v>0</v>
      </c>
      <c r="T1036">
        <v>-215311.76</v>
      </c>
      <c r="U1036">
        <v>0</v>
      </c>
      <c r="V1036">
        <v>-145461.47</v>
      </c>
      <c r="W1036">
        <v>0</v>
      </c>
      <c r="X1036">
        <v>-69850.290000000008</v>
      </c>
      <c r="Y1036">
        <v>0</v>
      </c>
      <c r="Z1036">
        <v>-215311.76</v>
      </c>
      <c r="AA1036">
        <v>0</v>
      </c>
    </row>
    <row r="1037" spans="1:27" ht="15" customHeight="1" x14ac:dyDescent="0.25">
      <c r="A1037" s="37" t="str">
        <f t="shared" si="48"/>
        <v>LDSAPF6.1a</v>
      </c>
      <c r="B1037" s="37" t="str">
        <f>VLOOKUP(L1037,Mapping!D:F,3,0)</f>
        <v>6.1a</v>
      </c>
      <c r="C1037" s="37" t="str">
        <f>VLOOKUP(L1037,Mapping!D:G,4,0)</f>
        <v>Accrual</v>
      </c>
      <c r="D1037" s="38">
        <f t="shared" si="49"/>
        <v>-5.7119999999999997E-2</v>
      </c>
      <c r="E1037" s="38">
        <f t="shared" si="50"/>
        <v>-0.106295</v>
      </c>
      <c r="F1037" s="37">
        <f>VLOOKUP(L1037,Mapping!D:H,5,0)</f>
        <v>0</v>
      </c>
      <c r="G1037" t="s">
        <v>562</v>
      </c>
      <c r="H1037" t="s">
        <v>182</v>
      </c>
      <c r="I1037" t="s">
        <v>1919</v>
      </c>
      <c r="J1037">
        <v>550000</v>
      </c>
      <c r="K1037" t="s">
        <v>666</v>
      </c>
      <c r="L1037">
        <v>553130</v>
      </c>
      <c r="M1037">
        <v>0</v>
      </c>
      <c r="N1037" t="s">
        <v>2254</v>
      </c>
      <c r="O1037" t="s">
        <v>565</v>
      </c>
      <c r="P1037">
        <v>-491750</v>
      </c>
      <c r="Q1037">
        <v>0</v>
      </c>
      <c r="R1037">
        <v>-571200</v>
      </c>
      <c r="S1037">
        <v>0</v>
      </c>
      <c r="T1037">
        <v>-1062950</v>
      </c>
      <c r="U1037">
        <v>0</v>
      </c>
      <c r="V1037">
        <v>-491750</v>
      </c>
      <c r="W1037">
        <v>0</v>
      </c>
      <c r="X1037">
        <v>-571200</v>
      </c>
      <c r="Y1037">
        <v>0</v>
      </c>
      <c r="Z1037">
        <v>-1062950</v>
      </c>
      <c r="AA1037">
        <v>0</v>
      </c>
    </row>
    <row r="1038" spans="1:27" ht="15" customHeight="1" x14ac:dyDescent="0.25">
      <c r="A1038" s="37" t="str">
        <f t="shared" si="48"/>
        <v>LDSAPF6.3</v>
      </c>
      <c r="B1038" s="37">
        <f>VLOOKUP(L1038,Mapping!D:F,3,0)</f>
        <v>6.3</v>
      </c>
      <c r="C1038" s="37" t="str">
        <f>VLOOKUP(L1038,Mapping!D:G,4,0)</f>
        <v>Mirror</v>
      </c>
      <c r="D1038" s="38">
        <f t="shared" si="49"/>
        <v>-1.7255294000000001E-2</v>
      </c>
      <c r="E1038" s="38">
        <f t="shared" si="50"/>
        <v>-2.7190785999999998E-2</v>
      </c>
      <c r="F1038" s="37">
        <f>VLOOKUP(L1038,Mapping!D:H,5,0)</f>
        <v>0</v>
      </c>
      <c r="G1038" t="s">
        <v>562</v>
      </c>
      <c r="H1038" t="s">
        <v>182</v>
      </c>
      <c r="I1038" t="s">
        <v>1919</v>
      </c>
      <c r="J1038">
        <v>550000</v>
      </c>
      <c r="K1038" t="s">
        <v>666</v>
      </c>
      <c r="L1038">
        <v>553131</v>
      </c>
      <c r="M1038">
        <v>0</v>
      </c>
      <c r="N1038" t="s">
        <v>671</v>
      </c>
      <c r="O1038" t="s">
        <v>565</v>
      </c>
      <c r="P1038">
        <v>-99354.92</v>
      </c>
      <c r="Q1038">
        <v>0</v>
      </c>
      <c r="R1038">
        <v>-172552.94</v>
      </c>
      <c r="S1038">
        <v>0</v>
      </c>
      <c r="T1038">
        <v>-271907.86</v>
      </c>
      <c r="U1038">
        <v>0</v>
      </c>
      <c r="V1038">
        <v>-99354.92</v>
      </c>
      <c r="W1038">
        <v>0</v>
      </c>
      <c r="X1038">
        <v>-172552.94</v>
      </c>
      <c r="Y1038">
        <v>0</v>
      </c>
      <c r="Z1038">
        <v>-271907.86</v>
      </c>
      <c r="AA1038">
        <v>0</v>
      </c>
    </row>
    <row r="1039" spans="1:27" ht="15" customHeight="1" x14ac:dyDescent="0.25">
      <c r="A1039" s="37" t="str">
        <f t="shared" si="48"/>
        <v>LDSAPF6.1a</v>
      </c>
      <c r="B1039" s="37" t="str">
        <f>VLOOKUP(L1039,Mapping!D:F,3,0)</f>
        <v>6.1a</v>
      </c>
      <c r="C1039" s="37" t="str">
        <f>VLOOKUP(L1039,Mapping!D:G,4,0)</f>
        <v>Accrual</v>
      </c>
      <c r="D1039" s="38">
        <f t="shared" si="49"/>
        <v>-1.2487139999999999E-3</v>
      </c>
      <c r="E1039" s="38">
        <f t="shared" si="50"/>
        <v>-2.1588179999999998E-3</v>
      </c>
      <c r="F1039" s="37">
        <f>VLOOKUP(L1039,Mapping!D:H,5,0)</f>
        <v>0</v>
      </c>
      <c r="G1039" t="s">
        <v>562</v>
      </c>
      <c r="H1039" t="s">
        <v>182</v>
      </c>
      <c r="I1039" t="s">
        <v>1919</v>
      </c>
      <c r="J1039">
        <v>550000</v>
      </c>
      <c r="K1039" t="s">
        <v>666</v>
      </c>
      <c r="L1039">
        <v>553140</v>
      </c>
      <c r="M1039">
        <v>0</v>
      </c>
      <c r="N1039" t="s">
        <v>2256</v>
      </c>
      <c r="O1039" t="s">
        <v>565</v>
      </c>
      <c r="P1039">
        <v>-9101.0400000000009</v>
      </c>
      <c r="Q1039">
        <v>0</v>
      </c>
      <c r="R1039">
        <v>-12487.14</v>
      </c>
      <c r="S1039">
        <v>0</v>
      </c>
      <c r="T1039">
        <v>-21588.18</v>
      </c>
      <c r="U1039">
        <v>0</v>
      </c>
      <c r="V1039">
        <v>-9101.0400000000009</v>
      </c>
      <c r="W1039">
        <v>0</v>
      </c>
      <c r="X1039">
        <v>-12487.14</v>
      </c>
      <c r="Y1039">
        <v>0</v>
      </c>
      <c r="Z1039">
        <v>-21588.18</v>
      </c>
      <c r="AA1039">
        <v>0</v>
      </c>
    </row>
    <row r="1040" spans="1:27" ht="15" customHeight="1" x14ac:dyDescent="0.25">
      <c r="A1040" s="37" t="str">
        <f t="shared" si="48"/>
        <v>LDSAPFIgnore</v>
      </c>
      <c r="B1040" s="37" t="str">
        <f>VLOOKUP(L1040,Mapping!D:F,3,0)</f>
        <v>Ignore</v>
      </c>
      <c r="C1040" s="37" t="str">
        <f>VLOOKUP(L1040,Mapping!D:G,4,0)</f>
        <v>Mirror</v>
      </c>
      <c r="D1040" s="38">
        <f t="shared" si="49"/>
        <v>-2.8601594000000001E-2</v>
      </c>
      <c r="E1040" s="38">
        <f t="shared" si="50"/>
        <v>-4.0364855999999998E-2</v>
      </c>
      <c r="F1040" s="37">
        <f>VLOOKUP(L1040,Mapping!D:H,5,0)</f>
        <v>0</v>
      </c>
      <c r="G1040" t="s">
        <v>562</v>
      </c>
      <c r="H1040" t="s">
        <v>182</v>
      </c>
      <c r="I1040" t="s">
        <v>1919</v>
      </c>
      <c r="J1040">
        <v>550000</v>
      </c>
      <c r="K1040" t="s">
        <v>666</v>
      </c>
      <c r="L1040">
        <v>553141</v>
      </c>
      <c r="M1040">
        <v>0</v>
      </c>
      <c r="N1040" t="s">
        <v>672</v>
      </c>
      <c r="O1040" t="s">
        <v>565</v>
      </c>
      <c r="P1040">
        <v>-117632.62</v>
      </c>
      <c r="Q1040">
        <v>0</v>
      </c>
      <c r="R1040">
        <v>-286015.94</v>
      </c>
      <c r="S1040">
        <v>0</v>
      </c>
      <c r="T1040">
        <v>-403648.56</v>
      </c>
      <c r="U1040">
        <v>0</v>
      </c>
      <c r="V1040">
        <v>-117632.62</v>
      </c>
      <c r="W1040">
        <v>0</v>
      </c>
      <c r="X1040">
        <v>-286015.94</v>
      </c>
      <c r="Y1040">
        <v>0</v>
      </c>
      <c r="Z1040">
        <v>-403648.56</v>
      </c>
      <c r="AA1040">
        <v>0</v>
      </c>
    </row>
    <row r="1041" spans="1:27" ht="15" customHeight="1" x14ac:dyDescent="0.25">
      <c r="A1041" s="37" t="str">
        <f t="shared" si="48"/>
        <v>LDSAPFIgnore</v>
      </c>
      <c r="B1041" s="37" t="str">
        <f>VLOOKUP(L1041,Mapping!D:F,3,0)</f>
        <v>Ignore</v>
      </c>
      <c r="C1041" s="37" t="str">
        <f>VLOOKUP(L1041,Mapping!D:G,4,0)</f>
        <v>Mirror</v>
      </c>
      <c r="D1041" s="38">
        <f t="shared" si="49"/>
        <v>-1.9566269999999998E-3</v>
      </c>
      <c r="E1041" s="38">
        <f t="shared" si="50"/>
        <v>-3.0253950000000002E-3</v>
      </c>
      <c r="F1041" s="37">
        <f>VLOOKUP(L1041,Mapping!D:H,5,0)</f>
        <v>0</v>
      </c>
      <c r="G1041" t="s">
        <v>562</v>
      </c>
      <c r="H1041" t="s">
        <v>182</v>
      </c>
      <c r="I1041" t="s">
        <v>1919</v>
      </c>
      <c r="J1041">
        <v>550000</v>
      </c>
      <c r="K1041" t="s">
        <v>666</v>
      </c>
      <c r="L1041">
        <v>553147</v>
      </c>
      <c r="M1041">
        <v>0</v>
      </c>
      <c r="N1041" t="s">
        <v>951</v>
      </c>
      <c r="O1041" t="s">
        <v>565</v>
      </c>
      <c r="P1041">
        <v>-10687.68</v>
      </c>
      <c r="Q1041">
        <v>0</v>
      </c>
      <c r="R1041">
        <v>-19566.27</v>
      </c>
      <c r="S1041">
        <v>0</v>
      </c>
      <c r="T1041">
        <v>-30253.95</v>
      </c>
      <c r="U1041">
        <v>0</v>
      </c>
      <c r="V1041">
        <v>-10687.68</v>
      </c>
      <c r="W1041">
        <v>0</v>
      </c>
      <c r="X1041">
        <v>-19566.27</v>
      </c>
      <c r="Y1041">
        <v>0</v>
      </c>
      <c r="Z1041">
        <v>-30253.95</v>
      </c>
      <c r="AA1041">
        <v>0</v>
      </c>
    </row>
    <row r="1042" spans="1:27" ht="15" customHeight="1" x14ac:dyDescent="0.25">
      <c r="A1042" s="37" t="str">
        <f t="shared" si="48"/>
        <v>LDSAPF6.1a</v>
      </c>
      <c r="B1042" s="37" t="str">
        <f>VLOOKUP(L1042,Mapping!D:F,3,0)</f>
        <v>6.1a</v>
      </c>
      <c r="C1042" s="37" t="str">
        <f>VLOOKUP(L1042,Mapping!D:G,4,0)</f>
        <v>Accrual</v>
      </c>
      <c r="D1042" s="38">
        <f t="shared" si="49"/>
        <v>-9.2030086999999997E-2</v>
      </c>
      <c r="E1042" s="38">
        <f t="shared" si="50"/>
        <v>-0.15953978799999999</v>
      </c>
      <c r="F1042" s="37">
        <f>VLOOKUP(L1042,Mapping!D:H,5,0)</f>
        <v>0</v>
      </c>
      <c r="G1042" t="s">
        <v>562</v>
      </c>
      <c r="H1042" t="s">
        <v>182</v>
      </c>
      <c r="I1042" t="s">
        <v>1919</v>
      </c>
      <c r="J1042">
        <v>550000</v>
      </c>
      <c r="K1042" t="s">
        <v>666</v>
      </c>
      <c r="L1042">
        <v>553171</v>
      </c>
      <c r="M1042">
        <v>0</v>
      </c>
      <c r="N1042" t="s">
        <v>673</v>
      </c>
      <c r="O1042" t="s">
        <v>565</v>
      </c>
      <c r="P1042">
        <v>-675097.01</v>
      </c>
      <c r="Q1042">
        <v>0</v>
      </c>
      <c r="R1042">
        <v>-920300.87</v>
      </c>
      <c r="S1042">
        <v>0</v>
      </c>
      <c r="T1042">
        <v>-1595397.88</v>
      </c>
      <c r="U1042">
        <v>0</v>
      </c>
      <c r="V1042">
        <v>-675097.01</v>
      </c>
      <c r="W1042">
        <v>0</v>
      </c>
      <c r="X1042">
        <v>-920300.87</v>
      </c>
      <c r="Y1042">
        <v>0</v>
      </c>
      <c r="Z1042">
        <v>-1595397.88</v>
      </c>
      <c r="AA1042">
        <v>0</v>
      </c>
    </row>
    <row r="1043" spans="1:27" ht="15" customHeight="1" x14ac:dyDescent="0.25">
      <c r="A1043" s="37" t="str">
        <f t="shared" si="48"/>
        <v>LDSAPF6.1a</v>
      </c>
      <c r="B1043" s="37" t="str">
        <f>VLOOKUP(L1043,Mapping!D:F,3,0)</f>
        <v>6.1a</v>
      </c>
      <c r="C1043" s="37" t="str">
        <f>VLOOKUP(L1043,Mapping!D:G,4,0)</f>
        <v>Accrual</v>
      </c>
      <c r="D1043" s="38">
        <f t="shared" si="49"/>
        <v>-1.3376558000000002E-2</v>
      </c>
      <c r="E1043" s="38">
        <f t="shared" si="50"/>
        <v>-2.2342647E-2</v>
      </c>
      <c r="F1043" s="37">
        <f>VLOOKUP(L1043,Mapping!D:H,5,0)</f>
        <v>0</v>
      </c>
      <c r="G1043" t="s">
        <v>562</v>
      </c>
      <c r="H1043" t="s">
        <v>182</v>
      </c>
      <c r="I1043" t="s">
        <v>1919</v>
      </c>
      <c r="J1043">
        <v>550000</v>
      </c>
      <c r="K1043" t="s">
        <v>666</v>
      </c>
      <c r="L1043">
        <v>553176</v>
      </c>
      <c r="M1043">
        <v>0</v>
      </c>
      <c r="N1043" t="s">
        <v>674</v>
      </c>
      <c r="O1043" t="s">
        <v>565</v>
      </c>
      <c r="P1043">
        <v>-89660.89</v>
      </c>
      <c r="Q1043">
        <v>0</v>
      </c>
      <c r="R1043">
        <v>-133765.58000000002</v>
      </c>
      <c r="S1043">
        <v>0</v>
      </c>
      <c r="T1043">
        <v>-223426.47</v>
      </c>
      <c r="U1043">
        <v>0</v>
      </c>
      <c r="V1043">
        <v>-89660.89</v>
      </c>
      <c r="W1043">
        <v>0</v>
      </c>
      <c r="X1043">
        <v>-133765.58000000002</v>
      </c>
      <c r="Y1043">
        <v>0</v>
      </c>
      <c r="Z1043">
        <v>-223426.47</v>
      </c>
      <c r="AA1043">
        <v>0</v>
      </c>
    </row>
    <row r="1044" spans="1:27" ht="15" customHeight="1" x14ac:dyDescent="0.25">
      <c r="A1044" s="37" t="str">
        <f t="shared" si="48"/>
        <v>LDSAPFIgnore</v>
      </c>
      <c r="B1044" s="37" t="str">
        <f>VLOOKUP(L1044,Mapping!D:F,3,0)</f>
        <v>Ignore</v>
      </c>
      <c r="C1044" s="37" t="str">
        <f>VLOOKUP(L1044,Mapping!D:G,4,0)</f>
        <v>Mirror</v>
      </c>
      <c r="D1044" s="38">
        <f t="shared" si="49"/>
        <v>-0.349945593</v>
      </c>
      <c r="E1044" s="38">
        <f t="shared" si="50"/>
        <v>-0.44513365099999996</v>
      </c>
      <c r="F1044" s="37">
        <f>VLOOKUP(L1044,Mapping!D:H,5,0)</f>
        <v>0</v>
      </c>
      <c r="G1044" t="s">
        <v>562</v>
      </c>
      <c r="H1044" t="s">
        <v>182</v>
      </c>
      <c r="I1044" t="s">
        <v>1919</v>
      </c>
      <c r="J1044">
        <v>550000</v>
      </c>
      <c r="K1044" t="s">
        <v>666</v>
      </c>
      <c r="L1044">
        <v>553180</v>
      </c>
      <c r="M1044">
        <v>0</v>
      </c>
      <c r="N1044" t="s">
        <v>675</v>
      </c>
      <c r="O1044" t="s">
        <v>565</v>
      </c>
      <c r="P1044">
        <v>-951880.58</v>
      </c>
      <c r="Q1044">
        <v>0</v>
      </c>
      <c r="R1044">
        <v>-3499455.93</v>
      </c>
      <c r="S1044">
        <v>0</v>
      </c>
      <c r="T1044">
        <v>-4451336.51</v>
      </c>
      <c r="U1044">
        <v>0</v>
      </c>
      <c r="V1044">
        <v>-951880.58</v>
      </c>
      <c r="W1044">
        <v>0</v>
      </c>
      <c r="X1044">
        <v>-3499455.93</v>
      </c>
      <c r="Y1044">
        <v>0</v>
      </c>
      <c r="Z1044">
        <v>-4451336.51</v>
      </c>
      <c r="AA1044">
        <v>0</v>
      </c>
    </row>
    <row r="1045" spans="1:27" ht="15" customHeight="1" x14ac:dyDescent="0.25">
      <c r="A1045" s="37" t="str">
        <f t="shared" si="48"/>
        <v>LDSAPF6.1a</v>
      </c>
      <c r="B1045" s="37" t="str">
        <f>VLOOKUP(L1045,Mapping!D:F,3,0)</f>
        <v>6.1a</v>
      </c>
      <c r="C1045" s="37" t="str">
        <f>VLOOKUP(L1045,Mapping!D:G,4,0)</f>
        <v>Accrual</v>
      </c>
      <c r="D1045" s="38">
        <f t="shared" si="49"/>
        <v>-0.73622232599999993</v>
      </c>
      <c r="E1045" s="38">
        <f t="shared" si="50"/>
        <v>-1.276286477</v>
      </c>
      <c r="F1045" s="37">
        <f>VLOOKUP(L1045,Mapping!D:H,5,0)</f>
        <v>0</v>
      </c>
      <c r="G1045" t="s">
        <v>562</v>
      </c>
      <c r="H1045" t="s">
        <v>182</v>
      </c>
      <c r="I1045" t="s">
        <v>1919</v>
      </c>
      <c r="J1045">
        <v>550000</v>
      </c>
      <c r="K1045" t="s">
        <v>666</v>
      </c>
      <c r="L1045">
        <v>553190</v>
      </c>
      <c r="M1045">
        <v>0</v>
      </c>
      <c r="N1045" t="s">
        <v>676</v>
      </c>
      <c r="O1045" t="s">
        <v>565</v>
      </c>
      <c r="P1045">
        <v>-5400641.5099999998</v>
      </c>
      <c r="Q1045">
        <v>0</v>
      </c>
      <c r="R1045">
        <v>-7362223.2599999998</v>
      </c>
      <c r="S1045">
        <v>0</v>
      </c>
      <c r="T1045">
        <v>-12762864.77</v>
      </c>
      <c r="U1045">
        <v>0</v>
      </c>
      <c r="V1045">
        <v>-5400641.5099999998</v>
      </c>
      <c r="W1045">
        <v>0</v>
      </c>
      <c r="X1045">
        <v>-7362223.2599999998</v>
      </c>
      <c r="Y1045">
        <v>0</v>
      </c>
      <c r="Z1045">
        <v>-12762864.77</v>
      </c>
      <c r="AA1045">
        <v>0</v>
      </c>
    </row>
    <row r="1046" spans="1:27" ht="15" customHeight="1" x14ac:dyDescent="0.25">
      <c r="A1046" s="37" t="str">
        <f t="shared" si="48"/>
        <v>LDSAPFIgnore</v>
      </c>
      <c r="B1046" s="37" t="str">
        <f>VLOOKUP(L1046,Mapping!D:F,3,0)</f>
        <v>Ignore</v>
      </c>
      <c r="C1046" s="37" t="str">
        <f>VLOOKUP(L1046,Mapping!D:G,4,0)</f>
        <v>Mirror</v>
      </c>
      <c r="D1046" s="38">
        <f t="shared" si="49"/>
        <v>3E-9</v>
      </c>
      <c r="E1046" s="38">
        <f t="shared" si="50"/>
        <v>7.0000000000000006E-9</v>
      </c>
      <c r="F1046" s="37">
        <f>VLOOKUP(L1046,Mapping!D:H,5,0)</f>
        <v>0</v>
      </c>
      <c r="G1046" t="s">
        <v>562</v>
      </c>
      <c r="H1046" t="s">
        <v>182</v>
      </c>
      <c r="I1046" t="s">
        <v>1919</v>
      </c>
      <c r="J1046">
        <v>550000</v>
      </c>
      <c r="K1046" t="s">
        <v>666</v>
      </c>
      <c r="L1046">
        <v>553197</v>
      </c>
      <c r="M1046">
        <v>0</v>
      </c>
      <c r="N1046" t="s">
        <v>677</v>
      </c>
      <c r="O1046" t="s">
        <v>565</v>
      </c>
      <c r="P1046">
        <v>0</v>
      </c>
      <c r="Q1046">
        <v>0.04</v>
      </c>
      <c r="R1046">
        <v>0</v>
      </c>
      <c r="S1046">
        <v>0.03</v>
      </c>
      <c r="T1046">
        <v>0</v>
      </c>
      <c r="U1046">
        <v>7.0000000000000007E-2</v>
      </c>
      <c r="V1046">
        <v>0</v>
      </c>
      <c r="W1046">
        <v>0.04</v>
      </c>
      <c r="X1046">
        <v>0</v>
      </c>
      <c r="Y1046">
        <v>0.03</v>
      </c>
      <c r="Z1046">
        <v>0</v>
      </c>
      <c r="AA1046">
        <v>7.0000000000000007E-2</v>
      </c>
    </row>
    <row r="1047" spans="1:27" ht="15" customHeight="1" x14ac:dyDescent="0.25">
      <c r="A1047" s="37" t="str">
        <f t="shared" si="48"/>
        <v>LDSAPF6.1</v>
      </c>
      <c r="B1047" s="37">
        <f>VLOOKUP(L1047,Mapping!D:F,3,0)</f>
        <v>6.1</v>
      </c>
      <c r="C1047" s="37" t="str">
        <f>VLOOKUP(L1047,Mapping!D:G,4,0)</f>
        <v>Accrual</v>
      </c>
      <c r="D1047" s="38">
        <f t="shared" si="49"/>
        <v>-1.2508898420000001</v>
      </c>
      <c r="E1047" s="38">
        <f t="shared" si="50"/>
        <v>-2.5462991210000001</v>
      </c>
      <c r="F1047" s="37">
        <f>VLOOKUP(L1047,Mapping!D:H,5,0)</f>
        <v>0</v>
      </c>
      <c r="G1047" t="s">
        <v>562</v>
      </c>
      <c r="H1047" t="s">
        <v>182</v>
      </c>
      <c r="I1047" t="s">
        <v>1919</v>
      </c>
      <c r="J1047">
        <v>550000</v>
      </c>
      <c r="K1047" t="s">
        <v>666</v>
      </c>
      <c r="L1047">
        <v>553202</v>
      </c>
      <c r="M1047">
        <v>0</v>
      </c>
      <c r="N1047" t="s">
        <v>678</v>
      </c>
      <c r="O1047" t="s">
        <v>565</v>
      </c>
      <c r="P1047">
        <v>-12954092.789999999</v>
      </c>
      <c r="Q1047">
        <v>0</v>
      </c>
      <c r="R1047">
        <v>-12508898.42</v>
      </c>
      <c r="S1047">
        <v>0</v>
      </c>
      <c r="T1047">
        <v>-25462991.210000001</v>
      </c>
      <c r="U1047">
        <v>0</v>
      </c>
      <c r="V1047">
        <v>-12954092.789999999</v>
      </c>
      <c r="W1047">
        <v>0</v>
      </c>
      <c r="X1047">
        <v>-12508898.42</v>
      </c>
      <c r="Y1047">
        <v>0</v>
      </c>
      <c r="Z1047">
        <v>-25462991.210000001</v>
      </c>
      <c r="AA1047">
        <v>0</v>
      </c>
    </row>
    <row r="1048" spans="1:27" ht="15" customHeight="1" x14ac:dyDescent="0.25">
      <c r="A1048" s="37" t="str">
        <f t="shared" si="48"/>
        <v>LDSAPF6.1a</v>
      </c>
      <c r="B1048" s="37" t="str">
        <f>VLOOKUP(L1048,Mapping!D:F,3,0)</f>
        <v>6.1a</v>
      </c>
      <c r="C1048" s="37" t="str">
        <f>VLOOKUP(L1048,Mapping!D:G,4,0)</f>
        <v>Accrual</v>
      </c>
      <c r="D1048" s="38">
        <f t="shared" si="49"/>
        <v>5.5605119999999994E-2</v>
      </c>
      <c r="E1048" s="38">
        <f t="shared" si="50"/>
        <v>0.15136797900000001</v>
      </c>
      <c r="F1048" s="37">
        <f>VLOOKUP(L1048,Mapping!D:H,5,0)</f>
        <v>0</v>
      </c>
      <c r="G1048" t="s">
        <v>562</v>
      </c>
      <c r="H1048" t="s">
        <v>182</v>
      </c>
      <c r="I1048" t="s">
        <v>1919</v>
      </c>
      <c r="J1048">
        <v>550000</v>
      </c>
      <c r="K1048" t="s">
        <v>666</v>
      </c>
      <c r="L1048">
        <v>553203</v>
      </c>
      <c r="M1048">
        <v>0</v>
      </c>
      <c r="N1048" t="s">
        <v>742</v>
      </c>
      <c r="O1048" t="s">
        <v>565</v>
      </c>
      <c r="P1048">
        <v>0</v>
      </c>
      <c r="Q1048">
        <v>957628.59</v>
      </c>
      <c r="R1048">
        <v>0</v>
      </c>
      <c r="S1048">
        <v>556051.19999999995</v>
      </c>
      <c r="T1048">
        <v>0</v>
      </c>
      <c r="U1048">
        <v>1513679.79</v>
      </c>
      <c r="V1048">
        <v>0</v>
      </c>
      <c r="W1048">
        <v>957628.59</v>
      </c>
      <c r="X1048">
        <v>0</v>
      </c>
      <c r="Y1048">
        <v>556051.19999999995</v>
      </c>
      <c r="Z1048">
        <v>0</v>
      </c>
      <c r="AA1048">
        <v>1513679.79</v>
      </c>
    </row>
    <row r="1049" spans="1:27" ht="15" customHeight="1" x14ac:dyDescent="0.25">
      <c r="A1049" s="37" t="str">
        <f t="shared" si="48"/>
        <v>LDSAPF6.1</v>
      </c>
      <c r="B1049" s="37">
        <f>VLOOKUP(L1049,Mapping!D:F,3,0)</f>
        <v>6.1</v>
      </c>
      <c r="C1049" s="37" t="str">
        <f>VLOOKUP(L1049,Mapping!D:G,4,0)</f>
        <v>Accrual</v>
      </c>
      <c r="D1049" s="38">
        <f t="shared" si="49"/>
        <v>0.81547659299999997</v>
      </c>
      <c r="E1049" s="38">
        <f t="shared" si="50"/>
        <v>1.4207953720000002</v>
      </c>
      <c r="F1049" s="37">
        <f>VLOOKUP(L1049,Mapping!D:H,5,0)</f>
        <v>0</v>
      </c>
      <c r="G1049" t="s">
        <v>562</v>
      </c>
      <c r="H1049" t="s">
        <v>182</v>
      </c>
      <c r="I1049" t="s">
        <v>1919</v>
      </c>
      <c r="J1049">
        <v>550000</v>
      </c>
      <c r="K1049" t="s">
        <v>666</v>
      </c>
      <c r="L1049">
        <v>553208</v>
      </c>
      <c r="M1049">
        <v>0</v>
      </c>
      <c r="N1049" t="s">
        <v>679</v>
      </c>
      <c r="O1049" t="s">
        <v>565</v>
      </c>
      <c r="P1049">
        <v>0</v>
      </c>
      <c r="Q1049">
        <v>6053187.79</v>
      </c>
      <c r="R1049">
        <v>0</v>
      </c>
      <c r="S1049">
        <v>8154765.9299999997</v>
      </c>
      <c r="T1049">
        <v>0</v>
      </c>
      <c r="U1049">
        <v>14207953.720000001</v>
      </c>
      <c r="V1049">
        <v>0</v>
      </c>
      <c r="W1049">
        <v>6053187.79</v>
      </c>
      <c r="X1049">
        <v>0</v>
      </c>
      <c r="Y1049">
        <v>8154765.9299999997</v>
      </c>
      <c r="Z1049">
        <v>0</v>
      </c>
      <c r="AA1049">
        <v>14207953.720000001</v>
      </c>
    </row>
    <row r="1050" spans="1:27" ht="15" customHeight="1" x14ac:dyDescent="0.25">
      <c r="A1050" s="37" t="str">
        <f t="shared" si="48"/>
        <v>LDSAPFIgnore</v>
      </c>
      <c r="B1050" s="37" t="str">
        <f>VLOOKUP(L1050,Mapping!D:F,3,0)</f>
        <v>Ignore</v>
      </c>
      <c r="C1050" s="37" t="str">
        <f>VLOOKUP(L1050,Mapping!D:G,4,0)</f>
        <v>Mirror</v>
      </c>
      <c r="D1050" s="38">
        <f t="shared" si="49"/>
        <v>-1.3347585E-2</v>
      </c>
      <c r="E1050" s="38">
        <f t="shared" si="50"/>
        <v>-1.3347585E-2</v>
      </c>
      <c r="F1050" s="37">
        <f>VLOOKUP(L1050,Mapping!D:H,5,0)</f>
        <v>0</v>
      </c>
      <c r="G1050" t="s">
        <v>562</v>
      </c>
      <c r="H1050" t="s">
        <v>182</v>
      </c>
      <c r="I1050" t="s">
        <v>1919</v>
      </c>
      <c r="J1050">
        <v>550000</v>
      </c>
      <c r="K1050" t="s">
        <v>666</v>
      </c>
      <c r="L1050">
        <v>553213</v>
      </c>
      <c r="M1050">
        <v>0</v>
      </c>
      <c r="N1050" t="s">
        <v>680</v>
      </c>
      <c r="O1050" t="s">
        <v>565</v>
      </c>
      <c r="P1050">
        <v>0</v>
      </c>
      <c r="Q1050">
        <v>0</v>
      </c>
      <c r="R1050">
        <v>-133475.85</v>
      </c>
      <c r="S1050">
        <v>0</v>
      </c>
      <c r="T1050">
        <v>-133475.85</v>
      </c>
      <c r="U1050">
        <v>0</v>
      </c>
      <c r="V1050">
        <v>0</v>
      </c>
      <c r="W1050">
        <v>0</v>
      </c>
      <c r="X1050">
        <v>-133475.85</v>
      </c>
      <c r="Y1050">
        <v>0</v>
      </c>
      <c r="Z1050">
        <v>-133475.85</v>
      </c>
      <c r="AA1050">
        <v>0</v>
      </c>
    </row>
    <row r="1051" spans="1:27" ht="15" customHeight="1" x14ac:dyDescent="0.25">
      <c r="A1051" s="37" t="str">
        <f t="shared" si="48"/>
        <v>LDSAPFIgnore</v>
      </c>
      <c r="B1051" s="37" t="str">
        <f>VLOOKUP(L1051,Mapping!D:F,3,0)</f>
        <v>Ignore</v>
      </c>
      <c r="C1051" s="37" t="str">
        <f>VLOOKUP(L1051,Mapping!D:G,4,0)</f>
        <v>Mirror</v>
      </c>
      <c r="D1051" s="38">
        <f t="shared" si="49"/>
        <v>-2.6057229999999999E-3</v>
      </c>
      <c r="E1051" s="38">
        <f t="shared" si="50"/>
        <v>-7.0068990000000005E-3</v>
      </c>
      <c r="F1051" s="37">
        <f>VLOOKUP(L1051,Mapping!D:H,5,0)</f>
        <v>0</v>
      </c>
      <c r="G1051" t="s">
        <v>562</v>
      </c>
      <c r="H1051" t="s">
        <v>182</v>
      </c>
      <c r="I1051" t="s">
        <v>1919</v>
      </c>
      <c r="J1051">
        <v>550000</v>
      </c>
      <c r="K1051" t="s">
        <v>666</v>
      </c>
      <c r="L1051">
        <v>553219</v>
      </c>
      <c r="M1051">
        <v>0</v>
      </c>
      <c r="N1051" t="s">
        <v>865</v>
      </c>
      <c r="O1051" t="s">
        <v>565</v>
      </c>
      <c r="P1051">
        <v>-44011.76</v>
      </c>
      <c r="Q1051">
        <v>0</v>
      </c>
      <c r="R1051">
        <v>-26057.23</v>
      </c>
      <c r="S1051">
        <v>0</v>
      </c>
      <c r="T1051">
        <v>-70068.990000000005</v>
      </c>
      <c r="U1051">
        <v>0</v>
      </c>
      <c r="V1051">
        <v>-44011.76</v>
      </c>
      <c r="W1051">
        <v>0</v>
      </c>
      <c r="X1051">
        <v>-26057.23</v>
      </c>
      <c r="Y1051">
        <v>0</v>
      </c>
      <c r="Z1051">
        <v>-70068.990000000005</v>
      </c>
      <c r="AA1051">
        <v>0</v>
      </c>
    </row>
    <row r="1052" spans="1:27" ht="15" customHeight="1" x14ac:dyDescent="0.25">
      <c r="A1052" s="37" t="str">
        <f t="shared" si="48"/>
        <v>LDSAPF6.1a</v>
      </c>
      <c r="B1052" s="37" t="str">
        <f>VLOOKUP(L1052,Mapping!D:F,3,0)</f>
        <v>6.1a</v>
      </c>
      <c r="C1052" s="37" t="str">
        <f>VLOOKUP(L1052,Mapping!D:G,4,0)</f>
        <v>Accrual</v>
      </c>
      <c r="D1052" s="38">
        <f t="shared" si="49"/>
        <v>-9.2030086999999997E-2</v>
      </c>
      <c r="E1052" s="38">
        <f t="shared" si="50"/>
        <v>-0.15953978799999999</v>
      </c>
      <c r="F1052" s="37">
        <f>VLOOKUP(L1052,Mapping!D:H,5,0)</f>
        <v>0</v>
      </c>
      <c r="G1052" t="s">
        <v>562</v>
      </c>
      <c r="H1052" t="s">
        <v>182</v>
      </c>
      <c r="I1052" t="s">
        <v>1919</v>
      </c>
      <c r="J1052">
        <v>550000</v>
      </c>
      <c r="K1052" t="s">
        <v>666</v>
      </c>
      <c r="L1052">
        <v>554526</v>
      </c>
      <c r="M1052">
        <v>0</v>
      </c>
      <c r="N1052" t="s">
        <v>681</v>
      </c>
      <c r="O1052" t="s">
        <v>565</v>
      </c>
      <c r="P1052">
        <v>-675097.01</v>
      </c>
      <c r="Q1052">
        <v>0</v>
      </c>
      <c r="R1052">
        <v>-920300.87</v>
      </c>
      <c r="S1052">
        <v>0</v>
      </c>
      <c r="T1052">
        <v>-1595397.88</v>
      </c>
      <c r="U1052">
        <v>0</v>
      </c>
      <c r="V1052">
        <v>-675097.01</v>
      </c>
      <c r="W1052">
        <v>0</v>
      </c>
      <c r="X1052">
        <v>-920300.87</v>
      </c>
      <c r="Y1052">
        <v>0</v>
      </c>
      <c r="Z1052">
        <v>-1595397.88</v>
      </c>
      <c r="AA1052">
        <v>0</v>
      </c>
    </row>
    <row r="1053" spans="1:27" ht="15" customHeight="1" x14ac:dyDescent="0.25">
      <c r="A1053" s="37" t="str">
        <f t="shared" si="48"/>
        <v>LDSAPFIgnore</v>
      </c>
      <c r="B1053" s="37" t="str">
        <f>VLOOKUP(L1053,Mapping!D:F,3,0)</f>
        <v>Ignore</v>
      </c>
      <c r="C1053" s="37" t="str">
        <f>VLOOKUP(L1053,Mapping!D:G,4,0)</f>
        <v>Mirror</v>
      </c>
      <c r="D1053" s="38">
        <f t="shared" si="49"/>
        <v>-0.10509281100000001</v>
      </c>
      <c r="E1053" s="38">
        <f t="shared" si="50"/>
        <v>-0.105412094</v>
      </c>
      <c r="F1053" s="37">
        <f>VLOOKUP(L1053,Mapping!D:H,5,0)</f>
        <v>0</v>
      </c>
      <c r="G1053" t="s">
        <v>562</v>
      </c>
      <c r="H1053" t="s">
        <v>182</v>
      </c>
      <c r="I1053" t="s">
        <v>1919</v>
      </c>
      <c r="J1053">
        <v>550000</v>
      </c>
      <c r="K1053" t="s">
        <v>666</v>
      </c>
      <c r="L1053">
        <v>554527</v>
      </c>
      <c r="M1053">
        <v>0</v>
      </c>
      <c r="N1053" t="s">
        <v>682</v>
      </c>
      <c r="O1053" t="s">
        <v>565</v>
      </c>
      <c r="P1053">
        <v>-3192.83</v>
      </c>
      <c r="Q1053">
        <v>0</v>
      </c>
      <c r="R1053">
        <v>-1050928.1100000001</v>
      </c>
      <c r="S1053">
        <v>0</v>
      </c>
      <c r="T1053">
        <v>-1054120.94</v>
      </c>
      <c r="U1053">
        <v>0</v>
      </c>
      <c r="V1053">
        <v>-3192.83</v>
      </c>
      <c r="W1053">
        <v>0</v>
      </c>
      <c r="X1053">
        <v>-1050928.1100000001</v>
      </c>
      <c r="Y1053">
        <v>0</v>
      </c>
      <c r="Z1053">
        <v>-1054120.94</v>
      </c>
      <c r="AA1053">
        <v>0</v>
      </c>
    </row>
    <row r="1054" spans="1:27" ht="15" customHeight="1" x14ac:dyDescent="0.25">
      <c r="A1054" s="37" t="str">
        <f t="shared" si="48"/>
        <v>LDSAPFIgnore</v>
      </c>
      <c r="B1054" s="37" t="str">
        <f>VLOOKUP(L1054,Mapping!D:F,3,0)</f>
        <v>Ignore</v>
      </c>
      <c r="C1054" s="37" t="str">
        <f>VLOOKUP(L1054,Mapping!D:G,4,0)</f>
        <v>Mirror</v>
      </c>
      <c r="D1054" s="38">
        <f t="shared" si="49"/>
        <v>0</v>
      </c>
      <c r="E1054" s="38">
        <f t="shared" si="50"/>
        <v>-1.8879996999999999E-2</v>
      </c>
      <c r="F1054" s="37">
        <f>VLOOKUP(L1054,Mapping!D:H,5,0)</f>
        <v>0</v>
      </c>
      <c r="G1054" t="s">
        <v>562</v>
      </c>
      <c r="H1054" t="s">
        <v>182</v>
      </c>
      <c r="I1054" t="s">
        <v>1919</v>
      </c>
      <c r="J1054">
        <v>550000</v>
      </c>
      <c r="K1054" t="s">
        <v>666</v>
      </c>
      <c r="L1054">
        <v>555021</v>
      </c>
      <c r="M1054">
        <v>0</v>
      </c>
      <c r="N1054" t="s">
        <v>2255</v>
      </c>
      <c r="O1054" t="s">
        <v>565</v>
      </c>
      <c r="P1054">
        <v>-188799.97</v>
      </c>
      <c r="Q1054">
        <v>0</v>
      </c>
      <c r="R1054">
        <v>0</v>
      </c>
      <c r="S1054">
        <v>0</v>
      </c>
      <c r="T1054">
        <v>-188799.97</v>
      </c>
      <c r="U1054">
        <v>0</v>
      </c>
      <c r="V1054">
        <v>-188799.97</v>
      </c>
      <c r="W1054">
        <v>0</v>
      </c>
      <c r="X1054">
        <v>0</v>
      </c>
      <c r="Y1054">
        <v>0</v>
      </c>
      <c r="Z1054">
        <v>-188799.97</v>
      </c>
      <c r="AA1054">
        <v>0</v>
      </c>
    </row>
    <row r="1055" spans="1:27" ht="15" customHeight="1" x14ac:dyDescent="0.25">
      <c r="A1055" s="37" t="str">
        <f t="shared" si="48"/>
        <v>LDSAPFIgnore</v>
      </c>
      <c r="B1055" s="37" t="str">
        <f>VLOOKUP(L1055,Mapping!D:F,3,0)</f>
        <v>Ignore</v>
      </c>
      <c r="C1055" s="37" t="str">
        <f>VLOOKUP(L1055,Mapping!D:G,4,0)</f>
        <v>Mirror</v>
      </c>
      <c r="D1055" s="38">
        <f t="shared" si="49"/>
        <v>-7.7601889999999998E-3</v>
      </c>
      <c r="E1055" s="38">
        <f t="shared" si="50"/>
        <v>-1.5658525E-2</v>
      </c>
      <c r="F1055" s="37">
        <f>VLOOKUP(L1055,Mapping!D:H,5,0)</f>
        <v>0</v>
      </c>
      <c r="G1055" t="s">
        <v>562</v>
      </c>
      <c r="H1055" t="s">
        <v>182</v>
      </c>
      <c r="I1055" t="s">
        <v>1919</v>
      </c>
      <c r="J1055">
        <v>550000</v>
      </c>
      <c r="K1055" t="s">
        <v>666</v>
      </c>
      <c r="L1055">
        <v>555104</v>
      </c>
      <c r="M1055">
        <v>0</v>
      </c>
      <c r="N1055" t="s">
        <v>683</v>
      </c>
      <c r="O1055" t="s">
        <v>565</v>
      </c>
      <c r="P1055">
        <v>-78983.360000000001</v>
      </c>
      <c r="Q1055">
        <v>0</v>
      </c>
      <c r="R1055">
        <v>-77601.89</v>
      </c>
      <c r="S1055">
        <v>0</v>
      </c>
      <c r="T1055">
        <v>-156585.25</v>
      </c>
      <c r="U1055">
        <v>0</v>
      </c>
      <c r="V1055">
        <v>-78983.360000000001</v>
      </c>
      <c r="W1055">
        <v>0</v>
      </c>
      <c r="X1055">
        <v>-77601.89</v>
      </c>
      <c r="Y1055">
        <v>0</v>
      </c>
      <c r="Z1055">
        <v>-156585.25</v>
      </c>
      <c r="AA1055">
        <v>0</v>
      </c>
    </row>
    <row r="1056" spans="1:27" ht="15" customHeight="1" x14ac:dyDescent="0.25">
      <c r="A1056" s="37" t="str">
        <f t="shared" si="48"/>
        <v>LDSAPF6.1</v>
      </c>
      <c r="B1056" s="37">
        <f>VLOOKUP(L1056,Mapping!D:F,3,0)</f>
        <v>6.1</v>
      </c>
      <c r="C1056" s="37" t="str">
        <f>VLOOKUP(L1056,Mapping!D:G,4,0)</f>
        <v>Accrual</v>
      </c>
      <c r="D1056" s="38">
        <f t="shared" si="49"/>
        <v>-0.80393155800000005</v>
      </c>
      <c r="E1056" s="38">
        <f t="shared" si="50"/>
        <v>-1.409250337</v>
      </c>
      <c r="F1056" s="37">
        <f>VLOOKUP(L1056,Mapping!D:H,5,0)</f>
        <v>0</v>
      </c>
      <c r="G1056" t="s">
        <v>562</v>
      </c>
      <c r="H1056" t="s">
        <v>182</v>
      </c>
      <c r="I1056" t="s">
        <v>1919</v>
      </c>
      <c r="J1056">
        <v>550000</v>
      </c>
      <c r="K1056" t="s">
        <v>666</v>
      </c>
      <c r="L1056">
        <v>555157</v>
      </c>
      <c r="M1056">
        <v>0</v>
      </c>
      <c r="N1056" t="s">
        <v>684</v>
      </c>
      <c r="O1056" t="s">
        <v>565</v>
      </c>
      <c r="P1056">
        <v>-6053187.79</v>
      </c>
      <c r="Q1056">
        <v>0</v>
      </c>
      <c r="R1056">
        <v>-8039315.5800000001</v>
      </c>
      <c r="S1056">
        <v>0</v>
      </c>
      <c r="T1056">
        <v>-14092503.369999999</v>
      </c>
      <c r="U1056">
        <v>0</v>
      </c>
      <c r="V1056">
        <v>-6053187.79</v>
      </c>
      <c r="W1056">
        <v>0</v>
      </c>
      <c r="X1056">
        <v>-8039315.5800000001</v>
      </c>
      <c r="Y1056">
        <v>0</v>
      </c>
      <c r="Z1056">
        <v>-14092503.369999999</v>
      </c>
      <c r="AA1056">
        <v>0</v>
      </c>
    </row>
    <row r="1057" spans="1:27" ht="15" customHeight="1" x14ac:dyDescent="0.25">
      <c r="A1057" s="37" t="str">
        <f t="shared" si="48"/>
        <v>LDSAPF6.1</v>
      </c>
      <c r="B1057" s="37">
        <f>VLOOKUP(L1057,Mapping!D:F,3,0)</f>
        <v>6.1</v>
      </c>
      <c r="C1057" s="37" t="str">
        <f>VLOOKUP(L1057,Mapping!D:G,4,0)</f>
        <v>Accrual</v>
      </c>
      <c r="D1057" s="38">
        <f t="shared" si="49"/>
        <v>-1.1545035E-2</v>
      </c>
      <c r="E1057" s="38">
        <f t="shared" si="50"/>
        <v>-1.1545035E-2</v>
      </c>
      <c r="F1057" s="37">
        <f>VLOOKUP(L1057,Mapping!D:H,5,0)</f>
        <v>0</v>
      </c>
      <c r="G1057" t="s">
        <v>562</v>
      </c>
      <c r="H1057" t="s">
        <v>182</v>
      </c>
      <c r="I1057" t="s">
        <v>1919</v>
      </c>
      <c r="J1057">
        <v>550000</v>
      </c>
      <c r="K1057" t="s">
        <v>666</v>
      </c>
      <c r="L1057">
        <v>555159</v>
      </c>
      <c r="M1057">
        <v>0</v>
      </c>
      <c r="N1057" t="s">
        <v>2813</v>
      </c>
      <c r="O1057" t="s">
        <v>565</v>
      </c>
      <c r="P1057">
        <v>0</v>
      </c>
      <c r="Q1057">
        <v>0</v>
      </c>
      <c r="R1057">
        <v>-115450.35</v>
      </c>
      <c r="S1057">
        <v>0</v>
      </c>
      <c r="T1057">
        <v>-115450.35</v>
      </c>
      <c r="U1057">
        <v>0</v>
      </c>
      <c r="V1057">
        <v>0</v>
      </c>
      <c r="W1057">
        <v>0</v>
      </c>
      <c r="X1057">
        <v>-115450.35</v>
      </c>
      <c r="Y1057">
        <v>0</v>
      </c>
      <c r="Z1057">
        <v>-115450.35</v>
      </c>
      <c r="AA1057">
        <v>0</v>
      </c>
    </row>
    <row r="1058" spans="1:27" ht="15" customHeight="1" x14ac:dyDescent="0.25">
      <c r="A1058" s="37" t="str">
        <f t="shared" si="48"/>
        <v>LDSAPFIgnore</v>
      </c>
      <c r="B1058" s="37" t="str">
        <f>VLOOKUP(L1058,Mapping!D:F,3,0)</f>
        <v>Ignore</v>
      </c>
      <c r="C1058" s="37" t="str">
        <f>VLOOKUP(L1058,Mapping!D:G,4,0)</f>
        <v>Mirror</v>
      </c>
      <c r="D1058" s="38">
        <f t="shared" si="49"/>
        <v>-2.5018181E-2</v>
      </c>
      <c r="E1058" s="38">
        <f t="shared" si="50"/>
        <v>-3.4448868000000001E-2</v>
      </c>
      <c r="F1058" s="37">
        <f>VLOOKUP(L1058,Mapping!D:H,5,0)</f>
        <v>0</v>
      </c>
      <c r="G1058" t="s">
        <v>562</v>
      </c>
      <c r="H1058" t="s">
        <v>182</v>
      </c>
      <c r="I1058" t="s">
        <v>1919</v>
      </c>
      <c r="J1058">
        <v>550000</v>
      </c>
      <c r="K1058" t="s">
        <v>666</v>
      </c>
      <c r="L1058">
        <v>555204</v>
      </c>
      <c r="M1058">
        <v>0</v>
      </c>
      <c r="N1058" t="s">
        <v>685</v>
      </c>
      <c r="O1058" t="s">
        <v>565</v>
      </c>
      <c r="P1058">
        <v>-94306.87</v>
      </c>
      <c r="Q1058">
        <v>0</v>
      </c>
      <c r="R1058">
        <v>-250181.81</v>
      </c>
      <c r="S1058">
        <v>0</v>
      </c>
      <c r="T1058">
        <v>-344488.68</v>
      </c>
      <c r="U1058">
        <v>0</v>
      </c>
      <c r="V1058">
        <v>-94306.87</v>
      </c>
      <c r="W1058">
        <v>0</v>
      </c>
      <c r="X1058">
        <v>-250181.81</v>
      </c>
      <c r="Y1058">
        <v>0</v>
      </c>
      <c r="Z1058">
        <v>-344488.68</v>
      </c>
      <c r="AA1058">
        <v>0</v>
      </c>
    </row>
    <row r="1059" spans="1:27" ht="15" customHeight="1" x14ac:dyDescent="0.25">
      <c r="A1059" s="37" t="str">
        <f t="shared" si="48"/>
        <v>LDSAPF6.1a</v>
      </c>
      <c r="B1059" s="37" t="str">
        <f>VLOOKUP(L1059,Mapping!D:F,3,0)</f>
        <v>6.1a</v>
      </c>
      <c r="C1059" s="37" t="str">
        <f>VLOOKUP(L1059,Mapping!D:G,4,0)</f>
        <v>Accrual</v>
      </c>
      <c r="D1059" s="38">
        <f t="shared" si="49"/>
        <v>-0.12523883600000002</v>
      </c>
      <c r="E1059" s="38">
        <f t="shared" si="50"/>
        <v>-0.22852869200000001</v>
      </c>
      <c r="F1059" s="37">
        <f>VLOOKUP(L1059,Mapping!D:H,5,0)</f>
        <v>0</v>
      </c>
      <c r="G1059" t="s">
        <v>562</v>
      </c>
      <c r="H1059" t="s">
        <v>182</v>
      </c>
      <c r="I1059" t="s">
        <v>1919</v>
      </c>
      <c r="J1059">
        <v>550000</v>
      </c>
      <c r="K1059" t="s">
        <v>666</v>
      </c>
      <c r="L1059">
        <v>555597</v>
      </c>
      <c r="M1059">
        <v>0</v>
      </c>
      <c r="N1059" t="s">
        <v>686</v>
      </c>
      <c r="O1059" t="s">
        <v>565</v>
      </c>
      <c r="P1059">
        <v>-1032898.5600000001</v>
      </c>
      <c r="Q1059">
        <v>0</v>
      </c>
      <c r="R1059">
        <v>-1252388.3600000001</v>
      </c>
      <c r="S1059">
        <v>0</v>
      </c>
      <c r="T1059">
        <v>-2285286.92</v>
      </c>
      <c r="U1059">
        <v>0</v>
      </c>
      <c r="V1059">
        <v>-1032898.5600000001</v>
      </c>
      <c r="W1059">
        <v>0</v>
      </c>
      <c r="X1059">
        <v>-1252388.3600000001</v>
      </c>
      <c r="Y1059">
        <v>0</v>
      </c>
      <c r="Z1059">
        <v>-2285286.92</v>
      </c>
      <c r="AA1059">
        <v>0</v>
      </c>
    </row>
    <row r="1060" spans="1:27" ht="15" customHeight="1" x14ac:dyDescent="0.25">
      <c r="A1060" s="37" t="str">
        <f t="shared" si="48"/>
        <v>LDSAPF6.1a</v>
      </c>
      <c r="B1060" s="37" t="str">
        <f>VLOOKUP(L1060,Mapping!D:F,3,0)</f>
        <v>6.1a</v>
      </c>
      <c r="C1060" s="37" t="str">
        <f>VLOOKUP(L1060,Mapping!D:G,4,0)</f>
        <v>Accrual</v>
      </c>
      <c r="D1060" s="38">
        <f t="shared" si="49"/>
        <v>-0.12523883600000002</v>
      </c>
      <c r="E1060" s="38">
        <f t="shared" si="50"/>
        <v>-0.22852869200000001</v>
      </c>
      <c r="F1060" s="37">
        <f>VLOOKUP(L1060,Mapping!D:H,5,0)</f>
        <v>0</v>
      </c>
      <c r="G1060" t="s">
        <v>562</v>
      </c>
      <c r="H1060" t="s">
        <v>182</v>
      </c>
      <c r="I1060" t="s">
        <v>1919</v>
      </c>
      <c r="J1060">
        <v>550000</v>
      </c>
      <c r="K1060" t="s">
        <v>666</v>
      </c>
      <c r="L1060">
        <v>555598</v>
      </c>
      <c r="M1060">
        <v>0</v>
      </c>
      <c r="N1060" t="s">
        <v>687</v>
      </c>
      <c r="O1060" t="s">
        <v>565</v>
      </c>
      <c r="P1060">
        <v>-1032898.5600000001</v>
      </c>
      <c r="Q1060">
        <v>0</v>
      </c>
      <c r="R1060">
        <v>-1252388.3600000001</v>
      </c>
      <c r="S1060">
        <v>0</v>
      </c>
      <c r="T1060">
        <v>-2285286.92</v>
      </c>
      <c r="U1060">
        <v>0</v>
      </c>
      <c r="V1060">
        <v>-1032898.5600000001</v>
      </c>
      <c r="W1060">
        <v>0</v>
      </c>
      <c r="X1060">
        <v>-1252388.3600000001</v>
      </c>
      <c r="Y1060">
        <v>0</v>
      </c>
      <c r="Z1060">
        <v>-2285286.92</v>
      </c>
      <c r="AA1060">
        <v>0</v>
      </c>
    </row>
    <row r="1061" spans="1:27" ht="15" customHeight="1" x14ac:dyDescent="0.25">
      <c r="A1061" s="37" t="str">
        <f t="shared" si="48"/>
        <v>LDSAPF6.1a</v>
      </c>
      <c r="B1061" s="37" t="str">
        <f>VLOOKUP(L1061,Mapping!D:F,3,0)</f>
        <v>6.1a</v>
      </c>
      <c r="C1061" s="37" t="str">
        <f>VLOOKUP(L1061,Mapping!D:G,4,0)</f>
        <v>Accrual</v>
      </c>
      <c r="D1061" s="38">
        <f t="shared" si="49"/>
        <v>3.1569089999999998E-3</v>
      </c>
      <c r="E1061" s="38">
        <f t="shared" si="50"/>
        <v>6.583943000000001E-3</v>
      </c>
      <c r="F1061" s="37">
        <f>VLOOKUP(L1061,Mapping!D:H,5,0)</f>
        <v>0</v>
      </c>
      <c r="G1061" t="s">
        <v>562</v>
      </c>
      <c r="H1061" t="s">
        <v>182</v>
      </c>
      <c r="I1061" t="s">
        <v>1919</v>
      </c>
      <c r="J1061">
        <v>550000</v>
      </c>
      <c r="K1061" t="s">
        <v>666</v>
      </c>
      <c r="L1061">
        <v>555599</v>
      </c>
      <c r="M1061">
        <v>0</v>
      </c>
      <c r="N1061" t="s">
        <v>688</v>
      </c>
      <c r="O1061" t="s">
        <v>565</v>
      </c>
      <c r="P1061">
        <v>0</v>
      </c>
      <c r="Q1061">
        <v>34270.340000000004</v>
      </c>
      <c r="R1061">
        <v>0</v>
      </c>
      <c r="S1061">
        <v>31569.09</v>
      </c>
      <c r="T1061">
        <v>0</v>
      </c>
      <c r="U1061">
        <v>65839.430000000008</v>
      </c>
      <c r="V1061">
        <v>0</v>
      </c>
      <c r="W1061">
        <v>34270.340000000004</v>
      </c>
      <c r="X1061">
        <v>0</v>
      </c>
      <c r="Y1061">
        <v>31569.09</v>
      </c>
      <c r="Z1061">
        <v>0</v>
      </c>
      <c r="AA1061">
        <v>65839.430000000008</v>
      </c>
    </row>
    <row r="1062" spans="1:27" ht="15" customHeight="1" x14ac:dyDescent="0.25">
      <c r="A1062" s="37" t="str">
        <f t="shared" si="48"/>
        <v>LDSAPF6.1a</v>
      </c>
      <c r="B1062" s="37" t="str">
        <f>VLOOKUP(L1062,Mapping!D:F,3,0)</f>
        <v>6.1a</v>
      </c>
      <c r="C1062" s="37" t="str">
        <f>VLOOKUP(L1062,Mapping!D:G,4,0)</f>
        <v>Accrual</v>
      </c>
      <c r="D1062" s="38">
        <f t="shared" si="49"/>
        <v>3.1569089999999998E-3</v>
      </c>
      <c r="E1062" s="38">
        <f t="shared" si="50"/>
        <v>6.583943000000001E-3</v>
      </c>
      <c r="F1062" s="37">
        <f>VLOOKUP(L1062,Mapping!D:H,5,0)</f>
        <v>0</v>
      </c>
      <c r="G1062" t="s">
        <v>562</v>
      </c>
      <c r="H1062" t="s">
        <v>182</v>
      </c>
      <c r="I1062" t="s">
        <v>1919</v>
      </c>
      <c r="J1062">
        <v>550000</v>
      </c>
      <c r="K1062" t="s">
        <v>666</v>
      </c>
      <c r="L1062">
        <v>555600</v>
      </c>
      <c r="M1062">
        <v>0</v>
      </c>
      <c r="N1062" t="s">
        <v>689</v>
      </c>
      <c r="O1062" t="s">
        <v>565</v>
      </c>
      <c r="P1062">
        <v>0</v>
      </c>
      <c r="Q1062">
        <v>34270.340000000004</v>
      </c>
      <c r="R1062">
        <v>0</v>
      </c>
      <c r="S1062">
        <v>31569.09</v>
      </c>
      <c r="T1062">
        <v>0</v>
      </c>
      <c r="U1062">
        <v>65839.430000000008</v>
      </c>
      <c r="V1062">
        <v>0</v>
      </c>
      <c r="W1062">
        <v>34270.340000000004</v>
      </c>
      <c r="X1062">
        <v>0</v>
      </c>
      <c r="Y1062">
        <v>31569.09</v>
      </c>
      <c r="Z1062">
        <v>0</v>
      </c>
      <c r="AA1062">
        <v>65839.430000000008</v>
      </c>
    </row>
    <row r="1063" spans="1:27" ht="15" customHeight="1" x14ac:dyDescent="0.25">
      <c r="A1063" s="37" t="str">
        <f t="shared" si="48"/>
        <v>LDSAPFIgnore</v>
      </c>
      <c r="B1063" s="37" t="str">
        <f>VLOOKUP(L1063,Mapping!D:F,3,0)</f>
        <v>Ignore</v>
      </c>
      <c r="C1063" s="37" t="str">
        <f>VLOOKUP(L1063,Mapping!D:G,4,0)</f>
        <v>Mirror</v>
      </c>
      <c r="D1063" s="38">
        <f t="shared" si="49"/>
        <v>0</v>
      </c>
      <c r="E1063" s="38">
        <f t="shared" si="50"/>
        <v>-1.9431E-4</v>
      </c>
      <c r="F1063" s="37">
        <f>VLOOKUP(L1063,Mapping!D:H,5,0)</f>
        <v>0</v>
      </c>
      <c r="G1063" t="s">
        <v>562</v>
      </c>
      <c r="H1063" t="s">
        <v>182</v>
      </c>
      <c r="I1063" t="s">
        <v>1919</v>
      </c>
      <c r="J1063">
        <v>550000</v>
      </c>
      <c r="K1063" t="s">
        <v>666</v>
      </c>
      <c r="L1063">
        <v>556421</v>
      </c>
      <c r="M1063">
        <v>0</v>
      </c>
      <c r="N1063" t="s">
        <v>690</v>
      </c>
      <c r="O1063" t="s">
        <v>565</v>
      </c>
      <c r="P1063">
        <v>-1943.1</v>
      </c>
      <c r="Q1063">
        <v>0</v>
      </c>
      <c r="R1063">
        <v>0</v>
      </c>
      <c r="S1063">
        <v>0</v>
      </c>
      <c r="T1063">
        <v>-1943.1</v>
      </c>
      <c r="U1063">
        <v>0</v>
      </c>
      <c r="V1063">
        <v>-1943.1</v>
      </c>
      <c r="W1063">
        <v>0</v>
      </c>
      <c r="X1063">
        <v>0</v>
      </c>
      <c r="Y1063">
        <v>0</v>
      </c>
      <c r="Z1063">
        <v>-1943.1</v>
      </c>
      <c r="AA1063">
        <v>0</v>
      </c>
    </row>
    <row r="1064" spans="1:27" ht="15" customHeight="1" x14ac:dyDescent="0.25">
      <c r="A1064" s="37" t="str">
        <f t="shared" si="48"/>
        <v>LDSAPF6.2</v>
      </c>
      <c r="B1064" s="37">
        <f>VLOOKUP(L1064,Mapping!D:F,3,0)</f>
        <v>6.2</v>
      </c>
      <c r="C1064" s="37" t="str">
        <f>VLOOKUP(L1064,Mapping!D:G,4,0)</f>
        <v>Accrual</v>
      </c>
      <c r="D1064" s="38">
        <f t="shared" si="49"/>
        <v>-1.3915058</v>
      </c>
      <c r="E1064" s="38">
        <f t="shared" si="50"/>
        <v>-2.539143814</v>
      </c>
      <c r="F1064" s="37">
        <f>VLOOKUP(L1064,Mapping!D:H,5,0)</f>
        <v>0</v>
      </c>
      <c r="G1064" t="s">
        <v>562</v>
      </c>
      <c r="H1064" t="s">
        <v>182</v>
      </c>
      <c r="I1064" t="s">
        <v>1919</v>
      </c>
      <c r="J1064">
        <v>555100</v>
      </c>
      <c r="K1064" t="s">
        <v>691</v>
      </c>
      <c r="L1064">
        <v>555100</v>
      </c>
      <c r="M1064">
        <v>0</v>
      </c>
      <c r="N1064" t="s">
        <v>692</v>
      </c>
      <c r="O1064" t="s">
        <v>565</v>
      </c>
      <c r="P1064">
        <v>-11476380.140000001</v>
      </c>
      <c r="Q1064">
        <v>0</v>
      </c>
      <c r="R1064">
        <v>-13915058</v>
      </c>
      <c r="S1064">
        <v>0</v>
      </c>
      <c r="T1064">
        <v>-25391438.140000001</v>
      </c>
      <c r="U1064">
        <v>0</v>
      </c>
      <c r="V1064">
        <v>-11476380.140000001</v>
      </c>
      <c r="W1064">
        <v>0</v>
      </c>
      <c r="X1064">
        <v>-13915058</v>
      </c>
      <c r="Y1064">
        <v>0</v>
      </c>
      <c r="Z1064">
        <v>-25391438.140000001</v>
      </c>
      <c r="AA1064">
        <v>0</v>
      </c>
    </row>
    <row r="1065" spans="1:27" ht="15" customHeight="1" x14ac:dyDescent="0.25">
      <c r="A1065" s="37" t="str">
        <f t="shared" si="48"/>
        <v>LDSAPF6.2</v>
      </c>
      <c r="B1065" s="37">
        <f>VLOOKUP(L1065,Mapping!D:F,3,0)</f>
        <v>6.2</v>
      </c>
      <c r="C1065" s="37" t="str">
        <f>VLOOKUP(L1065,Mapping!D:G,4,0)</f>
        <v>Accrual</v>
      </c>
      <c r="D1065" s="38">
        <f t="shared" si="49"/>
        <v>3.5076906999999997E-2</v>
      </c>
      <c r="E1065" s="38">
        <f t="shared" si="50"/>
        <v>7.3155093000000004E-2</v>
      </c>
      <c r="F1065" s="37">
        <f>VLOOKUP(L1065,Mapping!D:H,5,0)</f>
        <v>0</v>
      </c>
      <c r="G1065" t="s">
        <v>562</v>
      </c>
      <c r="H1065" t="s">
        <v>182</v>
      </c>
      <c r="I1065" t="s">
        <v>1919</v>
      </c>
      <c r="J1065">
        <v>555100</v>
      </c>
      <c r="K1065" t="s">
        <v>691</v>
      </c>
      <c r="L1065">
        <v>555329</v>
      </c>
      <c r="M1065">
        <v>0</v>
      </c>
      <c r="N1065" t="s">
        <v>693</v>
      </c>
      <c r="O1065" t="s">
        <v>565</v>
      </c>
      <c r="P1065">
        <v>0</v>
      </c>
      <c r="Q1065">
        <v>380781.86</v>
      </c>
      <c r="R1065">
        <v>0</v>
      </c>
      <c r="S1065">
        <v>350769.07</v>
      </c>
      <c r="T1065">
        <v>0</v>
      </c>
      <c r="U1065">
        <v>731550.93</v>
      </c>
      <c r="V1065">
        <v>0</v>
      </c>
      <c r="W1065">
        <v>380781.86</v>
      </c>
      <c r="X1065">
        <v>0</v>
      </c>
      <c r="Y1065">
        <v>350769.07</v>
      </c>
      <c r="Z1065">
        <v>0</v>
      </c>
      <c r="AA1065">
        <v>731550.93</v>
      </c>
    </row>
    <row r="1066" spans="1:27" ht="15" customHeight="1" x14ac:dyDescent="0.25">
      <c r="A1066" s="37" t="str">
        <f t="shared" si="48"/>
        <v>LDSAPFIgnore</v>
      </c>
      <c r="B1066" s="37" t="str">
        <f>VLOOKUP(L1066,Mapping!D:F,3,0)</f>
        <v>Ignore</v>
      </c>
      <c r="C1066" s="37" t="str">
        <f>VLOOKUP(L1066,Mapping!D:G,4,0)</f>
        <v>Ignore</v>
      </c>
      <c r="D1066" s="38">
        <f t="shared" si="49"/>
        <v>-0.67796610199999996</v>
      </c>
      <c r="E1066" s="38">
        <f t="shared" si="50"/>
        <v>-0.78813559399999999</v>
      </c>
      <c r="F1066" s="37">
        <f>VLOOKUP(L1066,Mapping!D:H,5,0)</f>
        <v>0</v>
      </c>
      <c r="G1066" t="s">
        <v>562</v>
      </c>
      <c r="H1066" t="s">
        <v>182</v>
      </c>
      <c r="I1066" t="s">
        <v>1919</v>
      </c>
      <c r="J1066">
        <v>555100</v>
      </c>
      <c r="K1066" t="s">
        <v>691</v>
      </c>
      <c r="L1066">
        <v>557773</v>
      </c>
      <c r="M1066">
        <v>0</v>
      </c>
      <c r="N1066" t="s">
        <v>936</v>
      </c>
      <c r="O1066" t="s">
        <v>565</v>
      </c>
      <c r="P1066">
        <v>-1101694.92</v>
      </c>
      <c r="Q1066">
        <v>0</v>
      </c>
      <c r="R1066">
        <v>-6779661.0199999996</v>
      </c>
      <c r="S1066">
        <v>0</v>
      </c>
      <c r="T1066">
        <v>-7881355.9400000004</v>
      </c>
      <c r="U1066">
        <v>0</v>
      </c>
      <c r="V1066">
        <v>-1101694.92</v>
      </c>
      <c r="W1066">
        <v>0</v>
      </c>
      <c r="X1066">
        <v>-6779661.0199999996</v>
      </c>
      <c r="Y1066">
        <v>0</v>
      </c>
      <c r="Z1066">
        <v>-7881355.9400000004</v>
      </c>
      <c r="AA1066">
        <v>0</v>
      </c>
    </row>
    <row r="1067" spans="1:27" ht="15" customHeight="1" x14ac:dyDescent="0.25">
      <c r="A1067" s="37" t="str">
        <f t="shared" si="48"/>
        <v>LDSAPFIgnore</v>
      </c>
      <c r="B1067" s="37" t="str">
        <f>VLOOKUP(L1067,Mapping!D:F,3,0)</f>
        <v>Ignore</v>
      </c>
      <c r="C1067" s="37" t="str">
        <f>VLOOKUP(L1067,Mapping!D:G,4,0)</f>
        <v>Ignore</v>
      </c>
      <c r="D1067" s="38">
        <f t="shared" si="49"/>
        <v>-6.101695E-2</v>
      </c>
      <c r="E1067" s="38">
        <f t="shared" si="50"/>
        <v>-7.0932203999999999E-2</v>
      </c>
      <c r="F1067" s="37">
        <f>VLOOKUP(L1067,Mapping!D:H,5,0)</f>
        <v>0</v>
      </c>
      <c r="G1067" t="s">
        <v>562</v>
      </c>
      <c r="H1067" t="s">
        <v>182</v>
      </c>
      <c r="I1067" t="s">
        <v>1919</v>
      </c>
      <c r="J1067">
        <v>555100</v>
      </c>
      <c r="K1067" t="s">
        <v>691</v>
      </c>
      <c r="L1067">
        <v>557774</v>
      </c>
      <c r="M1067">
        <v>0</v>
      </c>
      <c r="N1067" t="s">
        <v>937</v>
      </c>
      <c r="O1067" t="s">
        <v>565</v>
      </c>
      <c r="P1067">
        <v>-99152.54</v>
      </c>
      <c r="Q1067">
        <v>0</v>
      </c>
      <c r="R1067">
        <v>-610169.5</v>
      </c>
      <c r="S1067">
        <v>0</v>
      </c>
      <c r="T1067">
        <v>-709322.04</v>
      </c>
      <c r="U1067">
        <v>0</v>
      </c>
      <c r="V1067">
        <v>-99152.54</v>
      </c>
      <c r="W1067">
        <v>0</v>
      </c>
      <c r="X1067">
        <v>-610169.5</v>
      </c>
      <c r="Y1067">
        <v>0</v>
      </c>
      <c r="Z1067">
        <v>-709322.04</v>
      </c>
      <c r="AA1067">
        <v>0</v>
      </c>
    </row>
    <row r="1068" spans="1:27" ht="15" customHeight="1" x14ac:dyDescent="0.25">
      <c r="A1068" s="37" t="str">
        <f t="shared" si="48"/>
        <v>LDSAPFIgnore</v>
      </c>
      <c r="B1068" s="37" t="str">
        <f>VLOOKUP(L1068,Mapping!D:F,3,0)</f>
        <v>Ignore</v>
      </c>
      <c r="C1068" s="37" t="str">
        <f>VLOOKUP(L1068,Mapping!D:G,4,0)</f>
        <v>Ignore</v>
      </c>
      <c r="D1068" s="38">
        <f t="shared" si="49"/>
        <v>-6.101695E-2</v>
      </c>
      <c r="E1068" s="38">
        <f t="shared" si="50"/>
        <v>-7.0932203999999999E-2</v>
      </c>
      <c r="F1068" s="37">
        <f>VLOOKUP(L1068,Mapping!D:H,5,0)</f>
        <v>0</v>
      </c>
      <c r="G1068" t="s">
        <v>562</v>
      </c>
      <c r="H1068" t="s">
        <v>182</v>
      </c>
      <c r="I1068" t="s">
        <v>1919</v>
      </c>
      <c r="J1068">
        <v>555100</v>
      </c>
      <c r="K1068" t="s">
        <v>691</v>
      </c>
      <c r="L1068">
        <v>557775</v>
      </c>
      <c r="M1068">
        <v>0</v>
      </c>
      <c r="N1068" t="s">
        <v>938</v>
      </c>
      <c r="O1068" t="s">
        <v>565</v>
      </c>
      <c r="P1068">
        <v>-99152.54</v>
      </c>
      <c r="Q1068">
        <v>0</v>
      </c>
      <c r="R1068">
        <v>-610169.5</v>
      </c>
      <c r="S1068">
        <v>0</v>
      </c>
      <c r="T1068">
        <v>-709322.04</v>
      </c>
      <c r="U1068">
        <v>0</v>
      </c>
      <c r="V1068">
        <v>-99152.54</v>
      </c>
      <c r="W1068">
        <v>0</v>
      </c>
      <c r="X1068">
        <v>-610169.5</v>
      </c>
      <c r="Y1068">
        <v>0</v>
      </c>
      <c r="Z1068">
        <v>-709322.04</v>
      </c>
      <c r="AA1068">
        <v>0</v>
      </c>
    </row>
    <row r="1069" spans="1:27" ht="15" customHeight="1" x14ac:dyDescent="0.25">
      <c r="A1069" s="37" t="str">
        <f t="shared" si="48"/>
        <v>LDSAPFIgnore</v>
      </c>
      <c r="B1069" s="37" t="str">
        <f>VLOOKUP(L1069,Mapping!D:F,3,0)</f>
        <v>Ignore</v>
      </c>
      <c r="C1069" s="37" t="str">
        <f>VLOOKUP(L1069,Mapping!D:G,4,0)</f>
        <v>Ignore</v>
      </c>
      <c r="D1069" s="38">
        <f t="shared" si="49"/>
        <v>0.80000000199999999</v>
      </c>
      <c r="E1069" s="38">
        <f t="shared" si="50"/>
        <v>0.93000000199999999</v>
      </c>
      <c r="F1069" s="37">
        <f>VLOOKUP(L1069,Mapping!D:H,5,0)</f>
        <v>0</v>
      </c>
      <c r="G1069" t="s">
        <v>562</v>
      </c>
      <c r="H1069" t="s">
        <v>182</v>
      </c>
      <c r="I1069" t="s">
        <v>1919</v>
      </c>
      <c r="J1069">
        <v>555100</v>
      </c>
      <c r="K1069" t="s">
        <v>691</v>
      </c>
      <c r="L1069">
        <v>557776</v>
      </c>
      <c r="M1069">
        <v>0</v>
      </c>
      <c r="N1069" t="s">
        <v>939</v>
      </c>
      <c r="O1069" t="s">
        <v>565</v>
      </c>
      <c r="P1069">
        <v>0</v>
      </c>
      <c r="Q1069">
        <v>1300000</v>
      </c>
      <c r="R1069">
        <v>0</v>
      </c>
      <c r="S1069">
        <v>8000000.0199999996</v>
      </c>
      <c r="T1069">
        <v>0</v>
      </c>
      <c r="U1069">
        <v>9300000.0199999996</v>
      </c>
      <c r="V1069">
        <v>0</v>
      </c>
      <c r="W1069">
        <v>1300000</v>
      </c>
      <c r="X1069">
        <v>0</v>
      </c>
      <c r="Y1069">
        <v>8000000.0199999996</v>
      </c>
      <c r="Z1069">
        <v>0</v>
      </c>
      <c r="AA1069">
        <v>9300000.0199999996</v>
      </c>
    </row>
    <row r="1070" spans="1:27" ht="15" customHeight="1" x14ac:dyDescent="0.25">
      <c r="A1070" s="37" t="str">
        <f t="shared" si="48"/>
        <v>LDSAPFIgnore</v>
      </c>
      <c r="B1070" s="37" t="str">
        <f>VLOOKUP(L1070,Mapping!D:F,3,0)</f>
        <v>Ignore</v>
      </c>
      <c r="C1070" s="37" t="str">
        <f>VLOOKUP(L1070,Mapping!D:G,4,0)</f>
        <v>Ignore</v>
      </c>
      <c r="D1070" s="38">
        <f t="shared" si="49"/>
        <v>-0.64082577200000002</v>
      </c>
      <c r="E1070" s="38">
        <f t="shared" si="50"/>
        <v>-1.266178059</v>
      </c>
      <c r="F1070" s="37">
        <f>VLOOKUP(L1070,Mapping!D:H,5,0)</f>
        <v>0</v>
      </c>
      <c r="G1070" t="s">
        <v>562</v>
      </c>
      <c r="H1070" t="s">
        <v>182</v>
      </c>
      <c r="I1070" t="s">
        <v>1919</v>
      </c>
      <c r="J1070">
        <v>555300</v>
      </c>
      <c r="K1070" t="s">
        <v>697</v>
      </c>
      <c r="L1070">
        <v>553304</v>
      </c>
      <c r="M1070">
        <v>0</v>
      </c>
      <c r="N1070" t="s">
        <v>777</v>
      </c>
      <c r="O1070" t="s">
        <v>565</v>
      </c>
      <c r="P1070">
        <v>-6253522.8700000001</v>
      </c>
      <c r="Q1070">
        <v>0</v>
      </c>
      <c r="R1070">
        <v>-6408257.7199999997</v>
      </c>
      <c r="S1070">
        <v>0</v>
      </c>
      <c r="T1070">
        <v>-12661780.59</v>
      </c>
      <c r="U1070">
        <v>0</v>
      </c>
      <c r="V1070">
        <v>-6253522.8700000001</v>
      </c>
      <c r="W1070">
        <v>0</v>
      </c>
      <c r="X1070">
        <v>-6408257.7199999997</v>
      </c>
      <c r="Y1070">
        <v>0</v>
      </c>
      <c r="Z1070">
        <v>-12661780.59</v>
      </c>
      <c r="AA1070">
        <v>0</v>
      </c>
    </row>
    <row r="1071" spans="1:27" ht="15" customHeight="1" x14ac:dyDescent="0.25">
      <c r="A1071" s="37" t="str">
        <f t="shared" si="48"/>
        <v>LDSAPFIgnore</v>
      </c>
      <c r="B1071" s="37" t="str">
        <f>VLOOKUP(L1071,Mapping!D:F,3,0)</f>
        <v>Ignore</v>
      </c>
      <c r="C1071" s="37" t="str">
        <f>VLOOKUP(L1071,Mapping!D:G,4,0)</f>
        <v>Ignore</v>
      </c>
      <c r="D1071" s="38">
        <f t="shared" si="49"/>
        <v>-2.3467456000000001E-2</v>
      </c>
      <c r="E1071" s="38">
        <f t="shared" si="50"/>
        <v>-5.9212714E-2</v>
      </c>
      <c r="F1071" s="37">
        <f>VLOOKUP(L1071,Mapping!D:H,5,0)</f>
        <v>0</v>
      </c>
      <c r="G1071" t="s">
        <v>562</v>
      </c>
      <c r="H1071" t="s">
        <v>182</v>
      </c>
      <c r="I1071" t="s">
        <v>1919</v>
      </c>
      <c r="J1071">
        <v>555300</v>
      </c>
      <c r="K1071" t="s">
        <v>697</v>
      </c>
      <c r="L1071">
        <v>554366</v>
      </c>
      <c r="M1071">
        <v>0</v>
      </c>
      <c r="N1071" t="s">
        <v>780</v>
      </c>
      <c r="O1071" t="s">
        <v>565</v>
      </c>
      <c r="P1071">
        <v>-357452.58</v>
      </c>
      <c r="Q1071">
        <v>0</v>
      </c>
      <c r="R1071">
        <v>-234674.56</v>
      </c>
      <c r="S1071">
        <v>0</v>
      </c>
      <c r="T1071">
        <v>-592127.14</v>
      </c>
      <c r="U1071">
        <v>0</v>
      </c>
      <c r="V1071">
        <v>-357452.58</v>
      </c>
      <c r="W1071">
        <v>0</v>
      </c>
      <c r="X1071">
        <v>-234674.56</v>
      </c>
      <c r="Y1071">
        <v>0</v>
      </c>
      <c r="Z1071">
        <v>-592127.14</v>
      </c>
      <c r="AA1071">
        <v>0</v>
      </c>
    </row>
    <row r="1072" spans="1:27" ht="15" customHeight="1" x14ac:dyDescent="0.25">
      <c r="A1072" s="37" t="str">
        <f t="shared" si="48"/>
        <v>LDSTDFIgnore</v>
      </c>
      <c r="B1072" s="37" t="str">
        <f>VLOOKUP(L1072,Mapping!D:F,3,0)</f>
        <v>Ignore</v>
      </c>
      <c r="C1072" s="37" t="str">
        <f>VLOOKUP(L1072,Mapping!D:G,4,0)</f>
        <v>Ignore</v>
      </c>
      <c r="D1072" s="38">
        <f t="shared" si="49"/>
        <v>0</v>
      </c>
      <c r="E1072" s="38">
        <f t="shared" si="50"/>
        <v>4.3000000000000001E-8</v>
      </c>
      <c r="F1072" s="37" t="str">
        <f>VLOOKUP(L1072,Mapping!D:H,5,0)</f>
        <v>AUM</v>
      </c>
      <c r="G1072" t="s">
        <v>562</v>
      </c>
      <c r="H1072" t="s">
        <v>216</v>
      </c>
      <c r="I1072" t="s">
        <v>1964</v>
      </c>
      <c r="J1072">
        <v>102000</v>
      </c>
      <c r="K1072" t="s">
        <v>563</v>
      </c>
      <c r="L1072">
        <v>102110</v>
      </c>
      <c r="M1072">
        <v>0</v>
      </c>
      <c r="N1072" t="s">
        <v>788</v>
      </c>
      <c r="O1072" t="s">
        <v>565</v>
      </c>
      <c r="P1072">
        <v>0</v>
      </c>
      <c r="Q1072">
        <v>0.43</v>
      </c>
      <c r="R1072">
        <v>0</v>
      </c>
      <c r="S1072">
        <v>0</v>
      </c>
      <c r="T1072">
        <v>0</v>
      </c>
      <c r="U1072">
        <v>0.43</v>
      </c>
      <c r="V1072">
        <v>0</v>
      </c>
      <c r="W1072">
        <v>0.43</v>
      </c>
      <c r="X1072">
        <v>0</v>
      </c>
      <c r="Y1072">
        <v>0</v>
      </c>
      <c r="Z1072">
        <v>0</v>
      </c>
      <c r="AA1072">
        <v>0.43</v>
      </c>
    </row>
    <row r="1073" spans="1:27" ht="15" customHeight="1" x14ac:dyDescent="0.25">
      <c r="A1073" s="37" t="str">
        <f t="shared" si="48"/>
        <v>LDSTDFIgnore</v>
      </c>
      <c r="B1073" s="37" t="str">
        <f>VLOOKUP(L1073,Mapping!D:F,3,0)</f>
        <v>Ignore</v>
      </c>
      <c r="C1073" s="37" t="str">
        <f>VLOOKUP(L1073,Mapping!D:G,4,0)</f>
        <v>Ignore</v>
      </c>
      <c r="D1073" s="38">
        <f t="shared" si="49"/>
        <v>-10.087005</v>
      </c>
      <c r="E1073" s="38">
        <f t="shared" si="50"/>
        <v>-74.984435000000005</v>
      </c>
      <c r="F1073" s="37" t="str">
        <f>VLOOKUP(L1073,Mapping!D:H,5,0)</f>
        <v>AUM</v>
      </c>
      <c r="G1073" t="s">
        <v>562</v>
      </c>
      <c r="H1073" t="s">
        <v>216</v>
      </c>
      <c r="I1073" t="s">
        <v>1964</v>
      </c>
      <c r="J1073">
        <v>102000</v>
      </c>
      <c r="K1073" t="s">
        <v>563</v>
      </c>
      <c r="L1073">
        <v>102120</v>
      </c>
      <c r="M1073">
        <v>0</v>
      </c>
      <c r="N1073" t="s">
        <v>564</v>
      </c>
      <c r="O1073" t="s">
        <v>565</v>
      </c>
      <c r="P1073">
        <v>-648974300</v>
      </c>
      <c r="Q1073">
        <v>0</v>
      </c>
      <c r="R1073">
        <v>-100870050</v>
      </c>
      <c r="S1073">
        <v>0</v>
      </c>
      <c r="T1073">
        <v>-749844350</v>
      </c>
      <c r="U1073">
        <v>0</v>
      </c>
      <c r="V1073">
        <v>-648974300</v>
      </c>
      <c r="W1073">
        <v>0</v>
      </c>
      <c r="X1073">
        <v>-100870050</v>
      </c>
      <c r="Y1073">
        <v>0</v>
      </c>
      <c r="Z1073">
        <v>-749844350</v>
      </c>
      <c r="AA1073">
        <v>0</v>
      </c>
    </row>
    <row r="1074" spans="1:27" ht="15" customHeight="1" x14ac:dyDescent="0.25">
      <c r="A1074" s="37" t="str">
        <f t="shared" si="48"/>
        <v>LDSTDFIgnore</v>
      </c>
      <c r="B1074" s="37" t="str">
        <f>VLOOKUP(L1074,Mapping!D:F,3,0)</f>
        <v>Ignore</v>
      </c>
      <c r="C1074" s="37" t="str">
        <f>VLOOKUP(L1074,Mapping!D:G,4,0)</f>
        <v>Ignore</v>
      </c>
      <c r="D1074" s="38">
        <f t="shared" si="49"/>
        <v>-3.7137500000000001</v>
      </c>
      <c r="E1074" s="38">
        <f t="shared" si="50"/>
        <v>-24.030249999999999</v>
      </c>
      <c r="F1074" s="37" t="str">
        <f>VLOOKUP(L1074,Mapping!D:H,5,0)</f>
        <v>AUM</v>
      </c>
      <c r="G1074" t="s">
        <v>562</v>
      </c>
      <c r="H1074" t="s">
        <v>216</v>
      </c>
      <c r="I1074" t="s">
        <v>1964</v>
      </c>
      <c r="J1074">
        <v>102000</v>
      </c>
      <c r="K1074" t="s">
        <v>563</v>
      </c>
      <c r="L1074">
        <v>102130</v>
      </c>
      <c r="M1074">
        <v>0</v>
      </c>
      <c r="N1074" t="s">
        <v>566</v>
      </c>
      <c r="O1074" t="s">
        <v>565</v>
      </c>
      <c r="P1074">
        <v>-203165000</v>
      </c>
      <c r="Q1074">
        <v>0</v>
      </c>
      <c r="R1074">
        <v>-37137500</v>
      </c>
      <c r="S1074">
        <v>0</v>
      </c>
      <c r="T1074">
        <v>-240302500</v>
      </c>
      <c r="U1074">
        <v>0</v>
      </c>
      <c r="V1074">
        <v>-203165000</v>
      </c>
      <c r="W1074">
        <v>0</v>
      </c>
      <c r="X1074">
        <v>-37137500</v>
      </c>
      <c r="Y1074">
        <v>0</v>
      </c>
      <c r="Z1074">
        <v>-240302500</v>
      </c>
      <c r="AA1074">
        <v>0</v>
      </c>
    </row>
    <row r="1075" spans="1:27" ht="15" customHeight="1" x14ac:dyDescent="0.25">
      <c r="A1075" s="37" t="str">
        <f t="shared" si="48"/>
        <v>LDSTDFIgnore</v>
      </c>
      <c r="B1075" s="37" t="str">
        <f>VLOOKUP(L1075,Mapping!D:F,3,0)</f>
        <v>Ignore</v>
      </c>
      <c r="C1075" s="37" t="str">
        <f>VLOOKUP(L1075,Mapping!D:G,4,0)</f>
        <v>Ignore</v>
      </c>
      <c r="D1075" s="38">
        <f t="shared" si="49"/>
        <v>4.5304799999999998</v>
      </c>
      <c r="E1075" s="38">
        <f t="shared" si="50"/>
        <v>-5.0337500000000004</v>
      </c>
      <c r="F1075" s="37" t="str">
        <f>VLOOKUP(L1075,Mapping!D:H,5,0)</f>
        <v>AUM</v>
      </c>
      <c r="G1075" t="s">
        <v>562</v>
      </c>
      <c r="H1075" t="s">
        <v>216</v>
      </c>
      <c r="I1075" t="s">
        <v>1964</v>
      </c>
      <c r="J1075">
        <v>102000</v>
      </c>
      <c r="K1075" t="s">
        <v>563</v>
      </c>
      <c r="L1075">
        <v>102135</v>
      </c>
      <c r="M1075">
        <v>0</v>
      </c>
      <c r="N1075" t="s">
        <v>567</v>
      </c>
      <c r="O1075" t="s">
        <v>565</v>
      </c>
      <c r="P1075">
        <v>-95642300</v>
      </c>
      <c r="Q1075">
        <v>0</v>
      </c>
      <c r="R1075">
        <v>0</v>
      </c>
      <c r="S1075">
        <v>45304800</v>
      </c>
      <c r="T1075">
        <v>-50337500</v>
      </c>
      <c r="U1075">
        <v>0</v>
      </c>
      <c r="V1075">
        <v>-95642300</v>
      </c>
      <c r="W1075">
        <v>0</v>
      </c>
      <c r="X1075">
        <v>0</v>
      </c>
      <c r="Y1075">
        <v>45304800</v>
      </c>
      <c r="Z1075">
        <v>-50337500</v>
      </c>
      <c r="AA1075">
        <v>0</v>
      </c>
    </row>
    <row r="1076" spans="1:27" ht="15" customHeight="1" x14ac:dyDescent="0.25">
      <c r="A1076" s="37" t="str">
        <f t="shared" si="48"/>
        <v>LDSTDFIgnore</v>
      </c>
      <c r="B1076" s="37" t="str">
        <f>VLOOKUP(L1076,Mapping!D:F,3,0)</f>
        <v>Ignore</v>
      </c>
      <c r="C1076" s="37" t="str">
        <f>VLOOKUP(L1076,Mapping!D:G,4,0)</f>
        <v>Ignore</v>
      </c>
      <c r="D1076" s="38">
        <f t="shared" si="49"/>
        <v>4.6443450000000004</v>
      </c>
      <c r="E1076" s="38">
        <f t="shared" si="50"/>
        <v>-4.1999999999999999E-8</v>
      </c>
      <c r="F1076" s="37" t="str">
        <f>VLOOKUP(L1076,Mapping!D:H,5,0)</f>
        <v>AUM</v>
      </c>
      <c r="G1076" t="s">
        <v>562</v>
      </c>
      <c r="H1076" t="s">
        <v>216</v>
      </c>
      <c r="I1076" t="s">
        <v>1964</v>
      </c>
      <c r="J1076">
        <v>102000</v>
      </c>
      <c r="K1076" t="s">
        <v>563</v>
      </c>
      <c r="L1076">
        <v>102190</v>
      </c>
      <c r="M1076">
        <v>0</v>
      </c>
      <c r="N1076" t="s">
        <v>744</v>
      </c>
      <c r="O1076" t="s">
        <v>565</v>
      </c>
      <c r="P1076">
        <v>-46443450.420000002</v>
      </c>
      <c r="Q1076">
        <v>0</v>
      </c>
      <c r="R1076">
        <v>0</v>
      </c>
      <c r="S1076">
        <v>46443450</v>
      </c>
      <c r="T1076">
        <v>-0.42</v>
      </c>
      <c r="U1076">
        <v>0</v>
      </c>
      <c r="V1076">
        <v>-46443450.420000002</v>
      </c>
      <c r="W1076">
        <v>0</v>
      </c>
      <c r="X1076">
        <v>0</v>
      </c>
      <c r="Y1076">
        <v>46443450</v>
      </c>
      <c r="Z1076">
        <v>-0.42</v>
      </c>
      <c r="AA1076">
        <v>0</v>
      </c>
    </row>
    <row r="1077" spans="1:27" ht="15" customHeight="1" x14ac:dyDescent="0.25">
      <c r="A1077" s="37" t="str">
        <f t="shared" si="48"/>
        <v>LDSTDFIgnore</v>
      </c>
      <c r="B1077" s="37" t="str">
        <f>VLOOKUP(L1077,Mapping!D:F,3,0)</f>
        <v>Ignore</v>
      </c>
      <c r="C1077" s="37" t="str">
        <f>VLOOKUP(L1077,Mapping!D:G,4,0)</f>
        <v>Ignore</v>
      </c>
      <c r="D1077" s="38">
        <f t="shared" si="49"/>
        <v>0</v>
      </c>
      <c r="E1077" s="38">
        <f t="shared" si="50"/>
        <v>-0.36028199999999999</v>
      </c>
      <c r="F1077" s="37" t="str">
        <f>VLOOKUP(L1077,Mapping!D:H,5,0)</f>
        <v>AUM</v>
      </c>
      <c r="G1077" t="s">
        <v>562</v>
      </c>
      <c r="H1077" t="s">
        <v>216</v>
      </c>
      <c r="I1077" t="s">
        <v>1964</v>
      </c>
      <c r="J1077">
        <v>105000</v>
      </c>
      <c r="K1077" t="s">
        <v>568</v>
      </c>
      <c r="L1077">
        <v>108100</v>
      </c>
      <c r="M1077">
        <v>0</v>
      </c>
      <c r="N1077" t="s">
        <v>2403</v>
      </c>
      <c r="O1077" t="s">
        <v>565</v>
      </c>
      <c r="P1077">
        <v>-3602820</v>
      </c>
      <c r="Q1077">
        <v>0</v>
      </c>
      <c r="R1077">
        <v>0</v>
      </c>
      <c r="S1077">
        <v>0</v>
      </c>
      <c r="T1077">
        <v>-3602820</v>
      </c>
      <c r="U1077">
        <v>0</v>
      </c>
      <c r="V1077">
        <v>-3602820</v>
      </c>
      <c r="W1077">
        <v>0</v>
      </c>
      <c r="X1077">
        <v>0</v>
      </c>
      <c r="Y1077">
        <v>0</v>
      </c>
      <c r="Z1077">
        <v>-3602820</v>
      </c>
      <c r="AA1077">
        <v>0</v>
      </c>
    </row>
    <row r="1078" spans="1:27" ht="15" customHeight="1" x14ac:dyDescent="0.25">
      <c r="A1078" s="37" t="str">
        <f t="shared" si="48"/>
        <v>LDSTDFIgnore</v>
      </c>
      <c r="B1078" s="37" t="str">
        <f>VLOOKUP(L1078,Mapping!D:F,3,0)</f>
        <v>Ignore</v>
      </c>
      <c r="C1078" s="37" t="str">
        <f>VLOOKUP(L1078,Mapping!D:G,4,0)</f>
        <v>Ignore</v>
      </c>
      <c r="D1078" s="38">
        <f t="shared" si="49"/>
        <v>0</v>
      </c>
      <c r="E1078" s="38">
        <f t="shared" si="50"/>
        <v>-5.3100000000000001E-2</v>
      </c>
      <c r="F1078" s="37" t="str">
        <f>VLOOKUP(L1078,Mapping!D:H,5,0)</f>
        <v>AUM</v>
      </c>
      <c r="G1078" t="s">
        <v>562</v>
      </c>
      <c r="H1078" t="s">
        <v>216</v>
      </c>
      <c r="I1078" t="s">
        <v>1964</v>
      </c>
      <c r="J1078">
        <v>110000</v>
      </c>
      <c r="K1078" t="s">
        <v>570</v>
      </c>
      <c r="L1078">
        <v>110116</v>
      </c>
      <c r="M1078">
        <v>0</v>
      </c>
      <c r="N1078" t="s">
        <v>573</v>
      </c>
      <c r="O1078" t="s">
        <v>565</v>
      </c>
      <c r="P1078">
        <v>-531000</v>
      </c>
      <c r="Q1078">
        <v>0</v>
      </c>
      <c r="R1078">
        <v>0</v>
      </c>
      <c r="S1078">
        <v>0</v>
      </c>
      <c r="T1078">
        <v>-531000</v>
      </c>
      <c r="U1078">
        <v>0</v>
      </c>
      <c r="V1078">
        <v>-531000</v>
      </c>
      <c r="W1078">
        <v>0</v>
      </c>
      <c r="X1078">
        <v>0</v>
      </c>
      <c r="Y1078">
        <v>0</v>
      </c>
      <c r="Z1078">
        <v>-531000</v>
      </c>
      <c r="AA1078">
        <v>0</v>
      </c>
    </row>
    <row r="1079" spans="1:27" ht="15" customHeight="1" x14ac:dyDescent="0.25">
      <c r="A1079" s="37" t="str">
        <f t="shared" si="48"/>
        <v>LDSTDFIgnore</v>
      </c>
      <c r="B1079" s="37" t="str">
        <f>VLOOKUP(L1079,Mapping!D:F,3,0)</f>
        <v>Ignore</v>
      </c>
      <c r="C1079" s="37" t="str">
        <f>VLOOKUP(L1079,Mapping!D:G,4,0)</f>
        <v>Ignore</v>
      </c>
      <c r="D1079" s="38">
        <f t="shared" si="49"/>
        <v>0</v>
      </c>
      <c r="E1079" s="38">
        <f t="shared" si="50"/>
        <v>-2.4992407999999997E-2</v>
      </c>
      <c r="F1079" s="37" t="str">
        <f>VLOOKUP(L1079,Mapping!D:H,5,0)</f>
        <v>AUM</v>
      </c>
      <c r="G1079" t="s">
        <v>562</v>
      </c>
      <c r="H1079" t="s">
        <v>216</v>
      </c>
      <c r="I1079" t="s">
        <v>1964</v>
      </c>
      <c r="J1079">
        <v>110000</v>
      </c>
      <c r="K1079" t="s">
        <v>570</v>
      </c>
      <c r="L1079">
        <v>110123</v>
      </c>
      <c r="M1079">
        <v>0</v>
      </c>
      <c r="N1079" t="s">
        <v>925</v>
      </c>
      <c r="O1079" t="s">
        <v>565</v>
      </c>
      <c r="P1079">
        <v>-249924.08</v>
      </c>
      <c r="Q1079">
        <v>0</v>
      </c>
      <c r="R1079">
        <v>0</v>
      </c>
      <c r="S1079">
        <v>0</v>
      </c>
      <c r="T1079">
        <v>-249924.08</v>
      </c>
      <c r="U1079">
        <v>0</v>
      </c>
      <c r="V1079">
        <v>-249924.08</v>
      </c>
      <c r="W1079">
        <v>0</v>
      </c>
      <c r="X1079">
        <v>0</v>
      </c>
      <c r="Y1079">
        <v>0</v>
      </c>
      <c r="Z1079">
        <v>-249924.08</v>
      </c>
      <c r="AA1079">
        <v>0</v>
      </c>
    </row>
    <row r="1080" spans="1:27" ht="15" customHeight="1" x14ac:dyDescent="0.25">
      <c r="A1080" s="37" t="str">
        <f t="shared" si="48"/>
        <v>LDSTDFIgnore</v>
      </c>
      <c r="B1080" s="37" t="str">
        <f>VLOOKUP(L1080,Mapping!D:F,3,0)</f>
        <v>Ignore</v>
      </c>
      <c r="C1080" s="37" t="str">
        <f>VLOOKUP(L1080,Mapping!D:G,4,0)</f>
        <v>Ignore</v>
      </c>
      <c r="D1080" s="38">
        <f t="shared" si="49"/>
        <v>0</v>
      </c>
      <c r="E1080" s="38">
        <f t="shared" si="50"/>
        <v>-1.5264636000000002E-2</v>
      </c>
      <c r="F1080" s="37" t="str">
        <f>VLOOKUP(L1080,Mapping!D:H,5,0)</f>
        <v>AUM</v>
      </c>
      <c r="G1080" t="s">
        <v>562</v>
      </c>
      <c r="H1080" t="s">
        <v>216</v>
      </c>
      <c r="I1080" t="s">
        <v>1964</v>
      </c>
      <c r="J1080">
        <v>110000</v>
      </c>
      <c r="K1080" t="s">
        <v>570</v>
      </c>
      <c r="L1080">
        <v>110125</v>
      </c>
      <c r="M1080">
        <v>0</v>
      </c>
      <c r="N1080" t="s">
        <v>1315</v>
      </c>
      <c r="O1080" t="s">
        <v>565</v>
      </c>
      <c r="P1080">
        <v>-152646.36000000002</v>
      </c>
      <c r="Q1080">
        <v>0</v>
      </c>
      <c r="R1080">
        <v>0</v>
      </c>
      <c r="S1080">
        <v>0</v>
      </c>
      <c r="T1080">
        <v>-152646.36000000002</v>
      </c>
      <c r="U1080">
        <v>0</v>
      </c>
      <c r="V1080">
        <v>-152646.36000000002</v>
      </c>
      <c r="W1080">
        <v>0</v>
      </c>
      <c r="X1080">
        <v>0</v>
      </c>
      <c r="Y1080">
        <v>0</v>
      </c>
      <c r="Z1080">
        <v>-152646.36000000002</v>
      </c>
      <c r="AA1080">
        <v>0</v>
      </c>
    </row>
    <row r="1081" spans="1:27" ht="15" customHeight="1" x14ac:dyDescent="0.25">
      <c r="A1081" s="37" t="str">
        <f t="shared" si="48"/>
        <v>LDSTDFIgnore</v>
      </c>
      <c r="B1081" s="37" t="str">
        <f>VLOOKUP(L1081,Mapping!D:F,3,0)</f>
        <v>Ignore</v>
      </c>
      <c r="C1081" s="37" t="str">
        <f>VLOOKUP(L1081,Mapping!D:G,4,0)</f>
        <v>Ignore</v>
      </c>
      <c r="D1081" s="38">
        <f t="shared" si="49"/>
        <v>0</v>
      </c>
      <c r="E1081" s="38">
        <f t="shared" si="50"/>
        <v>-0.188126769</v>
      </c>
      <c r="F1081" s="37" t="str">
        <f>VLOOKUP(L1081,Mapping!D:H,5,0)</f>
        <v>AUM</v>
      </c>
      <c r="G1081" t="s">
        <v>562</v>
      </c>
      <c r="H1081" t="s">
        <v>216</v>
      </c>
      <c r="I1081" t="s">
        <v>1964</v>
      </c>
      <c r="J1081">
        <v>110000</v>
      </c>
      <c r="K1081" t="s">
        <v>570</v>
      </c>
      <c r="L1081">
        <v>110126</v>
      </c>
      <c r="M1081">
        <v>0</v>
      </c>
      <c r="N1081" t="s">
        <v>1316</v>
      </c>
      <c r="O1081" t="s">
        <v>565</v>
      </c>
      <c r="P1081">
        <v>-1881267.69</v>
      </c>
      <c r="Q1081">
        <v>0</v>
      </c>
      <c r="R1081">
        <v>0</v>
      </c>
      <c r="S1081">
        <v>0</v>
      </c>
      <c r="T1081">
        <v>-1881267.69</v>
      </c>
      <c r="U1081">
        <v>0</v>
      </c>
      <c r="V1081">
        <v>-1881267.69</v>
      </c>
      <c r="W1081">
        <v>0</v>
      </c>
      <c r="X1081">
        <v>0</v>
      </c>
      <c r="Y1081">
        <v>0</v>
      </c>
      <c r="Z1081">
        <v>-1881267.69</v>
      </c>
      <c r="AA1081">
        <v>0</v>
      </c>
    </row>
    <row r="1082" spans="1:27" ht="15" customHeight="1" x14ac:dyDescent="0.25">
      <c r="A1082" s="37" t="str">
        <f t="shared" si="48"/>
        <v>LDSTDFIgnore</v>
      </c>
      <c r="B1082" s="37" t="str">
        <f>VLOOKUP(L1082,Mapping!D:F,3,0)</f>
        <v>Ignore</v>
      </c>
      <c r="C1082" s="37" t="str">
        <f>VLOOKUP(L1082,Mapping!D:G,4,0)</f>
        <v>Ignore</v>
      </c>
      <c r="D1082" s="38">
        <f t="shared" si="49"/>
        <v>6.1475582769999999</v>
      </c>
      <c r="E1082" s="38">
        <f t="shared" si="50"/>
        <v>-2.4196333619999999</v>
      </c>
      <c r="F1082" s="37" t="str">
        <f>VLOOKUP(L1082,Mapping!D:H,5,0)</f>
        <v>AUM</v>
      </c>
      <c r="G1082" t="s">
        <v>562</v>
      </c>
      <c r="H1082" t="s">
        <v>216</v>
      </c>
      <c r="I1082" t="s">
        <v>1964</v>
      </c>
      <c r="J1082">
        <v>110000</v>
      </c>
      <c r="K1082" t="s">
        <v>570</v>
      </c>
      <c r="L1082">
        <v>110247</v>
      </c>
      <c r="M1082">
        <v>0</v>
      </c>
      <c r="N1082" t="s">
        <v>574</v>
      </c>
      <c r="O1082" t="s">
        <v>565</v>
      </c>
      <c r="P1082">
        <v>-85671916.390000001</v>
      </c>
      <c r="Q1082">
        <v>0</v>
      </c>
      <c r="R1082">
        <v>0</v>
      </c>
      <c r="S1082">
        <v>61475582.770000003</v>
      </c>
      <c r="T1082">
        <v>-24196333.620000001</v>
      </c>
      <c r="U1082">
        <v>0</v>
      </c>
      <c r="V1082">
        <v>-85671916.390000001</v>
      </c>
      <c r="W1082">
        <v>0</v>
      </c>
      <c r="X1082">
        <v>0</v>
      </c>
      <c r="Y1082">
        <v>61475582.770000003</v>
      </c>
      <c r="Z1082">
        <v>-24196333.620000001</v>
      </c>
      <c r="AA1082">
        <v>0</v>
      </c>
    </row>
    <row r="1083" spans="1:27" ht="15" customHeight="1" x14ac:dyDescent="0.25">
      <c r="A1083" s="37" t="str">
        <f t="shared" si="48"/>
        <v>LDSTDFIgnore</v>
      </c>
      <c r="B1083" s="37" t="str">
        <f>VLOOKUP(L1083,Mapping!D:F,3,0)</f>
        <v>Ignore</v>
      </c>
      <c r="C1083" s="37" t="str">
        <f>VLOOKUP(L1083,Mapping!D:G,4,0)</f>
        <v>Ignore</v>
      </c>
      <c r="D1083" s="38">
        <f t="shared" si="49"/>
        <v>-1.311225933</v>
      </c>
      <c r="E1083" s="38">
        <f t="shared" si="50"/>
        <v>-0.14205942299999999</v>
      </c>
      <c r="F1083" s="37" t="str">
        <f>VLOOKUP(L1083,Mapping!D:H,5,0)</f>
        <v>AUM</v>
      </c>
      <c r="G1083" t="s">
        <v>562</v>
      </c>
      <c r="H1083" t="s">
        <v>216</v>
      </c>
      <c r="I1083" t="s">
        <v>1964</v>
      </c>
      <c r="J1083">
        <v>132000</v>
      </c>
      <c r="K1083" t="s">
        <v>575</v>
      </c>
      <c r="L1083">
        <v>132121</v>
      </c>
      <c r="M1083">
        <v>0</v>
      </c>
      <c r="N1083" t="s">
        <v>576</v>
      </c>
      <c r="O1083" t="s">
        <v>565</v>
      </c>
      <c r="P1083">
        <v>0</v>
      </c>
      <c r="Q1083">
        <v>11691665.1</v>
      </c>
      <c r="R1083">
        <v>-13112259.33</v>
      </c>
      <c r="S1083">
        <v>0</v>
      </c>
      <c r="T1083">
        <v>-1420594.23</v>
      </c>
      <c r="U1083">
        <v>0</v>
      </c>
      <c r="V1083">
        <v>0</v>
      </c>
      <c r="W1083">
        <v>11691665.1</v>
      </c>
      <c r="X1083">
        <v>-13112259.33</v>
      </c>
      <c r="Y1083">
        <v>0</v>
      </c>
      <c r="Z1083">
        <v>-1420594.23</v>
      </c>
      <c r="AA1083">
        <v>0</v>
      </c>
    </row>
    <row r="1084" spans="1:27" ht="15" customHeight="1" x14ac:dyDescent="0.25">
      <c r="A1084" s="37" t="str">
        <f t="shared" si="48"/>
        <v>LDSTDFIgnore</v>
      </c>
      <c r="B1084" s="37" t="str">
        <f>VLOOKUP(L1084,Mapping!D:F,3,0)</f>
        <v>Ignore</v>
      </c>
      <c r="C1084" s="37" t="str">
        <f>VLOOKUP(L1084,Mapping!D:G,4,0)</f>
        <v>Ignore</v>
      </c>
      <c r="D1084" s="38">
        <f t="shared" si="49"/>
        <v>-0.28203961700000002</v>
      </c>
      <c r="E1084" s="38">
        <f t="shared" si="50"/>
        <v>0</v>
      </c>
      <c r="F1084" s="37" t="str">
        <f>VLOOKUP(L1084,Mapping!D:H,5,0)</f>
        <v>AUM</v>
      </c>
      <c r="G1084" t="s">
        <v>562</v>
      </c>
      <c r="H1084" t="s">
        <v>216</v>
      </c>
      <c r="I1084" t="s">
        <v>1964</v>
      </c>
      <c r="J1084">
        <v>132000</v>
      </c>
      <c r="K1084" t="s">
        <v>575</v>
      </c>
      <c r="L1084">
        <v>132124</v>
      </c>
      <c r="M1084">
        <v>0</v>
      </c>
      <c r="N1084" t="s">
        <v>577</v>
      </c>
      <c r="O1084" t="s">
        <v>565</v>
      </c>
      <c r="P1084">
        <v>0</v>
      </c>
      <c r="Q1084">
        <v>2820396.17</v>
      </c>
      <c r="R1084">
        <v>-2820396.17</v>
      </c>
      <c r="S1084">
        <v>0</v>
      </c>
      <c r="T1084">
        <v>0</v>
      </c>
      <c r="U1084">
        <v>0</v>
      </c>
      <c r="V1084">
        <v>0</v>
      </c>
      <c r="W1084">
        <v>2820396.17</v>
      </c>
      <c r="X1084">
        <v>-2820396.17</v>
      </c>
      <c r="Y1084">
        <v>0</v>
      </c>
      <c r="Z1084">
        <v>0</v>
      </c>
      <c r="AA1084">
        <v>0</v>
      </c>
    </row>
    <row r="1085" spans="1:27" ht="15" customHeight="1" x14ac:dyDescent="0.25">
      <c r="A1085" s="37" t="str">
        <f t="shared" si="48"/>
        <v>LDSTDFIgnore</v>
      </c>
      <c r="B1085" s="37" t="str">
        <f>VLOOKUP(L1085,Mapping!D:F,3,0)</f>
        <v>Ignore</v>
      </c>
      <c r="C1085" s="37" t="str">
        <f>VLOOKUP(L1085,Mapping!D:G,4,0)</f>
        <v>Ignore</v>
      </c>
      <c r="D1085" s="38">
        <f t="shared" si="49"/>
        <v>0</v>
      </c>
      <c r="E1085" s="38">
        <f t="shared" si="50"/>
        <v>-1E-3</v>
      </c>
      <c r="F1085" s="37" t="str">
        <f>VLOOKUP(L1085,Mapping!D:H,5,0)</f>
        <v>AUM</v>
      </c>
      <c r="G1085" t="s">
        <v>562</v>
      </c>
      <c r="H1085" t="s">
        <v>216</v>
      </c>
      <c r="I1085" t="s">
        <v>1964</v>
      </c>
      <c r="J1085">
        <v>140000</v>
      </c>
      <c r="K1085" t="s">
        <v>579</v>
      </c>
      <c r="L1085">
        <v>140101</v>
      </c>
      <c r="M1085">
        <v>0</v>
      </c>
      <c r="N1085" t="s">
        <v>1209</v>
      </c>
      <c r="O1085" t="s">
        <v>565</v>
      </c>
      <c r="P1085">
        <v>-10000</v>
      </c>
      <c r="Q1085">
        <v>0</v>
      </c>
      <c r="R1085">
        <v>0</v>
      </c>
      <c r="S1085">
        <v>0</v>
      </c>
      <c r="T1085">
        <v>-10000</v>
      </c>
      <c r="U1085">
        <v>0</v>
      </c>
      <c r="V1085">
        <v>-10000</v>
      </c>
      <c r="W1085">
        <v>0</v>
      </c>
      <c r="X1085">
        <v>0</v>
      </c>
      <c r="Y1085">
        <v>0</v>
      </c>
      <c r="Z1085">
        <v>-10000</v>
      </c>
      <c r="AA1085">
        <v>0</v>
      </c>
    </row>
    <row r="1086" spans="1:27" ht="15" customHeight="1" x14ac:dyDescent="0.25">
      <c r="A1086" s="37" t="str">
        <f t="shared" si="48"/>
        <v>LDSTDFIgnore</v>
      </c>
      <c r="B1086" s="37" t="str">
        <f>VLOOKUP(L1086,Mapping!D:F,3,0)</f>
        <v>Ignore</v>
      </c>
      <c r="C1086" s="37" t="str">
        <f>VLOOKUP(L1086,Mapping!D:G,4,0)</f>
        <v>Ignore</v>
      </c>
      <c r="D1086" s="38">
        <f t="shared" si="49"/>
        <v>0</v>
      </c>
      <c r="E1086" s="38">
        <f t="shared" si="50"/>
        <v>-5.0000000000000001E-4</v>
      </c>
      <c r="F1086" s="37" t="str">
        <f>VLOOKUP(L1086,Mapping!D:H,5,0)</f>
        <v>AUM</v>
      </c>
      <c r="G1086" t="s">
        <v>562</v>
      </c>
      <c r="H1086" t="s">
        <v>216</v>
      </c>
      <c r="I1086" t="s">
        <v>1964</v>
      </c>
      <c r="J1086">
        <v>140000</v>
      </c>
      <c r="K1086" t="s">
        <v>579</v>
      </c>
      <c r="L1086">
        <v>140311</v>
      </c>
      <c r="M1086">
        <v>0</v>
      </c>
      <c r="N1086" t="s">
        <v>1201</v>
      </c>
      <c r="O1086" t="s">
        <v>565</v>
      </c>
      <c r="P1086">
        <v>-5000</v>
      </c>
      <c r="Q1086">
        <v>0</v>
      </c>
      <c r="R1086">
        <v>0</v>
      </c>
      <c r="S1086">
        <v>0</v>
      </c>
      <c r="T1086">
        <v>-5000</v>
      </c>
      <c r="U1086">
        <v>0</v>
      </c>
      <c r="V1086">
        <v>-5000</v>
      </c>
      <c r="W1086">
        <v>0</v>
      </c>
      <c r="X1086">
        <v>0</v>
      </c>
      <c r="Y1086">
        <v>0</v>
      </c>
      <c r="Z1086">
        <v>-5000</v>
      </c>
      <c r="AA1086">
        <v>0</v>
      </c>
    </row>
    <row r="1087" spans="1:27" ht="15" customHeight="1" x14ac:dyDescent="0.25">
      <c r="A1087" s="37" t="str">
        <f t="shared" si="48"/>
        <v>LDSTDFIgnore</v>
      </c>
      <c r="B1087" s="37" t="str">
        <f>VLOOKUP(L1087,Mapping!D:F,3,0)</f>
        <v>Ignore</v>
      </c>
      <c r="C1087" s="37" t="str">
        <f>VLOOKUP(L1087,Mapping!D:G,4,0)</f>
        <v>Ignore</v>
      </c>
      <c r="D1087" s="38">
        <f t="shared" si="49"/>
        <v>1.804686E-3</v>
      </c>
      <c r="E1087" s="38">
        <f t="shared" si="50"/>
        <v>-1.8310470000000001E-3</v>
      </c>
      <c r="F1087" s="37" t="str">
        <f>VLOOKUP(L1087,Mapping!D:H,5,0)</f>
        <v>AUM</v>
      </c>
      <c r="G1087" t="s">
        <v>562</v>
      </c>
      <c r="H1087" t="s">
        <v>216</v>
      </c>
      <c r="I1087" t="s">
        <v>1964</v>
      </c>
      <c r="J1087">
        <v>140000</v>
      </c>
      <c r="K1087" t="s">
        <v>579</v>
      </c>
      <c r="L1087">
        <v>140500</v>
      </c>
      <c r="M1087">
        <v>0</v>
      </c>
      <c r="N1087" t="s">
        <v>584</v>
      </c>
      <c r="O1087" t="s">
        <v>565</v>
      </c>
      <c r="P1087">
        <v>-36357.33</v>
      </c>
      <c r="Q1087">
        <v>0</v>
      </c>
      <c r="R1087">
        <v>0</v>
      </c>
      <c r="S1087">
        <v>18046.86</v>
      </c>
      <c r="T1087">
        <v>-18310.47</v>
      </c>
      <c r="U1087">
        <v>0</v>
      </c>
      <c r="V1087">
        <v>-36357.33</v>
      </c>
      <c r="W1087">
        <v>0</v>
      </c>
      <c r="X1087">
        <v>0</v>
      </c>
      <c r="Y1087">
        <v>18046.86</v>
      </c>
      <c r="Z1087">
        <v>-18310.47</v>
      </c>
      <c r="AA1087">
        <v>0</v>
      </c>
    </row>
    <row r="1088" spans="1:27" ht="15" customHeight="1" x14ac:dyDescent="0.25">
      <c r="A1088" s="37" t="str">
        <f t="shared" si="48"/>
        <v>LDSTDFIgnore</v>
      </c>
      <c r="B1088" s="37" t="str">
        <f>VLOOKUP(L1088,Mapping!D:F,3,0)</f>
        <v>Ignore</v>
      </c>
      <c r="C1088" s="37" t="str">
        <f>VLOOKUP(L1088,Mapping!D:G,4,0)</f>
        <v>Ignore</v>
      </c>
      <c r="D1088" s="38">
        <f t="shared" si="49"/>
        <v>-1.244757E-3</v>
      </c>
      <c r="E1088" s="38">
        <f t="shared" si="50"/>
        <v>-5.7359330000000004E-3</v>
      </c>
      <c r="F1088" s="37" t="str">
        <f>VLOOKUP(L1088,Mapping!D:H,5,0)</f>
        <v>AUM</v>
      </c>
      <c r="G1088" t="s">
        <v>562</v>
      </c>
      <c r="H1088" t="s">
        <v>216</v>
      </c>
      <c r="I1088" t="s">
        <v>1964</v>
      </c>
      <c r="J1088">
        <v>140000</v>
      </c>
      <c r="K1088" t="s">
        <v>579</v>
      </c>
      <c r="L1088">
        <v>140551</v>
      </c>
      <c r="M1088">
        <v>0</v>
      </c>
      <c r="N1088" t="s">
        <v>926</v>
      </c>
      <c r="O1088" t="s">
        <v>565</v>
      </c>
      <c r="P1088">
        <v>-44911.76</v>
      </c>
      <c r="Q1088">
        <v>0</v>
      </c>
      <c r="R1088">
        <v>-12447.57</v>
      </c>
      <c r="S1088">
        <v>0</v>
      </c>
      <c r="T1088">
        <v>-57359.33</v>
      </c>
      <c r="U1088">
        <v>0</v>
      </c>
      <c r="V1088">
        <v>-44911.76</v>
      </c>
      <c r="W1088">
        <v>0</v>
      </c>
      <c r="X1088">
        <v>-12447.57</v>
      </c>
      <c r="Y1088">
        <v>0</v>
      </c>
      <c r="Z1088">
        <v>-57359.33</v>
      </c>
      <c r="AA1088">
        <v>0</v>
      </c>
    </row>
    <row r="1089" spans="1:27" ht="15" customHeight="1" x14ac:dyDescent="0.25">
      <c r="A1089" s="37" t="str">
        <f t="shared" si="48"/>
        <v>LDSTDFIgnore</v>
      </c>
      <c r="B1089" s="37" t="str">
        <f>VLOOKUP(L1089,Mapping!D:F,3,0)</f>
        <v>Ignore</v>
      </c>
      <c r="C1089" s="37" t="str">
        <f>VLOOKUP(L1089,Mapping!D:G,4,0)</f>
        <v>Ignore</v>
      </c>
      <c r="D1089" s="38">
        <f t="shared" si="49"/>
        <v>0.38588874700000003</v>
      </c>
      <c r="E1089" s="38">
        <f t="shared" si="50"/>
        <v>-2.3988030129999998</v>
      </c>
      <c r="F1089" s="37" t="str">
        <f>VLOOKUP(L1089,Mapping!D:H,5,0)</f>
        <v>AUM</v>
      </c>
      <c r="G1089" t="s">
        <v>562</v>
      </c>
      <c r="H1089" t="s">
        <v>216</v>
      </c>
      <c r="I1089" t="s">
        <v>1964</v>
      </c>
      <c r="J1089">
        <v>152000</v>
      </c>
      <c r="K1089" t="s">
        <v>585</v>
      </c>
      <c r="L1089">
        <v>152120</v>
      </c>
      <c r="M1089">
        <v>0</v>
      </c>
      <c r="N1089" t="s">
        <v>586</v>
      </c>
      <c r="O1089" t="s">
        <v>565</v>
      </c>
      <c r="P1089">
        <v>-27846917.600000001</v>
      </c>
      <c r="Q1089">
        <v>0</v>
      </c>
      <c r="R1089">
        <v>0</v>
      </c>
      <c r="S1089">
        <v>3858887.47</v>
      </c>
      <c r="T1089">
        <v>-23988030.129999999</v>
      </c>
      <c r="U1089">
        <v>0</v>
      </c>
      <c r="V1089">
        <v>-27846917.600000001</v>
      </c>
      <c r="W1089">
        <v>0</v>
      </c>
      <c r="X1089">
        <v>0</v>
      </c>
      <c r="Y1089">
        <v>3858887.47</v>
      </c>
      <c r="Z1089">
        <v>-23988030.129999999</v>
      </c>
      <c r="AA1089">
        <v>0</v>
      </c>
    </row>
    <row r="1090" spans="1:27" ht="15" customHeight="1" x14ac:dyDescent="0.25">
      <c r="A1090" s="37" t="str">
        <f t="shared" si="48"/>
        <v>LDSTDFIgnore</v>
      </c>
      <c r="B1090" s="37" t="str">
        <f>VLOOKUP(L1090,Mapping!D:F,3,0)</f>
        <v>Ignore</v>
      </c>
      <c r="C1090" s="37" t="str">
        <f>VLOOKUP(L1090,Mapping!D:G,4,0)</f>
        <v>Ignore</v>
      </c>
      <c r="D1090" s="38">
        <f t="shared" si="49"/>
        <v>0.15013611100000002</v>
      </c>
      <c r="E1090" s="38">
        <f t="shared" si="50"/>
        <v>-0.349238889</v>
      </c>
      <c r="F1090" s="37" t="str">
        <f>VLOOKUP(L1090,Mapping!D:H,5,0)</f>
        <v>AUM</v>
      </c>
      <c r="G1090" t="s">
        <v>562</v>
      </c>
      <c r="H1090" t="s">
        <v>216</v>
      </c>
      <c r="I1090" t="s">
        <v>1964</v>
      </c>
      <c r="J1090">
        <v>152000</v>
      </c>
      <c r="K1090" t="s">
        <v>585</v>
      </c>
      <c r="L1090">
        <v>152130</v>
      </c>
      <c r="M1090">
        <v>0</v>
      </c>
      <c r="N1090" t="s">
        <v>587</v>
      </c>
      <c r="O1090" t="s">
        <v>565</v>
      </c>
      <c r="P1090">
        <v>-4993750</v>
      </c>
      <c r="Q1090">
        <v>0</v>
      </c>
      <c r="R1090">
        <v>0</v>
      </c>
      <c r="S1090">
        <v>1501361.11</v>
      </c>
      <c r="T1090">
        <v>-3492388.89</v>
      </c>
      <c r="U1090">
        <v>0</v>
      </c>
      <c r="V1090">
        <v>-4993750</v>
      </c>
      <c r="W1090">
        <v>0</v>
      </c>
      <c r="X1090">
        <v>0</v>
      </c>
      <c r="Y1090">
        <v>1501361.11</v>
      </c>
      <c r="Z1090">
        <v>-3492388.89</v>
      </c>
      <c r="AA1090">
        <v>0</v>
      </c>
    </row>
    <row r="1091" spans="1:27" ht="15" customHeight="1" x14ac:dyDescent="0.25">
      <c r="A1091" s="37" t="str">
        <f t="shared" si="48"/>
        <v>LDSTDFIgnore</v>
      </c>
      <c r="B1091" s="37" t="str">
        <f>VLOOKUP(L1091,Mapping!D:F,3,0)</f>
        <v>Ignore</v>
      </c>
      <c r="C1091" s="37" t="str">
        <f>VLOOKUP(L1091,Mapping!D:G,4,0)</f>
        <v>Ignore</v>
      </c>
      <c r="D1091" s="38">
        <f t="shared" si="49"/>
        <v>3.2166666999999996E-2</v>
      </c>
      <c r="E1091" s="38">
        <f t="shared" si="50"/>
        <v>-0.158</v>
      </c>
      <c r="F1091" s="37" t="str">
        <f>VLOOKUP(L1091,Mapping!D:H,5,0)</f>
        <v>AUM</v>
      </c>
      <c r="G1091" t="s">
        <v>562</v>
      </c>
      <c r="H1091" t="s">
        <v>216</v>
      </c>
      <c r="I1091" t="s">
        <v>1964</v>
      </c>
      <c r="J1091">
        <v>152000</v>
      </c>
      <c r="K1091" t="s">
        <v>585</v>
      </c>
      <c r="L1091">
        <v>152135</v>
      </c>
      <c r="M1091">
        <v>0</v>
      </c>
      <c r="N1091" t="s">
        <v>588</v>
      </c>
      <c r="O1091" t="s">
        <v>565</v>
      </c>
      <c r="P1091">
        <v>-1901666.67</v>
      </c>
      <c r="Q1091">
        <v>0</v>
      </c>
      <c r="R1091">
        <v>0</v>
      </c>
      <c r="S1091">
        <v>321666.67</v>
      </c>
      <c r="T1091">
        <v>-1580000</v>
      </c>
      <c r="U1091">
        <v>0</v>
      </c>
      <c r="V1091">
        <v>-1901666.67</v>
      </c>
      <c r="W1091">
        <v>0</v>
      </c>
      <c r="X1091">
        <v>0</v>
      </c>
      <c r="Y1091">
        <v>321666.67</v>
      </c>
      <c r="Z1091">
        <v>-1580000</v>
      </c>
      <c r="AA1091">
        <v>0</v>
      </c>
    </row>
    <row r="1092" spans="1:27" ht="15" customHeight="1" x14ac:dyDescent="0.25">
      <c r="A1092" s="37" t="str">
        <f t="shared" ref="A1092:A1155" si="51">H1092&amp;B1092</f>
        <v>LDSTDFIgnore</v>
      </c>
      <c r="B1092" s="37" t="str">
        <f>VLOOKUP(L1092,Mapping!D:F,3,0)</f>
        <v>Ignore</v>
      </c>
      <c r="C1092" s="37" t="str">
        <f>VLOOKUP(L1092,Mapping!D:G,4,0)</f>
        <v>Ignore</v>
      </c>
      <c r="D1092" s="38">
        <f t="shared" ref="D1092:D1155" si="52">(X1092+Y1092)/10000000</f>
        <v>0.11365285</v>
      </c>
      <c r="E1092" s="38">
        <f t="shared" ref="E1092:E1155" si="53">(Z1092+AA1092)/10000000</f>
        <v>0</v>
      </c>
      <c r="F1092" s="37" t="str">
        <f>VLOOKUP(L1092,Mapping!D:H,5,0)</f>
        <v>AUM</v>
      </c>
      <c r="G1092" t="s">
        <v>562</v>
      </c>
      <c r="H1092" t="s">
        <v>216</v>
      </c>
      <c r="I1092" t="s">
        <v>1964</v>
      </c>
      <c r="J1092">
        <v>152000</v>
      </c>
      <c r="K1092" t="s">
        <v>585</v>
      </c>
      <c r="L1092">
        <v>152181</v>
      </c>
      <c r="M1092">
        <v>0</v>
      </c>
      <c r="N1092" t="s">
        <v>747</v>
      </c>
      <c r="O1092" t="s">
        <v>565</v>
      </c>
      <c r="P1092">
        <v>-1136528.5</v>
      </c>
      <c r="Q1092">
        <v>0</v>
      </c>
      <c r="R1092">
        <v>0</v>
      </c>
      <c r="S1092">
        <v>1136528.5</v>
      </c>
      <c r="T1092">
        <v>0</v>
      </c>
      <c r="U1092">
        <v>0</v>
      </c>
      <c r="V1092">
        <v>-1136528.5</v>
      </c>
      <c r="W1092">
        <v>0</v>
      </c>
      <c r="X1092">
        <v>0</v>
      </c>
      <c r="Y1092">
        <v>1136528.5</v>
      </c>
      <c r="Z1092">
        <v>0</v>
      </c>
      <c r="AA1092">
        <v>0</v>
      </c>
    </row>
    <row r="1093" spans="1:27" ht="15" customHeight="1" x14ac:dyDescent="0.25">
      <c r="A1093" s="37" t="str">
        <f t="shared" si="51"/>
        <v>LDSTDFIgnore</v>
      </c>
      <c r="B1093" s="37" t="str">
        <f>VLOOKUP(L1093,Mapping!D:F,3,0)</f>
        <v>Ignore</v>
      </c>
      <c r="C1093" s="37" t="str">
        <f>VLOOKUP(L1093,Mapping!D:G,4,0)</f>
        <v>Ignore</v>
      </c>
      <c r="D1093" s="38">
        <f t="shared" si="52"/>
        <v>-2.039E-4</v>
      </c>
      <c r="E1093" s="38">
        <f t="shared" si="53"/>
        <v>-1.768836E-3</v>
      </c>
      <c r="F1093" s="37" t="str">
        <f>VLOOKUP(L1093,Mapping!D:H,5,0)</f>
        <v>AUM</v>
      </c>
      <c r="G1093" t="s">
        <v>562</v>
      </c>
      <c r="H1093" t="s">
        <v>216</v>
      </c>
      <c r="I1093" t="s">
        <v>1964</v>
      </c>
      <c r="J1093">
        <v>152000</v>
      </c>
      <c r="K1093" t="s">
        <v>585</v>
      </c>
      <c r="L1093">
        <v>152248</v>
      </c>
      <c r="M1093">
        <v>0</v>
      </c>
      <c r="N1093" t="s">
        <v>590</v>
      </c>
      <c r="O1093" t="s">
        <v>565</v>
      </c>
      <c r="P1093">
        <v>-15649.36</v>
      </c>
      <c r="Q1093">
        <v>0</v>
      </c>
      <c r="R1093">
        <v>-2039</v>
      </c>
      <c r="S1093">
        <v>0</v>
      </c>
      <c r="T1093">
        <v>-17688.36</v>
      </c>
      <c r="U1093">
        <v>0</v>
      </c>
      <c r="V1093">
        <v>-15649.36</v>
      </c>
      <c r="W1093">
        <v>0</v>
      </c>
      <c r="X1093">
        <v>-2039</v>
      </c>
      <c r="Y1093">
        <v>0</v>
      </c>
      <c r="Z1093">
        <v>-17688.36</v>
      </c>
      <c r="AA1093">
        <v>0</v>
      </c>
    </row>
    <row r="1094" spans="1:27" ht="15" customHeight="1" x14ac:dyDescent="0.25">
      <c r="A1094" s="37" t="str">
        <f t="shared" si="51"/>
        <v>LDSTDFIgnore</v>
      </c>
      <c r="B1094" s="37" t="str">
        <f>VLOOKUP(L1094,Mapping!D:F,3,0)</f>
        <v>Ignore</v>
      </c>
      <c r="C1094" s="37" t="str">
        <f>VLOOKUP(L1094,Mapping!D:G,4,0)</f>
        <v>Ignore</v>
      </c>
      <c r="D1094" s="38">
        <f t="shared" si="52"/>
        <v>-0.24338000000000001</v>
      </c>
      <c r="E1094" s="38">
        <f t="shared" si="53"/>
        <v>-0.53678000000000003</v>
      </c>
      <c r="F1094" s="37" t="str">
        <f>VLOOKUP(L1094,Mapping!D:H,5,0)</f>
        <v>AUM</v>
      </c>
      <c r="G1094" t="s">
        <v>562</v>
      </c>
      <c r="H1094" t="s">
        <v>216</v>
      </c>
      <c r="I1094" t="s">
        <v>1964</v>
      </c>
      <c r="J1094">
        <v>160000</v>
      </c>
      <c r="K1094" t="s">
        <v>591</v>
      </c>
      <c r="L1094">
        <v>162120</v>
      </c>
      <c r="M1094">
        <v>0</v>
      </c>
      <c r="N1094" t="s">
        <v>592</v>
      </c>
      <c r="O1094" t="s">
        <v>565</v>
      </c>
      <c r="P1094">
        <v>-2934000</v>
      </c>
      <c r="Q1094">
        <v>0</v>
      </c>
      <c r="R1094">
        <v>-2433800</v>
      </c>
      <c r="S1094">
        <v>0</v>
      </c>
      <c r="T1094">
        <v>-5367800</v>
      </c>
      <c r="U1094">
        <v>0</v>
      </c>
      <c r="V1094">
        <v>-2934000</v>
      </c>
      <c r="W1094">
        <v>0</v>
      </c>
      <c r="X1094">
        <v>-2433800</v>
      </c>
      <c r="Y1094">
        <v>0</v>
      </c>
      <c r="Z1094">
        <v>-5367800</v>
      </c>
      <c r="AA1094">
        <v>0</v>
      </c>
    </row>
    <row r="1095" spans="1:27" ht="15" customHeight="1" x14ac:dyDescent="0.25">
      <c r="A1095" s="37" t="str">
        <f t="shared" si="51"/>
        <v>LDSTDFIgnore</v>
      </c>
      <c r="B1095" s="37" t="str">
        <f>VLOOKUP(L1095,Mapping!D:F,3,0)</f>
        <v>Ignore</v>
      </c>
      <c r="C1095" s="37" t="str">
        <f>VLOOKUP(L1095,Mapping!D:G,4,0)</f>
        <v>Ignore</v>
      </c>
      <c r="D1095" s="38">
        <f t="shared" si="52"/>
        <v>-0.198795</v>
      </c>
      <c r="E1095" s="38">
        <f t="shared" si="53"/>
        <v>-0.46292</v>
      </c>
      <c r="F1095" s="37" t="str">
        <f>VLOOKUP(L1095,Mapping!D:H,5,0)</f>
        <v>AUM</v>
      </c>
      <c r="G1095" t="s">
        <v>562</v>
      </c>
      <c r="H1095" t="s">
        <v>216</v>
      </c>
      <c r="I1095" t="s">
        <v>1964</v>
      </c>
      <c r="J1095">
        <v>160000</v>
      </c>
      <c r="K1095" t="s">
        <v>591</v>
      </c>
      <c r="L1095">
        <v>162130</v>
      </c>
      <c r="M1095">
        <v>0</v>
      </c>
      <c r="N1095" t="s">
        <v>593</v>
      </c>
      <c r="O1095" t="s">
        <v>565</v>
      </c>
      <c r="P1095">
        <v>-2641250</v>
      </c>
      <c r="Q1095">
        <v>0</v>
      </c>
      <c r="R1095">
        <v>-1987950</v>
      </c>
      <c r="S1095">
        <v>0</v>
      </c>
      <c r="T1095">
        <v>-4629200</v>
      </c>
      <c r="U1095">
        <v>0</v>
      </c>
      <c r="V1095">
        <v>-2641250</v>
      </c>
      <c r="W1095">
        <v>0</v>
      </c>
      <c r="X1095">
        <v>-1987950</v>
      </c>
      <c r="Y1095">
        <v>0</v>
      </c>
      <c r="Z1095">
        <v>-4629200</v>
      </c>
      <c r="AA1095">
        <v>0</v>
      </c>
    </row>
    <row r="1096" spans="1:27" ht="15" customHeight="1" x14ac:dyDescent="0.25">
      <c r="A1096" s="37" t="str">
        <f t="shared" si="51"/>
        <v>LDSTDFIgnore</v>
      </c>
      <c r="B1096" s="37" t="str">
        <f>VLOOKUP(L1096,Mapping!D:F,3,0)</f>
        <v>Ignore</v>
      </c>
      <c r="C1096" s="37" t="str">
        <f>VLOOKUP(L1096,Mapping!D:G,4,0)</f>
        <v>Ignore</v>
      </c>
      <c r="D1096" s="38">
        <f t="shared" si="52"/>
        <v>0.143875</v>
      </c>
      <c r="E1096" s="38">
        <f t="shared" si="53"/>
        <v>-3.6905E-2</v>
      </c>
      <c r="F1096" s="37" t="str">
        <f>VLOOKUP(L1096,Mapping!D:H,5,0)</f>
        <v>AUM</v>
      </c>
      <c r="G1096" t="s">
        <v>562</v>
      </c>
      <c r="H1096" t="s">
        <v>216</v>
      </c>
      <c r="I1096" t="s">
        <v>1964</v>
      </c>
      <c r="J1096">
        <v>160000</v>
      </c>
      <c r="K1096" t="s">
        <v>591</v>
      </c>
      <c r="L1096">
        <v>162135</v>
      </c>
      <c r="M1096">
        <v>0</v>
      </c>
      <c r="N1096" t="s">
        <v>594</v>
      </c>
      <c r="O1096" t="s">
        <v>565</v>
      </c>
      <c r="P1096">
        <v>-1807800</v>
      </c>
      <c r="Q1096">
        <v>0</v>
      </c>
      <c r="R1096">
        <v>0</v>
      </c>
      <c r="S1096">
        <v>1438750</v>
      </c>
      <c r="T1096">
        <v>-369050</v>
      </c>
      <c r="U1096">
        <v>0</v>
      </c>
      <c r="V1096">
        <v>-1807800</v>
      </c>
      <c r="W1096">
        <v>0</v>
      </c>
      <c r="X1096">
        <v>0</v>
      </c>
      <c r="Y1096">
        <v>1438750</v>
      </c>
      <c r="Z1096">
        <v>-369050</v>
      </c>
      <c r="AA1096">
        <v>0</v>
      </c>
    </row>
    <row r="1097" spans="1:27" ht="15" customHeight="1" x14ac:dyDescent="0.25">
      <c r="A1097" s="37" t="str">
        <f t="shared" si="51"/>
        <v>LDSTDFIgnore</v>
      </c>
      <c r="B1097" s="37" t="str">
        <f>VLOOKUP(L1097,Mapping!D:F,3,0)</f>
        <v>Ignore</v>
      </c>
      <c r="C1097" s="37" t="str">
        <f>VLOOKUP(L1097,Mapping!D:G,4,0)</f>
        <v>Ignore</v>
      </c>
      <c r="D1097" s="38">
        <f t="shared" si="52"/>
        <v>3.2150000000000002E-5</v>
      </c>
      <c r="E1097" s="38">
        <f t="shared" si="53"/>
        <v>0</v>
      </c>
      <c r="F1097" s="37" t="str">
        <f>VLOOKUP(L1097,Mapping!D:H,5,0)</f>
        <v>AUM</v>
      </c>
      <c r="G1097" t="s">
        <v>562</v>
      </c>
      <c r="H1097" t="s">
        <v>216</v>
      </c>
      <c r="I1097" t="s">
        <v>1964</v>
      </c>
      <c r="J1097">
        <v>160000</v>
      </c>
      <c r="K1097" t="s">
        <v>591</v>
      </c>
      <c r="L1097">
        <v>162190</v>
      </c>
      <c r="M1097">
        <v>0</v>
      </c>
      <c r="N1097" t="s">
        <v>749</v>
      </c>
      <c r="O1097" t="s">
        <v>565</v>
      </c>
      <c r="P1097">
        <v>-321.5</v>
      </c>
      <c r="Q1097">
        <v>0</v>
      </c>
      <c r="R1097">
        <v>0</v>
      </c>
      <c r="S1097">
        <v>321.5</v>
      </c>
      <c r="T1097">
        <v>0</v>
      </c>
      <c r="U1097">
        <v>0</v>
      </c>
      <c r="V1097">
        <v>-321.5</v>
      </c>
      <c r="W1097">
        <v>0</v>
      </c>
      <c r="X1097">
        <v>0</v>
      </c>
      <c r="Y1097">
        <v>321.5</v>
      </c>
      <c r="Z1097">
        <v>0</v>
      </c>
      <c r="AA1097">
        <v>0</v>
      </c>
    </row>
    <row r="1098" spans="1:27" ht="15" customHeight="1" x14ac:dyDescent="0.25">
      <c r="A1098" s="37" t="str">
        <f t="shared" si="51"/>
        <v>LDSTDFIgnore</v>
      </c>
      <c r="B1098" s="37" t="str">
        <f>VLOOKUP(L1098,Mapping!D:F,3,0)</f>
        <v>Ignore</v>
      </c>
      <c r="C1098" s="37" t="str">
        <f>VLOOKUP(L1098,Mapping!D:G,4,0)</f>
        <v>Ignore</v>
      </c>
      <c r="D1098" s="38">
        <f t="shared" si="52"/>
        <v>-2.2659868E-2</v>
      </c>
      <c r="E1098" s="38">
        <f t="shared" si="53"/>
        <v>-3.7275896000000003E-2</v>
      </c>
      <c r="F1098" s="37" t="str">
        <f>VLOOKUP(L1098,Mapping!D:H,5,0)</f>
        <v>AUM</v>
      </c>
      <c r="G1098" t="s">
        <v>562</v>
      </c>
      <c r="H1098" t="s">
        <v>216</v>
      </c>
      <c r="I1098" t="s">
        <v>1964</v>
      </c>
      <c r="J1098">
        <v>160000</v>
      </c>
      <c r="K1098" t="s">
        <v>591</v>
      </c>
      <c r="L1098">
        <v>167100</v>
      </c>
      <c r="M1098">
        <v>0</v>
      </c>
      <c r="N1098" t="s">
        <v>2404</v>
      </c>
      <c r="O1098" t="s">
        <v>565</v>
      </c>
      <c r="P1098">
        <v>-146160.28</v>
      </c>
      <c r="Q1098">
        <v>0</v>
      </c>
      <c r="R1098">
        <v>-226598.68</v>
      </c>
      <c r="S1098">
        <v>0</v>
      </c>
      <c r="T1098">
        <v>-372758.96</v>
      </c>
      <c r="U1098">
        <v>0</v>
      </c>
      <c r="V1098">
        <v>-146160.28</v>
      </c>
      <c r="W1098">
        <v>0</v>
      </c>
      <c r="X1098">
        <v>-226598.68</v>
      </c>
      <c r="Y1098">
        <v>0</v>
      </c>
      <c r="Z1098">
        <v>-372758.96</v>
      </c>
      <c r="AA1098">
        <v>0</v>
      </c>
    </row>
    <row r="1099" spans="1:27" ht="15" customHeight="1" x14ac:dyDescent="0.25">
      <c r="A1099" s="37" t="str">
        <f t="shared" si="51"/>
        <v>LDSTDFIgnore</v>
      </c>
      <c r="B1099" s="37" t="str">
        <f>VLOOKUP(L1099,Mapping!D:F,3,0)</f>
        <v>Ignore</v>
      </c>
      <c r="C1099" s="37" t="str">
        <f>VLOOKUP(L1099,Mapping!D:G,4,0)</f>
        <v>Ignore</v>
      </c>
      <c r="D1099" s="38">
        <f t="shared" si="52"/>
        <v>-3.9791999999999996E-4</v>
      </c>
      <c r="E1099" s="38">
        <f t="shared" si="53"/>
        <v>-2.0314729999999998E-3</v>
      </c>
      <c r="F1099" s="37" t="str">
        <f>VLOOKUP(L1099,Mapping!D:H,5,0)</f>
        <v>AUM</v>
      </c>
      <c r="G1099" t="s">
        <v>562</v>
      </c>
      <c r="H1099" t="s">
        <v>216</v>
      </c>
      <c r="I1099" t="s">
        <v>1964</v>
      </c>
      <c r="J1099">
        <v>212000</v>
      </c>
      <c r="K1099" t="s">
        <v>595</v>
      </c>
      <c r="L1099">
        <v>210123</v>
      </c>
      <c r="M1099">
        <v>0</v>
      </c>
      <c r="N1099" t="s">
        <v>1191</v>
      </c>
      <c r="O1099" t="s">
        <v>565</v>
      </c>
      <c r="P1099">
        <v>-16335.53</v>
      </c>
      <c r="Q1099">
        <v>0</v>
      </c>
      <c r="R1099">
        <v>-3979.2</v>
      </c>
      <c r="S1099">
        <v>0</v>
      </c>
      <c r="T1099">
        <v>-20314.73</v>
      </c>
      <c r="U1099">
        <v>0</v>
      </c>
      <c r="V1099">
        <v>-16335.53</v>
      </c>
      <c r="W1099">
        <v>0</v>
      </c>
      <c r="X1099">
        <v>-3979.2</v>
      </c>
      <c r="Y1099">
        <v>0</v>
      </c>
      <c r="Z1099">
        <v>-20314.73</v>
      </c>
      <c r="AA1099">
        <v>0</v>
      </c>
    </row>
    <row r="1100" spans="1:27" ht="15" customHeight="1" x14ac:dyDescent="0.25">
      <c r="A1100" s="37" t="str">
        <f t="shared" si="51"/>
        <v>LDSTDFIgnore</v>
      </c>
      <c r="B1100" s="37" t="str">
        <f>VLOOKUP(L1100,Mapping!D:F,3,0)</f>
        <v>Ignore</v>
      </c>
      <c r="C1100" s="37" t="str">
        <f>VLOOKUP(L1100,Mapping!D:G,4,0)</f>
        <v>Ignore</v>
      </c>
      <c r="D1100" s="38">
        <f t="shared" si="52"/>
        <v>2.3368600000000001E-4</v>
      </c>
      <c r="E1100" s="38">
        <f t="shared" si="53"/>
        <v>4.8976980000000007E-3</v>
      </c>
      <c r="F1100" s="37" t="str">
        <f>VLOOKUP(L1100,Mapping!D:H,5,0)</f>
        <v>AUM</v>
      </c>
      <c r="G1100" t="s">
        <v>562</v>
      </c>
      <c r="H1100" t="s">
        <v>216</v>
      </c>
      <c r="I1100" t="s">
        <v>1964</v>
      </c>
      <c r="J1100">
        <v>212000</v>
      </c>
      <c r="K1100" t="s">
        <v>595</v>
      </c>
      <c r="L1100">
        <v>210124</v>
      </c>
      <c r="M1100">
        <v>0</v>
      </c>
      <c r="N1100" t="s">
        <v>1205</v>
      </c>
      <c r="O1100" t="s">
        <v>565</v>
      </c>
      <c r="P1100">
        <v>0</v>
      </c>
      <c r="Q1100">
        <v>46640.12</v>
      </c>
      <c r="R1100">
        <v>0</v>
      </c>
      <c r="S1100">
        <v>2336.86</v>
      </c>
      <c r="T1100">
        <v>0</v>
      </c>
      <c r="U1100">
        <v>48976.98</v>
      </c>
      <c r="V1100">
        <v>0</v>
      </c>
      <c r="W1100">
        <v>46640.12</v>
      </c>
      <c r="X1100">
        <v>0</v>
      </c>
      <c r="Y1100">
        <v>2336.86</v>
      </c>
      <c r="Z1100">
        <v>0</v>
      </c>
      <c r="AA1100">
        <v>48976.98</v>
      </c>
    </row>
    <row r="1101" spans="1:27" ht="15" customHeight="1" x14ac:dyDescent="0.25">
      <c r="A1101" s="37" t="str">
        <f t="shared" si="51"/>
        <v>LDSTDFIgnore</v>
      </c>
      <c r="B1101" s="37" t="str">
        <f>VLOOKUP(L1101,Mapping!D:F,3,0)</f>
        <v>Ignore</v>
      </c>
      <c r="C1101" s="37" t="str">
        <f>VLOOKUP(L1101,Mapping!D:G,4,0)</f>
        <v>Ignore</v>
      </c>
      <c r="D1101" s="38">
        <f t="shared" si="52"/>
        <v>1.244757E-3</v>
      </c>
      <c r="E1101" s="38">
        <f t="shared" si="53"/>
        <v>5.7359330000000004E-3</v>
      </c>
      <c r="F1101" s="37" t="str">
        <f>VLOOKUP(L1101,Mapping!D:H,5,0)</f>
        <v>AUM</v>
      </c>
      <c r="G1101" t="s">
        <v>562</v>
      </c>
      <c r="H1101" t="s">
        <v>216</v>
      </c>
      <c r="I1101" t="s">
        <v>1964</v>
      </c>
      <c r="J1101">
        <v>212000</v>
      </c>
      <c r="K1101" t="s">
        <v>595</v>
      </c>
      <c r="L1101">
        <v>210168</v>
      </c>
      <c r="M1101">
        <v>0</v>
      </c>
      <c r="N1101" t="s">
        <v>927</v>
      </c>
      <c r="O1101" t="s">
        <v>565</v>
      </c>
      <c r="P1101">
        <v>0</v>
      </c>
      <c r="Q1101">
        <v>44911.76</v>
      </c>
      <c r="R1101">
        <v>0</v>
      </c>
      <c r="S1101">
        <v>12447.57</v>
      </c>
      <c r="T1101">
        <v>0</v>
      </c>
      <c r="U1101">
        <v>57359.33</v>
      </c>
      <c r="V1101">
        <v>0</v>
      </c>
      <c r="W1101">
        <v>44911.76</v>
      </c>
      <c r="X1101">
        <v>0</v>
      </c>
      <c r="Y1101">
        <v>12447.57</v>
      </c>
      <c r="Z1101">
        <v>0</v>
      </c>
      <c r="AA1101">
        <v>57359.33</v>
      </c>
    </row>
    <row r="1102" spans="1:27" ht="15" customHeight="1" x14ac:dyDescent="0.25">
      <c r="A1102" s="37" t="str">
        <f t="shared" si="51"/>
        <v>LDSTDFIgnore</v>
      </c>
      <c r="B1102" s="37" t="str">
        <f>VLOOKUP(L1102,Mapping!D:F,3,0)</f>
        <v>Ignore</v>
      </c>
      <c r="C1102" s="37" t="str">
        <f>VLOOKUP(L1102,Mapping!D:G,4,0)</f>
        <v>Ignore</v>
      </c>
      <c r="D1102" s="38">
        <f t="shared" si="52"/>
        <v>5.4947154000000005E-2</v>
      </c>
      <c r="E1102" s="38">
        <f t="shared" si="53"/>
        <v>5.4947154000000005E-2</v>
      </c>
      <c r="F1102" s="37" t="str">
        <f>VLOOKUP(L1102,Mapping!D:H,5,0)</f>
        <v>AUM</v>
      </c>
      <c r="G1102" t="s">
        <v>562</v>
      </c>
      <c r="H1102" t="s">
        <v>216</v>
      </c>
      <c r="I1102" t="s">
        <v>1964</v>
      </c>
      <c r="J1102">
        <v>212000</v>
      </c>
      <c r="K1102" t="s">
        <v>595</v>
      </c>
      <c r="L1102">
        <v>211114</v>
      </c>
      <c r="M1102">
        <v>0</v>
      </c>
      <c r="N1102" t="s">
        <v>701</v>
      </c>
      <c r="O1102" t="s">
        <v>565</v>
      </c>
      <c r="P1102">
        <v>0</v>
      </c>
      <c r="Q1102">
        <v>0</v>
      </c>
      <c r="R1102">
        <v>0</v>
      </c>
      <c r="S1102">
        <v>549471.54</v>
      </c>
      <c r="T1102">
        <v>0</v>
      </c>
      <c r="U1102">
        <v>549471.54</v>
      </c>
      <c r="V1102">
        <v>0</v>
      </c>
      <c r="W1102">
        <v>0</v>
      </c>
      <c r="X1102">
        <v>0</v>
      </c>
      <c r="Y1102">
        <v>549471.54</v>
      </c>
      <c r="Z1102">
        <v>0</v>
      </c>
      <c r="AA1102">
        <v>549471.54</v>
      </c>
    </row>
    <row r="1103" spans="1:27" ht="15" customHeight="1" x14ac:dyDescent="0.25">
      <c r="A1103" s="37" t="str">
        <f t="shared" si="51"/>
        <v>LDSTDFIgnore</v>
      </c>
      <c r="B1103" s="37" t="str">
        <f>VLOOKUP(L1103,Mapping!D:F,3,0)</f>
        <v>Ignore</v>
      </c>
      <c r="C1103" s="37" t="str">
        <f>VLOOKUP(L1103,Mapping!D:G,4,0)</f>
        <v>Ignore</v>
      </c>
      <c r="D1103" s="38">
        <f t="shared" si="52"/>
        <v>1.0000000000000001E-9</v>
      </c>
      <c r="E1103" s="38">
        <f t="shared" si="53"/>
        <v>1.0700000000000001E-7</v>
      </c>
      <c r="F1103" s="37" t="str">
        <f>VLOOKUP(L1103,Mapping!D:H,5,0)</f>
        <v>AUM</v>
      </c>
      <c r="G1103" t="s">
        <v>562</v>
      </c>
      <c r="H1103" t="s">
        <v>216</v>
      </c>
      <c r="I1103" t="s">
        <v>1964</v>
      </c>
      <c r="J1103">
        <v>212000</v>
      </c>
      <c r="K1103" t="s">
        <v>595</v>
      </c>
      <c r="L1103">
        <v>212100</v>
      </c>
      <c r="M1103">
        <v>0</v>
      </c>
      <c r="N1103" t="s">
        <v>597</v>
      </c>
      <c r="O1103" t="s">
        <v>565</v>
      </c>
      <c r="P1103">
        <v>0</v>
      </c>
      <c r="Q1103">
        <v>1.06</v>
      </c>
      <c r="R1103">
        <v>0</v>
      </c>
      <c r="S1103">
        <v>0.01</v>
      </c>
      <c r="T1103">
        <v>0</v>
      </c>
      <c r="U1103">
        <v>1.07</v>
      </c>
      <c r="V1103">
        <v>0</v>
      </c>
      <c r="W1103">
        <v>1.06</v>
      </c>
      <c r="X1103">
        <v>0</v>
      </c>
      <c r="Y1103">
        <v>0.01</v>
      </c>
      <c r="Z1103">
        <v>0</v>
      </c>
      <c r="AA1103">
        <v>1.07</v>
      </c>
    </row>
    <row r="1104" spans="1:27" ht="15" customHeight="1" x14ac:dyDescent="0.25">
      <c r="A1104" s="37" t="str">
        <f t="shared" si="51"/>
        <v>LDSTDFIgnore</v>
      </c>
      <c r="B1104" s="37" t="str">
        <f>VLOOKUP(L1104,Mapping!D:F,3,0)</f>
        <v>Ignore</v>
      </c>
      <c r="C1104" s="37" t="str">
        <f>VLOOKUP(L1104,Mapping!D:G,4,0)</f>
        <v>Ignore</v>
      </c>
      <c r="D1104" s="38">
        <f t="shared" si="52"/>
        <v>3.1904979999999999E-3</v>
      </c>
      <c r="E1104" s="38">
        <f t="shared" si="53"/>
        <v>3.1904959999999997E-3</v>
      </c>
      <c r="F1104" s="37" t="str">
        <f>VLOOKUP(L1104,Mapping!D:H,5,0)</f>
        <v>AUM</v>
      </c>
      <c r="G1104" t="s">
        <v>562</v>
      </c>
      <c r="H1104" t="s">
        <v>216</v>
      </c>
      <c r="I1104" t="s">
        <v>1964</v>
      </c>
      <c r="J1104">
        <v>212000</v>
      </c>
      <c r="K1104" t="s">
        <v>595</v>
      </c>
      <c r="L1104">
        <v>212101</v>
      </c>
      <c r="M1104">
        <v>0</v>
      </c>
      <c r="N1104" t="s">
        <v>598</v>
      </c>
      <c r="O1104" t="s">
        <v>565</v>
      </c>
      <c r="P1104">
        <v>-0.02</v>
      </c>
      <c r="Q1104">
        <v>0</v>
      </c>
      <c r="R1104">
        <v>0</v>
      </c>
      <c r="S1104">
        <v>31904.98</v>
      </c>
      <c r="T1104">
        <v>0</v>
      </c>
      <c r="U1104">
        <v>31904.959999999999</v>
      </c>
      <c r="V1104">
        <v>-0.02</v>
      </c>
      <c r="W1104">
        <v>0</v>
      </c>
      <c r="X1104">
        <v>0</v>
      </c>
      <c r="Y1104">
        <v>31904.98</v>
      </c>
      <c r="Z1104">
        <v>0</v>
      </c>
      <c r="AA1104">
        <v>31904.959999999999</v>
      </c>
    </row>
    <row r="1105" spans="1:27" ht="15" customHeight="1" x14ac:dyDescent="0.25">
      <c r="A1105" s="37" t="str">
        <f t="shared" si="51"/>
        <v>LDSTDFIgnore</v>
      </c>
      <c r="B1105" s="37" t="str">
        <f>VLOOKUP(L1105,Mapping!D:F,3,0)</f>
        <v>Ignore</v>
      </c>
      <c r="C1105" s="37" t="str">
        <f>VLOOKUP(L1105,Mapping!D:G,4,0)</f>
        <v>Ignore</v>
      </c>
      <c r="D1105" s="38">
        <f t="shared" si="52"/>
        <v>4.9693299999999997E-4</v>
      </c>
      <c r="E1105" s="38">
        <f t="shared" si="53"/>
        <v>1.1020610000000001E-3</v>
      </c>
      <c r="F1105" s="37" t="str">
        <f>VLOOKUP(L1105,Mapping!D:H,5,0)</f>
        <v>AUM</v>
      </c>
      <c r="G1105" t="s">
        <v>562</v>
      </c>
      <c r="H1105" t="s">
        <v>216</v>
      </c>
      <c r="I1105" t="s">
        <v>1964</v>
      </c>
      <c r="J1105">
        <v>212000</v>
      </c>
      <c r="K1105" t="s">
        <v>595</v>
      </c>
      <c r="L1105">
        <v>212109</v>
      </c>
      <c r="M1105">
        <v>0</v>
      </c>
      <c r="N1105" t="s">
        <v>1291</v>
      </c>
      <c r="O1105" t="s">
        <v>565</v>
      </c>
      <c r="P1105">
        <v>0</v>
      </c>
      <c r="Q1105">
        <v>6051.28</v>
      </c>
      <c r="R1105">
        <v>0</v>
      </c>
      <c r="S1105">
        <v>4969.33</v>
      </c>
      <c r="T1105">
        <v>0</v>
      </c>
      <c r="U1105">
        <v>11020.61</v>
      </c>
      <c r="V1105">
        <v>0</v>
      </c>
      <c r="W1105">
        <v>6051.28</v>
      </c>
      <c r="X1105">
        <v>0</v>
      </c>
      <c r="Y1105">
        <v>4969.33</v>
      </c>
      <c r="Z1105">
        <v>0</v>
      </c>
      <c r="AA1105">
        <v>11020.61</v>
      </c>
    </row>
    <row r="1106" spans="1:27" ht="15" customHeight="1" x14ac:dyDescent="0.25">
      <c r="A1106" s="37" t="str">
        <f t="shared" si="51"/>
        <v>LDSTDFIgnore</v>
      </c>
      <c r="B1106" s="37" t="str">
        <f>VLOOKUP(L1106,Mapping!D:F,3,0)</f>
        <v>Ignore</v>
      </c>
      <c r="C1106" s="37" t="str">
        <f>VLOOKUP(L1106,Mapping!D:G,4,0)</f>
        <v>Ignore</v>
      </c>
      <c r="D1106" s="38">
        <f t="shared" si="52"/>
        <v>1.8569100000000001E-4</v>
      </c>
      <c r="E1106" s="38">
        <f t="shared" si="53"/>
        <v>1.8445399999999999E-4</v>
      </c>
      <c r="F1106" s="37" t="str">
        <f>VLOOKUP(L1106,Mapping!D:H,5,0)</f>
        <v>AUM</v>
      </c>
      <c r="G1106" t="s">
        <v>562</v>
      </c>
      <c r="H1106" t="s">
        <v>216</v>
      </c>
      <c r="I1106" t="s">
        <v>1964</v>
      </c>
      <c r="J1106">
        <v>212000</v>
      </c>
      <c r="K1106" t="s">
        <v>595</v>
      </c>
      <c r="L1106">
        <v>212117</v>
      </c>
      <c r="M1106">
        <v>0</v>
      </c>
      <c r="N1106" t="s">
        <v>865</v>
      </c>
      <c r="O1106" t="s">
        <v>565</v>
      </c>
      <c r="P1106">
        <v>-12.37</v>
      </c>
      <c r="Q1106">
        <v>0</v>
      </c>
      <c r="R1106">
        <v>0</v>
      </c>
      <c r="S1106">
        <v>1856.91</v>
      </c>
      <c r="T1106">
        <v>0</v>
      </c>
      <c r="U1106">
        <v>1844.54</v>
      </c>
      <c r="V1106">
        <v>-12.37</v>
      </c>
      <c r="W1106">
        <v>0</v>
      </c>
      <c r="X1106">
        <v>0</v>
      </c>
      <c r="Y1106">
        <v>1856.91</v>
      </c>
      <c r="Z1106">
        <v>0</v>
      </c>
      <c r="AA1106">
        <v>1844.54</v>
      </c>
    </row>
    <row r="1107" spans="1:27" ht="15" customHeight="1" x14ac:dyDescent="0.25">
      <c r="A1107" s="37" t="str">
        <f t="shared" si="51"/>
        <v>LDSTDFIgnore</v>
      </c>
      <c r="B1107" s="37" t="str">
        <f>VLOOKUP(L1107,Mapping!D:F,3,0)</f>
        <v>Ignore</v>
      </c>
      <c r="C1107" s="37" t="str">
        <f>VLOOKUP(L1107,Mapping!D:G,4,0)</f>
        <v>Ignore</v>
      </c>
      <c r="D1107" s="38">
        <f t="shared" si="52"/>
        <v>1.4198817999999998E-2</v>
      </c>
      <c r="E1107" s="38">
        <f t="shared" si="53"/>
        <v>1.4198654000000002E-2</v>
      </c>
      <c r="F1107" s="37" t="str">
        <f>VLOOKUP(L1107,Mapping!D:H,5,0)</f>
        <v>AUM</v>
      </c>
      <c r="G1107" t="s">
        <v>562</v>
      </c>
      <c r="H1107" t="s">
        <v>216</v>
      </c>
      <c r="I1107" t="s">
        <v>1964</v>
      </c>
      <c r="J1107">
        <v>212000</v>
      </c>
      <c r="K1107" t="s">
        <v>595</v>
      </c>
      <c r="L1107">
        <v>212121</v>
      </c>
      <c r="M1107">
        <v>0</v>
      </c>
      <c r="N1107" t="s">
        <v>602</v>
      </c>
      <c r="O1107" t="s">
        <v>565</v>
      </c>
      <c r="P1107">
        <v>-1.64</v>
      </c>
      <c r="Q1107">
        <v>0</v>
      </c>
      <c r="R1107">
        <v>0</v>
      </c>
      <c r="S1107">
        <v>141988.18</v>
      </c>
      <c r="T1107">
        <v>0</v>
      </c>
      <c r="U1107">
        <v>141986.54</v>
      </c>
      <c r="V1107">
        <v>-1.64</v>
      </c>
      <c r="W1107">
        <v>0</v>
      </c>
      <c r="X1107">
        <v>0</v>
      </c>
      <c r="Y1107">
        <v>141988.18</v>
      </c>
      <c r="Z1107">
        <v>0</v>
      </c>
      <c r="AA1107">
        <v>141986.54</v>
      </c>
    </row>
    <row r="1108" spans="1:27" ht="15" customHeight="1" x14ac:dyDescent="0.25">
      <c r="A1108" s="37" t="str">
        <f t="shared" si="51"/>
        <v>LDSTDFIgnore</v>
      </c>
      <c r="B1108" s="37" t="str">
        <f>VLOOKUP(L1108,Mapping!D:F,3,0)</f>
        <v>Ignore</v>
      </c>
      <c r="C1108" s="37" t="str">
        <f>VLOOKUP(L1108,Mapping!D:G,4,0)</f>
        <v>Ignore</v>
      </c>
      <c r="D1108" s="38">
        <f t="shared" si="52"/>
        <v>0.334943557</v>
      </c>
      <c r="E1108" s="38">
        <f t="shared" si="53"/>
        <v>0.334943557</v>
      </c>
      <c r="F1108" s="37" t="str">
        <f>VLOOKUP(L1108,Mapping!D:H,5,0)</f>
        <v>AUM</v>
      </c>
      <c r="G1108" t="s">
        <v>562</v>
      </c>
      <c r="H1108" t="s">
        <v>216</v>
      </c>
      <c r="I1108" t="s">
        <v>1964</v>
      </c>
      <c r="J1108">
        <v>212000</v>
      </c>
      <c r="K1108" t="s">
        <v>595</v>
      </c>
      <c r="L1108">
        <v>212124</v>
      </c>
      <c r="M1108">
        <v>0</v>
      </c>
      <c r="N1108" t="s">
        <v>603</v>
      </c>
      <c r="O1108" t="s">
        <v>565</v>
      </c>
      <c r="P1108">
        <v>0</v>
      </c>
      <c r="Q1108">
        <v>0</v>
      </c>
      <c r="R1108">
        <v>0</v>
      </c>
      <c r="S1108">
        <v>3349435.57</v>
      </c>
      <c r="T1108">
        <v>0</v>
      </c>
      <c r="U1108">
        <v>3349435.57</v>
      </c>
      <c r="V1108">
        <v>0</v>
      </c>
      <c r="W1108">
        <v>0</v>
      </c>
      <c r="X1108">
        <v>0</v>
      </c>
      <c r="Y1108">
        <v>3349435.57</v>
      </c>
      <c r="Z1108">
        <v>0</v>
      </c>
      <c r="AA1108">
        <v>3349435.57</v>
      </c>
    </row>
    <row r="1109" spans="1:27" ht="15" customHeight="1" x14ac:dyDescent="0.25">
      <c r="A1109" s="37" t="str">
        <f t="shared" si="51"/>
        <v>LDSTDFIgnore</v>
      </c>
      <c r="B1109" s="37" t="str">
        <f>VLOOKUP(L1109,Mapping!D:F,3,0)</f>
        <v>Ignore</v>
      </c>
      <c r="C1109" s="37" t="str">
        <f>VLOOKUP(L1109,Mapping!D:G,4,0)</f>
        <v>Ignore</v>
      </c>
      <c r="D1109" s="38">
        <f t="shared" si="52"/>
        <v>5.0237700000000003E-4</v>
      </c>
      <c r="E1109" s="38">
        <f t="shared" si="53"/>
        <v>5.0834200000000006E-4</v>
      </c>
      <c r="F1109" s="37" t="str">
        <f>VLOOKUP(L1109,Mapping!D:H,5,0)</f>
        <v>AUM</v>
      </c>
      <c r="G1109" t="s">
        <v>562</v>
      </c>
      <c r="H1109" t="s">
        <v>216</v>
      </c>
      <c r="I1109" t="s">
        <v>1964</v>
      </c>
      <c r="J1109">
        <v>212000</v>
      </c>
      <c r="K1109" t="s">
        <v>595</v>
      </c>
      <c r="L1109">
        <v>212132</v>
      </c>
      <c r="M1109">
        <v>0</v>
      </c>
      <c r="N1109" t="s">
        <v>1192</v>
      </c>
      <c r="O1109" t="s">
        <v>565</v>
      </c>
      <c r="P1109">
        <v>0</v>
      </c>
      <c r="Q1109">
        <v>59.65</v>
      </c>
      <c r="R1109">
        <v>0</v>
      </c>
      <c r="S1109">
        <v>5023.7700000000004</v>
      </c>
      <c r="T1109">
        <v>0</v>
      </c>
      <c r="U1109">
        <v>5083.42</v>
      </c>
      <c r="V1109">
        <v>0</v>
      </c>
      <c r="W1109">
        <v>59.65</v>
      </c>
      <c r="X1109">
        <v>0</v>
      </c>
      <c r="Y1109">
        <v>5023.7700000000004</v>
      </c>
      <c r="Z1109">
        <v>0</v>
      </c>
      <c r="AA1109">
        <v>5083.42</v>
      </c>
    </row>
    <row r="1110" spans="1:27" ht="15" customHeight="1" x14ac:dyDescent="0.25">
      <c r="A1110" s="37" t="str">
        <f t="shared" si="51"/>
        <v>LDSTDFIgnore</v>
      </c>
      <c r="B1110" s="37" t="str">
        <f>VLOOKUP(L1110,Mapping!D:F,3,0)</f>
        <v>Ignore</v>
      </c>
      <c r="C1110" s="37" t="str">
        <f>VLOOKUP(L1110,Mapping!D:G,4,0)</f>
        <v>Ignore</v>
      </c>
      <c r="D1110" s="38">
        <f t="shared" si="52"/>
        <v>2.8047600000000004E-4</v>
      </c>
      <c r="E1110" s="38">
        <f t="shared" si="53"/>
        <v>6.8755800000000001E-4</v>
      </c>
      <c r="F1110" s="37" t="str">
        <f>VLOOKUP(L1110,Mapping!D:H,5,0)</f>
        <v>AUM</v>
      </c>
      <c r="G1110" t="s">
        <v>562</v>
      </c>
      <c r="H1110" t="s">
        <v>216</v>
      </c>
      <c r="I1110" t="s">
        <v>1964</v>
      </c>
      <c r="J1110">
        <v>212000</v>
      </c>
      <c r="K1110" t="s">
        <v>595</v>
      </c>
      <c r="L1110">
        <v>212185</v>
      </c>
      <c r="M1110">
        <v>0</v>
      </c>
      <c r="N1110" t="s">
        <v>928</v>
      </c>
      <c r="O1110" t="s">
        <v>565</v>
      </c>
      <c r="P1110">
        <v>0</v>
      </c>
      <c r="Q1110">
        <v>4070.82</v>
      </c>
      <c r="R1110">
        <v>0</v>
      </c>
      <c r="S1110">
        <v>2804.76</v>
      </c>
      <c r="T1110">
        <v>0</v>
      </c>
      <c r="U1110">
        <v>6875.58</v>
      </c>
      <c r="V1110">
        <v>0</v>
      </c>
      <c r="W1110">
        <v>4070.82</v>
      </c>
      <c r="X1110">
        <v>0</v>
      </c>
      <c r="Y1110">
        <v>2804.76</v>
      </c>
      <c r="Z1110">
        <v>0</v>
      </c>
      <c r="AA1110">
        <v>6875.58</v>
      </c>
    </row>
    <row r="1111" spans="1:27" ht="15" customHeight="1" x14ac:dyDescent="0.25">
      <c r="A1111" s="37" t="str">
        <f t="shared" si="51"/>
        <v>LDSTDFIgnore</v>
      </c>
      <c r="B1111" s="37" t="str">
        <f>VLOOKUP(L1111,Mapping!D:F,3,0)</f>
        <v>Ignore</v>
      </c>
      <c r="C1111" s="37" t="str">
        <f>VLOOKUP(L1111,Mapping!D:G,4,0)</f>
        <v>Ignore</v>
      </c>
      <c r="D1111" s="38">
        <f t="shared" si="52"/>
        <v>2.2844099999999999E-4</v>
      </c>
      <c r="E1111" s="38">
        <f t="shared" si="53"/>
        <v>2.2844099999999999E-4</v>
      </c>
      <c r="F1111" s="37" t="str">
        <f>VLOOKUP(L1111,Mapping!D:H,5,0)</f>
        <v>AUM</v>
      </c>
      <c r="G1111" t="s">
        <v>562</v>
      </c>
      <c r="H1111" t="s">
        <v>216</v>
      </c>
      <c r="I1111" t="s">
        <v>1964</v>
      </c>
      <c r="J1111">
        <v>212000</v>
      </c>
      <c r="K1111" t="s">
        <v>595</v>
      </c>
      <c r="L1111">
        <v>212186</v>
      </c>
      <c r="M1111">
        <v>0</v>
      </c>
      <c r="N1111" t="s">
        <v>1377</v>
      </c>
      <c r="O1111" t="s">
        <v>565</v>
      </c>
      <c r="P1111">
        <v>0</v>
      </c>
      <c r="Q1111">
        <v>0</v>
      </c>
      <c r="R1111">
        <v>0</v>
      </c>
      <c r="S1111">
        <v>2284.41</v>
      </c>
      <c r="T1111">
        <v>0</v>
      </c>
      <c r="U1111">
        <v>2284.41</v>
      </c>
      <c r="V1111">
        <v>0</v>
      </c>
      <c r="W1111">
        <v>0</v>
      </c>
      <c r="X1111">
        <v>0</v>
      </c>
      <c r="Y1111">
        <v>2284.41</v>
      </c>
      <c r="Z1111">
        <v>0</v>
      </c>
      <c r="AA1111">
        <v>2284.41</v>
      </c>
    </row>
    <row r="1112" spans="1:27" ht="15" customHeight="1" x14ac:dyDescent="0.25">
      <c r="A1112" s="37" t="str">
        <f t="shared" si="51"/>
        <v>LDSTDFIgnore</v>
      </c>
      <c r="B1112" s="37" t="str">
        <f>VLOOKUP(L1112,Mapping!D:F,3,0)</f>
        <v>Ignore</v>
      </c>
      <c r="C1112" s="37" t="str">
        <f>VLOOKUP(L1112,Mapping!D:G,4,0)</f>
        <v>Ignore</v>
      </c>
      <c r="D1112" s="38">
        <f t="shared" si="52"/>
        <v>2.1274273999999999E-2</v>
      </c>
      <c r="E1112" s="38">
        <f t="shared" si="53"/>
        <v>2.2331157000000001E-2</v>
      </c>
      <c r="F1112" s="37" t="str">
        <f>VLOOKUP(L1112,Mapping!D:H,5,0)</f>
        <v>AUM</v>
      </c>
      <c r="G1112" t="s">
        <v>562</v>
      </c>
      <c r="H1112" t="s">
        <v>216</v>
      </c>
      <c r="I1112" t="s">
        <v>1964</v>
      </c>
      <c r="J1112">
        <v>212000</v>
      </c>
      <c r="K1112" t="s">
        <v>595</v>
      </c>
      <c r="L1112">
        <v>212187</v>
      </c>
      <c r="M1112">
        <v>0</v>
      </c>
      <c r="N1112" t="s">
        <v>1023</v>
      </c>
      <c r="O1112" t="s">
        <v>565</v>
      </c>
      <c r="P1112">
        <v>0</v>
      </c>
      <c r="Q1112">
        <v>10568.83</v>
      </c>
      <c r="R1112">
        <v>0</v>
      </c>
      <c r="S1112">
        <v>212742.74</v>
      </c>
      <c r="T1112">
        <v>0</v>
      </c>
      <c r="U1112">
        <v>223311.57</v>
      </c>
      <c r="V1112">
        <v>0</v>
      </c>
      <c r="W1112">
        <v>10568.83</v>
      </c>
      <c r="X1112">
        <v>0</v>
      </c>
      <c r="Y1112">
        <v>212742.74</v>
      </c>
      <c r="Z1112">
        <v>0</v>
      </c>
      <c r="AA1112">
        <v>223311.57</v>
      </c>
    </row>
    <row r="1113" spans="1:27" ht="15" customHeight="1" x14ac:dyDescent="0.25">
      <c r="A1113" s="37" t="str">
        <f t="shared" si="51"/>
        <v>LDSTDFIgnore</v>
      </c>
      <c r="B1113" s="37" t="str">
        <f>VLOOKUP(L1113,Mapping!D:F,3,0)</f>
        <v>Ignore</v>
      </c>
      <c r="C1113" s="37" t="str">
        <f>VLOOKUP(L1113,Mapping!D:G,4,0)</f>
        <v>Ignore</v>
      </c>
      <c r="D1113" s="38">
        <f t="shared" si="52"/>
        <v>4.8797000000000001E-5</v>
      </c>
      <c r="E1113" s="38">
        <f t="shared" si="53"/>
        <v>5.1499999999999998E-5</v>
      </c>
      <c r="F1113" s="37" t="str">
        <f>VLOOKUP(L1113,Mapping!D:H,5,0)</f>
        <v>AUM</v>
      </c>
      <c r="G1113" t="s">
        <v>562</v>
      </c>
      <c r="H1113" t="s">
        <v>216</v>
      </c>
      <c r="I1113" t="s">
        <v>1964</v>
      </c>
      <c r="J1113">
        <v>212000</v>
      </c>
      <c r="K1113" t="s">
        <v>595</v>
      </c>
      <c r="L1113">
        <v>212191</v>
      </c>
      <c r="M1113">
        <v>0</v>
      </c>
      <c r="N1113" t="s">
        <v>1193</v>
      </c>
      <c r="O1113" t="s">
        <v>565</v>
      </c>
      <c r="P1113">
        <v>0</v>
      </c>
      <c r="Q1113">
        <v>27.03</v>
      </c>
      <c r="R1113">
        <v>0</v>
      </c>
      <c r="S1113">
        <v>487.97</v>
      </c>
      <c r="T1113">
        <v>0</v>
      </c>
      <c r="U1113">
        <v>515</v>
      </c>
      <c r="V1113">
        <v>0</v>
      </c>
      <c r="W1113">
        <v>27.03</v>
      </c>
      <c r="X1113">
        <v>0</v>
      </c>
      <c r="Y1113">
        <v>487.97</v>
      </c>
      <c r="Z1113">
        <v>0</v>
      </c>
      <c r="AA1113">
        <v>515</v>
      </c>
    </row>
    <row r="1114" spans="1:27" ht="15" customHeight="1" x14ac:dyDescent="0.25">
      <c r="A1114" s="37" t="str">
        <f t="shared" si="51"/>
        <v>LDSTDFIgnore</v>
      </c>
      <c r="B1114" s="37" t="str">
        <f>VLOOKUP(L1114,Mapping!D:F,3,0)</f>
        <v>Ignore</v>
      </c>
      <c r="C1114" s="37" t="str">
        <f>VLOOKUP(L1114,Mapping!D:G,4,0)</f>
        <v>Ignore</v>
      </c>
      <c r="D1114" s="38">
        <f t="shared" si="52"/>
        <v>0</v>
      </c>
      <c r="E1114" s="38">
        <f t="shared" si="53"/>
        <v>2.16E-3</v>
      </c>
      <c r="F1114" s="37" t="str">
        <f>VLOOKUP(L1114,Mapping!D:H,5,0)</f>
        <v>AUM</v>
      </c>
      <c r="G1114" t="s">
        <v>562</v>
      </c>
      <c r="H1114" t="s">
        <v>216</v>
      </c>
      <c r="I1114" t="s">
        <v>1964</v>
      </c>
      <c r="J1114">
        <v>212000</v>
      </c>
      <c r="K1114" t="s">
        <v>595</v>
      </c>
      <c r="L1114">
        <v>212194</v>
      </c>
      <c r="M1114">
        <v>0</v>
      </c>
      <c r="N1114" t="s">
        <v>605</v>
      </c>
      <c r="O1114" t="s">
        <v>565</v>
      </c>
      <c r="P1114">
        <v>0</v>
      </c>
      <c r="Q1114">
        <v>21600</v>
      </c>
      <c r="R1114">
        <v>0</v>
      </c>
      <c r="S1114">
        <v>0</v>
      </c>
      <c r="T1114">
        <v>0</v>
      </c>
      <c r="U1114">
        <v>21600</v>
      </c>
      <c r="V1114">
        <v>0</v>
      </c>
      <c r="W1114">
        <v>21600</v>
      </c>
      <c r="X1114">
        <v>0</v>
      </c>
      <c r="Y1114">
        <v>0</v>
      </c>
      <c r="Z1114">
        <v>0</v>
      </c>
      <c r="AA1114">
        <v>21600</v>
      </c>
    </row>
    <row r="1115" spans="1:27" ht="15" customHeight="1" x14ac:dyDescent="0.25">
      <c r="A1115" s="37" t="str">
        <f t="shared" si="51"/>
        <v>LDSTDFIgnore</v>
      </c>
      <c r="B1115" s="37" t="str">
        <f>VLOOKUP(L1115,Mapping!D:F,3,0)</f>
        <v>Ignore</v>
      </c>
      <c r="C1115" s="37" t="str">
        <f>VLOOKUP(L1115,Mapping!D:G,4,0)</f>
        <v>Ignore</v>
      </c>
      <c r="D1115" s="38">
        <f t="shared" si="52"/>
        <v>8.1406199999999995E-4</v>
      </c>
      <c r="E1115" s="38">
        <f t="shared" si="53"/>
        <v>7.49138E-4</v>
      </c>
      <c r="F1115" s="37" t="str">
        <f>VLOOKUP(L1115,Mapping!D:H,5,0)</f>
        <v>AUM</v>
      </c>
      <c r="G1115" t="s">
        <v>562</v>
      </c>
      <c r="H1115" t="s">
        <v>216</v>
      </c>
      <c r="I1115" t="s">
        <v>1964</v>
      </c>
      <c r="J1115">
        <v>212000</v>
      </c>
      <c r="K1115" t="s">
        <v>595</v>
      </c>
      <c r="L1115">
        <v>212195</v>
      </c>
      <c r="M1115">
        <v>0</v>
      </c>
      <c r="N1115" t="s">
        <v>2247</v>
      </c>
      <c r="O1115" t="s">
        <v>565</v>
      </c>
      <c r="P1115">
        <v>-649.24</v>
      </c>
      <c r="Q1115">
        <v>0</v>
      </c>
      <c r="R1115">
        <v>0</v>
      </c>
      <c r="S1115">
        <v>8140.62</v>
      </c>
      <c r="T1115">
        <v>0</v>
      </c>
      <c r="U1115">
        <v>7491.38</v>
      </c>
      <c r="V1115">
        <v>-649.24</v>
      </c>
      <c r="W1115">
        <v>0</v>
      </c>
      <c r="X1115">
        <v>0</v>
      </c>
      <c r="Y1115">
        <v>8140.62</v>
      </c>
      <c r="Z1115">
        <v>0</v>
      </c>
      <c r="AA1115">
        <v>7491.38</v>
      </c>
    </row>
    <row r="1116" spans="1:27" ht="15" customHeight="1" x14ac:dyDescent="0.25">
      <c r="A1116" s="37" t="str">
        <f t="shared" si="51"/>
        <v>LDSTDFIgnore</v>
      </c>
      <c r="B1116" s="37" t="str">
        <f>VLOOKUP(L1116,Mapping!D:F,3,0)</f>
        <v>Ignore</v>
      </c>
      <c r="C1116" s="37" t="str">
        <f>VLOOKUP(L1116,Mapping!D:G,4,0)</f>
        <v>Ignore</v>
      </c>
      <c r="D1116" s="38">
        <f t="shared" si="52"/>
        <v>3.1118600000000003E-4</v>
      </c>
      <c r="E1116" s="38">
        <f t="shared" si="53"/>
        <v>5.4000000000000001E-4</v>
      </c>
      <c r="F1116" s="37" t="str">
        <f>VLOOKUP(L1116,Mapping!D:H,5,0)</f>
        <v>AUM</v>
      </c>
      <c r="G1116" t="s">
        <v>562</v>
      </c>
      <c r="H1116" t="s">
        <v>216</v>
      </c>
      <c r="I1116" t="s">
        <v>1964</v>
      </c>
      <c r="J1116">
        <v>212000</v>
      </c>
      <c r="K1116" t="s">
        <v>595</v>
      </c>
      <c r="L1116">
        <v>212197</v>
      </c>
      <c r="M1116">
        <v>0</v>
      </c>
      <c r="N1116" t="s">
        <v>856</v>
      </c>
      <c r="O1116" t="s">
        <v>565</v>
      </c>
      <c r="P1116">
        <v>0</v>
      </c>
      <c r="Q1116">
        <v>2288.14</v>
      </c>
      <c r="R1116">
        <v>0</v>
      </c>
      <c r="S1116">
        <v>3111.86</v>
      </c>
      <c r="T1116">
        <v>0</v>
      </c>
      <c r="U1116">
        <v>5400</v>
      </c>
      <c r="V1116">
        <v>0</v>
      </c>
      <c r="W1116">
        <v>2288.14</v>
      </c>
      <c r="X1116">
        <v>0</v>
      </c>
      <c r="Y1116">
        <v>3111.86</v>
      </c>
      <c r="Z1116">
        <v>0</v>
      </c>
      <c r="AA1116">
        <v>5400</v>
      </c>
    </row>
    <row r="1117" spans="1:27" ht="15" customHeight="1" x14ac:dyDescent="0.25">
      <c r="A1117" s="37" t="str">
        <f t="shared" si="51"/>
        <v>LDSTDFIgnore</v>
      </c>
      <c r="B1117" s="37" t="str">
        <f>VLOOKUP(L1117,Mapping!D:F,3,0)</f>
        <v>Ignore</v>
      </c>
      <c r="C1117" s="37" t="str">
        <f>VLOOKUP(L1117,Mapping!D:G,4,0)</f>
        <v>Ignore</v>
      </c>
      <c r="D1117" s="38">
        <f t="shared" si="52"/>
        <v>0</v>
      </c>
      <c r="E1117" s="38">
        <f t="shared" si="53"/>
        <v>4.7200000000000002E-5</v>
      </c>
      <c r="F1117" s="37" t="str">
        <f>VLOOKUP(L1117,Mapping!D:H,5,0)</f>
        <v>AUM</v>
      </c>
      <c r="G1117" t="s">
        <v>562</v>
      </c>
      <c r="H1117" t="s">
        <v>216</v>
      </c>
      <c r="I1117" t="s">
        <v>1964</v>
      </c>
      <c r="J1117">
        <v>212000</v>
      </c>
      <c r="K1117" t="s">
        <v>595</v>
      </c>
      <c r="L1117">
        <v>212200</v>
      </c>
      <c r="M1117">
        <v>0</v>
      </c>
      <c r="N1117" t="s">
        <v>823</v>
      </c>
      <c r="O1117" t="s">
        <v>565</v>
      </c>
      <c r="P1117">
        <v>0</v>
      </c>
      <c r="Q1117">
        <v>472</v>
      </c>
      <c r="R1117">
        <v>0</v>
      </c>
      <c r="S1117">
        <v>0</v>
      </c>
      <c r="T1117">
        <v>0</v>
      </c>
      <c r="U1117">
        <v>472</v>
      </c>
      <c r="V1117">
        <v>0</v>
      </c>
      <c r="W1117">
        <v>472</v>
      </c>
      <c r="X1117">
        <v>0</v>
      </c>
      <c r="Y1117">
        <v>0</v>
      </c>
      <c r="Z1117">
        <v>0</v>
      </c>
      <c r="AA1117">
        <v>472</v>
      </c>
    </row>
    <row r="1118" spans="1:27" ht="15" customHeight="1" x14ac:dyDescent="0.25">
      <c r="A1118" s="37" t="str">
        <f t="shared" si="51"/>
        <v>LDSTDFIgnore</v>
      </c>
      <c r="B1118" s="37" t="str">
        <f>VLOOKUP(L1118,Mapping!D:F,3,0)</f>
        <v>Ignore</v>
      </c>
      <c r="C1118" s="37" t="str">
        <f>VLOOKUP(L1118,Mapping!D:G,4,0)</f>
        <v>Ignore</v>
      </c>
      <c r="D1118" s="38">
        <f t="shared" si="52"/>
        <v>6.7332069999999994E-2</v>
      </c>
      <c r="E1118" s="38">
        <f t="shared" si="53"/>
        <v>0.13031536499999999</v>
      </c>
      <c r="F1118" s="37" t="str">
        <f>VLOOKUP(L1118,Mapping!D:H,5,0)</f>
        <v>AUM</v>
      </c>
      <c r="G1118" t="s">
        <v>562</v>
      </c>
      <c r="H1118" t="s">
        <v>216</v>
      </c>
      <c r="I1118" t="s">
        <v>1964</v>
      </c>
      <c r="J1118">
        <v>212000</v>
      </c>
      <c r="K1118" t="s">
        <v>595</v>
      </c>
      <c r="L1118">
        <v>212220</v>
      </c>
      <c r="M1118">
        <v>0</v>
      </c>
      <c r="N1118" t="s">
        <v>606</v>
      </c>
      <c r="O1118" t="s">
        <v>565</v>
      </c>
      <c r="P1118">
        <v>0</v>
      </c>
      <c r="Q1118">
        <v>629832.95000000007</v>
      </c>
      <c r="R1118">
        <v>0</v>
      </c>
      <c r="S1118">
        <v>673320.7</v>
      </c>
      <c r="T1118">
        <v>0</v>
      </c>
      <c r="U1118">
        <v>1303153.6499999999</v>
      </c>
      <c r="V1118">
        <v>0</v>
      </c>
      <c r="W1118">
        <v>629832.95000000007</v>
      </c>
      <c r="X1118">
        <v>0</v>
      </c>
      <c r="Y1118">
        <v>673320.7</v>
      </c>
      <c r="Z1118">
        <v>0</v>
      </c>
      <c r="AA1118">
        <v>1303153.6499999999</v>
      </c>
    </row>
    <row r="1119" spans="1:27" ht="15" customHeight="1" x14ac:dyDescent="0.25">
      <c r="A1119" s="37" t="str">
        <f t="shared" si="51"/>
        <v>LDSTDFIgnore</v>
      </c>
      <c r="B1119" s="37" t="str">
        <f>VLOOKUP(L1119,Mapping!D:F,3,0)</f>
        <v>Ignore</v>
      </c>
      <c r="C1119" s="37" t="str">
        <f>VLOOKUP(L1119,Mapping!D:G,4,0)</f>
        <v>Ignore</v>
      </c>
      <c r="D1119" s="38">
        <f t="shared" si="52"/>
        <v>-7.9350333999999995E-2</v>
      </c>
      <c r="E1119" s="38">
        <f t="shared" si="53"/>
        <v>-0.107130642</v>
      </c>
      <c r="F1119" s="37" t="str">
        <f>VLOOKUP(L1119,Mapping!D:H,5,0)</f>
        <v>AUM</v>
      </c>
      <c r="G1119" t="s">
        <v>562</v>
      </c>
      <c r="H1119" t="s">
        <v>216</v>
      </c>
      <c r="I1119" t="s">
        <v>1964</v>
      </c>
      <c r="J1119">
        <v>212000</v>
      </c>
      <c r="K1119" t="s">
        <v>595</v>
      </c>
      <c r="L1119">
        <v>212223</v>
      </c>
      <c r="M1119">
        <v>0</v>
      </c>
      <c r="N1119" t="s">
        <v>607</v>
      </c>
      <c r="O1119" t="s">
        <v>565</v>
      </c>
      <c r="P1119">
        <v>-277803.08</v>
      </c>
      <c r="Q1119">
        <v>0</v>
      </c>
      <c r="R1119">
        <v>-793503.34</v>
      </c>
      <c r="S1119">
        <v>0</v>
      </c>
      <c r="T1119">
        <v>-1071306.42</v>
      </c>
      <c r="U1119">
        <v>0</v>
      </c>
      <c r="V1119">
        <v>-277803.08</v>
      </c>
      <c r="W1119">
        <v>0</v>
      </c>
      <c r="X1119">
        <v>-793503.34</v>
      </c>
      <c r="Y1119">
        <v>0</v>
      </c>
      <c r="Z1119">
        <v>-1071306.42</v>
      </c>
      <c r="AA1119">
        <v>0</v>
      </c>
    </row>
    <row r="1120" spans="1:27" ht="15" customHeight="1" x14ac:dyDescent="0.25">
      <c r="A1120" s="37" t="str">
        <f t="shared" si="51"/>
        <v>LDSTDFIgnore</v>
      </c>
      <c r="B1120" s="37" t="str">
        <f>VLOOKUP(L1120,Mapping!D:F,3,0)</f>
        <v>Ignore</v>
      </c>
      <c r="C1120" s="37" t="str">
        <f>VLOOKUP(L1120,Mapping!D:G,4,0)</f>
        <v>Ignore</v>
      </c>
      <c r="D1120" s="38">
        <f t="shared" si="52"/>
        <v>0</v>
      </c>
      <c r="E1120" s="38">
        <f t="shared" si="53"/>
        <v>-3.0190000000000002E-6</v>
      </c>
      <c r="F1120" s="37" t="str">
        <f>VLOOKUP(L1120,Mapping!D:H,5,0)</f>
        <v>AUM</v>
      </c>
      <c r="G1120" t="s">
        <v>562</v>
      </c>
      <c r="H1120" t="s">
        <v>216</v>
      </c>
      <c r="I1120" t="s">
        <v>1964</v>
      </c>
      <c r="J1120">
        <v>212000</v>
      </c>
      <c r="K1120" t="s">
        <v>595</v>
      </c>
      <c r="L1120">
        <v>212227</v>
      </c>
      <c r="M1120">
        <v>0</v>
      </c>
      <c r="N1120" t="s">
        <v>750</v>
      </c>
      <c r="O1120" t="s">
        <v>565</v>
      </c>
      <c r="P1120">
        <v>-30.19</v>
      </c>
      <c r="Q1120">
        <v>0</v>
      </c>
      <c r="R1120">
        <v>0</v>
      </c>
      <c r="S1120">
        <v>0</v>
      </c>
      <c r="T1120">
        <v>-30.19</v>
      </c>
      <c r="U1120">
        <v>0</v>
      </c>
      <c r="V1120">
        <v>-30.19</v>
      </c>
      <c r="W1120">
        <v>0</v>
      </c>
      <c r="X1120">
        <v>0</v>
      </c>
      <c r="Y1120">
        <v>0</v>
      </c>
      <c r="Z1120">
        <v>-30.19</v>
      </c>
      <c r="AA1120">
        <v>0</v>
      </c>
    </row>
    <row r="1121" spans="1:27" ht="15" customHeight="1" x14ac:dyDescent="0.25">
      <c r="A1121" s="37" t="str">
        <f t="shared" si="51"/>
        <v>LDSTDFIgnore</v>
      </c>
      <c r="B1121" s="37" t="str">
        <f>VLOOKUP(L1121,Mapping!D:F,3,0)</f>
        <v>Ignore</v>
      </c>
      <c r="C1121" s="37" t="str">
        <f>VLOOKUP(L1121,Mapping!D:G,4,0)</f>
        <v>Ignore</v>
      </c>
      <c r="D1121" s="38">
        <f t="shared" si="52"/>
        <v>2.1088000000000001E-3</v>
      </c>
      <c r="E1121" s="38">
        <f t="shared" si="53"/>
        <v>4.4825999999999998E-3</v>
      </c>
      <c r="F1121" s="37" t="str">
        <f>VLOOKUP(L1121,Mapping!D:H,5,0)</f>
        <v>AUM</v>
      </c>
      <c r="G1121" t="s">
        <v>562</v>
      </c>
      <c r="H1121" t="s">
        <v>216</v>
      </c>
      <c r="I1121" t="s">
        <v>1964</v>
      </c>
      <c r="J1121">
        <v>212000</v>
      </c>
      <c r="K1121" t="s">
        <v>595</v>
      </c>
      <c r="L1121">
        <v>212233</v>
      </c>
      <c r="M1121">
        <v>0</v>
      </c>
      <c r="N1121" t="s">
        <v>608</v>
      </c>
      <c r="O1121" t="s">
        <v>565</v>
      </c>
      <c r="P1121">
        <v>0</v>
      </c>
      <c r="Q1121">
        <v>23738</v>
      </c>
      <c r="R1121">
        <v>0</v>
      </c>
      <c r="S1121">
        <v>21088</v>
      </c>
      <c r="T1121">
        <v>0</v>
      </c>
      <c r="U1121">
        <v>44826</v>
      </c>
      <c r="V1121">
        <v>0</v>
      </c>
      <c r="W1121">
        <v>23738</v>
      </c>
      <c r="X1121">
        <v>0</v>
      </c>
      <c r="Y1121">
        <v>21088</v>
      </c>
      <c r="Z1121">
        <v>0</v>
      </c>
      <c r="AA1121">
        <v>44826</v>
      </c>
    </row>
    <row r="1122" spans="1:27" ht="15" customHeight="1" x14ac:dyDescent="0.25">
      <c r="A1122" s="37" t="str">
        <f t="shared" si="51"/>
        <v>LDSTDFIgnore</v>
      </c>
      <c r="B1122" s="37" t="str">
        <f>VLOOKUP(L1122,Mapping!D:F,3,0)</f>
        <v>Ignore</v>
      </c>
      <c r="C1122" s="37" t="str">
        <f>VLOOKUP(L1122,Mapping!D:G,4,0)</f>
        <v>Ignore</v>
      </c>
      <c r="D1122" s="38">
        <f t="shared" si="52"/>
        <v>1.10679E-4</v>
      </c>
      <c r="E1122" s="38">
        <f t="shared" si="53"/>
        <v>1.0062510000000001E-3</v>
      </c>
      <c r="F1122" s="37" t="str">
        <f>VLOOKUP(L1122,Mapping!D:H,5,0)</f>
        <v>AUM</v>
      </c>
      <c r="G1122" t="s">
        <v>562</v>
      </c>
      <c r="H1122" t="s">
        <v>216</v>
      </c>
      <c r="I1122" t="s">
        <v>1964</v>
      </c>
      <c r="J1122">
        <v>212000</v>
      </c>
      <c r="K1122" t="s">
        <v>595</v>
      </c>
      <c r="L1122">
        <v>212240</v>
      </c>
      <c r="M1122">
        <v>0</v>
      </c>
      <c r="N1122" t="s">
        <v>609</v>
      </c>
      <c r="O1122" t="s">
        <v>565</v>
      </c>
      <c r="P1122">
        <v>0</v>
      </c>
      <c r="Q1122">
        <v>8955.7199999999993</v>
      </c>
      <c r="R1122">
        <v>0</v>
      </c>
      <c r="S1122">
        <v>1106.79</v>
      </c>
      <c r="T1122">
        <v>0</v>
      </c>
      <c r="U1122">
        <v>10062.51</v>
      </c>
      <c r="V1122">
        <v>0</v>
      </c>
      <c r="W1122">
        <v>8955.7199999999993</v>
      </c>
      <c r="X1122">
        <v>0</v>
      </c>
      <c r="Y1122">
        <v>1106.79</v>
      </c>
      <c r="Z1122">
        <v>0</v>
      </c>
      <c r="AA1122">
        <v>10062.51</v>
      </c>
    </row>
    <row r="1123" spans="1:27" ht="15" customHeight="1" x14ac:dyDescent="0.25">
      <c r="A1123" s="37" t="str">
        <f t="shared" si="51"/>
        <v>LDSTDFIgnore</v>
      </c>
      <c r="B1123" s="37" t="str">
        <f>VLOOKUP(L1123,Mapping!D:F,3,0)</f>
        <v>Ignore</v>
      </c>
      <c r="C1123" s="37" t="str">
        <f>VLOOKUP(L1123,Mapping!D:G,4,0)</f>
        <v>Ignore</v>
      </c>
      <c r="D1123" s="38">
        <f t="shared" si="52"/>
        <v>0</v>
      </c>
      <c r="E1123" s="38">
        <f t="shared" si="53"/>
        <v>1.4249999999999999E-4</v>
      </c>
      <c r="F1123" s="37" t="str">
        <f>VLOOKUP(L1123,Mapping!D:H,5,0)</f>
        <v>AUM</v>
      </c>
      <c r="G1123" t="s">
        <v>562</v>
      </c>
      <c r="H1123" t="s">
        <v>216</v>
      </c>
      <c r="I1123" t="s">
        <v>1964</v>
      </c>
      <c r="J1123">
        <v>212000</v>
      </c>
      <c r="K1123" t="s">
        <v>595</v>
      </c>
      <c r="L1123">
        <v>212247</v>
      </c>
      <c r="M1123">
        <v>0</v>
      </c>
      <c r="N1123" t="s">
        <v>610</v>
      </c>
      <c r="O1123" t="s">
        <v>565</v>
      </c>
      <c r="P1123">
        <v>0</v>
      </c>
      <c r="Q1123">
        <v>1425</v>
      </c>
      <c r="R1123">
        <v>0</v>
      </c>
      <c r="S1123">
        <v>0</v>
      </c>
      <c r="T1123">
        <v>0</v>
      </c>
      <c r="U1123">
        <v>1425</v>
      </c>
      <c r="V1123">
        <v>0</v>
      </c>
      <c r="W1123">
        <v>1425</v>
      </c>
      <c r="X1123">
        <v>0</v>
      </c>
      <c r="Y1123">
        <v>0</v>
      </c>
      <c r="Z1123">
        <v>0</v>
      </c>
      <c r="AA1123">
        <v>1425</v>
      </c>
    </row>
    <row r="1124" spans="1:27" ht="15" customHeight="1" x14ac:dyDescent="0.25">
      <c r="A1124" s="37" t="str">
        <f t="shared" si="51"/>
        <v>LDSTDFIgnore</v>
      </c>
      <c r="B1124" s="37" t="str">
        <f>VLOOKUP(L1124,Mapping!D:F,3,0)</f>
        <v>Ignore</v>
      </c>
      <c r="C1124" s="37" t="str">
        <f>VLOOKUP(L1124,Mapping!D:G,4,0)</f>
        <v>Ignore</v>
      </c>
      <c r="D1124" s="38">
        <f t="shared" si="52"/>
        <v>-1.8730400000000001E-4</v>
      </c>
      <c r="E1124" s="38">
        <f t="shared" si="53"/>
        <v>1.06465E-4</v>
      </c>
      <c r="F1124" s="37" t="str">
        <f>VLOOKUP(L1124,Mapping!D:H,5,0)</f>
        <v>AUM</v>
      </c>
      <c r="G1124" t="s">
        <v>562</v>
      </c>
      <c r="H1124" t="s">
        <v>216</v>
      </c>
      <c r="I1124" t="s">
        <v>1964</v>
      </c>
      <c r="J1124">
        <v>212000</v>
      </c>
      <c r="K1124" t="s">
        <v>595</v>
      </c>
      <c r="L1124">
        <v>212252</v>
      </c>
      <c r="M1124">
        <v>0</v>
      </c>
      <c r="N1124" t="s">
        <v>611</v>
      </c>
      <c r="O1124" t="s">
        <v>565</v>
      </c>
      <c r="P1124">
        <v>0</v>
      </c>
      <c r="Q1124">
        <v>2937.69</v>
      </c>
      <c r="R1124">
        <v>-1873.04</v>
      </c>
      <c r="S1124">
        <v>0</v>
      </c>
      <c r="T1124">
        <v>0</v>
      </c>
      <c r="U1124">
        <v>1064.6500000000001</v>
      </c>
      <c r="V1124">
        <v>0</v>
      </c>
      <c r="W1124">
        <v>2937.69</v>
      </c>
      <c r="X1124">
        <v>-1873.04</v>
      </c>
      <c r="Y1124">
        <v>0</v>
      </c>
      <c r="Z1124">
        <v>0</v>
      </c>
      <c r="AA1124">
        <v>1064.6500000000001</v>
      </c>
    </row>
    <row r="1125" spans="1:27" ht="15" customHeight="1" x14ac:dyDescent="0.25">
      <c r="A1125" s="37" t="str">
        <f t="shared" si="51"/>
        <v>LDSTDFIgnore</v>
      </c>
      <c r="B1125" s="37" t="str">
        <f>VLOOKUP(L1125,Mapping!D:F,3,0)</f>
        <v>Ignore</v>
      </c>
      <c r="C1125" s="37" t="str">
        <f>VLOOKUP(L1125,Mapping!D:G,4,0)</f>
        <v>Ignore</v>
      </c>
      <c r="D1125" s="38">
        <f t="shared" si="52"/>
        <v>-1.8632669000000001E-2</v>
      </c>
      <c r="E1125" s="38">
        <f t="shared" si="53"/>
        <v>0.10924941000000001</v>
      </c>
      <c r="F1125" s="37" t="str">
        <f>VLOOKUP(L1125,Mapping!D:H,5,0)</f>
        <v>AUM</v>
      </c>
      <c r="G1125" t="s">
        <v>562</v>
      </c>
      <c r="H1125" t="s">
        <v>216</v>
      </c>
      <c r="I1125" t="s">
        <v>1964</v>
      </c>
      <c r="J1125">
        <v>212000</v>
      </c>
      <c r="K1125" t="s">
        <v>595</v>
      </c>
      <c r="L1125">
        <v>212255</v>
      </c>
      <c r="M1125">
        <v>0</v>
      </c>
      <c r="N1125" t="s">
        <v>612</v>
      </c>
      <c r="O1125" t="s">
        <v>565</v>
      </c>
      <c r="P1125">
        <v>0</v>
      </c>
      <c r="Q1125">
        <v>1278820.79</v>
      </c>
      <c r="R1125">
        <v>-186326.69</v>
      </c>
      <c r="S1125">
        <v>0</v>
      </c>
      <c r="T1125">
        <v>0</v>
      </c>
      <c r="U1125">
        <v>1092494.1000000001</v>
      </c>
      <c r="V1125">
        <v>0</v>
      </c>
      <c r="W1125">
        <v>1278820.79</v>
      </c>
      <c r="X1125">
        <v>-186326.69</v>
      </c>
      <c r="Y1125">
        <v>0</v>
      </c>
      <c r="Z1125">
        <v>0</v>
      </c>
      <c r="AA1125">
        <v>1092494.1000000001</v>
      </c>
    </row>
    <row r="1126" spans="1:27" ht="15" customHeight="1" x14ac:dyDescent="0.25">
      <c r="A1126" s="37" t="str">
        <f t="shared" si="51"/>
        <v>LDSTDFIgnore</v>
      </c>
      <c r="B1126" s="37" t="str">
        <f>VLOOKUP(L1126,Mapping!D:F,3,0)</f>
        <v>Ignore</v>
      </c>
      <c r="C1126" s="37" t="str">
        <f>VLOOKUP(L1126,Mapping!D:G,4,0)</f>
        <v>Ignore</v>
      </c>
      <c r="D1126" s="38">
        <f t="shared" si="52"/>
        <v>-1.1786799999999999E-3</v>
      </c>
      <c r="E1126" s="38">
        <f t="shared" si="53"/>
        <v>4.2252799999999998E-4</v>
      </c>
      <c r="F1126" s="37" t="str">
        <f>VLOOKUP(L1126,Mapping!D:H,5,0)</f>
        <v>AUM</v>
      </c>
      <c r="G1126" t="s">
        <v>562</v>
      </c>
      <c r="H1126" t="s">
        <v>216</v>
      </c>
      <c r="I1126" t="s">
        <v>1964</v>
      </c>
      <c r="J1126">
        <v>212000</v>
      </c>
      <c r="K1126" t="s">
        <v>595</v>
      </c>
      <c r="L1126">
        <v>212271</v>
      </c>
      <c r="M1126">
        <v>0</v>
      </c>
      <c r="N1126" t="s">
        <v>614</v>
      </c>
      <c r="O1126" t="s">
        <v>565</v>
      </c>
      <c r="P1126">
        <v>0</v>
      </c>
      <c r="Q1126">
        <v>16012.08</v>
      </c>
      <c r="R1126">
        <v>-11786.8</v>
      </c>
      <c r="S1126">
        <v>0</v>
      </c>
      <c r="T1126">
        <v>0</v>
      </c>
      <c r="U1126">
        <v>4225.28</v>
      </c>
      <c r="V1126">
        <v>0</v>
      </c>
      <c r="W1126">
        <v>16012.08</v>
      </c>
      <c r="X1126">
        <v>-11786.8</v>
      </c>
      <c r="Y1126">
        <v>0</v>
      </c>
      <c r="Z1126">
        <v>0</v>
      </c>
      <c r="AA1126">
        <v>4225.28</v>
      </c>
    </row>
    <row r="1127" spans="1:27" ht="15" customHeight="1" x14ac:dyDescent="0.25">
      <c r="A1127" s="37" t="str">
        <f t="shared" si="51"/>
        <v>LDSTDFIgnore</v>
      </c>
      <c r="B1127" s="37" t="str">
        <f>VLOOKUP(L1127,Mapping!D:F,3,0)</f>
        <v>Ignore</v>
      </c>
      <c r="C1127" s="37" t="str">
        <f>VLOOKUP(L1127,Mapping!D:G,4,0)</f>
        <v>Ignore</v>
      </c>
      <c r="D1127" s="38">
        <f t="shared" si="52"/>
        <v>-1.1786799999999999E-3</v>
      </c>
      <c r="E1127" s="38">
        <f t="shared" si="53"/>
        <v>4.2252799999999998E-4</v>
      </c>
      <c r="F1127" s="37" t="str">
        <f>VLOOKUP(L1127,Mapping!D:H,5,0)</f>
        <v>AUM</v>
      </c>
      <c r="G1127" t="s">
        <v>562</v>
      </c>
      <c r="H1127" t="s">
        <v>216</v>
      </c>
      <c r="I1127" t="s">
        <v>1964</v>
      </c>
      <c r="J1127">
        <v>212000</v>
      </c>
      <c r="K1127" t="s">
        <v>595</v>
      </c>
      <c r="L1127">
        <v>212272</v>
      </c>
      <c r="M1127">
        <v>0</v>
      </c>
      <c r="N1127" t="s">
        <v>615</v>
      </c>
      <c r="O1127" t="s">
        <v>565</v>
      </c>
      <c r="P1127">
        <v>0</v>
      </c>
      <c r="Q1127">
        <v>16012.08</v>
      </c>
      <c r="R1127">
        <v>-11786.8</v>
      </c>
      <c r="S1127">
        <v>0</v>
      </c>
      <c r="T1127">
        <v>0</v>
      </c>
      <c r="U1127">
        <v>4225.28</v>
      </c>
      <c r="V1127">
        <v>0</v>
      </c>
      <c r="W1127">
        <v>16012.08</v>
      </c>
      <c r="X1127">
        <v>-11786.8</v>
      </c>
      <c r="Y1127">
        <v>0</v>
      </c>
      <c r="Z1127">
        <v>0</v>
      </c>
      <c r="AA1127">
        <v>4225.28</v>
      </c>
    </row>
    <row r="1128" spans="1:27" ht="15" customHeight="1" x14ac:dyDescent="0.25">
      <c r="A1128" s="37" t="str">
        <f t="shared" si="51"/>
        <v>LDSTDFIgnore</v>
      </c>
      <c r="B1128" s="37" t="str">
        <f>VLOOKUP(L1128,Mapping!D:F,3,0)</f>
        <v>Ignore</v>
      </c>
      <c r="C1128" s="37" t="str">
        <f>VLOOKUP(L1128,Mapping!D:G,4,0)</f>
        <v>Ignore</v>
      </c>
      <c r="D1128" s="38">
        <f t="shared" si="52"/>
        <v>1.8684510000000001E-3</v>
      </c>
      <c r="E1128" s="38">
        <f t="shared" si="53"/>
        <v>2.1798429999999999E-3</v>
      </c>
      <c r="F1128" s="37" t="str">
        <f>VLOOKUP(L1128,Mapping!D:H,5,0)</f>
        <v>AUM</v>
      </c>
      <c r="G1128" t="s">
        <v>562</v>
      </c>
      <c r="H1128" t="s">
        <v>216</v>
      </c>
      <c r="I1128" t="s">
        <v>1964</v>
      </c>
      <c r="J1128">
        <v>212000</v>
      </c>
      <c r="K1128" t="s">
        <v>595</v>
      </c>
      <c r="L1128">
        <v>212427</v>
      </c>
      <c r="M1128">
        <v>0</v>
      </c>
      <c r="N1128" t="s">
        <v>682</v>
      </c>
      <c r="O1128" t="s">
        <v>565</v>
      </c>
      <c r="P1128">
        <v>0</v>
      </c>
      <c r="Q1128">
        <v>3113.92</v>
      </c>
      <c r="R1128">
        <v>0</v>
      </c>
      <c r="S1128">
        <v>18684.510000000002</v>
      </c>
      <c r="T1128">
        <v>0</v>
      </c>
      <c r="U1128">
        <v>21798.43</v>
      </c>
      <c r="V1128">
        <v>0</v>
      </c>
      <c r="W1128">
        <v>3113.92</v>
      </c>
      <c r="X1128">
        <v>0</v>
      </c>
      <c r="Y1128">
        <v>18684.510000000002</v>
      </c>
      <c r="Z1128">
        <v>0</v>
      </c>
      <c r="AA1128">
        <v>21798.43</v>
      </c>
    </row>
    <row r="1129" spans="1:27" ht="15" customHeight="1" x14ac:dyDescent="0.25">
      <c r="A1129" s="37" t="str">
        <f t="shared" si="51"/>
        <v>LDSTDFIgnore</v>
      </c>
      <c r="B1129" s="37" t="str">
        <f>VLOOKUP(L1129,Mapping!D:F,3,0)</f>
        <v>Ignore</v>
      </c>
      <c r="C1129" s="37" t="str">
        <f>VLOOKUP(L1129,Mapping!D:G,4,0)</f>
        <v>Ignore</v>
      </c>
      <c r="D1129" s="38">
        <f t="shared" si="52"/>
        <v>3.0769431E-2</v>
      </c>
      <c r="E1129" s="38">
        <f t="shared" si="53"/>
        <v>0</v>
      </c>
      <c r="F1129" s="37" t="str">
        <f>VLOOKUP(L1129,Mapping!D:H,5,0)</f>
        <v>AUM</v>
      </c>
      <c r="G1129" t="s">
        <v>562</v>
      </c>
      <c r="H1129" t="s">
        <v>216</v>
      </c>
      <c r="I1129" t="s">
        <v>1964</v>
      </c>
      <c r="J1129">
        <v>212000</v>
      </c>
      <c r="K1129" t="s">
        <v>595</v>
      </c>
      <c r="L1129">
        <v>213106</v>
      </c>
      <c r="M1129">
        <v>0</v>
      </c>
      <c r="N1129" t="s">
        <v>2248</v>
      </c>
      <c r="O1129" t="s">
        <v>565</v>
      </c>
      <c r="P1129">
        <v>-307694.31</v>
      </c>
      <c r="Q1129">
        <v>0</v>
      </c>
      <c r="R1129">
        <v>0</v>
      </c>
      <c r="S1129">
        <v>307694.31</v>
      </c>
      <c r="T1129">
        <v>0</v>
      </c>
      <c r="U1129">
        <v>0</v>
      </c>
      <c r="V1129">
        <v>-307694.31</v>
      </c>
      <c r="W1129">
        <v>0</v>
      </c>
      <c r="X1129">
        <v>0</v>
      </c>
      <c r="Y1129">
        <v>307694.31</v>
      </c>
      <c r="Z1129">
        <v>0</v>
      </c>
      <c r="AA1129">
        <v>0</v>
      </c>
    </row>
    <row r="1130" spans="1:27" ht="15" customHeight="1" x14ac:dyDescent="0.25">
      <c r="A1130" s="37" t="str">
        <f t="shared" si="51"/>
        <v>LDSTDFIgnore</v>
      </c>
      <c r="B1130" s="37" t="str">
        <f>VLOOKUP(L1130,Mapping!D:F,3,0)</f>
        <v>Ignore</v>
      </c>
      <c r="C1130" s="37" t="str">
        <f>VLOOKUP(L1130,Mapping!D:G,4,0)</f>
        <v>Ignore</v>
      </c>
      <c r="D1130" s="38">
        <f t="shared" si="52"/>
        <v>-3.4259779999999997E-2</v>
      </c>
      <c r="E1130" s="38">
        <f t="shared" si="53"/>
        <v>2.4999999999999999E-8</v>
      </c>
      <c r="F1130" s="37" t="str">
        <f>VLOOKUP(L1130,Mapping!D:H,5,0)</f>
        <v>AUM</v>
      </c>
      <c r="G1130" t="s">
        <v>562</v>
      </c>
      <c r="H1130" t="s">
        <v>216</v>
      </c>
      <c r="I1130" t="s">
        <v>1964</v>
      </c>
      <c r="J1130">
        <v>212000</v>
      </c>
      <c r="K1130" t="s">
        <v>595</v>
      </c>
      <c r="L1130">
        <v>213160</v>
      </c>
      <c r="M1130">
        <v>0</v>
      </c>
      <c r="N1130" t="s">
        <v>2249</v>
      </c>
      <c r="O1130" t="s">
        <v>565</v>
      </c>
      <c r="P1130">
        <v>0</v>
      </c>
      <c r="Q1130">
        <v>342598.05</v>
      </c>
      <c r="R1130">
        <v>-342597.8</v>
      </c>
      <c r="S1130">
        <v>0</v>
      </c>
      <c r="T1130">
        <v>0</v>
      </c>
      <c r="U1130">
        <v>0.25</v>
      </c>
      <c r="V1130">
        <v>0</v>
      </c>
      <c r="W1130">
        <v>342598.05</v>
      </c>
      <c r="X1130">
        <v>-342597.8</v>
      </c>
      <c r="Y1130">
        <v>0</v>
      </c>
      <c r="Z1130">
        <v>0</v>
      </c>
      <c r="AA1130">
        <v>0.25</v>
      </c>
    </row>
    <row r="1131" spans="1:27" ht="15" customHeight="1" x14ac:dyDescent="0.25">
      <c r="A1131" s="37" t="str">
        <f t="shared" si="51"/>
        <v>LDSTDFIgnore</v>
      </c>
      <c r="B1131" s="37" t="str">
        <f>VLOOKUP(L1131,Mapping!D:F,3,0)</f>
        <v>Ignore</v>
      </c>
      <c r="C1131" s="37" t="str">
        <f>VLOOKUP(L1131,Mapping!D:G,4,0)</f>
        <v>Ignore</v>
      </c>
      <c r="D1131" s="38">
        <f t="shared" si="52"/>
        <v>1.10679E-4</v>
      </c>
      <c r="E1131" s="38">
        <f t="shared" si="53"/>
        <v>1.0062510000000001E-3</v>
      </c>
      <c r="F1131" s="37" t="str">
        <f>VLOOKUP(L1131,Mapping!D:H,5,0)</f>
        <v>AUM</v>
      </c>
      <c r="G1131" t="s">
        <v>562</v>
      </c>
      <c r="H1131" t="s">
        <v>216</v>
      </c>
      <c r="I1131" t="s">
        <v>1964</v>
      </c>
      <c r="J1131">
        <v>212000</v>
      </c>
      <c r="K1131" t="s">
        <v>595</v>
      </c>
      <c r="L1131">
        <v>213166</v>
      </c>
      <c r="M1131">
        <v>0</v>
      </c>
      <c r="N1131" t="s">
        <v>616</v>
      </c>
      <c r="O1131" t="s">
        <v>565</v>
      </c>
      <c r="P1131">
        <v>0</v>
      </c>
      <c r="Q1131">
        <v>8955.7199999999993</v>
      </c>
      <c r="R1131">
        <v>0</v>
      </c>
      <c r="S1131">
        <v>1106.79</v>
      </c>
      <c r="T1131">
        <v>0</v>
      </c>
      <c r="U1131">
        <v>10062.51</v>
      </c>
      <c r="V1131">
        <v>0</v>
      </c>
      <c r="W1131">
        <v>8955.7199999999993</v>
      </c>
      <c r="X1131">
        <v>0</v>
      </c>
      <c r="Y1131">
        <v>1106.79</v>
      </c>
      <c r="Z1131">
        <v>0</v>
      </c>
      <c r="AA1131">
        <v>10062.51</v>
      </c>
    </row>
    <row r="1132" spans="1:27" ht="15" customHeight="1" x14ac:dyDescent="0.25">
      <c r="A1132" s="37" t="str">
        <f t="shared" si="51"/>
        <v>LDSTDFIgnore</v>
      </c>
      <c r="B1132" s="37" t="str">
        <f>VLOOKUP(L1132,Mapping!D:F,3,0)</f>
        <v>Ignore</v>
      </c>
      <c r="C1132" s="37" t="str">
        <f>VLOOKUP(L1132,Mapping!D:G,4,0)</f>
        <v>Ignore</v>
      </c>
      <c r="D1132" s="38">
        <f t="shared" si="52"/>
        <v>1.5094679999999999E-3</v>
      </c>
      <c r="E1132" s="38">
        <f t="shared" si="53"/>
        <v>1.593922E-3</v>
      </c>
      <c r="F1132" s="37" t="str">
        <f>VLOOKUP(L1132,Mapping!D:H,5,0)</f>
        <v>AUM</v>
      </c>
      <c r="G1132" t="s">
        <v>562</v>
      </c>
      <c r="H1132" t="s">
        <v>216</v>
      </c>
      <c r="I1132" t="s">
        <v>1964</v>
      </c>
      <c r="J1132">
        <v>212000</v>
      </c>
      <c r="K1132" t="s">
        <v>595</v>
      </c>
      <c r="L1132">
        <v>214100</v>
      </c>
      <c r="M1132">
        <v>0</v>
      </c>
      <c r="N1132" t="s">
        <v>858</v>
      </c>
      <c r="O1132" t="s">
        <v>565</v>
      </c>
      <c r="P1132">
        <v>0</v>
      </c>
      <c r="Q1132">
        <v>844.54</v>
      </c>
      <c r="R1132">
        <v>0</v>
      </c>
      <c r="S1132">
        <v>15094.68</v>
      </c>
      <c r="T1132">
        <v>0</v>
      </c>
      <c r="U1132">
        <v>15939.22</v>
      </c>
      <c r="V1132">
        <v>0</v>
      </c>
      <c r="W1132">
        <v>844.54</v>
      </c>
      <c r="X1132">
        <v>0</v>
      </c>
      <c r="Y1132">
        <v>15094.68</v>
      </c>
      <c r="Z1132">
        <v>0</v>
      </c>
      <c r="AA1132">
        <v>15939.22</v>
      </c>
    </row>
    <row r="1133" spans="1:27" ht="15" customHeight="1" x14ac:dyDescent="0.25">
      <c r="A1133" s="37" t="str">
        <f t="shared" si="51"/>
        <v>LDSTDFIgnore</v>
      </c>
      <c r="B1133" s="37" t="str">
        <f>VLOOKUP(L1133,Mapping!D:F,3,0)</f>
        <v>Ignore</v>
      </c>
      <c r="C1133" s="37" t="str">
        <f>VLOOKUP(L1133,Mapping!D:G,4,0)</f>
        <v>Ignore</v>
      </c>
      <c r="D1133" s="38">
        <f t="shared" si="52"/>
        <v>0</v>
      </c>
      <c r="E1133" s="38">
        <f t="shared" si="53"/>
        <v>-2.525E-6</v>
      </c>
      <c r="F1133" s="37" t="str">
        <f>VLOOKUP(L1133,Mapping!D:H,5,0)</f>
        <v>AUM</v>
      </c>
      <c r="G1133" t="s">
        <v>562</v>
      </c>
      <c r="H1133" t="s">
        <v>216</v>
      </c>
      <c r="I1133" t="s">
        <v>1964</v>
      </c>
      <c r="J1133">
        <v>212000</v>
      </c>
      <c r="K1133" t="s">
        <v>595</v>
      </c>
      <c r="L1133">
        <v>220121</v>
      </c>
      <c r="M1133">
        <v>0</v>
      </c>
      <c r="N1133" t="s">
        <v>2250</v>
      </c>
      <c r="O1133" t="s">
        <v>565</v>
      </c>
      <c r="P1133">
        <v>-25.25</v>
      </c>
      <c r="Q1133">
        <v>0</v>
      </c>
      <c r="R1133">
        <v>0</v>
      </c>
      <c r="S1133">
        <v>0</v>
      </c>
      <c r="T1133">
        <v>-25.25</v>
      </c>
      <c r="U1133">
        <v>0</v>
      </c>
      <c r="V1133">
        <v>-25.25</v>
      </c>
      <c r="W1133">
        <v>0</v>
      </c>
      <c r="X1133">
        <v>0</v>
      </c>
      <c r="Y1133">
        <v>0</v>
      </c>
      <c r="Z1133">
        <v>-25.25</v>
      </c>
      <c r="AA1133">
        <v>0</v>
      </c>
    </row>
    <row r="1134" spans="1:27" ht="15" customHeight="1" x14ac:dyDescent="0.25">
      <c r="A1134" s="37" t="str">
        <f t="shared" si="51"/>
        <v>LDSTDFIgnore</v>
      </c>
      <c r="B1134" s="37" t="str">
        <f>VLOOKUP(L1134,Mapping!D:F,3,0)</f>
        <v>Ignore</v>
      </c>
      <c r="C1134" s="37" t="str">
        <f>VLOOKUP(L1134,Mapping!D:G,4,0)</f>
        <v>Ignore</v>
      </c>
      <c r="D1134" s="38">
        <f t="shared" si="52"/>
        <v>1.536815E-3</v>
      </c>
      <c r="E1134" s="38">
        <f t="shared" si="53"/>
        <v>0</v>
      </c>
      <c r="F1134" s="37" t="str">
        <f>VLOOKUP(L1134,Mapping!D:H,5,0)</f>
        <v>AUM</v>
      </c>
      <c r="G1134" t="s">
        <v>562</v>
      </c>
      <c r="H1134" t="s">
        <v>216</v>
      </c>
      <c r="I1134" t="s">
        <v>1964</v>
      </c>
      <c r="J1134">
        <v>212000</v>
      </c>
      <c r="K1134" t="s">
        <v>595</v>
      </c>
      <c r="L1134">
        <v>220125</v>
      </c>
      <c r="M1134">
        <v>0</v>
      </c>
      <c r="N1134" t="s">
        <v>2258</v>
      </c>
      <c r="O1134" t="s">
        <v>565</v>
      </c>
      <c r="P1134">
        <v>-15368.15</v>
      </c>
      <c r="Q1134">
        <v>0</v>
      </c>
      <c r="R1134">
        <v>0</v>
      </c>
      <c r="S1134">
        <v>15368.15</v>
      </c>
      <c r="T1134">
        <v>0</v>
      </c>
      <c r="U1134">
        <v>0</v>
      </c>
      <c r="V1134">
        <v>-15368.15</v>
      </c>
      <c r="W1134">
        <v>0</v>
      </c>
      <c r="X1134">
        <v>0</v>
      </c>
      <c r="Y1134">
        <v>15368.15</v>
      </c>
      <c r="Z1134">
        <v>0</v>
      </c>
      <c r="AA1134">
        <v>0</v>
      </c>
    </row>
    <row r="1135" spans="1:27" ht="15" customHeight="1" x14ac:dyDescent="0.25">
      <c r="A1135" s="37" t="str">
        <f t="shared" si="51"/>
        <v>LDSTDFIgnore</v>
      </c>
      <c r="B1135" s="37" t="str">
        <f>VLOOKUP(L1135,Mapping!D:F,3,0)</f>
        <v>Ignore</v>
      </c>
      <c r="C1135" s="37" t="str">
        <f>VLOOKUP(L1135,Mapping!D:G,4,0)</f>
        <v>Ignore</v>
      </c>
      <c r="D1135" s="38">
        <f t="shared" si="52"/>
        <v>1.9535339999999998E-3</v>
      </c>
      <c r="E1135" s="38">
        <f t="shared" si="53"/>
        <v>0</v>
      </c>
      <c r="F1135" s="37" t="str">
        <f>VLOOKUP(L1135,Mapping!D:H,5,0)</f>
        <v>AUM</v>
      </c>
      <c r="G1135" t="s">
        <v>562</v>
      </c>
      <c r="H1135" t="s">
        <v>216</v>
      </c>
      <c r="I1135" t="s">
        <v>1964</v>
      </c>
      <c r="J1135">
        <v>212000</v>
      </c>
      <c r="K1135" t="s">
        <v>595</v>
      </c>
      <c r="L1135">
        <v>220126</v>
      </c>
      <c r="M1135">
        <v>0</v>
      </c>
      <c r="N1135" t="s">
        <v>2259</v>
      </c>
      <c r="O1135" t="s">
        <v>565</v>
      </c>
      <c r="P1135">
        <v>-19535.34</v>
      </c>
      <c r="Q1135">
        <v>0</v>
      </c>
      <c r="R1135">
        <v>0</v>
      </c>
      <c r="S1135">
        <v>19535.34</v>
      </c>
      <c r="T1135">
        <v>0</v>
      </c>
      <c r="U1135">
        <v>0</v>
      </c>
      <c r="V1135">
        <v>-19535.34</v>
      </c>
      <c r="W1135">
        <v>0</v>
      </c>
      <c r="X1135">
        <v>0</v>
      </c>
      <c r="Y1135">
        <v>19535.34</v>
      </c>
      <c r="Z1135">
        <v>0</v>
      </c>
      <c r="AA1135">
        <v>0</v>
      </c>
    </row>
    <row r="1136" spans="1:27" ht="15" customHeight="1" x14ac:dyDescent="0.25">
      <c r="A1136" s="37" t="str">
        <f t="shared" si="51"/>
        <v>LDSTDFIgnore</v>
      </c>
      <c r="B1136" s="37" t="str">
        <f>VLOOKUP(L1136,Mapping!D:F,3,0)</f>
        <v>Ignore</v>
      </c>
      <c r="C1136" s="37" t="str">
        <f>VLOOKUP(L1136,Mapping!D:G,4,0)</f>
        <v>Ignore</v>
      </c>
      <c r="D1136" s="38">
        <f t="shared" si="52"/>
        <v>-1.3566211000000002E-2</v>
      </c>
      <c r="E1136" s="38">
        <f t="shared" si="53"/>
        <v>4.2260980000000002E-3</v>
      </c>
      <c r="F1136" s="37" t="str">
        <f>VLOOKUP(L1136,Mapping!D:H,5,0)</f>
        <v>AUM</v>
      </c>
      <c r="G1136" t="s">
        <v>562</v>
      </c>
      <c r="H1136" t="s">
        <v>216</v>
      </c>
      <c r="I1136" t="s">
        <v>1964</v>
      </c>
      <c r="J1136">
        <v>213000</v>
      </c>
      <c r="K1136" t="s">
        <v>617</v>
      </c>
      <c r="L1136">
        <v>213500</v>
      </c>
      <c r="M1136">
        <v>0</v>
      </c>
      <c r="N1136" t="s">
        <v>618</v>
      </c>
      <c r="O1136" t="s">
        <v>565</v>
      </c>
      <c r="P1136">
        <v>0</v>
      </c>
      <c r="Q1136">
        <v>177923.09</v>
      </c>
      <c r="R1136">
        <v>-135662.11000000002</v>
      </c>
      <c r="S1136">
        <v>0</v>
      </c>
      <c r="T1136">
        <v>0</v>
      </c>
      <c r="U1136">
        <v>42260.98</v>
      </c>
      <c r="V1136">
        <v>0</v>
      </c>
      <c r="W1136">
        <v>177923.09</v>
      </c>
      <c r="X1136">
        <v>-135662.11000000002</v>
      </c>
      <c r="Y1136">
        <v>0</v>
      </c>
      <c r="Z1136">
        <v>0</v>
      </c>
      <c r="AA1136">
        <v>42260.98</v>
      </c>
    </row>
    <row r="1137" spans="1:27" ht="15" customHeight="1" x14ac:dyDescent="0.25">
      <c r="A1137" s="37" t="str">
        <f t="shared" si="51"/>
        <v>LDSTDFIgnore</v>
      </c>
      <c r="B1137" s="37" t="str">
        <f>VLOOKUP(L1137,Mapping!D:F,3,0)</f>
        <v>Ignore</v>
      </c>
      <c r="C1137" s="37" t="str">
        <f>VLOOKUP(L1137,Mapping!D:G,4,0)</f>
        <v>Ignore</v>
      </c>
      <c r="D1137" s="38">
        <f t="shared" si="52"/>
        <v>2.0087709999999999E-3</v>
      </c>
      <c r="E1137" s="38">
        <f t="shared" si="53"/>
        <v>6.6395160000000007E-3</v>
      </c>
      <c r="F1137" s="37" t="str">
        <f>VLOOKUP(L1137,Mapping!D:H,5,0)</f>
        <v>AUM</v>
      </c>
      <c r="G1137" t="s">
        <v>562</v>
      </c>
      <c r="H1137" t="s">
        <v>216</v>
      </c>
      <c r="I1137" t="s">
        <v>1964</v>
      </c>
      <c r="J1137">
        <v>220000</v>
      </c>
      <c r="K1137" t="s">
        <v>619</v>
      </c>
      <c r="L1137">
        <v>210125</v>
      </c>
      <c r="M1137">
        <v>0</v>
      </c>
      <c r="N1137" t="s">
        <v>1283</v>
      </c>
      <c r="O1137" t="s">
        <v>565</v>
      </c>
      <c r="P1137">
        <v>0</v>
      </c>
      <c r="Q1137">
        <v>46307.45</v>
      </c>
      <c r="R1137">
        <v>0</v>
      </c>
      <c r="S1137">
        <v>20087.71</v>
      </c>
      <c r="T1137">
        <v>0</v>
      </c>
      <c r="U1137">
        <v>66395.16</v>
      </c>
      <c r="V1137">
        <v>0</v>
      </c>
      <c r="W1137">
        <v>46307.45</v>
      </c>
      <c r="X1137">
        <v>0</v>
      </c>
      <c r="Y1137">
        <v>20087.71</v>
      </c>
      <c r="Z1137">
        <v>0</v>
      </c>
      <c r="AA1137">
        <v>66395.16</v>
      </c>
    </row>
    <row r="1138" spans="1:27" ht="15" customHeight="1" x14ac:dyDescent="0.25">
      <c r="A1138" s="37" t="str">
        <f t="shared" si="51"/>
        <v>LDSTDF1.2</v>
      </c>
      <c r="B1138" s="37">
        <f>VLOOKUP(L1138,Mapping!D:F,3,0)</f>
        <v>1.2</v>
      </c>
      <c r="C1138" s="37" t="str">
        <f>VLOOKUP(L1138,Mapping!D:G,4,0)</f>
        <v>Ignore</v>
      </c>
      <c r="D1138" s="38">
        <f t="shared" si="52"/>
        <v>-2.816052853</v>
      </c>
      <c r="E1138" s="38">
        <f t="shared" si="53"/>
        <v>77.106084076999991</v>
      </c>
      <c r="F1138" s="37">
        <f>VLOOKUP(L1138,Mapping!D:H,5,0)</f>
        <v>0</v>
      </c>
      <c r="G1138" t="s">
        <v>562</v>
      </c>
      <c r="H1138" t="s">
        <v>216</v>
      </c>
      <c r="I1138" t="s">
        <v>1964</v>
      </c>
      <c r="J1138">
        <v>301000</v>
      </c>
      <c r="K1138" t="s">
        <v>624</v>
      </c>
      <c r="L1138">
        <v>310000</v>
      </c>
      <c r="M1138">
        <v>0</v>
      </c>
      <c r="N1138" t="s">
        <v>625</v>
      </c>
      <c r="O1138" t="s">
        <v>565</v>
      </c>
      <c r="P1138">
        <v>0</v>
      </c>
      <c r="Q1138">
        <v>799221369.29999995</v>
      </c>
      <c r="R1138">
        <v>-28160528.530000001</v>
      </c>
      <c r="S1138">
        <v>0</v>
      </c>
      <c r="T1138">
        <v>0</v>
      </c>
      <c r="U1138">
        <v>771060840.76999998</v>
      </c>
      <c r="V1138">
        <v>0</v>
      </c>
      <c r="W1138">
        <v>799221369.29999995</v>
      </c>
      <c r="X1138">
        <v>-28160528.530000001</v>
      </c>
      <c r="Y1138">
        <v>0</v>
      </c>
      <c r="Z1138">
        <v>0</v>
      </c>
      <c r="AA1138">
        <v>771060840.76999998</v>
      </c>
    </row>
    <row r="1139" spans="1:27" ht="15" customHeight="1" x14ac:dyDescent="0.25">
      <c r="A1139" s="37" t="str">
        <f t="shared" si="51"/>
        <v>LDSTDFIgnore</v>
      </c>
      <c r="B1139" s="37" t="str">
        <f>VLOOKUP(L1139,Mapping!D:F,3,0)</f>
        <v>Ignore</v>
      </c>
      <c r="C1139" s="37" t="str">
        <f>VLOOKUP(L1139,Mapping!D:G,4,0)</f>
        <v>Ignore</v>
      </c>
      <c r="D1139" s="38">
        <f t="shared" si="52"/>
        <v>1.206083019</v>
      </c>
      <c r="E1139" s="38">
        <f t="shared" si="53"/>
        <v>5.9682402379999999</v>
      </c>
      <c r="F1139" s="37">
        <f>VLOOKUP(L1139,Mapping!D:H,5,0)</f>
        <v>0</v>
      </c>
      <c r="G1139" t="s">
        <v>562</v>
      </c>
      <c r="H1139" t="s">
        <v>216</v>
      </c>
      <c r="I1139" t="s">
        <v>1964</v>
      </c>
      <c r="J1139">
        <v>303000</v>
      </c>
      <c r="K1139" t="s">
        <v>626</v>
      </c>
      <c r="L1139">
        <v>303201</v>
      </c>
      <c r="M1139">
        <v>0</v>
      </c>
      <c r="N1139" t="s">
        <v>627</v>
      </c>
      <c r="O1139" t="s">
        <v>565</v>
      </c>
      <c r="P1139">
        <v>0</v>
      </c>
      <c r="Q1139">
        <v>47621572.189999998</v>
      </c>
      <c r="R1139">
        <v>0</v>
      </c>
      <c r="S1139">
        <v>12060830.189999999</v>
      </c>
      <c r="T1139">
        <v>0</v>
      </c>
      <c r="U1139">
        <v>59682402.380000003</v>
      </c>
      <c r="V1139">
        <v>0</v>
      </c>
      <c r="W1139">
        <v>47621572.189999998</v>
      </c>
      <c r="X1139">
        <v>0</v>
      </c>
      <c r="Y1139">
        <v>12060830.189999999</v>
      </c>
      <c r="Z1139">
        <v>0</v>
      </c>
      <c r="AA1139">
        <v>59682402.380000003</v>
      </c>
    </row>
    <row r="1140" spans="1:27" ht="15" customHeight="1" x14ac:dyDescent="0.25">
      <c r="A1140" s="37" t="str">
        <f t="shared" si="51"/>
        <v>LDSTDFIgnore</v>
      </c>
      <c r="B1140" s="37" t="str">
        <f>VLOOKUP(L1140,Mapping!D:F,3,0)</f>
        <v>Ignore</v>
      </c>
      <c r="C1140" s="37" t="str">
        <f>VLOOKUP(L1140,Mapping!D:G,4,0)</f>
        <v>Ignore</v>
      </c>
      <c r="D1140" s="38">
        <f t="shared" si="52"/>
        <v>1.2951372000000001E-2</v>
      </c>
      <c r="E1140" s="38">
        <f t="shared" si="53"/>
        <v>1.0644515E-2</v>
      </c>
      <c r="F1140" s="37">
        <f>VLOOKUP(L1140,Mapping!D:H,5,0)</f>
        <v>0</v>
      </c>
      <c r="G1140" t="s">
        <v>562</v>
      </c>
      <c r="H1140" t="s">
        <v>216</v>
      </c>
      <c r="I1140" t="s">
        <v>1964</v>
      </c>
      <c r="J1140">
        <v>303000</v>
      </c>
      <c r="K1140" t="s">
        <v>626</v>
      </c>
      <c r="L1140">
        <v>303202</v>
      </c>
      <c r="M1140">
        <v>0</v>
      </c>
      <c r="N1140" t="s">
        <v>628</v>
      </c>
      <c r="O1140" t="s">
        <v>565</v>
      </c>
      <c r="P1140">
        <v>-23068.57</v>
      </c>
      <c r="Q1140">
        <v>0</v>
      </c>
      <c r="R1140">
        <v>0</v>
      </c>
      <c r="S1140">
        <v>129513.72</v>
      </c>
      <c r="T1140">
        <v>0</v>
      </c>
      <c r="U1140">
        <v>106445.15</v>
      </c>
      <c r="V1140">
        <v>-23068.57</v>
      </c>
      <c r="W1140">
        <v>0</v>
      </c>
      <c r="X1140">
        <v>0</v>
      </c>
      <c r="Y1140">
        <v>129513.72</v>
      </c>
      <c r="Z1140">
        <v>0</v>
      </c>
      <c r="AA1140">
        <v>106445.15</v>
      </c>
    </row>
    <row r="1141" spans="1:27" ht="15" customHeight="1" x14ac:dyDescent="0.25">
      <c r="A1141" s="37" t="str">
        <f t="shared" si="51"/>
        <v>LDSTDFIgnore</v>
      </c>
      <c r="B1141" s="37" t="str">
        <f>VLOOKUP(L1141,Mapping!D:F,3,0)</f>
        <v>Ignore</v>
      </c>
      <c r="C1141" s="37" t="str">
        <f>VLOOKUP(L1141,Mapping!D:G,4,0)</f>
        <v>Ignore</v>
      </c>
      <c r="D1141" s="38">
        <f t="shared" si="52"/>
        <v>3.2011271000000001E-2</v>
      </c>
      <c r="E1141" s="38">
        <f t="shared" si="53"/>
        <v>1.3748604070000001</v>
      </c>
      <c r="F1141" s="37">
        <f>VLOOKUP(L1141,Mapping!D:H,5,0)</f>
        <v>0</v>
      </c>
      <c r="G1141" t="s">
        <v>562</v>
      </c>
      <c r="H1141" t="s">
        <v>216</v>
      </c>
      <c r="I1141" t="s">
        <v>1964</v>
      </c>
      <c r="J1141">
        <v>303000</v>
      </c>
      <c r="K1141" t="s">
        <v>626</v>
      </c>
      <c r="L1141">
        <v>303215</v>
      </c>
      <c r="M1141">
        <v>0</v>
      </c>
      <c r="N1141" t="s">
        <v>753</v>
      </c>
      <c r="O1141" t="s">
        <v>565</v>
      </c>
      <c r="P1141">
        <v>0</v>
      </c>
      <c r="Q1141">
        <v>13428491.359999999</v>
      </c>
      <c r="R1141">
        <v>0</v>
      </c>
      <c r="S1141">
        <v>320112.71000000002</v>
      </c>
      <c r="T1141">
        <v>0</v>
      </c>
      <c r="U1141">
        <v>13748604.07</v>
      </c>
      <c r="V1141">
        <v>0</v>
      </c>
      <c r="W1141">
        <v>13428491.359999999</v>
      </c>
      <c r="X1141">
        <v>0</v>
      </c>
      <c r="Y1141">
        <v>320112.71000000002</v>
      </c>
      <c r="Z1141">
        <v>0</v>
      </c>
      <c r="AA1141">
        <v>13748604.07</v>
      </c>
    </row>
    <row r="1142" spans="1:27" ht="15" customHeight="1" x14ac:dyDescent="0.25">
      <c r="A1142" s="37" t="str">
        <f t="shared" si="51"/>
        <v>LDSTDFIgnore</v>
      </c>
      <c r="B1142" s="37" t="str">
        <f>VLOOKUP(L1142,Mapping!D:F,3,0)</f>
        <v>Ignore</v>
      </c>
      <c r="C1142" s="37" t="str">
        <f>VLOOKUP(L1142,Mapping!D:G,4,0)</f>
        <v>Ignore</v>
      </c>
      <c r="D1142" s="38">
        <f t="shared" si="52"/>
        <v>-2.3734085999999998E-2</v>
      </c>
      <c r="E1142" s="38">
        <f t="shared" si="53"/>
        <v>3.6709697999999999E-2</v>
      </c>
      <c r="F1142" s="37">
        <f>VLOOKUP(L1142,Mapping!D:H,5,0)</f>
        <v>0</v>
      </c>
      <c r="G1142" t="s">
        <v>562</v>
      </c>
      <c r="H1142" t="s">
        <v>216</v>
      </c>
      <c r="I1142" t="s">
        <v>1964</v>
      </c>
      <c r="J1142">
        <v>303000</v>
      </c>
      <c r="K1142" t="s">
        <v>626</v>
      </c>
      <c r="L1142">
        <v>303229</v>
      </c>
      <c r="M1142">
        <v>0</v>
      </c>
      <c r="N1142" t="s">
        <v>754</v>
      </c>
      <c r="O1142" t="s">
        <v>565</v>
      </c>
      <c r="P1142">
        <v>0</v>
      </c>
      <c r="Q1142">
        <v>604437.84</v>
      </c>
      <c r="R1142">
        <v>-237340.86</v>
      </c>
      <c r="S1142">
        <v>0</v>
      </c>
      <c r="T1142">
        <v>0</v>
      </c>
      <c r="U1142">
        <v>367096.98</v>
      </c>
      <c r="V1142">
        <v>0</v>
      </c>
      <c r="W1142">
        <v>604437.84</v>
      </c>
      <c r="X1142">
        <v>-237340.86</v>
      </c>
      <c r="Y1142">
        <v>0</v>
      </c>
      <c r="Z1142">
        <v>0</v>
      </c>
      <c r="AA1142">
        <v>367096.98</v>
      </c>
    </row>
    <row r="1143" spans="1:27" ht="15" customHeight="1" x14ac:dyDescent="0.25">
      <c r="A1143" s="37" t="str">
        <f t="shared" si="51"/>
        <v>LDSTDFIgnore</v>
      </c>
      <c r="B1143" s="37" t="str">
        <f>VLOOKUP(L1143,Mapping!D:F,3,0)</f>
        <v>Ignore</v>
      </c>
      <c r="C1143" s="37" t="str">
        <f>VLOOKUP(L1143,Mapping!D:G,4,0)</f>
        <v>Ignore</v>
      </c>
      <c r="D1143" s="38">
        <f t="shared" si="52"/>
        <v>-3.0019363640000001</v>
      </c>
      <c r="E1143" s="38">
        <f t="shared" si="53"/>
        <v>-0.47668745899999998</v>
      </c>
      <c r="F1143" s="37">
        <f>VLOOKUP(L1143,Mapping!D:H,5,0)</f>
        <v>0</v>
      </c>
      <c r="G1143" t="s">
        <v>562</v>
      </c>
      <c r="H1143" t="s">
        <v>216</v>
      </c>
      <c r="I1143" t="s">
        <v>1964</v>
      </c>
      <c r="J1143">
        <v>303000</v>
      </c>
      <c r="K1143" t="s">
        <v>626</v>
      </c>
      <c r="L1143">
        <v>303245</v>
      </c>
      <c r="M1143">
        <v>0</v>
      </c>
      <c r="N1143" t="s">
        <v>629</v>
      </c>
      <c r="O1143" t="s">
        <v>565</v>
      </c>
      <c r="P1143">
        <v>0</v>
      </c>
      <c r="Q1143">
        <v>25252489.050000001</v>
      </c>
      <c r="R1143">
        <v>-30019363.640000001</v>
      </c>
      <c r="S1143">
        <v>0</v>
      </c>
      <c r="T1143">
        <v>-4766874.59</v>
      </c>
      <c r="U1143">
        <v>0</v>
      </c>
      <c r="V1143">
        <v>0</v>
      </c>
      <c r="W1143">
        <v>25252489.050000001</v>
      </c>
      <c r="X1143">
        <v>-30019363.640000001</v>
      </c>
      <c r="Y1143">
        <v>0</v>
      </c>
      <c r="Z1143">
        <v>-4766874.59</v>
      </c>
      <c r="AA1143">
        <v>0</v>
      </c>
    </row>
    <row r="1144" spans="1:27" ht="15" customHeight="1" x14ac:dyDescent="0.25">
      <c r="A1144" s="37" t="str">
        <f t="shared" si="51"/>
        <v>LDSTDFIgnore</v>
      </c>
      <c r="B1144" s="37" t="str">
        <f>VLOOKUP(L1144,Mapping!D:F,3,0)</f>
        <v>Ignore</v>
      </c>
      <c r="C1144" s="37" t="str">
        <f>VLOOKUP(L1144,Mapping!D:G,4,0)</f>
        <v>Ignore</v>
      </c>
      <c r="D1144" s="38">
        <f t="shared" si="52"/>
        <v>-2.6908220000000003E-3</v>
      </c>
      <c r="E1144" s="38">
        <f t="shared" si="53"/>
        <v>-6.5899000999999999E-2</v>
      </c>
      <c r="F1144" s="37">
        <f>VLOOKUP(L1144,Mapping!D:H,5,0)</f>
        <v>0</v>
      </c>
      <c r="G1144" t="s">
        <v>562</v>
      </c>
      <c r="H1144" t="s">
        <v>216</v>
      </c>
      <c r="I1144" t="s">
        <v>1964</v>
      </c>
      <c r="J1144">
        <v>303000</v>
      </c>
      <c r="K1144" t="s">
        <v>626</v>
      </c>
      <c r="L1144">
        <v>303246</v>
      </c>
      <c r="M1144">
        <v>0</v>
      </c>
      <c r="N1144" t="s">
        <v>630</v>
      </c>
      <c r="O1144" t="s">
        <v>565</v>
      </c>
      <c r="P1144">
        <v>-632081.79</v>
      </c>
      <c r="Q1144">
        <v>0</v>
      </c>
      <c r="R1144">
        <v>-26908.22</v>
      </c>
      <c r="S1144">
        <v>0</v>
      </c>
      <c r="T1144">
        <v>-658990.01</v>
      </c>
      <c r="U1144">
        <v>0</v>
      </c>
      <c r="V1144">
        <v>-632081.79</v>
      </c>
      <c r="W1144">
        <v>0</v>
      </c>
      <c r="X1144">
        <v>-26908.22</v>
      </c>
      <c r="Y1144">
        <v>0</v>
      </c>
      <c r="Z1144">
        <v>-658990.01</v>
      </c>
      <c r="AA1144">
        <v>0</v>
      </c>
    </row>
    <row r="1145" spans="1:27" ht="15" customHeight="1" x14ac:dyDescent="0.25">
      <c r="A1145" s="37" t="str">
        <f t="shared" si="51"/>
        <v>LDSTDFIgnore</v>
      </c>
      <c r="B1145" s="37" t="str">
        <f>VLOOKUP(L1145,Mapping!D:F,3,0)</f>
        <v>Ignore</v>
      </c>
      <c r="C1145" s="37" t="str">
        <f>VLOOKUP(L1145,Mapping!D:G,4,0)</f>
        <v>Ignore</v>
      </c>
      <c r="D1145" s="38">
        <f t="shared" si="52"/>
        <v>1.9529400000000002E-4</v>
      </c>
      <c r="E1145" s="38">
        <f t="shared" si="53"/>
        <v>3.2341543E-2</v>
      </c>
      <c r="F1145" s="37">
        <f>VLOOKUP(L1145,Mapping!D:H,5,0)</f>
        <v>0</v>
      </c>
      <c r="G1145" t="s">
        <v>562</v>
      </c>
      <c r="H1145" t="s">
        <v>216</v>
      </c>
      <c r="I1145" t="s">
        <v>1964</v>
      </c>
      <c r="J1145">
        <v>303000</v>
      </c>
      <c r="K1145" t="s">
        <v>626</v>
      </c>
      <c r="L1145">
        <v>303248</v>
      </c>
      <c r="M1145">
        <v>0</v>
      </c>
      <c r="N1145" t="s">
        <v>755</v>
      </c>
      <c r="O1145" t="s">
        <v>565</v>
      </c>
      <c r="P1145">
        <v>0</v>
      </c>
      <c r="Q1145">
        <v>321462.49</v>
      </c>
      <c r="R1145">
        <v>0</v>
      </c>
      <c r="S1145">
        <v>1952.94</v>
      </c>
      <c r="T1145">
        <v>0</v>
      </c>
      <c r="U1145">
        <v>323415.43</v>
      </c>
      <c r="V1145">
        <v>0</v>
      </c>
      <c r="W1145">
        <v>321462.49</v>
      </c>
      <c r="X1145">
        <v>0</v>
      </c>
      <c r="Y1145">
        <v>1952.94</v>
      </c>
      <c r="Z1145">
        <v>0</v>
      </c>
      <c r="AA1145">
        <v>323415.43</v>
      </c>
    </row>
    <row r="1146" spans="1:27" ht="15" customHeight="1" x14ac:dyDescent="0.25">
      <c r="A1146" s="37" t="str">
        <f t="shared" si="51"/>
        <v>LDSTDFIgnore</v>
      </c>
      <c r="B1146" s="37" t="str">
        <f>VLOOKUP(L1146,Mapping!D:F,3,0)</f>
        <v>Ignore</v>
      </c>
      <c r="C1146" s="37" t="str">
        <f>VLOOKUP(L1146,Mapping!D:G,4,0)</f>
        <v>Ignore</v>
      </c>
      <c r="D1146" s="38">
        <f t="shared" si="52"/>
        <v>2.2098000000000002E-4</v>
      </c>
      <c r="E1146" s="38">
        <f t="shared" si="53"/>
        <v>3.00155E-3</v>
      </c>
      <c r="F1146" s="37">
        <f>VLOOKUP(L1146,Mapping!D:H,5,0)</f>
        <v>0</v>
      </c>
      <c r="G1146" t="s">
        <v>562</v>
      </c>
      <c r="H1146" t="s">
        <v>216</v>
      </c>
      <c r="I1146" t="s">
        <v>1964</v>
      </c>
      <c r="J1146">
        <v>303000</v>
      </c>
      <c r="K1146" t="s">
        <v>626</v>
      </c>
      <c r="L1146">
        <v>303268</v>
      </c>
      <c r="M1146">
        <v>0</v>
      </c>
      <c r="N1146" t="s">
        <v>757</v>
      </c>
      <c r="O1146" t="s">
        <v>565</v>
      </c>
      <c r="P1146">
        <v>0</v>
      </c>
      <c r="Q1146">
        <v>27805.7</v>
      </c>
      <c r="R1146">
        <v>0</v>
      </c>
      <c r="S1146">
        <v>2209.8000000000002</v>
      </c>
      <c r="T1146">
        <v>0</v>
      </c>
      <c r="U1146">
        <v>30015.5</v>
      </c>
      <c r="V1146">
        <v>0</v>
      </c>
      <c r="W1146">
        <v>27805.7</v>
      </c>
      <c r="X1146">
        <v>0</v>
      </c>
      <c r="Y1146">
        <v>2209.8000000000002</v>
      </c>
      <c r="Z1146">
        <v>0</v>
      </c>
      <c r="AA1146">
        <v>30015.5</v>
      </c>
    </row>
    <row r="1147" spans="1:27" ht="15" customHeight="1" x14ac:dyDescent="0.25">
      <c r="A1147" s="37" t="str">
        <f t="shared" si="51"/>
        <v>LDSTDFIgnore</v>
      </c>
      <c r="B1147" s="37" t="str">
        <f>VLOOKUP(L1147,Mapping!D:F,3,0)</f>
        <v>Ignore</v>
      </c>
      <c r="C1147" s="37" t="str">
        <f>VLOOKUP(L1147,Mapping!D:G,4,0)</f>
        <v>Ignore</v>
      </c>
      <c r="D1147" s="38">
        <f t="shared" si="52"/>
        <v>0</v>
      </c>
      <c r="E1147" s="38">
        <f t="shared" si="53"/>
        <v>73.894919361999996</v>
      </c>
      <c r="F1147" s="37">
        <f>VLOOKUP(L1147,Mapping!D:H,5,0)</f>
        <v>0</v>
      </c>
      <c r="G1147" t="s">
        <v>562</v>
      </c>
      <c r="H1147" t="s">
        <v>216</v>
      </c>
      <c r="I1147" t="s">
        <v>1964</v>
      </c>
      <c r="J1147">
        <v>303000</v>
      </c>
      <c r="K1147" t="s">
        <v>626</v>
      </c>
      <c r="L1147">
        <v>390000</v>
      </c>
      <c r="M1147">
        <v>0</v>
      </c>
      <c r="N1147" t="s">
        <v>631</v>
      </c>
      <c r="O1147" t="s">
        <v>565</v>
      </c>
      <c r="P1147">
        <v>0</v>
      </c>
      <c r="Q1147">
        <v>738949193.62</v>
      </c>
      <c r="R1147">
        <v>0</v>
      </c>
      <c r="S1147">
        <v>0</v>
      </c>
      <c r="T1147">
        <v>0</v>
      </c>
      <c r="U1147">
        <v>738949193.62</v>
      </c>
      <c r="V1147">
        <v>0</v>
      </c>
      <c r="W1147">
        <v>738949193.62</v>
      </c>
      <c r="X1147">
        <v>0</v>
      </c>
      <c r="Y1147">
        <v>0</v>
      </c>
      <c r="Z1147">
        <v>0</v>
      </c>
      <c r="AA1147">
        <v>738949193.62</v>
      </c>
    </row>
    <row r="1148" spans="1:27" ht="15" customHeight="1" x14ac:dyDescent="0.25">
      <c r="A1148" s="37" t="str">
        <f t="shared" si="51"/>
        <v>LDSTDFIgnore</v>
      </c>
      <c r="B1148" s="37" t="str">
        <f>VLOOKUP(L1148,Mapping!D:F,3,0)</f>
        <v>Ignore</v>
      </c>
      <c r="C1148" s="37" t="str">
        <f>VLOOKUP(L1148,Mapping!D:G,4,0)</f>
        <v>Ignore</v>
      </c>
      <c r="D1148" s="38">
        <f t="shared" si="52"/>
        <v>0</v>
      </c>
      <c r="E1148" s="38">
        <f t="shared" si="53"/>
        <v>-28.496153117000002</v>
      </c>
      <c r="F1148" s="37">
        <f>VLOOKUP(L1148,Mapping!D:H,5,0)</f>
        <v>0</v>
      </c>
      <c r="G1148" t="s">
        <v>562</v>
      </c>
      <c r="H1148" t="s">
        <v>216</v>
      </c>
      <c r="I1148" t="s">
        <v>1964</v>
      </c>
      <c r="J1148">
        <v>303000</v>
      </c>
      <c r="K1148" t="s">
        <v>626</v>
      </c>
      <c r="L1148">
        <v>390001</v>
      </c>
      <c r="M1148">
        <v>0</v>
      </c>
      <c r="N1148" t="s">
        <v>632</v>
      </c>
      <c r="O1148" t="s">
        <v>565</v>
      </c>
      <c r="P1148">
        <v>-284961531.17000002</v>
      </c>
      <c r="Q1148">
        <v>0</v>
      </c>
      <c r="R1148">
        <v>0</v>
      </c>
      <c r="S1148">
        <v>0</v>
      </c>
      <c r="T1148">
        <v>-284961531.17000002</v>
      </c>
      <c r="U1148">
        <v>0</v>
      </c>
      <c r="V1148">
        <v>-284961531.17000002</v>
      </c>
      <c r="W1148">
        <v>0</v>
      </c>
      <c r="X1148">
        <v>0</v>
      </c>
      <c r="Y1148">
        <v>0</v>
      </c>
      <c r="Z1148">
        <v>-284961531.17000002</v>
      </c>
      <c r="AA1148">
        <v>0</v>
      </c>
    </row>
    <row r="1149" spans="1:27" ht="15" customHeight="1" x14ac:dyDescent="0.25">
      <c r="A1149" s="37" t="str">
        <f t="shared" si="51"/>
        <v>LDSTDFIgnore</v>
      </c>
      <c r="B1149" s="37" t="str">
        <f>VLOOKUP(L1149,Mapping!D:F,3,0)</f>
        <v>Ignore</v>
      </c>
      <c r="C1149" s="37" t="str">
        <f>VLOOKUP(L1149,Mapping!D:G,4,0)</f>
        <v>Ignore</v>
      </c>
      <c r="D1149" s="38">
        <f t="shared" si="52"/>
        <v>0</v>
      </c>
      <c r="E1149" s="38">
        <f t="shared" si="53"/>
        <v>-2.9928132E-2</v>
      </c>
      <c r="F1149" s="37">
        <f>VLOOKUP(L1149,Mapping!D:H,5,0)</f>
        <v>0</v>
      </c>
      <c r="G1149" t="s">
        <v>562</v>
      </c>
      <c r="H1149" t="s">
        <v>216</v>
      </c>
      <c r="I1149" t="s">
        <v>1964</v>
      </c>
      <c r="J1149">
        <v>303000</v>
      </c>
      <c r="K1149" t="s">
        <v>626</v>
      </c>
      <c r="L1149">
        <v>390002</v>
      </c>
      <c r="M1149">
        <v>0</v>
      </c>
      <c r="N1149" t="s">
        <v>633</v>
      </c>
      <c r="O1149" t="s">
        <v>565</v>
      </c>
      <c r="P1149">
        <v>-299281.32</v>
      </c>
      <c r="Q1149">
        <v>0</v>
      </c>
      <c r="R1149">
        <v>0</v>
      </c>
      <c r="S1149">
        <v>0</v>
      </c>
      <c r="T1149">
        <v>-299281.32</v>
      </c>
      <c r="U1149">
        <v>0</v>
      </c>
      <c r="V1149">
        <v>-299281.32</v>
      </c>
      <c r="W1149">
        <v>0</v>
      </c>
      <c r="X1149">
        <v>0</v>
      </c>
      <c r="Y1149">
        <v>0</v>
      </c>
      <c r="Z1149">
        <v>-299281.32</v>
      </c>
      <c r="AA1149">
        <v>0</v>
      </c>
    </row>
    <row r="1150" spans="1:27" ht="15" customHeight="1" x14ac:dyDescent="0.25">
      <c r="A1150" s="37" t="str">
        <f t="shared" si="51"/>
        <v>LDSTDFIgnore</v>
      </c>
      <c r="B1150" s="37" t="str">
        <f>VLOOKUP(L1150,Mapping!D:F,3,0)</f>
        <v>Ignore</v>
      </c>
      <c r="C1150" s="37" t="str">
        <f>VLOOKUP(L1150,Mapping!D:G,4,0)</f>
        <v>Ignore</v>
      </c>
      <c r="D1150" s="38">
        <f t="shared" si="52"/>
        <v>0</v>
      </c>
      <c r="E1150" s="38">
        <f t="shared" si="53"/>
        <v>-9.576928173999999</v>
      </c>
      <c r="F1150" s="37">
        <f>VLOOKUP(L1150,Mapping!D:H,5,0)</f>
        <v>0</v>
      </c>
      <c r="G1150" t="s">
        <v>562</v>
      </c>
      <c r="H1150" t="s">
        <v>216</v>
      </c>
      <c r="I1150" t="s">
        <v>1964</v>
      </c>
      <c r="J1150">
        <v>303000</v>
      </c>
      <c r="K1150" t="s">
        <v>626</v>
      </c>
      <c r="L1150">
        <v>390405</v>
      </c>
      <c r="M1150">
        <v>0</v>
      </c>
      <c r="N1150" t="s">
        <v>634</v>
      </c>
      <c r="O1150" t="s">
        <v>565</v>
      </c>
      <c r="P1150">
        <v>-95769281.739999995</v>
      </c>
      <c r="Q1150">
        <v>0</v>
      </c>
      <c r="R1150">
        <v>0</v>
      </c>
      <c r="S1150">
        <v>0</v>
      </c>
      <c r="T1150">
        <v>-95769281.739999995</v>
      </c>
      <c r="U1150">
        <v>0</v>
      </c>
      <c r="V1150">
        <v>-95769281.739999995</v>
      </c>
      <c r="W1150">
        <v>0</v>
      </c>
      <c r="X1150">
        <v>0</v>
      </c>
      <c r="Y1150">
        <v>0</v>
      </c>
      <c r="Z1150">
        <v>-95769281.739999995</v>
      </c>
      <c r="AA1150">
        <v>0</v>
      </c>
    </row>
    <row r="1151" spans="1:27" ht="15" customHeight="1" x14ac:dyDescent="0.25">
      <c r="A1151" s="37" t="str">
        <f t="shared" si="51"/>
        <v>LDSTDFIgnore</v>
      </c>
      <c r="B1151" s="37" t="str">
        <f>VLOOKUP(L1151,Mapping!D:F,3,0)</f>
        <v>Ignore</v>
      </c>
      <c r="C1151" s="37" t="str">
        <f>VLOOKUP(L1151,Mapping!D:G,4,0)</f>
        <v>Ignore</v>
      </c>
      <c r="D1151" s="38">
        <f t="shared" si="52"/>
        <v>0</v>
      </c>
      <c r="E1151" s="38">
        <f t="shared" si="53"/>
        <v>6.074879E-3</v>
      </c>
      <c r="F1151" s="37">
        <f>VLOOKUP(L1151,Mapping!D:H,5,0)</f>
        <v>0</v>
      </c>
      <c r="G1151" t="s">
        <v>562</v>
      </c>
      <c r="H1151" t="s">
        <v>216</v>
      </c>
      <c r="I1151" t="s">
        <v>1964</v>
      </c>
      <c r="J1151">
        <v>303000</v>
      </c>
      <c r="K1151" t="s">
        <v>626</v>
      </c>
      <c r="L1151">
        <v>390406</v>
      </c>
      <c r="M1151">
        <v>0</v>
      </c>
      <c r="N1151" t="s">
        <v>935</v>
      </c>
      <c r="O1151" t="s">
        <v>565</v>
      </c>
      <c r="P1151">
        <v>0</v>
      </c>
      <c r="Q1151">
        <v>60748.79</v>
      </c>
      <c r="R1151">
        <v>0</v>
      </c>
      <c r="S1151">
        <v>0</v>
      </c>
      <c r="T1151">
        <v>0</v>
      </c>
      <c r="U1151">
        <v>60748.79</v>
      </c>
      <c r="V1151">
        <v>0</v>
      </c>
      <c r="W1151">
        <v>60748.79</v>
      </c>
      <c r="X1151">
        <v>0</v>
      </c>
      <c r="Y1151">
        <v>0</v>
      </c>
      <c r="Z1151">
        <v>0</v>
      </c>
      <c r="AA1151">
        <v>60748.79</v>
      </c>
    </row>
    <row r="1152" spans="1:27" ht="15" customHeight="1" x14ac:dyDescent="0.25">
      <c r="A1152" s="37" t="str">
        <f t="shared" si="51"/>
        <v>LDSTDFIgnore</v>
      </c>
      <c r="B1152" s="37" t="str">
        <f>VLOOKUP(L1152,Mapping!D:F,3,0)</f>
        <v>Ignore</v>
      </c>
      <c r="C1152" s="37" t="str">
        <f>VLOOKUP(L1152,Mapping!D:G,4,0)</f>
        <v>Ignore</v>
      </c>
      <c r="D1152" s="38">
        <f t="shared" si="52"/>
        <v>0</v>
      </c>
      <c r="E1152" s="38">
        <f t="shared" si="53"/>
        <v>-0.16793159199999999</v>
      </c>
      <c r="F1152" s="37">
        <f>VLOOKUP(L1152,Mapping!D:H,5,0)</f>
        <v>0</v>
      </c>
      <c r="G1152" t="s">
        <v>562</v>
      </c>
      <c r="H1152" t="s">
        <v>216</v>
      </c>
      <c r="I1152" t="s">
        <v>1964</v>
      </c>
      <c r="J1152">
        <v>303000</v>
      </c>
      <c r="K1152" t="s">
        <v>626</v>
      </c>
      <c r="L1152">
        <v>390415</v>
      </c>
      <c r="M1152">
        <v>0</v>
      </c>
      <c r="N1152" t="s">
        <v>759</v>
      </c>
      <c r="O1152" t="s">
        <v>565</v>
      </c>
      <c r="P1152">
        <v>-1679315.92</v>
      </c>
      <c r="Q1152">
        <v>0</v>
      </c>
      <c r="R1152">
        <v>0</v>
      </c>
      <c r="S1152">
        <v>0</v>
      </c>
      <c r="T1152">
        <v>-1679315.92</v>
      </c>
      <c r="U1152">
        <v>0</v>
      </c>
      <c r="V1152">
        <v>-1679315.92</v>
      </c>
      <c r="W1152">
        <v>0</v>
      </c>
      <c r="X1152">
        <v>0</v>
      </c>
      <c r="Y1152">
        <v>0</v>
      </c>
      <c r="Z1152">
        <v>-1679315.92</v>
      </c>
      <c r="AA1152">
        <v>0</v>
      </c>
    </row>
    <row r="1153" spans="1:27" ht="15" customHeight="1" x14ac:dyDescent="0.25">
      <c r="A1153" s="37" t="str">
        <f t="shared" si="51"/>
        <v>LDSTDFIgnore</v>
      </c>
      <c r="B1153" s="37" t="str">
        <f>VLOOKUP(L1153,Mapping!D:F,3,0)</f>
        <v>Ignore</v>
      </c>
      <c r="C1153" s="37" t="str">
        <f>VLOOKUP(L1153,Mapping!D:G,4,0)</f>
        <v>Ignore</v>
      </c>
      <c r="D1153" s="38">
        <f t="shared" si="52"/>
        <v>0</v>
      </c>
      <c r="E1153" s="38">
        <f t="shared" si="53"/>
        <v>-1.0006889999999999E-3</v>
      </c>
      <c r="F1153" s="37">
        <f>VLOOKUP(L1153,Mapping!D:H,5,0)</f>
        <v>0</v>
      </c>
      <c r="G1153" t="s">
        <v>562</v>
      </c>
      <c r="H1153" t="s">
        <v>216</v>
      </c>
      <c r="I1153" t="s">
        <v>1964</v>
      </c>
      <c r="J1153">
        <v>303000</v>
      </c>
      <c r="K1153" t="s">
        <v>626</v>
      </c>
      <c r="L1153">
        <v>390429</v>
      </c>
      <c r="M1153">
        <v>0</v>
      </c>
      <c r="N1153" t="s">
        <v>760</v>
      </c>
      <c r="O1153" t="s">
        <v>565</v>
      </c>
      <c r="P1153">
        <v>-10006.89</v>
      </c>
      <c r="Q1153">
        <v>0</v>
      </c>
      <c r="R1153">
        <v>0</v>
      </c>
      <c r="S1153">
        <v>0</v>
      </c>
      <c r="T1153">
        <v>-10006.89</v>
      </c>
      <c r="U1153">
        <v>0</v>
      </c>
      <c r="V1153">
        <v>-10006.89</v>
      </c>
      <c r="W1153">
        <v>0</v>
      </c>
      <c r="X1153">
        <v>0</v>
      </c>
      <c r="Y1153">
        <v>0</v>
      </c>
      <c r="Z1153">
        <v>-10006.89</v>
      </c>
      <c r="AA1153">
        <v>0</v>
      </c>
    </row>
    <row r="1154" spans="1:27" ht="15" customHeight="1" x14ac:dyDescent="0.25">
      <c r="A1154" s="37" t="str">
        <f t="shared" si="51"/>
        <v>LDSTDFIgnore</v>
      </c>
      <c r="B1154" s="37" t="str">
        <f>VLOOKUP(L1154,Mapping!D:F,3,0)</f>
        <v>Ignore</v>
      </c>
      <c r="C1154" s="37" t="str">
        <f>VLOOKUP(L1154,Mapping!D:G,4,0)</f>
        <v>Ignore</v>
      </c>
      <c r="D1154" s="38">
        <f t="shared" si="52"/>
        <v>0</v>
      </c>
      <c r="E1154" s="38">
        <f t="shared" si="53"/>
        <v>-16.868315759000001</v>
      </c>
      <c r="F1154" s="37">
        <f>VLOOKUP(L1154,Mapping!D:H,5,0)</f>
        <v>0</v>
      </c>
      <c r="G1154" t="s">
        <v>562</v>
      </c>
      <c r="H1154" t="s">
        <v>216</v>
      </c>
      <c r="I1154" t="s">
        <v>1964</v>
      </c>
      <c r="J1154">
        <v>303000</v>
      </c>
      <c r="K1154" t="s">
        <v>626</v>
      </c>
      <c r="L1154">
        <v>390445</v>
      </c>
      <c r="M1154">
        <v>0</v>
      </c>
      <c r="N1154" t="s">
        <v>635</v>
      </c>
      <c r="O1154" t="s">
        <v>565</v>
      </c>
      <c r="P1154">
        <v>-168683157.59</v>
      </c>
      <c r="Q1154">
        <v>0</v>
      </c>
      <c r="R1154">
        <v>0</v>
      </c>
      <c r="S1154">
        <v>0</v>
      </c>
      <c r="T1154">
        <v>-168683157.59</v>
      </c>
      <c r="U1154">
        <v>0</v>
      </c>
      <c r="V1154">
        <v>-168683157.59</v>
      </c>
      <c r="W1154">
        <v>0</v>
      </c>
      <c r="X1154">
        <v>0</v>
      </c>
      <c r="Y1154">
        <v>0</v>
      </c>
      <c r="Z1154">
        <v>-168683157.59</v>
      </c>
      <c r="AA1154">
        <v>0</v>
      </c>
    </row>
    <row r="1155" spans="1:27" ht="15" customHeight="1" x14ac:dyDescent="0.25">
      <c r="A1155" s="37" t="str">
        <f t="shared" si="51"/>
        <v>LDSTDFIgnore</v>
      </c>
      <c r="B1155" s="37" t="str">
        <f>VLOOKUP(L1155,Mapping!D:F,3,0)</f>
        <v>Ignore</v>
      </c>
      <c r="C1155" s="37" t="str">
        <f>VLOOKUP(L1155,Mapping!D:G,4,0)</f>
        <v>Ignore</v>
      </c>
      <c r="D1155" s="38">
        <f t="shared" si="52"/>
        <v>0</v>
      </c>
      <c r="E1155" s="38">
        <f t="shared" si="53"/>
        <v>-0.10663453999999999</v>
      </c>
      <c r="F1155" s="37">
        <f>VLOOKUP(L1155,Mapping!D:H,5,0)</f>
        <v>0</v>
      </c>
      <c r="G1155" t="s">
        <v>562</v>
      </c>
      <c r="H1155" t="s">
        <v>216</v>
      </c>
      <c r="I1155" t="s">
        <v>1964</v>
      </c>
      <c r="J1155">
        <v>303000</v>
      </c>
      <c r="K1155" t="s">
        <v>626</v>
      </c>
      <c r="L1155">
        <v>390446</v>
      </c>
      <c r="M1155">
        <v>0</v>
      </c>
      <c r="N1155" t="s">
        <v>636</v>
      </c>
      <c r="O1155" t="s">
        <v>565</v>
      </c>
      <c r="P1155">
        <v>-1066345.3999999999</v>
      </c>
      <c r="Q1155">
        <v>0</v>
      </c>
      <c r="R1155">
        <v>0</v>
      </c>
      <c r="S1155">
        <v>0</v>
      </c>
      <c r="T1155">
        <v>-1066345.3999999999</v>
      </c>
      <c r="U1155">
        <v>0</v>
      </c>
      <c r="V1155">
        <v>-1066345.3999999999</v>
      </c>
      <c r="W1155">
        <v>0</v>
      </c>
      <c r="X1155">
        <v>0</v>
      </c>
      <c r="Y1155">
        <v>0</v>
      </c>
      <c r="Z1155">
        <v>-1066345.3999999999</v>
      </c>
      <c r="AA1155">
        <v>0</v>
      </c>
    </row>
    <row r="1156" spans="1:27" ht="15" customHeight="1" x14ac:dyDescent="0.25">
      <c r="A1156" s="37" t="str">
        <f t="shared" ref="A1156:A1219" si="54">H1156&amp;B1156</f>
        <v>LDSTDFIgnore</v>
      </c>
      <c r="B1156" s="37" t="str">
        <f>VLOOKUP(L1156,Mapping!D:F,3,0)</f>
        <v>Ignore</v>
      </c>
      <c r="C1156" s="37" t="str">
        <f>VLOOKUP(L1156,Mapping!D:G,4,0)</f>
        <v>Ignore</v>
      </c>
      <c r="D1156" s="38">
        <f t="shared" ref="D1156:D1219" si="55">(X1156+Y1156)/10000000</f>
        <v>0</v>
      </c>
      <c r="E1156" s="38">
        <f t="shared" ref="E1156:E1219" si="56">(Z1156+AA1156)/10000000</f>
        <v>-2.3262935000000002E-2</v>
      </c>
      <c r="F1156" s="37">
        <f>VLOOKUP(L1156,Mapping!D:H,5,0)</f>
        <v>0</v>
      </c>
      <c r="G1156" t="s">
        <v>562</v>
      </c>
      <c r="H1156" t="s">
        <v>216</v>
      </c>
      <c r="I1156" t="s">
        <v>1964</v>
      </c>
      <c r="J1156">
        <v>303000</v>
      </c>
      <c r="K1156" t="s">
        <v>626</v>
      </c>
      <c r="L1156">
        <v>390448</v>
      </c>
      <c r="M1156">
        <v>0</v>
      </c>
      <c r="N1156" t="s">
        <v>761</v>
      </c>
      <c r="O1156" t="s">
        <v>565</v>
      </c>
      <c r="P1156">
        <v>-232629.35</v>
      </c>
      <c r="Q1156">
        <v>0</v>
      </c>
      <c r="R1156">
        <v>0</v>
      </c>
      <c r="S1156">
        <v>0</v>
      </c>
      <c r="T1156">
        <v>-232629.35</v>
      </c>
      <c r="U1156">
        <v>0</v>
      </c>
      <c r="V1156">
        <v>-232629.35</v>
      </c>
      <c r="W1156">
        <v>0</v>
      </c>
      <c r="X1156">
        <v>0</v>
      </c>
      <c r="Y1156">
        <v>0</v>
      </c>
      <c r="Z1156">
        <v>-232629.35</v>
      </c>
      <c r="AA1156">
        <v>0</v>
      </c>
    </row>
    <row r="1157" spans="1:27" ht="15" customHeight="1" x14ac:dyDescent="0.25">
      <c r="A1157" s="37" t="str">
        <f t="shared" si="54"/>
        <v>LDSTDFIgnore</v>
      </c>
      <c r="B1157" s="37" t="str">
        <f>VLOOKUP(L1157,Mapping!D:F,3,0)</f>
        <v>Ignore</v>
      </c>
      <c r="C1157" s="37" t="str">
        <f>VLOOKUP(L1157,Mapping!D:G,4,0)</f>
        <v>Ignore</v>
      </c>
      <c r="D1157" s="38">
        <f t="shared" si="55"/>
        <v>0</v>
      </c>
      <c r="E1157" s="38">
        <f t="shared" si="56"/>
        <v>-2.3253480000000001E-3</v>
      </c>
      <c r="F1157" s="37">
        <f>VLOOKUP(L1157,Mapping!D:H,5,0)</f>
        <v>0</v>
      </c>
      <c r="G1157" t="s">
        <v>562</v>
      </c>
      <c r="H1157" t="s">
        <v>216</v>
      </c>
      <c r="I1157" t="s">
        <v>1964</v>
      </c>
      <c r="J1157">
        <v>303000</v>
      </c>
      <c r="K1157" t="s">
        <v>626</v>
      </c>
      <c r="L1157">
        <v>390468</v>
      </c>
      <c r="M1157">
        <v>0</v>
      </c>
      <c r="N1157" t="s">
        <v>763</v>
      </c>
      <c r="O1157" t="s">
        <v>565</v>
      </c>
      <c r="P1157">
        <v>-23253.48</v>
      </c>
      <c r="Q1157">
        <v>0</v>
      </c>
      <c r="R1157">
        <v>0</v>
      </c>
      <c r="S1157">
        <v>0</v>
      </c>
      <c r="T1157">
        <v>-23253.48</v>
      </c>
      <c r="U1157">
        <v>0</v>
      </c>
      <c r="V1157">
        <v>-23253.48</v>
      </c>
      <c r="W1157">
        <v>0</v>
      </c>
      <c r="X1157">
        <v>0</v>
      </c>
      <c r="Y1157">
        <v>0</v>
      </c>
      <c r="Z1157">
        <v>-23253.48</v>
      </c>
      <c r="AA1157">
        <v>0</v>
      </c>
    </row>
    <row r="1158" spans="1:27" ht="15" customHeight="1" x14ac:dyDescent="0.25">
      <c r="A1158" s="37" t="str">
        <f t="shared" si="54"/>
        <v>LDSTDF5.3</v>
      </c>
      <c r="B1158" s="37">
        <f>VLOOKUP(L1158,Mapping!D:F,3,0)</f>
        <v>5.3</v>
      </c>
      <c r="C1158" s="37" t="str">
        <f>VLOOKUP(L1158,Mapping!D:G,4,0)</f>
        <v>Ignore</v>
      </c>
      <c r="D1158" s="38">
        <f t="shared" si="55"/>
        <v>7.3974999999999999E-2</v>
      </c>
      <c r="E1158" s="38">
        <f t="shared" si="56"/>
        <v>0.15281</v>
      </c>
      <c r="F1158" s="37">
        <f>VLOOKUP(L1158,Mapping!D:H,5,0)</f>
        <v>0</v>
      </c>
      <c r="G1158" t="s">
        <v>562</v>
      </c>
      <c r="H1158" t="s">
        <v>216</v>
      </c>
      <c r="I1158" t="s">
        <v>1964</v>
      </c>
      <c r="J1158">
        <v>410000</v>
      </c>
      <c r="K1158" t="s">
        <v>637</v>
      </c>
      <c r="L1158">
        <v>412120</v>
      </c>
      <c r="M1158">
        <v>0</v>
      </c>
      <c r="N1158" t="s">
        <v>638</v>
      </c>
      <c r="O1158" t="s">
        <v>565</v>
      </c>
      <c r="P1158">
        <v>0</v>
      </c>
      <c r="Q1158">
        <v>788350</v>
      </c>
      <c r="R1158">
        <v>0</v>
      </c>
      <c r="S1158">
        <v>739750</v>
      </c>
      <c r="T1158">
        <v>0</v>
      </c>
      <c r="U1158">
        <v>1528100</v>
      </c>
      <c r="V1158">
        <v>0</v>
      </c>
      <c r="W1158">
        <v>788350</v>
      </c>
      <c r="X1158">
        <v>0</v>
      </c>
      <c r="Y1158">
        <v>739750</v>
      </c>
      <c r="Z1158">
        <v>0</v>
      </c>
      <c r="AA1158">
        <v>1528100</v>
      </c>
    </row>
    <row r="1159" spans="1:27" ht="15" customHeight="1" x14ac:dyDescent="0.25">
      <c r="A1159" s="37" t="str">
        <f t="shared" si="54"/>
        <v>LDSTDF5.3</v>
      </c>
      <c r="B1159" s="37">
        <f>VLOOKUP(L1159,Mapping!D:F,3,0)</f>
        <v>5.3</v>
      </c>
      <c r="C1159" s="37" t="str">
        <f>VLOOKUP(L1159,Mapping!D:G,4,0)</f>
        <v>Ignore</v>
      </c>
      <c r="D1159" s="38">
        <f t="shared" si="55"/>
        <v>0.12475</v>
      </c>
      <c r="E1159" s="38">
        <f t="shared" si="56"/>
        <v>0.377585</v>
      </c>
      <c r="F1159" s="37">
        <f>VLOOKUP(L1159,Mapping!D:H,5,0)</f>
        <v>0</v>
      </c>
      <c r="G1159" t="s">
        <v>562</v>
      </c>
      <c r="H1159" t="s">
        <v>216</v>
      </c>
      <c r="I1159" t="s">
        <v>1964</v>
      </c>
      <c r="J1159">
        <v>410000</v>
      </c>
      <c r="K1159" t="s">
        <v>637</v>
      </c>
      <c r="L1159">
        <v>412130</v>
      </c>
      <c r="M1159">
        <v>0</v>
      </c>
      <c r="N1159" t="s">
        <v>639</v>
      </c>
      <c r="O1159" t="s">
        <v>565</v>
      </c>
      <c r="P1159">
        <v>0</v>
      </c>
      <c r="Q1159">
        <v>2528350</v>
      </c>
      <c r="R1159">
        <v>0</v>
      </c>
      <c r="S1159">
        <v>1247500</v>
      </c>
      <c r="T1159">
        <v>0</v>
      </c>
      <c r="U1159">
        <v>3775850</v>
      </c>
      <c r="V1159">
        <v>0</v>
      </c>
      <c r="W1159">
        <v>2528350</v>
      </c>
      <c r="X1159">
        <v>0</v>
      </c>
      <c r="Y1159">
        <v>1247500</v>
      </c>
      <c r="Z1159">
        <v>0</v>
      </c>
      <c r="AA1159">
        <v>3775850</v>
      </c>
    </row>
    <row r="1160" spans="1:27" ht="15" customHeight="1" x14ac:dyDescent="0.25">
      <c r="A1160" s="37" t="str">
        <f t="shared" si="54"/>
        <v>LDSTDF5.3</v>
      </c>
      <c r="B1160" s="37">
        <f>VLOOKUP(L1160,Mapping!D:F,3,0)</f>
        <v>5.3</v>
      </c>
      <c r="C1160" s="37" t="str">
        <f>VLOOKUP(L1160,Mapping!D:G,4,0)</f>
        <v>Ignore</v>
      </c>
      <c r="D1160" s="38">
        <f t="shared" si="55"/>
        <v>0.17385999999999999</v>
      </c>
      <c r="E1160" s="38">
        <f t="shared" si="56"/>
        <v>0.18268499999999999</v>
      </c>
      <c r="F1160" s="37">
        <f>VLOOKUP(L1160,Mapping!D:H,5,0)</f>
        <v>0</v>
      </c>
      <c r="G1160" t="s">
        <v>562</v>
      </c>
      <c r="H1160" t="s">
        <v>216</v>
      </c>
      <c r="I1160" t="s">
        <v>1964</v>
      </c>
      <c r="J1160">
        <v>410000</v>
      </c>
      <c r="K1160" t="s">
        <v>637</v>
      </c>
      <c r="L1160">
        <v>412135</v>
      </c>
      <c r="M1160">
        <v>0</v>
      </c>
      <c r="N1160" t="s">
        <v>930</v>
      </c>
      <c r="O1160" t="s">
        <v>565</v>
      </c>
      <c r="P1160">
        <v>0</v>
      </c>
      <c r="Q1160">
        <v>88250</v>
      </c>
      <c r="R1160">
        <v>0</v>
      </c>
      <c r="S1160">
        <v>1738600</v>
      </c>
      <c r="T1160">
        <v>0</v>
      </c>
      <c r="U1160">
        <v>1826850</v>
      </c>
      <c r="V1160">
        <v>0</v>
      </c>
      <c r="W1160">
        <v>88250</v>
      </c>
      <c r="X1160">
        <v>0</v>
      </c>
      <c r="Y1160">
        <v>1738600</v>
      </c>
      <c r="Z1160">
        <v>0</v>
      </c>
      <c r="AA1160">
        <v>1826850</v>
      </c>
    </row>
    <row r="1161" spans="1:27" ht="15" customHeight="1" x14ac:dyDescent="0.25">
      <c r="A1161" s="37" t="str">
        <f t="shared" si="54"/>
        <v>LDSTDF5.3</v>
      </c>
      <c r="B1161" s="37">
        <f>VLOOKUP(L1161,Mapping!D:F,3,0)</f>
        <v>5.3</v>
      </c>
      <c r="C1161" s="37" t="str">
        <f>VLOOKUP(L1161,Mapping!D:G,4,0)</f>
        <v>Ignore</v>
      </c>
      <c r="D1161" s="38">
        <f t="shared" si="55"/>
        <v>0</v>
      </c>
      <c r="E1161" s="38">
        <f t="shared" si="56"/>
        <v>4.0499999999999998E-4</v>
      </c>
      <c r="F1161" s="37">
        <f>VLOOKUP(L1161,Mapping!D:H,5,0)</f>
        <v>0</v>
      </c>
      <c r="G1161" t="s">
        <v>562</v>
      </c>
      <c r="H1161" t="s">
        <v>216</v>
      </c>
      <c r="I1161" t="s">
        <v>1964</v>
      </c>
      <c r="J1161">
        <v>410000</v>
      </c>
      <c r="K1161" t="s">
        <v>637</v>
      </c>
      <c r="L1161">
        <v>412190</v>
      </c>
      <c r="M1161">
        <v>0</v>
      </c>
      <c r="N1161" t="s">
        <v>764</v>
      </c>
      <c r="O1161" t="s">
        <v>565</v>
      </c>
      <c r="P1161">
        <v>0</v>
      </c>
      <c r="Q1161">
        <v>4050</v>
      </c>
      <c r="R1161">
        <v>0</v>
      </c>
      <c r="S1161">
        <v>0</v>
      </c>
      <c r="T1161">
        <v>0</v>
      </c>
      <c r="U1161">
        <v>4050</v>
      </c>
      <c r="V1161">
        <v>0</v>
      </c>
      <c r="W1161">
        <v>4050</v>
      </c>
      <c r="X1161">
        <v>0</v>
      </c>
      <c r="Y1161">
        <v>0</v>
      </c>
      <c r="Z1161">
        <v>0</v>
      </c>
      <c r="AA1161">
        <v>4050</v>
      </c>
    </row>
    <row r="1162" spans="1:27" ht="15" customHeight="1" x14ac:dyDescent="0.25">
      <c r="A1162" s="37" t="str">
        <f t="shared" si="54"/>
        <v>LDSTDF5.3</v>
      </c>
      <c r="B1162" s="37">
        <f>VLOOKUP(L1162,Mapping!D:F,3,0)</f>
        <v>5.3</v>
      </c>
      <c r="C1162" s="37" t="str">
        <f>VLOOKUP(L1162,Mapping!D:G,4,0)</f>
        <v>Ignore</v>
      </c>
      <c r="D1162" s="38">
        <f t="shared" si="55"/>
        <v>0</v>
      </c>
      <c r="E1162" s="38">
        <f t="shared" si="56"/>
        <v>1.8258360000000001E-2</v>
      </c>
      <c r="F1162" s="37">
        <f>VLOOKUP(L1162,Mapping!D:H,5,0)</f>
        <v>0</v>
      </c>
      <c r="G1162" t="s">
        <v>562</v>
      </c>
      <c r="H1162" t="s">
        <v>216</v>
      </c>
      <c r="I1162" t="s">
        <v>1964</v>
      </c>
      <c r="J1162">
        <v>410000</v>
      </c>
      <c r="K1162" t="s">
        <v>637</v>
      </c>
      <c r="L1162">
        <v>412256</v>
      </c>
      <c r="M1162">
        <v>0</v>
      </c>
      <c r="N1162" t="s">
        <v>2721</v>
      </c>
      <c r="O1162" t="s">
        <v>565</v>
      </c>
      <c r="P1162">
        <v>0</v>
      </c>
      <c r="Q1162">
        <v>182583.6</v>
      </c>
      <c r="R1162">
        <v>0</v>
      </c>
      <c r="S1162">
        <v>0</v>
      </c>
      <c r="T1162">
        <v>0</v>
      </c>
      <c r="U1162">
        <v>182583.6</v>
      </c>
      <c r="V1162">
        <v>0</v>
      </c>
      <c r="W1162">
        <v>182583.6</v>
      </c>
      <c r="X1162">
        <v>0</v>
      </c>
      <c r="Y1162">
        <v>0</v>
      </c>
      <c r="Z1162">
        <v>0</v>
      </c>
      <c r="AA1162">
        <v>182583.6</v>
      </c>
    </row>
    <row r="1163" spans="1:27" ht="15" customHeight="1" x14ac:dyDescent="0.25">
      <c r="A1163" s="37" t="str">
        <f t="shared" si="54"/>
        <v>LDSTDFIgnore</v>
      </c>
      <c r="B1163" s="37" t="str">
        <f>VLOOKUP(L1163,Mapping!D:F,3,0)</f>
        <v>Ignore</v>
      </c>
      <c r="C1163" s="37" t="str">
        <f>VLOOKUP(L1163,Mapping!D:G,4,0)</f>
        <v>Ignore</v>
      </c>
      <c r="D1163" s="38">
        <f t="shared" si="55"/>
        <v>0.24338000000000001</v>
      </c>
      <c r="E1163" s="38">
        <f t="shared" si="56"/>
        <v>0.53678000000000003</v>
      </c>
      <c r="F1163" s="37">
        <f>VLOOKUP(L1163,Mapping!D:H,5,0)</f>
        <v>0</v>
      </c>
      <c r="G1163" t="s">
        <v>562</v>
      </c>
      <c r="H1163" t="s">
        <v>216</v>
      </c>
      <c r="I1163" t="s">
        <v>1964</v>
      </c>
      <c r="J1163">
        <v>430000</v>
      </c>
      <c r="K1163" t="s">
        <v>643</v>
      </c>
      <c r="L1163">
        <v>432120</v>
      </c>
      <c r="M1163">
        <v>0</v>
      </c>
      <c r="N1163" t="s">
        <v>644</v>
      </c>
      <c r="O1163" t="s">
        <v>565</v>
      </c>
      <c r="P1163">
        <v>0</v>
      </c>
      <c r="Q1163">
        <v>2934000</v>
      </c>
      <c r="R1163">
        <v>0</v>
      </c>
      <c r="S1163">
        <v>2433800</v>
      </c>
      <c r="T1163">
        <v>0</v>
      </c>
      <c r="U1163">
        <v>5367800</v>
      </c>
      <c r="V1163">
        <v>0</v>
      </c>
      <c r="W1163">
        <v>2934000</v>
      </c>
      <c r="X1163">
        <v>0</v>
      </c>
      <c r="Y1163">
        <v>2433800</v>
      </c>
      <c r="Z1163">
        <v>0</v>
      </c>
      <c r="AA1163">
        <v>5367800</v>
      </c>
    </row>
    <row r="1164" spans="1:27" ht="15" customHeight="1" x14ac:dyDescent="0.25">
      <c r="A1164" s="37" t="str">
        <f t="shared" si="54"/>
        <v>LDSTDFIgnore</v>
      </c>
      <c r="B1164" s="37" t="str">
        <f>VLOOKUP(L1164,Mapping!D:F,3,0)</f>
        <v>Ignore</v>
      </c>
      <c r="C1164" s="37" t="str">
        <f>VLOOKUP(L1164,Mapping!D:G,4,0)</f>
        <v>Ignore</v>
      </c>
      <c r="D1164" s="38">
        <f t="shared" si="55"/>
        <v>0.198795</v>
      </c>
      <c r="E1164" s="38">
        <f t="shared" si="56"/>
        <v>0.46292</v>
      </c>
      <c r="F1164" s="37">
        <f>VLOOKUP(L1164,Mapping!D:H,5,0)</f>
        <v>0</v>
      </c>
      <c r="G1164" t="s">
        <v>562</v>
      </c>
      <c r="H1164" t="s">
        <v>216</v>
      </c>
      <c r="I1164" t="s">
        <v>1964</v>
      </c>
      <c r="J1164">
        <v>430000</v>
      </c>
      <c r="K1164" t="s">
        <v>643</v>
      </c>
      <c r="L1164">
        <v>432130</v>
      </c>
      <c r="M1164">
        <v>0</v>
      </c>
      <c r="N1164" t="s">
        <v>645</v>
      </c>
      <c r="O1164" t="s">
        <v>565</v>
      </c>
      <c r="P1164">
        <v>0</v>
      </c>
      <c r="Q1164">
        <v>2641250</v>
      </c>
      <c r="R1164">
        <v>0</v>
      </c>
      <c r="S1164">
        <v>1987950</v>
      </c>
      <c r="T1164">
        <v>0</v>
      </c>
      <c r="U1164">
        <v>4629200</v>
      </c>
      <c r="V1164">
        <v>0</v>
      </c>
      <c r="W1164">
        <v>2641250</v>
      </c>
      <c r="X1164">
        <v>0</v>
      </c>
      <c r="Y1164">
        <v>1987950</v>
      </c>
      <c r="Z1164">
        <v>0</v>
      </c>
      <c r="AA1164">
        <v>4629200</v>
      </c>
    </row>
    <row r="1165" spans="1:27" ht="15" customHeight="1" x14ac:dyDescent="0.25">
      <c r="A1165" s="37" t="str">
        <f t="shared" si="54"/>
        <v>LDSTDFIgnore</v>
      </c>
      <c r="B1165" s="37" t="str">
        <f>VLOOKUP(L1165,Mapping!D:F,3,0)</f>
        <v>Ignore</v>
      </c>
      <c r="C1165" s="37" t="str">
        <f>VLOOKUP(L1165,Mapping!D:G,4,0)</f>
        <v>Ignore</v>
      </c>
      <c r="D1165" s="38">
        <f t="shared" si="55"/>
        <v>-0.143875</v>
      </c>
      <c r="E1165" s="38">
        <f t="shared" si="56"/>
        <v>3.6905E-2</v>
      </c>
      <c r="F1165" s="37">
        <f>VLOOKUP(L1165,Mapping!D:H,5,0)</f>
        <v>0</v>
      </c>
      <c r="G1165" t="s">
        <v>562</v>
      </c>
      <c r="H1165" t="s">
        <v>216</v>
      </c>
      <c r="I1165" t="s">
        <v>1964</v>
      </c>
      <c r="J1165">
        <v>430000</v>
      </c>
      <c r="K1165" t="s">
        <v>643</v>
      </c>
      <c r="L1165">
        <v>432135</v>
      </c>
      <c r="M1165">
        <v>0</v>
      </c>
      <c r="N1165" t="s">
        <v>646</v>
      </c>
      <c r="O1165" t="s">
        <v>565</v>
      </c>
      <c r="P1165">
        <v>0</v>
      </c>
      <c r="Q1165">
        <v>1807800</v>
      </c>
      <c r="R1165">
        <v>-1438750</v>
      </c>
      <c r="S1165">
        <v>0</v>
      </c>
      <c r="T1165">
        <v>0</v>
      </c>
      <c r="U1165">
        <v>369050</v>
      </c>
      <c r="V1165">
        <v>0</v>
      </c>
      <c r="W1165">
        <v>1807800</v>
      </c>
      <c r="X1165">
        <v>-1438750</v>
      </c>
      <c r="Y1165">
        <v>0</v>
      </c>
      <c r="Z1165">
        <v>0</v>
      </c>
      <c r="AA1165">
        <v>369050</v>
      </c>
    </row>
    <row r="1166" spans="1:27" ht="15" customHeight="1" x14ac:dyDescent="0.25">
      <c r="A1166" s="37" t="str">
        <f t="shared" si="54"/>
        <v>LDSTDFIgnore</v>
      </c>
      <c r="B1166" s="37" t="str">
        <f>VLOOKUP(L1166,Mapping!D:F,3,0)</f>
        <v>Ignore</v>
      </c>
      <c r="C1166" s="37" t="str">
        <f>VLOOKUP(L1166,Mapping!D:G,4,0)</f>
        <v>Ignore</v>
      </c>
      <c r="D1166" s="38">
        <f t="shared" si="55"/>
        <v>-3.2150000000000002E-5</v>
      </c>
      <c r="E1166" s="38">
        <f t="shared" si="56"/>
        <v>0</v>
      </c>
      <c r="F1166" s="37">
        <f>VLOOKUP(L1166,Mapping!D:H,5,0)</f>
        <v>0</v>
      </c>
      <c r="G1166" t="s">
        <v>562</v>
      </c>
      <c r="H1166" t="s">
        <v>216</v>
      </c>
      <c r="I1166" t="s">
        <v>1964</v>
      </c>
      <c r="J1166">
        <v>430000</v>
      </c>
      <c r="K1166" t="s">
        <v>643</v>
      </c>
      <c r="L1166">
        <v>432190</v>
      </c>
      <c r="M1166">
        <v>0</v>
      </c>
      <c r="N1166" t="s">
        <v>769</v>
      </c>
      <c r="O1166" t="s">
        <v>565</v>
      </c>
      <c r="P1166">
        <v>0</v>
      </c>
      <c r="Q1166">
        <v>321.5</v>
      </c>
      <c r="R1166">
        <v>-321.5</v>
      </c>
      <c r="S1166">
        <v>0</v>
      </c>
      <c r="T1166">
        <v>0</v>
      </c>
      <c r="U1166">
        <v>0</v>
      </c>
      <c r="V1166">
        <v>0</v>
      </c>
      <c r="W1166">
        <v>321.5</v>
      </c>
      <c r="X1166">
        <v>-321.5</v>
      </c>
      <c r="Y1166">
        <v>0</v>
      </c>
      <c r="Z1166">
        <v>0</v>
      </c>
      <c r="AA1166">
        <v>0</v>
      </c>
    </row>
    <row r="1167" spans="1:27" ht="15" customHeight="1" x14ac:dyDescent="0.25">
      <c r="A1167" s="37" t="str">
        <f t="shared" si="54"/>
        <v>LDSTDFIgnore</v>
      </c>
      <c r="B1167" s="37" t="str">
        <f>VLOOKUP(L1167,Mapping!D:F,3,0)</f>
        <v>Ignore</v>
      </c>
      <c r="C1167" s="37" t="str">
        <f>VLOOKUP(L1167,Mapping!D:G,4,0)</f>
        <v>Ignore</v>
      </c>
      <c r="D1167" s="38">
        <f t="shared" si="55"/>
        <v>2.2659868E-2</v>
      </c>
      <c r="E1167" s="38">
        <f t="shared" si="56"/>
        <v>3.7275896000000003E-2</v>
      </c>
      <c r="F1167" s="37">
        <f>VLOOKUP(L1167,Mapping!D:H,5,0)</f>
        <v>0</v>
      </c>
      <c r="G1167" t="s">
        <v>562</v>
      </c>
      <c r="H1167" t="s">
        <v>216</v>
      </c>
      <c r="I1167" t="s">
        <v>1964</v>
      </c>
      <c r="J1167">
        <v>430000</v>
      </c>
      <c r="K1167" t="s">
        <v>643</v>
      </c>
      <c r="L1167">
        <v>437101</v>
      </c>
      <c r="M1167">
        <v>0</v>
      </c>
      <c r="N1167" t="s">
        <v>2405</v>
      </c>
      <c r="O1167" t="s">
        <v>565</v>
      </c>
      <c r="P1167">
        <v>0</v>
      </c>
      <c r="Q1167">
        <v>146160.28</v>
      </c>
      <c r="R1167">
        <v>0</v>
      </c>
      <c r="S1167">
        <v>226598.68</v>
      </c>
      <c r="T1167">
        <v>0</v>
      </c>
      <c r="U1167">
        <v>372758.96</v>
      </c>
      <c r="V1167">
        <v>0</v>
      </c>
      <c r="W1167">
        <v>146160.28</v>
      </c>
      <c r="X1167">
        <v>0</v>
      </c>
      <c r="Y1167">
        <v>226598.68</v>
      </c>
      <c r="Z1167">
        <v>0</v>
      </c>
      <c r="AA1167">
        <v>372758.96</v>
      </c>
    </row>
    <row r="1168" spans="1:27" ht="15" customHeight="1" x14ac:dyDescent="0.25">
      <c r="A1168" s="37" t="str">
        <f t="shared" si="54"/>
        <v>LDSTDF5.2</v>
      </c>
      <c r="B1168" s="37">
        <f>VLOOKUP(L1168,Mapping!D:F,3,0)</f>
        <v>5.2</v>
      </c>
      <c r="C1168" s="37" t="str">
        <f>VLOOKUP(L1168,Mapping!D:G,4,0)</f>
        <v>Ignore</v>
      </c>
      <c r="D1168" s="38">
        <f t="shared" si="55"/>
        <v>4.4015929999999997E-3</v>
      </c>
      <c r="E1168" s="38">
        <f t="shared" si="56"/>
        <v>5.8680040000000004E-3</v>
      </c>
      <c r="F1168" s="37">
        <f>VLOOKUP(L1168,Mapping!D:H,5,0)</f>
        <v>0</v>
      </c>
      <c r="G1168" t="s">
        <v>562</v>
      </c>
      <c r="H1168" t="s">
        <v>216</v>
      </c>
      <c r="I1168" t="s">
        <v>1964</v>
      </c>
      <c r="J1168">
        <v>450000</v>
      </c>
      <c r="K1168" t="s">
        <v>647</v>
      </c>
      <c r="L1168">
        <v>452111</v>
      </c>
      <c r="M1168">
        <v>0</v>
      </c>
      <c r="N1168" t="s">
        <v>649</v>
      </c>
      <c r="O1168" t="s">
        <v>565</v>
      </c>
      <c r="P1168">
        <v>0</v>
      </c>
      <c r="Q1168">
        <v>14664.11</v>
      </c>
      <c r="R1168">
        <v>0</v>
      </c>
      <c r="S1168">
        <v>44015.93</v>
      </c>
      <c r="T1168">
        <v>0</v>
      </c>
      <c r="U1168">
        <v>58680.04</v>
      </c>
      <c r="V1168">
        <v>0</v>
      </c>
      <c r="W1168">
        <v>14664.11</v>
      </c>
      <c r="X1168">
        <v>0</v>
      </c>
      <c r="Y1168">
        <v>44015.93</v>
      </c>
      <c r="Z1168">
        <v>0</v>
      </c>
      <c r="AA1168">
        <v>58680.04</v>
      </c>
    </row>
    <row r="1169" spans="1:27" ht="15" customHeight="1" x14ac:dyDescent="0.25">
      <c r="A1169" s="37" t="str">
        <f t="shared" si="54"/>
        <v>LDSTDF5.2</v>
      </c>
      <c r="B1169" s="37">
        <f>VLOOKUP(L1169,Mapping!D:F,3,0)</f>
        <v>5.2</v>
      </c>
      <c r="C1169" s="37" t="str">
        <f>VLOOKUP(L1169,Mapping!D:G,4,0)</f>
        <v>Ignore</v>
      </c>
      <c r="D1169" s="38">
        <f t="shared" si="55"/>
        <v>2.6263693420000003</v>
      </c>
      <c r="E1169" s="38">
        <f t="shared" si="56"/>
        <v>4.9101168299999998</v>
      </c>
      <c r="F1169" s="37">
        <f>VLOOKUP(L1169,Mapping!D:H,5,0)</f>
        <v>0</v>
      </c>
      <c r="G1169" t="s">
        <v>562</v>
      </c>
      <c r="H1169" t="s">
        <v>216</v>
      </c>
      <c r="I1169" t="s">
        <v>1964</v>
      </c>
      <c r="J1169">
        <v>450000</v>
      </c>
      <c r="K1169" t="s">
        <v>647</v>
      </c>
      <c r="L1169">
        <v>452120</v>
      </c>
      <c r="M1169">
        <v>0</v>
      </c>
      <c r="N1169" t="s">
        <v>650</v>
      </c>
      <c r="O1169" t="s">
        <v>565</v>
      </c>
      <c r="P1169">
        <v>0</v>
      </c>
      <c r="Q1169">
        <v>22837474.879999999</v>
      </c>
      <c r="R1169">
        <v>0</v>
      </c>
      <c r="S1169">
        <v>26263693.420000002</v>
      </c>
      <c r="T1169">
        <v>0</v>
      </c>
      <c r="U1169">
        <v>49101168.299999997</v>
      </c>
      <c r="V1169">
        <v>0</v>
      </c>
      <c r="W1169">
        <v>22837474.879999999</v>
      </c>
      <c r="X1169">
        <v>0</v>
      </c>
      <c r="Y1169">
        <v>26263693.420000002</v>
      </c>
      <c r="Z1169">
        <v>0</v>
      </c>
      <c r="AA1169">
        <v>49101168.299999997</v>
      </c>
    </row>
    <row r="1170" spans="1:27" ht="15" customHeight="1" x14ac:dyDescent="0.25">
      <c r="A1170" s="37" t="str">
        <f t="shared" si="54"/>
        <v>LDSTDF5.2</v>
      </c>
      <c r="B1170" s="37">
        <f>VLOOKUP(L1170,Mapping!D:F,3,0)</f>
        <v>5.2</v>
      </c>
      <c r="C1170" s="37" t="str">
        <f>VLOOKUP(L1170,Mapping!D:G,4,0)</f>
        <v>Ignore</v>
      </c>
      <c r="D1170" s="38">
        <f t="shared" si="55"/>
        <v>0.92815555500000002</v>
      </c>
      <c r="E1170" s="38">
        <f t="shared" si="56"/>
        <v>1.7886013890000001</v>
      </c>
      <c r="F1170" s="37">
        <f>VLOOKUP(L1170,Mapping!D:H,5,0)</f>
        <v>0</v>
      </c>
      <c r="G1170" t="s">
        <v>562</v>
      </c>
      <c r="H1170" t="s">
        <v>216</v>
      </c>
      <c r="I1170" t="s">
        <v>1964</v>
      </c>
      <c r="J1170">
        <v>450000</v>
      </c>
      <c r="K1170" t="s">
        <v>647</v>
      </c>
      <c r="L1170">
        <v>452130</v>
      </c>
      <c r="M1170">
        <v>0</v>
      </c>
      <c r="N1170" t="s">
        <v>651</v>
      </c>
      <c r="O1170" t="s">
        <v>565</v>
      </c>
      <c r="P1170">
        <v>0</v>
      </c>
      <c r="Q1170">
        <v>8604458.3399999999</v>
      </c>
      <c r="R1170">
        <v>0</v>
      </c>
      <c r="S1170">
        <v>9281555.5500000007</v>
      </c>
      <c r="T1170">
        <v>0</v>
      </c>
      <c r="U1170">
        <v>17886013.890000001</v>
      </c>
      <c r="V1170">
        <v>0</v>
      </c>
      <c r="W1170">
        <v>8604458.3399999999</v>
      </c>
      <c r="X1170">
        <v>0</v>
      </c>
      <c r="Y1170">
        <v>9281555.5500000007</v>
      </c>
      <c r="Z1170">
        <v>0</v>
      </c>
      <c r="AA1170">
        <v>17886013.890000001</v>
      </c>
    </row>
    <row r="1171" spans="1:27" ht="15" customHeight="1" x14ac:dyDescent="0.25">
      <c r="A1171" s="37" t="str">
        <f t="shared" si="54"/>
        <v>LDSTDF5.2</v>
      </c>
      <c r="B1171" s="37">
        <f>VLOOKUP(L1171,Mapping!D:F,3,0)</f>
        <v>5.2</v>
      </c>
      <c r="C1171" s="37" t="str">
        <f>VLOOKUP(L1171,Mapping!D:G,4,0)</f>
        <v>Ignore</v>
      </c>
      <c r="D1171" s="38">
        <f t="shared" si="55"/>
        <v>0.14184444399999999</v>
      </c>
      <c r="E1171" s="38">
        <f t="shared" si="56"/>
        <v>0.38452916500000001</v>
      </c>
      <c r="F1171" s="37">
        <f>VLOOKUP(L1171,Mapping!D:H,5,0)</f>
        <v>0</v>
      </c>
      <c r="G1171" t="s">
        <v>562</v>
      </c>
      <c r="H1171" t="s">
        <v>216</v>
      </c>
      <c r="I1171" t="s">
        <v>1964</v>
      </c>
      <c r="J1171">
        <v>450000</v>
      </c>
      <c r="K1171" t="s">
        <v>647</v>
      </c>
      <c r="L1171">
        <v>452135</v>
      </c>
      <c r="M1171">
        <v>0</v>
      </c>
      <c r="N1171" t="s">
        <v>652</v>
      </c>
      <c r="O1171" t="s">
        <v>565</v>
      </c>
      <c r="P1171">
        <v>0</v>
      </c>
      <c r="Q1171">
        <v>2426847.21</v>
      </c>
      <c r="R1171">
        <v>0</v>
      </c>
      <c r="S1171">
        <v>1418444.44</v>
      </c>
      <c r="T1171">
        <v>0</v>
      </c>
      <c r="U1171">
        <v>3845291.65</v>
      </c>
      <c r="V1171">
        <v>0</v>
      </c>
      <c r="W1171">
        <v>2426847.21</v>
      </c>
      <c r="X1171">
        <v>0</v>
      </c>
      <c r="Y1171">
        <v>1418444.44</v>
      </c>
      <c r="Z1171">
        <v>0</v>
      </c>
      <c r="AA1171">
        <v>3845291.65</v>
      </c>
    </row>
    <row r="1172" spans="1:27" ht="15" customHeight="1" x14ac:dyDescent="0.25">
      <c r="A1172" s="37" t="str">
        <f t="shared" si="54"/>
        <v>LDSTDF5.2</v>
      </c>
      <c r="B1172" s="37">
        <f>VLOOKUP(L1172,Mapping!D:F,3,0)</f>
        <v>5.2</v>
      </c>
      <c r="C1172" s="37" t="str">
        <f>VLOOKUP(L1172,Mapping!D:G,4,0)</f>
        <v>Ignore</v>
      </c>
      <c r="D1172" s="38">
        <f t="shared" si="55"/>
        <v>0.12932905</v>
      </c>
      <c r="E1172" s="38">
        <f t="shared" si="56"/>
        <v>0.29384929999999998</v>
      </c>
      <c r="F1172" s="37">
        <f>VLOOKUP(L1172,Mapping!D:H,5,0)</f>
        <v>0</v>
      </c>
      <c r="G1172" t="s">
        <v>562</v>
      </c>
      <c r="H1172" t="s">
        <v>216</v>
      </c>
      <c r="I1172" t="s">
        <v>1964</v>
      </c>
      <c r="J1172">
        <v>450000</v>
      </c>
      <c r="K1172" t="s">
        <v>647</v>
      </c>
      <c r="L1172">
        <v>452181</v>
      </c>
      <c r="M1172">
        <v>0</v>
      </c>
      <c r="N1172" t="s">
        <v>771</v>
      </c>
      <c r="O1172" t="s">
        <v>565</v>
      </c>
      <c r="P1172">
        <v>0</v>
      </c>
      <c r="Q1172">
        <v>1645202.5</v>
      </c>
      <c r="R1172">
        <v>0</v>
      </c>
      <c r="S1172">
        <v>1293290.5</v>
      </c>
      <c r="T1172">
        <v>0</v>
      </c>
      <c r="U1172">
        <v>2938493</v>
      </c>
      <c r="V1172">
        <v>0</v>
      </c>
      <c r="W1172">
        <v>1645202.5</v>
      </c>
      <c r="X1172">
        <v>0</v>
      </c>
      <c r="Y1172">
        <v>1293290.5</v>
      </c>
      <c r="Z1172">
        <v>0</v>
      </c>
      <c r="AA1172">
        <v>2938493</v>
      </c>
    </row>
    <row r="1173" spans="1:27" ht="15" customHeight="1" x14ac:dyDescent="0.25">
      <c r="A1173" s="37" t="str">
        <f t="shared" si="54"/>
        <v>LDSTDF5.2</v>
      </c>
      <c r="B1173" s="37">
        <f>VLOOKUP(L1173,Mapping!D:F,3,0)</f>
        <v>5.2</v>
      </c>
      <c r="C1173" s="37" t="str">
        <f>VLOOKUP(L1173,Mapping!D:G,4,0)</f>
        <v>Ignore</v>
      </c>
      <c r="D1173" s="38">
        <f t="shared" si="55"/>
        <v>0.20798423200000002</v>
      </c>
      <c r="E1173" s="38">
        <f t="shared" si="56"/>
        <v>0.50170068000000001</v>
      </c>
      <c r="F1173" s="37">
        <f>VLOOKUP(L1173,Mapping!D:H,5,0)</f>
        <v>0</v>
      </c>
      <c r="G1173" t="s">
        <v>562</v>
      </c>
      <c r="H1173" t="s">
        <v>216</v>
      </c>
      <c r="I1173" t="s">
        <v>1964</v>
      </c>
      <c r="J1173">
        <v>450000</v>
      </c>
      <c r="K1173" t="s">
        <v>647</v>
      </c>
      <c r="L1173">
        <v>452247</v>
      </c>
      <c r="M1173">
        <v>0</v>
      </c>
      <c r="N1173" t="s">
        <v>655</v>
      </c>
      <c r="O1173" t="s">
        <v>565</v>
      </c>
      <c r="P1173">
        <v>0</v>
      </c>
      <c r="Q1173">
        <v>2937164.48</v>
      </c>
      <c r="R1173">
        <v>0</v>
      </c>
      <c r="S1173">
        <v>2079842.32</v>
      </c>
      <c r="T1173">
        <v>0</v>
      </c>
      <c r="U1173">
        <v>5017006.8</v>
      </c>
      <c r="V1173">
        <v>0</v>
      </c>
      <c r="W1173">
        <v>2937164.48</v>
      </c>
      <c r="X1173">
        <v>0</v>
      </c>
      <c r="Y1173">
        <v>2079842.32</v>
      </c>
      <c r="Z1173">
        <v>0</v>
      </c>
      <c r="AA1173">
        <v>5017006.8</v>
      </c>
    </row>
    <row r="1174" spans="1:27" ht="15" customHeight="1" x14ac:dyDescent="0.25">
      <c r="A1174" s="37" t="str">
        <f t="shared" si="54"/>
        <v>LDSTDF5.2</v>
      </c>
      <c r="B1174" s="37">
        <f>VLOOKUP(L1174,Mapping!D:F,3,0)</f>
        <v>5.2</v>
      </c>
      <c r="C1174" s="37" t="str">
        <f>VLOOKUP(L1174,Mapping!D:G,4,0)</f>
        <v>Ignore</v>
      </c>
      <c r="D1174" s="38">
        <f t="shared" si="55"/>
        <v>0</v>
      </c>
      <c r="E1174" s="38">
        <f t="shared" si="56"/>
        <v>1.892164E-2</v>
      </c>
      <c r="F1174" s="37">
        <f>VLOOKUP(L1174,Mapping!D:H,5,0)</f>
        <v>0</v>
      </c>
      <c r="G1174" t="s">
        <v>562</v>
      </c>
      <c r="H1174" t="s">
        <v>216</v>
      </c>
      <c r="I1174" t="s">
        <v>1964</v>
      </c>
      <c r="J1174">
        <v>450000</v>
      </c>
      <c r="K1174" t="s">
        <v>647</v>
      </c>
      <c r="L1174">
        <v>452256</v>
      </c>
      <c r="M1174">
        <v>0</v>
      </c>
      <c r="N1174" t="s">
        <v>2413</v>
      </c>
      <c r="O1174" t="s">
        <v>565</v>
      </c>
      <c r="P1174">
        <v>0</v>
      </c>
      <c r="Q1174">
        <v>189216.4</v>
      </c>
      <c r="R1174">
        <v>0</v>
      </c>
      <c r="S1174">
        <v>0</v>
      </c>
      <c r="T1174">
        <v>0</v>
      </c>
      <c r="U1174">
        <v>189216.4</v>
      </c>
      <c r="V1174">
        <v>0</v>
      </c>
      <c r="W1174">
        <v>189216.4</v>
      </c>
      <c r="X1174">
        <v>0</v>
      </c>
      <c r="Y1174">
        <v>0</v>
      </c>
      <c r="Z1174">
        <v>0</v>
      </c>
      <c r="AA1174">
        <v>189216.4</v>
      </c>
    </row>
    <row r="1175" spans="1:27" ht="15" customHeight="1" x14ac:dyDescent="0.25">
      <c r="A1175" s="37" t="str">
        <f t="shared" si="54"/>
        <v>LDSTDF5.5</v>
      </c>
      <c r="B1175" s="37">
        <f>VLOOKUP(L1175,Mapping!D:F,3,0)</f>
        <v>5.5</v>
      </c>
      <c r="C1175" s="37" t="str">
        <f>VLOOKUP(L1175,Mapping!D:G,4,0)</f>
        <v>Ignore</v>
      </c>
      <c r="D1175" s="38">
        <f t="shared" si="55"/>
        <v>1.3655879999999998E-3</v>
      </c>
      <c r="E1175" s="38">
        <f t="shared" si="56"/>
        <v>1.3655879999999998E-3</v>
      </c>
      <c r="F1175" s="37">
        <f>VLOOKUP(L1175,Mapping!D:H,5,0)</f>
        <v>0</v>
      </c>
      <c r="G1175" t="s">
        <v>562</v>
      </c>
      <c r="H1175" t="s">
        <v>216</v>
      </c>
      <c r="I1175" t="s">
        <v>1964</v>
      </c>
      <c r="J1175">
        <v>460000</v>
      </c>
      <c r="K1175" t="s">
        <v>656</v>
      </c>
      <c r="L1175">
        <v>452233</v>
      </c>
      <c r="M1175">
        <v>0</v>
      </c>
      <c r="N1175" t="s">
        <v>657</v>
      </c>
      <c r="O1175" t="s">
        <v>565</v>
      </c>
      <c r="P1175">
        <v>0</v>
      </c>
      <c r="Q1175">
        <v>0</v>
      </c>
      <c r="R1175">
        <v>0</v>
      </c>
      <c r="S1175">
        <v>13655.88</v>
      </c>
      <c r="T1175">
        <v>0</v>
      </c>
      <c r="U1175">
        <v>13655.88</v>
      </c>
      <c r="V1175">
        <v>0</v>
      </c>
      <c r="W1175">
        <v>0</v>
      </c>
      <c r="X1175">
        <v>0</v>
      </c>
      <c r="Y1175">
        <v>13655.88</v>
      </c>
      <c r="Z1175">
        <v>0</v>
      </c>
      <c r="AA1175">
        <v>13655.88</v>
      </c>
    </row>
    <row r="1176" spans="1:27" ht="15" customHeight="1" x14ac:dyDescent="0.25">
      <c r="A1176" s="37" t="str">
        <f t="shared" si="54"/>
        <v>LDSTDF5.5</v>
      </c>
      <c r="B1176" s="37">
        <f>VLOOKUP(L1176,Mapping!D:F,3,0)</f>
        <v>5.5</v>
      </c>
      <c r="C1176" s="37" t="str">
        <f>VLOOKUP(L1176,Mapping!D:G,4,0)</f>
        <v>Ignore</v>
      </c>
      <c r="D1176" s="38">
        <f t="shared" si="55"/>
        <v>7.5000000000000002E-6</v>
      </c>
      <c r="E1176" s="38">
        <f t="shared" si="56"/>
        <v>7.2962199999999997E-4</v>
      </c>
      <c r="F1176" s="37">
        <f>VLOOKUP(L1176,Mapping!D:H,5,0)</f>
        <v>0</v>
      </c>
      <c r="G1176" t="s">
        <v>562</v>
      </c>
      <c r="H1176" t="s">
        <v>216</v>
      </c>
      <c r="I1176" t="s">
        <v>1964</v>
      </c>
      <c r="J1176">
        <v>460000</v>
      </c>
      <c r="K1176" t="s">
        <v>656</v>
      </c>
      <c r="L1176">
        <v>460000</v>
      </c>
      <c r="M1176">
        <v>0</v>
      </c>
      <c r="N1176" t="s">
        <v>706</v>
      </c>
      <c r="O1176" t="s">
        <v>565</v>
      </c>
      <c r="P1176">
        <v>0</v>
      </c>
      <c r="Q1176">
        <v>7221.22</v>
      </c>
      <c r="R1176">
        <v>0</v>
      </c>
      <c r="S1176">
        <v>75</v>
      </c>
      <c r="T1176">
        <v>0</v>
      </c>
      <c r="U1176">
        <v>7296.22</v>
      </c>
      <c r="V1176">
        <v>0</v>
      </c>
      <c r="W1176">
        <v>7221.22</v>
      </c>
      <c r="X1176">
        <v>0</v>
      </c>
      <c r="Y1176">
        <v>75</v>
      </c>
      <c r="Z1176">
        <v>0</v>
      </c>
      <c r="AA1176">
        <v>7296.22</v>
      </c>
    </row>
    <row r="1177" spans="1:27" ht="15" customHeight="1" x14ac:dyDescent="0.25">
      <c r="A1177" s="37" t="str">
        <f t="shared" si="54"/>
        <v>LDSTDF5.5</v>
      </c>
      <c r="B1177" s="37">
        <f>VLOOKUP(L1177,Mapping!D:F,3,0)</f>
        <v>5.5</v>
      </c>
      <c r="C1177" s="37" t="str">
        <f>VLOOKUP(L1177,Mapping!D:G,4,0)</f>
        <v>Ignore</v>
      </c>
      <c r="D1177" s="38">
        <f t="shared" si="55"/>
        <v>-6.4494900000000002E-4</v>
      </c>
      <c r="E1177" s="38">
        <f t="shared" si="56"/>
        <v>-1.5292069999999999E-3</v>
      </c>
      <c r="F1177" s="37">
        <f>VLOOKUP(L1177,Mapping!D:H,5,0)</f>
        <v>0</v>
      </c>
      <c r="G1177" t="s">
        <v>562</v>
      </c>
      <c r="H1177" t="s">
        <v>216</v>
      </c>
      <c r="I1177" t="s">
        <v>1964</v>
      </c>
      <c r="J1177">
        <v>460000</v>
      </c>
      <c r="K1177" t="s">
        <v>656</v>
      </c>
      <c r="L1177">
        <v>460100</v>
      </c>
      <c r="M1177">
        <v>0</v>
      </c>
      <c r="N1177" t="s">
        <v>729</v>
      </c>
      <c r="O1177" t="s">
        <v>565</v>
      </c>
      <c r="P1177">
        <v>-8842.58</v>
      </c>
      <c r="Q1177">
        <v>0</v>
      </c>
      <c r="R1177">
        <v>-6449.49</v>
      </c>
      <c r="S1177">
        <v>0</v>
      </c>
      <c r="T1177">
        <v>-15292.07</v>
      </c>
      <c r="U1177">
        <v>0</v>
      </c>
      <c r="V1177">
        <v>-8842.58</v>
      </c>
      <c r="W1177">
        <v>0</v>
      </c>
      <c r="X1177">
        <v>-6449.49</v>
      </c>
      <c r="Y1177">
        <v>0</v>
      </c>
      <c r="Z1177">
        <v>-15292.07</v>
      </c>
      <c r="AA1177">
        <v>0</v>
      </c>
    </row>
    <row r="1178" spans="1:27" ht="15" customHeight="1" x14ac:dyDescent="0.25">
      <c r="A1178" s="37" t="str">
        <f t="shared" si="54"/>
        <v>LDSTDF5.5</v>
      </c>
      <c r="B1178" s="37">
        <f>VLOOKUP(L1178,Mapping!D:F,3,0)</f>
        <v>5.5</v>
      </c>
      <c r="C1178" s="37" t="str">
        <f>VLOOKUP(L1178,Mapping!D:G,4,0)</f>
        <v>Ignore</v>
      </c>
      <c r="D1178" s="38">
        <f t="shared" si="55"/>
        <v>6.5624599999999998E-4</v>
      </c>
      <c r="E1178" s="38">
        <f t="shared" si="56"/>
        <v>1.539077E-3</v>
      </c>
      <c r="F1178" s="37">
        <f>VLOOKUP(L1178,Mapping!D:H,5,0)</f>
        <v>0</v>
      </c>
      <c r="G1178" t="s">
        <v>562</v>
      </c>
      <c r="H1178" t="s">
        <v>216</v>
      </c>
      <c r="I1178" t="s">
        <v>1964</v>
      </c>
      <c r="J1178">
        <v>460000</v>
      </c>
      <c r="K1178" t="s">
        <v>656</v>
      </c>
      <c r="L1178">
        <v>460101</v>
      </c>
      <c r="M1178">
        <v>0</v>
      </c>
      <c r="N1178" t="s">
        <v>732</v>
      </c>
      <c r="O1178" t="s">
        <v>565</v>
      </c>
      <c r="P1178">
        <v>0</v>
      </c>
      <c r="Q1178">
        <v>8828.31</v>
      </c>
      <c r="R1178">
        <v>0</v>
      </c>
      <c r="S1178">
        <v>6562.46</v>
      </c>
      <c r="T1178">
        <v>0</v>
      </c>
      <c r="U1178">
        <v>15390.77</v>
      </c>
      <c r="V1178">
        <v>0</v>
      </c>
      <c r="W1178">
        <v>8828.31</v>
      </c>
      <c r="X1178">
        <v>0</v>
      </c>
      <c r="Y1178">
        <v>6562.46</v>
      </c>
      <c r="Z1178">
        <v>0</v>
      </c>
      <c r="AA1178">
        <v>15390.77</v>
      </c>
    </row>
    <row r="1179" spans="1:27" ht="15" customHeight="1" x14ac:dyDescent="0.25">
      <c r="A1179" s="37" t="str">
        <f t="shared" si="54"/>
        <v>LDSTDF5.5</v>
      </c>
      <c r="B1179" s="37">
        <f>VLOOKUP(L1179,Mapping!D:F,3,0)</f>
        <v>5.5</v>
      </c>
      <c r="C1179" s="37" t="str">
        <f>VLOOKUP(L1179,Mapping!D:G,4,0)</f>
        <v>Ignore</v>
      </c>
      <c r="D1179" s="38">
        <f t="shared" si="55"/>
        <v>6.6000000000000009E-8</v>
      </c>
      <c r="E1179" s="38">
        <f t="shared" si="56"/>
        <v>-1.3000000000000001E-8</v>
      </c>
      <c r="F1179" s="37">
        <f>VLOOKUP(L1179,Mapping!D:H,5,0)</f>
        <v>0</v>
      </c>
      <c r="G1179" t="s">
        <v>562</v>
      </c>
      <c r="H1179" t="s">
        <v>216</v>
      </c>
      <c r="I1179" t="s">
        <v>1964</v>
      </c>
      <c r="J1179">
        <v>460000</v>
      </c>
      <c r="K1179" t="s">
        <v>656</v>
      </c>
      <c r="L1179">
        <v>460102</v>
      </c>
      <c r="M1179">
        <v>0</v>
      </c>
      <c r="N1179" t="s">
        <v>733</v>
      </c>
      <c r="O1179" t="s">
        <v>565</v>
      </c>
      <c r="P1179">
        <v>-0.79</v>
      </c>
      <c r="Q1179">
        <v>0</v>
      </c>
      <c r="R1179">
        <v>0</v>
      </c>
      <c r="S1179">
        <v>0.66</v>
      </c>
      <c r="T1179">
        <v>-0.13</v>
      </c>
      <c r="U1179">
        <v>0</v>
      </c>
      <c r="V1179">
        <v>-0.79</v>
      </c>
      <c r="W1179">
        <v>0</v>
      </c>
      <c r="X1179">
        <v>0</v>
      </c>
      <c r="Y1179">
        <v>0.66</v>
      </c>
      <c r="Z1179">
        <v>-0.13</v>
      </c>
      <c r="AA1179">
        <v>0</v>
      </c>
    </row>
    <row r="1180" spans="1:27" ht="15" customHeight="1" x14ac:dyDescent="0.25">
      <c r="A1180" s="37" t="str">
        <f t="shared" si="54"/>
        <v>LDSTDF5.5</v>
      </c>
      <c r="B1180" s="37">
        <f>VLOOKUP(L1180,Mapping!D:F,3,0)</f>
        <v>5.5</v>
      </c>
      <c r="C1180" s="37" t="str">
        <f>VLOOKUP(L1180,Mapping!D:G,4,0)</f>
        <v>Ignore</v>
      </c>
      <c r="D1180" s="38">
        <f t="shared" si="55"/>
        <v>-1.2585999999999999E-5</v>
      </c>
      <c r="E1180" s="38">
        <f t="shared" si="56"/>
        <v>-1.2934999999999999E-5</v>
      </c>
      <c r="F1180" s="37">
        <f>VLOOKUP(L1180,Mapping!D:H,5,0)</f>
        <v>0</v>
      </c>
      <c r="G1180" t="s">
        <v>562</v>
      </c>
      <c r="H1180" t="s">
        <v>216</v>
      </c>
      <c r="I1180" t="s">
        <v>1964</v>
      </c>
      <c r="J1180">
        <v>460000</v>
      </c>
      <c r="K1180" t="s">
        <v>656</v>
      </c>
      <c r="L1180">
        <v>460143</v>
      </c>
      <c r="M1180">
        <v>0</v>
      </c>
      <c r="N1180" t="s">
        <v>730</v>
      </c>
      <c r="O1180" t="s">
        <v>565</v>
      </c>
      <c r="P1180">
        <v>-3.49</v>
      </c>
      <c r="Q1180">
        <v>0</v>
      </c>
      <c r="R1180">
        <v>-125.86</v>
      </c>
      <c r="S1180">
        <v>0</v>
      </c>
      <c r="T1180">
        <v>-129.35</v>
      </c>
      <c r="U1180">
        <v>0</v>
      </c>
      <c r="V1180">
        <v>-3.49</v>
      </c>
      <c r="W1180">
        <v>0</v>
      </c>
      <c r="X1180">
        <v>-125.86</v>
      </c>
      <c r="Y1180">
        <v>0</v>
      </c>
      <c r="Z1180">
        <v>-129.35</v>
      </c>
      <c r="AA1180">
        <v>0</v>
      </c>
    </row>
    <row r="1181" spans="1:27" ht="15" customHeight="1" x14ac:dyDescent="0.25">
      <c r="A1181" s="37" t="str">
        <f t="shared" si="54"/>
        <v>LDSTDF5.5</v>
      </c>
      <c r="B1181" s="37">
        <f>VLOOKUP(L1181,Mapping!D:F,3,0)</f>
        <v>5.5</v>
      </c>
      <c r="C1181" s="37" t="str">
        <f>VLOOKUP(L1181,Mapping!D:G,4,0)</f>
        <v>Ignore</v>
      </c>
      <c r="D1181" s="38">
        <f t="shared" si="55"/>
        <v>1.223E-6</v>
      </c>
      <c r="E1181" s="38">
        <f t="shared" si="56"/>
        <v>3.0640000000000002E-6</v>
      </c>
      <c r="F1181" s="37">
        <f>VLOOKUP(L1181,Mapping!D:H,5,0)</f>
        <v>0</v>
      </c>
      <c r="G1181" t="s">
        <v>562</v>
      </c>
      <c r="H1181" t="s">
        <v>216</v>
      </c>
      <c r="I1181" t="s">
        <v>1964</v>
      </c>
      <c r="J1181">
        <v>460000</v>
      </c>
      <c r="K1181" t="s">
        <v>656</v>
      </c>
      <c r="L1181">
        <v>460144</v>
      </c>
      <c r="M1181">
        <v>0</v>
      </c>
      <c r="N1181" t="s">
        <v>734</v>
      </c>
      <c r="O1181" t="s">
        <v>565</v>
      </c>
      <c r="P1181">
        <v>0</v>
      </c>
      <c r="Q1181">
        <v>18.41</v>
      </c>
      <c r="R1181">
        <v>0</v>
      </c>
      <c r="S1181">
        <v>12.23</v>
      </c>
      <c r="T1181">
        <v>0</v>
      </c>
      <c r="U1181">
        <v>30.64</v>
      </c>
      <c r="V1181">
        <v>0</v>
      </c>
      <c r="W1181">
        <v>18.41</v>
      </c>
      <c r="X1181">
        <v>0</v>
      </c>
      <c r="Y1181">
        <v>12.23</v>
      </c>
      <c r="Z1181">
        <v>0</v>
      </c>
      <c r="AA1181">
        <v>30.64</v>
      </c>
    </row>
    <row r="1182" spans="1:27" ht="15" customHeight="1" x14ac:dyDescent="0.25">
      <c r="A1182" s="37" t="str">
        <f t="shared" si="54"/>
        <v>LDSTDF5.5</v>
      </c>
      <c r="B1182" s="37">
        <f>VLOOKUP(L1182,Mapping!D:F,3,0)</f>
        <v>5.5</v>
      </c>
      <c r="C1182" s="37" t="str">
        <f>VLOOKUP(L1182,Mapping!D:G,4,0)</f>
        <v>Ignore</v>
      </c>
      <c r="D1182" s="38">
        <f t="shared" si="55"/>
        <v>0</v>
      </c>
      <c r="E1182" s="38">
        <f t="shared" si="56"/>
        <v>1.4000000000000001E-8</v>
      </c>
      <c r="F1182" s="37">
        <f>VLOOKUP(L1182,Mapping!D:H,5,0)</f>
        <v>0</v>
      </c>
      <c r="G1182" t="s">
        <v>562</v>
      </c>
      <c r="H1182" t="s">
        <v>216</v>
      </c>
      <c r="I1182" t="s">
        <v>1964</v>
      </c>
      <c r="J1182">
        <v>460000</v>
      </c>
      <c r="K1182" t="s">
        <v>656</v>
      </c>
      <c r="L1182">
        <v>460146</v>
      </c>
      <c r="M1182">
        <v>0</v>
      </c>
      <c r="N1182" t="s">
        <v>943</v>
      </c>
      <c r="O1182" t="s">
        <v>565</v>
      </c>
      <c r="P1182">
        <v>0</v>
      </c>
      <c r="Q1182">
        <v>0.14000000000000001</v>
      </c>
      <c r="R1182">
        <v>0</v>
      </c>
      <c r="S1182">
        <v>0</v>
      </c>
      <c r="T1182">
        <v>0</v>
      </c>
      <c r="U1182">
        <v>0.14000000000000001</v>
      </c>
      <c r="V1182">
        <v>0</v>
      </c>
      <c r="W1182">
        <v>0.14000000000000001</v>
      </c>
      <c r="X1182">
        <v>0</v>
      </c>
      <c r="Y1182">
        <v>0</v>
      </c>
      <c r="Z1182">
        <v>0</v>
      </c>
      <c r="AA1182">
        <v>0.14000000000000001</v>
      </c>
    </row>
    <row r="1183" spans="1:27" ht="15" customHeight="1" x14ac:dyDescent="0.25">
      <c r="A1183" s="37" t="str">
        <f t="shared" si="54"/>
        <v>LDSTDF5.3</v>
      </c>
      <c r="B1183" s="37">
        <f>VLOOKUP(L1183,Mapping!D:F,3,0)</f>
        <v>5.3</v>
      </c>
      <c r="C1183" s="37" t="str">
        <f>VLOOKUP(L1183,Mapping!D:G,4,0)</f>
        <v>Ignore</v>
      </c>
      <c r="D1183" s="38">
        <f t="shared" si="55"/>
        <v>0</v>
      </c>
      <c r="E1183" s="38">
        <f t="shared" si="56"/>
        <v>-2.1270000000000001E-2</v>
      </c>
      <c r="F1183" s="37">
        <f>VLOOKUP(L1183,Mapping!D:H,5,0)</f>
        <v>0</v>
      </c>
      <c r="G1183" t="s">
        <v>562</v>
      </c>
      <c r="H1183" t="s">
        <v>216</v>
      </c>
      <c r="I1183" t="s">
        <v>1964</v>
      </c>
      <c r="J1183">
        <v>510000</v>
      </c>
      <c r="K1183" t="s">
        <v>659</v>
      </c>
      <c r="L1183">
        <v>512120</v>
      </c>
      <c r="M1183">
        <v>0</v>
      </c>
      <c r="N1183" t="s">
        <v>660</v>
      </c>
      <c r="O1183" t="s">
        <v>565</v>
      </c>
      <c r="P1183">
        <v>-212700</v>
      </c>
      <c r="Q1183">
        <v>0</v>
      </c>
      <c r="R1183">
        <v>0</v>
      </c>
      <c r="S1183">
        <v>0</v>
      </c>
      <c r="T1183">
        <v>-212700</v>
      </c>
      <c r="U1183">
        <v>0</v>
      </c>
      <c r="V1183">
        <v>-212700</v>
      </c>
      <c r="W1183">
        <v>0</v>
      </c>
      <c r="X1183">
        <v>0</v>
      </c>
      <c r="Y1183">
        <v>0</v>
      </c>
      <c r="Z1183">
        <v>-212700</v>
      </c>
      <c r="AA1183">
        <v>0</v>
      </c>
    </row>
    <row r="1184" spans="1:27" ht="15" customHeight="1" x14ac:dyDescent="0.25">
      <c r="A1184" s="37" t="str">
        <f t="shared" si="54"/>
        <v>LDSTDF5.3</v>
      </c>
      <c r="B1184" s="37">
        <f>VLOOKUP(L1184,Mapping!D:F,3,0)</f>
        <v>5.3</v>
      </c>
      <c r="C1184" s="37" t="str">
        <f>VLOOKUP(L1184,Mapping!D:G,4,0)</f>
        <v>Ignore</v>
      </c>
      <c r="D1184" s="38">
        <f t="shared" si="55"/>
        <v>0</v>
      </c>
      <c r="E1184" s="38">
        <f t="shared" si="56"/>
        <v>-1.1875E-2</v>
      </c>
      <c r="F1184" s="37">
        <f>VLOOKUP(L1184,Mapping!D:H,5,0)</f>
        <v>0</v>
      </c>
      <c r="G1184" t="s">
        <v>562</v>
      </c>
      <c r="H1184" t="s">
        <v>216</v>
      </c>
      <c r="I1184" t="s">
        <v>1964</v>
      </c>
      <c r="J1184">
        <v>510000</v>
      </c>
      <c r="K1184" t="s">
        <v>659</v>
      </c>
      <c r="L1184">
        <v>512130</v>
      </c>
      <c r="M1184">
        <v>0</v>
      </c>
      <c r="N1184" t="s">
        <v>661</v>
      </c>
      <c r="O1184" t="s">
        <v>565</v>
      </c>
      <c r="P1184">
        <v>-118750</v>
      </c>
      <c r="Q1184">
        <v>0</v>
      </c>
      <c r="R1184">
        <v>0</v>
      </c>
      <c r="S1184">
        <v>0</v>
      </c>
      <c r="T1184">
        <v>-118750</v>
      </c>
      <c r="U1184">
        <v>0</v>
      </c>
      <c r="V1184">
        <v>-118750</v>
      </c>
      <c r="W1184">
        <v>0</v>
      </c>
      <c r="X1184">
        <v>0</v>
      </c>
      <c r="Y1184">
        <v>0</v>
      </c>
      <c r="Z1184">
        <v>-118750</v>
      </c>
      <c r="AA1184">
        <v>0</v>
      </c>
    </row>
    <row r="1185" spans="1:27" ht="15" customHeight="1" x14ac:dyDescent="0.25">
      <c r="A1185" s="37" t="str">
        <f t="shared" si="54"/>
        <v>LDSTDF5.3</v>
      </c>
      <c r="B1185" s="37">
        <f>VLOOKUP(L1185,Mapping!D:F,3,0)</f>
        <v>5.3</v>
      </c>
      <c r="C1185" s="37" t="str">
        <f>VLOOKUP(L1185,Mapping!D:G,4,0)</f>
        <v>Ignore</v>
      </c>
      <c r="D1185" s="38">
        <f t="shared" si="55"/>
        <v>0</v>
      </c>
      <c r="E1185" s="38">
        <f t="shared" si="56"/>
        <v>-5.1749999999999999E-3</v>
      </c>
      <c r="F1185" s="37">
        <f>VLOOKUP(L1185,Mapping!D:H,5,0)</f>
        <v>0</v>
      </c>
      <c r="G1185" t="s">
        <v>562</v>
      </c>
      <c r="H1185" t="s">
        <v>216</v>
      </c>
      <c r="I1185" t="s">
        <v>1964</v>
      </c>
      <c r="J1185">
        <v>510000</v>
      </c>
      <c r="K1185" t="s">
        <v>659</v>
      </c>
      <c r="L1185">
        <v>512135</v>
      </c>
      <c r="M1185">
        <v>0</v>
      </c>
      <c r="N1185" t="s">
        <v>932</v>
      </c>
      <c r="O1185" t="s">
        <v>565</v>
      </c>
      <c r="P1185">
        <v>-51750</v>
      </c>
      <c r="Q1185">
        <v>0</v>
      </c>
      <c r="R1185">
        <v>0</v>
      </c>
      <c r="S1185">
        <v>0</v>
      </c>
      <c r="T1185">
        <v>-51750</v>
      </c>
      <c r="U1185">
        <v>0</v>
      </c>
      <c r="V1185">
        <v>-51750</v>
      </c>
      <c r="W1185">
        <v>0</v>
      </c>
      <c r="X1185">
        <v>0</v>
      </c>
      <c r="Y1185">
        <v>0</v>
      </c>
      <c r="Z1185">
        <v>-51750</v>
      </c>
      <c r="AA1185">
        <v>0</v>
      </c>
    </row>
    <row r="1186" spans="1:27" ht="15" customHeight="1" x14ac:dyDescent="0.25">
      <c r="A1186" s="37" t="str">
        <f t="shared" si="54"/>
        <v>LDSTDF5.3</v>
      </c>
      <c r="B1186" s="37">
        <f>VLOOKUP(L1186,Mapping!D:F,3,0)</f>
        <v>5.3</v>
      </c>
      <c r="C1186" s="37" t="str">
        <f>VLOOKUP(L1186,Mapping!D:G,4,0)</f>
        <v>Ignore</v>
      </c>
      <c r="D1186" s="38">
        <f t="shared" si="55"/>
        <v>-4.5519000000000002E-3</v>
      </c>
      <c r="E1186" s="38">
        <f t="shared" si="56"/>
        <v>-5.8092999999999999E-3</v>
      </c>
      <c r="F1186" s="37">
        <f>VLOOKUP(L1186,Mapping!D:H,5,0)</f>
        <v>0</v>
      </c>
      <c r="G1186" t="s">
        <v>562</v>
      </c>
      <c r="H1186" t="s">
        <v>216</v>
      </c>
      <c r="I1186" t="s">
        <v>1964</v>
      </c>
      <c r="J1186">
        <v>510000</v>
      </c>
      <c r="K1186" t="s">
        <v>659</v>
      </c>
      <c r="L1186">
        <v>512190</v>
      </c>
      <c r="M1186">
        <v>0</v>
      </c>
      <c r="N1186" t="s">
        <v>773</v>
      </c>
      <c r="O1186" t="s">
        <v>565</v>
      </c>
      <c r="P1186">
        <v>-12574</v>
      </c>
      <c r="Q1186">
        <v>0</v>
      </c>
      <c r="R1186">
        <v>-45519</v>
      </c>
      <c r="S1186">
        <v>0</v>
      </c>
      <c r="T1186">
        <v>-58093</v>
      </c>
      <c r="U1186">
        <v>0</v>
      </c>
      <c r="V1186">
        <v>-12574</v>
      </c>
      <c r="W1186">
        <v>0</v>
      </c>
      <c r="X1186">
        <v>-45519</v>
      </c>
      <c r="Y1186">
        <v>0</v>
      </c>
      <c r="Z1186">
        <v>-58093</v>
      </c>
      <c r="AA1186">
        <v>0</v>
      </c>
    </row>
    <row r="1187" spans="1:27" ht="15" customHeight="1" x14ac:dyDescent="0.25">
      <c r="A1187" s="37" t="str">
        <f t="shared" si="54"/>
        <v>LDSTDFIgnore</v>
      </c>
      <c r="B1187" s="37" t="str">
        <f>VLOOKUP(L1187,Mapping!D:F,3,0)</f>
        <v>Ignore</v>
      </c>
      <c r="C1187" s="37" t="str">
        <f>VLOOKUP(L1187,Mapping!D:G,4,0)</f>
        <v>Mirror</v>
      </c>
      <c r="D1187" s="38">
        <f t="shared" si="55"/>
        <v>0</v>
      </c>
      <c r="E1187" s="38">
        <f t="shared" si="56"/>
        <v>-1.7108740000000002E-3</v>
      </c>
      <c r="F1187" s="37">
        <f>VLOOKUP(L1187,Mapping!D:H,5,0)</f>
        <v>0</v>
      </c>
      <c r="G1187" t="s">
        <v>562</v>
      </c>
      <c r="H1187" t="s">
        <v>216</v>
      </c>
      <c r="I1187" t="s">
        <v>1964</v>
      </c>
      <c r="J1187">
        <v>550000</v>
      </c>
      <c r="K1187" t="s">
        <v>666</v>
      </c>
      <c r="L1187">
        <v>553007</v>
      </c>
      <c r="M1187">
        <v>0</v>
      </c>
      <c r="N1187" t="s">
        <v>667</v>
      </c>
      <c r="O1187" t="s">
        <v>565</v>
      </c>
      <c r="P1187">
        <v>-17108.740000000002</v>
      </c>
      <c r="Q1187">
        <v>0</v>
      </c>
      <c r="R1187">
        <v>0</v>
      </c>
      <c r="S1187">
        <v>0</v>
      </c>
      <c r="T1187">
        <v>-17108.740000000002</v>
      </c>
      <c r="U1187">
        <v>0</v>
      </c>
      <c r="V1187">
        <v>-17108.740000000002</v>
      </c>
      <c r="W1187">
        <v>0</v>
      </c>
      <c r="X1187">
        <v>0</v>
      </c>
      <c r="Y1187">
        <v>0</v>
      </c>
      <c r="Z1187">
        <v>-17108.740000000002</v>
      </c>
      <c r="AA1187">
        <v>0</v>
      </c>
    </row>
    <row r="1188" spans="1:27" ht="15" customHeight="1" x14ac:dyDescent="0.25">
      <c r="A1188" s="37" t="str">
        <f t="shared" si="54"/>
        <v>LDSTDFIgnore</v>
      </c>
      <c r="B1188" s="37" t="str">
        <f>VLOOKUP(L1188,Mapping!D:F,3,0)</f>
        <v>Ignore</v>
      </c>
      <c r="C1188" s="37" t="str">
        <f>VLOOKUP(L1188,Mapping!D:G,4,0)</f>
        <v>Mirror</v>
      </c>
      <c r="D1188" s="38">
        <f t="shared" si="55"/>
        <v>-2.148896E-3</v>
      </c>
      <c r="E1188" s="38">
        <f t="shared" si="56"/>
        <v>-3.6617160000000002E-3</v>
      </c>
      <c r="F1188" s="37">
        <f>VLOOKUP(L1188,Mapping!D:H,5,0)</f>
        <v>0</v>
      </c>
      <c r="G1188" t="s">
        <v>562</v>
      </c>
      <c r="H1188" t="s">
        <v>216</v>
      </c>
      <c r="I1188" t="s">
        <v>1964</v>
      </c>
      <c r="J1188">
        <v>550000</v>
      </c>
      <c r="K1188" t="s">
        <v>666</v>
      </c>
      <c r="L1188">
        <v>553020</v>
      </c>
      <c r="M1188">
        <v>0</v>
      </c>
      <c r="N1188" t="s">
        <v>1284</v>
      </c>
      <c r="O1188" t="s">
        <v>565</v>
      </c>
      <c r="P1188">
        <v>-15128.2</v>
      </c>
      <c r="Q1188">
        <v>0</v>
      </c>
      <c r="R1188">
        <v>-21488.959999999999</v>
      </c>
      <c r="S1188">
        <v>0</v>
      </c>
      <c r="T1188">
        <v>-36617.160000000003</v>
      </c>
      <c r="U1188">
        <v>0</v>
      </c>
      <c r="V1188">
        <v>-15128.2</v>
      </c>
      <c r="W1188">
        <v>0</v>
      </c>
      <c r="X1188">
        <v>-21488.959999999999</v>
      </c>
      <c r="Y1188">
        <v>0</v>
      </c>
      <c r="Z1188">
        <v>-36617.160000000003</v>
      </c>
      <c r="AA1188">
        <v>0</v>
      </c>
    </row>
    <row r="1189" spans="1:27" ht="15" customHeight="1" x14ac:dyDescent="0.25">
      <c r="A1189" s="37" t="str">
        <f t="shared" si="54"/>
        <v>LDSTDFIgnore</v>
      </c>
      <c r="B1189" s="37" t="str">
        <f>VLOOKUP(L1189,Mapping!D:F,3,0)</f>
        <v>Ignore</v>
      </c>
      <c r="C1189" s="37" t="str">
        <f>VLOOKUP(L1189,Mapping!D:G,4,0)</f>
        <v>Mirror</v>
      </c>
      <c r="D1189" s="38">
        <f t="shared" si="55"/>
        <v>-2.3600000000000001E-3</v>
      </c>
      <c r="E1189" s="38">
        <f t="shared" si="56"/>
        <v>-2.3600000000000001E-3</v>
      </c>
      <c r="F1189" s="37">
        <f>VLOOKUP(L1189,Mapping!D:H,5,0)</f>
        <v>0</v>
      </c>
      <c r="G1189" t="s">
        <v>562</v>
      </c>
      <c r="H1189" t="s">
        <v>216</v>
      </c>
      <c r="I1189" t="s">
        <v>1964</v>
      </c>
      <c r="J1189">
        <v>550000</v>
      </c>
      <c r="K1189" t="s">
        <v>666</v>
      </c>
      <c r="L1189">
        <v>553105</v>
      </c>
      <c r="M1189">
        <v>0</v>
      </c>
      <c r="N1189" t="s">
        <v>668</v>
      </c>
      <c r="O1189" t="s">
        <v>565</v>
      </c>
      <c r="P1189">
        <v>0</v>
      </c>
      <c r="Q1189">
        <v>0</v>
      </c>
      <c r="R1189">
        <v>-23600</v>
      </c>
      <c r="S1189">
        <v>0</v>
      </c>
      <c r="T1189">
        <v>-23600</v>
      </c>
      <c r="U1189">
        <v>0</v>
      </c>
      <c r="V1189">
        <v>0</v>
      </c>
      <c r="W1189">
        <v>0</v>
      </c>
      <c r="X1189">
        <v>-23600</v>
      </c>
      <c r="Y1189">
        <v>0</v>
      </c>
      <c r="Z1189">
        <v>-23600</v>
      </c>
      <c r="AA1189">
        <v>0</v>
      </c>
    </row>
    <row r="1190" spans="1:27" ht="15" customHeight="1" x14ac:dyDescent="0.25">
      <c r="A1190" s="37" t="str">
        <f t="shared" si="54"/>
        <v>LDSTDFIgnore</v>
      </c>
      <c r="B1190" s="37" t="str">
        <f>VLOOKUP(L1190,Mapping!D:F,3,0)</f>
        <v>Ignore</v>
      </c>
      <c r="C1190" s="37" t="str">
        <f>VLOOKUP(L1190,Mapping!D:G,4,0)</f>
        <v>Mirror</v>
      </c>
      <c r="D1190" s="38">
        <f t="shared" si="55"/>
        <v>-6.5986889999999996E-3</v>
      </c>
      <c r="E1190" s="38">
        <f t="shared" si="56"/>
        <v>-8.6165289999999995E-3</v>
      </c>
      <c r="F1190" s="37">
        <f>VLOOKUP(L1190,Mapping!D:H,5,0)</f>
        <v>0</v>
      </c>
      <c r="G1190" t="s">
        <v>562</v>
      </c>
      <c r="H1190" t="s">
        <v>216</v>
      </c>
      <c r="I1190" t="s">
        <v>1964</v>
      </c>
      <c r="J1190">
        <v>550000</v>
      </c>
      <c r="K1190" t="s">
        <v>666</v>
      </c>
      <c r="L1190">
        <v>553107</v>
      </c>
      <c r="M1190">
        <v>0</v>
      </c>
      <c r="N1190" t="s">
        <v>669</v>
      </c>
      <c r="O1190" t="s">
        <v>565</v>
      </c>
      <c r="P1190">
        <v>-20178.400000000001</v>
      </c>
      <c r="Q1190">
        <v>0</v>
      </c>
      <c r="R1190">
        <v>-65986.89</v>
      </c>
      <c r="S1190">
        <v>0</v>
      </c>
      <c r="T1190">
        <v>-86165.29</v>
      </c>
      <c r="U1190">
        <v>0</v>
      </c>
      <c r="V1190">
        <v>-20178.400000000001</v>
      </c>
      <c r="W1190">
        <v>0</v>
      </c>
      <c r="X1190">
        <v>-65986.89</v>
      </c>
      <c r="Y1190">
        <v>0</v>
      </c>
      <c r="Z1190">
        <v>-86165.29</v>
      </c>
      <c r="AA1190">
        <v>0</v>
      </c>
    </row>
    <row r="1191" spans="1:27" ht="15" customHeight="1" x14ac:dyDescent="0.25">
      <c r="A1191" s="37" t="str">
        <f t="shared" si="54"/>
        <v>LDSTDFIgnore</v>
      </c>
      <c r="B1191" s="37" t="str">
        <f>VLOOKUP(L1191,Mapping!D:F,3,0)</f>
        <v>Ignore</v>
      </c>
      <c r="C1191" s="37" t="str">
        <f>VLOOKUP(L1191,Mapping!D:G,4,0)</f>
        <v>Mirror</v>
      </c>
      <c r="D1191" s="38">
        <f t="shared" si="55"/>
        <v>7.9350333999999995E-2</v>
      </c>
      <c r="E1191" s="38">
        <f t="shared" si="56"/>
        <v>0.107130642</v>
      </c>
      <c r="F1191" s="37">
        <f>VLOOKUP(L1191,Mapping!D:H,5,0)</f>
        <v>0</v>
      </c>
      <c r="G1191" t="s">
        <v>562</v>
      </c>
      <c r="H1191" t="s">
        <v>216</v>
      </c>
      <c r="I1191" t="s">
        <v>1964</v>
      </c>
      <c r="J1191">
        <v>550000</v>
      </c>
      <c r="K1191" t="s">
        <v>666</v>
      </c>
      <c r="L1191">
        <v>553111</v>
      </c>
      <c r="M1191">
        <v>0</v>
      </c>
      <c r="N1191" t="s">
        <v>670</v>
      </c>
      <c r="O1191" t="s">
        <v>565</v>
      </c>
      <c r="P1191">
        <v>0</v>
      </c>
      <c r="Q1191">
        <v>277803.08</v>
      </c>
      <c r="R1191">
        <v>0</v>
      </c>
      <c r="S1191">
        <v>793503.34</v>
      </c>
      <c r="T1191">
        <v>0</v>
      </c>
      <c r="U1191">
        <v>1071306.42</v>
      </c>
      <c r="V1191">
        <v>0</v>
      </c>
      <c r="W1191">
        <v>277803.08</v>
      </c>
      <c r="X1191">
        <v>0</v>
      </c>
      <c r="Y1191">
        <v>793503.34</v>
      </c>
      <c r="Z1191">
        <v>0</v>
      </c>
      <c r="AA1191">
        <v>1071306.42</v>
      </c>
    </row>
    <row r="1192" spans="1:27" ht="15" customHeight="1" x14ac:dyDescent="0.25">
      <c r="A1192" s="37" t="str">
        <f t="shared" si="54"/>
        <v>LDSTDFIgnore</v>
      </c>
      <c r="B1192" s="37" t="str">
        <f>VLOOKUP(L1192,Mapping!D:F,3,0)</f>
        <v>Ignore</v>
      </c>
      <c r="C1192" s="37" t="str">
        <f>VLOOKUP(L1192,Mapping!D:G,4,0)</f>
        <v>Mirror</v>
      </c>
      <c r="D1192" s="38">
        <f t="shared" si="55"/>
        <v>-3.697596E-3</v>
      </c>
      <c r="E1192" s="38">
        <f t="shared" si="56"/>
        <v>-4.1820759999999998E-3</v>
      </c>
      <c r="F1192" s="37">
        <f>VLOOKUP(L1192,Mapping!D:H,5,0)</f>
        <v>0</v>
      </c>
      <c r="G1192" t="s">
        <v>562</v>
      </c>
      <c r="H1192" t="s">
        <v>216</v>
      </c>
      <c r="I1192" t="s">
        <v>1964</v>
      </c>
      <c r="J1192">
        <v>550000</v>
      </c>
      <c r="K1192" t="s">
        <v>666</v>
      </c>
      <c r="L1192">
        <v>553117</v>
      </c>
      <c r="M1192">
        <v>0</v>
      </c>
      <c r="N1192" t="s">
        <v>1285</v>
      </c>
      <c r="O1192" t="s">
        <v>565</v>
      </c>
      <c r="P1192">
        <v>-4844.8</v>
      </c>
      <c r="Q1192">
        <v>0</v>
      </c>
      <c r="R1192">
        <v>-36975.96</v>
      </c>
      <c r="S1192">
        <v>0</v>
      </c>
      <c r="T1192">
        <v>-41820.76</v>
      </c>
      <c r="U1192">
        <v>0</v>
      </c>
      <c r="V1192">
        <v>-4844.8</v>
      </c>
      <c r="W1192">
        <v>0</v>
      </c>
      <c r="X1192">
        <v>-36975.96</v>
      </c>
      <c r="Y1192">
        <v>0</v>
      </c>
      <c r="Z1192">
        <v>-41820.76</v>
      </c>
      <c r="AA1192">
        <v>0</v>
      </c>
    </row>
    <row r="1193" spans="1:27" ht="15" customHeight="1" x14ac:dyDescent="0.25">
      <c r="A1193" s="37" t="str">
        <f t="shared" si="54"/>
        <v>LDSTDF6.1a</v>
      </c>
      <c r="B1193" s="37" t="str">
        <f>VLOOKUP(L1193,Mapping!D:F,3,0)</f>
        <v>6.1a</v>
      </c>
      <c r="C1193" s="37" t="str">
        <f>VLOOKUP(L1193,Mapping!D:G,4,0)</f>
        <v>Accrual</v>
      </c>
      <c r="D1193" s="38">
        <f t="shared" si="55"/>
        <v>-1.3500000000000001E-3</v>
      </c>
      <c r="E1193" s="38">
        <f t="shared" si="56"/>
        <v>-4.7000000000000002E-3</v>
      </c>
      <c r="F1193" s="37">
        <f>VLOOKUP(L1193,Mapping!D:H,5,0)</f>
        <v>0</v>
      </c>
      <c r="G1193" t="s">
        <v>562</v>
      </c>
      <c r="H1193" t="s">
        <v>216</v>
      </c>
      <c r="I1193" t="s">
        <v>1964</v>
      </c>
      <c r="J1193">
        <v>550000</v>
      </c>
      <c r="K1193" t="s">
        <v>666</v>
      </c>
      <c r="L1193">
        <v>553130</v>
      </c>
      <c r="M1193">
        <v>0</v>
      </c>
      <c r="N1193" t="s">
        <v>2254</v>
      </c>
      <c r="O1193" t="s">
        <v>565</v>
      </c>
      <c r="P1193">
        <v>-33500</v>
      </c>
      <c r="Q1193">
        <v>0</v>
      </c>
      <c r="R1193">
        <v>-13500</v>
      </c>
      <c r="S1193">
        <v>0</v>
      </c>
      <c r="T1193">
        <v>-47000</v>
      </c>
      <c r="U1193">
        <v>0</v>
      </c>
      <c r="V1193">
        <v>-33500</v>
      </c>
      <c r="W1193">
        <v>0</v>
      </c>
      <c r="X1193">
        <v>-13500</v>
      </c>
      <c r="Y1193">
        <v>0</v>
      </c>
      <c r="Z1193">
        <v>-47000</v>
      </c>
      <c r="AA1193">
        <v>0</v>
      </c>
    </row>
    <row r="1194" spans="1:27" ht="15" customHeight="1" x14ac:dyDescent="0.25">
      <c r="A1194" s="37" t="str">
        <f t="shared" si="54"/>
        <v>LDSTDF6.3</v>
      </c>
      <c r="B1194" s="37">
        <f>VLOOKUP(L1194,Mapping!D:F,3,0)</f>
        <v>6.3</v>
      </c>
      <c r="C1194" s="37" t="str">
        <f>VLOOKUP(L1194,Mapping!D:G,4,0)</f>
        <v>Mirror</v>
      </c>
      <c r="D1194" s="38">
        <f t="shared" si="55"/>
        <v>-1.081348E-3</v>
      </c>
      <c r="E1194" s="38">
        <f t="shared" si="56"/>
        <v>-1.8935549999999999E-3</v>
      </c>
      <c r="F1194" s="37">
        <f>VLOOKUP(L1194,Mapping!D:H,5,0)</f>
        <v>0</v>
      </c>
      <c r="G1194" t="s">
        <v>562</v>
      </c>
      <c r="H1194" t="s">
        <v>216</v>
      </c>
      <c r="I1194" t="s">
        <v>1964</v>
      </c>
      <c r="J1194">
        <v>550000</v>
      </c>
      <c r="K1194" t="s">
        <v>666</v>
      </c>
      <c r="L1194">
        <v>553131</v>
      </c>
      <c r="M1194">
        <v>0</v>
      </c>
      <c r="N1194" t="s">
        <v>671</v>
      </c>
      <c r="O1194" t="s">
        <v>565</v>
      </c>
      <c r="P1194">
        <v>-8122.0700000000015</v>
      </c>
      <c r="Q1194">
        <v>0</v>
      </c>
      <c r="R1194">
        <v>-10813.48</v>
      </c>
      <c r="S1194">
        <v>0</v>
      </c>
      <c r="T1194">
        <v>-18935.55</v>
      </c>
      <c r="U1194">
        <v>0</v>
      </c>
      <c r="V1194">
        <v>-8122.0700000000015</v>
      </c>
      <c r="W1194">
        <v>0</v>
      </c>
      <c r="X1194">
        <v>-10813.48</v>
      </c>
      <c r="Y1194">
        <v>0</v>
      </c>
      <c r="Z1194">
        <v>-18935.55</v>
      </c>
      <c r="AA1194">
        <v>0</v>
      </c>
    </row>
    <row r="1195" spans="1:27" ht="15" customHeight="1" x14ac:dyDescent="0.25">
      <c r="A1195" s="37" t="str">
        <f t="shared" si="54"/>
        <v>LDSTDF6.1a</v>
      </c>
      <c r="B1195" s="37" t="str">
        <f>VLOOKUP(L1195,Mapping!D:F,3,0)</f>
        <v>6.1a</v>
      </c>
      <c r="C1195" s="37" t="str">
        <f>VLOOKUP(L1195,Mapping!D:G,4,0)</f>
        <v>Accrual</v>
      </c>
      <c r="D1195" s="38">
        <f t="shared" si="55"/>
        <v>-2.6149999999999999E-5</v>
      </c>
      <c r="E1195" s="38">
        <f t="shared" si="56"/>
        <v>-8.2050000000000002E-5</v>
      </c>
      <c r="F1195" s="37">
        <f>VLOOKUP(L1195,Mapping!D:H,5,0)</f>
        <v>0</v>
      </c>
      <c r="G1195" t="s">
        <v>562</v>
      </c>
      <c r="H1195" t="s">
        <v>216</v>
      </c>
      <c r="I1195" t="s">
        <v>1964</v>
      </c>
      <c r="J1195">
        <v>550000</v>
      </c>
      <c r="K1195" t="s">
        <v>666</v>
      </c>
      <c r="L1195">
        <v>553140</v>
      </c>
      <c r="M1195">
        <v>0</v>
      </c>
      <c r="N1195" t="s">
        <v>2256</v>
      </c>
      <c r="O1195" t="s">
        <v>565</v>
      </c>
      <c r="P1195">
        <v>-559</v>
      </c>
      <c r="Q1195">
        <v>0</v>
      </c>
      <c r="R1195">
        <v>-261.5</v>
      </c>
      <c r="S1195">
        <v>0</v>
      </c>
      <c r="T1195">
        <v>-820.5</v>
      </c>
      <c r="U1195">
        <v>0</v>
      </c>
      <c r="V1195">
        <v>-559</v>
      </c>
      <c r="W1195">
        <v>0</v>
      </c>
      <c r="X1195">
        <v>-261.5</v>
      </c>
      <c r="Y1195">
        <v>0</v>
      </c>
      <c r="Z1195">
        <v>-820.5</v>
      </c>
      <c r="AA1195">
        <v>0</v>
      </c>
    </row>
    <row r="1196" spans="1:27" ht="15" customHeight="1" x14ac:dyDescent="0.25">
      <c r="A1196" s="37" t="str">
        <f t="shared" si="54"/>
        <v>LDSTDFIgnore</v>
      </c>
      <c r="B1196" s="37" t="str">
        <f>VLOOKUP(L1196,Mapping!D:F,3,0)</f>
        <v>Ignore</v>
      </c>
      <c r="C1196" s="37" t="str">
        <f>VLOOKUP(L1196,Mapping!D:G,4,0)</f>
        <v>Mirror</v>
      </c>
      <c r="D1196" s="38">
        <f t="shared" si="55"/>
        <v>-3.4649699999999997E-4</v>
      </c>
      <c r="E1196" s="38">
        <f t="shared" si="56"/>
        <v>-3.8288800000000001E-4</v>
      </c>
      <c r="F1196" s="37">
        <f>VLOOKUP(L1196,Mapping!D:H,5,0)</f>
        <v>0</v>
      </c>
      <c r="G1196" t="s">
        <v>562</v>
      </c>
      <c r="H1196" t="s">
        <v>216</v>
      </c>
      <c r="I1196" t="s">
        <v>1964</v>
      </c>
      <c r="J1196">
        <v>550000</v>
      </c>
      <c r="K1196" t="s">
        <v>666</v>
      </c>
      <c r="L1196">
        <v>553141</v>
      </c>
      <c r="M1196">
        <v>0</v>
      </c>
      <c r="N1196" t="s">
        <v>672</v>
      </c>
      <c r="O1196" t="s">
        <v>565</v>
      </c>
      <c r="P1196">
        <v>-363.91</v>
      </c>
      <c r="Q1196">
        <v>0</v>
      </c>
      <c r="R1196">
        <v>-3464.97</v>
      </c>
      <c r="S1196">
        <v>0</v>
      </c>
      <c r="T1196">
        <v>-3828.88</v>
      </c>
      <c r="U1196">
        <v>0</v>
      </c>
      <c r="V1196">
        <v>-363.91</v>
      </c>
      <c r="W1196">
        <v>0</v>
      </c>
      <c r="X1196">
        <v>-3464.97</v>
      </c>
      <c r="Y1196">
        <v>0</v>
      </c>
      <c r="Z1196">
        <v>-3828.88</v>
      </c>
      <c r="AA1196">
        <v>0</v>
      </c>
    </row>
    <row r="1197" spans="1:27" ht="15" customHeight="1" x14ac:dyDescent="0.25">
      <c r="A1197" s="37" t="str">
        <f t="shared" si="54"/>
        <v>LDSTDFIgnore</v>
      </c>
      <c r="B1197" s="37" t="str">
        <f>VLOOKUP(L1197,Mapping!D:F,3,0)</f>
        <v>Ignore</v>
      </c>
      <c r="C1197" s="37" t="str">
        <f>VLOOKUP(L1197,Mapping!D:G,4,0)</f>
        <v>Mirror</v>
      </c>
      <c r="D1197" s="38">
        <f t="shared" si="55"/>
        <v>-2.2975700000000001E-3</v>
      </c>
      <c r="E1197" s="38">
        <f t="shared" si="56"/>
        <v>-2.8785259999999997E-3</v>
      </c>
      <c r="F1197" s="37">
        <f>VLOOKUP(L1197,Mapping!D:H,5,0)</f>
        <v>0</v>
      </c>
      <c r="G1197" t="s">
        <v>562</v>
      </c>
      <c r="H1197" t="s">
        <v>216</v>
      </c>
      <c r="I1197" t="s">
        <v>1964</v>
      </c>
      <c r="J1197">
        <v>550000</v>
      </c>
      <c r="K1197" t="s">
        <v>666</v>
      </c>
      <c r="L1197">
        <v>553147</v>
      </c>
      <c r="M1197">
        <v>0</v>
      </c>
      <c r="N1197" t="s">
        <v>951</v>
      </c>
      <c r="O1197" t="s">
        <v>565</v>
      </c>
      <c r="P1197">
        <v>-5809.56</v>
      </c>
      <c r="Q1197">
        <v>0</v>
      </c>
      <c r="R1197">
        <v>-22975.7</v>
      </c>
      <c r="S1197">
        <v>0</v>
      </c>
      <c r="T1197">
        <v>-28785.26</v>
      </c>
      <c r="U1197">
        <v>0</v>
      </c>
      <c r="V1197">
        <v>-5809.56</v>
      </c>
      <c r="W1197">
        <v>0</v>
      </c>
      <c r="X1197">
        <v>-22975.7</v>
      </c>
      <c r="Y1197">
        <v>0</v>
      </c>
      <c r="Z1197">
        <v>-28785.26</v>
      </c>
      <c r="AA1197">
        <v>0</v>
      </c>
    </row>
    <row r="1198" spans="1:27" ht="15" customHeight="1" x14ac:dyDescent="0.25">
      <c r="A1198" s="37" t="str">
        <f t="shared" si="54"/>
        <v>LDSTDF6.1a</v>
      </c>
      <c r="B1198" s="37" t="str">
        <f>VLOOKUP(L1198,Mapping!D:F,3,0)</f>
        <v>6.1a</v>
      </c>
      <c r="C1198" s="37" t="str">
        <f>VLOOKUP(L1198,Mapping!D:G,4,0)</f>
        <v>Accrual</v>
      </c>
      <c r="D1198" s="38">
        <f t="shared" si="55"/>
        <v>-5.6626050000000002E-3</v>
      </c>
      <c r="E1198" s="38">
        <f t="shared" si="56"/>
        <v>-1.1047873E-2</v>
      </c>
      <c r="F1198" s="37">
        <f>VLOOKUP(L1198,Mapping!D:H,5,0)</f>
        <v>0</v>
      </c>
      <c r="G1198" t="s">
        <v>562</v>
      </c>
      <c r="H1198" t="s">
        <v>216</v>
      </c>
      <c r="I1198" t="s">
        <v>1964</v>
      </c>
      <c r="J1198">
        <v>550000</v>
      </c>
      <c r="K1198" t="s">
        <v>666</v>
      </c>
      <c r="L1198">
        <v>553171</v>
      </c>
      <c r="M1198">
        <v>0</v>
      </c>
      <c r="N1198" t="s">
        <v>673</v>
      </c>
      <c r="O1198" t="s">
        <v>565</v>
      </c>
      <c r="P1198">
        <v>-53852.68</v>
      </c>
      <c r="Q1198">
        <v>0</v>
      </c>
      <c r="R1198">
        <v>-56626.05</v>
      </c>
      <c r="S1198">
        <v>0</v>
      </c>
      <c r="T1198">
        <v>-110478.73</v>
      </c>
      <c r="U1198">
        <v>0</v>
      </c>
      <c r="V1198">
        <v>-53852.68</v>
      </c>
      <c r="W1198">
        <v>0</v>
      </c>
      <c r="X1198">
        <v>-56626.05</v>
      </c>
      <c r="Y1198">
        <v>0</v>
      </c>
      <c r="Z1198">
        <v>-110478.73</v>
      </c>
      <c r="AA1198">
        <v>0</v>
      </c>
    </row>
    <row r="1199" spans="1:27" ht="15" customHeight="1" x14ac:dyDescent="0.25">
      <c r="A1199" s="37" t="str">
        <f t="shared" si="54"/>
        <v>LDSTDF6.1a</v>
      </c>
      <c r="B1199" s="37" t="str">
        <f>VLOOKUP(L1199,Mapping!D:F,3,0)</f>
        <v>6.1a</v>
      </c>
      <c r="C1199" s="37" t="str">
        <f>VLOOKUP(L1199,Mapping!D:G,4,0)</f>
        <v>Accrual</v>
      </c>
      <c r="D1199" s="38">
        <f t="shared" si="55"/>
        <v>-1.3521690000000001E-3</v>
      </c>
      <c r="E1199" s="38">
        <f t="shared" si="56"/>
        <v>-4.0269220000000005E-3</v>
      </c>
      <c r="F1199" s="37">
        <f>VLOOKUP(L1199,Mapping!D:H,5,0)</f>
        <v>0</v>
      </c>
      <c r="G1199" t="s">
        <v>562</v>
      </c>
      <c r="H1199" t="s">
        <v>216</v>
      </c>
      <c r="I1199" t="s">
        <v>1964</v>
      </c>
      <c r="J1199">
        <v>550000</v>
      </c>
      <c r="K1199" t="s">
        <v>666</v>
      </c>
      <c r="L1199">
        <v>553176</v>
      </c>
      <c r="M1199">
        <v>0</v>
      </c>
      <c r="N1199" t="s">
        <v>674</v>
      </c>
      <c r="O1199" t="s">
        <v>565</v>
      </c>
      <c r="P1199">
        <v>-26747.53</v>
      </c>
      <c r="Q1199">
        <v>0</v>
      </c>
      <c r="R1199">
        <v>-13521.69</v>
      </c>
      <c r="S1199">
        <v>0</v>
      </c>
      <c r="T1199">
        <v>-40269.22</v>
      </c>
      <c r="U1199">
        <v>0</v>
      </c>
      <c r="V1199">
        <v>-26747.53</v>
      </c>
      <c r="W1199">
        <v>0</v>
      </c>
      <c r="X1199">
        <v>-13521.69</v>
      </c>
      <c r="Y1199">
        <v>0</v>
      </c>
      <c r="Z1199">
        <v>-40269.22</v>
      </c>
      <c r="AA1199">
        <v>0</v>
      </c>
    </row>
    <row r="1200" spans="1:27" ht="15" customHeight="1" x14ac:dyDescent="0.25">
      <c r="A1200" s="37" t="str">
        <f t="shared" si="54"/>
        <v>LDSTDFIgnore</v>
      </c>
      <c r="B1200" s="37" t="str">
        <f>VLOOKUP(L1200,Mapping!D:F,3,0)</f>
        <v>Ignore</v>
      </c>
      <c r="C1200" s="37" t="str">
        <f>VLOOKUP(L1200,Mapping!D:G,4,0)</f>
        <v>Mirror</v>
      </c>
      <c r="D1200" s="38">
        <f t="shared" si="55"/>
        <v>-5.3368344000000005E-2</v>
      </c>
      <c r="E1200" s="38">
        <f t="shared" si="56"/>
        <v>-7.0783958999999994E-2</v>
      </c>
      <c r="F1200" s="37">
        <f>VLOOKUP(L1200,Mapping!D:H,5,0)</f>
        <v>0</v>
      </c>
      <c r="G1200" t="s">
        <v>562</v>
      </c>
      <c r="H1200" t="s">
        <v>216</v>
      </c>
      <c r="I1200" t="s">
        <v>1964</v>
      </c>
      <c r="J1200">
        <v>550000</v>
      </c>
      <c r="K1200" t="s">
        <v>666</v>
      </c>
      <c r="L1200">
        <v>553180</v>
      </c>
      <c r="M1200">
        <v>0</v>
      </c>
      <c r="N1200" t="s">
        <v>675</v>
      </c>
      <c r="O1200" t="s">
        <v>565</v>
      </c>
      <c r="P1200">
        <v>-174156.15</v>
      </c>
      <c r="Q1200">
        <v>0</v>
      </c>
      <c r="R1200">
        <v>-533683.44000000006</v>
      </c>
      <c r="S1200">
        <v>0</v>
      </c>
      <c r="T1200">
        <v>-707839.59</v>
      </c>
      <c r="U1200">
        <v>0</v>
      </c>
      <c r="V1200">
        <v>-174156.15</v>
      </c>
      <c r="W1200">
        <v>0</v>
      </c>
      <c r="X1200">
        <v>-533683.44000000006</v>
      </c>
      <c r="Y1200">
        <v>0</v>
      </c>
      <c r="Z1200">
        <v>-707839.59</v>
      </c>
      <c r="AA1200">
        <v>0</v>
      </c>
    </row>
    <row r="1201" spans="1:27" ht="15" customHeight="1" x14ac:dyDescent="0.25">
      <c r="A1201" s="37" t="str">
        <f t="shared" si="54"/>
        <v>LDSTDF6.1a</v>
      </c>
      <c r="B1201" s="37" t="str">
        <f>VLOOKUP(L1201,Mapping!D:F,3,0)</f>
        <v>6.1a</v>
      </c>
      <c r="C1201" s="37" t="str">
        <f>VLOOKUP(L1201,Mapping!D:G,4,0)</f>
        <v>Accrual</v>
      </c>
      <c r="D1201" s="38">
        <f t="shared" si="55"/>
        <v>-6.7949047999999998E-2</v>
      </c>
      <c r="E1201" s="38">
        <f t="shared" si="56"/>
        <v>-0.13257005600000002</v>
      </c>
      <c r="F1201" s="37">
        <f>VLOOKUP(L1201,Mapping!D:H,5,0)</f>
        <v>0</v>
      </c>
      <c r="G1201" t="s">
        <v>562</v>
      </c>
      <c r="H1201" t="s">
        <v>216</v>
      </c>
      <c r="I1201" t="s">
        <v>1964</v>
      </c>
      <c r="J1201">
        <v>550000</v>
      </c>
      <c r="K1201" t="s">
        <v>666</v>
      </c>
      <c r="L1201">
        <v>553190</v>
      </c>
      <c r="M1201">
        <v>0</v>
      </c>
      <c r="N1201" t="s">
        <v>676</v>
      </c>
      <c r="O1201" t="s">
        <v>565</v>
      </c>
      <c r="P1201">
        <v>-646210.07999999996</v>
      </c>
      <c r="Q1201">
        <v>0</v>
      </c>
      <c r="R1201">
        <v>-679490.48</v>
      </c>
      <c r="S1201">
        <v>0</v>
      </c>
      <c r="T1201">
        <v>-1325700.56</v>
      </c>
      <c r="U1201">
        <v>0</v>
      </c>
      <c r="V1201">
        <v>-646210.07999999996</v>
      </c>
      <c r="W1201">
        <v>0</v>
      </c>
      <c r="X1201">
        <v>-679490.48</v>
      </c>
      <c r="Y1201">
        <v>0</v>
      </c>
      <c r="Z1201">
        <v>-1325700.56</v>
      </c>
      <c r="AA1201">
        <v>0</v>
      </c>
    </row>
    <row r="1202" spans="1:27" ht="15" customHeight="1" x14ac:dyDescent="0.25">
      <c r="A1202" s="37" t="str">
        <f t="shared" si="54"/>
        <v>LDSTDFIgnore</v>
      </c>
      <c r="B1202" s="37" t="str">
        <f>VLOOKUP(L1202,Mapping!D:F,3,0)</f>
        <v>Ignore</v>
      </c>
      <c r="C1202" s="37" t="str">
        <f>VLOOKUP(L1202,Mapping!D:G,4,0)</f>
        <v>Mirror</v>
      </c>
      <c r="D1202" s="38">
        <f t="shared" si="55"/>
        <v>3E-9</v>
      </c>
      <c r="E1202" s="38">
        <f t="shared" si="56"/>
        <v>3E-9</v>
      </c>
      <c r="F1202" s="37">
        <f>VLOOKUP(L1202,Mapping!D:H,5,0)</f>
        <v>0</v>
      </c>
      <c r="G1202" t="s">
        <v>562</v>
      </c>
      <c r="H1202" t="s">
        <v>216</v>
      </c>
      <c r="I1202" t="s">
        <v>1964</v>
      </c>
      <c r="J1202">
        <v>550000</v>
      </c>
      <c r="K1202" t="s">
        <v>666</v>
      </c>
      <c r="L1202">
        <v>553197</v>
      </c>
      <c r="M1202">
        <v>0</v>
      </c>
      <c r="N1202" t="s">
        <v>677</v>
      </c>
      <c r="O1202" t="s">
        <v>565</v>
      </c>
      <c r="P1202">
        <v>0</v>
      </c>
      <c r="Q1202">
        <v>0</v>
      </c>
      <c r="R1202">
        <v>0</v>
      </c>
      <c r="S1202">
        <v>0.03</v>
      </c>
      <c r="T1202">
        <v>0</v>
      </c>
      <c r="U1202">
        <v>0.03</v>
      </c>
      <c r="V1202">
        <v>0</v>
      </c>
      <c r="W1202">
        <v>0</v>
      </c>
      <c r="X1202">
        <v>0</v>
      </c>
      <c r="Y1202">
        <v>0.03</v>
      </c>
      <c r="Z1202">
        <v>0</v>
      </c>
      <c r="AA1202">
        <v>0.03</v>
      </c>
    </row>
    <row r="1203" spans="1:27" ht="15" customHeight="1" x14ac:dyDescent="0.25">
      <c r="A1203" s="37" t="str">
        <f t="shared" si="54"/>
        <v>LDSTDF6.1</v>
      </c>
      <c r="B1203" s="37">
        <f>VLOOKUP(L1203,Mapping!D:F,3,0)</f>
        <v>6.1</v>
      </c>
      <c r="C1203" s="37" t="str">
        <f>VLOOKUP(L1203,Mapping!D:G,4,0)</f>
        <v>Accrual</v>
      </c>
      <c r="D1203" s="38">
        <f t="shared" si="55"/>
        <v>-0.382716045</v>
      </c>
      <c r="E1203" s="38">
        <f t="shared" si="56"/>
        <v>-0.73744369400000009</v>
      </c>
      <c r="F1203" s="37">
        <f>VLOOKUP(L1203,Mapping!D:H,5,0)</f>
        <v>0</v>
      </c>
      <c r="G1203" t="s">
        <v>562</v>
      </c>
      <c r="H1203" t="s">
        <v>216</v>
      </c>
      <c r="I1203" t="s">
        <v>1964</v>
      </c>
      <c r="J1203">
        <v>550000</v>
      </c>
      <c r="K1203" t="s">
        <v>666</v>
      </c>
      <c r="L1203">
        <v>553202</v>
      </c>
      <c r="M1203">
        <v>0</v>
      </c>
      <c r="N1203" t="s">
        <v>678</v>
      </c>
      <c r="O1203" t="s">
        <v>565</v>
      </c>
      <c r="P1203">
        <v>-3547276.49</v>
      </c>
      <c r="Q1203">
        <v>0</v>
      </c>
      <c r="R1203">
        <v>-3827160.45</v>
      </c>
      <c r="S1203">
        <v>0</v>
      </c>
      <c r="T1203">
        <v>-7374436.9400000004</v>
      </c>
      <c r="U1203">
        <v>0</v>
      </c>
      <c r="V1203">
        <v>-3547276.49</v>
      </c>
      <c r="W1203">
        <v>0</v>
      </c>
      <c r="X1203">
        <v>-3827160.45</v>
      </c>
      <c r="Y1203">
        <v>0</v>
      </c>
      <c r="Z1203">
        <v>-7374436.9400000004</v>
      </c>
      <c r="AA1203">
        <v>0</v>
      </c>
    </row>
    <row r="1204" spans="1:27" ht="15" customHeight="1" x14ac:dyDescent="0.25">
      <c r="A1204" s="37" t="str">
        <f t="shared" si="54"/>
        <v>LDSTDF6.1a</v>
      </c>
      <c r="B1204" s="37" t="str">
        <f>VLOOKUP(L1204,Mapping!D:F,3,0)</f>
        <v>6.1a</v>
      </c>
      <c r="C1204" s="37" t="str">
        <f>VLOOKUP(L1204,Mapping!D:G,4,0)</f>
        <v>Accrual</v>
      </c>
      <c r="D1204" s="38">
        <f t="shared" si="55"/>
        <v>6.1697800000000001E-4</v>
      </c>
      <c r="E1204" s="38">
        <f t="shared" si="56"/>
        <v>2.254673E-3</v>
      </c>
      <c r="F1204" s="37">
        <f>VLOOKUP(L1204,Mapping!D:H,5,0)</f>
        <v>0</v>
      </c>
      <c r="G1204" t="s">
        <v>562</v>
      </c>
      <c r="H1204" t="s">
        <v>216</v>
      </c>
      <c r="I1204" t="s">
        <v>1964</v>
      </c>
      <c r="J1204">
        <v>550000</v>
      </c>
      <c r="K1204" t="s">
        <v>666</v>
      </c>
      <c r="L1204">
        <v>553203</v>
      </c>
      <c r="M1204">
        <v>0</v>
      </c>
      <c r="N1204" t="s">
        <v>742</v>
      </c>
      <c r="O1204" t="s">
        <v>565</v>
      </c>
      <c r="P1204">
        <v>0</v>
      </c>
      <c r="Q1204">
        <v>16376.95</v>
      </c>
      <c r="R1204">
        <v>0</v>
      </c>
      <c r="S1204">
        <v>6169.78</v>
      </c>
      <c r="T1204">
        <v>0</v>
      </c>
      <c r="U1204">
        <v>22546.73</v>
      </c>
      <c r="V1204">
        <v>0</v>
      </c>
      <c r="W1204">
        <v>16376.95</v>
      </c>
      <c r="X1204">
        <v>0</v>
      </c>
      <c r="Y1204">
        <v>6169.78</v>
      </c>
      <c r="Z1204">
        <v>0</v>
      </c>
      <c r="AA1204">
        <v>22546.73</v>
      </c>
    </row>
    <row r="1205" spans="1:27" ht="15" customHeight="1" x14ac:dyDescent="0.25">
      <c r="A1205" s="37" t="str">
        <f t="shared" si="54"/>
        <v>LDSTDF6.1</v>
      </c>
      <c r="B1205" s="37">
        <f>VLOOKUP(L1205,Mapping!D:F,3,0)</f>
        <v>6.1</v>
      </c>
      <c r="C1205" s="37" t="str">
        <f>VLOOKUP(L1205,Mapping!D:G,4,0)</f>
        <v>Accrual</v>
      </c>
      <c r="D1205" s="38">
        <f t="shared" si="55"/>
        <v>0.35134871499999998</v>
      </c>
      <c r="E1205" s="38">
        <f t="shared" si="56"/>
        <v>0.578194286</v>
      </c>
      <c r="F1205" s="37">
        <f>VLOOKUP(L1205,Mapping!D:H,5,0)</f>
        <v>0</v>
      </c>
      <c r="G1205" t="s">
        <v>562</v>
      </c>
      <c r="H1205" t="s">
        <v>216</v>
      </c>
      <c r="I1205" t="s">
        <v>1964</v>
      </c>
      <c r="J1205">
        <v>550000</v>
      </c>
      <c r="K1205" t="s">
        <v>666</v>
      </c>
      <c r="L1205">
        <v>553208</v>
      </c>
      <c r="M1205">
        <v>0</v>
      </c>
      <c r="N1205" t="s">
        <v>679</v>
      </c>
      <c r="O1205" t="s">
        <v>565</v>
      </c>
      <c r="P1205">
        <v>0</v>
      </c>
      <c r="Q1205">
        <v>2268455.71</v>
      </c>
      <c r="R1205">
        <v>0</v>
      </c>
      <c r="S1205">
        <v>3513487.15</v>
      </c>
      <c r="T1205">
        <v>0</v>
      </c>
      <c r="U1205">
        <v>5781942.8600000003</v>
      </c>
      <c r="V1205">
        <v>0</v>
      </c>
      <c r="W1205">
        <v>2268455.71</v>
      </c>
      <c r="X1205">
        <v>0</v>
      </c>
      <c r="Y1205">
        <v>3513487.15</v>
      </c>
      <c r="Z1205">
        <v>0</v>
      </c>
      <c r="AA1205">
        <v>5781942.8600000003</v>
      </c>
    </row>
    <row r="1206" spans="1:27" ht="15" customHeight="1" x14ac:dyDescent="0.25">
      <c r="A1206" s="37" t="str">
        <f t="shared" si="54"/>
        <v>LDSTDFIgnore</v>
      </c>
      <c r="B1206" s="37" t="str">
        <f>VLOOKUP(L1206,Mapping!D:F,3,0)</f>
        <v>Ignore</v>
      </c>
      <c r="C1206" s="37" t="str">
        <f>VLOOKUP(L1206,Mapping!D:G,4,0)</f>
        <v>Mirror</v>
      </c>
      <c r="D1206" s="38">
        <f t="shared" si="55"/>
        <v>-1.1800000000000001E-3</v>
      </c>
      <c r="E1206" s="38">
        <f t="shared" si="56"/>
        <v>-1.1800000000000001E-3</v>
      </c>
      <c r="F1206" s="37">
        <f>VLOOKUP(L1206,Mapping!D:H,5,0)</f>
        <v>0</v>
      </c>
      <c r="G1206" t="s">
        <v>562</v>
      </c>
      <c r="H1206" t="s">
        <v>216</v>
      </c>
      <c r="I1206" t="s">
        <v>1964</v>
      </c>
      <c r="J1206">
        <v>550000</v>
      </c>
      <c r="K1206" t="s">
        <v>666</v>
      </c>
      <c r="L1206">
        <v>553213</v>
      </c>
      <c r="M1206">
        <v>0</v>
      </c>
      <c r="N1206" t="s">
        <v>680</v>
      </c>
      <c r="O1206" t="s">
        <v>565</v>
      </c>
      <c r="P1206">
        <v>0</v>
      </c>
      <c r="Q1206">
        <v>0</v>
      </c>
      <c r="R1206">
        <v>-11800</v>
      </c>
      <c r="S1206">
        <v>0</v>
      </c>
      <c r="T1206">
        <v>-11800</v>
      </c>
      <c r="U1206">
        <v>0</v>
      </c>
      <c r="V1206">
        <v>0</v>
      </c>
      <c r="W1206">
        <v>0</v>
      </c>
      <c r="X1206">
        <v>-11800</v>
      </c>
      <c r="Y1206">
        <v>0</v>
      </c>
      <c r="Z1206">
        <v>-11800</v>
      </c>
      <c r="AA1206">
        <v>0</v>
      </c>
    </row>
    <row r="1207" spans="1:27" ht="15" customHeight="1" x14ac:dyDescent="0.25">
      <c r="A1207" s="37" t="str">
        <f t="shared" si="54"/>
        <v>LDSTDFIgnore</v>
      </c>
      <c r="B1207" s="37" t="str">
        <f>VLOOKUP(L1207,Mapping!D:F,3,0)</f>
        <v>Ignore</v>
      </c>
      <c r="C1207" s="37" t="str">
        <f>VLOOKUP(L1207,Mapping!D:G,4,0)</f>
        <v>Mirror</v>
      </c>
      <c r="D1207" s="38">
        <f t="shared" si="55"/>
        <v>-3.3875399999999998E-4</v>
      </c>
      <c r="E1207" s="38">
        <f t="shared" si="56"/>
        <v>-8.3985400000000012E-4</v>
      </c>
      <c r="F1207" s="37">
        <f>VLOOKUP(L1207,Mapping!D:H,5,0)</f>
        <v>0</v>
      </c>
      <c r="G1207" t="s">
        <v>562</v>
      </c>
      <c r="H1207" t="s">
        <v>216</v>
      </c>
      <c r="I1207" t="s">
        <v>1964</v>
      </c>
      <c r="J1207">
        <v>550000</v>
      </c>
      <c r="K1207" t="s">
        <v>666</v>
      </c>
      <c r="L1207">
        <v>553219</v>
      </c>
      <c r="M1207">
        <v>0</v>
      </c>
      <c r="N1207" t="s">
        <v>865</v>
      </c>
      <c r="O1207" t="s">
        <v>565</v>
      </c>
      <c r="P1207">
        <v>-5011</v>
      </c>
      <c r="Q1207">
        <v>0</v>
      </c>
      <c r="R1207">
        <v>-3387.54</v>
      </c>
      <c r="S1207">
        <v>0</v>
      </c>
      <c r="T1207">
        <v>-8398.5400000000009</v>
      </c>
      <c r="U1207">
        <v>0</v>
      </c>
      <c r="V1207">
        <v>-5011</v>
      </c>
      <c r="W1207">
        <v>0</v>
      </c>
      <c r="X1207">
        <v>-3387.54</v>
      </c>
      <c r="Y1207">
        <v>0</v>
      </c>
      <c r="Z1207">
        <v>-8398.5400000000009</v>
      </c>
      <c r="AA1207">
        <v>0</v>
      </c>
    </row>
    <row r="1208" spans="1:27" ht="15" customHeight="1" x14ac:dyDescent="0.25">
      <c r="A1208" s="37" t="str">
        <f t="shared" si="54"/>
        <v>LDSTDF6.1a</v>
      </c>
      <c r="B1208" s="37" t="str">
        <f>VLOOKUP(L1208,Mapping!D:F,3,0)</f>
        <v>6.1a</v>
      </c>
      <c r="C1208" s="37" t="str">
        <f>VLOOKUP(L1208,Mapping!D:G,4,0)</f>
        <v>Accrual</v>
      </c>
      <c r="D1208" s="38">
        <f t="shared" si="55"/>
        <v>-5.6626050000000002E-3</v>
      </c>
      <c r="E1208" s="38">
        <f t="shared" si="56"/>
        <v>-1.1047873E-2</v>
      </c>
      <c r="F1208" s="37">
        <f>VLOOKUP(L1208,Mapping!D:H,5,0)</f>
        <v>0</v>
      </c>
      <c r="G1208" t="s">
        <v>562</v>
      </c>
      <c r="H1208" t="s">
        <v>216</v>
      </c>
      <c r="I1208" t="s">
        <v>1964</v>
      </c>
      <c r="J1208">
        <v>550000</v>
      </c>
      <c r="K1208" t="s">
        <v>666</v>
      </c>
      <c r="L1208">
        <v>554526</v>
      </c>
      <c r="M1208">
        <v>0</v>
      </c>
      <c r="N1208" t="s">
        <v>681</v>
      </c>
      <c r="O1208" t="s">
        <v>565</v>
      </c>
      <c r="P1208">
        <v>-53852.68</v>
      </c>
      <c r="Q1208">
        <v>0</v>
      </c>
      <c r="R1208">
        <v>-56626.05</v>
      </c>
      <c r="S1208">
        <v>0</v>
      </c>
      <c r="T1208">
        <v>-110478.73</v>
      </c>
      <c r="U1208">
        <v>0</v>
      </c>
      <c r="V1208">
        <v>-53852.68</v>
      </c>
      <c r="W1208">
        <v>0</v>
      </c>
      <c r="X1208">
        <v>-56626.05</v>
      </c>
      <c r="Y1208">
        <v>0</v>
      </c>
      <c r="Z1208">
        <v>-110478.73</v>
      </c>
      <c r="AA1208">
        <v>0</v>
      </c>
    </row>
    <row r="1209" spans="1:27" ht="15" customHeight="1" x14ac:dyDescent="0.25">
      <c r="A1209" s="37" t="str">
        <f t="shared" si="54"/>
        <v>LDSTDFIgnore</v>
      </c>
      <c r="B1209" s="37" t="str">
        <f>VLOOKUP(L1209,Mapping!D:F,3,0)</f>
        <v>Ignore</v>
      </c>
      <c r="C1209" s="37" t="str">
        <f>VLOOKUP(L1209,Mapping!D:G,4,0)</f>
        <v>Mirror</v>
      </c>
      <c r="D1209" s="38">
        <f t="shared" si="55"/>
        <v>-3.0873560000000003E-3</v>
      </c>
      <c r="E1209" s="38">
        <f t="shared" si="56"/>
        <v>-3.1212220000000003E-3</v>
      </c>
      <c r="F1209" s="37">
        <f>VLOOKUP(L1209,Mapping!D:H,5,0)</f>
        <v>0</v>
      </c>
      <c r="G1209" t="s">
        <v>562</v>
      </c>
      <c r="H1209" t="s">
        <v>216</v>
      </c>
      <c r="I1209" t="s">
        <v>1964</v>
      </c>
      <c r="J1209">
        <v>550000</v>
      </c>
      <c r="K1209" t="s">
        <v>666</v>
      </c>
      <c r="L1209">
        <v>554527</v>
      </c>
      <c r="M1209">
        <v>0</v>
      </c>
      <c r="N1209" t="s">
        <v>682</v>
      </c>
      <c r="O1209" t="s">
        <v>565</v>
      </c>
      <c r="P1209">
        <v>-338.66</v>
      </c>
      <c r="Q1209">
        <v>0</v>
      </c>
      <c r="R1209">
        <v>-30873.56</v>
      </c>
      <c r="S1209">
        <v>0</v>
      </c>
      <c r="T1209">
        <v>-31212.22</v>
      </c>
      <c r="U1209">
        <v>0</v>
      </c>
      <c r="V1209">
        <v>-338.66</v>
      </c>
      <c r="W1209">
        <v>0</v>
      </c>
      <c r="X1209">
        <v>-30873.56</v>
      </c>
      <c r="Y1209">
        <v>0</v>
      </c>
      <c r="Z1209">
        <v>-31212.22</v>
      </c>
      <c r="AA1209">
        <v>0</v>
      </c>
    </row>
    <row r="1210" spans="1:27" ht="15" customHeight="1" x14ac:dyDescent="0.25">
      <c r="A1210" s="37" t="str">
        <f t="shared" si="54"/>
        <v>LDSTDFIgnore</v>
      </c>
      <c r="B1210" s="37" t="str">
        <f>VLOOKUP(L1210,Mapping!D:F,3,0)</f>
        <v>Ignore</v>
      </c>
      <c r="C1210" s="37" t="str">
        <f>VLOOKUP(L1210,Mapping!D:G,4,0)</f>
        <v>Mirror</v>
      </c>
      <c r="D1210" s="38">
        <f t="shared" si="55"/>
        <v>-8.0051299999999998E-4</v>
      </c>
      <c r="E1210" s="38">
        <f t="shared" si="56"/>
        <v>-2.6648520000000001E-3</v>
      </c>
      <c r="F1210" s="37">
        <f>VLOOKUP(L1210,Mapping!D:H,5,0)</f>
        <v>0</v>
      </c>
      <c r="G1210" t="s">
        <v>562</v>
      </c>
      <c r="H1210" t="s">
        <v>216</v>
      </c>
      <c r="I1210" t="s">
        <v>1964</v>
      </c>
      <c r="J1210">
        <v>550000</v>
      </c>
      <c r="K1210" t="s">
        <v>666</v>
      </c>
      <c r="L1210">
        <v>555104</v>
      </c>
      <c r="M1210">
        <v>0</v>
      </c>
      <c r="N1210" t="s">
        <v>683</v>
      </c>
      <c r="O1210" t="s">
        <v>565</v>
      </c>
      <c r="P1210">
        <v>-18643.39</v>
      </c>
      <c r="Q1210">
        <v>0</v>
      </c>
      <c r="R1210">
        <v>-8005.13</v>
      </c>
      <c r="S1210">
        <v>0</v>
      </c>
      <c r="T1210">
        <v>-26648.52</v>
      </c>
      <c r="U1210">
        <v>0</v>
      </c>
      <c r="V1210">
        <v>-18643.39</v>
      </c>
      <c r="W1210">
        <v>0</v>
      </c>
      <c r="X1210">
        <v>-8005.13</v>
      </c>
      <c r="Y1210">
        <v>0</v>
      </c>
      <c r="Z1210">
        <v>-26648.52</v>
      </c>
      <c r="AA1210">
        <v>0</v>
      </c>
    </row>
    <row r="1211" spans="1:27" ht="15" customHeight="1" x14ac:dyDescent="0.25">
      <c r="A1211" s="37" t="str">
        <f t="shared" si="54"/>
        <v>LDSTDF6.1</v>
      </c>
      <c r="B1211" s="37">
        <f>VLOOKUP(L1211,Mapping!D:F,3,0)</f>
        <v>6.1</v>
      </c>
      <c r="C1211" s="37" t="str">
        <f>VLOOKUP(L1211,Mapping!D:G,4,0)</f>
        <v>Accrual</v>
      </c>
      <c r="D1211" s="38">
        <f t="shared" si="55"/>
        <v>-0.34933994400000001</v>
      </c>
      <c r="E1211" s="38">
        <f t="shared" si="56"/>
        <v>-0.57618551500000004</v>
      </c>
      <c r="F1211" s="37">
        <f>VLOOKUP(L1211,Mapping!D:H,5,0)</f>
        <v>0</v>
      </c>
      <c r="G1211" t="s">
        <v>562</v>
      </c>
      <c r="H1211" t="s">
        <v>216</v>
      </c>
      <c r="I1211" t="s">
        <v>1964</v>
      </c>
      <c r="J1211">
        <v>550000</v>
      </c>
      <c r="K1211" t="s">
        <v>666</v>
      </c>
      <c r="L1211">
        <v>555157</v>
      </c>
      <c r="M1211">
        <v>0</v>
      </c>
      <c r="N1211" t="s">
        <v>684</v>
      </c>
      <c r="O1211" t="s">
        <v>565</v>
      </c>
      <c r="P1211">
        <v>-2268455.71</v>
      </c>
      <c r="Q1211">
        <v>0</v>
      </c>
      <c r="R1211">
        <v>-3493399.44</v>
      </c>
      <c r="S1211">
        <v>0</v>
      </c>
      <c r="T1211">
        <v>-5761855.1500000004</v>
      </c>
      <c r="U1211">
        <v>0</v>
      </c>
      <c r="V1211">
        <v>-2268455.71</v>
      </c>
      <c r="W1211">
        <v>0</v>
      </c>
      <c r="X1211">
        <v>-3493399.44</v>
      </c>
      <c r="Y1211">
        <v>0</v>
      </c>
      <c r="Z1211">
        <v>-5761855.1500000004</v>
      </c>
      <c r="AA1211">
        <v>0</v>
      </c>
    </row>
    <row r="1212" spans="1:27" ht="15" customHeight="1" x14ac:dyDescent="0.25">
      <c r="A1212" s="37" t="str">
        <f t="shared" si="54"/>
        <v>LDSTDF6.1</v>
      </c>
      <c r="B1212" s="37">
        <f>VLOOKUP(L1212,Mapping!D:F,3,0)</f>
        <v>6.1</v>
      </c>
      <c r="C1212" s="37" t="str">
        <f>VLOOKUP(L1212,Mapping!D:G,4,0)</f>
        <v>Accrual</v>
      </c>
      <c r="D1212" s="38">
        <f t="shared" si="55"/>
        <v>-2.0087709999999999E-3</v>
      </c>
      <c r="E1212" s="38">
        <f t="shared" si="56"/>
        <v>-2.0087709999999999E-3</v>
      </c>
      <c r="F1212" s="37">
        <f>VLOOKUP(L1212,Mapping!D:H,5,0)</f>
        <v>0</v>
      </c>
      <c r="G1212" t="s">
        <v>562</v>
      </c>
      <c r="H1212" t="s">
        <v>216</v>
      </c>
      <c r="I1212" t="s">
        <v>1964</v>
      </c>
      <c r="J1212">
        <v>550000</v>
      </c>
      <c r="K1212" t="s">
        <v>666</v>
      </c>
      <c r="L1212">
        <v>555159</v>
      </c>
      <c r="M1212">
        <v>0</v>
      </c>
      <c r="N1212" t="s">
        <v>2813</v>
      </c>
      <c r="O1212" t="s">
        <v>565</v>
      </c>
      <c r="P1212">
        <v>0</v>
      </c>
      <c r="Q1212">
        <v>0</v>
      </c>
      <c r="R1212">
        <v>-20087.71</v>
      </c>
      <c r="S1212">
        <v>0</v>
      </c>
      <c r="T1212">
        <v>-20087.71</v>
      </c>
      <c r="U1212">
        <v>0</v>
      </c>
      <c r="V1212">
        <v>0</v>
      </c>
      <c r="W1212">
        <v>0</v>
      </c>
      <c r="X1212">
        <v>-20087.71</v>
      </c>
      <c r="Y1212">
        <v>0</v>
      </c>
      <c r="Z1212">
        <v>-20087.71</v>
      </c>
      <c r="AA1212">
        <v>0</v>
      </c>
    </row>
    <row r="1213" spans="1:27" ht="15" customHeight="1" x14ac:dyDescent="0.25">
      <c r="A1213" s="37" t="str">
        <f t="shared" si="54"/>
        <v>LDSTDFIgnore</v>
      </c>
      <c r="B1213" s="37" t="str">
        <f>VLOOKUP(L1213,Mapping!D:F,3,0)</f>
        <v>Ignore</v>
      </c>
      <c r="C1213" s="37" t="str">
        <f>VLOOKUP(L1213,Mapping!D:G,4,0)</f>
        <v>Mirror</v>
      </c>
      <c r="D1213" s="38">
        <f t="shared" si="55"/>
        <v>-2.0447709999999999E-3</v>
      </c>
      <c r="E1213" s="38">
        <f t="shared" si="56"/>
        <v>-2.8353549999999999E-3</v>
      </c>
      <c r="F1213" s="37">
        <f>VLOOKUP(L1213,Mapping!D:H,5,0)</f>
        <v>0</v>
      </c>
      <c r="G1213" t="s">
        <v>562</v>
      </c>
      <c r="H1213" t="s">
        <v>216</v>
      </c>
      <c r="I1213" t="s">
        <v>1964</v>
      </c>
      <c r="J1213">
        <v>550000</v>
      </c>
      <c r="K1213" t="s">
        <v>666</v>
      </c>
      <c r="L1213">
        <v>555204</v>
      </c>
      <c r="M1213">
        <v>0</v>
      </c>
      <c r="N1213" t="s">
        <v>685</v>
      </c>
      <c r="O1213" t="s">
        <v>565</v>
      </c>
      <c r="P1213">
        <v>-7905.84</v>
      </c>
      <c r="Q1213">
        <v>0</v>
      </c>
      <c r="R1213">
        <v>-20447.71</v>
      </c>
      <c r="S1213">
        <v>0</v>
      </c>
      <c r="T1213">
        <v>-28353.55</v>
      </c>
      <c r="U1213">
        <v>0</v>
      </c>
      <c r="V1213">
        <v>-7905.84</v>
      </c>
      <c r="W1213">
        <v>0</v>
      </c>
      <c r="X1213">
        <v>-20447.71</v>
      </c>
      <c r="Y1213">
        <v>0</v>
      </c>
      <c r="Z1213">
        <v>-28353.55</v>
      </c>
      <c r="AA1213">
        <v>0</v>
      </c>
    </row>
    <row r="1214" spans="1:27" ht="15" customHeight="1" x14ac:dyDescent="0.25">
      <c r="A1214" s="37" t="str">
        <f t="shared" si="54"/>
        <v>LDSTDF6.1a</v>
      </c>
      <c r="B1214" s="37" t="str">
        <f>VLOOKUP(L1214,Mapping!D:F,3,0)</f>
        <v>6.1a</v>
      </c>
      <c r="C1214" s="37" t="str">
        <f>VLOOKUP(L1214,Mapping!D:G,4,0)</f>
        <v>Accrual</v>
      </c>
      <c r="D1214" s="38">
        <f t="shared" si="55"/>
        <v>-9.8669940000000005E-3</v>
      </c>
      <c r="E1214" s="38">
        <f t="shared" si="56"/>
        <v>-1.9559932999999998E-2</v>
      </c>
      <c r="F1214" s="37">
        <f>VLOOKUP(L1214,Mapping!D:H,5,0)</f>
        <v>0</v>
      </c>
      <c r="G1214" t="s">
        <v>562</v>
      </c>
      <c r="H1214" t="s">
        <v>216</v>
      </c>
      <c r="I1214" t="s">
        <v>1964</v>
      </c>
      <c r="J1214">
        <v>550000</v>
      </c>
      <c r="K1214" t="s">
        <v>666</v>
      </c>
      <c r="L1214">
        <v>555597</v>
      </c>
      <c r="M1214">
        <v>0</v>
      </c>
      <c r="N1214" t="s">
        <v>686</v>
      </c>
      <c r="O1214" t="s">
        <v>565</v>
      </c>
      <c r="P1214">
        <v>-96929.39</v>
      </c>
      <c r="Q1214">
        <v>0</v>
      </c>
      <c r="R1214">
        <v>-98669.94</v>
      </c>
      <c r="S1214">
        <v>0</v>
      </c>
      <c r="T1214">
        <v>-195599.33</v>
      </c>
      <c r="U1214">
        <v>0</v>
      </c>
      <c r="V1214">
        <v>-96929.39</v>
      </c>
      <c r="W1214">
        <v>0</v>
      </c>
      <c r="X1214">
        <v>-98669.94</v>
      </c>
      <c r="Y1214">
        <v>0</v>
      </c>
      <c r="Z1214">
        <v>-195599.33</v>
      </c>
      <c r="AA1214">
        <v>0</v>
      </c>
    </row>
    <row r="1215" spans="1:27" ht="15" customHeight="1" x14ac:dyDescent="0.25">
      <c r="A1215" s="37" t="str">
        <f t="shared" si="54"/>
        <v>LDSTDF6.1a</v>
      </c>
      <c r="B1215" s="37" t="str">
        <f>VLOOKUP(L1215,Mapping!D:F,3,0)</f>
        <v>6.1a</v>
      </c>
      <c r="C1215" s="37" t="str">
        <f>VLOOKUP(L1215,Mapping!D:G,4,0)</f>
        <v>Accrual</v>
      </c>
      <c r="D1215" s="38">
        <f t="shared" si="55"/>
        <v>-9.8669940000000005E-3</v>
      </c>
      <c r="E1215" s="38">
        <f t="shared" si="56"/>
        <v>-1.9559932999999998E-2</v>
      </c>
      <c r="F1215" s="37">
        <f>VLOOKUP(L1215,Mapping!D:H,5,0)</f>
        <v>0</v>
      </c>
      <c r="G1215" t="s">
        <v>562</v>
      </c>
      <c r="H1215" t="s">
        <v>216</v>
      </c>
      <c r="I1215" t="s">
        <v>1964</v>
      </c>
      <c r="J1215">
        <v>550000</v>
      </c>
      <c r="K1215" t="s">
        <v>666</v>
      </c>
      <c r="L1215">
        <v>555598</v>
      </c>
      <c r="M1215">
        <v>0</v>
      </c>
      <c r="N1215" t="s">
        <v>687</v>
      </c>
      <c r="O1215" t="s">
        <v>565</v>
      </c>
      <c r="P1215">
        <v>-96929.39</v>
      </c>
      <c r="Q1215">
        <v>0</v>
      </c>
      <c r="R1215">
        <v>-98669.94</v>
      </c>
      <c r="S1215">
        <v>0</v>
      </c>
      <c r="T1215">
        <v>-195599.33</v>
      </c>
      <c r="U1215">
        <v>0</v>
      </c>
      <c r="V1215">
        <v>-96929.39</v>
      </c>
      <c r="W1215">
        <v>0</v>
      </c>
      <c r="X1215">
        <v>-98669.94</v>
      </c>
      <c r="Y1215">
        <v>0</v>
      </c>
      <c r="Z1215">
        <v>-195599.33</v>
      </c>
      <c r="AA1215">
        <v>0</v>
      </c>
    </row>
    <row r="1216" spans="1:27" ht="15" customHeight="1" x14ac:dyDescent="0.25">
      <c r="A1216" s="37" t="str">
        <f t="shared" si="54"/>
        <v>LDSTDF6.1a</v>
      </c>
      <c r="B1216" s="37" t="str">
        <f>VLOOKUP(L1216,Mapping!D:F,3,0)</f>
        <v>6.1a</v>
      </c>
      <c r="C1216" s="37" t="str">
        <f>VLOOKUP(L1216,Mapping!D:G,4,0)</f>
        <v>Accrual</v>
      </c>
      <c r="D1216" s="38">
        <f t="shared" si="55"/>
        <v>6.4088E-5</v>
      </c>
      <c r="E1216" s="38">
        <f t="shared" si="56"/>
        <v>1.27928E-4</v>
      </c>
      <c r="F1216" s="37">
        <f>VLOOKUP(L1216,Mapping!D:H,5,0)</f>
        <v>0</v>
      </c>
      <c r="G1216" t="s">
        <v>562</v>
      </c>
      <c r="H1216" t="s">
        <v>216</v>
      </c>
      <c r="I1216" t="s">
        <v>1964</v>
      </c>
      <c r="J1216">
        <v>550000</v>
      </c>
      <c r="K1216" t="s">
        <v>666</v>
      </c>
      <c r="L1216">
        <v>555599</v>
      </c>
      <c r="M1216">
        <v>0</v>
      </c>
      <c r="N1216" t="s">
        <v>688</v>
      </c>
      <c r="O1216" t="s">
        <v>565</v>
      </c>
      <c r="P1216">
        <v>0</v>
      </c>
      <c r="Q1216">
        <v>638.4</v>
      </c>
      <c r="R1216">
        <v>0</v>
      </c>
      <c r="S1216">
        <v>640.88</v>
      </c>
      <c r="T1216">
        <v>0</v>
      </c>
      <c r="U1216">
        <v>1279.28</v>
      </c>
      <c r="V1216">
        <v>0</v>
      </c>
      <c r="W1216">
        <v>638.4</v>
      </c>
      <c r="X1216">
        <v>0</v>
      </c>
      <c r="Y1216">
        <v>640.88</v>
      </c>
      <c r="Z1216">
        <v>0</v>
      </c>
      <c r="AA1216">
        <v>1279.28</v>
      </c>
    </row>
    <row r="1217" spans="1:27" ht="15" customHeight="1" x14ac:dyDescent="0.25">
      <c r="A1217" s="37" t="str">
        <f t="shared" si="54"/>
        <v>LDSTDF6.1a</v>
      </c>
      <c r="B1217" s="37" t="str">
        <f>VLOOKUP(L1217,Mapping!D:F,3,0)</f>
        <v>6.1a</v>
      </c>
      <c r="C1217" s="37" t="str">
        <f>VLOOKUP(L1217,Mapping!D:G,4,0)</f>
        <v>Accrual</v>
      </c>
      <c r="D1217" s="38">
        <f t="shared" si="55"/>
        <v>6.4088E-5</v>
      </c>
      <c r="E1217" s="38">
        <f t="shared" si="56"/>
        <v>1.27928E-4</v>
      </c>
      <c r="F1217" s="37">
        <f>VLOOKUP(L1217,Mapping!D:H,5,0)</f>
        <v>0</v>
      </c>
      <c r="G1217" t="s">
        <v>562</v>
      </c>
      <c r="H1217" t="s">
        <v>216</v>
      </c>
      <c r="I1217" t="s">
        <v>1964</v>
      </c>
      <c r="J1217">
        <v>550000</v>
      </c>
      <c r="K1217" t="s">
        <v>666</v>
      </c>
      <c r="L1217">
        <v>555600</v>
      </c>
      <c r="M1217">
        <v>0</v>
      </c>
      <c r="N1217" t="s">
        <v>689</v>
      </c>
      <c r="O1217" t="s">
        <v>565</v>
      </c>
      <c r="P1217">
        <v>0</v>
      </c>
      <c r="Q1217">
        <v>638.4</v>
      </c>
      <c r="R1217">
        <v>0</v>
      </c>
      <c r="S1217">
        <v>640.88</v>
      </c>
      <c r="T1217">
        <v>0</v>
      </c>
      <c r="U1217">
        <v>1279.28</v>
      </c>
      <c r="V1217">
        <v>0</v>
      </c>
      <c r="W1217">
        <v>638.4</v>
      </c>
      <c r="X1217">
        <v>0</v>
      </c>
      <c r="Y1217">
        <v>640.88</v>
      </c>
      <c r="Z1217">
        <v>0</v>
      </c>
      <c r="AA1217">
        <v>1279.28</v>
      </c>
    </row>
    <row r="1218" spans="1:27" ht="15" customHeight="1" x14ac:dyDescent="0.25">
      <c r="A1218" s="37" t="str">
        <f t="shared" si="54"/>
        <v>LDSTDFIgnore</v>
      </c>
      <c r="B1218" s="37" t="str">
        <f>VLOOKUP(L1218,Mapping!D:F,3,0)</f>
        <v>Ignore</v>
      </c>
      <c r="C1218" s="37" t="str">
        <f>VLOOKUP(L1218,Mapping!D:G,4,0)</f>
        <v>Mirror</v>
      </c>
      <c r="D1218" s="38">
        <f t="shared" si="55"/>
        <v>0</v>
      </c>
      <c r="E1218" s="38">
        <f t="shared" si="56"/>
        <v>-1.9236E-5</v>
      </c>
      <c r="F1218" s="37">
        <f>VLOOKUP(L1218,Mapping!D:H,5,0)</f>
        <v>0</v>
      </c>
      <c r="G1218" t="s">
        <v>562</v>
      </c>
      <c r="H1218" t="s">
        <v>216</v>
      </c>
      <c r="I1218" t="s">
        <v>1964</v>
      </c>
      <c r="J1218">
        <v>550000</v>
      </c>
      <c r="K1218" t="s">
        <v>666</v>
      </c>
      <c r="L1218">
        <v>556421</v>
      </c>
      <c r="M1218">
        <v>0</v>
      </c>
      <c r="N1218" t="s">
        <v>690</v>
      </c>
      <c r="O1218" t="s">
        <v>565</v>
      </c>
      <c r="P1218">
        <v>-192.36</v>
      </c>
      <c r="Q1218">
        <v>0</v>
      </c>
      <c r="R1218">
        <v>0</v>
      </c>
      <c r="S1218">
        <v>0</v>
      </c>
      <c r="T1218">
        <v>-192.36</v>
      </c>
      <c r="U1218">
        <v>0</v>
      </c>
      <c r="V1218">
        <v>-192.36</v>
      </c>
      <c r="W1218">
        <v>0</v>
      </c>
      <c r="X1218">
        <v>0</v>
      </c>
      <c r="Y1218">
        <v>0</v>
      </c>
      <c r="Z1218">
        <v>-192.36</v>
      </c>
      <c r="AA1218">
        <v>0</v>
      </c>
    </row>
    <row r="1219" spans="1:27" ht="15" customHeight="1" x14ac:dyDescent="0.25">
      <c r="A1219" s="37" t="str">
        <f t="shared" si="54"/>
        <v>LDSTDF6.2</v>
      </c>
      <c r="B1219" s="37">
        <f>VLOOKUP(L1219,Mapping!D:F,3,0)</f>
        <v>6.2</v>
      </c>
      <c r="C1219" s="37" t="str">
        <f>VLOOKUP(L1219,Mapping!D:G,4,0)</f>
        <v>Accrual</v>
      </c>
      <c r="D1219" s="38">
        <f t="shared" si="55"/>
        <v>-0.109635625</v>
      </c>
      <c r="E1219" s="38">
        <f t="shared" si="56"/>
        <v>-0.21733712499999999</v>
      </c>
      <c r="F1219" s="37">
        <f>VLOOKUP(L1219,Mapping!D:H,5,0)</f>
        <v>0</v>
      </c>
      <c r="G1219" t="s">
        <v>562</v>
      </c>
      <c r="H1219" t="s">
        <v>216</v>
      </c>
      <c r="I1219" t="s">
        <v>1964</v>
      </c>
      <c r="J1219">
        <v>555100</v>
      </c>
      <c r="K1219" t="s">
        <v>691</v>
      </c>
      <c r="L1219">
        <v>555100</v>
      </c>
      <c r="M1219">
        <v>0</v>
      </c>
      <c r="N1219" t="s">
        <v>692</v>
      </c>
      <c r="O1219" t="s">
        <v>565</v>
      </c>
      <c r="P1219">
        <v>-1077015</v>
      </c>
      <c r="Q1219">
        <v>0</v>
      </c>
      <c r="R1219">
        <v>-1096356.25</v>
      </c>
      <c r="S1219">
        <v>0</v>
      </c>
      <c r="T1219">
        <v>-2173371.25</v>
      </c>
      <c r="U1219">
        <v>0</v>
      </c>
      <c r="V1219">
        <v>-1077015</v>
      </c>
      <c r="W1219">
        <v>0</v>
      </c>
      <c r="X1219">
        <v>-1096356.25</v>
      </c>
      <c r="Y1219">
        <v>0</v>
      </c>
      <c r="Z1219">
        <v>-2173371.25</v>
      </c>
      <c r="AA1219">
        <v>0</v>
      </c>
    </row>
    <row r="1220" spans="1:27" ht="15" customHeight="1" x14ac:dyDescent="0.25">
      <c r="A1220" s="37" t="str">
        <f t="shared" ref="A1220:A1283" si="57">H1220&amp;B1220</f>
        <v>LDSTDF6.2</v>
      </c>
      <c r="B1220" s="37">
        <f>VLOOKUP(L1220,Mapping!D:F,3,0)</f>
        <v>6.2</v>
      </c>
      <c r="C1220" s="37" t="str">
        <f>VLOOKUP(L1220,Mapping!D:G,4,0)</f>
        <v>Accrual</v>
      </c>
      <c r="D1220" s="38">
        <f t="shared" ref="D1220:D1283" si="58">(X1220+Y1220)/10000000</f>
        <v>7.1213799999999996E-4</v>
      </c>
      <c r="E1220" s="38">
        <f t="shared" ref="E1220:E1283" si="59">(Z1220+AA1220)/10000000</f>
        <v>1.4215200000000001E-3</v>
      </c>
      <c r="F1220" s="37">
        <f>VLOOKUP(L1220,Mapping!D:H,5,0)</f>
        <v>0</v>
      </c>
      <c r="G1220" t="s">
        <v>562</v>
      </c>
      <c r="H1220" t="s">
        <v>216</v>
      </c>
      <c r="I1220" t="s">
        <v>1964</v>
      </c>
      <c r="J1220">
        <v>555100</v>
      </c>
      <c r="K1220" t="s">
        <v>691</v>
      </c>
      <c r="L1220">
        <v>555329</v>
      </c>
      <c r="M1220">
        <v>0</v>
      </c>
      <c r="N1220" t="s">
        <v>693</v>
      </c>
      <c r="O1220" t="s">
        <v>565</v>
      </c>
      <c r="P1220">
        <v>0</v>
      </c>
      <c r="Q1220">
        <v>7093.82</v>
      </c>
      <c r="R1220">
        <v>0</v>
      </c>
      <c r="S1220">
        <v>7121.38</v>
      </c>
      <c r="T1220">
        <v>0</v>
      </c>
      <c r="U1220">
        <v>14215.2</v>
      </c>
      <c r="V1220">
        <v>0</v>
      </c>
      <c r="W1220">
        <v>7093.82</v>
      </c>
      <c r="X1220">
        <v>0</v>
      </c>
      <c r="Y1220">
        <v>7121.38</v>
      </c>
      <c r="Z1220">
        <v>0</v>
      </c>
      <c r="AA1220">
        <v>14215.2</v>
      </c>
    </row>
    <row r="1221" spans="1:27" ht="15" customHeight="1" x14ac:dyDescent="0.25">
      <c r="A1221" s="37" t="str">
        <f t="shared" si="57"/>
        <v>LDSTDFIgnore</v>
      </c>
      <c r="B1221" s="37" t="str">
        <f>VLOOKUP(L1221,Mapping!D:F,3,0)</f>
        <v>Ignore</v>
      </c>
      <c r="C1221" s="37" t="str">
        <f>VLOOKUP(L1221,Mapping!D:G,4,0)</f>
        <v>Ignore</v>
      </c>
      <c r="D1221" s="38">
        <f t="shared" si="58"/>
        <v>-4.2372881000000001E-2</v>
      </c>
      <c r="E1221" s="38">
        <f t="shared" si="59"/>
        <v>-4.2372881000000001E-2</v>
      </c>
      <c r="F1221" s="37">
        <f>VLOOKUP(L1221,Mapping!D:H,5,0)</f>
        <v>0</v>
      </c>
      <c r="G1221" t="s">
        <v>562</v>
      </c>
      <c r="H1221" t="s">
        <v>216</v>
      </c>
      <c r="I1221" t="s">
        <v>1964</v>
      </c>
      <c r="J1221">
        <v>555100</v>
      </c>
      <c r="K1221" t="s">
        <v>691</v>
      </c>
      <c r="L1221">
        <v>557773</v>
      </c>
      <c r="M1221">
        <v>0</v>
      </c>
      <c r="N1221" t="s">
        <v>936</v>
      </c>
      <c r="O1221" t="s">
        <v>565</v>
      </c>
      <c r="P1221">
        <v>0</v>
      </c>
      <c r="Q1221">
        <v>0</v>
      </c>
      <c r="R1221">
        <v>-423728.81</v>
      </c>
      <c r="S1221">
        <v>0</v>
      </c>
      <c r="T1221">
        <v>-423728.81</v>
      </c>
      <c r="U1221">
        <v>0</v>
      </c>
      <c r="V1221">
        <v>0</v>
      </c>
      <c r="W1221">
        <v>0</v>
      </c>
      <c r="X1221">
        <v>-423728.81</v>
      </c>
      <c r="Y1221">
        <v>0</v>
      </c>
      <c r="Z1221">
        <v>-423728.81</v>
      </c>
      <c r="AA1221">
        <v>0</v>
      </c>
    </row>
    <row r="1222" spans="1:27" ht="15" customHeight="1" x14ac:dyDescent="0.25">
      <c r="A1222" s="37" t="str">
        <f t="shared" si="57"/>
        <v>LDSTDFIgnore</v>
      </c>
      <c r="B1222" s="37" t="str">
        <f>VLOOKUP(L1222,Mapping!D:F,3,0)</f>
        <v>Ignore</v>
      </c>
      <c r="C1222" s="37" t="str">
        <f>VLOOKUP(L1222,Mapping!D:G,4,0)</f>
        <v>Ignore</v>
      </c>
      <c r="D1222" s="38">
        <f t="shared" si="58"/>
        <v>-3.8135590000000002E-3</v>
      </c>
      <c r="E1222" s="38">
        <f t="shared" si="59"/>
        <v>-3.8135590000000002E-3</v>
      </c>
      <c r="F1222" s="37">
        <f>VLOOKUP(L1222,Mapping!D:H,5,0)</f>
        <v>0</v>
      </c>
      <c r="G1222" t="s">
        <v>562</v>
      </c>
      <c r="H1222" t="s">
        <v>216</v>
      </c>
      <c r="I1222" t="s">
        <v>1964</v>
      </c>
      <c r="J1222">
        <v>555100</v>
      </c>
      <c r="K1222" t="s">
        <v>691</v>
      </c>
      <c r="L1222">
        <v>557774</v>
      </c>
      <c r="M1222">
        <v>0</v>
      </c>
      <c r="N1222" t="s">
        <v>937</v>
      </c>
      <c r="O1222" t="s">
        <v>565</v>
      </c>
      <c r="P1222">
        <v>0</v>
      </c>
      <c r="Q1222">
        <v>0</v>
      </c>
      <c r="R1222">
        <v>-38135.590000000004</v>
      </c>
      <c r="S1222">
        <v>0</v>
      </c>
      <c r="T1222">
        <v>-38135.590000000004</v>
      </c>
      <c r="U1222">
        <v>0</v>
      </c>
      <c r="V1222">
        <v>0</v>
      </c>
      <c r="W1222">
        <v>0</v>
      </c>
      <c r="X1222">
        <v>-38135.590000000004</v>
      </c>
      <c r="Y1222">
        <v>0</v>
      </c>
      <c r="Z1222">
        <v>-38135.590000000004</v>
      </c>
      <c r="AA1222">
        <v>0</v>
      </c>
    </row>
    <row r="1223" spans="1:27" ht="15" customHeight="1" x14ac:dyDescent="0.25">
      <c r="A1223" s="37" t="str">
        <f t="shared" si="57"/>
        <v>LDSTDFIgnore</v>
      </c>
      <c r="B1223" s="37" t="str">
        <f>VLOOKUP(L1223,Mapping!D:F,3,0)</f>
        <v>Ignore</v>
      </c>
      <c r="C1223" s="37" t="str">
        <f>VLOOKUP(L1223,Mapping!D:G,4,0)</f>
        <v>Ignore</v>
      </c>
      <c r="D1223" s="38">
        <f t="shared" si="58"/>
        <v>-3.8135590000000002E-3</v>
      </c>
      <c r="E1223" s="38">
        <f t="shared" si="59"/>
        <v>-3.8135590000000002E-3</v>
      </c>
      <c r="F1223" s="37">
        <f>VLOOKUP(L1223,Mapping!D:H,5,0)</f>
        <v>0</v>
      </c>
      <c r="G1223" t="s">
        <v>562</v>
      </c>
      <c r="H1223" t="s">
        <v>216</v>
      </c>
      <c r="I1223" t="s">
        <v>1964</v>
      </c>
      <c r="J1223">
        <v>555100</v>
      </c>
      <c r="K1223" t="s">
        <v>691</v>
      </c>
      <c r="L1223">
        <v>557775</v>
      </c>
      <c r="M1223">
        <v>0</v>
      </c>
      <c r="N1223" t="s">
        <v>938</v>
      </c>
      <c r="O1223" t="s">
        <v>565</v>
      </c>
      <c r="P1223">
        <v>0</v>
      </c>
      <c r="Q1223">
        <v>0</v>
      </c>
      <c r="R1223">
        <v>-38135.590000000004</v>
      </c>
      <c r="S1223">
        <v>0</v>
      </c>
      <c r="T1223">
        <v>-38135.590000000004</v>
      </c>
      <c r="U1223">
        <v>0</v>
      </c>
      <c r="V1223">
        <v>0</v>
      </c>
      <c r="W1223">
        <v>0</v>
      </c>
      <c r="X1223">
        <v>-38135.590000000004</v>
      </c>
      <c r="Y1223">
        <v>0</v>
      </c>
      <c r="Z1223">
        <v>-38135.590000000004</v>
      </c>
      <c r="AA1223">
        <v>0</v>
      </c>
    </row>
    <row r="1224" spans="1:27" ht="15" customHeight="1" x14ac:dyDescent="0.25">
      <c r="A1224" s="37" t="str">
        <f t="shared" si="57"/>
        <v>LDSTDFIgnore</v>
      </c>
      <c r="B1224" s="37" t="str">
        <f>VLOOKUP(L1224,Mapping!D:F,3,0)</f>
        <v>Ignore</v>
      </c>
      <c r="C1224" s="37" t="str">
        <f>VLOOKUP(L1224,Mapping!D:G,4,0)</f>
        <v>Ignore</v>
      </c>
      <c r="D1224" s="38">
        <f t="shared" si="58"/>
        <v>4.9999998999999996E-2</v>
      </c>
      <c r="E1224" s="38">
        <f t="shared" si="59"/>
        <v>4.9999998999999996E-2</v>
      </c>
      <c r="F1224" s="37">
        <f>VLOOKUP(L1224,Mapping!D:H,5,0)</f>
        <v>0</v>
      </c>
      <c r="G1224" t="s">
        <v>562</v>
      </c>
      <c r="H1224" t="s">
        <v>216</v>
      </c>
      <c r="I1224" t="s">
        <v>1964</v>
      </c>
      <c r="J1224">
        <v>555100</v>
      </c>
      <c r="K1224" t="s">
        <v>691</v>
      </c>
      <c r="L1224">
        <v>557776</v>
      </c>
      <c r="M1224">
        <v>0</v>
      </c>
      <c r="N1224" t="s">
        <v>939</v>
      </c>
      <c r="O1224" t="s">
        <v>565</v>
      </c>
      <c r="P1224">
        <v>0</v>
      </c>
      <c r="Q1224">
        <v>0</v>
      </c>
      <c r="R1224">
        <v>0</v>
      </c>
      <c r="S1224">
        <v>499999.99</v>
      </c>
      <c r="T1224">
        <v>0</v>
      </c>
      <c r="U1224">
        <v>499999.99</v>
      </c>
      <c r="V1224">
        <v>0</v>
      </c>
      <c r="W1224">
        <v>0</v>
      </c>
      <c r="X1224">
        <v>0</v>
      </c>
      <c r="Y1224">
        <v>499999.99</v>
      </c>
      <c r="Z1224">
        <v>0</v>
      </c>
      <c r="AA1224">
        <v>499999.99</v>
      </c>
    </row>
    <row r="1225" spans="1:27" ht="15" customHeight="1" x14ac:dyDescent="0.25">
      <c r="A1225" s="37" t="str">
        <f t="shared" si="57"/>
        <v>LDSTDFIgnore</v>
      </c>
      <c r="B1225" s="37" t="str">
        <f>VLOOKUP(L1225,Mapping!D:F,3,0)</f>
        <v>Ignore</v>
      </c>
      <c r="C1225" s="37" t="str">
        <f>VLOOKUP(L1225,Mapping!D:G,4,0)</f>
        <v>Ignore</v>
      </c>
      <c r="D1225" s="38">
        <f t="shared" si="58"/>
        <v>-0.22592823399999998</v>
      </c>
      <c r="E1225" s="38">
        <f t="shared" si="59"/>
        <v>-0.48802017199999997</v>
      </c>
      <c r="F1225" s="37">
        <f>VLOOKUP(L1225,Mapping!D:H,5,0)</f>
        <v>0</v>
      </c>
      <c r="G1225" t="s">
        <v>562</v>
      </c>
      <c r="H1225" t="s">
        <v>216</v>
      </c>
      <c r="I1225" t="s">
        <v>1964</v>
      </c>
      <c r="J1225">
        <v>555300</v>
      </c>
      <c r="K1225" t="s">
        <v>697</v>
      </c>
      <c r="L1225">
        <v>553303</v>
      </c>
      <c r="M1225">
        <v>0</v>
      </c>
      <c r="N1225" t="s">
        <v>776</v>
      </c>
      <c r="O1225" t="s">
        <v>565</v>
      </c>
      <c r="P1225">
        <v>-2620919.38</v>
      </c>
      <c r="Q1225">
        <v>0</v>
      </c>
      <c r="R1225">
        <v>-2259282.34</v>
      </c>
      <c r="S1225">
        <v>0</v>
      </c>
      <c r="T1225">
        <v>-4880201.72</v>
      </c>
      <c r="U1225">
        <v>0</v>
      </c>
      <c r="V1225">
        <v>-2620919.38</v>
      </c>
      <c r="W1225">
        <v>0</v>
      </c>
      <c r="X1225">
        <v>-2259282.34</v>
      </c>
      <c r="Y1225">
        <v>0</v>
      </c>
      <c r="Z1225">
        <v>-4880201.72</v>
      </c>
      <c r="AA1225">
        <v>0</v>
      </c>
    </row>
    <row r="1226" spans="1:27" ht="15" customHeight="1" x14ac:dyDescent="0.25">
      <c r="A1226" s="37" t="str">
        <f t="shared" si="57"/>
        <v>LDUSTFIgnore</v>
      </c>
      <c r="B1226" s="37" t="str">
        <f>VLOOKUP(L1226,Mapping!D:F,3,0)</f>
        <v>Ignore</v>
      </c>
      <c r="C1226" s="37" t="str">
        <f>VLOOKUP(L1226,Mapping!D:G,4,0)</f>
        <v>Ignore</v>
      </c>
      <c r="D1226" s="38">
        <f t="shared" si="58"/>
        <v>-0.13797999999999999</v>
      </c>
      <c r="E1226" s="38">
        <f t="shared" si="59"/>
        <v>-34.040744967000002</v>
      </c>
      <c r="F1226" s="37" t="str">
        <f>VLOOKUP(L1226,Mapping!D:H,5,0)</f>
        <v>AUM</v>
      </c>
      <c r="G1226" t="s">
        <v>562</v>
      </c>
      <c r="H1226" t="s">
        <v>905</v>
      </c>
      <c r="I1226" t="s">
        <v>1993</v>
      </c>
      <c r="J1226">
        <v>102000</v>
      </c>
      <c r="K1226" t="s">
        <v>563</v>
      </c>
      <c r="L1226">
        <v>102110</v>
      </c>
      <c r="M1226">
        <v>0</v>
      </c>
      <c r="N1226" t="s">
        <v>788</v>
      </c>
      <c r="O1226" t="s">
        <v>565</v>
      </c>
      <c r="P1226">
        <v>-339027649.67000002</v>
      </c>
      <c r="Q1226">
        <v>0</v>
      </c>
      <c r="R1226">
        <v>-1379800</v>
      </c>
      <c r="S1226">
        <v>0</v>
      </c>
      <c r="T1226">
        <v>-340407449.67000002</v>
      </c>
      <c r="U1226">
        <v>0</v>
      </c>
      <c r="V1226">
        <v>-339027649.67000002</v>
      </c>
      <c r="W1226">
        <v>0</v>
      </c>
      <c r="X1226">
        <v>-1379800</v>
      </c>
      <c r="Y1226">
        <v>0</v>
      </c>
      <c r="Z1226">
        <v>-340407449.67000002</v>
      </c>
      <c r="AA1226">
        <v>0</v>
      </c>
    </row>
    <row r="1227" spans="1:27" ht="15" customHeight="1" x14ac:dyDescent="0.25">
      <c r="A1227" s="37" t="str">
        <f t="shared" si="57"/>
        <v>LDUSTFIgnore</v>
      </c>
      <c r="B1227" s="37" t="str">
        <f>VLOOKUP(L1227,Mapping!D:F,3,0)</f>
        <v>Ignore</v>
      </c>
      <c r="C1227" s="37" t="str">
        <f>VLOOKUP(L1227,Mapping!D:G,4,0)</f>
        <v>Ignore</v>
      </c>
      <c r="D1227" s="38">
        <f t="shared" si="58"/>
        <v>-24.716605000000001</v>
      </c>
      <c r="E1227" s="38">
        <f t="shared" si="59"/>
        <v>-49.628025000000001</v>
      </c>
      <c r="F1227" s="37" t="str">
        <f>VLOOKUP(L1227,Mapping!D:H,5,0)</f>
        <v>AUM</v>
      </c>
      <c r="G1227" t="s">
        <v>562</v>
      </c>
      <c r="H1227" t="s">
        <v>905</v>
      </c>
      <c r="I1227" t="s">
        <v>1993</v>
      </c>
      <c r="J1227">
        <v>102000</v>
      </c>
      <c r="K1227" t="s">
        <v>563</v>
      </c>
      <c r="L1227">
        <v>102120</v>
      </c>
      <c r="M1227">
        <v>0</v>
      </c>
      <c r="N1227" t="s">
        <v>564</v>
      </c>
      <c r="O1227" t="s">
        <v>565</v>
      </c>
      <c r="P1227">
        <v>-249114200</v>
      </c>
      <c r="Q1227">
        <v>0</v>
      </c>
      <c r="R1227">
        <v>-247166050</v>
      </c>
      <c r="S1227">
        <v>0</v>
      </c>
      <c r="T1227">
        <v>-496280250</v>
      </c>
      <c r="U1227">
        <v>0</v>
      </c>
      <c r="V1227">
        <v>-249114200</v>
      </c>
      <c r="W1227">
        <v>0</v>
      </c>
      <c r="X1227">
        <v>-247166050</v>
      </c>
      <c r="Y1227">
        <v>0</v>
      </c>
      <c r="Z1227">
        <v>-496280250</v>
      </c>
      <c r="AA1227">
        <v>0</v>
      </c>
    </row>
    <row r="1228" spans="1:27" ht="15" customHeight="1" x14ac:dyDescent="0.25">
      <c r="A1228" s="37" t="str">
        <f t="shared" si="57"/>
        <v>LDUSTFIgnore</v>
      </c>
      <c r="B1228" s="37" t="str">
        <f>VLOOKUP(L1228,Mapping!D:F,3,0)</f>
        <v>Ignore</v>
      </c>
      <c r="C1228" s="37" t="str">
        <f>VLOOKUP(L1228,Mapping!D:G,4,0)</f>
        <v>Ignore</v>
      </c>
      <c r="D1228" s="38">
        <f t="shared" si="58"/>
        <v>-13.281155</v>
      </c>
      <c r="E1228" s="38">
        <f t="shared" si="59"/>
        <v>-115.736525</v>
      </c>
      <c r="F1228" s="37" t="str">
        <f>VLOOKUP(L1228,Mapping!D:H,5,0)</f>
        <v>AUM</v>
      </c>
      <c r="G1228" t="s">
        <v>562</v>
      </c>
      <c r="H1228" t="s">
        <v>905</v>
      </c>
      <c r="I1228" t="s">
        <v>1993</v>
      </c>
      <c r="J1228">
        <v>102000</v>
      </c>
      <c r="K1228" t="s">
        <v>563</v>
      </c>
      <c r="L1228">
        <v>102180</v>
      </c>
      <c r="M1228">
        <v>0</v>
      </c>
      <c r="N1228" t="s">
        <v>743</v>
      </c>
      <c r="O1228" t="s">
        <v>565</v>
      </c>
      <c r="P1228">
        <v>-1024553700</v>
      </c>
      <c r="Q1228">
        <v>0</v>
      </c>
      <c r="R1228">
        <v>-132811550</v>
      </c>
      <c r="S1228">
        <v>0</v>
      </c>
      <c r="T1228">
        <v>-1157365250</v>
      </c>
      <c r="U1228">
        <v>0</v>
      </c>
      <c r="V1228">
        <v>-1024553700</v>
      </c>
      <c r="W1228">
        <v>0</v>
      </c>
      <c r="X1228">
        <v>-132811550</v>
      </c>
      <c r="Y1228">
        <v>0</v>
      </c>
      <c r="Z1228">
        <v>-1157365250</v>
      </c>
      <c r="AA1228">
        <v>0</v>
      </c>
    </row>
    <row r="1229" spans="1:27" ht="15" customHeight="1" x14ac:dyDescent="0.25">
      <c r="A1229" s="37" t="str">
        <f t="shared" si="57"/>
        <v>LDUSTFIgnore</v>
      </c>
      <c r="B1229" s="37" t="str">
        <f>VLOOKUP(L1229,Mapping!D:F,3,0)</f>
        <v>Ignore</v>
      </c>
      <c r="C1229" s="37" t="str">
        <f>VLOOKUP(L1229,Mapping!D:G,4,0)</f>
        <v>Ignore</v>
      </c>
      <c r="D1229" s="38">
        <f t="shared" si="58"/>
        <v>-8.5984549999999995</v>
      </c>
      <c r="E1229" s="38">
        <f t="shared" si="59"/>
        <v>-122.69775</v>
      </c>
      <c r="F1229" s="37" t="str">
        <f>VLOOKUP(L1229,Mapping!D:H,5,0)</f>
        <v>AUM</v>
      </c>
      <c r="G1229" t="s">
        <v>562</v>
      </c>
      <c r="H1229" t="s">
        <v>905</v>
      </c>
      <c r="I1229" t="s">
        <v>1993</v>
      </c>
      <c r="J1229">
        <v>102000</v>
      </c>
      <c r="K1229" t="s">
        <v>563</v>
      </c>
      <c r="L1229">
        <v>102190</v>
      </c>
      <c r="M1229">
        <v>0</v>
      </c>
      <c r="N1229" t="s">
        <v>744</v>
      </c>
      <c r="O1229" t="s">
        <v>565</v>
      </c>
      <c r="P1229">
        <v>-1140992950</v>
      </c>
      <c r="Q1229">
        <v>0</v>
      </c>
      <c r="R1229">
        <v>-85984550</v>
      </c>
      <c r="S1229">
        <v>0</v>
      </c>
      <c r="T1229">
        <v>-1226977500</v>
      </c>
      <c r="U1229">
        <v>0</v>
      </c>
      <c r="V1229">
        <v>-1140992950</v>
      </c>
      <c r="W1229">
        <v>0</v>
      </c>
      <c r="X1229">
        <v>-85984550</v>
      </c>
      <c r="Y1229">
        <v>0</v>
      </c>
      <c r="Z1229">
        <v>-1226977500</v>
      </c>
      <c r="AA1229">
        <v>0</v>
      </c>
    </row>
    <row r="1230" spans="1:27" ht="15" customHeight="1" x14ac:dyDescent="0.25">
      <c r="A1230" s="37" t="str">
        <f t="shared" si="57"/>
        <v>LDUSTFIgnore</v>
      </c>
      <c r="B1230" s="37" t="str">
        <f>VLOOKUP(L1230,Mapping!D:F,3,0)</f>
        <v>Ignore</v>
      </c>
      <c r="C1230" s="37" t="str">
        <f>VLOOKUP(L1230,Mapping!D:G,4,0)</f>
        <v>Ignore</v>
      </c>
      <c r="D1230" s="38">
        <f t="shared" si="58"/>
        <v>0</v>
      </c>
      <c r="E1230" s="38">
        <f t="shared" si="59"/>
        <v>-0.70376491100000005</v>
      </c>
      <c r="F1230" s="37" t="str">
        <f>VLOOKUP(L1230,Mapping!D:H,5,0)</f>
        <v>AUM</v>
      </c>
      <c r="G1230" t="s">
        <v>562</v>
      </c>
      <c r="H1230" t="s">
        <v>905</v>
      </c>
      <c r="I1230" t="s">
        <v>1993</v>
      </c>
      <c r="J1230">
        <v>105000</v>
      </c>
      <c r="K1230" t="s">
        <v>568</v>
      </c>
      <c r="L1230">
        <v>108100</v>
      </c>
      <c r="M1230">
        <v>0</v>
      </c>
      <c r="N1230" t="s">
        <v>2403</v>
      </c>
      <c r="O1230" t="s">
        <v>565</v>
      </c>
      <c r="P1230">
        <v>-7037649.1100000003</v>
      </c>
      <c r="Q1230">
        <v>0</v>
      </c>
      <c r="R1230">
        <v>0</v>
      </c>
      <c r="S1230">
        <v>0</v>
      </c>
      <c r="T1230">
        <v>-7037649.1100000003</v>
      </c>
      <c r="U1230">
        <v>0</v>
      </c>
      <c r="V1230">
        <v>-7037649.1100000003</v>
      </c>
      <c r="W1230">
        <v>0</v>
      </c>
      <c r="X1230">
        <v>0</v>
      </c>
      <c r="Y1230">
        <v>0</v>
      </c>
      <c r="Z1230">
        <v>-7037649.1100000003</v>
      </c>
      <c r="AA1230">
        <v>0</v>
      </c>
    </row>
    <row r="1231" spans="1:27" ht="15" customHeight="1" x14ac:dyDescent="0.25">
      <c r="A1231" s="37" t="str">
        <f t="shared" si="57"/>
        <v>LDUSTFIgnore</v>
      </c>
      <c r="B1231" s="37" t="str">
        <f>VLOOKUP(L1231,Mapping!D:F,3,0)</f>
        <v>Ignore</v>
      </c>
      <c r="C1231" s="37" t="str">
        <f>VLOOKUP(L1231,Mapping!D:G,4,0)</f>
        <v>Ignore</v>
      </c>
      <c r="D1231" s="38">
        <f t="shared" si="58"/>
        <v>0</v>
      </c>
      <c r="E1231" s="38">
        <f t="shared" si="59"/>
        <v>-8.6459999999999995E-2</v>
      </c>
      <c r="F1231" s="37" t="str">
        <f>VLOOKUP(L1231,Mapping!D:H,5,0)</f>
        <v>AUM</v>
      </c>
      <c r="G1231" t="s">
        <v>562</v>
      </c>
      <c r="H1231" t="s">
        <v>905</v>
      </c>
      <c r="I1231" t="s">
        <v>1993</v>
      </c>
      <c r="J1231">
        <v>110000</v>
      </c>
      <c r="K1231" t="s">
        <v>570</v>
      </c>
      <c r="L1231">
        <v>110116</v>
      </c>
      <c r="M1231">
        <v>0</v>
      </c>
      <c r="N1231" t="s">
        <v>573</v>
      </c>
      <c r="O1231" t="s">
        <v>565</v>
      </c>
      <c r="P1231">
        <v>-864600</v>
      </c>
      <c r="Q1231">
        <v>0</v>
      </c>
      <c r="R1231">
        <v>0</v>
      </c>
      <c r="S1231">
        <v>0</v>
      </c>
      <c r="T1231">
        <v>-864600</v>
      </c>
      <c r="U1231">
        <v>0</v>
      </c>
      <c r="V1231">
        <v>-864600</v>
      </c>
      <c r="W1231">
        <v>0</v>
      </c>
      <c r="X1231">
        <v>0</v>
      </c>
      <c r="Y1231">
        <v>0</v>
      </c>
      <c r="Z1231">
        <v>-864600</v>
      </c>
      <c r="AA1231">
        <v>0</v>
      </c>
    </row>
    <row r="1232" spans="1:27" ht="15" customHeight="1" x14ac:dyDescent="0.25">
      <c r="A1232" s="37" t="str">
        <f t="shared" si="57"/>
        <v>LDUSTFIgnore</v>
      </c>
      <c r="B1232" s="37" t="str">
        <f>VLOOKUP(L1232,Mapping!D:F,3,0)</f>
        <v>Ignore</v>
      </c>
      <c r="C1232" s="37" t="str">
        <f>VLOOKUP(L1232,Mapping!D:G,4,0)</f>
        <v>Ignore</v>
      </c>
      <c r="D1232" s="38">
        <f t="shared" si="58"/>
        <v>0</v>
      </c>
      <c r="E1232" s="38">
        <f t="shared" si="59"/>
        <v>-7.7589066999999998E-2</v>
      </c>
      <c r="F1232" s="37" t="str">
        <f>VLOOKUP(L1232,Mapping!D:H,5,0)</f>
        <v>AUM</v>
      </c>
      <c r="G1232" t="s">
        <v>562</v>
      </c>
      <c r="H1232" t="s">
        <v>905</v>
      </c>
      <c r="I1232" t="s">
        <v>1993</v>
      </c>
      <c r="J1232">
        <v>110000</v>
      </c>
      <c r="K1232" t="s">
        <v>570</v>
      </c>
      <c r="L1232">
        <v>110123</v>
      </c>
      <c r="M1232">
        <v>0</v>
      </c>
      <c r="N1232" t="s">
        <v>925</v>
      </c>
      <c r="O1232" t="s">
        <v>565</v>
      </c>
      <c r="P1232">
        <v>-775890.67</v>
      </c>
      <c r="Q1232">
        <v>0</v>
      </c>
      <c r="R1232">
        <v>0</v>
      </c>
      <c r="S1232">
        <v>0</v>
      </c>
      <c r="T1232">
        <v>-775890.67</v>
      </c>
      <c r="U1232">
        <v>0</v>
      </c>
      <c r="V1232">
        <v>-775890.67</v>
      </c>
      <c r="W1232">
        <v>0</v>
      </c>
      <c r="X1232">
        <v>0</v>
      </c>
      <c r="Y1232">
        <v>0</v>
      </c>
      <c r="Z1232">
        <v>-775890.67</v>
      </c>
      <c r="AA1232">
        <v>0</v>
      </c>
    </row>
    <row r="1233" spans="1:27" ht="15" customHeight="1" x14ac:dyDescent="0.25">
      <c r="A1233" s="37" t="str">
        <f t="shared" si="57"/>
        <v>LDUSTFIgnore</v>
      </c>
      <c r="B1233" s="37" t="str">
        <f>VLOOKUP(L1233,Mapping!D:F,3,0)</f>
        <v>Ignore</v>
      </c>
      <c r="C1233" s="37" t="str">
        <f>VLOOKUP(L1233,Mapping!D:G,4,0)</f>
        <v>Ignore</v>
      </c>
      <c r="D1233" s="38">
        <f t="shared" si="58"/>
        <v>0</v>
      </c>
      <c r="E1233" s="38">
        <f t="shared" si="59"/>
        <v>-4.0986265000000001E-2</v>
      </c>
      <c r="F1233" s="37" t="str">
        <f>VLOOKUP(L1233,Mapping!D:H,5,0)</f>
        <v>AUM</v>
      </c>
      <c r="G1233" t="s">
        <v>562</v>
      </c>
      <c r="H1233" t="s">
        <v>905</v>
      </c>
      <c r="I1233" t="s">
        <v>1993</v>
      </c>
      <c r="J1233">
        <v>110000</v>
      </c>
      <c r="K1233" t="s">
        <v>570</v>
      </c>
      <c r="L1233">
        <v>110125</v>
      </c>
      <c r="M1233">
        <v>0</v>
      </c>
      <c r="N1233" t="s">
        <v>1315</v>
      </c>
      <c r="O1233" t="s">
        <v>565</v>
      </c>
      <c r="P1233">
        <v>-409862.65</v>
      </c>
      <c r="Q1233">
        <v>0</v>
      </c>
      <c r="R1233">
        <v>0</v>
      </c>
      <c r="S1233">
        <v>0</v>
      </c>
      <c r="T1233">
        <v>-409862.65</v>
      </c>
      <c r="U1233">
        <v>0</v>
      </c>
      <c r="V1233">
        <v>-409862.65</v>
      </c>
      <c r="W1233">
        <v>0</v>
      </c>
      <c r="X1233">
        <v>0</v>
      </c>
      <c r="Y1233">
        <v>0</v>
      </c>
      <c r="Z1233">
        <v>-409862.65</v>
      </c>
      <c r="AA1233">
        <v>0</v>
      </c>
    </row>
    <row r="1234" spans="1:27" ht="15" customHeight="1" x14ac:dyDescent="0.25">
      <c r="A1234" s="37" t="str">
        <f t="shared" si="57"/>
        <v>LDUSTFIgnore</v>
      </c>
      <c r="B1234" s="37" t="str">
        <f>VLOOKUP(L1234,Mapping!D:F,3,0)</f>
        <v>Ignore</v>
      </c>
      <c r="C1234" s="37" t="str">
        <f>VLOOKUP(L1234,Mapping!D:G,4,0)</f>
        <v>Ignore</v>
      </c>
      <c r="D1234" s="38">
        <f t="shared" si="58"/>
        <v>-11.400486053</v>
      </c>
      <c r="E1234" s="38">
        <f t="shared" si="59"/>
        <v>-0.33339801600000002</v>
      </c>
      <c r="F1234" s="37" t="str">
        <f>VLOOKUP(L1234,Mapping!D:H,5,0)</f>
        <v>AUM</v>
      </c>
      <c r="G1234" t="s">
        <v>562</v>
      </c>
      <c r="H1234" t="s">
        <v>905</v>
      </c>
      <c r="I1234" t="s">
        <v>1993</v>
      </c>
      <c r="J1234">
        <v>132000</v>
      </c>
      <c r="K1234" t="s">
        <v>575</v>
      </c>
      <c r="L1234">
        <v>132121</v>
      </c>
      <c r="M1234">
        <v>0</v>
      </c>
      <c r="N1234" t="s">
        <v>576</v>
      </c>
      <c r="O1234" t="s">
        <v>565</v>
      </c>
      <c r="P1234">
        <v>0</v>
      </c>
      <c r="Q1234">
        <v>110670880.37</v>
      </c>
      <c r="R1234">
        <v>-114004860.53</v>
      </c>
      <c r="S1234">
        <v>0</v>
      </c>
      <c r="T1234">
        <v>-3333980.1600000001</v>
      </c>
      <c r="U1234">
        <v>0</v>
      </c>
      <c r="V1234">
        <v>0</v>
      </c>
      <c r="W1234">
        <v>110670880.37</v>
      </c>
      <c r="X1234">
        <v>-114004860.53</v>
      </c>
      <c r="Y1234">
        <v>0</v>
      </c>
      <c r="Z1234">
        <v>-3333980.1600000001</v>
      </c>
      <c r="AA1234">
        <v>0</v>
      </c>
    </row>
    <row r="1235" spans="1:27" ht="15" customHeight="1" x14ac:dyDescent="0.25">
      <c r="A1235" s="37" t="str">
        <f t="shared" si="57"/>
        <v>LDUSTFIgnore</v>
      </c>
      <c r="B1235" s="37" t="str">
        <f>VLOOKUP(L1235,Mapping!D:F,3,0)</f>
        <v>Ignore</v>
      </c>
      <c r="C1235" s="37" t="str">
        <f>VLOOKUP(L1235,Mapping!D:G,4,0)</f>
        <v>Ignore</v>
      </c>
      <c r="D1235" s="38">
        <f t="shared" si="58"/>
        <v>-6.27051E-4</v>
      </c>
      <c r="E1235" s="38">
        <f t="shared" si="59"/>
        <v>1.1199999999999999E-5</v>
      </c>
      <c r="F1235" s="37" t="str">
        <f>VLOOKUP(L1235,Mapping!D:H,5,0)</f>
        <v>AUM</v>
      </c>
      <c r="G1235" t="s">
        <v>562</v>
      </c>
      <c r="H1235" t="s">
        <v>905</v>
      </c>
      <c r="I1235" t="s">
        <v>1993</v>
      </c>
      <c r="J1235">
        <v>132000</v>
      </c>
      <c r="K1235" t="s">
        <v>575</v>
      </c>
      <c r="L1235">
        <v>132124</v>
      </c>
      <c r="M1235">
        <v>0</v>
      </c>
      <c r="N1235" t="s">
        <v>577</v>
      </c>
      <c r="O1235" t="s">
        <v>565</v>
      </c>
      <c r="P1235">
        <v>0</v>
      </c>
      <c r="Q1235">
        <v>6382.51</v>
      </c>
      <c r="R1235">
        <v>-6270.51</v>
      </c>
      <c r="S1235">
        <v>0</v>
      </c>
      <c r="T1235">
        <v>0</v>
      </c>
      <c r="U1235">
        <v>112</v>
      </c>
      <c r="V1235">
        <v>0</v>
      </c>
      <c r="W1235">
        <v>6382.51</v>
      </c>
      <c r="X1235">
        <v>-6270.51</v>
      </c>
      <c r="Y1235">
        <v>0</v>
      </c>
      <c r="Z1235">
        <v>0</v>
      </c>
      <c r="AA1235">
        <v>112</v>
      </c>
    </row>
    <row r="1236" spans="1:27" ht="15" customHeight="1" x14ac:dyDescent="0.25">
      <c r="A1236" s="37" t="str">
        <f t="shared" si="57"/>
        <v>LDUSTFIgnore</v>
      </c>
      <c r="B1236" s="37" t="str">
        <f>VLOOKUP(L1236,Mapping!D:F,3,0)</f>
        <v>Ignore</v>
      </c>
      <c r="C1236" s="37" t="str">
        <f>VLOOKUP(L1236,Mapping!D:G,4,0)</f>
        <v>Ignore</v>
      </c>
      <c r="D1236" s="38">
        <f t="shared" si="58"/>
        <v>0</v>
      </c>
      <c r="E1236" s="38">
        <f t="shared" si="59"/>
        <v>-5.0000000000000001E-4</v>
      </c>
      <c r="F1236" s="37" t="str">
        <f>VLOOKUP(L1236,Mapping!D:H,5,0)</f>
        <v>AUM</v>
      </c>
      <c r="G1236" t="s">
        <v>562</v>
      </c>
      <c r="H1236" t="s">
        <v>905</v>
      </c>
      <c r="I1236" t="s">
        <v>1993</v>
      </c>
      <c r="J1236">
        <v>140000</v>
      </c>
      <c r="K1236" t="s">
        <v>579</v>
      </c>
      <c r="L1236">
        <v>140311</v>
      </c>
      <c r="M1236">
        <v>0</v>
      </c>
      <c r="N1236" t="s">
        <v>1201</v>
      </c>
      <c r="O1236" t="s">
        <v>565</v>
      </c>
      <c r="P1236">
        <v>-5000</v>
      </c>
      <c r="Q1236">
        <v>0</v>
      </c>
      <c r="R1236">
        <v>0</v>
      </c>
      <c r="S1236">
        <v>0</v>
      </c>
      <c r="T1236">
        <v>-5000</v>
      </c>
      <c r="U1236">
        <v>0</v>
      </c>
      <c r="V1236">
        <v>-5000</v>
      </c>
      <c r="W1236">
        <v>0</v>
      </c>
      <c r="X1236">
        <v>0</v>
      </c>
      <c r="Y1236">
        <v>0</v>
      </c>
      <c r="Z1236">
        <v>-5000</v>
      </c>
      <c r="AA1236">
        <v>0</v>
      </c>
    </row>
    <row r="1237" spans="1:27" ht="15" customHeight="1" x14ac:dyDescent="0.25">
      <c r="A1237" s="37" t="str">
        <f t="shared" si="57"/>
        <v>LDUSTFIgnore</v>
      </c>
      <c r="B1237" s="37" t="str">
        <f>VLOOKUP(L1237,Mapping!D:F,3,0)</f>
        <v>Ignore</v>
      </c>
      <c r="C1237" s="37" t="str">
        <f>VLOOKUP(L1237,Mapping!D:G,4,0)</f>
        <v>Ignore</v>
      </c>
      <c r="D1237" s="38">
        <f t="shared" si="58"/>
        <v>5.4649343000000003E-2</v>
      </c>
      <c r="E1237" s="38">
        <f t="shared" si="59"/>
        <v>-3.4328800000000002E-4</v>
      </c>
      <c r="F1237" s="37" t="str">
        <f>VLOOKUP(L1237,Mapping!D:H,5,0)</f>
        <v>AUM</v>
      </c>
      <c r="G1237" t="s">
        <v>562</v>
      </c>
      <c r="H1237" t="s">
        <v>905</v>
      </c>
      <c r="I1237" t="s">
        <v>1993</v>
      </c>
      <c r="J1237">
        <v>140000</v>
      </c>
      <c r="K1237" t="s">
        <v>579</v>
      </c>
      <c r="L1237">
        <v>140500</v>
      </c>
      <c r="M1237">
        <v>0</v>
      </c>
      <c r="N1237" t="s">
        <v>584</v>
      </c>
      <c r="O1237" t="s">
        <v>565</v>
      </c>
      <c r="P1237">
        <v>-549926.31000000006</v>
      </c>
      <c r="Q1237">
        <v>0</v>
      </c>
      <c r="R1237">
        <v>0</v>
      </c>
      <c r="S1237">
        <v>546493.43000000005</v>
      </c>
      <c r="T1237">
        <v>-3432.88</v>
      </c>
      <c r="U1237">
        <v>0</v>
      </c>
      <c r="V1237">
        <v>-549926.31000000006</v>
      </c>
      <c r="W1237">
        <v>0</v>
      </c>
      <c r="X1237">
        <v>0</v>
      </c>
      <c r="Y1237">
        <v>546493.43000000005</v>
      </c>
      <c r="Z1237">
        <v>-3432.88</v>
      </c>
      <c r="AA1237">
        <v>0</v>
      </c>
    </row>
    <row r="1238" spans="1:27" ht="15" customHeight="1" x14ac:dyDescent="0.25">
      <c r="A1238" s="37" t="str">
        <f t="shared" si="57"/>
        <v>LDUSTFIgnore</v>
      </c>
      <c r="B1238" s="37" t="str">
        <f>VLOOKUP(L1238,Mapping!D:F,3,0)</f>
        <v>Ignore</v>
      </c>
      <c r="C1238" s="37" t="str">
        <f>VLOOKUP(L1238,Mapping!D:G,4,0)</f>
        <v>Ignore</v>
      </c>
      <c r="D1238" s="38">
        <f t="shared" si="58"/>
        <v>-3.6418400000000004E-4</v>
      </c>
      <c r="E1238" s="38">
        <f t="shared" si="59"/>
        <v>-2.5670470000000003E-3</v>
      </c>
      <c r="F1238" s="37" t="str">
        <f>VLOOKUP(L1238,Mapping!D:H,5,0)</f>
        <v>AUM</v>
      </c>
      <c r="G1238" t="s">
        <v>562</v>
      </c>
      <c r="H1238" t="s">
        <v>905</v>
      </c>
      <c r="I1238" t="s">
        <v>1993</v>
      </c>
      <c r="J1238">
        <v>140000</v>
      </c>
      <c r="K1238" t="s">
        <v>579</v>
      </c>
      <c r="L1238">
        <v>140551</v>
      </c>
      <c r="M1238">
        <v>0</v>
      </c>
      <c r="N1238" t="s">
        <v>926</v>
      </c>
      <c r="O1238" t="s">
        <v>565</v>
      </c>
      <c r="P1238">
        <v>-22028.63</v>
      </c>
      <c r="Q1238">
        <v>0</v>
      </c>
      <c r="R1238">
        <v>-3641.84</v>
      </c>
      <c r="S1238">
        <v>0</v>
      </c>
      <c r="T1238">
        <v>-25670.47</v>
      </c>
      <c r="U1238">
        <v>0</v>
      </c>
      <c r="V1238">
        <v>-22028.63</v>
      </c>
      <c r="W1238">
        <v>0</v>
      </c>
      <c r="X1238">
        <v>-3641.84</v>
      </c>
      <c r="Y1238">
        <v>0</v>
      </c>
      <c r="Z1238">
        <v>-25670.47</v>
      </c>
      <c r="AA1238">
        <v>0</v>
      </c>
    </row>
    <row r="1239" spans="1:27" ht="15" customHeight="1" x14ac:dyDescent="0.25">
      <c r="A1239" s="37" t="str">
        <f t="shared" si="57"/>
        <v>LDUSTFIgnore</v>
      </c>
      <c r="B1239" s="37" t="str">
        <f>VLOOKUP(L1239,Mapping!D:F,3,0)</f>
        <v>Ignore</v>
      </c>
      <c r="C1239" s="37" t="str">
        <f>VLOOKUP(L1239,Mapping!D:G,4,0)</f>
        <v>Ignore</v>
      </c>
      <c r="D1239" s="38">
        <f t="shared" si="58"/>
        <v>-0.57383977200000003</v>
      </c>
      <c r="E1239" s="38">
        <f t="shared" si="59"/>
        <v>-2.0953561649999997</v>
      </c>
      <c r="F1239" s="37" t="str">
        <f>VLOOKUP(L1239,Mapping!D:H,5,0)</f>
        <v>AUM</v>
      </c>
      <c r="G1239" t="s">
        <v>562</v>
      </c>
      <c r="H1239" t="s">
        <v>905</v>
      </c>
      <c r="I1239" t="s">
        <v>1993</v>
      </c>
      <c r="J1239">
        <v>152000</v>
      </c>
      <c r="K1239" t="s">
        <v>585</v>
      </c>
      <c r="L1239">
        <v>152120</v>
      </c>
      <c r="M1239">
        <v>0</v>
      </c>
      <c r="N1239" t="s">
        <v>586</v>
      </c>
      <c r="O1239" t="s">
        <v>565</v>
      </c>
      <c r="P1239">
        <v>-15215163.93</v>
      </c>
      <c r="Q1239">
        <v>0</v>
      </c>
      <c r="R1239">
        <v>-5738397.7199999997</v>
      </c>
      <c r="S1239">
        <v>0</v>
      </c>
      <c r="T1239">
        <v>-20953561.649999999</v>
      </c>
      <c r="U1239">
        <v>0</v>
      </c>
      <c r="V1239">
        <v>-15215163.93</v>
      </c>
      <c r="W1239">
        <v>0</v>
      </c>
      <c r="X1239">
        <v>-5738397.7199999997</v>
      </c>
      <c r="Y1239">
        <v>0</v>
      </c>
      <c r="Z1239">
        <v>-20953561.649999999</v>
      </c>
      <c r="AA1239">
        <v>0</v>
      </c>
    </row>
    <row r="1240" spans="1:27" ht="15" customHeight="1" x14ac:dyDescent="0.25">
      <c r="A1240" s="37" t="str">
        <f t="shared" si="57"/>
        <v>LDUSTFIgnore</v>
      </c>
      <c r="B1240" s="37" t="str">
        <f>VLOOKUP(L1240,Mapping!D:F,3,0)</f>
        <v>Ignore</v>
      </c>
      <c r="C1240" s="37" t="str">
        <f>VLOOKUP(L1240,Mapping!D:G,4,0)</f>
        <v>Ignore</v>
      </c>
      <c r="D1240" s="38">
        <f t="shared" si="58"/>
        <v>-0.55734105</v>
      </c>
      <c r="E1240" s="38">
        <f t="shared" si="59"/>
        <v>-1.6260923</v>
      </c>
      <c r="F1240" s="37" t="str">
        <f>VLOOKUP(L1240,Mapping!D:H,5,0)</f>
        <v>AUM</v>
      </c>
      <c r="G1240" t="s">
        <v>562</v>
      </c>
      <c r="H1240" t="s">
        <v>905</v>
      </c>
      <c r="I1240" t="s">
        <v>1993</v>
      </c>
      <c r="J1240">
        <v>152000</v>
      </c>
      <c r="K1240" t="s">
        <v>585</v>
      </c>
      <c r="L1240">
        <v>152180</v>
      </c>
      <c r="M1240">
        <v>0</v>
      </c>
      <c r="N1240" t="s">
        <v>746</v>
      </c>
      <c r="O1240" t="s">
        <v>565</v>
      </c>
      <c r="P1240">
        <v>-10687512.5</v>
      </c>
      <c r="Q1240">
        <v>0</v>
      </c>
      <c r="R1240">
        <v>-5573410.5</v>
      </c>
      <c r="S1240">
        <v>0</v>
      </c>
      <c r="T1240">
        <v>-16260923</v>
      </c>
      <c r="U1240">
        <v>0</v>
      </c>
      <c r="V1240">
        <v>-10687512.5</v>
      </c>
      <c r="W1240">
        <v>0</v>
      </c>
      <c r="X1240">
        <v>-5573410.5</v>
      </c>
      <c r="Y1240">
        <v>0</v>
      </c>
      <c r="Z1240">
        <v>-16260923</v>
      </c>
      <c r="AA1240">
        <v>0</v>
      </c>
    </row>
    <row r="1241" spans="1:27" ht="15" customHeight="1" x14ac:dyDescent="0.25">
      <c r="A1241" s="37" t="str">
        <f t="shared" si="57"/>
        <v>LDUSTFIgnore</v>
      </c>
      <c r="B1241" s="37" t="str">
        <f>VLOOKUP(L1241,Mapping!D:F,3,0)</f>
        <v>Ignore</v>
      </c>
      <c r="C1241" s="37" t="str">
        <f>VLOOKUP(L1241,Mapping!D:G,4,0)</f>
        <v>Ignore</v>
      </c>
      <c r="D1241" s="38">
        <f t="shared" si="58"/>
        <v>-0.38935015000000001</v>
      </c>
      <c r="E1241" s="38">
        <f t="shared" si="59"/>
        <v>-1.598992</v>
      </c>
      <c r="F1241" s="37" t="str">
        <f>VLOOKUP(L1241,Mapping!D:H,5,0)</f>
        <v>AUM</v>
      </c>
      <c r="G1241" t="s">
        <v>562</v>
      </c>
      <c r="H1241" t="s">
        <v>905</v>
      </c>
      <c r="I1241" t="s">
        <v>1993</v>
      </c>
      <c r="J1241">
        <v>152000</v>
      </c>
      <c r="K1241" t="s">
        <v>585</v>
      </c>
      <c r="L1241">
        <v>152181</v>
      </c>
      <c r="M1241">
        <v>0</v>
      </c>
      <c r="N1241" t="s">
        <v>747</v>
      </c>
      <c r="O1241" t="s">
        <v>565</v>
      </c>
      <c r="P1241">
        <v>-12096418.5</v>
      </c>
      <c r="Q1241">
        <v>0</v>
      </c>
      <c r="R1241">
        <v>-3893501.5</v>
      </c>
      <c r="S1241">
        <v>0</v>
      </c>
      <c r="T1241">
        <v>-15989920</v>
      </c>
      <c r="U1241">
        <v>0</v>
      </c>
      <c r="V1241">
        <v>-12096418.5</v>
      </c>
      <c r="W1241">
        <v>0</v>
      </c>
      <c r="X1241">
        <v>-3893501.5</v>
      </c>
      <c r="Y1241">
        <v>0</v>
      </c>
      <c r="Z1241">
        <v>-15989920</v>
      </c>
      <c r="AA1241">
        <v>0</v>
      </c>
    </row>
    <row r="1242" spans="1:27" ht="15" customHeight="1" x14ac:dyDescent="0.25">
      <c r="A1242" s="37" t="str">
        <f t="shared" si="57"/>
        <v>LDUSTFIgnore</v>
      </c>
      <c r="B1242" s="37" t="str">
        <f>VLOOKUP(L1242,Mapping!D:F,3,0)</f>
        <v>Ignore</v>
      </c>
      <c r="C1242" s="37" t="str">
        <f>VLOOKUP(L1242,Mapping!D:G,4,0)</f>
        <v>Ignore</v>
      </c>
      <c r="D1242" s="38">
        <f t="shared" si="58"/>
        <v>0.61136855000000001</v>
      </c>
      <c r="E1242" s="38">
        <f t="shared" si="59"/>
        <v>-0.3445357</v>
      </c>
      <c r="F1242" s="37" t="str">
        <f>VLOOKUP(L1242,Mapping!D:H,5,0)</f>
        <v>AUM</v>
      </c>
      <c r="G1242" t="s">
        <v>562</v>
      </c>
      <c r="H1242" t="s">
        <v>905</v>
      </c>
      <c r="I1242" t="s">
        <v>1993</v>
      </c>
      <c r="J1242">
        <v>152000</v>
      </c>
      <c r="K1242" t="s">
        <v>585</v>
      </c>
      <c r="L1242">
        <v>153001</v>
      </c>
      <c r="M1242">
        <v>0</v>
      </c>
      <c r="N1242" t="s">
        <v>790</v>
      </c>
      <c r="O1242" t="s">
        <v>565</v>
      </c>
      <c r="P1242">
        <v>-9559042.5</v>
      </c>
      <c r="Q1242">
        <v>0</v>
      </c>
      <c r="R1242">
        <v>0</v>
      </c>
      <c r="S1242">
        <v>6113685.5</v>
      </c>
      <c r="T1242">
        <v>-3445357</v>
      </c>
      <c r="U1242">
        <v>0</v>
      </c>
      <c r="V1242">
        <v>-9559042.5</v>
      </c>
      <c r="W1242">
        <v>0</v>
      </c>
      <c r="X1242">
        <v>0</v>
      </c>
      <c r="Y1242">
        <v>6113685.5</v>
      </c>
      <c r="Z1242">
        <v>-3445357</v>
      </c>
      <c r="AA1242">
        <v>0</v>
      </c>
    </row>
    <row r="1243" spans="1:27" ht="15" customHeight="1" x14ac:dyDescent="0.25">
      <c r="A1243" s="37" t="str">
        <f t="shared" si="57"/>
        <v>LDUSTFIgnore</v>
      </c>
      <c r="B1243" s="37" t="str">
        <f>VLOOKUP(L1243,Mapping!D:F,3,0)</f>
        <v>Ignore</v>
      </c>
      <c r="C1243" s="37" t="str">
        <f>VLOOKUP(L1243,Mapping!D:G,4,0)</f>
        <v>Ignore</v>
      </c>
      <c r="D1243" s="38">
        <f t="shared" si="58"/>
        <v>-7.8985500000000007E-3</v>
      </c>
      <c r="E1243" s="38">
        <f t="shared" si="59"/>
        <v>-1.5584300000000001E-2</v>
      </c>
      <c r="F1243" s="37" t="str">
        <f>VLOOKUP(L1243,Mapping!D:H,5,0)</f>
        <v>AUM</v>
      </c>
      <c r="G1243" t="s">
        <v>562</v>
      </c>
      <c r="H1243" t="s">
        <v>905</v>
      </c>
      <c r="I1243" t="s">
        <v>1993</v>
      </c>
      <c r="J1243">
        <v>160000</v>
      </c>
      <c r="K1243" t="s">
        <v>591</v>
      </c>
      <c r="L1243">
        <v>162110</v>
      </c>
      <c r="M1243">
        <v>0</v>
      </c>
      <c r="N1243" t="s">
        <v>791</v>
      </c>
      <c r="O1243" t="s">
        <v>565</v>
      </c>
      <c r="P1243">
        <v>-76857.5</v>
      </c>
      <c r="Q1243">
        <v>0</v>
      </c>
      <c r="R1243">
        <v>-78985.5</v>
      </c>
      <c r="S1243">
        <v>0</v>
      </c>
      <c r="T1243">
        <v>-155843</v>
      </c>
      <c r="U1243">
        <v>0</v>
      </c>
      <c r="V1243">
        <v>-76857.5</v>
      </c>
      <c r="W1243">
        <v>0</v>
      </c>
      <c r="X1243">
        <v>-78985.5</v>
      </c>
      <c r="Y1243">
        <v>0</v>
      </c>
      <c r="Z1243">
        <v>-155843</v>
      </c>
      <c r="AA1243">
        <v>0</v>
      </c>
    </row>
    <row r="1244" spans="1:27" ht="15" customHeight="1" x14ac:dyDescent="0.25">
      <c r="A1244" s="37" t="str">
        <f t="shared" si="57"/>
        <v>LDUSTFIgnore</v>
      </c>
      <c r="B1244" s="37" t="str">
        <f>VLOOKUP(L1244,Mapping!D:F,3,0)</f>
        <v>Ignore</v>
      </c>
      <c r="C1244" s="37" t="str">
        <f>VLOOKUP(L1244,Mapping!D:G,4,0)</f>
        <v>Ignore</v>
      </c>
      <c r="D1244" s="38">
        <f t="shared" si="58"/>
        <v>-0.166545</v>
      </c>
      <c r="E1244" s="38">
        <f t="shared" si="59"/>
        <v>-0.167625</v>
      </c>
      <c r="F1244" s="37" t="str">
        <f>VLOOKUP(L1244,Mapping!D:H,5,0)</f>
        <v>AUM</v>
      </c>
      <c r="G1244" t="s">
        <v>562</v>
      </c>
      <c r="H1244" t="s">
        <v>905</v>
      </c>
      <c r="I1244" t="s">
        <v>1993</v>
      </c>
      <c r="J1244">
        <v>160000</v>
      </c>
      <c r="K1244" t="s">
        <v>591</v>
      </c>
      <c r="L1244">
        <v>162120</v>
      </c>
      <c r="M1244">
        <v>0</v>
      </c>
      <c r="N1244" t="s">
        <v>592</v>
      </c>
      <c r="O1244" t="s">
        <v>565</v>
      </c>
      <c r="P1244">
        <v>-10800</v>
      </c>
      <c r="Q1244">
        <v>0</v>
      </c>
      <c r="R1244">
        <v>-1665450</v>
      </c>
      <c r="S1244">
        <v>0</v>
      </c>
      <c r="T1244">
        <v>-1676250</v>
      </c>
      <c r="U1244">
        <v>0</v>
      </c>
      <c r="V1244">
        <v>-10800</v>
      </c>
      <c r="W1244">
        <v>0</v>
      </c>
      <c r="X1244">
        <v>-1665450</v>
      </c>
      <c r="Y1244">
        <v>0</v>
      </c>
      <c r="Z1244">
        <v>-1676250</v>
      </c>
      <c r="AA1244">
        <v>0</v>
      </c>
    </row>
    <row r="1245" spans="1:27" ht="15" customHeight="1" x14ac:dyDescent="0.25">
      <c r="A1245" s="37" t="str">
        <f t="shared" si="57"/>
        <v>LDUSTFIgnore</v>
      </c>
      <c r="B1245" s="37" t="str">
        <f>VLOOKUP(L1245,Mapping!D:F,3,0)</f>
        <v>Ignore</v>
      </c>
      <c r="C1245" s="37" t="str">
        <f>VLOOKUP(L1245,Mapping!D:G,4,0)</f>
        <v>Ignore</v>
      </c>
      <c r="D1245" s="38">
        <f t="shared" si="58"/>
        <v>-5.993395E-2</v>
      </c>
      <c r="E1245" s="38">
        <f t="shared" si="59"/>
        <v>-7.7207700000000004E-2</v>
      </c>
      <c r="F1245" s="37" t="str">
        <f>VLOOKUP(L1245,Mapping!D:H,5,0)</f>
        <v>AUM</v>
      </c>
      <c r="G1245" t="s">
        <v>562</v>
      </c>
      <c r="H1245" t="s">
        <v>905</v>
      </c>
      <c r="I1245" t="s">
        <v>1993</v>
      </c>
      <c r="J1245">
        <v>160000</v>
      </c>
      <c r="K1245" t="s">
        <v>591</v>
      </c>
      <c r="L1245">
        <v>162180</v>
      </c>
      <c r="M1245">
        <v>0</v>
      </c>
      <c r="N1245" t="s">
        <v>748</v>
      </c>
      <c r="O1245" t="s">
        <v>565</v>
      </c>
      <c r="P1245">
        <v>-172737.5</v>
      </c>
      <c r="Q1245">
        <v>0</v>
      </c>
      <c r="R1245">
        <v>-599339.5</v>
      </c>
      <c r="S1245">
        <v>0</v>
      </c>
      <c r="T1245">
        <v>-772077</v>
      </c>
      <c r="U1245">
        <v>0</v>
      </c>
      <c r="V1245">
        <v>-172737.5</v>
      </c>
      <c r="W1245">
        <v>0</v>
      </c>
      <c r="X1245">
        <v>-599339.5</v>
      </c>
      <c r="Y1245">
        <v>0</v>
      </c>
      <c r="Z1245">
        <v>-772077</v>
      </c>
      <c r="AA1245">
        <v>0</v>
      </c>
    </row>
    <row r="1246" spans="1:27" ht="15" customHeight="1" x14ac:dyDescent="0.25">
      <c r="A1246" s="37" t="str">
        <f t="shared" si="57"/>
        <v>LDUSTFIgnore</v>
      </c>
      <c r="B1246" s="37" t="str">
        <f>VLOOKUP(L1246,Mapping!D:F,3,0)</f>
        <v>Ignore</v>
      </c>
      <c r="C1246" s="37" t="str">
        <f>VLOOKUP(L1246,Mapping!D:G,4,0)</f>
        <v>Ignore</v>
      </c>
      <c r="D1246" s="38">
        <f t="shared" si="58"/>
        <v>-0.20470985</v>
      </c>
      <c r="E1246" s="38">
        <f t="shared" si="59"/>
        <v>-0.20128799999999999</v>
      </c>
      <c r="F1246" s="37" t="str">
        <f>VLOOKUP(L1246,Mapping!D:H,5,0)</f>
        <v>AUM</v>
      </c>
      <c r="G1246" t="s">
        <v>562</v>
      </c>
      <c r="H1246" t="s">
        <v>905</v>
      </c>
      <c r="I1246" t="s">
        <v>1993</v>
      </c>
      <c r="J1246">
        <v>160000</v>
      </c>
      <c r="K1246" t="s">
        <v>591</v>
      </c>
      <c r="L1246">
        <v>162190</v>
      </c>
      <c r="M1246">
        <v>0</v>
      </c>
      <c r="N1246" t="s">
        <v>749</v>
      </c>
      <c r="O1246" t="s">
        <v>565</v>
      </c>
      <c r="P1246">
        <v>0</v>
      </c>
      <c r="Q1246">
        <v>34218.5</v>
      </c>
      <c r="R1246">
        <v>-2047098.5</v>
      </c>
      <c r="S1246">
        <v>0</v>
      </c>
      <c r="T1246">
        <v>-2012880</v>
      </c>
      <c r="U1246">
        <v>0</v>
      </c>
      <c r="V1246">
        <v>0</v>
      </c>
      <c r="W1246">
        <v>34218.5</v>
      </c>
      <c r="X1246">
        <v>-2047098.5</v>
      </c>
      <c r="Y1246">
        <v>0</v>
      </c>
      <c r="Z1246">
        <v>-2012880</v>
      </c>
      <c r="AA1246">
        <v>0</v>
      </c>
    </row>
    <row r="1247" spans="1:27" ht="15" customHeight="1" x14ac:dyDescent="0.25">
      <c r="A1247" s="37" t="str">
        <f t="shared" si="57"/>
        <v>LDUSTFIgnore</v>
      </c>
      <c r="B1247" s="37" t="str">
        <f>VLOOKUP(L1247,Mapping!D:F,3,0)</f>
        <v>Ignore</v>
      </c>
      <c r="C1247" s="37" t="str">
        <f>VLOOKUP(L1247,Mapping!D:G,4,0)</f>
        <v>Ignore</v>
      </c>
      <c r="D1247" s="38">
        <f t="shared" si="58"/>
        <v>-4.4082595000000002E-2</v>
      </c>
      <c r="E1247" s="38">
        <f t="shared" si="59"/>
        <v>-6.9645762E-2</v>
      </c>
      <c r="F1247" s="37" t="str">
        <f>VLOOKUP(L1247,Mapping!D:H,5,0)</f>
        <v>AUM</v>
      </c>
      <c r="G1247" t="s">
        <v>562</v>
      </c>
      <c r="H1247" t="s">
        <v>905</v>
      </c>
      <c r="I1247" t="s">
        <v>1993</v>
      </c>
      <c r="J1247">
        <v>160000</v>
      </c>
      <c r="K1247" t="s">
        <v>591</v>
      </c>
      <c r="L1247">
        <v>167100</v>
      </c>
      <c r="M1247">
        <v>0</v>
      </c>
      <c r="N1247" t="s">
        <v>2404</v>
      </c>
      <c r="O1247" t="s">
        <v>565</v>
      </c>
      <c r="P1247">
        <v>-255631.67</v>
      </c>
      <c r="Q1247">
        <v>0</v>
      </c>
      <c r="R1247">
        <v>-440825.95</v>
      </c>
      <c r="S1247">
        <v>0</v>
      </c>
      <c r="T1247">
        <v>-696457.62</v>
      </c>
      <c r="U1247">
        <v>0</v>
      </c>
      <c r="V1247">
        <v>-255631.67</v>
      </c>
      <c r="W1247">
        <v>0</v>
      </c>
      <c r="X1247">
        <v>-440825.95</v>
      </c>
      <c r="Y1247">
        <v>0</v>
      </c>
      <c r="Z1247">
        <v>-696457.62</v>
      </c>
      <c r="AA1247">
        <v>0</v>
      </c>
    </row>
    <row r="1248" spans="1:27" ht="15" customHeight="1" x14ac:dyDescent="0.25">
      <c r="A1248" s="37" t="str">
        <f t="shared" si="57"/>
        <v>LDUSTFIgnore</v>
      </c>
      <c r="B1248" s="37" t="str">
        <f>VLOOKUP(L1248,Mapping!D:F,3,0)</f>
        <v>Ignore</v>
      </c>
      <c r="C1248" s="37" t="str">
        <f>VLOOKUP(L1248,Mapping!D:G,4,0)</f>
        <v>Ignore</v>
      </c>
      <c r="D1248" s="38">
        <f t="shared" si="58"/>
        <v>-1.414142E-3</v>
      </c>
      <c r="E1248" s="38">
        <f t="shared" si="59"/>
        <v>-1.9419909999999999E-3</v>
      </c>
      <c r="F1248" s="37" t="str">
        <f>VLOOKUP(L1248,Mapping!D:H,5,0)</f>
        <v>AUM</v>
      </c>
      <c r="G1248" t="s">
        <v>562</v>
      </c>
      <c r="H1248" t="s">
        <v>905</v>
      </c>
      <c r="I1248" t="s">
        <v>1993</v>
      </c>
      <c r="J1248">
        <v>212000</v>
      </c>
      <c r="K1248" t="s">
        <v>595</v>
      </c>
      <c r="L1248">
        <v>210123</v>
      </c>
      <c r="M1248">
        <v>0</v>
      </c>
      <c r="N1248" t="s">
        <v>1191</v>
      </c>
      <c r="O1248" t="s">
        <v>565</v>
      </c>
      <c r="P1248">
        <v>-5278.49</v>
      </c>
      <c r="Q1248">
        <v>0</v>
      </c>
      <c r="R1248">
        <v>-14141.42</v>
      </c>
      <c r="S1248">
        <v>0</v>
      </c>
      <c r="T1248">
        <v>-19419.91</v>
      </c>
      <c r="U1248">
        <v>0</v>
      </c>
      <c r="V1248">
        <v>-5278.49</v>
      </c>
      <c r="W1248">
        <v>0</v>
      </c>
      <c r="X1248">
        <v>-14141.42</v>
      </c>
      <c r="Y1248">
        <v>0</v>
      </c>
      <c r="Z1248">
        <v>-19419.91</v>
      </c>
      <c r="AA1248">
        <v>0</v>
      </c>
    </row>
    <row r="1249" spans="1:27" ht="15" customHeight="1" x14ac:dyDescent="0.25">
      <c r="A1249" s="37" t="str">
        <f t="shared" si="57"/>
        <v>LDUSTFIgnore</v>
      </c>
      <c r="B1249" s="37" t="str">
        <f>VLOOKUP(L1249,Mapping!D:F,3,0)</f>
        <v>Ignore</v>
      </c>
      <c r="C1249" s="37" t="str">
        <f>VLOOKUP(L1249,Mapping!D:G,4,0)</f>
        <v>Ignore</v>
      </c>
      <c r="D1249" s="38">
        <f t="shared" si="58"/>
        <v>1.29407E-4</v>
      </c>
      <c r="E1249" s="38">
        <f t="shared" si="59"/>
        <v>1.8596369999999999E-3</v>
      </c>
      <c r="F1249" s="37" t="str">
        <f>VLOOKUP(L1249,Mapping!D:H,5,0)</f>
        <v>AUM</v>
      </c>
      <c r="G1249" t="s">
        <v>562</v>
      </c>
      <c r="H1249" t="s">
        <v>905</v>
      </c>
      <c r="I1249" t="s">
        <v>1993</v>
      </c>
      <c r="J1249">
        <v>212000</v>
      </c>
      <c r="K1249" t="s">
        <v>595</v>
      </c>
      <c r="L1249">
        <v>210124</v>
      </c>
      <c r="M1249">
        <v>0</v>
      </c>
      <c r="N1249" t="s">
        <v>1205</v>
      </c>
      <c r="O1249" t="s">
        <v>565</v>
      </c>
      <c r="P1249">
        <v>0</v>
      </c>
      <c r="Q1249">
        <v>17302.3</v>
      </c>
      <c r="R1249">
        <v>0</v>
      </c>
      <c r="S1249">
        <v>1294.07</v>
      </c>
      <c r="T1249">
        <v>0</v>
      </c>
      <c r="U1249">
        <v>18596.37</v>
      </c>
      <c r="V1249">
        <v>0</v>
      </c>
      <c r="W1249">
        <v>17302.3</v>
      </c>
      <c r="X1249">
        <v>0</v>
      </c>
      <c r="Y1249">
        <v>1294.07</v>
      </c>
      <c r="Z1249">
        <v>0</v>
      </c>
      <c r="AA1249">
        <v>18596.37</v>
      </c>
    </row>
    <row r="1250" spans="1:27" ht="15" customHeight="1" x14ac:dyDescent="0.25">
      <c r="A1250" s="37" t="str">
        <f t="shared" si="57"/>
        <v>LDUSTFIgnore</v>
      </c>
      <c r="B1250" s="37" t="str">
        <f>VLOOKUP(L1250,Mapping!D:F,3,0)</f>
        <v>Ignore</v>
      </c>
      <c r="C1250" s="37" t="str">
        <f>VLOOKUP(L1250,Mapping!D:G,4,0)</f>
        <v>Ignore</v>
      </c>
      <c r="D1250" s="38">
        <f t="shared" si="58"/>
        <v>3.6418400000000004E-4</v>
      </c>
      <c r="E1250" s="38">
        <f t="shared" si="59"/>
        <v>2.5670470000000003E-3</v>
      </c>
      <c r="F1250" s="37" t="str">
        <f>VLOOKUP(L1250,Mapping!D:H,5,0)</f>
        <v>AUM</v>
      </c>
      <c r="G1250" t="s">
        <v>562</v>
      </c>
      <c r="H1250" t="s">
        <v>905</v>
      </c>
      <c r="I1250" t="s">
        <v>1993</v>
      </c>
      <c r="J1250">
        <v>212000</v>
      </c>
      <c r="K1250" t="s">
        <v>595</v>
      </c>
      <c r="L1250">
        <v>210168</v>
      </c>
      <c r="M1250">
        <v>0</v>
      </c>
      <c r="N1250" t="s">
        <v>927</v>
      </c>
      <c r="O1250" t="s">
        <v>565</v>
      </c>
      <c r="P1250">
        <v>0</v>
      </c>
      <c r="Q1250">
        <v>22028.63</v>
      </c>
      <c r="R1250">
        <v>0</v>
      </c>
      <c r="S1250">
        <v>3641.84</v>
      </c>
      <c r="T1250">
        <v>0</v>
      </c>
      <c r="U1250">
        <v>25670.47</v>
      </c>
      <c r="V1250">
        <v>0</v>
      </c>
      <c r="W1250">
        <v>22028.63</v>
      </c>
      <c r="X1250">
        <v>0</v>
      </c>
      <c r="Y1250">
        <v>3641.84</v>
      </c>
      <c r="Z1250">
        <v>0</v>
      </c>
      <c r="AA1250">
        <v>25670.47</v>
      </c>
    </row>
    <row r="1251" spans="1:27" ht="15" customHeight="1" x14ac:dyDescent="0.25">
      <c r="A1251" s="37" t="str">
        <f t="shared" si="57"/>
        <v>LDUSTFIgnore</v>
      </c>
      <c r="B1251" s="37" t="str">
        <f>VLOOKUP(L1251,Mapping!D:F,3,0)</f>
        <v>Ignore</v>
      </c>
      <c r="C1251" s="37" t="str">
        <f>VLOOKUP(L1251,Mapping!D:G,4,0)</f>
        <v>Ignore</v>
      </c>
      <c r="D1251" s="38">
        <f t="shared" si="58"/>
        <v>2.8222122999999998E-2</v>
      </c>
      <c r="E1251" s="38">
        <f t="shared" si="59"/>
        <v>2.8222122999999998E-2</v>
      </c>
      <c r="F1251" s="37" t="str">
        <f>VLOOKUP(L1251,Mapping!D:H,5,0)</f>
        <v>AUM</v>
      </c>
      <c r="G1251" t="s">
        <v>562</v>
      </c>
      <c r="H1251" t="s">
        <v>905</v>
      </c>
      <c r="I1251" t="s">
        <v>1993</v>
      </c>
      <c r="J1251">
        <v>212000</v>
      </c>
      <c r="K1251" t="s">
        <v>595</v>
      </c>
      <c r="L1251">
        <v>211114</v>
      </c>
      <c r="M1251">
        <v>0</v>
      </c>
      <c r="N1251" t="s">
        <v>701</v>
      </c>
      <c r="O1251" t="s">
        <v>565</v>
      </c>
      <c r="P1251">
        <v>0</v>
      </c>
      <c r="Q1251">
        <v>0</v>
      </c>
      <c r="R1251">
        <v>0</v>
      </c>
      <c r="S1251">
        <v>282221.23</v>
      </c>
      <c r="T1251">
        <v>0</v>
      </c>
      <c r="U1251">
        <v>282221.23</v>
      </c>
      <c r="V1251">
        <v>0</v>
      </c>
      <c r="W1251">
        <v>0</v>
      </c>
      <c r="X1251">
        <v>0</v>
      </c>
      <c r="Y1251">
        <v>282221.23</v>
      </c>
      <c r="Z1251">
        <v>0</v>
      </c>
      <c r="AA1251">
        <v>282221.23</v>
      </c>
    </row>
    <row r="1252" spans="1:27" ht="15" customHeight="1" x14ac:dyDescent="0.25">
      <c r="A1252" s="37" t="str">
        <f t="shared" si="57"/>
        <v>LDUSTFIgnore</v>
      </c>
      <c r="B1252" s="37" t="str">
        <f>VLOOKUP(L1252,Mapping!D:F,3,0)</f>
        <v>Ignore</v>
      </c>
      <c r="C1252" s="37" t="str">
        <f>VLOOKUP(L1252,Mapping!D:G,4,0)</f>
        <v>Ignore</v>
      </c>
      <c r="D1252" s="38">
        <f t="shared" si="58"/>
        <v>-8.0130100000000003E-4</v>
      </c>
      <c r="E1252" s="38">
        <f t="shared" si="59"/>
        <v>2.200759E-3</v>
      </c>
      <c r="F1252" s="37" t="str">
        <f>VLOOKUP(L1252,Mapping!D:H,5,0)</f>
        <v>AUM</v>
      </c>
      <c r="G1252" t="s">
        <v>562</v>
      </c>
      <c r="H1252" t="s">
        <v>905</v>
      </c>
      <c r="I1252" t="s">
        <v>1993</v>
      </c>
      <c r="J1252">
        <v>212000</v>
      </c>
      <c r="K1252" t="s">
        <v>595</v>
      </c>
      <c r="L1252">
        <v>212100</v>
      </c>
      <c r="M1252">
        <v>0</v>
      </c>
      <c r="N1252" t="s">
        <v>597</v>
      </c>
      <c r="O1252" t="s">
        <v>565</v>
      </c>
      <c r="P1252">
        <v>0</v>
      </c>
      <c r="Q1252">
        <v>30020.6</v>
      </c>
      <c r="R1252">
        <v>-8013.01</v>
      </c>
      <c r="S1252">
        <v>0</v>
      </c>
      <c r="T1252">
        <v>0</v>
      </c>
      <c r="U1252">
        <v>22007.59</v>
      </c>
      <c r="V1252">
        <v>0</v>
      </c>
      <c r="W1252">
        <v>30020.6</v>
      </c>
      <c r="X1252">
        <v>-8013.01</v>
      </c>
      <c r="Y1252">
        <v>0</v>
      </c>
      <c r="Z1252">
        <v>0</v>
      </c>
      <c r="AA1252">
        <v>22007.59</v>
      </c>
    </row>
    <row r="1253" spans="1:27" ht="15" customHeight="1" x14ac:dyDescent="0.25">
      <c r="A1253" s="37" t="str">
        <f t="shared" si="57"/>
        <v>LDUSTFIgnore</v>
      </c>
      <c r="B1253" s="37" t="str">
        <f>VLOOKUP(L1253,Mapping!D:F,3,0)</f>
        <v>Ignore</v>
      </c>
      <c r="C1253" s="37" t="str">
        <f>VLOOKUP(L1253,Mapping!D:G,4,0)</f>
        <v>Ignore</v>
      </c>
      <c r="D1253" s="38">
        <f t="shared" si="58"/>
        <v>6.9776490000000007E-3</v>
      </c>
      <c r="E1253" s="38">
        <f t="shared" si="59"/>
        <v>6.9776449999999993E-3</v>
      </c>
      <c r="F1253" s="37" t="str">
        <f>VLOOKUP(L1253,Mapping!D:H,5,0)</f>
        <v>AUM</v>
      </c>
      <c r="G1253" t="s">
        <v>562</v>
      </c>
      <c r="H1253" t="s">
        <v>905</v>
      </c>
      <c r="I1253" t="s">
        <v>1993</v>
      </c>
      <c r="J1253">
        <v>212000</v>
      </c>
      <c r="K1253" t="s">
        <v>595</v>
      </c>
      <c r="L1253">
        <v>212101</v>
      </c>
      <c r="M1253">
        <v>0</v>
      </c>
      <c r="N1253" t="s">
        <v>598</v>
      </c>
      <c r="O1253" t="s">
        <v>565</v>
      </c>
      <c r="P1253">
        <v>-0.04</v>
      </c>
      <c r="Q1253">
        <v>0</v>
      </c>
      <c r="R1253">
        <v>0</v>
      </c>
      <c r="S1253">
        <v>69776.490000000005</v>
      </c>
      <c r="T1253">
        <v>0</v>
      </c>
      <c r="U1253">
        <v>69776.45</v>
      </c>
      <c r="V1253">
        <v>-0.04</v>
      </c>
      <c r="W1253">
        <v>0</v>
      </c>
      <c r="X1253">
        <v>0</v>
      </c>
      <c r="Y1253">
        <v>69776.490000000005</v>
      </c>
      <c r="Z1253">
        <v>0</v>
      </c>
      <c r="AA1253">
        <v>69776.45</v>
      </c>
    </row>
    <row r="1254" spans="1:27" ht="15" customHeight="1" x14ac:dyDescent="0.25">
      <c r="A1254" s="37" t="str">
        <f t="shared" si="57"/>
        <v>LDUSTFIgnore</v>
      </c>
      <c r="B1254" s="37" t="str">
        <f>VLOOKUP(L1254,Mapping!D:F,3,0)</f>
        <v>Ignore</v>
      </c>
      <c r="C1254" s="37" t="str">
        <f>VLOOKUP(L1254,Mapping!D:G,4,0)</f>
        <v>Ignore</v>
      </c>
      <c r="D1254" s="38">
        <f t="shared" si="58"/>
        <v>7.6605299999999994E-4</v>
      </c>
      <c r="E1254" s="38">
        <f t="shared" si="59"/>
        <v>1.371181E-3</v>
      </c>
      <c r="F1254" s="37" t="str">
        <f>VLOOKUP(L1254,Mapping!D:H,5,0)</f>
        <v>AUM</v>
      </c>
      <c r="G1254" t="s">
        <v>562</v>
      </c>
      <c r="H1254" t="s">
        <v>905</v>
      </c>
      <c r="I1254" t="s">
        <v>1993</v>
      </c>
      <c r="J1254">
        <v>212000</v>
      </c>
      <c r="K1254" t="s">
        <v>595</v>
      </c>
      <c r="L1254">
        <v>212109</v>
      </c>
      <c r="M1254">
        <v>0</v>
      </c>
      <c r="N1254" t="s">
        <v>1291</v>
      </c>
      <c r="O1254" t="s">
        <v>565</v>
      </c>
      <c r="P1254">
        <v>0</v>
      </c>
      <c r="Q1254">
        <v>6051.28</v>
      </c>
      <c r="R1254">
        <v>0</v>
      </c>
      <c r="S1254">
        <v>7660.53</v>
      </c>
      <c r="T1254">
        <v>0</v>
      </c>
      <c r="U1254">
        <v>13711.81</v>
      </c>
      <c r="V1254">
        <v>0</v>
      </c>
      <c r="W1254">
        <v>6051.28</v>
      </c>
      <c r="X1254">
        <v>0</v>
      </c>
      <c r="Y1254">
        <v>7660.53</v>
      </c>
      <c r="Z1254">
        <v>0</v>
      </c>
      <c r="AA1254">
        <v>13711.81</v>
      </c>
    </row>
    <row r="1255" spans="1:27" ht="15" customHeight="1" x14ac:dyDescent="0.25">
      <c r="A1255" s="37" t="str">
        <f t="shared" si="57"/>
        <v>LDUSTFIgnore</v>
      </c>
      <c r="B1255" s="37" t="str">
        <f>VLOOKUP(L1255,Mapping!D:F,3,0)</f>
        <v>Ignore</v>
      </c>
      <c r="C1255" s="37" t="str">
        <f>VLOOKUP(L1255,Mapping!D:G,4,0)</f>
        <v>Ignore</v>
      </c>
      <c r="D1255" s="38">
        <f t="shared" si="58"/>
        <v>6.8664399999999993E-4</v>
      </c>
      <c r="E1255" s="38">
        <f t="shared" si="59"/>
        <v>7.1731499999999994E-4</v>
      </c>
      <c r="F1255" s="37" t="str">
        <f>VLOOKUP(L1255,Mapping!D:H,5,0)</f>
        <v>AUM</v>
      </c>
      <c r="G1255" t="s">
        <v>562</v>
      </c>
      <c r="H1255" t="s">
        <v>905</v>
      </c>
      <c r="I1255" t="s">
        <v>1993</v>
      </c>
      <c r="J1255">
        <v>212000</v>
      </c>
      <c r="K1255" t="s">
        <v>595</v>
      </c>
      <c r="L1255">
        <v>212117</v>
      </c>
      <c r="M1255">
        <v>0</v>
      </c>
      <c r="N1255" t="s">
        <v>865</v>
      </c>
      <c r="O1255" t="s">
        <v>565</v>
      </c>
      <c r="P1255">
        <v>0</v>
      </c>
      <c r="Q1255">
        <v>306.70999999999998</v>
      </c>
      <c r="R1255">
        <v>0</v>
      </c>
      <c r="S1255">
        <v>6866.44</v>
      </c>
      <c r="T1255">
        <v>0</v>
      </c>
      <c r="U1255">
        <v>7173.15</v>
      </c>
      <c r="V1255">
        <v>0</v>
      </c>
      <c r="W1255">
        <v>306.70999999999998</v>
      </c>
      <c r="X1255">
        <v>0</v>
      </c>
      <c r="Y1255">
        <v>6866.44</v>
      </c>
      <c r="Z1255">
        <v>0</v>
      </c>
      <c r="AA1255">
        <v>7173.15</v>
      </c>
    </row>
    <row r="1256" spans="1:27" ht="15" customHeight="1" x14ac:dyDescent="0.25">
      <c r="A1256" s="37" t="str">
        <f t="shared" si="57"/>
        <v>LDUSTFIgnore</v>
      </c>
      <c r="B1256" s="37" t="str">
        <f>VLOOKUP(L1256,Mapping!D:F,3,0)</f>
        <v>Ignore</v>
      </c>
      <c r="C1256" s="37" t="str">
        <f>VLOOKUP(L1256,Mapping!D:G,4,0)</f>
        <v>Ignore</v>
      </c>
      <c r="D1256" s="38">
        <f t="shared" si="58"/>
        <v>2.5571978789999998</v>
      </c>
      <c r="E1256" s="38">
        <f t="shared" si="59"/>
        <v>2.557197875</v>
      </c>
      <c r="F1256" s="37" t="str">
        <f>VLOOKUP(L1256,Mapping!D:H,5,0)</f>
        <v>AUM</v>
      </c>
      <c r="G1256" t="s">
        <v>562</v>
      </c>
      <c r="H1256" t="s">
        <v>905</v>
      </c>
      <c r="I1256" t="s">
        <v>1993</v>
      </c>
      <c r="J1256">
        <v>212000</v>
      </c>
      <c r="K1256" t="s">
        <v>595</v>
      </c>
      <c r="L1256">
        <v>212121</v>
      </c>
      <c r="M1256">
        <v>0</v>
      </c>
      <c r="N1256" t="s">
        <v>602</v>
      </c>
      <c r="O1256" t="s">
        <v>565</v>
      </c>
      <c r="P1256">
        <v>-0.04</v>
      </c>
      <c r="Q1256">
        <v>0</v>
      </c>
      <c r="R1256">
        <v>0</v>
      </c>
      <c r="S1256">
        <v>25571978.789999999</v>
      </c>
      <c r="T1256">
        <v>0</v>
      </c>
      <c r="U1256">
        <v>25571978.75</v>
      </c>
      <c r="V1256">
        <v>-0.04</v>
      </c>
      <c r="W1256">
        <v>0</v>
      </c>
      <c r="X1256">
        <v>0</v>
      </c>
      <c r="Y1256">
        <v>25571978.789999999</v>
      </c>
      <c r="Z1256">
        <v>0</v>
      </c>
      <c r="AA1256">
        <v>25571978.75</v>
      </c>
    </row>
    <row r="1257" spans="1:27" ht="15" customHeight="1" x14ac:dyDescent="0.25">
      <c r="A1257" s="37" t="str">
        <f t="shared" si="57"/>
        <v>LDUSTFIgnore</v>
      </c>
      <c r="B1257" s="37" t="str">
        <f>VLOOKUP(L1257,Mapping!D:F,3,0)</f>
        <v>Ignore</v>
      </c>
      <c r="C1257" s="37" t="str">
        <f>VLOOKUP(L1257,Mapping!D:G,4,0)</f>
        <v>Ignore</v>
      </c>
      <c r="D1257" s="38">
        <f t="shared" si="58"/>
        <v>0.24947614100000001</v>
      </c>
      <c r="E1257" s="38">
        <f t="shared" si="59"/>
        <v>0.24948614100000002</v>
      </c>
      <c r="F1257" s="37" t="str">
        <f>VLOOKUP(L1257,Mapping!D:H,5,0)</f>
        <v>AUM</v>
      </c>
      <c r="G1257" t="s">
        <v>562</v>
      </c>
      <c r="H1257" t="s">
        <v>905</v>
      </c>
      <c r="I1257" t="s">
        <v>1993</v>
      </c>
      <c r="J1257">
        <v>212000</v>
      </c>
      <c r="K1257" t="s">
        <v>595</v>
      </c>
      <c r="L1257">
        <v>212124</v>
      </c>
      <c r="M1257">
        <v>0</v>
      </c>
      <c r="N1257" t="s">
        <v>603</v>
      </c>
      <c r="O1257" t="s">
        <v>565</v>
      </c>
      <c r="P1257">
        <v>0</v>
      </c>
      <c r="Q1257">
        <v>100</v>
      </c>
      <c r="R1257">
        <v>0</v>
      </c>
      <c r="S1257">
        <v>2494761.41</v>
      </c>
      <c r="T1257">
        <v>0</v>
      </c>
      <c r="U1257">
        <v>2494861.41</v>
      </c>
      <c r="V1257">
        <v>0</v>
      </c>
      <c r="W1257">
        <v>100</v>
      </c>
      <c r="X1257">
        <v>0</v>
      </c>
      <c r="Y1257">
        <v>2494761.41</v>
      </c>
      <c r="Z1257">
        <v>0</v>
      </c>
      <c r="AA1257">
        <v>2494861.41</v>
      </c>
    </row>
    <row r="1258" spans="1:27" ht="15" customHeight="1" x14ac:dyDescent="0.25">
      <c r="A1258" s="37" t="str">
        <f t="shared" si="57"/>
        <v>LDUSTFIgnore</v>
      </c>
      <c r="B1258" s="37" t="str">
        <f>VLOOKUP(L1258,Mapping!D:F,3,0)</f>
        <v>Ignore</v>
      </c>
      <c r="C1258" s="37" t="str">
        <f>VLOOKUP(L1258,Mapping!D:G,4,0)</f>
        <v>Ignore</v>
      </c>
      <c r="D1258" s="38">
        <f t="shared" si="58"/>
        <v>3.4241499999999999E-4</v>
      </c>
      <c r="E1258" s="38">
        <f t="shared" si="59"/>
        <v>3.5762199999999999E-4</v>
      </c>
      <c r="F1258" s="37" t="str">
        <f>VLOOKUP(L1258,Mapping!D:H,5,0)</f>
        <v>AUM</v>
      </c>
      <c r="G1258" t="s">
        <v>562</v>
      </c>
      <c r="H1258" t="s">
        <v>905</v>
      </c>
      <c r="I1258" t="s">
        <v>1993</v>
      </c>
      <c r="J1258">
        <v>212000</v>
      </c>
      <c r="K1258" t="s">
        <v>595</v>
      </c>
      <c r="L1258">
        <v>212132</v>
      </c>
      <c r="M1258">
        <v>0</v>
      </c>
      <c r="N1258" t="s">
        <v>1192</v>
      </c>
      <c r="O1258" t="s">
        <v>565</v>
      </c>
      <c r="P1258">
        <v>0</v>
      </c>
      <c r="Q1258">
        <v>152.07</v>
      </c>
      <c r="R1258">
        <v>0</v>
      </c>
      <c r="S1258">
        <v>3424.15</v>
      </c>
      <c r="T1258">
        <v>0</v>
      </c>
      <c r="U1258">
        <v>3576.22</v>
      </c>
      <c r="V1258">
        <v>0</v>
      </c>
      <c r="W1258">
        <v>152.07</v>
      </c>
      <c r="X1258">
        <v>0</v>
      </c>
      <c r="Y1258">
        <v>3424.15</v>
      </c>
      <c r="Z1258">
        <v>0</v>
      </c>
      <c r="AA1258">
        <v>3576.22</v>
      </c>
    </row>
    <row r="1259" spans="1:27" ht="15" customHeight="1" x14ac:dyDescent="0.25">
      <c r="A1259" s="37" t="str">
        <f t="shared" si="57"/>
        <v>LDUSTFIgnore</v>
      </c>
      <c r="B1259" s="37" t="str">
        <f>VLOOKUP(L1259,Mapping!D:F,3,0)</f>
        <v>Ignore</v>
      </c>
      <c r="C1259" s="37" t="str">
        <f>VLOOKUP(L1259,Mapping!D:G,4,0)</f>
        <v>Ignore</v>
      </c>
      <c r="D1259" s="38">
        <f t="shared" si="58"/>
        <v>0</v>
      </c>
      <c r="E1259" s="38">
        <f t="shared" si="59"/>
        <v>-9.8530000000000004E-6</v>
      </c>
      <c r="F1259" s="37" t="str">
        <f>VLOOKUP(L1259,Mapping!D:H,5,0)</f>
        <v>AUM</v>
      </c>
      <c r="G1259" t="s">
        <v>562</v>
      </c>
      <c r="H1259" t="s">
        <v>905</v>
      </c>
      <c r="I1259" t="s">
        <v>1993</v>
      </c>
      <c r="J1259">
        <v>212000</v>
      </c>
      <c r="K1259" t="s">
        <v>595</v>
      </c>
      <c r="L1259">
        <v>212160</v>
      </c>
      <c r="M1259">
        <v>0</v>
      </c>
      <c r="N1259" t="s">
        <v>604</v>
      </c>
      <c r="O1259" t="s">
        <v>565</v>
      </c>
      <c r="P1259">
        <v>-98.53</v>
      </c>
      <c r="Q1259">
        <v>0</v>
      </c>
      <c r="R1259">
        <v>0</v>
      </c>
      <c r="S1259">
        <v>0</v>
      </c>
      <c r="T1259">
        <v>-98.53</v>
      </c>
      <c r="U1259">
        <v>0</v>
      </c>
      <c r="V1259">
        <v>-98.53</v>
      </c>
      <c r="W1259">
        <v>0</v>
      </c>
      <c r="X1259">
        <v>0</v>
      </c>
      <c r="Y1259">
        <v>0</v>
      </c>
      <c r="Z1259">
        <v>-98.53</v>
      </c>
      <c r="AA1259">
        <v>0</v>
      </c>
    </row>
    <row r="1260" spans="1:27" ht="15" customHeight="1" x14ac:dyDescent="0.25">
      <c r="A1260" s="37" t="str">
        <f t="shared" si="57"/>
        <v>LDUSTFIgnore</v>
      </c>
      <c r="B1260" s="37" t="str">
        <f>VLOOKUP(L1260,Mapping!D:F,3,0)</f>
        <v>Ignore</v>
      </c>
      <c r="C1260" s="37" t="str">
        <f>VLOOKUP(L1260,Mapping!D:G,4,0)</f>
        <v>Ignore</v>
      </c>
      <c r="D1260" s="38">
        <f t="shared" si="58"/>
        <v>9.0783283079999997</v>
      </c>
      <c r="E1260" s="38">
        <f t="shared" si="59"/>
        <v>19.676359687000001</v>
      </c>
      <c r="F1260" s="37" t="str">
        <f>VLOOKUP(L1260,Mapping!D:H,5,0)</f>
        <v>AUM</v>
      </c>
      <c r="G1260" t="s">
        <v>562</v>
      </c>
      <c r="H1260" t="s">
        <v>905</v>
      </c>
      <c r="I1260" t="s">
        <v>1993</v>
      </c>
      <c r="J1260">
        <v>212000</v>
      </c>
      <c r="K1260" t="s">
        <v>595</v>
      </c>
      <c r="L1260">
        <v>212181</v>
      </c>
      <c r="M1260">
        <v>0</v>
      </c>
      <c r="N1260" t="s">
        <v>812</v>
      </c>
      <c r="O1260" t="s">
        <v>565</v>
      </c>
      <c r="P1260">
        <v>0</v>
      </c>
      <c r="Q1260">
        <v>105980313.79000001</v>
      </c>
      <c r="R1260">
        <v>0</v>
      </c>
      <c r="S1260">
        <v>90783283.079999998</v>
      </c>
      <c r="T1260">
        <v>0</v>
      </c>
      <c r="U1260">
        <v>196763596.87</v>
      </c>
      <c r="V1260">
        <v>0</v>
      </c>
      <c r="W1260">
        <v>105980313.79000001</v>
      </c>
      <c r="X1260">
        <v>0</v>
      </c>
      <c r="Y1260">
        <v>90783283.079999998</v>
      </c>
      <c r="Z1260">
        <v>0</v>
      </c>
      <c r="AA1260">
        <v>196763596.87</v>
      </c>
    </row>
    <row r="1261" spans="1:27" ht="15" customHeight="1" x14ac:dyDescent="0.25">
      <c r="A1261" s="37" t="str">
        <f t="shared" si="57"/>
        <v>LDUSTFIgnore</v>
      </c>
      <c r="B1261" s="37" t="str">
        <f>VLOOKUP(L1261,Mapping!D:F,3,0)</f>
        <v>Ignore</v>
      </c>
      <c r="C1261" s="37" t="str">
        <f>VLOOKUP(L1261,Mapping!D:G,4,0)</f>
        <v>Ignore</v>
      </c>
      <c r="D1261" s="38">
        <f t="shared" si="58"/>
        <v>2.7614299999999996E-4</v>
      </c>
      <c r="E1261" s="38">
        <f t="shared" si="59"/>
        <v>4.77238E-4</v>
      </c>
      <c r="F1261" s="37" t="str">
        <f>VLOOKUP(L1261,Mapping!D:H,5,0)</f>
        <v>AUM</v>
      </c>
      <c r="G1261" t="s">
        <v>562</v>
      </c>
      <c r="H1261" t="s">
        <v>905</v>
      </c>
      <c r="I1261" t="s">
        <v>1993</v>
      </c>
      <c r="J1261">
        <v>212000</v>
      </c>
      <c r="K1261" t="s">
        <v>595</v>
      </c>
      <c r="L1261">
        <v>212185</v>
      </c>
      <c r="M1261">
        <v>0</v>
      </c>
      <c r="N1261" t="s">
        <v>928</v>
      </c>
      <c r="O1261" t="s">
        <v>565</v>
      </c>
      <c r="P1261">
        <v>0</v>
      </c>
      <c r="Q1261">
        <v>2010.95</v>
      </c>
      <c r="R1261">
        <v>0</v>
      </c>
      <c r="S1261">
        <v>2761.43</v>
      </c>
      <c r="T1261">
        <v>0</v>
      </c>
      <c r="U1261">
        <v>4772.38</v>
      </c>
      <c r="V1261">
        <v>0</v>
      </c>
      <c r="W1261">
        <v>2010.95</v>
      </c>
      <c r="X1261">
        <v>0</v>
      </c>
      <c r="Y1261">
        <v>2761.43</v>
      </c>
      <c r="Z1261">
        <v>0</v>
      </c>
      <c r="AA1261">
        <v>4772.38</v>
      </c>
    </row>
    <row r="1262" spans="1:27" ht="15" customHeight="1" x14ac:dyDescent="0.25">
      <c r="A1262" s="37" t="str">
        <f t="shared" si="57"/>
        <v>LDUSTFIgnore</v>
      </c>
      <c r="B1262" s="37" t="str">
        <f>VLOOKUP(L1262,Mapping!D:F,3,0)</f>
        <v>Ignore</v>
      </c>
      <c r="C1262" s="37" t="str">
        <f>VLOOKUP(L1262,Mapping!D:G,4,0)</f>
        <v>Ignore</v>
      </c>
      <c r="D1262" s="38">
        <f t="shared" si="58"/>
        <v>2.2844099999999999E-4</v>
      </c>
      <c r="E1262" s="38">
        <f t="shared" si="59"/>
        <v>2.2844099999999999E-4</v>
      </c>
      <c r="F1262" s="37" t="str">
        <f>VLOOKUP(L1262,Mapping!D:H,5,0)</f>
        <v>AUM</v>
      </c>
      <c r="G1262" t="s">
        <v>562</v>
      </c>
      <c r="H1262" t="s">
        <v>905</v>
      </c>
      <c r="I1262" t="s">
        <v>1993</v>
      </c>
      <c r="J1262">
        <v>212000</v>
      </c>
      <c r="K1262" t="s">
        <v>595</v>
      </c>
      <c r="L1262">
        <v>212186</v>
      </c>
      <c r="M1262">
        <v>0</v>
      </c>
      <c r="N1262" t="s">
        <v>1377</v>
      </c>
      <c r="O1262" t="s">
        <v>565</v>
      </c>
      <c r="P1262">
        <v>0</v>
      </c>
      <c r="Q1262">
        <v>0</v>
      </c>
      <c r="R1262">
        <v>0</v>
      </c>
      <c r="S1262">
        <v>2284.41</v>
      </c>
      <c r="T1262">
        <v>0</v>
      </c>
      <c r="U1262">
        <v>2284.41</v>
      </c>
      <c r="V1262">
        <v>0</v>
      </c>
      <c r="W1262">
        <v>0</v>
      </c>
      <c r="X1262">
        <v>0</v>
      </c>
      <c r="Y1262">
        <v>2284.41</v>
      </c>
      <c r="Z1262">
        <v>0</v>
      </c>
      <c r="AA1262">
        <v>2284.41</v>
      </c>
    </row>
    <row r="1263" spans="1:27" ht="15" customHeight="1" x14ac:dyDescent="0.25">
      <c r="A1263" s="37" t="str">
        <f t="shared" si="57"/>
        <v>LDUSTFIgnore</v>
      </c>
      <c r="B1263" s="37" t="str">
        <f>VLOOKUP(L1263,Mapping!D:F,3,0)</f>
        <v>Ignore</v>
      </c>
      <c r="C1263" s="37" t="str">
        <f>VLOOKUP(L1263,Mapping!D:G,4,0)</f>
        <v>Ignore</v>
      </c>
      <c r="D1263" s="38">
        <f t="shared" si="58"/>
        <v>6.5628729000000011E-2</v>
      </c>
      <c r="E1263" s="38">
        <f t="shared" si="59"/>
        <v>6.0006320999999994E-2</v>
      </c>
      <c r="F1263" s="37" t="str">
        <f>VLOOKUP(L1263,Mapping!D:H,5,0)</f>
        <v>AUM</v>
      </c>
      <c r="G1263" t="s">
        <v>562</v>
      </c>
      <c r="H1263" t="s">
        <v>905</v>
      </c>
      <c r="I1263" t="s">
        <v>1993</v>
      </c>
      <c r="J1263">
        <v>212000</v>
      </c>
      <c r="K1263" t="s">
        <v>595</v>
      </c>
      <c r="L1263">
        <v>212187</v>
      </c>
      <c r="M1263">
        <v>0</v>
      </c>
      <c r="N1263" t="s">
        <v>1023</v>
      </c>
      <c r="O1263" t="s">
        <v>565</v>
      </c>
      <c r="P1263">
        <v>-56224.08</v>
      </c>
      <c r="Q1263">
        <v>0</v>
      </c>
      <c r="R1263">
        <v>0</v>
      </c>
      <c r="S1263">
        <v>656287.29</v>
      </c>
      <c r="T1263">
        <v>0</v>
      </c>
      <c r="U1263">
        <v>600063.21</v>
      </c>
      <c r="V1263">
        <v>-56224.08</v>
      </c>
      <c r="W1263">
        <v>0</v>
      </c>
      <c r="X1263">
        <v>0</v>
      </c>
      <c r="Y1263">
        <v>656287.29</v>
      </c>
      <c r="Z1263">
        <v>0</v>
      </c>
      <c r="AA1263">
        <v>600063.21</v>
      </c>
    </row>
    <row r="1264" spans="1:27" ht="15" customHeight="1" x14ac:dyDescent="0.25">
      <c r="A1264" s="37" t="str">
        <f t="shared" si="57"/>
        <v>LDUSTFIgnore</v>
      </c>
      <c r="B1264" s="37" t="str">
        <f>VLOOKUP(L1264,Mapping!D:F,3,0)</f>
        <v>Ignore</v>
      </c>
      <c r="C1264" s="37" t="str">
        <f>VLOOKUP(L1264,Mapping!D:G,4,0)</f>
        <v>Ignore</v>
      </c>
      <c r="D1264" s="38">
        <f t="shared" si="58"/>
        <v>1.12353E-4</v>
      </c>
      <c r="E1264" s="38">
        <f t="shared" si="59"/>
        <v>1.1459999999999999E-4</v>
      </c>
      <c r="F1264" s="37" t="str">
        <f>VLOOKUP(L1264,Mapping!D:H,5,0)</f>
        <v>AUM</v>
      </c>
      <c r="G1264" t="s">
        <v>562</v>
      </c>
      <c r="H1264" t="s">
        <v>905</v>
      </c>
      <c r="I1264" t="s">
        <v>1993</v>
      </c>
      <c r="J1264">
        <v>212000</v>
      </c>
      <c r="K1264" t="s">
        <v>595</v>
      </c>
      <c r="L1264">
        <v>212191</v>
      </c>
      <c r="M1264">
        <v>0</v>
      </c>
      <c r="N1264" t="s">
        <v>1193</v>
      </c>
      <c r="O1264" t="s">
        <v>565</v>
      </c>
      <c r="P1264">
        <v>0</v>
      </c>
      <c r="Q1264">
        <v>22.47</v>
      </c>
      <c r="R1264">
        <v>0</v>
      </c>
      <c r="S1264">
        <v>1123.53</v>
      </c>
      <c r="T1264">
        <v>0</v>
      </c>
      <c r="U1264">
        <v>1146</v>
      </c>
      <c r="V1264">
        <v>0</v>
      </c>
      <c r="W1264">
        <v>22.47</v>
      </c>
      <c r="X1264">
        <v>0</v>
      </c>
      <c r="Y1264">
        <v>1123.53</v>
      </c>
      <c r="Z1264">
        <v>0</v>
      </c>
      <c r="AA1264">
        <v>1146</v>
      </c>
    </row>
    <row r="1265" spans="1:27" ht="15" customHeight="1" x14ac:dyDescent="0.25">
      <c r="A1265" s="37" t="str">
        <f t="shared" si="57"/>
        <v>LDUSTFIgnore</v>
      </c>
      <c r="B1265" s="37" t="str">
        <f>VLOOKUP(L1265,Mapping!D:F,3,0)</f>
        <v>Ignore</v>
      </c>
      <c r="C1265" s="37" t="str">
        <f>VLOOKUP(L1265,Mapping!D:G,4,0)</f>
        <v>Ignore</v>
      </c>
      <c r="D1265" s="38">
        <f t="shared" si="58"/>
        <v>2.26884E-4</v>
      </c>
      <c r="E1265" s="38">
        <f t="shared" si="59"/>
        <v>2.3868840000000001E-3</v>
      </c>
      <c r="F1265" s="37" t="str">
        <f>VLOOKUP(L1265,Mapping!D:H,5,0)</f>
        <v>AUM</v>
      </c>
      <c r="G1265" t="s">
        <v>562</v>
      </c>
      <c r="H1265" t="s">
        <v>905</v>
      </c>
      <c r="I1265" t="s">
        <v>1993</v>
      </c>
      <c r="J1265">
        <v>212000</v>
      </c>
      <c r="K1265" t="s">
        <v>595</v>
      </c>
      <c r="L1265">
        <v>212194</v>
      </c>
      <c r="M1265">
        <v>0</v>
      </c>
      <c r="N1265" t="s">
        <v>605</v>
      </c>
      <c r="O1265" t="s">
        <v>565</v>
      </c>
      <c r="P1265">
        <v>0</v>
      </c>
      <c r="Q1265">
        <v>21600</v>
      </c>
      <c r="R1265">
        <v>0</v>
      </c>
      <c r="S1265">
        <v>2268.84</v>
      </c>
      <c r="T1265">
        <v>0</v>
      </c>
      <c r="U1265">
        <v>23868.84</v>
      </c>
      <c r="V1265">
        <v>0</v>
      </c>
      <c r="W1265">
        <v>21600</v>
      </c>
      <c r="X1265">
        <v>0</v>
      </c>
      <c r="Y1265">
        <v>2268.84</v>
      </c>
      <c r="Z1265">
        <v>0</v>
      </c>
      <c r="AA1265">
        <v>23868.84</v>
      </c>
    </row>
    <row r="1266" spans="1:27" ht="15" customHeight="1" x14ac:dyDescent="0.25">
      <c r="A1266" s="37" t="str">
        <f t="shared" si="57"/>
        <v>LDUSTFIgnore</v>
      </c>
      <c r="B1266" s="37" t="str">
        <f>VLOOKUP(L1266,Mapping!D:F,3,0)</f>
        <v>Ignore</v>
      </c>
      <c r="C1266" s="37" t="str">
        <f>VLOOKUP(L1266,Mapping!D:G,4,0)</f>
        <v>Ignore</v>
      </c>
      <c r="D1266" s="38">
        <f t="shared" si="58"/>
        <v>5.3296000000000007E-4</v>
      </c>
      <c r="E1266" s="38">
        <f t="shared" si="59"/>
        <v>6.3906E-4</v>
      </c>
      <c r="F1266" s="37" t="str">
        <f>VLOOKUP(L1266,Mapping!D:H,5,0)</f>
        <v>AUM</v>
      </c>
      <c r="G1266" t="s">
        <v>562</v>
      </c>
      <c r="H1266" t="s">
        <v>905</v>
      </c>
      <c r="I1266" t="s">
        <v>1993</v>
      </c>
      <c r="J1266">
        <v>212000</v>
      </c>
      <c r="K1266" t="s">
        <v>595</v>
      </c>
      <c r="L1266">
        <v>212195</v>
      </c>
      <c r="M1266">
        <v>0</v>
      </c>
      <c r="N1266" t="s">
        <v>2247</v>
      </c>
      <c r="O1266" t="s">
        <v>565</v>
      </c>
      <c r="P1266">
        <v>0</v>
      </c>
      <c r="Q1266">
        <v>1061</v>
      </c>
      <c r="R1266">
        <v>0</v>
      </c>
      <c r="S1266">
        <v>5329.6</v>
      </c>
      <c r="T1266">
        <v>0</v>
      </c>
      <c r="U1266">
        <v>6390.6</v>
      </c>
      <c r="V1266">
        <v>0</v>
      </c>
      <c r="W1266">
        <v>1061</v>
      </c>
      <c r="X1266">
        <v>0</v>
      </c>
      <c r="Y1266">
        <v>5329.6</v>
      </c>
      <c r="Z1266">
        <v>0</v>
      </c>
      <c r="AA1266">
        <v>6390.6</v>
      </c>
    </row>
    <row r="1267" spans="1:27" ht="15" customHeight="1" x14ac:dyDescent="0.25">
      <c r="A1267" s="37" t="str">
        <f t="shared" si="57"/>
        <v>LDUSTFIgnore</v>
      </c>
      <c r="B1267" s="37" t="str">
        <f>VLOOKUP(L1267,Mapping!D:F,3,0)</f>
        <v>Ignore</v>
      </c>
      <c r="C1267" s="37" t="str">
        <f>VLOOKUP(L1267,Mapping!D:G,4,0)</f>
        <v>Ignore</v>
      </c>
      <c r="D1267" s="38">
        <f t="shared" si="58"/>
        <v>8.6325099999999999E-4</v>
      </c>
      <c r="E1267" s="38">
        <f t="shared" si="59"/>
        <v>1.1588120000000002E-3</v>
      </c>
      <c r="F1267" s="37" t="str">
        <f>VLOOKUP(L1267,Mapping!D:H,5,0)</f>
        <v>AUM</v>
      </c>
      <c r="G1267" t="s">
        <v>562</v>
      </c>
      <c r="H1267" t="s">
        <v>905</v>
      </c>
      <c r="I1267" t="s">
        <v>1993</v>
      </c>
      <c r="J1267">
        <v>212000</v>
      </c>
      <c r="K1267" t="s">
        <v>595</v>
      </c>
      <c r="L1267">
        <v>212197</v>
      </c>
      <c r="M1267">
        <v>0</v>
      </c>
      <c r="N1267" t="s">
        <v>856</v>
      </c>
      <c r="O1267" t="s">
        <v>565</v>
      </c>
      <c r="P1267">
        <v>0</v>
      </c>
      <c r="Q1267">
        <v>2955.61</v>
      </c>
      <c r="R1267">
        <v>0</v>
      </c>
      <c r="S1267">
        <v>8632.51</v>
      </c>
      <c r="T1267">
        <v>0</v>
      </c>
      <c r="U1267">
        <v>11588.12</v>
      </c>
      <c r="V1267">
        <v>0</v>
      </c>
      <c r="W1267">
        <v>2955.61</v>
      </c>
      <c r="X1267">
        <v>0</v>
      </c>
      <c r="Y1267">
        <v>8632.51</v>
      </c>
      <c r="Z1267">
        <v>0</v>
      </c>
      <c r="AA1267">
        <v>11588.12</v>
      </c>
    </row>
    <row r="1268" spans="1:27" ht="15" customHeight="1" x14ac:dyDescent="0.25">
      <c r="A1268" s="37" t="str">
        <f t="shared" si="57"/>
        <v>LDUSTFIgnore</v>
      </c>
      <c r="B1268" s="37" t="str">
        <f>VLOOKUP(L1268,Mapping!D:F,3,0)</f>
        <v>Ignore</v>
      </c>
      <c r="C1268" s="37" t="str">
        <f>VLOOKUP(L1268,Mapping!D:G,4,0)</f>
        <v>Ignore</v>
      </c>
      <c r="D1268" s="38">
        <f t="shared" si="58"/>
        <v>0.152063318</v>
      </c>
      <c r="E1268" s="38">
        <f t="shared" si="59"/>
        <v>0.28043452699999999</v>
      </c>
      <c r="F1268" s="37" t="str">
        <f>VLOOKUP(L1268,Mapping!D:H,5,0)</f>
        <v>AUM</v>
      </c>
      <c r="G1268" t="s">
        <v>562</v>
      </c>
      <c r="H1268" t="s">
        <v>905</v>
      </c>
      <c r="I1268" t="s">
        <v>1993</v>
      </c>
      <c r="J1268">
        <v>212000</v>
      </c>
      <c r="K1268" t="s">
        <v>595</v>
      </c>
      <c r="L1268">
        <v>212220</v>
      </c>
      <c r="M1268">
        <v>0</v>
      </c>
      <c r="N1268" t="s">
        <v>606</v>
      </c>
      <c r="O1268" t="s">
        <v>565</v>
      </c>
      <c r="P1268">
        <v>0</v>
      </c>
      <c r="Q1268">
        <v>1283712.0900000001</v>
      </c>
      <c r="R1268">
        <v>0</v>
      </c>
      <c r="S1268">
        <v>1520633.18</v>
      </c>
      <c r="T1268">
        <v>0</v>
      </c>
      <c r="U1268">
        <v>2804345.27</v>
      </c>
      <c r="V1268">
        <v>0</v>
      </c>
      <c r="W1268">
        <v>1283712.0900000001</v>
      </c>
      <c r="X1268">
        <v>0</v>
      </c>
      <c r="Y1268">
        <v>1520633.18</v>
      </c>
      <c r="Z1268">
        <v>0</v>
      </c>
      <c r="AA1268">
        <v>2804345.27</v>
      </c>
    </row>
    <row r="1269" spans="1:27" ht="15" customHeight="1" x14ac:dyDescent="0.25">
      <c r="A1269" s="37" t="str">
        <f t="shared" si="57"/>
        <v>LDUSTFIgnore</v>
      </c>
      <c r="B1269" s="37" t="str">
        <f>VLOOKUP(L1269,Mapping!D:F,3,0)</f>
        <v>Ignore</v>
      </c>
      <c r="C1269" s="37" t="str">
        <f>VLOOKUP(L1269,Mapping!D:G,4,0)</f>
        <v>Ignore</v>
      </c>
      <c r="D1269" s="38">
        <f t="shared" si="58"/>
        <v>-0.190889589</v>
      </c>
      <c r="E1269" s="38">
        <f t="shared" si="59"/>
        <v>-0.25645480099999995</v>
      </c>
      <c r="F1269" s="37" t="str">
        <f>VLOOKUP(L1269,Mapping!D:H,5,0)</f>
        <v>AUM</v>
      </c>
      <c r="G1269" t="s">
        <v>562</v>
      </c>
      <c r="H1269" t="s">
        <v>905</v>
      </c>
      <c r="I1269" t="s">
        <v>1993</v>
      </c>
      <c r="J1269">
        <v>212000</v>
      </c>
      <c r="K1269" t="s">
        <v>595</v>
      </c>
      <c r="L1269">
        <v>212223</v>
      </c>
      <c r="M1269">
        <v>0</v>
      </c>
      <c r="N1269" t="s">
        <v>607</v>
      </c>
      <c r="O1269" t="s">
        <v>565</v>
      </c>
      <c r="P1269">
        <v>-655652.12</v>
      </c>
      <c r="Q1269">
        <v>0</v>
      </c>
      <c r="R1269">
        <v>-1908895.89</v>
      </c>
      <c r="S1269">
        <v>0</v>
      </c>
      <c r="T1269">
        <v>-2564548.0099999998</v>
      </c>
      <c r="U1269">
        <v>0</v>
      </c>
      <c r="V1269">
        <v>-655652.12</v>
      </c>
      <c r="W1269">
        <v>0</v>
      </c>
      <c r="X1269">
        <v>-1908895.89</v>
      </c>
      <c r="Y1269">
        <v>0</v>
      </c>
      <c r="Z1269">
        <v>-2564548.0099999998</v>
      </c>
      <c r="AA1269">
        <v>0</v>
      </c>
    </row>
    <row r="1270" spans="1:27" ht="15" customHeight="1" x14ac:dyDescent="0.25">
      <c r="A1270" s="37" t="str">
        <f t="shared" si="57"/>
        <v>LDUSTFIgnore</v>
      </c>
      <c r="B1270" s="37" t="str">
        <f>VLOOKUP(L1270,Mapping!D:F,3,0)</f>
        <v>Ignore</v>
      </c>
      <c r="C1270" s="37" t="str">
        <f>VLOOKUP(L1270,Mapping!D:G,4,0)</f>
        <v>Ignore</v>
      </c>
      <c r="D1270" s="38">
        <f t="shared" si="58"/>
        <v>0</v>
      </c>
      <c r="E1270" s="38">
        <f t="shared" si="59"/>
        <v>-2.65E-7</v>
      </c>
      <c r="F1270" s="37" t="str">
        <f>VLOOKUP(L1270,Mapping!D:H,5,0)</f>
        <v>AUM</v>
      </c>
      <c r="G1270" t="s">
        <v>562</v>
      </c>
      <c r="H1270" t="s">
        <v>905</v>
      </c>
      <c r="I1270" t="s">
        <v>1993</v>
      </c>
      <c r="J1270">
        <v>212000</v>
      </c>
      <c r="K1270" t="s">
        <v>595</v>
      </c>
      <c r="L1270">
        <v>212227</v>
      </c>
      <c r="M1270">
        <v>0</v>
      </c>
      <c r="N1270" t="s">
        <v>750</v>
      </c>
      <c r="O1270" t="s">
        <v>565</v>
      </c>
      <c r="P1270">
        <v>-2.65</v>
      </c>
      <c r="Q1270">
        <v>0</v>
      </c>
      <c r="R1270">
        <v>0</v>
      </c>
      <c r="S1270">
        <v>0</v>
      </c>
      <c r="T1270">
        <v>-2.65</v>
      </c>
      <c r="U1270">
        <v>0</v>
      </c>
      <c r="V1270">
        <v>-2.65</v>
      </c>
      <c r="W1270">
        <v>0</v>
      </c>
      <c r="X1270">
        <v>0</v>
      </c>
      <c r="Y1270">
        <v>0</v>
      </c>
      <c r="Z1270">
        <v>-2.65</v>
      </c>
      <c r="AA1270">
        <v>0</v>
      </c>
    </row>
    <row r="1271" spans="1:27" ht="15" customHeight="1" x14ac:dyDescent="0.25">
      <c r="A1271" s="37" t="str">
        <f t="shared" si="57"/>
        <v>LDUSTFIgnore</v>
      </c>
      <c r="B1271" s="37" t="str">
        <f>VLOOKUP(L1271,Mapping!D:F,3,0)</f>
        <v>Ignore</v>
      </c>
      <c r="C1271" s="37" t="str">
        <f>VLOOKUP(L1271,Mapping!D:G,4,0)</f>
        <v>Ignore</v>
      </c>
      <c r="D1271" s="38">
        <f t="shared" si="58"/>
        <v>9.3190000000000005E-4</v>
      </c>
      <c r="E1271" s="38">
        <f t="shared" si="59"/>
        <v>1.0579000000000001E-3</v>
      </c>
      <c r="F1271" s="37" t="str">
        <f>VLOOKUP(L1271,Mapping!D:H,5,0)</f>
        <v>AUM</v>
      </c>
      <c r="G1271" t="s">
        <v>562</v>
      </c>
      <c r="H1271" t="s">
        <v>905</v>
      </c>
      <c r="I1271" t="s">
        <v>1993</v>
      </c>
      <c r="J1271">
        <v>212000</v>
      </c>
      <c r="K1271" t="s">
        <v>595</v>
      </c>
      <c r="L1271">
        <v>212233</v>
      </c>
      <c r="M1271">
        <v>0</v>
      </c>
      <c r="N1271" t="s">
        <v>608</v>
      </c>
      <c r="O1271" t="s">
        <v>565</v>
      </c>
      <c r="P1271">
        <v>0</v>
      </c>
      <c r="Q1271">
        <v>1260</v>
      </c>
      <c r="R1271">
        <v>0</v>
      </c>
      <c r="S1271">
        <v>9319</v>
      </c>
      <c r="T1271">
        <v>0</v>
      </c>
      <c r="U1271">
        <v>10579</v>
      </c>
      <c r="V1271">
        <v>0</v>
      </c>
      <c r="W1271">
        <v>1260</v>
      </c>
      <c r="X1271">
        <v>0</v>
      </c>
      <c r="Y1271">
        <v>9319</v>
      </c>
      <c r="Z1271">
        <v>0</v>
      </c>
      <c r="AA1271">
        <v>10579</v>
      </c>
    </row>
    <row r="1272" spans="1:27" ht="15" customHeight="1" x14ac:dyDescent="0.25">
      <c r="A1272" s="37" t="str">
        <f t="shared" si="57"/>
        <v>LDUSTFIgnore</v>
      </c>
      <c r="B1272" s="37" t="str">
        <f>VLOOKUP(L1272,Mapping!D:F,3,0)</f>
        <v>Ignore</v>
      </c>
      <c r="C1272" s="37" t="str">
        <f>VLOOKUP(L1272,Mapping!D:G,4,0)</f>
        <v>Ignore</v>
      </c>
      <c r="D1272" s="38">
        <f t="shared" si="58"/>
        <v>3.3815500000000003E-4</v>
      </c>
      <c r="E1272" s="38">
        <f t="shared" si="59"/>
        <v>3.127211E-3</v>
      </c>
      <c r="F1272" s="37" t="str">
        <f>VLOOKUP(L1272,Mapping!D:H,5,0)</f>
        <v>AUM</v>
      </c>
      <c r="G1272" t="s">
        <v>562</v>
      </c>
      <c r="H1272" t="s">
        <v>905</v>
      </c>
      <c r="I1272" t="s">
        <v>1993</v>
      </c>
      <c r="J1272">
        <v>212000</v>
      </c>
      <c r="K1272" t="s">
        <v>595</v>
      </c>
      <c r="L1272">
        <v>212240</v>
      </c>
      <c r="M1272">
        <v>0</v>
      </c>
      <c r="N1272" t="s">
        <v>609</v>
      </c>
      <c r="O1272" t="s">
        <v>565</v>
      </c>
      <c r="P1272">
        <v>0</v>
      </c>
      <c r="Q1272">
        <v>27890.560000000001</v>
      </c>
      <c r="R1272">
        <v>0</v>
      </c>
      <c r="S1272">
        <v>3381.55</v>
      </c>
      <c r="T1272">
        <v>0</v>
      </c>
      <c r="U1272">
        <v>31272.11</v>
      </c>
      <c r="V1272">
        <v>0</v>
      </c>
      <c r="W1272">
        <v>27890.560000000001</v>
      </c>
      <c r="X1272">
        <v>0</v>
      </c>
      <c r="Y1272">
        <v>3381.55</v>
      </c>
      <c r="Z1272">
        <v>0</v>
      </c>
      <c r="AA1272">
        <v>31272.11</v>
      </c>
    </row>
    <row r="1273" spans="1:27" ht="15" customHeight="1" x14ac:dyDescent="0.25">
      <c r="A1273" s="37" t="str">
        <f t="shared" si="57"/>
        <v>LDUSTFIgnore</v>
      </c>
      <c r="B1273" s="37" t="str">
        <f>VLOOKUP(L1273,Mapping!D:F,3,0)</f>
        <v>Ignore</v>
      </c>
      <c r="C1273" s="37" t="str">
        <f>VLOOKUP(L1273,Mapping!D:G,4,0)</f>
        <v>Ignore</v>
      </c>
      <c r="D1273" s="38">
        <f t="shared" si="58"/>
        <v>0</v>
      </c>
      <c r="E1273" s="38">
        <f t="shared" si="59"/>
        <v>6.2500000000000003E-6</v>
      </c>
      <c r="F1273" s="37" t="str">
        <f>VLOOKUP(L1273,Mapping!D:H,5,0)</f>
        <v>AUM</v>
      </c>
      <c r="G1273" t="s">
        <v>562</v>
      </c>
      <c r="H1273" t="s">
        <v>905</v>
      </c>
      <c r="I1273" t="s">
        <v>1993</v>
      </c>
      <c r="J1273">
        <v>212000</v>
      </c>
      <c r="K1273" t="s">
        <v>595</v>
      </c>
      <c r="L1273">
        <v>212247</v>
      </c>
      <c r="M1273">
        <v>0</v>
      </c>
      <c r="N1273" t="s">
        <v>610</v>
      </c>
      <c r="O1273" t="s">
        <v>565</v>
      </c>
      <c r="P1273">
        <v>0</v>
      </c>
      <c r="Q1273">
        <v>62.5</v>
      </c>
      <c r="R1273">
        <v>0</v>
      </c>
      <c r="S1273">
        <v>0</v>
      </c>
      <c r="T1273">
        <v>0</v>
      </c>
      <c r="U1273">
        <v>62.5</v>
      </c>
      <c r="V1273">
        <v>0</v>
      </c>
      <c r="W1273">
        <v>62.5</v>
      </c>
      <c r="X1273">
        <v>0</v>
      </c>
      <c r="Y1273">
        <v>0</v>
      </c>
      <c r="Z1273">
        <v>0</v>
      </c>
      <c r="AA1273">
        <v>62.5</v>
      </c>
    </row>
    <row r="1274" spans="1:27" ht="15" customHeight="1" x14ac:dyDescent="0.25">
      <c r="A1274" s="37" t="str">
        <f t="shared" si="57"/>
        <v>LDUSTFIgnore</v>
      </c>
      <c r="B1274" s="37" t="str">
        <f>VLOOKUP(L1274,Mapping!D:F,3,0)</f>
        <v>Ignore</v>
      </c>
      <c r="C1274" s="37" t="str">
        <f>VLOOKUP(L1274,Mapping!D:G,4,0)</f>
        <v>Ignore</v>
      </c>
      <c r="D1274" s="38">
        <f t="shared" si="58"/>
        <v>6.6889999999999998E-6</v>
      </c>
      <c r="E1274" s="38">
        <f t="shared" si="59"/>
        <v>3.73925E-4</v>
      </c>
      <c r="F1274" s="37" t="str">
        <f>VLOOKUP(L1274,Mapping!D:H,5,0)</f>
        <v>AUM</v>
      </c>
      <c r="G1274" t="s">
        <v>562</v>
      </c>
      <c r="H1274" t="s">
        <v>905</v>
      </c>
      <c r="I1274" t="s">
        <v>1993</v>
      </c>
      <c r="J1274">
        <v>212000</v>
      </c>
      <c r="K1274" t="s">
        <v>595</v>
      </c>
      <c r="L1274">
        <v>212252</v>
      </c>
      <c r="M1274">
        <v>0</v>
      </c>
      <c r="N1274" t="s">
        <v>611</v>
      </c>
      <c r="O1274" t="s">
        <v>565</v>
      </c>
      <c r="P1274">
        <v>0</v>
      </c>
      <c r="Q1274">
        <v>3672.36</v>
      </c>
      <c r="R1274">
        <v>0</v>
      </c>
      <c r="S1274">
        <v>66.89</v>
      </c>
      <c r="T1274">
        <v>0</v>
      </c>
      <c r="U1274">
        <v>3739.25</v>
      </c>
      <c r="V1274">
        <v>0</v>
      </c>
      <c r="W1274">
        <v>3672.36</v>
      </c>
      <c r="X1274">
        <v>0</v>
      </c>
      <c r="Y1274">
        <v>66.89</v>
      </c>
      <c r="Z1274">
        <v>0</v>
      </c>
      <c r="AA1274">
        <v>3739.25</v>
      </c>
    </row>
    <row r="1275" spans="1:27" ht="15" customHeight="1" x14ac:dyDescent="0.25">
      <c r="A1275" s="37" t="str">
        <f t="shared" si="57"/>
        <v>LDUSTFIgnore</v>
      </c>
      <c r="B1275" s="37" t="str">
        <f>VLOOKUP(L1275,Mapping!D:F,3,0)</f>
        <v>Ignore</v>
      </c>
      <c r="C1275" s="37" t="str">
        <f>VLOOKUP(L1275,Mapping!D:G,4,0)</f>
        <v>Ignore</v>
      </c>
      <c r="D1275" s="38">
        <f t="shared" si="58"/>
        <v>-0.22381892999999997</v>
      </c>
      <c r="E1275" s="38">
        <f t="shared" si="59"/>
        <v>9.4396006000000005E-2</v>
      </c>
      <c r="F1275" s="37" t="str">
        <f>VLOOKUP(L1275,Mapping!D:H,5,0)</f>
        <v>AUM</v>
      </c>
      <c r="G1275" t="s">
        <v>562</v>
      </c>
      <c r="H1275" t="s">
        <v>905</v>
      </c>
      <c r="I1275" t="s">
        <v>1993</v>
      </c>
      <c r="J1275">
        <v>212000</v>
      </c>
      <c r="K1275" t="s">
        <v>595</v>
      </c>
      <c r="L1275">
        <v>212255</v>
      </c>
      <c r="M1275">
        <v>0</v>
      </c>
      <c r="N1275" t="s">
        <v>612</v>
      </c>
      <c r="O1275" t="s">
        <v>565</v>
      </c>
      <c r="P1275">
        <v>0</v>
      </c>
      <c r="Q1275">
        <v>3182149.36</v>
      </c>
      <c r="R1275">
        <v>-2238189.2999999998</v>
      </c>
      <c r="S1275">
        <v>0</v>
      </c>
      <c r="T1275">
        <v>0</v>
      </c>
      <c r="U1275">
        <v>943960.06</v>
      </c>
      <c r="V1275">
        <v>0</v>
      </c>
      <c r="W1275">
        <v>3182149.36</v>
      </c>
      <c r="X1275">
        <v>-2238189.2999999998</v>
      </c>
      <c r="Y1275">
        <v>0</v>
      </c>
      <c r="Z1275">
        <v>0</v>
      </c>
      <c r="AA1275">
        <v>943960.06</v>
      </c>
    </row>
    <row r="1276" spans="1:27" ht="15" customHeight="1" x14ac:dyDescent="0.25">
      <c r="A1276" s="37" t="str">
        <f t="shared" si="57"/>
        <v>LDUSTFIgnore</v>
      </c>
      <c r="B1276" s="37" t="str">
        <f>VLOOKUP(L1276,Mapping!D:F,3,0)</f>
        <v>Ignore</v>
      </c>
      <c r="C1276" s="37" t="str">
        <f>VLOOKUP(L1276,Mapping!D:G,4,0)</f>
        <v>Ignore</v>
      </c>
      <c r="D1276" s="38">
        <f t="shared" si="58"/>
        <v>-2.0483400000000001E-3</v>
      </c>
      <c r="E1276" s="38">
        <f t="shared" si="59"/>
        <v>7.0770900000000005E-4</v>
      </c>
      <c r="F1276" s="37" t="str">
        <f>VLOOKUP(L1276,Mapping!D:H,5,0)</f>
        <v>AUM</v>
      </c>
      <c r="G1276" t="s">
        <v>562</v>
      </c>
      <c r="H1276" t="s">
        <v>905</v>
      </c>
      <c r="I1276" t="s">
        <v>1993</v>
      </c>
      <c r="J1276">
        <v>212000</v>
      </c>
      <c r="K1276" t="s">
        <v>595</v>
      </c>
      <c r="L1276">
        <v>212271</v>
      </c>
      <c r="M1276">
        <v>0</v>
      </c>
      <c r="N1276" t="s">
        <v>614</v>
      </c>
      <c r="O1276" t="s">
        <v>565</v>
      </c>
      <c r="P1276">
        <v>0</v>
      </c>
      <c r="Q1276">
        <v>27560.49</v>
      </c>
      <c r="R1276">
        <v>-20483.400000000001</v>
      </c>
      <c r="S1276">
        <v>0</v>
      </c>
      <c r="T1276">
        <v>0</v>
      </c>
      <c r="U1276">
        <v>7077.09</v>
      </c>
      <c r="V1276">
        <v>0</v>
      </c>
      <c r="W1276">
        <v>27560.49</v>
      </c>
      <c r="X1276">
        <v>-20483.400000000001</v>
      </c>
      <c r="Y1276">
        <v>0</v>
      </c>
      <c r="Z1276">
        <v>0</v>
      </c>
      <c r="AA1276">
        <v>7077.09</v>
      </c>
    </row>
    <row r="1277" spans="1:27" ht="15" customHeight="1" x14ac:dyDescent="0.25">
      <c r="A1277" s="37" t="str">
        <f t="shared" si="57"/>
        <v>LDUSTFIgnore</v>
      </c>
      <c r="B1277" s="37" t="str">
        <f>VLOOKUP(L1277,Mapping!D:F,3,0)</f>
        <v>Ignore</v>
      </c>
      <c r="C1277" s="37" t="str">
        <f>VLOOKUP(L1277,Mapping!D:G,4,0)</f>
        <v>Ignore</v>
      </c>
      <c r="D1277" s="38">
        <f t="shared" si="58"/>
        <v>-2.0483400000000001E-3</v>
      </c>
      <c r="E1277" s="38">
        <f t="shared" si="59"/>
        <v>7.0770900000000005E-4</v>
      </c>
      <c r="F1277" s="37" t="str">
        <f>VLOOKUP(L1277,Mapping!D:H,5,0)</f>
        <v>AUM</v>
      </c>
      <c r="G1277" t="s">
        <v>562</v>
      </c>
      <c r="H1277" t="s">
        <v>905</v>
      </c>
      <c r="I1277" t="s">
        <v>1993</v>
      </c>
      <c r="J1277">
        <v>212000</v>
      </c>
      <c r="K1277" t="s">
        <v>595</v>
      </c>
      <c r="L1277">
        <v>212272</v>
      </c>
      <c r="M1277">
        <v>0</v>
      </c>
      <c r="N1277" t="s">
        <v>615</v>
      </c>
      <c r="O1277" t="s">
        <v>565</v>
      </c>
      <c r="P1277">
        <v>0</v>
      </c>
      <c r="Q1277">
        <v>27560.49</v>
      </c>
      <c r="R1277">
        <v>-20483.400000000001</v>
      </c>
      <c r="S1277">
        <v>0</v>
      </c>
      <c r="T1277">
        <v>0</v>
      </c>
      <c r="U1277">
        <v>7077.09</v>
      </c>
      <c r="V1277">
        <v>0</v>
      </c>
      <c r="W1277">
        <v>27560.49</v>
      </c>
      <c r="X1277">
        <v>-20483.400000000001</v>
      </c>
      <c r="Y1277">
        <v>0</v>
      </c>
      <c r="Z1277">
        <v>0</v>
      </c>
      <c r="AA1277">
        <v>7077.09</v>
      </c>
    </row>
    <row r="1278" spans="1:27" ht="15" customHeight="1" x14ac:dyDescent="0.25">
      <c r="A1278" s="37" t="str">
        <f t="shared" si="57"/>
        <v>LDUSTFIgnore</v>
      </c>
      <c r="B1278" s="37" t="str">
        <f>VLOOKUP(L1278,Mapping!D:F,3,0)</f>
        <v>Ignore</v>
      </c>
      <c r="C1278" s="37" t="str">
        <f>VLOOKUP(L1278,Mapping!D:G,4,0)</f>
        <v>Ignore</v>
      </c>
      <c r="D1278" s="38">
        <f t="shared" si="58"/>
        <v>7.0284099999999995E-4</v>
      </c>
      <c r="E1278" s="38">
        <f t="shared" si="59"/>
        <v>7.7608000000000006E-4</v>
      </c>
      <c r="F1278" s="37" t="str">
        <f>VLOOKUP(L1278,Mapping!D:H,5,0)</f>
        <v>AUM</v>
      </c>
      <c r="G1278" t="s">
        <v>562</v>
      </c>
      <c r="H1278" t="s">
        <v>905</v>
      </c>
      <c r="I1278" t="s">
        <v>1993</v>
      </c>
      <c r="J1278">
        <v>212000</v>
      </c>
      <c r="K1278" t="s">
        <v>595</v>
      </c>
      <c r="L1278">
        <v>212427</v>
      </c>
      <c r="M1278">
        <v>0</v>
      </c>
      <c r="N1278" t="s">
        <v>682</v>
      </c>
      <c r="O1278" t="s">
        <v>565</v>
      </c>
      <c r="P1278">
        <v>0</v>
      </c>
      <c r="Q1278">
        <v>732.39</v>
      </c>
      <c r="R1278">
        <v>0</v>
      </c>
      <c r="S1278">
        <v>7028.41</v>
      </c>
      <c r="T1278">
        <v>0</v>
      </c>
      <c r="U1278">
        <v>7760.8</v>
      </c>
      <c r="V1278">
        <v>0</v>
      </c>
      <c r="W1278">
        <v>732.39</v>
      </c>
      <c r="X1278">
        <v>0</v>
      </c>
      <c r="Y1278">
        <v>7028.41</v>
      </c>
      <c r="Z1278">
        <v>0</v>
      </c>
      <c r="AA1278">
        <v>7760.8</v>
      </c>
    </row>
    <row r="1279" spans="1:27" ht="15" customHeight="1" x14ac:dyDescent="0.25">
      <c r="A1279" s="37" t="str">
        <f t="shared" si="57"/>
        <v>LDUSTFIgnore</v>
      </c>
      <c r="B1279" s="37" t="str">
        <f>VLOOKUP(L1279,Mapping!D:F,3,0)</f>
        <v>Ignore</v>
      </c>
      <c r="C1279" s="37" t="str">
        <f>VLOOKUP(L1279,Mapping!D:G,4,0)</f>
        <v>Ignore</v>
      </c>
      <c r="D1279" s="38">
        <f t="shared" si="58"/>
        <v>9.9002783999999996E-2</v>
      </c>
      <c r="E1279" s="38">
        <f t="shared" si="59"/>
        <v>0</v>
      </c>
      <c r="F1279" s="37" t="str">
        <f>VLOOKUP(L1279,Mapping!D:H,5,0)</f>
        <v>AUM</v>
      </c>
      <c r="G1279" t="s">
        <v>562</v>
      </c>
      <c r="H1279" t="s">
        <v>905</v>
      </c>
      <c r="I1279" t="s">
        <v>1993</v>
      </c>
      <c r="J1279">
        <v>212000</v>
      </c>
      <c r="K1279" t="s">
        <v>595</v>
      </c>
      <c r="L1279">
        <v>213106</v>
      </c>
      <c r="M1279">
        <v>0</v>
      </c>
      <c r="N1279" t="s">
        <v>2248</v>
      </c>
      <c r="O1279" t="s">
        <v>565</v>
      </c>
      <c r="P1279">
        <v>-990027.84</v>
      </c>
      <c r="Q1279">
        <v>0</v>
      </c>
      <c r="R1279">
        <v>0</v>
      </c>
      <c r="S1279">
        <v>990027.84</v>
      </c>
      <c r="T1279">
        <v>0</v>
      </c>
      <c r="U1279">
        <v>0</v>
      </c>
      <c r="V1279">
        <v>-990027.84</v>
      </c>
      <c r="W1279">
        <v>0</v>
      </c>
      <c r="X1279">
        <v>0</v>
      </c>
      <c r="Y1279">
        <v>990027.84</v>
      </c>
      <c r="Z1279">
        <v>0</v>
      </c>
      <c r="AA1279">
        <v>0</v>
      </c>
    </row>
    <row r="1280" spans="1:27" ht="15" customHeight="1" x14ac:dyDescent="0.25">
      <c r="A1280" s="37" t="str">
        <f t="shared" si="57"/>
        <v>LDUSTFIgnore</v>
      </c>
      <c r="B1280" s="37" t="str">
        <f>VLOOKUP(L1280,Mapping!D:F,3,0)</f>
        <v>Ignore</v>
      </c>
      <c r="C1280" s="37" t="str">
        <f>VLOOKUP(L1280,Mapping!D:G,4,0)</f>
        <v>Ignore</v>
      </c>
      <c r="D1280" s="38">
        <f t="shared" si="58"/>
        <v>-0.10030942399999999</v>
      </c>
      <c r="E1280" s="38">
        <f t="shared" si="59"/>
        <v>2.3000000000000001E-8</v>
      </c>
      <c r="F1280" s="37" t="str">
        <f>VLOOKUP(L1280,Mapping!D:H,5,0)</f>
        <v>AUM</v>
      </c>
      <c r="G1280" t="s">
        <v>562</v>
      </c>
      <c r="H1280" t="s">
        <v>905</v>
      </c>
      <c r="I1280" t="s">
        <v>1993</v>
      </c>
      <c r="J1280">
        <v>212000</v>
      </c>
      <c r="K1280" t="s">
        <v>595</v>
      </c>
      <c r="L1280">
        <v>213160</v>
      </c>
      <c r="M1280">
        <v>0</v>
      </c>
      <c r="N1280" t="s">
        <v>2249</v>
      </c>
      <c r="O1280" t="s">
        <v>565</v>
      </c>
      <c r="P1280">
        <v>0</v>
      </c>
      <c r="Q1280">
        <v>1003094.47</v>
      </c>
      <c r="R1280">
        <v>-1003094.24</v>
      </c>
      <c r="S1280">
        <v>0</v>
      </c>
      <c r="T1280">
        <v>0</v>
      </c>
      <c r="U1280">
        <v>0.23</v>
      </c>
      <c r="V1280">
        <v>0</v>
      </c>
      <c r="W1280">
        <v>1003094.47</v>
      </c>
      <c r="X1280">
        <v>-1003094.24</v>
      </c>
      <c r="Y1280">
        <v>0</v>
      </c>
      <c r="Z1280">
        <v>0</v>
      </c>
      <c r="AA1280">
        <v>0.23</v>
      </c>
    </row>
    <row r="1281" spans="1:27" ht="15" customHeight="1" x14ac:dyDescent="0.25">
      <c r="A1281" s="37" t="str">
        <f t="shared" si="57"/>
        <v>LDUSTFIgnore</v>
      </c>
      <c r="B1281" s="37" t="str">
        <f>VLOOKUP(L1281,Mapping!D:F,3,0)</f>
        <v>Ignore</v>
      </c>
      <c r="C1281" s="37" t="str">
        <f>VLOOKUP(L1281,Mapping!D:G,4,0)</f>
        <v>Ignore</v>
      </c>
      <c r="D1281" s="38">
        <f t="shared" si="58"/>
        <v>3.3815500000000003E-4</v>
      </c>
      <c r="E1281" s="38">
        <f t="shared" si="59"/>
        <v>3.127211E-3</v>
      </c>
      <c r="F1281" s="37" t="str">
        <f>VLOOKUP(L1281,Mapping!D:H,5,0)</f>
        <v>AUM</v>
      </c>
      <c r="G1281" t="s">
        <v>562</v>
      </c>
      <c r="H1281" t="s">
        <v>905</v>
      </c>
      <c r="I1281" t="s">
        <v>1993</v>
      </c>
      <c r="J1281">
        <v>212000</v>
      </c>
      <c r="K1281" t="s">
        <v>595</v>
      </c>
      <c r="L1281">
        <v>213166</v>
      </c>
      <c r="M1281">
        <v>0</v>
      </c>
      <c r="N1281" t="s">
        <v>616</v>
      </c>
      <c r="O1281" t="s">
        <v>565</v>
      </c>
      <c r="P1281">
        <v>0</v>
      </c>
      <c r="Q1281">
        <v>27890.560000000001</v>
      </c>
      <c r="R1281">
        <v>0</v>
      </c>
      <c r="S1281">
        <v>3381.55</v>
      </c>
      <c r="T1281">
        <v>0</v>
      </c>
      <c r="U1281">
        <v>31272.11</v>
      </c>
      <c r="V1281">
        <v>0</v>
      </c>
      <c r="W1281">
        <v>27890.560000000001</v>
      </c>
      <c r="X1281">
        <v>0</v>
      </c>
      <c r="Y1281">
        <v>3381.55</v>
      </c>
      <c r="Z1281">
        <v>0</v>
      </c>
      <c r="AA1281">
        <v>31272.11</v>
      </c>
    </row>
    <row r="1282" spans="1:27" ht="15" customHeight="1" x14ac:dyDescent="0.25">
      <c r="A1282" s="37" t="str">
        <f t="shared" si="57"/>
        <v>LDUSTFIgnore</v>
      </c>
      <c r="B1282" s="37" t="str">
        <f>VLOOKUP(L1282,Mapping!D:F,3,0)</f>
        <v>Ignore</v>
      </c>
      <c r="C1282" s="37" t="str">
        <f>VLOOKUP(L1282,Mapping!D:G,4,0)</f>
        <v>Ignore</v>
      </c>
      <c r="D1282" s="38">
        <f t="shared" si="58"/>
        <v>5.8593050000000004E-3</v>
      </c>
      <c r="E1282" s="38">
        <f t="shared" si="59"/>
        <v>3.9906559999999995E-3</v>
      </c>
      <c r="F1282" s="37" t="str">
        <f>VLOOKUP(L1282,Mapping!D:H,5,0)</f>
        <v>AUM</v>
      </c>
      <c r="G1282" t="s">
        <v>562</v>
      </c>
      <c r="H1282" t="s">
        <v>905</v>
      </c>
      <c r="I1282" t="s">
        <v>1993</v>
      </c>
      <c r="J1282">
        <v>212000</v>
      </c>
      <c r="K1282" t="s">
        <v>595</v>
      </c>
      <c r="L1282">
        <v>214100</v>
      </c>
      <c r="M1282">
        <v>0</v>
      </c>
      <c r="N1282" t="s">
        <v>858</v>
      </c>
      <c r="O1282" t="s">
        <v>565</v>
      </c>
      <c r="P1282">
        <v>-18686.490000000002</v>
      </c>
      <c r="Q1282">
        <v>0</v>
      </c>
      <c r="R1282">
        <v>0</v>
      </c>
      <c r="S1282">
        <v>58593.05</v>
      </c>
      <c r="T1282">
        <v>0</v>
      </c>
      <c r="U1282">
        <v>39906.559999999998</v>
      </c>
      <c r="V1282">
        <v>-18686.490000000002</v>
      </c>
      <c r="W1282">
        <v>0</v>
      </c>
      <c r="X1282">
        <v>0</v>
      </c>
      <c r="Y1282">
        <v>58593.05</v>
      </c>
      <c r="Z1282">
        <v>0</v>
      </c>
      <c r="AA1282">
        <v>39906.559999999998</v>
      </c>
    </row>
    <row r="1283" spans="1:27" ht="15" customHeight="1" x14ac:dyDescent="0.25">
      <c r="A1283" s="37" t="str">
        <f t="shared" si="57"/>
        <v>LDUSTFIgnore</v>
      </c>
      <c r="B1283" s="37" t="str">
        <f>VLOOKUP(L1283,Mapping!D:F,3,0)</f>
        <v>Ignore</v>
      </c>
      <c r="C1283" s="37" t="str">
        <f>VLOOKUP(L1283,Mapping!D:G,4,0)</f>
        <v>Ignore</v>
      </c>
      <c r="D1283" s="38">
        <f t="shared" si="58"/>
        <v>0</v>
      </c>
      <c r="E1283" s="38">
        <f t="shared" si="59"/>
        <v>1.7228000000000002E-5</v>
      </c>
      <c r="F1283" s="37" t="str">
        <f>VLOOKUP(L1283,Mapping!D:H,5,0)</f>
        <v>AUM</v>
      </c>
      <c r="G1283" t="s">
        <v>562</v>
      </c>
      <c r="H1283" t="s">
        <v>905</v>
      </c>
      <c r="I1283" t="s">
        <v>1993</v>
      </c>
      <c r="J1283">
        <v>212000</v>
      </c>
      <c r="K1283" t="s">
        <v>595</v>
      </c>
      <c r="L1283">
        <v>220121</v>
      </c>
      <c r="M1283">
        <v>0</v>
      </c>
      <c r="N1283" t="s">
        <v>2250</v>
      </c>
      <c r="O1283" t="s">
        <v>565</v>
      </c>
      <c r="P1283">
        <v>0</v>
      </c>
      <c r="Q1283">
        <v>172.28</v>
      </c>
      <c r="R1283">
        <v>0</v>
      </c>
      <c r="S1283">
        <v>0</v>
      </c>
      <c r="T1283">
        <v>0</v>
      </c>
      <c r="U1283">
        <v>172.28</v>
      </c>
      <c r="V1283">
        <v>0</v>
      </c>
      <c r="W1283">
        <v>172.28</v>
      </c>
      <c r="X1283">
        <v>0</v>
      </c>
      <c r="Y1283">
        <v>0</v>
      </c>
      <c r="Z1283">
        <v>0</v>
      </c>
      <c r="AA1283">
        <v>172.28</v>
      </c>
    </row>
    <row r="1284" spans="1:27" ht="15" customHeight="1" x14ac:dyDescent="0.25">
      <c r="A1284" s="37" t="str">
        <f t="shared" ref="A1284:A1347" si="60">H1284&amp;B1284</f>
        <v>LDUSTFIgnore</v>
      </c>
      <c r="B1284" s="37" t="str">
        <f>VLOOKUP(L1284,Mapping!D:F,3,0)</f>
        <v>Ignore</v>
      </c>
      <c r="C1284" s="37" t="str">
        <f>VLOOKUP(L1284,Mapping!D:G,4,0)</f>
        <v>Ignore</v>
      </c>
      <c r="D1284" s="38">
        <f t="shared" ref="D1284:D1347" si="61">(X1284+Y1284)/10000000</f>
        <v>8.9919300000000006E-4</v>
      </c>
      <c r="E1284" s="38">
        <f t="shared" ref="E1284:E1347" si="62">(Z1284+AA1284)/10000000</f>
        <v>0</v>
      </c>
      <c r="F1284" s="37" t="str">
        <f>VLOOKUP(L1284,Mapping!D:H,5,0)</f>
        <v>AUM</v>
      </c>
      <c r="G1284" t="s">
        <v>562</v>
      </c>
      <c r="H1284" t="s">
        <v>905</v>
      </c>
      <c r="I1284" t="s">
        <v>1993</v>
      </c>
      <c r="J1284">
        <v>212000</v>
      </c>
      <c r="K1284" t="s">
        <v>595</v>
      </c>
      <c r="L1284">
        <v>220125</v>
      </c>
      <c r="M1284">
        <v>0</v>
      </c>
      <c r="N1284" t="s">
        <v>2258</v>
      </c>
      <c r="O1284" t="s">
        <v>565</v>
      </c>
      <c r="P1284">
        <v>-8991.93</v>
      </c>
      <c r="Q1284">
        <v>0</v>
      </c>
      <c r="R1284">
        <v>0</v>
      </c>
      <c r="S1284">
        <v>8991.93</v>
      </c>
      <c r="T1284">
        <v>0</v>
      </c>
      <c r="U1284">
        <v>0</v>
      </c>
      <c r="V1284">
        <v>-8991.93</v>
      </c>
      <c r="W1284">
        <v>0</v>
      </c>
      <c r="X1284">
        <v>0</v>
      </c>
      <c r="Y1284">
        <v>8991.93</v>
      </c>
      <c r="Z1284">
        <v>0</v>
      </c>
      <c r="AA1284">
        <v>0</v>
      </c>
    </row>
    <row r="1285" spans="1:27" ht="15" customHeight="1" x14ac:dyDescent="0.25">
      <c r="A1285" s="37" t="str">
        <f t="shared" si="60"/>
        <v>LDUSTFIgnore</v>
      </c>
      <c r="B1285" s="37" t="str">
        <f>VLOOKUP(L1285,Mapping!D:F,3,0)</f>
        <v>Ignore</v>
      </c>
      <c r="C1285" s="37" t="str">
        <f>VLOOKUP(L1285,Mapping!D:G,4,0)</f>
        <v>Ignore</v>
      </c>
      <c r="D1285" s="38">
        <f t="shared" si="61"/>
        <v>4.0744699999999996E-4</v>
      </c>
      <c r="E1285" s="38">
        <f t="shared" si="62"/>
        <v>0</v>
      </c>
      <c r="F1285" s="37" t="str">
        <f>VLOOKUP(L1285,Mapping!D:H,5,0)</f>
        <v>AUM</v>
      </c>
      <c r="G1285" t="s">
        <v>562</v>
      </c>
      <c r="H1285" t="s">
        <v>905</v>
      </c>
      <c r="I1285" t="s">
        <v>1993</v>
      </c>
      <c r="J1285">
        <v>212000</v>
      </c>
      <c r="K1285" t="s">
        <v>595</v>
      </c>
      <c r="L1285">
        <v>220126</v>
      </c>
      <c r="M1285">
        <v>0</v>
      </c>
      <c r="N1285" t="s">
        <v>2259</v>
      </c>
      <c r="O1285" t="s">
        <v>565</v>
      </c>
      <c r="P1285">
        <v>-4074.47</v>
      </c>
      <c r="Q1285">
        <v>0</v>
      </c>
      <c r="R1285">
        <v>0</v>
      </c>
      <c r="S1285">
        <v>4074.47</v>
      </c>
      <c r="T1285">
        <v>0</v>
      </c>
      <c r="U1285">
        <v>0</v>
      </c>
      <c r="V1285">
        <v>-4074.47</v>
      </c>
      <c r="W1285">
        <v>0</v>
      </c>
      <c r="X1285">
        <v>0</v>
      </c>
      <c r="Y1285">
        <v>4074.47</v>
      </c>
      <c r="Z1285">
        <v>0</v>
      </c>
      <c r="AA1285">
        <v>0</v>
      </c>
    </row>
    <row r="1286" spans="1:27" ht="15" customHeight="1" x14ac:dyDescent="0.25">
      <c r="A1286" s="37" t="str">
        <f t="shared" si="60"/>
        <v>LDUSTFIgnore</v>
      </c>
      <c r="B1286" s="37" t="str">
        <f>VLOOKUP(L1286,Mapping!D:F,3,0)</f>
        <v>Ignore</v>
      </c>
      <c r="C1286" s="37" t="str">
        <f>VLOOKUP(L1286,Mapping!D:G,4,0)</f>
        <v>Ignore</v>
      </c>
      <c r="D1286" s="38">
        <f t="shared" si="61"/>
        <v>1.1841871E-2</v>
      </c>
      <c r="E1286" s="38">
        <f t="shared" si="62"/>
        <v>1.3810492000000001E-2</v>
      </c>
      <c r="F1286" s="37" t="str">
        <f>VLOOKUP(L1286,Mapping!D:H,5,0)</f>
        <v>AUM</v>
      </c>
      <c r="G1286" t="s">
        <v>562</v>
      </c>
      <c r="H1286" t="s">
        <v>905</v>
      </c>
      <c r="I1286" t="s">
        <v>1993</v>
      </c>
      <c r="J1286">
        <v>212000</v>
      </c>
      <c r="K1286" t="s">
        <v>595</v>
      </c>
      <c r="L1286">
        <v>252226</v>
      </c>
      <c r="M1286">
        <v>0</v>
      </c>
      <c r="N1286" t="s">
        <v>813</v>
      </c>
      <c r="O1286" t="s">
        <v>565</v>
      </c>
      <c r="P1286">
        <v>0</v>
      </c>
      <c r="Q1286">
        <v>19686.21</v>
      </c>
      <c r="R1286">
        <v>0</v>
      </c>
      <c r="S1286">
        <v>118418.71</v>
      </c>
      <c r="T1286">
        <v>0</v>
      </c>
      <c r="U1286">
        <v>138104.92000000001</v>
      </c>
      <c r="V1286">
        <v>0</v>
      </c>
      <c r="W1286">
        <v>19686.21</v>
      </c>
      <c r="X1286">
        <v>0</v>
      </c>
      <c r="Y1286">
        <v>118418.71</v>
      </c>
      <c r="Z1286">
        <v>0</v>
      </c>
      <c r="AA1286">
        <v>138104.92000000001</v>
      </c>
    </row>
    <row r="1287" spans="1:27" ht="15" customHeight="1" x14ac:dyDescent="0.25">
      <c r="A1287" s="37" t="str">
        <f t="shared" si="60"/>
        <v>LDUSTFIgnore</v>
      </c>
      <c r="B1287" s="37" t="str">
        <f>VLOOKUP(L1287,Mapping!D:F,3,0)</f>
        <v>Ignore</v>
      </c>
      <c r="C1287" s="37" t="str">
        <f>VLOOKUP(L1287,Mapping!D:G,4,0)</f>
        <v>Ignore</v>
      </c>
      <c r="D1287" s="38">
        <f t="shared" si="61"/>
        <v>-2.3544987E-2</v>
      </c>
      <c r="E1287" s="38">
        <f t="shared" si="62"/>
        <v>7.0763270000000003E-3</v>
      </c>
      <c r="F1287" s="37" t="str">
        <f>VLOOKUP(L1287,Mapping!D:H,5,0)</f>
        <v>AUM</v>
      </c>
      <c r="G1287" t="s">
        <v>562</v>
      </c>
      <c r="H1287" t="s">
        <v>905</v>
      </c>
      <c r="I1287" t="s">
        <v>1993</v>
      </c>
      <c r="J1287">
        <v>213000</v>
      </c>
      <c r="K1287" t="s">
        <v>617</v>
      </c>
      <c r="L1287">
        <v>213500</v>
      </c>
      <c r="M1287">
        <v>0</v>
      </c>
      <c r="N1287" t="s">
        <v>618</v>
      </c>
      <c r="O1287" t="s">
        <v>565</v>
      </c>
      <c r="P1287">
        <v>0</v>
      </c>
      <c r="Q1287">
        <v>306213.14</v>
      </c>
      <c r="R1287">
        <v>-235449.87</v>
      </c>
      <c r="S1287">
        <v>0</v>
      </c>
      <c r="T1287">
        <v>0</v>
      </c>
      <c r="U1287">
        <v>70763.27</v>
      </c>
      <c r="V1287">
        <v>0</v>
      </c>
      <c r="W1287">
        <v>306213.14</v>
      </c>
      <c r="X1287">
        <v>-235449.87</v>
      </c>
      <c r="Y1287">
        <v>0</v>
      </c>
      <c r="Z1287">
        <v>0</v>
      </c>
      <c r="AA1287">
        <v>70763.27</v>
      </c>
    </row>
    <row r="1288" spans="1:27" ht="15" customHeight="1" x14ac:dyDescent="0.25">
      <c r="A1288" s="37" t="str">
        <f t="shared" si="60"/>
        <v>LDUSTFIgnore</v>
      </c>
      <c r="B1288" s="37" t="str">
        <f>VLOOKUP(L1288,Mapping!D:F,3,0)</f>
        <v>Ignore</v>
      </c>
      <c r="C1288" s="37" t="str">
        <f>VLOOKUP(L1288,Mapping!D:G,4,0)</f>
        <v>Ignore</v>
      </c>
      <c r="D1288" s="38">
        <f t="shared" si="61"/>
        <v>5.2661199999999998E-4</v>
      </c>
      <c r="E1288" s="38">
        <f t="shared" si="62"/>
        <v>1.4406719999999998E-3</v>
      </c>
      <c r="F1288" s="37" t="str">
        <f>VLOOKUP(L1288,Mapping!D:H,5,0)</f>
        <v>AUM</v>
      </c>
      <c r="G1288" t="s">
        <v>562</v>
      </c>
      <c r="H1288" t="s">
        <v>905</v>
      </c>
      <c r="I1288" t="s">
        <v>1993</v>
      </c>
      <c r="J1288">
        <v>220000</v>
      </c>
      <c r="K1288" t="s">
        <v>619</v>
      </c>
      <c r="L1288">
        <v>210125</v>
      </c>
      <c r="M1288">
        <v>0</v>
      </c>
      <c r="N1288" t="s">
        <v>1283</v>
      </c>
      <c r="O1288" t="s">
        <v>565</v>
      </c>
      <c r="P1288">
        <v>0</v>
      </c>
      <c r="Q1288">
        <v>9140.6</v>
      </c>
      <c r="R1288">
        <v>0</v>
      </c>
      <c r="S1288">
        <v>5266.12</v>
      </c>
      <c r="T1288">
        <v>0</v>
      </c>
      <c r="U1288">
        <v>14406.72</v>
      </c>
      <c r="V1288">
        <v>0</v>
      </c>
      <c r="W1288">
        <v>9140.6</v>
      </c>
      <c r="X1288">
        <v>0</v>
      </c>
      <c r="Y1288">
        <v>5266.12</v>
      </c>
      <c r="Z1288">
        <v>0</v>
      </c>
      <c r="AA1288">
        <v>14406.72</v>
      </c>
    </row>
    <row r="1289" spans="1:27" ht="15" customHeight="1" x14ac:dyDescent="0.25">
      <c r="A1289" s="37" t="str">
        <f t="shared" si="60"/>
        <v>LDUSTF1.2</v>
      </c>
      <c r="B1289" s="37">
        <f>VLOOKUP(L1289,Mapping!D:F,3,0)</f>
        <v>1.2</v>
      </c>
      <c r="C1289" s="37" t="str">
        <f>VLOOKUP(L1289,Mapping!D:G,4,0)</f>
        <v>Ignore</v>
      </c>
      <c r="D1289" s="38">
        <f t="shared" si="61"/>
        <v>29.0570691</v>
      </c>
      <c r="E1289" s="38">
        <f t="shared" si="62"/>
        <v>234.0645786</v>
      </c>
      <c r="F1289" s="37">
        <f>VLOOKUP(L1289,Mapping!D:H,5,0)</f>
        <v>0</v>
      </c>
      <c r="G1289" t="s">
        <v>562</v>
      </c>
      <c r="H1289" t="s">
        <v>905</v>
      </c>
      <c r="I1289" t="s">
        <v>1993</v>
      </c>
      <c r="J1289">
        <v>301000</v>
      </c>
      <c r="K1289" t="s">
        <v>624</v>
      </c>
      <c r="L1289">
        <v>310000</v>
      </c>
      <c r="M1289">
        <v>0</v>
      </c>
      <c r="N1289" t="s">
        <v>625</v>
      </c>
      <c r="O1289" t="s">
        <v>565</v>
      </c>
      <c r="P1289">
        <v>0</v>
      </c>
      <c r="Q1289">
        <v>2050075095</v>
      </c>
      <c r="R1289">
        <v>0</v>
      </c>
      <c r="S1289">
        <v>290570691</v>
      </c>
      <c r="T1289">
        <v>0</v>
      </c>
      <c r="U1289">
        <v>2340645786</v>
      </c>
      <c r="V1289">
        <v>0</v>
      </c>
      <c r="W1289">
        <v>2050075095</v>
      </c>
      <c r="X1289">
        <v>0</v>
      </c>
      <c r="Y1289">
        <v>290570691</v>
      </c>
      <c r="Z1289">
        <v>0</v>
      </c>
      <c r="AA1289">
        <v>2340645786</v>
      </c>
    </row>
    <row r="1290" spans="1:27" ht="15" customHeight="1" x14ac:dyDescent="0.25">
      <c r="A1290" s="37" t="str">
        <f t="shared" si="60"/>
        <v>LDUSTFIgnore</v>
      </c>
      <c r="B1290" s="37" t="str">
        <f>VLOOKUP(L1290,Mapping!D:F,3,0)</f>
        <v>Ignore</v>
      </c>
      <c r="C1290" s="37" t="str">
        <f>VLOOKUP(L1290,Mapping!D:G,4,0)</f>
        <v>Ignore</v>
      </c>
      <c r="D1290" s="38">
        <f t="shared" si="61"/>
        <v>0.64326152800000003</v>
      </c>
      <c r="E1290" s="38">
        <f t="shared" si="62"/>
        <v>8.5796341250000001</v>
      </c>
      <c r="F1290" s="37">
        <f>VLOOKUP(L1290,Mapping!D:H,5,0)</f>
        <v>0</v>
      </c>
      <c r="G1290" t="s">
        <v>562</v>
      </c>
      <c r="H1290" t="s">
        <v>905</v>
      </c>
      <c r="I1290" t="s">
        <v>1993</v>
      </c>
      <c r="J1290">
        <v>303000</v>
      </c>
      <c r="K1290" t="s">
        <v>626</v>
      </c>
      <c r="L1290">
        <v>303201</v>
      </c>
      <c r="M1290">
        <v>0</v>
      </c>
      <c r="N1290" t="s">
        <v>627</v>
      </c>
      <c r="O1290" t="s">
        <v>565</v>
      </c>
      <c r="P1290">
        <v>0</v>
      </c>
      <c r="Q1290">
        <v>79363725.969999999</v>
      </c>
      <c r="R1290">
        <v>0</v>
      </c>
      <c r="S1290">
        <v>6432615.2800000003</v>
      </c>
      <c r="T1290">
        <v>0</v>
      </c>
      <c r="U1290">
        <v>85796341.25</v>
      </c>
      <c r="V1290">
        <v>0</v>
      </c>
      <c r="W1290">
        <v>79363725.969999999</v>
      </c>
      <c r="X1290">
        <v>0</v>
      </c>
      <c r="Y1290">
        <v>6432615.2800000003</v>
      </c>
      <c r="Z1290">
        <v>0</v>
      </c>
      <c r="AA1290">
        <v>85796341.25</v>
      </c>
    </row>
    <row r="1291" spans="1:27" ht="15" customHeight="1" x14ac:dyDescent="0.25">
      <c r="A1291" s="37" t="str">
        <f t="shared" si="60"/>
        <v>LDUSTFIgnore</v>
      </c>
      <c r="B1291" s="37" t="str">
        <f>VLOOKUP(L1291,Mapping!D:F,3,0)</f>
        <v>Ignore</v>
      </c>
      <c r="C1291" s="37" t="str">
        <f>VLOOKUP(L1291,Mapping!D:G,4,0)</f>
        <v>Ignore</v>
      </c>
      <c r="D1291" s="38">
        <f t="shared" si="61"/>
        <v>-3.5936493999999999E-2</v>
      </c>
      <c r="E1291" s="38">
        <f t="shared" si="62"/>
        <v>-4.1604034999999998E-2</v>
      </c>
      <c r="F1291" s="37">
        <f>VLOOKUP(L1291,Mapping!D:H,5,0)</f>
        <v>0</v>
      </c>
      <c r="G1291" t="s">
        <v>562</v>
      </c>
      <c r="H1291" t="s">
        <v>905</v>
      </c>
      <c r="I1291" t="s">
        <v>1993</v>
      </c>
      <c r="J1291">
        <v>303000</v>
      </c>
      <c r="K1291" t="s">
        <v>626</v>
      </c>
      <c r="L1291">
        <v>303213</v>
      </c>
      <c r="M1291">
        <v>0</v>
      </c>
      <c r="N1291" t="s">
        <v>752</v>
      </c>
      <c r="O1291" t="s">
        <v>565</v>
      </c>
      <c r="P1291">
        <v>-56675.41</v>
      </c>
      <c r="Q1291">
        <v>0</v>
      </c>
      <c r="R1291">
        <v>-359364.94</v>
      </c>
      <c r="S1291">
        <v>0</v>
      </c>
      <c r="T1291">
        <v>-416040.35</v>
      </c>
      <c r="U1291">
        <v>0</v>
      </c>
      <c r="V1291">
        <v>-56675.41</v>
      </c>
      <c r="W1291">
        <v>0</v>
      </c>
      <c r="X1291">
        <v>-359364.94</v>
      </c>
      <c r="Y1291">
        <v>0</v>
      </c>
      <c r="Z1291">
        <v>-416040.35</v>
      </c>
      <c r="AA1291">
        <v>0</v>
      </c>
    </row>
    <row r="1292" spans="1:27" ht="15" customHeight="1" x14ac:dyDescent="0.25">
      <c r="A1292" s="37" t="str">
        <f t="shared" si="60"/>
        <v>LDUSTFIgnore</v>
      </c>
      <c r="B1292" s="37" t="str">
        <f>VLOOKUP(L1292,Mapping!D:F,3,0)</f>
        <v>Ignore</v>
      </c>
      <c r="C1292" s="37" t="str">
        <f>VLOOKUP(L1292,Mapping!D:G,4,0)</f>
        <v>Ignore</v>
      </c>
      <c r="D1292" s="38">
        <f t="shared" si="61"/>
        <v>2.1859500000000003E-4</v>
      </c>
      <c r="E1292" s="38">
        <f t="shared" si="62"/>
        <v>1.399113E-3</v>
      </c>
      <c r="F1292" s="37">
        <f>VLOOKUP(L1292,Mapping!D:H,5,0)</f>
        <v>0</v>
      </c>
      <c r="G1292" t="s">
        <v>562</v>
      </c>
      <c r="H1292" t="s">
        <v>905</v>
      </c>
      <c r="I1292" t="s">
        <v>1993</v>
      </c>
      <c r="J1292">
        <v>303000</v>
      </c>
      <c r="K1292" t="s">
        <v>626</v>
      </c>
      <c r="L1292">
        <v>303215</v>
      </c>
      <c r="M1292">
        <v>0</v>
      </c>
      <c r="N1292" t="s">
        <v>753</v>
      </c>
      <c r="O1292" t="s">
        <v>565</v>
      </c>
      <c r="P1292">
        <v>0</v>
      </c>
      <c r="Q1292">
        <v>11805.18</v>
      </c>
      <c r="R1292">
        <v>0</v>
      </c>
      <c r="S1292">
        <v>2185.9500000000003</v>
      </c>
      <c r="T1292">
        <v>0</v>
      </c>
      <c r="U1292">
        <v>13991.13</v>
      </c>
      <c r="V1292">
        <v>0</v>
      </c>
      <c r="W1292">
        <v>11805.18</v>
      </c>
      <c r="X1292">
        <v>0</v>
      </c>
      <c r="Y1292">
        <v>2185.9500000000003</v>
      </c>
      <c r="Z1292">
        <v>0</v>
      </c>
      <c r="AA1292">
        <v>13991.13</v>
      </c>
    </row>
    <row r="1293" spans="1:27" ht="15" customHeight="1" x14ac:dyDescent="0.25">
      <c r="A1293" s="37" t="str">
        <f t="shared" si="60"/>
        <v>LDUSTFIgnore</v>
      </c>
      <c r="B1293" s="37" t="str">
        <f>VLOOKUP(L1293,Mapping!D:F,3,0)</f>
        <v>Ignore</v>
      </c>
      <c r="C1293" s="37" t="str">
        <f>VLOOKUP(L1293,Mapping!D:G,4,0)</f>
        <v>Ignore</v>
      </c>
      <c r="D1293" s="38">
        <f t="shared" si="61"/>
        <v>3.3942E-4</v>
      </c>
      <c r="E1293" s="38">
        <f t="shared" si="62"/>
        <v>2.0960907000000001E-2</v>
      </c>
      <c r="F1293" s="37">
        <f>VLOOKUP(L1293,Mapping!D:H,5,0)</f>
        <v>0</v>
      </c>
      <c r="G1293" t="s">
        <v>562</v>
      </c>
      <c r="H1293" t="s">
        <v>905</v>
      </c>
      <c r="I1293" t="s">
        <v>1993</v>
      </c>
      <c r="J1293">
        <v>303000</v>
      </c>
      <c r="K1293" t="s">
        <v>626</v>
      </c>
      <c r="L1293">
        <v>303229</v>
      </c>
      <c r="M1293">
        <v>0</v>
      </c>
      <c r="N1293" t="s">
        <v>754</v>
      </c>
      <c r="O1293" t="s">
        <v>565</v>
      </c>
      <c r="P1293">
        <v>0</v>
      </c>
      <c r="Q1293">
        <v>206214.87</v>
      </c>
      <c r="R1293">
        <v>0</v>
      </c>
      <c r="S1293">
        <v>3394.2</v>
      </c>
      <c r="T1293">
        <v>0</v>
      </c>
      <c r="U1293">
        <v>209609.07</v>
      </c>
      <c r="V1293">
        <v>0</v>
      </c>
      <c r="W1293">
        <v>206214.87</v>
      </c>
      <c r="X1293">
        <v>0</v>
      </c>
      <c r="Y1293">
        <v>3394.2</v>
      </c>
      <c r="Z1293">
        <v>0</v>
      </c>
      <c r="AA1293">
        <v>209609.07</v>
      </c>
    </row>
    <row r="1294" spans="1:27" ht="15" customHeight="1" x14ac:dyDescent="0.25">
      <c r="A1294" s="37" t="str">
        <f t="shared" si="60"/>
        <v>LDUSTFIgnore</v>
      </c>
      <c r="B1294" s="37" t="str">
        <f>VLOOKUP(L1294,Mapping!D:F,3,0)</f>
        <v>Ignore</v>
      </c>
      <c r="C1294" s="37" t="str">
        <f>VLOOKUP(L1294,Mapping!D:G,4,0)</f>
        <v>Ignore</v>
      </c>
      <c r="D1294" s="38">
        <f t="shared" si="61"/>
        <v>7.3433920459999991</v>
      </c>
      <c r="E1294" s="38">
        <f t="shared" si="62"/>
        <v>2.0719142329999998</v>
      </c>
      <c r="F1294" s="37">
        <f>VLOOKUP(L1294,Mapping!D:H,5,0)</f>
        <v>0</v>
      </c>
      <c r="G1294" t="s">
        <v>562</v>
      </c>
      <c r="H1294" t="s">
        <v>905</v>
      </c>
      <c r="I1294" t="s">
        <v>1993</v>
      </c>
      <c r="J1294">
        <v>303000</v>
      </c>
      <c r="K1294" t="s">
        <v>626</v>
      </c>
      <c r="L1294">
        <v>303245</v>
      </c>
      <c r="M1294">
        <v>0</v>
      </c>
      <c r="N1294" t="s">
        <v>629</v>
      </c>
      <c r="O1294" t="s">
        <v>565</v>
      </c>
      <c r="P1294">
        <v>-52714778.130000003</v>
      </c>
      <c r="Q1294">
        <v>0</v>
      </c>
      <c r="R1294">
        <v>0</v>
      </c>
      <c r="S1294">
        <v>73433920.459999993</v>
      </c>
      <c r="T1294">
        <v>0</v>
      </c>
      <c r="U1294">
        <v>20719142.329999998</v>
      </c>
      <c r="V1294">
        <v>-52714778.130000003</v>
      </c>
      <c r="W1294">
        <v>0</v>
      </c>
      <c r="X1294">
        <v>0</v>
      </c>
      <c r="Y1294">
        <v>73433920.459999993</v>
      </c>
      <c r="Z1294">
        <v>0</v>
      </c>
      <c r="AA1294">
        <v>20719142.329999998</v>
      </c>
    </row>
    <row r="1295" spans="1:27" ht="15" customHeight="1" x14ac:dyDescent="0.25">
      <c r="A1295" s="37" t="str">
        <f t="shared" si="60"/>
        <v>LDUSTFIgnore</v>
      </c>
      <c r="B1295" s="37" t="str">
        <f>VLOOKUP(L1295,Mapping!D:F,3,0)</f>
        <v>Ignore</v>
      </c>
      <c r="C1295" s="37" t="str">
        <f>VLOOKUP(L1295,Mapping!D:G,4,0)</f>
        <v>Ignore</v>
      </c>
      <c r="D1295" s="38">
        <f t="shared" si="61"/>
        <v>6.5977500000000003E-4</v>
      </c>
      <c r="E1295" s="38">
        <f t="shared" si="62"/>
        <v>3.5142820000000001E-3</v>
      </c>
      <c r="F1295" s="37">
        <f>VLOOKUP(L1295,Mapping!D:H,5,0)</f>
        <v>0</v>
      </c>
      <c r="G1295" t="s">
        <v>562</v>
      </c>
      <c r="H1295" t="s">
        <v>905</v>
      </c>
      <c r="I1295" t="s">
        <v>1993</v>
      </c>
      <c r="J1295">
        <v>303000</v>
      </c>
      <c r="K1295" t="s">
        <v>626</v>
      </c>
      <c r="L1295">
        <v>303248</v>
      </c>
      <c r="M1295">
        <v>0</v>
      </c>
      <c r="N1295" t="s">
        <v>755</v>
      </c>
      <c r="O1295" t="s">
        <v>565</v>
      </c>
      <c r="P1295">
        <v>0</v>
      </c>
      <c r="Q1295">
        <v>28545.07</v>
      </c>
      <c r="R1295">
        <v>0</v>
      </c>
      <c r="S1295">
        <v>6597.75</v>
      </c>
      <c r="T1295">
        <v>0</v>
      </c>
      <c r="U1295">
        <v>35142.82</v>
      </c>
      <c r="V1295">
        <v>0</v>
      </c>
      <c r="W1295">
        <v>28545.07</v>
      </c>
      <c r="X1295">
        <v>0</v>
      </c>
      <c r="Y1295">
        <v>6597.75</v>
      </c>
      <c r="Z1295">
        <v>0</v>
      </c>
      <c r="AA1295">
        <v>35142.82</v>
      </c>
    </row>
    <row r="1296" spans="1:27" ht="15" customHeight="1" x14ac:dyDescent="0.25">
      <c r="A1296" s="37" t="str">
        <f t="shared" si="60"/>
        <v>LDUSTFIgnore</v>
      </c>
      <c r="B1296" s="37" t="str">
        <f>VLOOKUP(L1296,Mapping!D:F,3,0)</f>
        <v>Ignore</v>
      </c>
      <c r="C1296" s="37" t="str">
        <f>VLOOKUP(L1296,Mapping!D:G,4,0)</f>
        <v>Ignore</v>
      </c>
      <c r="D1296" s="38">
        <f t="shared" si="61"/>
        <v>-1.195511E-3</v>
      </c>
      <c r="E1296" s="38">
        <f t="shared" si="62"/>
        <v>-8.6375361999999997E-2</v>
      </c>
      <c r="F1296" s="37">
        <f>VLOOKUP(L1296,Mapping!D:H,5,0)</f>
        <v>0</v>
      </c>
      <c r="G1296" t="s">
        <v>562</v>
      </c>
      <c r="H1296" t="s">
        <v>905</v>
      </c>
      <c r="I1296" t="s">
        <v>1993</v>
      </c>
      <c r="J1296">
        <v>303000</v>
      </c>
      <c r="K1296" t="s">
        <v>626</v>
      </c>
      <c r="L1296">
        <v>303266</v>
      </c>
      <c r="M1296">
        <v>0</v>
      </c>
      <c r="N1296" t="s">
        <v>756</v>
      </c>
      <c r="O1296" t="s">
        <v>565</v>
      </c>
      <c r="P1296">
        <v>-851798.51</v>
      </c>
      <c r="Q1296">
        <v>0</v>
      </c>
      <c r="R1296">
        <v>-11955.11</v>
      </c>
      <c r="S1296">
        <v>0</v>
      </c>
      <c r="T1296">
        <v>-863753.62</v>
      </c>
      <c r="U1296">
        <v>0</v>
      </c>
      <c r="V1296">
        <v>-851798.51</v>
      </c>
      <c r="W1296">
        <v>0</v>
      </c>
      <c r="X1296">
        <v>-11955.11</v>
      </c>
      <c r="Y1296">
        <v>0</v>
      </c>
      <c r="Z1296">
        <v>-863753.62</v>
      </c>
      <c r="AA1296">
        <v>0</v>
      </c>
    </row>
    <row r="1297" spans="1:27" ht="15" customHeight="1" x14ac:dyDescent="0.25">
      <c r="A1297" s="37" t="str">
        <f t="shared" si="60"/>
        <v>LDUSTFIgnore</v>
      </c>
      <c r="B1297" s="37" t="str">
        <f>VLOOKUP(L1297,Mapping!D:F,3,0)</f>
        <v>Ignore</v>
      </c>
      <c r="C1297" s="37" t="str">
        <f>VLOOKUP(L1297,Mapping!D:G,4,0)</f>
        <v>Ignore</v>
      </c>
      <c r="D1297" s="38">
        <f t="shared" si="61"/>
        <v>1.5569800000000001E-4</v>
      </c>
      <c r="E1297" s="38">
        <f t="shared" si="62"/>
        <v>-1.0652699999999999E-4</v>
      </c>
      <c r="F1297" s="37">
        <f>VLOOKUP(L1297,Mapping!D:H,5,0)</f>
        <v>0</v>
      </c>
      <c r="G1297" t="s">
        <v>562</v>
      </c>
      <c r="H1297" t="s">
        <v>905</v>
      </c>
      <c r="I1297" t="s">
        <v>1993</v>
      </c>
      <c r="J1297">
        <v>303000</v>
      </c>
      <c r="K1297" t="s">
        <v>626</v>
      </c>
      <c r="L1297">
        <v>303268</v>
      </c>
      <c r="M1297">
        <v>0</v>
      </c>
      <c r="N1297" t="s">
        <v>757</v>
      </c>
      <c r="O1297" t="s">
        <v>565</v>
      </c>
      <c r="P1297">
        <v>-2622.25</v>
      </c>
      <c r="Q1297">
        <v>0</v>
      </c>
      <c r="R1297">
        <v>0</v>
      </c>
      <c r="S1297">
        <v>1556.98</v>
      </c>
      <c r="T1297">
        <v>-1065.27</v>
      </c>
      <c r="U1297">
        <v>0</v>
      </c>
      <c r="V1297">
        <v>-2622.25</v>
      </c>
      <c r="W1297">
        <v>0</v>
      </c>
      <c r="X1297">
        <v>0</v>
      </c>
      <c r="Y1297">
        <v>1556.98</v>
      </c>
      <c r="Z1297">
        <v>-1065.27</v>
      </c>
      <c r="AA1297">
        <v>0</v>
      </c>
    </row>
    <row r="1298" spans="1:27" ht="15" customHeight="1" x14ac:dyDescent="0.25">
      <c r="A1298" s="37" t="str">
        <f t="shared" si="60"/>
        <v>LDUSTFIgnore</v>
      </c>
      <c r="B1298" s="37" t="str">
        <f>VLOOKUP(L1298,Mapping!D:F,3,0)</f>
        <v>Ignore</v>
      </c>
      <c r="C1298" s="37" t="str">
        <f>VLOOKUP(L1298,Mapping!D:G,4,0)</f>
        <v>Ignore</v>
      </c>
      <c r="D1298" s="38">
        <f t="shared" si="61"/>
        <v>0</v>
      </c>
      <c r="E1298" s="38">
        <f t="shared" si="62"/>
        <v>20.781505255999999</v>
      </c>
      <c r="F1298" s="37">
        <f>VLOOKUP(L1298,Mapping!D:H,5,0)</f>
        <v>0</v>
      </c>
      <c r="G1298" t="s">
        <v>562</v>
      </c>
      <c r="H1298" t="s">
        <v>905</v>
      </c>
      <c r="I1298" t="s">
        <v>1993</v>
      </c>
      <c r="J1298">
        <v>303000</v>
      </c>
      <c r="K1298" t="s">
        <v>626</v>
      </c>
      <c r="L1298">
        <v>390000</v>
      </c>
      <c r="M1298">
        <v>0</v>
      </c>
      <c r="N1298" t="s">
        <v>631</v>
      </c>
      <c r="O1298" t="s">
        <v>565</v>
      </c>
      <c r="P1298">
        <v>0</v>
      </c>
      <c r="Q1298">
        <v>207815052.56</v>
      </c>
      <c r="R1298">
        <v>0</v>
      </c>
      <c r="S1298">
        <v>0</v>
      </c>
      <c r="T1298">
        <v>0</v>
      </c>
      <c r="U1298">
        <v>207815052.56</v>
      </c>
      <c r="V1298">
        <v>0</v>
      </c>
      <c r="W1298">
        <v>207815052.56</v>
      </c>
      <c r="X1298">
        <v>0</v>
      </c>
      <c r="Y1298">
        <v>0</v>
      </c>
      <c r="Z1298">
        <v>0</v>
      </c>
      <c r="AA1298">
        <v>207815052.56</v>
      </c>
    </row>
    <row r="1299" spans="1:27" ht="15" customHeight="1" x14ac:dyDescent="0.25">
      <c r="A1299" s="37" t="str">
        <f t="shared" si="60"/>
        <v>LDUSTFIgnore</v>
      </c>
      <c r="B1299" s="37" t="str">
        <f>VLOOKUP(L1299,Mapping!D:F,3,0)</f>
        <v>Ignore</v>
      </c>
      <c r="C1299" s="37" t="str">
        <f>VLOOKUP(L1299,Mapping!D:G,4,0)</f>
        <v>Ignore</v>
      </c>
      <c r="D1299" s="38">
        <f t="shared" si="61"/>
        <v>0</v>
      </c>
      <c r="E1299" s="38">
        <f t="shared" si="62"/>
        <v>7.1289894709999997</v>
      </c>
      <c r="F1299" s="37">
        <f>VLOOKUP(L1299,Mapping!D:H,5,0)</f>
        <v>0</v>
      </c>
      <c r="G1299" t="s">
        <v>562</v>
      </c>
      <c r="H1299" t="s">
        <v>905</v>
      </c>
      <c r="I1299" t="s">
        <v>1993</v>
      </c>
      <c r="J1299">
        <v>303000</v>
      </c>
      <c r="K1299" t="s">
        <v>626</v>
      </c>
      <c r="L1299">
        <v>390001</v>
      </c>
      <c r="M1299">
        <v>0</v>
      </c>
      <c r="N1299" t="s">
        <v>632</v>
      </c>
      <c r="O1299" t="s">
        <v>565</v>
      </c>
      <c r="P1299">
        <v>0</v>
      </c>
      <c r="Q1299">
        <v>71289894.709999993</v>
      </c>
      <c r="R1299">
        <v>0</v>
      </c>
      <c r="S1299">
        <v>0</v>
      </c>
      <c r="T1299">
        <v>0</v>
      </c>
      <c r="U1299">
        <v>71289894.709999993</v>
      </c>
      <c r="V1299">
        <v>0</v>
      </c>
      <c r="W1299">
        <v>71289894.709999993</v>
      </c>
      <c r="X1299">
        <v>0</v>
      </c>
      <c r="Y1299">
        <v>0</v>
      </c>
      <c r="Z1299">
        <v>0</v>
      </c>
      <c r="AA1299">
        <v>71289894.709999993</v>
      </c>
    </row>
    <row r="1300" spans="1:27" ht="15" customHeight="1" x14ac:dyDescent="0.25">
      <c r="A1300" s="37" t="str">
        <f t="shared" si="60"/>
        <v>LDUSTFIgnore</v>
      </c>
      <c r="B1300" s="37" t="str">
        <f>VLOOKUP(L1300,Mapping!D:F,3,0)</f>
        <v>Ignore</v>
      </c>
      <c r="C1300" s="37" t="str">
        <f>VLOOKUP(L1300,Mapping!D:G,4,0)</f>
        <v>Ignore</v>
      </c>
      <c r="D1300" s="38">
        <f t="shared" si="61"/>
        <v>0</v>
      </c>
      <c r="E1300" s="38">
        <f t="shared" si="62"/>
        <v>-0.615577453</v>
      </c>
      <c r="F1300" s="37">
        <f>VLOOKUP(L1300,Mapping!D:H,5,0)</f>
        <v>0</v>
      </c>
      <c r="G1300" t="s">
        <v>562</v>
      </c>
      <c r="H1300" t="s">
        <v>905</v>
      </c>
      <c r="I1300" t="s">
        <v>1993</v>
      </c>
      <c r="J1300">
        <v>303000</v>
      </c>
      <c r="K1300" t="s">
        <v>626</v>
      </c>
      <c r="L1300">
        <v>390405</v>
      </c>
      <c r="M1300">
        <v>0</v>
      </c>
      <c r="N1300" t="s">
        <v>634</v>
      </c>
      <c r="O1300" t="s">
        <v>565</v>
      </c>
      <c r="P1300">
        <v>-6155774.5300000003</v>
      </c>
      <c r="Q1300">
        <v>0</v>
      </c>
      <c r="R1300">
        <v>0</v>
      </c>
      <c r="S1300">
        <v>0</v>
      </c>
      <c r="T1300">
        <v>-6155774.5300000003</v>
      </c>
      <c r="U1300">
        <v>0</v>
      </c>
      <c r="V1300">
        <v>-6155774.5300000003</v>
      </c>
      <c r="W1300">
        <v>0</v>
      </c>
      <c r="X1300">
        <v>0</v>
      </c>
      <c r="Y1300">
        <v>0</v>
      </c>
      <c r="Z1300">
        <v>-6155774.5300000003</v>
      </c>
      <c r="AA1300">
        <v>0</v>
      </c>
    </row>
    <row r="1301" spans="1:27" ht="15" customHeight="1" x14ac:dyDescent="0.25">
      <c r="A1301" s="37" t="str">
        <f t="shared" si="60"/>
        <v>LDUSTFIgnore</v>
      </c>
      <c r="B1301" s="37" t="str">
        <f>VLOOKUP(L1301,Mapping!D:F,3,0)</f>
        <v>Ignore</v>
      </c>
      <c r="C1301" s="37" t="str">
        <f>VLOOKUP(L1301,Mapping!D:G,4,0)</f>
        <v>Ignore</v>
      </c>
      <c r="D1301" s="38">
        <f t="shared" si="61"/>
        <v>0</v>
      </c>
      <c r="E1301" s="38">
        <f t="shared" si="62"/>
        <v>1.475786E-3</v>
      </c>
      <c r="F1301" s="37">
        <f>VLOOKUP(L1301,Mapping!D:H,5,0)</f>
        <v>0</v>
      </c>
      <c r="G1301" t="s">
        <v>562</v>
      </c>
      <c r="H1301" t="s">
        <v>905</v>
      </c>
      <c r="I1301" t="s">
        <v>1993</v>
      </c>
      <c r="J1301">
        <v>303000</v>
      </c>
      <c r="K1301" t="s">
        <v>626</v>
      </c>
      <c r="L1301">
        <v>390406</v>
      </c>
      <c r="M1301">
        <v>0</v>
      </c>
      <c r="N1301" t="s">
        <v>935</v>
      </c>
      <c r="O1301" t="s">
        <v>565</v>
      </c>
      <c r="P1301">
        <v>0</v>
      </c>
      <c r="Q1301">
        <v>14757.86</v>
      </c>
      <c r="R1301">
        <v>0</v>
      </c>
      <c r="S1301">
        <v>0</v>
      </c>
      <c r="T1301">
        <v>0</v>
      </c>
      <c r="U1301">
        <v>14757.86</v>
      </c>
      <c r="V1301">
        <v>0</v>
      </c>
      <c r="W1301">
        <v>14757.86</v>
      </c>
      <c r="X1301">
        <v>0</v>
      </c>
      <c r="Y1301">
        <v>0</v>
      </c>
      <c r="Z1301">
        <v>0</v>
      </c>
      <c r="AA1301">
        <v>14757.86</v>
      </c>
    </row>
    <row r="1302" spans="1:27" ht="15" customHeight="1" x14ac:dyDescent="0.25">
      <c r="A1302" s="37" t="str">
        <f t="shared" si="60"/>
        <v>LDUSTFIgnore</v>
      </c>
      <c r="B1302" s="37" t="str">
        <f>VLOOKUP(L1302,Mapping!D:F,3,0)</f>
        <v>Ignore</v>
      </c>
      <c r="C1302" s="37" t="str">
        <f>VLOOKUP(L1302,Mapping!D:G,4,0)</f>
        <v>Ignore</v>
      </c>
      <c r="D1302" s="38">
        <f t="shared" si="61"/>
        <v>0</v>
      </c>
      <c r="E1302" s="38">
        <f t="shared" si="62"/>
        <v>7.2852179000000003E-2</v>
      </c>
      <c r="F1302" s="37">
        <f>VLOOKUP(L1302,Mapping!D:H,5,0)</f>
        <v>0</v>
      </c>
      <c r="G1302" t="s">
        <v>562</v>
      </c>
      <c r="H1302" t="s">
        <v>905</v>
      </c>
      <c r="I1302" t="s">
        <v>1993</v>
      </c>
      <c r="J1302">
        <v>303000</v>
      </c>
      <c r="K1302" t="s">
        <v>626</v>
      </c>
      <c r="L1302">
        <v>390413</v>
      </c>
      <c r="M1302">
        <v>0</v>
      </c>
      <c r="N1302" t="s">
        <v>758</v>
      </c>
      <c r="O1302" t="s">
        <v>565</v>
      </c>
      <c r="P1302">
        <v>0</v>
      </c>
      <c r="Q1302">
        <v>728521.79</v>
      </c>
      <c r="R1302">
        <v>0</v>
      </c>
      <c r="S1302">
        <v>0</v>
      </c>
      <c r="T1302">
        <v>0</v>
      </c>
      <c r="U1302">
        <v>728521.79</v>
      </c>
      <c r="V1302">
        <v>0</v>
      </c>
      <c r="W1302">
        <v>728521.79</v>
      </c>
      <c r="X1302">
        <v>0</v>
      </c>
      <c r="Y1302">
        <v>0</v>
      </c>
      <c r="Z1302">
        <v>0</v>
      </c>
      <c r="AA1302">
        <v>728521.79</v>
      </c>
    </row>
    <row r="1303" spans="1:27" ht="15" customHeight="1" x14ac:dyDescent="0.25">
      <c r="A1303" s="37" t="str">
        <f t="shared" si="60"/>
        <v>LDUSTFIgnore</v>
      </c>
      <c r="B1303" s="37" t="str">
        <f>VLOOKUP(L1303,Mapping!D:F,3,0)</f>
        <v>Ignore</v>
      </c>
      <c r="C1303" s="37" t="str">
        <f>VLOOKUP(L1303,Mapping!D:G,4,0)</f>
        <v>Ignore</v>
      </c>
      <c r="D1303" s="38">
        <f t="shared" si="61"/>
        <v>0</v>
      </c>
      <c r="E1303" s="38">
        <f t="shared" si="62"/>
        <v>-2.0879510000000002E-3</v>
      </c>
      <c r="F1303" s="37">
        <f>VLOOKUP(L1303,Mapping!D:H,5,0)</f>
        <v>0</v>
      </c>
      <c r="G1303" t="s">
        <v>562</v>
      </c>
      <c r="H1303" t="s">
        <v>905</v>
      </c>
      <c r="I1303" t="s">
        <v>1993</v>
      </c>
      <c r="J1303">
        <v>303000</v>
      </c>
      <c r="K1303" t="s">
        <v>626</v>
      </c>
      <c r="L1303">
        <v>390415</v>
      </c>
      <c r="M1303">
        <v>0</v>
      </c>
      <c r="N1303" t="s">
        <v>759</v>
      </c>
      <c r="O1303" t="s">
        <v>565</v>
      </c>
      <c r="P1303">
        <v>-20879.510000000002</v>
      </c>
      <c r="Q1303">
        <v>0</v>
      </c>
      <c r="R1303">
        <v>0</v>
      </c>
      <c r="S1303">
        <v>0</v>
      </c>
      <c r="T1303">
        <v>-20879.510000000002</v>
      </c>
      <c r="U1303">
        <v>0</v>
      </c>
      <c r="V1303">
        <v>-20879.510000000002</v>
      </c>
      <c r="W1303">
        <v>0</v>
      </c>
      <c r="X1303">
        <v>0</v>
      </c>
      <c r="Y1303">
        <v>0</v>
      </c>
      <c r="Z1303">
        <v>-20879.510000000002</v>
      </c>
      <c r="AA1303">
        <v>0</v>
      </c>
    </row>
    <row r="1304" spans="1:27" ht="15" customHeight="1" x14ac:dyDescent="0.25">
      <c r="A1304" s="37" t="str">
        <f t="shared" si="60"/>
        <v>LDUSTFIgnore</v>
      </c>
      <c r="B1304" s="37" t="str">
        <f>VLOOKUP(L1304,Mapping!D:F,3,0)</f>
        <v>Ignore</v>
      </c>
      <c r="C1304" s="37" t="str">
        <f>VLOOKUP(L1304,Mapping!D:G,4,0)</f>
        <v>Ignore</v>
      </c>
      <c r="D1304" s="38">
        <f t="shared" si="61"/>
        <v>0</v>
      </c>
      <c r="E1304" s="38">
        <f t="shared" si="62"/>
        <v>9.8406256999999997E-2</v>
      </c>
      <c r="F1304" s="37">
        <f>VLOOKUP(L1304,Mapping!D:H,5,0)</f>
        <v>0</v>
      </c>
      <c r="G1304" t="s">
        <v>562</v>
      </c>
      <c r="H1304" t="s">
        <v>905</v>
      </c>
      <c r="I1304" t="s">
        <v>1993</v>
      </c>
      <c r="J1304">
        <v>303000</v>
      </c>
      <c r="K1304" t="s">
        <v>626</v>
      </c>
      <c r="L1304">
        <v>390429</v>
      </c>
      <c r="M1304">
        <v>0</v>
      </c>
      <c r="N1304" t="s">
        <v>760</v>
      </c>
      <c r="O1304" t="s">
        <v>565</v>
      </c>
      <c r="P1304">
        <v>0</v>
      </c>
      <c r="Q1304">
        <v>984062.57</v>
      </c>
      <c r="R1304">
        <v>0</v>
      </c>
      <c r="S1304">
        <v>0</v>
      </c>
      <c r="T1304">
        <v>0</v>
      </c>
      <c r="U1304">
        <v>984062.57</v>
      </c>
      <c r="V1304">
        <v>0</v>
      </c>
      <c r="W1304">
        <v>984062.57</v>
      </c>
      <c r="X1304">
        <v>0</v>
      </c>
      <c r="Y1304">
        <v>0</v>
      </c>
      <c r="Z1304">
        <v>0</v>
      </c>
      <c r="AA1304">
        <v>984062.57</v>
      </c>
    </row>
    <row r="1305" spans="1:27" ht="15" customHeight="1" x14ac:dyDescent="0.25">
      <c r="A1305" s="37" t="str">
        <f t="shared" si="60"/>
        <v>LDUSTFIgnore</v>
      </c>
      <c r="B1305" s="37" t="str">
        <f>VLOOKUP(L1305,Mapping!D:F,3,0)</f>
        <v>Ignore</v>
      </c>
      <c r="C1305" s="37" t="str">
        <f>VLOOKUP(L1305,Mapping!D:G,4,0)</f>
        <v>Ignore</v>
      </c>
      <c r="D1305" s="38">
        <f t="shared" si="61"/>
        <v>0</v>
      </c>
      <c r="E1305" s="38">
        <f t="shared" si="62"/>
        <v>14.962822902999999</v>
      </c>
      <c r="F1305" s="37">
        <f>VLOOKUP(L1305,Mapping!D:H,5,0)</f>
        <v>0</v>
      </c>
      <c r="G1305" t="s">
        <v>562</v>
      </c>
      <c r="H1305" t="s">
        <v>905</v>
      </c>
      <c r="I1305" t="s">
        <v>1993</v>
      </c>
      <c r="J1305">
        <v>303000</v>
      </c>
      <c r="K1305" t="s">
        <v>626</v>
      </c>
      <c r="L1305">
        <v>390445</v>
      </c>
      <c r="M1305">
        <v>0</v>
      </c>
      <c r="N1305" t="s">
        <v>635</v>
      </c>
      <c r="O1305" t="s">
        <v>565</v>
      </c>
      <c r="P1305">
        <v>0</v>
      </c>
      <c r="Q1305">
        <v>149628229.03</v>
      </c>
      <c r="R1305">
        <v>0</v>
      </c>
      <c r="S1305">
        <v>0</v>
      </c>
      <c r="T1305">
        <v>0</v>
      </c>
      <c r="U1305">
        <v>149628229.03</v>
      </c>
      <c r="V1305">
        <v>0</v>
      </c>
      <c r="W1305">
        <v>149628229.03</v>
      </c>
      <c r="X1305">
        <v>0</v>
      </c>
      <c r="Y1305">
        <v>0</v>
      </c>
      <c r="Z1305">
        <v>0</v>
      </c>
      <c r="AA1305">
        <v>149628229.03</v>
      </c>
    </row>
    <row r="1306" spans="1:27" ht="15" customHeight="1" x14ac:dyDescent="0.25">
      <c r="A1306" s="37" t="str">
        <f t="shared" si="60"/>
        <v>LDUSTFIgnore</v>
      </c>
      <c r="B1306" s="37" t="str">
        <f>VLOOKUP(L1306,Mapping!D:F,3,0)</f>
        <v>Ignore</v>
      </c>
      <c r="C1306" s="37" t="str">
        <f>VLOOKUP(L1306,Mapping!D:G,4,0)</f>
        <v>Ignore</v>
      </c>
      <c r="D1306" s="38">
        <f t="shared" si="61"/>
        <v>0</v>
      </c>
      <c r="E1306" s="38">
        <f t="shared" si="62"/>
        <v>1.2741063E-2</v>
      </c>
      <c r="F1306" s="37">
        <f>VLOOKUP(L1306,Mapping!D:H,5,0)</f>
        <v>0</v>
      </c>
      <c r="G1306" t="s">
        <v>562</v>
      </c>
      <c r="H1306" t="s">
        <v>905</v>
      </c>
      <c r="I1306" t="s">
        <v>1993</v>
      </c>
      <c r="J1306">
        <v>303000</v>
      </c>
      <c r="K1306" t="s">
        <v>626</v>
      </c>
      <c r="L1306">
        <v>390448</v>
      </c>
      <c r="M1306">
        <v>0</v>
      </c>
      <c r="N1306" t="s">
        <v>761</v>
      </c>
      <c r="O1306" t="s">
        <v>565</v>
      </c>
      <c r="P1306">
        <v>0</v>
      </c>
      <c r="Q1306">
        <v>127410.63</v>
      </c>
      <c r="R1306">
        <v>0</v>
      </c>
      <c r="S1306">
        <v>0</v>
      </c>
      <c r="T1306">
        <v>0</v>
      </c>
      <c r="U1306">
        <v>127410.63</v>
      </c>
      <c r="V1306">
        <v>0</v>
      </c>
      <c r="W1306">
        <v>127410.63</v>
      </c>
      <c r="X1306">
        <v>0</v>
      </c>
      <c r="Y1306">
        <v>0</v>
      </c>
      <c r="Z1306">
        <v>0</v>
      </c>
      <c r="AA1306">
        <v>127410.63</v>
      </c>
    </row>
    <row r="1307" spans="1:27" ht="15" customHeight="1" x14ac:dyDescent="0.25">
      <c r="A1307" s="37" t="str">
        <f t="shared" si="60"/>
        <v>LDUSTFIgnore</v>
      </c>
      <c r="B1307" s="37" t="str">
        <f>VLOOKUP(L1307,Mapping!D:F,3,0)</f>
        <v>Ignore</v>
      </c>
      <c r="C1307" s="37" t="str">
        <f>VLOOKUP(L1307,Mapping!D:G,4,0)</f>
        <v>Ignore</v>
      </c>
      <c r="D1307" s="38">
        <f t="shared" si="61"/>
        <v>0</v>
      </c>
      <c r="E1307" s="38">
        <f t="shared" si="62"/>
        <v>-2.5502437999999999E-2</v>
      </c>
      <c r="F1307" s="37">
        <f>VLOOKUP(L1307,Mapping!D:H,5,0)</f>
        <v>0</v>
      </c>
      <c r="G1307" t="s">
        <v>562</v>
      </c>
      <c r="H1307" t="s">
        <v>905</v>
      </c>
      <c r="I1307" t="s">
        <v>1993</v>
      </c>
      <c r="J1307">
        <v>303000</v>
      </c>
      <c r="K1307" t="s">
        <v>626</v>
      </c>
      <c r="L1307">
        <v>390466</v>
      </c>
      <c r="M1307">
        <v>0</v>
      </c>
      <c r="N1307" t="s">
        <v>762</v>
      </c>
      <c r="O1307" t="s">
        <v>565</v>
      </c>
      <c r="P1307">
        <v>-255024.38</v>
      </c>
      <c r="Q1307">
        <v>0</v>
      </c>
      <c r="R1307">
        <v>0</v>
      </c>
      <c r="S1307">
        <v>0</v>
      </c>
      <c r="T1307">
        <v>-255024.38</v>
      </c>
      <c r="U1307">
        <v>0</v>
      </c>
      <c r="V1307">
        <v>-255024.38</v>
      </c>
      <c r="W1307">
        <v>0</v>
      </c>
      <c r="X1307">
        <v>0</v>
      </c>
      <c r="Y1307">
        <v>0</v>
      </c>
      <c r="Z1307">
        <v>-255024.38</v>
      </c>
      <c r="AA1307">
        <v>0</v>
      </c>
    </row>
    <row r="1308" spans="1:27" ht="15" customHeight="1" x14ac:dyDescent="0.25">
      <c r="A1308" s="37" t="str">
        <f t="shared" si="60"/>
        <v>LDUSTFIgnore</v>
      </c>
      <c r="B1308" s="37" t="str">
        <f>VLOOKUP(L1308,Mapping!D:F,3,0)</f>
        <v>Ignore</v>
      </c>
      <c r="C1308" s="37" t="str">
        <f>VLOOKUP(L1308,Mapping!D:G,4,0)</f>
        <v>Ignore</v>
      </c>
      <c r="D1308" s="38">
        <f t="shared" si="61"/>
        <v>0</v>
      </c>
      <c r="E1308" s="38">
        <f t="shared" si="62"/>
        <v>2.7398E-4</v>
      </c>
      <c r="F1308" s="37">
        <f>VLOOKUP(L1308,Mapping!D:H,5,0)</f>
        <v>0</v>
      </c>
      <c r="G1308" t="s">
        <v>562</v>
      </c>
      <c r="H1308" t="s">
        <v>905</v>
      </c>
      <c r="I1308" t="s">
        <v>1993</v>
      </c>
      <c r="J1308">
        <v>303000</v>
      </c>
      <c r="K1308" t="s">
        <v>626</v>
      </c>
      <c r="L1308">
        <v>390468</v>
      </c>
      <c r="M1308">
        <v>0</v>
      </c>
      <c r="N1308" t="s">
        <v>763</v>
      </c>
      <c r="O1308" t="s">
        <v>565</v>
      </c>
      <c r="P1308">
        <v>0</v>
      </c>
      <c r="Q1308">
        <v>2739.8</v>
      </c>
      <c r="R1308">
        <v>0</v>
      </c>
      <c r="S1308">
        <v>0</v>
      </c>
      <c r="T1308">
        <v>0</v>
      </c>
      <c r="U1308">
        <v>2739.8</v>
      </c>
      <c r="V1308">
        <v>0</v>
      </c>
      <c r="W1308">
        <v>2739.8</v>
      </c>
      <c r="X1308">
        <v>0</v>
      </c>
      <c r="Y1308">
        <v>0</v>
      </c>
      <c r="Z1308">
        <v>0</v>
      </c>
      <c r="AA1308">
        <v>2739.8</v>
      </c>
    </row>
    <row r="1309" spans="1:27" ht="15" customHeight="1" x14ac:dyDescent="0.25">
      <c r="A1309" s="37" t="str">
        <f t="shared" si="60"/>
        <v>LDUSTF5.3</v>
      </c>
      <c r="B1309" s="37">
        <f>VLOOKUP(L1309,Mapping!D:F,3,0)</f>
        <v>5.3</v>
      </c>
      <c r="C1309" s="37" t="str">
        <f>VLOOKUP(L1309,Mapping!D:G,4,0)</f>
        <v>Ignore</v>
      </c>
      <c r="D1309" s="38">
        <f t="shared" si="61"/>
        <v>0</v>
      </c>
      <c r="E1309" s="38">
        <f t="shared" si="62"/>
        <v>2.6338999999999998E-3</v>
      </c>
      <c r="F1309" s="37">
        <f>VLOOKUP(L1309,Mapping!D:H,5,0)</f>
        <v>0</v>
      </c>
      <c r="G1309" t="s">
        <v>562</v>
      </c>
      <c r="H1309" t="s">
        <v>905</v>
      </c>
      <c r="I1309" t="s">
        <v>1993</v>
      </c>
      <c r="J1309">
        <v>410000</v>
      </c>
      <c r="K1309" t="s">
        <v>637</v>
      </c>
      <c r="L1309">
        <v>412110</v>
      </c>
      <c r="M1309">
        <v>0</v>
      </c>
      <c r="N1309" t="s">
        <v>853</v>
      </c>
      <c r="O1309" t="s">
        <v>565</v>
      </c>
      <c r="P1309">
        <v>0</v>
      </c>
      <c r="Q1309">
        <v>26339</v>
      </c>
      <c r="R1309">
        <v>0</v>
      </c>
      <c r="S1309">
        <v>0</v>
      </c>
      <c r="T1309">
        <v>0</v>
      </c>
      <c r="U1309">
        <v>26339</v>
      </c>
      <c r="V1309">
        <v>0</v>
      </c>
      <c r="W1309">
        <v>26339</v>
      </c>
      <c r="X1309">
        <v>0</v>
      </c>
      <c r="Y1309">
        <v>0</v>
      </c>
      <c r="Z1309">
        <v>0</v>
      </c>
      <c r="AA1309">
        <v>26339</v>
      </c>
    </row>
    <row r="1310" spans="1:27" ht="15" customHeight="1" x14ac:dyDescent="0.25">
      <c r="A1310" s="37" t="str">
        <f t="shared" si="60"/>
        <v>LDUSTF5.3</v>
      </c>
      <c r="B1310" s="37">
        <f>VLOOKUP(L1310,Mapping!D:F,3,0)</f>
        <v>5.3</v>
      </c>
      <c r="C1310" s="37" t="str">
        <f>VLOOKUP(L1310,Mapping!D:G,4,0)</f>
        <v>Ignore</v>
      </c>
      <c r="D1310" s="38">
        <f t="shared" si="61"/>
        <v>5.7880000000000001E-2</v>
      </c>
      <c r="E1310" s="38">
        <f t="shared" si="62"/>
        <v>0.23641999999999999</v>
      </c>
      <c r="F1310" s="37">
        <f>VLOOKUP(L1310,Mapping!D:H,5,0)</f>
        <v>0</v>
      </c>
      <c r="G1310" t="s">
        <v>562</v>
      </c>
      <c r="H1310" t="s">
        <v>905</v>
      </c>
      <c r="I1310" t="s">
        <v>1993</v>
      </c>
      <c r="J1310">
        <v>410000</v>
      </c>
      <c r="K1310" t="s">
        <v>637</v>
      </c>
      <c r="L1310">
        <v>412120</v>
      </c>
      <c r="M1310">
        <v>0</v>
      </c>
      <c r="N1310" t="s">
        <v>638</v>
      </c>
      <c r="O1310" t="s">
        <v>565</v>
      </c>
      <c r="P1310">
        <v>0</v>
      </c>
      <c r="Q1310">
        <v>1785400</v>
      </c>
      <c r="R1310">
        <v>0</v>
      </c>
      <c r="S1310">
        <v>578800</v>
      </c>
      <c r="T1310">
        <v>0</v>
      </c>
      <c r="U1310">
        <v>2364200</v>
      </c>
      <c r="V1310">
        <v>0</v>
      </c>
      <c r="W1310">
        <v>1785400</v>
      </c>
      <c r="X1310">
        <v>0</v>
      </c>
      <c r="Y1310">
        <v>578800</v>
      </c>
      <c r="Z1310">
        <v>0</v>
      </c>
      <c r="AA1310">
        <v>2364200</v>
      </c>
    </row>
    <row r="1311" spans="1:27" ht="15" customHeight="1" x14ac:dyDescent="0.25">
      <c r="A1311" s="37" t="str">
        <f t="shared" si="60"/>
        <v>LDUSTF5.3</v>
      </c>
      <c r="B1311" s="37">
        <f>VLOOKUP(L1311,Mapping!D:F,3,0)</f>
        <v>5.3</v>
      </c>
      <c r="C1311" s="37" t="str">
        <f>VLOOKUP(L1311,Mapping!D:G,4,0)</f>
        <v>Ignore</v>
      </c>
      <c r="D1311" s="38">
        <f t="shared" si="61"/>
        <v>0</v>
      </c>
      <c r="E1311" s="38">
        <f t="shared" si="62"/>
        <v>2.1999999999999999E-2</v>
      </c>
      <c r="F1311" s="37">
        <f>VLOOKUP(L1311,Mapping!D:H,5,0)</f>
        <v>0</v>
      </c>
      <c r="G1311" t="s">
        <v>562</v>
      </c>
      <c r="H1311" t="s">
        <v>905</v>
      </c>
      <c r="I1311" t="s">
        <v>1993</v>
      </c>
      <c r="J1311">
        <v>410000</v>
      </c>
      <c r="K1311" t="s">
        <v>637</v>
      </c>
      <c r="L1311">
        <v>412135</v>
      </c>
      <c r="M1311">
        <v>0</v>
      </c>
      <c r="N1311" t="s">
        <v>930</v>
      </c>
      <c r="O1311" t="s">
        <v>565</v>
      </c>
      <c r="P1311">
        <v>0</v>
      </c>
      <c r="Q1311">
        <v>220000</v>
      </c>
      <c r="R1311">
        <v>0</v>
      </c>
      <c r="S1311">
        <v>0</v>
      </c>
      <c r="T1311">
        <v>0</v>
      </c>
      <c r="U1311">
        <v>220000</v>
      </c>
      <c r="V1311">
        <v>0</v>
      </c>
      <c r="W1311">
        <v>220000</v>
      </c>
      <c r="X1311">
        <v>0</v>
      </c>
      <c r="Y1311">
        <v>0</v>
      </c>
      <c r="Z1311">
        <v>0</v>
      </c>
      <c r="AA1311">
        <v>220000</v>
      </c>
    </row>
    <row r="1312" spans="1:27" ht="15" customHeight="1" x14ac:dyDescent="0.25">
      <c r="A1312" s="37" t="str">
        <f t="shared" si="60"/>
        <v>LDUSTF5.3</v>
      </c>
      <c r="B1312" s="37">
        <f>VLOOKUP(L1312,Mapping!D:F,3,0)</f>
        <v>5.3</v>
      </c>
      <c r="C1312" s="37" t="str">
        <f>VLOOKUP(L1312,Mapping!D:G,4,0)</f>
        <v>Ignore</v>
      </c>
      <c r="D1312" s="38">
        <f t="shared" si="61"/>
        <v>0</v>
      </c>
      <c r="E1312" s="38">
        <f t="shared" si="62"/>
        <v>1.7615499999999999E-2</v>
      </c>
      <c r="F1312" s="37">
        <f>VLOOKUP(L1312,Mapping!D:H,5,0)</f>
        <v>0</v>
      </c>
      <c r="G1312" t="s">
        <v>562</v>
      </c>
      <c r="H1312" t="s">
        <v>905</v>
      </c>
      <c r="I1312" t="s">
        <v>1993</v>
      </c>
      <c r="J1312">
        <v>410000</v>
      </c>
      <c r="K1312" t="s">
        <v>637</v>
      </c>
      <c r="L1312">
        <v>412145</v>
      </c>
      <c r="M1312">
        <v>0</v>
      </c>
      <c r="N1312" t="s">
        <v>2406</v>
      </c>
      <c r="O1312" t="s">
        <v>565</v>
      </c>
      <c r="P1312">
        <v>0</v>
      </c>
      <c r="Q1312">
        <v>176155</v>
      </c>
      <c r="R1312">
        <v>0</v>
      </c>
      <c r="S1312">
        <v>0</v>
      </c>
      <c r="T1312">
        <v>0</v>
      </c>
      <c r="U1312">
        <v>176155</v>
      </c>
      <c r="V1312">
        <v>0</v>
      </c>
      <c r="W1312">
        <v>176155</v>
      </c>
      <c r="X1312">
        <v>0</v>
      </c>
      <c r="Y1312">
        <v>0</v>
      </c>
      <c r="Z1312">
        <v>0</v>
      </c>
      <c r="AA1312">
        <v>176155</v>
      </c>
    </row>
    <row r="1313" spans="1:27" ht="15" customHeight="1" x14ac:dyDescent="0.25">
      <c r="A1313" s="37" t="str">
        <f t="shared" si="60"/>
        <v>LDUSTF5.3</v>
      </c>
      <c r="B1313" s="37">
        <f>VLOOKUP(L1313,Mapping!D:F,3,0)</f>
        <v>5.3</v>
      </c>
      <c r="C1313" s="37" t="str">
        <f>VLOOKUP(L1313,Mapping!D:G,4,0)</f>
        <v>Ignore</v>
      </c>
      <c r="D1313" s="38">
        <f t="shared" si="61"/>
        <v>9.8363500000000006E-3</v>
      </c>
      <c r="E1313" s="38">
        <f t="shared" si="62"/>
        <v>1.0617994E-2</v>
      </c>
      <c r="F1313" s="37">
        <f>VLOOKUP(L1313,Mapping!D:H,5,0)</f>
        <v>0</v>
      </c>
      <c r="G1313" t="s">
        <v>562</v>
      </c>
      <c r="H1313" t="s">
        <v>905</v>
      </c>
      <c r="I1313" t="s">
        <v>1993</v>
      </c>
      <c r="J1313">
        <v>410000</v>
      </c>
      <c r="K1313" t="s">
        <v>637</v>
      </c>
      <c r="L1313">
        <v>412180</v>
      </c>
      <c r="M1313">
        <v>0</v>
      </c>
      <c r="N1313" t="s">
        <v>814</v>
      </c>
      <c r="O1313" t="s">
        <v>565</v>
      </c>
      <c r="P1313">
        <v>0</v>
      </c>
      <c r="Q1313">
        <v>7816.44</v>
      </c>
      <c r="R1313">
        <v>0</v>
      </c>
      <c r="S1313">
        <v>98363.5</v>
      </c>
      <c r="T1313">
        <v>0</v>
      </c>
      <c r="U1313">
        <v>106179.94</v>
      </c>
      <c r="V1313">
        <v>0</v>
      </c>
      <c r="W1313">
        <v>7816.44</v>
      </c>
      <c r="X1313">
        <v>0</v>
      </c>
      <c r="Y1313">
        <v>98363.5</v>
      </c>
      <c r="Z1313">
        <v>0</v>
      </c>
      <c r="AA1313">
        <v>106179.94</v>
      </c>
    </row>
    <row r="1314" spans="1:27" ht="15" customHeight="1" x14ac:dyDescent="0.25">
      <c r="A1314" s="37" t="str">
        <f t="shared" si="60"/>
        <v>LDUSTF5.3</v>
      </c>
      <c r="B1314" s="37">
        <f>VLOOKUP(L1314,Mapping!D:F,3,0)</f>
        <v>5.3</v>
      </c>
      <c r="C1314" s="37" t="str">
        <f>VLOOKUP(L1314,Mapping!D:G,4,0)</f>
        <v>Ignore</v>
      </c>
      <c r="D1314" s="38">
        <f t="shared" si="61"/>
        <v>2.7374000000000001E-3</v>
      </c>
      <c r="E1314" s="38">
        <f t="shared" si="62"/>
        <v>0.13053802</v>
      </c>
      <c r="F1314" s="37">
        <f>VLOOKUP(L1314,Mapping!D:H,5,0)</f>
        <v>0</v>
      </c>
      <c r="G1314" t="s">
        <v>562</v>
      </c>
      <c r="H1314" t="s">
        <v>905</v>
      </c>
      <c r="I1314" t="s">
        <v>1993</v>
      </c>
      <c r="J1314">
        <v>410000</v>
      </c>
      <c r="K1314" t="s">
        <v>637</v>
      </c>
      <c r="L1314">
        <v>412190</v>
      </c>
      <c r="M1314">
        <v>0</v>
      </c>
      <c r="N1314" t="s">
        <v>764</v>
      </c>
      <c r="O1314" t="s">
        <v>565</v>
      </c>
      <c r="P1314">
        <v>0</v>
      </c>
      <c r="Q1314">
        <v>1278006.2</v>
      </c>
      <c r="R1314">
        <v>0</v>
      </c>
      <c r="S1314">
        <v>27374</v>
      </c>
      <c r="T1314">
        <v>0</v>
      </c>
      <c r="U1314">
        <v>1305380.2</v>
      </c>
      <c r="V1314">
        <v>0</v>
      </c>
      <c r="W1314">
        <v>1278006.2</v>
      </c>
      <c r="X1314">
        <v>0</v>
      </c>
      <c r="Y1314">
        <v>27374</v>
      </c>
      <c r="Z1314">
        <v>0</v>
      </c>
      <c r="AA1314">
        <v>1305380.2</v>
      </c>
    </row>
    <row r="1315" spans="1:27" ht="15" customHeight="1" x14ac:dyDescent="0.25">
      <c r="A1315" s="37" t="str">
        <f t="shared" si="60"/>
        <v>LDUSTFIgnore</v>
      </c>
      <c r="B1315" s="37" t="str">
        <f>VLOOKUP(L1315,Mapping!D:F,3,0)</f>
        <v>Ignore</v>
      </c>
      <c r="C1315" s="37" t="str">
        <f>VLOOKUP(L1315,Mapping!D:G,4,0)</f>
        <v>Ignore</v>
      </c>
      <c r="D1315" s="38">
        <f t="shared" si="61"/>
        <v>7.8985500000000007E-3</v>
      </c>
      <c r="E1315" s="38">
        <f t="shared" si="62"/>
        <v>1.5584300000000001E-2</v>
      </c>
      <c r="F1315" s="37">
        <f>VLOOKUP(L1315,Mapping!D:H,5,0)</f>
        <v>0</v>
      </c>
      <c r="G1315" t="s">
        <v>562</v>
      </c>
      <c r="H1315" t="s">
        <v>905</v>
      </c>
      <c r="I1315" t="s">
        <v>1993</v>
      </c>
      <c r="J1315">
        <v>430000</v>
      </c>
      <c r="K1315" t="s">
        <v>643</v>
      </c>
      <c r="L1315">
        <v>432110</v>
      </c>
      <c r="M1315">
        <v>0</v>
      </c>
      <c r="N1315" t="s">
        <v>800</v>
      </c>
      <c r="O1315" t="s">
        <v>565</v>
      </c>
      <c r="P1315">
        <v>0</v>
      </c>
      <c r="Q1315">
        <v>76857.5</v>
      </c>
      <c r="R1315">
        <v>0</v>
      </c>
      <c r="S1315">
        <v>78985.5</v>
      </c>
      <c r="T1315">
        <v>0</v>
      </c>
      <c r="U1315">
        <v>155843</v>
      </c>
      <c r="V1315">
        <v>0</v>
      </c>
      <c r="W1315">
        <v>76857.5</v>
      </c>
      <c r="X1315">
        <v>0</v>
      </c>
      <c r="Y1315">
        <v>78985.5</v>
      </c>
      <c r="Z1315">
        <v>0</v>
      </c>
      <c r="AA1315">
        <v>155843</v>
      </c>
    </row>
    <row r="1316" spans="1:27" ht="15" customHeight="1" x14ac:dyDescent="0.25">
      <c r="A1316" s="37" t="str">
        <f t="shared" si="60"/>
        <v>LDUSTFIgnore</v>
      </c>
      <c r="B1316" s="37" t="str">
        <f>VLOOKUP(L1316,Mapping!D:F,3,0)</f>
        <v>Ignore</v>
      </c>
      <c r="C1316" s="37" t="str">
        <f>VLOOKUP(L1316,Mapping!D:G,4,0)</f>
        <v>Ignore</v>
      </c>
      <c r="D1316" s="38">
        <f t="shared" si="61"/>
        <v>0.166545</v>
      </c>
      <c r="E1316" s="38">
        <f t="shared" si="62"/>
        <v>0.167625</v>
      </c>
      <c r="F1316" s="37">
        <f>VLOOKUP(L1316,Mapping!D:H,5,0)</f>
        <v>0</v>
      </c>
      <c r="G1316" t="s">
        <v>562</v>
      </c>
      <c r="H1316" t="s">
        <v>905</v>
      </c>
      <c r="I1316" t="s">
        <v>1993</v>
      </c>
      <c r="J1316">
        <v>430000</v>
      </c>
      <c r="K1316" t="s">
        <v>643</v>
      </c>
      <c r="L1316">
        <v>432120</v>
      </c>
      <c r="M1316">
        <v>0</v>
      </c>
      <c r="N1316" t="s">
        <v>644</v>
      </c>
      <c r="O1316" t="s">
        <v>565</v>
      </c>
      <c r="P1316">
        <v>0</v>
      </c>
      <c r="Q1316">
        <v>10800</v>
      </c>
      <c r="R1316">
        <v>0</v>
      </c>
      <c r="S1316">
        <v>1665450</v>
      </c>
      <c r="T1316">
        <v>0</v>
      </c>
      <c r="U1316">
        <v>1676250</v>
      </c>
      <c r="V1316">
        <v>0</v>
      </c>
      <c r="W1316">
        <v>10800</v>
      </c>
      <c r="X1316">
        <v>0</v>
      </c>
      <c r="Y1316">
        <v>1665450</v>
      </c>
      <c r="Z1316">
        <v>0</v>
      </c>
      <c r="AA1316">
        <v>1676250</v>
      </c>
    </row>
    <row r="1317" spans="1:27" ht="15" customHeight="1" x14ac:dyDescent="0.25">
      <c r="A1317" s="37" t="str">
        <f t="shared" si="60"/>
        <v>LDUSTFIgnore</v>
      </c>
      <c r="B1317" s="37" t="str">
        <f>VLOOKUP(L1317,Mapping!D:F,3,0)</f>
        <v>Ignore</v>
      </c>
      <c r="C1317" s="37" t="str">
        <f>VLOOKUP(L1317,Mapping!D:G,4,0)</f>
        <v>Ignore</v>
      </c>
      <c r="D1317" s="38">
        <f t="shared" si="61"/>
        <v>5.993395E-2</v>
      </c>
      <c r="E1317" s="38">
        <f t="shared" si="62"/>
        <v>7.7207700000000004E-2</v>
      </c>
      <c r="F1317" s="37">
        <f>VLOOKUP(L1317,Mapping!D:H,5,0)</f>
        <v>0</v>
      </c>
      <c r="G1317" t="s">
        <v>562</v>
      </c>
      <c r="H1317" t="s">
        <v>905</v>
      </c>
      <c r="I1317" t="s">
        <v>1993</v>
      </c>
      <c r="J1317">
        <v>430000</v>
      </c>
      <c r="K1317" t="s">
        <v>643</v>
      </c>
      <c r="L1317">
        <v>432180</v>
      </c>
      <c r="M1317">
        <v>0</v>
      </c>
      <c r="N1317" t="s">
        <v>768</v>
      </c>
      <c r="O1317" t="s">
        <v>565</v>
      </c>
      <c r="P1317">
        <v>0</v>
      </c>
      <c r="Q1317">
        <v>172737.5</v>
      </c>
      <c r="R1317">
        <v>0</v>
      </c>
      <c r="S1317">
        <v>599339.5</v>
      </c>
      <c r="T1317">
        <v>0</v>
      </c>
      <c r="U1317">
        <v>772077</v>
      </c>
      <c r="V1317">
        <v>0</v>
      </c>
      <c r="W1317">
        <v>172737.5</v>
      </c>
      <c r="X1317">
        <v>0</v>
      </c>
      <c r="Y1317">
        <v>599339.5</v>
      </c>
      <c r="Z1317">
        <v>0</v>
      </c>
      <c r="AA1317">
        <v>772077</v>
      </c>
    </row>
    <row r="1318" spans="1:27" ht="15" customHeight="1" x14ac:dyDescent="0.25">
      <c r="A1318" s="37" t="str">
        <f t="shared" si="60"/>
        <v>LDUSTFIgnore</v>
      </c>
      <c r="B1318" s="37" t="str">
        <f>VLOOKUP(L1318,Mapping!D:F,3,0)</f>
        <v>Ignore</v>
      </c>
      <c r="C1318" s="37" t="str">
        <f>VLOOKUP(L1318,Mapping!D:G,4,0)</f>
        <v>Ignore</v>
      </c>
      <c r="D1318" s="38">
        <f t="shared" si="61"/>
        <v>0.20470985</v>
      </c>
      <c r="E1318" s="38">
        <f t="shared" si="62"/>
        <v>0.20128799999999999</v>
      </c>
      <c r="F1318" s="37">
        <f>VLOOKUP(L1318,Mapping!D:H,5,0)</f>
        <v>0</v>
      </c>
      <c r="G1318" t="s">
        <v>562</v>
      </c>
      <c r="H1318" t="s">
        <v>905</v>
      </c>
      <c r="I1318" t="s">
        <v>1993</v>
      </c>
      <c r="J1318">
        <v>430000</v>
      </c>
      <c r="K1318" t="s">
        <v>643</v>
      </c>
      <c r="L1318">
        <v>432190</v>
      </c>
      <c r="M1318">
        <v>0</v>
      </c>
      <c r="N1318" t="s">
        <v>769</v>
      </c>
      <c r="O1318" t="s">
        <v>565</v>
      </c>
      <c r="P1318">
        <v>-34218.5</v>
      </c>
      <c r="Q1318">
        <v>0</v>
      </c>
      <c r="R1318">
        <v>0</v>
      </c>
      <c r="S1318">
        <v>2047098.5</v>
      </c>
      <c r="T1318">
        <v>0</v>
      </c>
      <c r="U1318">
        <v>2012880</v>
      </c>
      <c r="V1318">
        <v>-34218.5</v>
      </c>
      <c r="W1318">
        <v>0</v>
      </c>
      <c r="X1318">
        <v>0</v>
      </c>
      <c r="Y1318">
        <v>2047098.5</v>
      </c>
      <c r="Z1318">
        <v>0</v>
      </c>
      <c r="AA1318">
        <v>2012880</v>
      </c>
    </row>
    <row r="1319" spans="1:27" ht="15" customHeight="1" x14ac:dyDescent="0.25">
      <c r="A1319" s="37" t="str">
        <f t="shared" si="60"/>
        <v>LDUSTFIgnore</v>
      </c>
      <c r="B1319" s="37" t="str">
        <f>VLOOKUP(L1319,Mapping!D:F,3,0)</f>
        <v>Ignore</v>
      </c>
      <c r="C1319" s="37" t="str">
        <f>VLOOKUP(L1319,Mapping!D:G,4,0)</f>
        <v>Ignore</v>
      </c>
      <c r="D1319" s="38">
        <f t="shared" si="61"/>
        <v>4.4082595000000002E-2</v>
      </c>
      <c r="E1319" s="38">
        <f t="shared" si="62"/>
        <v>6.9645762E-2</v>
      </c>
      <c r="F1319" s="37">
        <f>VLOOKUP(L1319,Mapping!D:H,5,0)</f>
        <v>0</v>
      </c>
      <c r="G1319" t="s">
        <v>562</v>
      </c>
      <c r="H1319" t="s">
        <v>905</v>
      </c>
      <c r="I1319" t="s">
        <v>1993</v>
      </c>
      <c r="J1319">
        <v>430000</v>
      </c>
      <c r="K1319" t="s">
        <v>643</v>
      </c>
      <c r="L1319">
        <v>437101</v>
      </c>
      <c r="M1319">
        <v>0</v>
      </c>
      <c r="N1319" t="s">
        <v>2405</v>
      </c>
      <c r="O1319" t="s">
        <v>565</v>
      </c>
      <c r="P1319">
        <v>0</v>
      </c>
      <c r="Q1319">
        <v>255631.67</v>
      </c>
      <c r="R1319">
        <v>0</v>
      </c>
      <c r="S1319">
        <v>440825.95</v>
      </c>
      <c r="T1319">
        <v>0</v>
      </c>
      <c r="U1319">
        <v>696457.62</v>
      </c>
      <c r="V1319">
        <v>0</v>
      </c>
      <c r="W1319">
        <v>255631.67</v>
      </c>
      <c r="X1319">
        <v>0</v>
      </c>
      <c r="Y1319">
        <v>440825.95</v>
      </c>
      <c r="Z1319">
        <v>0</v>
      </c>
      <c r="AA1319">
        <v>696457.62</v>
      </c>
    </row>
    <row r="1320" spans="1:27" ht="15" customHeight="1" x14ac:dyDescent="0.25">
      <c r="A1320" s="37" t="str">
        <f t="shared" si="60"/>
        <v>LDUSTF5.2</v>
      </c>
      <c r="B1320" s="37">
        <f>VLOOKUP(L1320,Mapping!D:F,3,0)</f>
        <v>5.2</v>
      </c>
      <c r="C1320" s="37" t="str">
        <f>VLOOKUP(L1320,Mapping!D:G,4,0)</f>
        <v>Ignore</v>
      </c>
      <c r="D1320" s="38">
        <f t="shared" si="61"/>
        <v>0.48586645000000001</v>
      </c>
      <c r="E1320" s="38">
        <f t="shared" si="62"/>
        <v>1.8511255499999999</v>
      </c>
      <c r="F1320" s="37">
        <f>VLOOKUP(L1320,Mapping!D:H,5,0)</f>
        <v>0</v>
      </c>
      <c r="G1320" t="s">
        <v>562</v>
      </c>
      <c r="H1320" t="s">
        <v>905</v>
      </c>
      <c r="I1320" t="s">
        <v>1993</v>
      </c>
      <c r="J1320">
        <v>450000</v>
      </c>
      <c r="K1320" t="s">
        <v>647</v>
      </c>
      <c r="L1320">
        <v>452110</v>
      </c>
      <c r="M1320">
        <v>0</v>
      </c>
      <c r="N1320" t="s">
        <v>648</v>
      </c>
      <c r="O1320" t="s">
        <v>565</v>
      </c>
      <c r="P1320">
        <v>0</v>
      </c>
      <c r="Q1320">
        <v>13652591</v>
      </c>
      <c r="R1320">
        <v>0</v>
      </c>
      <c r="S1320">
        <v>4858664.5</v>
      </c>
      <c r="T1320">
        <v>0</v>
      </c>
      <c r="U1320">
        <v>18511255.5</v>
      </c>
      <c r="V1320">
        <v>0</v>
      </c>
      <c r="W1320">
        <v>13652591</v>
      </c>
      <c r="X1320">
        <v>0</v>
      </c>
      <c r="Y1320">
        <v>4858664.5</v>
      </c>
      <c r="Z1320">
        <v>0</v>
      </c>
      <c r="AA1320">
        <v>18511255.5</v>
      </c>
    </row>
    <row r="1321" spans="1:27" ht="15" customHeight="1" x14ac:dyDescent="0.25">
      <c r="A1321" s="37" t="str">
        <f t="shared" si="60"/>
        <v>LDUSTF5.2</v>
      </c>
      <c r="B1321" s="37">
        <f>VLOOKUP(L1321,Mapping!D:F,3,0)</f>
        <v>5.2</v>
      </c>
      <c r="C1321" s="37" t="str">
        <f>VLOOKUP(L1321,Mapping!D:G,4,0)</f>
        <v>Ignore</v>
      </c>
      <c r="D1321" s="38">
        <f t="shared" si="61"/>
        <v>2.0018799999999997E-3</v>
      </c>
      <c r="E1321" s="38">
        <f t="shared" si="62"/>
        <v>5.445096E-3</v>
      </c>
      <c r="F1321" s="37">
        <f>VLOOKUP(L1321,Mapping!D:H,5,0)</f>
        <v>0</v>
      </c>
      <c r="G1321" t="s">
        <v>562</v>
      </c>
      <c r="H1321" t="s">
        <v>905</v>
      </c>
      <c r="I1321" t="s">
        <v>1993</v>
      </c>
      <c r="J1321">
        <v>450000</v>
      </c>
      <c r="K1321" t="s">
        <v>647</v>
      </c>
      <c r="L1321">
        <v>452111</v>
      </c>
      <c r="M1321">
        <v>0</v>
      </c>
      <c r="N1321" t="s">
        <v>649</v>
      </c>
      <c r="O1321" t="s">
        <v>565</v>
      </c>
      <c r="P1321">
        <v>0</v>
      </c>
      <c r="Q1321">
        <v>34432.160000000003</v>
      </c>
      <c r="R1321">
        <v>0</v>
      </c>
      <c r="S1321">
        <v>20018.8</v>
      </c>
      <c r="T1321">
        <v>0</v>
      </c>
      <c r="U1321">
        <v>54450.96</v>
      </c>
      <c r="V1321">
        <v>0</v>
      </c>
      <c r="W1321">
        <v>34432.160000000003</v>
      </c>
      <c r="X1321">
        <v>0</v>
      </c>
      <c r="Y1321">
        <v>20018.8</v>
      </c>
      <c r="Z1321">
        <v>0</v>
      </c>
      <c r="AA1321">
        <v>54450.96</v>
      </c>
    </row>
    <row r="1322" spans="1:27" ht="15" customHeight="1" x14ac:dyDescent="0.25">
      <c r="A1322" s="37" t="str">
        <f t="shared" si="60"/>
        <v>LDUSTF5.2</v>
      </c>
      <c r="B1322" s="37">
        <f>VLOOKUP(L1322,Mapping!D:F,3,0)</f>
        <v>5.2</v>
      </c>
      <c r="C1322" s="37" t="str">
        <f>VLOOKUP(L1322,Mapping!D:G,4,0)</f>
        <v>Ignore</v>
      </c>
      <c r="D1322" s="38">
        <f t="shared" si="61"/>
        <v>0.86010214100000004</v>
      </c>
      <c r="E1322" s="38">
        <f t="shared" si="62"/>
        <v>2.009837112</v>
      </c>
      <c r="F1322" s="37">
        <f>VLOOKUP(L1322,Mapping!D:H,5,0)</f>
        <v>0</v>
      </c>
      <c r="G1322" t="s">
        <v>562</v>
      </c>
      <c r="H1322" t="s">
        <v>905</v>
      </c>
      <c r="I1322" t="s">
        <v>1993</v>
      </c>
      <c r="J1322">
        <v>450000</v>
      </c>
      <c r="K1322" t="s">
        <v>647</v>
      </c>
      <c r="L1322">
        <v>452120</v>
      </c>
      <c r="M1322">
        <v>0</v>
      </c>
      <c r="N1322" t="s">
        <v>650</v>
      </c>
      <c r="O1322" t="s">
        <v>565</v>
      </c>
      <c r="P1322">
        <v>0</v>
      </c>
      <c r="Q1322">
        <v>11497349.710000001</v>
      </c>
      <c r="R1322">
        <v>0</v>
      </c>
      <c r="S1322">
        <v>8601021.4100000001</v>
      </c>
      <c r="T1322">
        <v>0</v>
      </c>
      <c r="U1322">
        <v>20098371.120000001</v>
      </c>
      <c r="V1322">
        <v>0</v>
      </c>
      <c r="W1322">
        <v>11497349.710000001</v>
      </c>
      <c r="X1322">
        <v>0</v>
      </c>
      <c r="Y1322">
        <v>8601021.4100000001</v>
      </c>
      <c r="Z1322">
        <v>0</v>
      </c>
      <c r="AA1322">
        <v>20098371.120000001</v>
      </c>
    </row>
    <row r="1323" spans="1:27" ht="15" customHeight="1" x14ac:dyDescent="0.25">
      <c r="A1323" s="37" t="str">
        <f t="shared" si="60"/>
        <v>LDUSTF5.2</v>
      </c>
      <c r="B1323" s="37">
        <f>VLOOKUP(L1323,Mapping!D:F,3,0)</f>
        <v>5.2</v>
      </c>
      <c r="C1323" s="37" t="str">
        <f>VLOOKUP(L1323,Mapping!D:G,4,0)</f>
        <v>Ignore</v>
      </c>
      <c r="D1323" s="38">
        <f t="shared" si="61"/>
        <v>0</v>
      </c>
      <c r="E1323" s="38">
        <f t="shared" si="62"/>
        <v>4.5999999999999999E-2</v>
      </c>
      <c r="F1323" s="37">
        <f>VLOOKUP(L1323,Mapping!D:H,5,0)</f>
        <v>0</v>
      </c>
      <c r="G1323" t="s">
        <v>562</v>
      </c>
      <c r="H1323" t="s">
        <v>905</v>
      </c>
      <c r="I1323" t="s">
        <v>1993</v>
      </c>
      <c r="J1323">
        <v>450000</v>
      </c>
      <c r="K1323" t="s">
        <v>647</v>
      </c>
      <c r="L1323">
        <v>452135</v>
      </c>
      <c r="M1323">
        <v>0</v>
      </c>
      <c r="N1323" t="s">
        <v>652</v>
      </c>
      <c r="O1323" t="s">
        <v>565</v>
      </c>
      <c r="P1323">
        <v>0</v>
      </c>
      <c r="Q1323">
        <v>460000</v>
      </c>
      <c r="R1323">
        <v>0</v>
      </c>
      <c r="S1323">
        <v>0</v>
      </c>
      <c r="T1323">
        <v>0</v>
      </c>
      <c r="U1323">
        <v>460000</v>
      </c>
      <c r="V1323">
        <v>0</v>
      </c>
      <c r="W1323">
        <v>460000</v>
      </c>
      <c r="X1323">
        <v>0</v>
      </c>
      <c r="Y1323">
        <v>0</v>
      </c>
      <c r="Z1323">
        <v>0</v>
      </c>
      <c r="AA1323">
        <v>460000</v>
      </c>
    </row>
    <row r="1324" spans="1:27" ht="15" customHeight="1" x14ac:dyDescent="0.25">
      <c r="A1324" s="37" t="str">
        <f t="shared" si="60"/>
        <v>LDUSTF5.2</v>
      </c>
      <c r="B1324" s="37">
        <f>VLOOKUP(L1324,Mapping!D:F,3,0)</f>
        <v>5.2</v>
      </c>
      <c r="C1324" s="37" t="str">
        <f>VLOOKUP(L1324,Mapping!D:G,4,0)</f>
        <v>Ignore</v>
      </c>
      <c r="D1324" s="38">
        <f t="shared" si="61"/>
        <v>0</v>
      </c>
      <c r="E1324" s="38">
        <f t="shared" si="62"/>
        <v>7.6134499999999994E-2</v>
      </c>
      <c r="F1324" s="37">
        <f>VLOOKUP(L1324,Mapping!D:H,5,0)</f>
        <v>0</v>
      </c>
      <c r="G1324" t="s">
        <v>562</v>
      </c>
      <c r="H1324" t="s">
        <v>905</v>
      </c>
      <c r="I1324" t="s">
        <v>1993</v>
      </c>
      <c r="J1324">
        <v>450000</v>
      </c>
      <c r="K1324" t="s">
        <v>647</v>
      </c>
      <c r="L1324">
        <v>452145</v>
      </c>
      <c r="M1324">
        <v>0</v>
      </c>
      <c r="N1324" t="s">
        <v>705</v>
      </c>
      <c r="O1324" t="s">
        <v>565</v>
      </c>
      <c r="P1324">
        <v>0</v>
      </c>
      <c r="Q1324">
        <v>761345</v>
      </c>
      <c r="R1324">
        <v>0</v>
      </c>
      <c r="S1324">
        <v>0</v>
      </c>
      <c r="T1324">
        <v>0</v>
      </c>
      <c r="U1324">
        <v>761345</v>
      </c>
      <c r="V1324">
        <v>0</v>
      </c>
      <c r="W1324">
        <v>761345</v>
      </c>
      <c r="X1324">
        <v>0</v>
      </c>
      <c r="Y1324">
        <v>0</v>
      </c>
      <c r="Z1324">
        <v>0</v>
      </c>
      <c r="AA1324">
        <v>761345</v>
      </c>
    </row>
    <row r="1325" spans="1:27" ht="15" customHeight="1" x14ac:dyDescent="0.25">
      <c r="A1325" s="37" t="str">
        <f t="shared" si="60"/>
        <v>LDUSTF5.2</v>
      </c>
      <c r="B1325" s="37">
        <f>VLOOKUP(L1325,Mapping!D:F,3,0)</f>
        <v>5.2</v>
      </c>
      <c r="C1325" s="37" t="str">
        <f>VLOOKUP(L1325,Mapping!D:G,4,0)</f>
        <v>Ignore</v>
      </c>
      <c r="D1325" s="38">
        <f t="shared" si="61"/>
        <v>2.8154121999999999</v>
      </c>
      <c r="E1325" s="38">
        <f t="shared" si="62"/>
        <v>5.4981620759999998</v>
      </c>
      <c r="F1325" s="37">
        <f>VLOOKUP(L1325,Mapping!D:H,5,0)</f>
        <v>0</v>
      </c>
      <c r="G1325" t="s">
        <v>562</v>
      </c>
      <c r="H1325" t="s">
        <v>905</v>
      </c>
      <c r="I1325" t="s">
        <v>1993</v>
      </c>
      <c r="J1325">
        <v>450000</v>
      </c>
      <c r="K1325" t="s">
        <v>647</v>
      </c>
      <c r="L1325">
        <v>452180</v>
      </c>
      <c r="M1325">
        <v>0</v>
      </c>
      <c r="N1325" t="s">
        <v>770</v>
      </c>
      <c r="O1325" t="s">
        <v>565</v>
      </c>
      <c r="P1325">
        <v>0</v>
      </c>
      <c r="Q1325">
        <v>26827498.760000002</v>
      </c>
      <c r="R1325">
        <v>0</v>
      </c>
      <c r="S1325">
        <v>28154122</v>
      </c>
      <c r="T1325">
        <v>0</v>
      </c>
      <c r="U1325">
        <v>54981620.759999998</v>
      </c>
      <c r="V1325">
        <v>0</v>
      </c>
      <c r="W1325">
        <v>26827498.760000002</v>
      </c>
      <c r="X1325">
        <v>0</v>
      </c>
      <c r="Y1325">
        <v>28154122</v>
      </c>
      <c r="Z1325">
        <v>0</v>
      </c>
      <c r="AA1325">
        <v>54981620.759999998</v>
      </c>
    </row>
    <row r="1326" spans="1:27" ht="15" customHeight="1" x14ac:dyDescent="0.25">
      <c r="A1326" s="37" t="str">
        <f t="shared" si="60"/>
        <v>LDUSTF5.2</v>
      </c>
      <c r="B1326" s="37">
        <f>VLOOKUP(L1326,Mapping!D:F,3,0)</f>
        <v>5.2</v>
      </c>
      <c r="C1326" s="37" t="str">
        <f>VLOOKUP(L1326,Mapping!D:G,4,0)</f>
        <v>Ignore</v>
      </c>
      <c r="D1326" s="38">
        <f t="shared" si="61"/>
        <v>5.9721041000000001</v>
      </c>
      <c r="E1326" s="38">
        <f t="shared" si="62"/>
        <v>9.6214367999999997</v>
      </c>
      <c r="F1326" s="37">
        <f>VLOOKUP(L1326,Mapping!D:H,5,0)</f>
        <v>0</v>
      </c>
      <c r="G1326" t="s">
        <v>562</v>
      </c>
      <c r="H1326" t="s">
        <v>905</v>
      </c>
      <c r="I1326" t="s">
        <v>1993</v>
      </c>
      <c r="J1326">
        <v>450000</v>
      </c>
      <c r="K1326" t="s">
        <v>647</v>
      </c>
      <c r="L1326">
        <v>452181</v>
      </c>
      <c r="M1326">
        <v>0</v>
      </c>
      <c r="N1326" t="s">
        <v>771</v>
      </c>
      <c r="O1326" t="s">
        <v>565</v>
      </c>
      <c r="P1326">
        <v>0</v>
      </c>
      <c r="Q1326">
        <v>36493327</v>
      </c>
      <c r="R1326">
        <v>0</v>
      </c>
      <c r="S1326">
        <v>59721041</v>
      </c>
      <c r="T1326">
        <v>0</v>
      </c>
      <c r="U1326">
        <v>96214368</v>
      </c>
      <c r="V1326">
        <v>0</v>
      </c>
      <c r="W1326">
        <v>36493327</v>
      </c>
      <c r="X1326">
        <v>0</v>
      </c>
      <c r="Y1326">
        <v>59721041</v>
      </c>
      <c r="Z1326">
        <v>0</v>
      </c>
      <c r="AA1326">
        <v>96214368</v>
      </c>
    </row>
    <row r="1327" spans="1:27" ht="15" customHeight="1" x14ac:dyDescent="0.25">
      <c r="A1327" s="37" t="str">
        <f t="shared" si="60"/>
        <v>LDUSTF5.2</v>
      </c>
      <c r="B1327" s="37">
        <f>VLOOKUP(L1327,Mapping!D:F,3,0)</f>
        <v>5.2</v>
      </c>
      <c r="C1327" s="37" t="str">
        <f>VLOOKUP(L1327,Mapping!D:G,4,0)</f>
        <v>Ignore</v>
      </c>
      <c r="D1327" s="38">
        <f t="shared" si="61"/>
        <v>9.722718E-3</v>
      </c>
      <c r="E1327" s="38">
        <f t="shared" si="62"/>
        <v>7.7333747999999994E-2</v>
      </c>
      <c r="F1327" s="37">
        <f>VLOOKUP(L1327,Mapping!D:H,5,0)</f>
        <v>0</v>
      </c>
      <c r="G1327" t="s">
        <v>562</v>
      </c>
      <c r="H1327" t="s">
        <v>905</v>
      </c>
      <c r="I1327" t="s">
        <v>1993</v>
      </c>
      <c r="J1327">
        <v>450000</v>
      </c>
      <c r="K1327" t="s">
        <v>647</v>
      </c>
      <c r="L1327">
        <v>452230</v>
      </c>
      <c r="M1327">
        <v>0</v>
      </c>
      <c r="N1327" t="s">
        <v>654</v>
      </c>
      <c r="O1327" t="s">
        <v>565</v>
      </c>
      <c r="P1327">
        <v>0</v>
      </c>
      <c r="Q1327">
        <v>676110.3</v>
      </c>
      <c r="R1327">
        <v>0</v>
      </c>
      <c r="S1327">
        <v>97227.18</v>
      </c>
      <c r="T1327">
        <v>0</v>
      </c>
      <c r="U1327">
        <v>773337.48</v>
      </c>
      <c r="V1327">
        <v>0</v>
      </c>
      <c r="W1327">
        <v>676110.3</v>
      </c>
      <c r="X1327">
        <v>0</v>
      </c>
      <c r="Y1327">
        <v>97227.18</v>
      </c>
      <c r="Z1327">
        <v>0</v>
      </c>
      <c r="AA1327">
        <v>773337.48</v>
      </c>
    </row>
    <row r="1328" spans="1:27" ht="15" customHeight="1" x14ac:dyDescent="0.25">
      <c r="A1328" s="37" t="str">
        <f t="shared" si="60"/>
        <v>LDUSTF5.2</v>
      </c>
      <c r="B1328" s="37">
        <f>VLOOKUP(L1328,Mapping!D:F,3,0)</f>
        <v>5.2</v>
      </c>
      <c r="C1328" s="37" t="str">
        <f>VLOOKUP(L1328,Mapping!D:G,4,0)</f>
        <v>Ignore</v>
      </c>
      <c r="D1328" s="38">
        <f t="shared" si="61"/>
        <v>1.137089743</v>
      </c>
      <c r="E1328" s="38">
        <f t="shared" si="62"/>
        <v>1.7767773070000001</v>
      </c>
      <c r="F1328" s="37">
        <f>VLOOKUP(L1328,Mapping!D:H,5,0)</f>
        <v>0</v>
      </c>
      <c r="G1328" t="s">
        <v>562</v>
      </c>
      <c r="H1328" t="s">
        <v>905</v>
      </c>
      <c r="I1328" t="s">
        <v>1993</v>
      </c>
      <c r="J1328">
        <v>450000</v>
      </c>
      <c r="K1328" t="s">
        <v>647</v>
      </c>
      <c r="L1328">
        <v>452247</v>
      </c>
      <c r="M1328">
        <v>0</v>
      </c>
      <c r="N1328" t="s">
        <v>655</v>
      </c>
      <c r="O1328" t="s">
        <v>565</v>
      </c>
      <c r="P1328">
        <v>0</v>
      </c>
      <c r="Q1328">
        <v>6396875.6399999997</v>
      </c>
      <c r="R1328">
        <v>0</v>
      </c>
      <c r="S1328">
        <v>11370897.43</v>
      </c>
      <c r="T1328">
        <v>0</v>
      </c>
      <c r="U1328">
        <v>17767773.07</v>
      </c>
      <c r="V1328">
        <v>0</v>
      </c>
      <c r="W1328">
        <v>6396875.6399999997</v>
      </c>
      <c r="X1328">
        <v>0</v>
      </c>
      <c r="Y1328">
        <v>11370897.43</v>
      </c>
      <c r="Z1328">
        <v>0</v>
      </c>
      <c r="AA1328">
        <v>17767773.07</v>
      </c>
    </row>
    <row r="1329" spans="1:27" ht="15" customHeight="1" x14ac:dyDescent="0.25">
      <c r="A1329" s="37" t="str">
        <f t="shared" si="60"/>
        <v>LDUSTF5.5</v>
      </c>
      <c r="B1329" s="37">
        <f>VLOOKUP(L1329,Mapping!D:F,3,0)</f>
        <v>5.5</v>
      </c>
      <c r="C1329" s="37" t="str">
        <f>VLOOKUP(L1329,Mapping!D:G,4,0)</f>
        <v>Ignore</v>
      </c>
      <c r="D1329" s="38">
        <f t="shared" si="61"/>
        <v>-7.7130000000000002E-5</v>
      </c>
      <c r="E1329" s="38">
        <f t="shared" si="62"/>
        <v>-6.7497299999999994E-4</v>
      </c>
      <c r="F1329" s="37">
        <f>VLOOKUP(L1329,Mapping!D:H,5,0)</f>
        <v>0</v>
      </c>
      <c r="G1329" t="s">
        <v>562</v>
      </c>
      <c r="H1329" t="s">
        <v>905</v>
      </c>
      <c r="I1329" t="s">
        <v>1993</v>
      </c>
      <c r="J1329">
        <v>460000</v>
      </c>
      <c r="K1329" t="s">
        <v>656</v>
      </c>
      <c r="L1329">
        <v>460000</v>
      </c>
      <c r="M1329">
        <v>0</v>
      </c>
      <c r="N1329" t="s">
        <v>706</v>
      </c>
      <c r="O1329" t="s">
        <v>565</v>
      </c>
      <c r="P1329">
        <v>-5978.43</v>
      </c>
      <c r="Q1329">
        <v>0</v>
      </c>
      <c r="R1329">
        <v>-771.3</v>
      </c>
      <c r="S1329">
        <v>0</v>
      </c>
      <c r="T1329">
        <v>-6749.73</v>
      </c>
      <c r="U1329">
        <v>0</v>
      </c>
      <c r="V1329">
        <v>-5978.43</v>
      </c>
      <c r="W1329">
        <v>0</v>
      </c>
      <c r="X1329">
        <v>-771.3</v>
      </c>
      <c r="Y1329">
        <v>0</v>
      </c>
      <c r="Z1329">
        <v>-6749.73</v>
      </c>
      <c r="AA1329">
        <v>0</v>
      </c>
    </row>
    <row r="1330" spans="1:27" ht="15" customHeight="1" x14ac:dyDescent="0.25">
      <c r="A1330" s="37" t="str">
        <f t="shared" si="60"/>
        <v>LDUSTF5.5</v>
      </c>
      <c r="B1330" s="37">
        <f>VLOOKUP(L1330,Mapping!D:F,3,0)</f>
        <v>5.5</v>
      </c>
      <c r="C1330" s="37" t="str">
        <f>VLOOKUP(L1330,Mapping!D:G,4,0)</f>
        <v>Ignore</v>
      </c>
      <c r="D1330" s="38">
        <f t="shared" si="61"/>
        <v>4.8146099999999998E-4</v>
      </c>
      <c r="E1330" s="38">
        <f t="shared" si="62"/>
        <v>5.8150000000000002E-6</v>
      </c>
      <c r="F1330" s="37">
        <f>VLOOKUP(L1330,Mapping!D:H,5,0)</f>
        <v>0</v>
      </c>
      <c r="G1330" t="s">
        <v>562</v>
      </c>
      <c r="H1330" t="s">
        <v>905</v>
      </c>
      <c r="I1330" t="s">
        <v>1993</v>
      </c>
      <c r="J1330">
        <v>460000</v>
      </c>
      <c r="K1330" t="s">
        <v>656</v>
      </c>
      <c r="L1330">
        <v>460100</v>
      </c>
      <c r="M1330">
        <v>0</v>
      </c>
      <c r="N1330" t="s">
        <v>729</v>
      </c>
      <c r="O1330" t="s">
        <v>565</v>
      </c>
      <c r="P1330">
        <v>-4756.46</v>
      </c>
      <c r="Q1330">
        <v>0</v>
      </c>
      <c r="R1330">
        <v>0</v>
      </c>
      <c r="S1330">
        <v>4814.6099999999997</v>
      </c>
      <c r="T1330">
        <v>0</v>
      </c>
      <c r="U1330">
        <v>58.15</v>
      </c>
      <c r="V1330">
        <v>-4756.46</v>
      </c>
      <c r="W1330">
        <v>0</v>
      </c>
      <c r="X1330">
        <v>0</v>
      </c>
      <c r="Y1330">
        <v>4814.6099999999997</v>
      </c>
      <c r="Z1330">
        <v>0</v>
      </c>
      <c r="AA1330">
        <v>58.15</v>
      </c>
    </row>
    <row r="1331" spans="1:27" ht="15" customHeight="1" x14ac:dyDescent="0.25">
      <c r="A1331" s="37" t="str">
        <f t="shared" si="60"/>
        <v>LDUSTF5.5</v>
      </c>
      <c r="B1331" s="37">
        <f>VLOOKUP(L1331,Mapping!D:F,3,0)</f>
        <v>5.5</v>
      </c>
      <c r="C1331" s="37" t="str">
        <f>VLOOKUP(L1331,Mapping!D:G,4,0)</f>
        <v>Ignore</v>
      </c>
      <c r="D1331" s="38">
        <f t="shared" si="61"/>
        <v>-4.2879499999999999E-4</v>
      </c>
      <c r="E1331" s="38">
        <f t="shared" si="62"/>
        <v>-1.1926000000000002E-4</v>
      </c>
      <c r="F1331" s="37">
        <f>VLOOKUP(L1331,Mapping!D:H,5,0)</f>
        <v>0</v>
      </c>
      <c r="G1331" t="s">
        <v>562</v>
      </c>
      <c r="H1331" t="s">
        <v>905</v>
      </c>
      <c r="I1331" t="s">
        <v>1993</v>
      </c>
      <c r="J1331">
        <v>460000</v>
      </c>
      <c r="K1331" t="s">
        <v>656</v>
      </c>
      <c r="L1331">
        <v>460101</v>
      </c>
      <c r="M1331">
        <v>0</v>
      </c>
      <c r="N1331" t="s">
        <v>732</v>
      </c>
      <c r="O1331" t="s">
        <v>565</v>
      </c>
      <c r="P1331">
        <v>0</v>
      </c>
      <c r="Q1331">
        <v>3095.35</v>
      </c>
      <c r="R1331">
        <v>-4287.95</v>
      </c>
      <c r="S1331">
        <v>0</v>
      </c>
      <c r="T1331">
        <v>-1192.6000000000001</v>
      </c>
      <c r="U1331">
        <v>0</v>
      </c>
      <c r="V1331">
        <v>0</v>
      </c>
      <c r="W1331">
        <v>3095.35</v>
      </c>
      <c r="X1331">
        <v>-4287.95</v>
      </c>
      <c r="Y1331">
        <v>0</v>
      </c>
      <c r="Z1331">
        <v>-1192.6000000000001</v>
      </c>
      <c r="AA1331">
        <v>0</v>
      </c>
    </row>
    <row r="1332" spans="1:27" ht="15" customHeight="1" x14ac:dyDescent="0.25">
      <c r="A1332" s="37" t="str">
        <f t="shared" si="60"/>
        <v>LDUSTF5.5</v>
      </c>
      <c r="B1332" s="37">
        <f>VLOOKUP(L1332,Mapping!D:F,3,0)</f>
        <v>5.5</v>
      </c>
      <c r="C1332" s="37" t="str">
        <f>VLOOKUP(L1332,Mapping!D:G,4,0)</f>
        <v>Ignore</v>
      </c>
      <c r="D1332" s="38">
        <f t="shared" si="61"/>
        <v>3.8999999999999998E-8</v>
      </c>
      <c r="E1332" s="38">
        <f t="shared" si="62"/>
        <v>1.1300000000000001E-7</v>
      </c>
      <c r="F1332" s="37">
        <f>VLOOKUP(L1332,Mapping!D:H,5,0)</f>
        <v>0</v>
      </c>
      <c r="G1332" t="s">
        <v>562</v>
      </c>
      <c r="H1332" t="s">
        <v>905</v>
      </c>
      <c r="I1332" t="s">
        <v>1993</v>
      </c>
      <c r="J1332">
        <v>460000</v>
      </c>
      <c r="K1332" t="s">
        <v>656</v>
      </c>
      <c r="L1332">
        <v>460128</v>
      </c>
      <c r="M1332">
        <v>0</v>
      </c>
      <c r="N1332" t="s">
        <v>942</v>
      </c>
      <c r="O1332" t="s">
        <v>565</v>
      </c>
      <c r="P1332">
        <v>0</v>
      </c>
      <c r="Q1332">
        <v>0.74</v>
      </c>
      <c r="R1332">
        <v>0</v>
      </c>
      <c r="S1332">
        <v>0.39</v>
      </c>
      <c r="T1332">
        <v>0</v>
      </c>
      <c r="U1332">
        <v>1.1300000000000001</v>
      </c>
      <c r="V1332">
        <v>0</v>
      </c>
      <c r="W1332">
        <v>0.74</v>
      </c>
      <c r="X1332">
        <v>0</v>
      </c>
      <c r="Y1332">
        <v>0.39</v>
      </c>
      <c r="Z1332">
        <v>0</v>
      </c>
      <c r="AA1332">
        <v>1.1300000000000001</v>
      </c>
    </row>
    <row r="1333" spans="1:27" ht="15" customHeight="1" x14ac:dyDescent="0.25">
      <c r="A1333" s="37" t="str">
        <f t="shared" si="60"/>
        <v>LDUSTF5.5</v>
      </c>
      <c r="B1333" s="37">
        <f>VLOOKUP(L1333,Mapping!D:F,3,0)</f>
        <v>5.5</v>
      </c>
      <c r="C1333" s="37" t="str">
        <f>VLOOKUP(L1333,Mapping!D:G,4,0)</f>
        <v>Ignore</v>
      </c>
      <c r="D1333" s="38">
        <f t="shared" si="61"/>
        <v>-5.3904999999999993E-5</v>
      </c>
      <c r="E1333" s="38">
        <f t="shared" si="62"/>
        <v>1.1191300000000001E-4</v>
      </c>
      <c r="F1333" s="37">
        <f>VLOOKUP(L1333,Mapping!D:H,5,0)</f>
        <v>0</v>
      </c>
      <c r="G1333" t="s">
        <v>562</v>
      </c>
      <c r="H1333" t="s">
        <v>905</v>
      </c>
      <c r="I1333" t="s">
        <v>1993</v>
      </c>
      <c r="J1333">
        <v>460000</v>
      </c>
      <c r="K1333" t="s">
        <v>656</v>
      </c>
      <c r="L1333">
        <v>460143</v>
      </c>
      <c r="M1333">
        <v>0</v>
      </c>
      <c r="N1333" t="s">
        <v>730</v>
      </c>
      <c r="O1333" t="s">
        <v>565</v>
      </c>
      <c r="P1333">
        <v>0</v>
      </c>
      <c r="Q1333">
        <v>1658.18</v>
      </c>
      <c r="R1333">
        <v>-539.04999999999995</v>
      </c>
      <c r="S1333">
        <v>0</v>
      </c>
      <c r="T1333">
        <v>0</v>
      </c>
      <c r="U1333">
        <v>1119.1300000000001</v>
      </c>
      <c r="V1333">
        <v>0</v>
      </c>
      <c r="W1333">
        <v>1658.18</v>
      </c>
      <c r="X1333">
        <v>-539.04999999999995</v>
      </c>
      <c r="Y1333">
        <v>0</v>
      </c>
      <c r="Z1333">
        <v>0</v>
      </c>
      <c r="AA1333">
        <v>1119.1300000000001</v>
      </c>
    </row>
    <row r="1334" spans="1:27" ht="15" customHeight="1" x14ac:dyDescent="0.25">
      <c r="A1334" s="37" t="str">
        <f t="shared" si="60"/>
        <v>LDUSTF5.5</v>
      </c>
      <c r="B1334" s="37">
        <f>VLOOKUP(L1334,Mapping!D:F,3,0)</f>
        <v>5.5</v>
      </c>
      <c r="C1334" s="37" t="str">
        <f>VLOOKUP(L1334,Mapping!D:G,4,0)</f>
        <v>Ignore</v>
      </c>
      <c r="D1334" s="38">
        <f t="shared" si="61"/>
        <v>1.1999999999999999E-6</v>
      </c>
      <c r="E1334" s="38">
        <f t="shared" si="62"/>
        <v>1.4189999999999999E-6</v>
      </c>
      <c r="F1334" s="37">
        <f>VLOOKUP(L1334,Mapping!D:H,5,0)</f>
        <v>0</v>
      </c>
      <c r="G1334" t="s">
        <v>562</v>
      </c>
      <c r="H1334" t="s">
        <v>905</v>
      </c>
      <c r="I1334" t="s">
        <v>1993</v>
      </c>
      <c r="J1334">
        <v>460000</v>
      </c>
      <c r="K1334" t="s">
        <v>656</v>
      </c>
      <c r="L1334">
        <v>460166</v>
      </c>
      <c r="M1334">
        <v>0</v>
      </c>
      <c r="N1334" t="s">
        <v>945</v>
      </c>
      <c r="O1334" t="s">
        <v>565</v>
      </c>
      <c r="P1334">
        <v>0</v>
      </c>
      <c r="Q1334">
        <v>2.19</v>
      </c>
      <c r="R1334">
        <v>0</v>
      </c>
      <c r="S1334">
        <v>12</v>
      </c>
      <c r="T1334">
        <v>0</v>
      </c>
      <c r="U1334">
        <v>14.19</v>
      </c>
      <c r="V1334">
        <v>0</v>
      </c>
      <c r="W1334">
        <v>2.19</v>
      </c>
      <c r="X1334">
        <v>0</v>
      </c>
      <c r="Y1334">
        <v>12</v>
      </c>
      <c r="Z1334">
        <v>0</v>
      </c>
      <c r="AA1334">
        <v>14.19</v>
      </c>
    </row>
    <row r="1335" spans="1:27" ht="15" customHeight="1" x14ac:dyDescent="0.25">
      <c r="A1335" s="37" t="str">
        <f t="shared" si="60"/>
        <v>LDUSTF5.2</v>
      </c>
      <c r="B1335" s="37">
        <f>VLOOKUP(L1335,Mapping!D:F,3,0)</f>
        <v>5.2</v>
      </c>
      <c r="C1335" s="37" t="str">
        <f>VLOOKUP(L1335,Mapping!D:G,4,0)</f>
        <v>Ignore</v>
      </c>
      <c r="D1335" s="38">
        <f t="shared" si="61"/>
        <v>-1.8897752E-2</v>
      </c>
      <c r="E1335" s="38">
        <f t="shared" si="62"/>
        <v>-4.3827948999999998E-2</v>
      </c>
      <c r="F1335" s="37">
        <f>VLOOKUP(L1335,Mapping!D:H,5,0)</f>
        <v>0</v>
      </c>
      <c r="G1335" t="s">
        <v>562</v>
      </c>
      <c r="H1335" t="s">
        <v>905</v>
      </c>
      <c r="I1335" t="s">
        <v>1993</v>
      </c>
      <c r="J1335">
        <v>460000</v>
      </c>
      <c r="K1335" t="s">
        <v>656</v>
      </c>
      <c r="L1335">
        <v>553139</v>
      </c>
      <c r="M1335">
        <v>0</v>
      </c>
      <c r="N1335" t="s">
        <v>863</v>
      </c>
      <c r="O1335" t="s">
        <v>565</v>
      </c>
      <c r="P1335">
        <v>-249301.97</v>
      </c>
      <c r="Q1335">
        <v>0</v>
      </c>
      <c r="R1335">
        <v>-188977.52</v>
      </c>
      <c r="S1335">
        <v>0</v>
      </c>
      <c r="T1335">
        <v>-438279.49</v>
      </c>
      <c r="U1335">
        <v>0</v>
      </c>
      <c r="V1335">
        <v>-249301.97</v>
      </c>
      <c r="W1335">
        <v>0</v>
      </c>
      <c r="X1335">
        <v>-188977.52</v>
      </c>
      <c r="Y1335">
        <v>0</v>
      </c>
      <c r="Z1335">
        <v>-438279.49</v>
      </c>
      <c r="AA1335">
        <v>0</v>
      </c>
    </row>
    <row r="1336" spans="1:27" ht="15" customHeight="1" x14ac:dyDescent="0.25">
      <c r="A1336" s="37" t="str">
        <f t="shared" si="60"/>
        <v>LDUSTF5.3</v>
      </c>
      <c r="B1336" s="37">
        <f>VLOOKUP(L1336,Mapping!D:F,3,0)</f>
        <v>5.3</v>
      </c>
      <c r="C1336" s="37" t="str">
        <f>VLOOKUP(L1336,Mapping!D:G,4,0)</f>
        <v>Ignore</v>
      </c>
      <c r="D1336" s="38">
        <f t="shared" si="61"/>
        <v>-1.1724999999999999E-2</v>
      </c>
      <c r="E1336" s="38">
        <f t="shared" si="62"/>
        <v>-0.12704499999999999</v>
      </c>
      <c r="F1336" s="37">
        <f>VLOOKUP(L1336,Mapping!D:H,5,0)</f>
        <v>0</v>
      </c>
      <c r="G1336" t="s">
        <v>562</v>
      </c>
      <c r="H1336" t="s">
        <v>905</v>
      </c>
      <c r="I1336" t="s">
        <v>1993</v>
      </c>
      <c r="J1336">
        <v>510000</v>
      </c>
      <c r="K1336" t="s">
        <v>659</v>
      </c>
      <c r="L1336">
        <v>512120</v>
      </c>
      <c r="M1336">
        <v>0</v>
      </c>
      <c r="N1336" t="s">
        <v>660</v>
      </c>
      <c r="O1336" t="s">
        <v>565</v>
      </c>
      <c r="P1336">
        <v>-1153200</v>
      </c>
      <c r="Q1336">
        <v>0</v>
      </c>
      <c r="R1336">
        <v>-117250</v>
      </c>
      <c r="S1336">
        <v>0</v>
      </c>
      <c r="T1336">
        <v>-1270450</v>
      </c>
      <c r="U1336">
        <v>0</v>
      </c>
      <c r="V1336">
        <v>-1153200</v>
      </c>
      <c r="W1336">
        <v>0</v>
      </c>
      <c r="X1336">
        <v>-117250</v>
      </c>
      <c r="Y1336">
        <v>0</v>
      </c>
      <c r="Z1336">
        <v>-1270450</v>
      </c>
      <c r="AA1336">
        <v>0</v>
      </c>
    </row>
    <row r="1337" spans="1:27" ht="15" customHeight="1" x14ac:dyDescent="0.25">
      <c r="A1337" s="37" t="str">
        <f t="shared" si="60"/>
        <v>LDUSTF5.3</v>
      </c>
      <c r="B1337" s="37">
        <f>VLOOKUP(L1337,Mapping!D:F,3,0)</f>
        <v>5.3</v>
      </c>
      <c r="C1337" s="37" t="str">
        <f>VLOOKUP(L1337,Mapping!D:G,4,0)</f>
        <v>Ignore</v>
      </c>
      <c r="D1337" s="38">
        <f t="shared" si="61"/>
        <v>-3.9725000000000003E-3</v>
      </c>
      <c r="E1337" s="38">
        <f t="shared" si="62"/>
        <v>-6.0870500000000001E-3</v>
      </c>
      <c r="F1337" s="37">
        <f>VLOOKUP(L1337,Mapping!D:H,5,0)</f>
        <v>0</v>
      </c>
      <c r="G1337" t="s">
        <v>562</v>
      </c>
      <c r="H1337" t="s">
        <v>905</v>
      </c>
      <c r="I1337" t="s">
        <v>1993</v>
      </c>
      <c r="J1337">
        <v>510000</v>
      </c>
      <c r="K1337" t="s">
        <v>659</v>
      </c>
      <c r="L1337">
        <v>512180</v>
      </c>
      <c r="M1337">
        <v>0</v>
      </c>
      <c r="N1337" t="s">
        <v>815</v>
      </c>
      <c r="O1337" t="s">
        <v>565</v>
      </c>
      <c r="P1337">
        <v>-21145.5</v>
      </c>
      <c r="Q1337">
        <v>0</v>
      </c>
      <c r="R1337">
        <v>-39725</v>
      </c>
      <c r="S1337">
        <v>0</v>
      </c>
      <c r="T1337">
        <v>-60870.5</v>
      </c>
      <c r="U1337">
        <v>0</v>
      </c>
      <c r="V1337">
        <v>-21145.5</v>
      </c>
      <c r="W1337">
        <v>0</v>
      </c>
      <c r="X1337">
        <v>-39725</v>
      </c>
      <c r="Y1337">
        <v>0</v>
      </c>
      <c r="Z1337">
        <v>-60870.5</v>
      </c>
      <c r="AA1337">
        <v>0</v>
      </c>
    </row>
    <row r="1338" spans="1:27" ht="15" customHeight="1" x14ac:dyDescent="0.25">
      <c r="A1338" s="37" t="str">
        <f t="shared" si="60"/>
        <v>LDUSTF5.3</v>
      </c>
      <c r="B1338" s="37">
        <f>VLOOKUP(L1338,Mapping!D:F,3,0)</f>
        <v>5.3</v>
      </c>
      <c r="C1338" s="37" t="str">
        <f>VLOOKUP(L1338,Mapping!D:G,4,0)</f>
        <v>Ignore</v>
      </c>
      <c r="D1338" s="38">
        <f t="shared" si="61"/>
        <v>-9.9056350000000001E-2</v>
      </c>
      <c r="E1338" s="38">
        <f t="shared" si="62"/>
        <v>-0.12370225</v>
      </c>
      <c r="F1338" s="37">
        <f>VLOOKUP(L1338,Mapping!D:H,5,0)</f>
        <v>0</v>
      </c>
      <c r="G1338" t="s">
        <v>562</v>
      </c>
      <c r="H1338" t="s">
        <v>905</v>
      </c>
      <c r="I1338" t="s">
        <v>1993</v>
      </c>
      <c r="J1338">
        <v>510000</v>
      </c>
      <c r="K1338" t="s">
        <v>659</v>
      </c>
      <c r="L1338">
        <v>512190</v>
      </c>
      <c r="M1338">
        <v>0</v>
      </c>
      <c r="N1338" t="s">
        <v>773</v>
      </c>
      <c r="O1338" t="s">
        <v>565</v>
      </c>
      <c r="P1338">
        <v>-246459</v>
      </c>
      <c r="Q1338">
        <v>0</v>
      </c>
      <c r="R1338">
        <v>-990563.5</v>
      </c>
      <c r="S1338">
        <v>0</v>
      </c>
      <c r="T1338">
        <v>-1237022.5</v>
      </c>
      <c r="U1338">
        <v>0</v>
      </c>
      <c r="V1338">
        <v>-246459</v>
      </c>
      <c r="W1338">
        <v>0</v>
      </c>
      <c r="X1338">
        <v>-990563.5</v>
      </c>
      <c r="Y1338">
        <v>0</v>
      </c>
      <c r="Z1338">
        <v>-1237022.5</v>
      </c>
      <c r="AA1338">
        <v>0</v>
      </c>
    </row>
    <row r="1339" spans="1:27" ht="15" customHeight="1" x14ac:dyDescent="0.25">
      <c r="A1339" s="37" t="str">
        <f t="shared" si="60"/>
        <v>LDUSTFIgnore</v>
      </c>
      <c r="B1339" s="37" t="str">
        <f>VLOOKUP(L1339,Mapping!D:F,3,0)</f>
        <v>Ignore</v>
      </c>
      <c r="C1339" s="37" t="str">
        <f>VLOOKUP(L1339,Mapping!D:G,4,0)</f>
        <v>Mirror</v>
      </c>
      <c r="D1339" s="38">
        <f t="shared" si="61"/>
        <v>0</v>
      </c>
      <c r="E1339" s="38">
        <f t="shared" si="62"/>
        <v>-1.8582850000000003E-3</v>
      </c>
      <c r="F1339" s="37">
        <f>VLOOKUP(L1339,Mapping!D:H,5,0)</f>
        <v>0</v>
      </c>
      <c r="G1339" t="s">
        <v>562</v>
      </c>
      <c r="H1339" t="s">
        <v>905</v>
      </c>
      <c r="I1339" t="s">
        <v>1993</v>
      </c>
      <c r="J1339">
        <v>550000</v>
      </c>
      <c r="K1339" t="s">
        <v>666</v>
      </c>
      <c r="L1339">
        <v>553007</v>
      </c>
      <c r="M1339">
        <v>0</v>
      </c>
      <c r="N1339" t="s">
        <v>667</v>
      </c>
      <c r="O1339" t="s">
        <v>565</v>
      </c>
      <c r="P1339">
        <v>-18582.850000000002</v>
      </c>
      <c r="Q1339">
        <v>0</v>
      </c>
      <c r="R1339">
        <v>0</v>
      </c>
      <c r="S1339">
        <v>0</v>
      </c>
      <c r="T1339">
        <v>-18582.850000000002</v>
      </c>
      <c r="U1339">
        <v>0</v>
      </c>
      <c r="V1339">
        <v>-18582.850000000002</v>
      </c>
      <c r="W1339">
        <v>0</v>
      </c>
      <c r="X1339">
        <v>0</v>
      </c>
      <c r="Y1339">
        <v>0</v>
      </c>
      <c r="Z1339">
        <v>-18582.850000000002</v>
      </c>
      <c r="AA1339">
        <v>0</v>
      </c>
    </row>
    <row r="1340" spans="1:27" ht="15" customHeight="1" x14ac:dyDescent="0.25">
      <c r="A1340" s="37" t="str">
        <f t="shared" si="60"/>
        <v>LDUSTFIgnore</v>
      </c>
      <c r="B1340" s="37" t="str">
        <f>VLOOKUP(L1340,Mapping!D:F,3,0)</f>
        <v>Ignore</v>
      </c>
      <c r="C1340" s="37" t="str">
        <f>VLOOKUP(L1340,Mapping!D:G,4,0)</f>
        <v>Mirror</v>
      </c>
      <c r="D1340" s="38">
        <f t="shared" si="61"/>
        <v>-2.148896E-3</v>
      </c>
      <c r="E1340" s="38">
        <f t="shared" si="62"/>
        <v>-3.6617160000000002E-3</v>
      </c>
      <c r="F1340" s="37">
        <f>VLOOKUP(L1340,Mapping!D:H,5,0)</f>
        <v>0</v>
      </c>
      <c r="G1340" t="s">
        <v>562</v>
      </c>
      <c r="H1340" t="s">
        <v>905</v>
      </c>
      <c r="I1340" t="s">
        <v>1993</v>
      </c>
      <c r="J1340">
        <v>550000</v>
      </c>
      <c r="K1340" t="s">
        <v>666</v>
      </c>
      <c r="L1340">
        <v>553020</v>
      </c>
      <c r="M1340">
        <v>0</v>
      </c>
      <c r="N1340" t="s">
        <v>1284</v>
      </c>
      <c r="O1340" t="s">
        <v>565</v>
      </c>
      <c r="P1340">
        <v>-15128.2</v>
      </c>
      <c r="Q1340">
        <v>0</v>
      </c>
      <c r="R1340">
        <v>-21488.959999999999</v>
      </c>
      <c r="S1340">
        <v>0</v>
      </c>
      <c r="T1340">
        <v>-36617.160000000003</v>
      </c>
      <c r="U1340">
        <v>0</v>
      </c>
      <c r="V1340">
        <v>-15128.2</v>
      </c>
      <c r="W1340">
        <v>0</v>
      </c>
      <c r="X1340">
        <v>-21488.959999999999</v>
      </c>
      <c r="Y1340">
        <v>0</v>
      </c>
      <c r="Z1340">
        <v>-36617.160000000003</v>
      </c>
      <c r="AA1340">
        <v>0</v>
      </c>
    </row>
    <row r="1341" spans="1:27" ht="15" customHeight="1" x14ac:dyDescent="0.25">
      <c r="A1341" s="37" t="str">
        <f t="shared" si="60"/>
        <v>LDUSTFIgnore</v>
      </c>
      <c r="B1341" s="37" t="str">
        <f>VLOOKUP(L1341,Mapping!D:F,3,0)</f>
        <v>Ignore</v>
      </c>
      <c r="C1341" s="37" t="str">
        <f>VLOOKUP(L1341,Mapping!D:G,4,0)</f>
        <v>Mirror</v>
      </c>
      <c r="D1341" s="38">
        <f t="shared" si="61"/>
        <v>-2.6078919999999997E-3</v>
      </c>
      <c r="E1341" s="38">
        <f t="shared" si="62"/>
        <v>-2.6078919999999997E-3</v>
      </c>
      <c r="F1341" s="37">
        <f>VLOOKUP(L1341,Mapping!D:H,5,0)</f>
        <v>0</v>
      </c>
      <c r="G1341" t="s">
        <v>562</v>
      </c>
      <c r="H1341" t="s">
        <v>905</v>
      </c>
      <c r="I1341" t="s">
        <v>1993</v>
      </c>
      <c r="J1341">
        <v>550000</v>
      </c>
      <c r="K1341" t="s">
        <v>666</v>
      </c>
      <c r="L1341">
        <v>553105</v>
      </c>
      <c r="M1341">
        <v>0</v>
      </c>
      <c r="N1341" t="s">
        <v>668</v>
      </c>
      <c r="O1341" t="s">
        <v>565</v>
      </c>
      <c r="P1341">
        <v>0</v>
      </c>
      <c r="Q1341">
        <v>0</v>
      </c>
      <c r="R1341">
        <v>-26078.92</v>
      </c>
      <c r="S1341">
        <v>0</v>
      </c>
      <c r="T1341">
        <v>-26078.92</v>
      </c>
      <c r="U1341">
        <v>0</v>
      </c>
      <c r="V1341">
        <v>0</v>
      </c>
      <c r="W1341">
        <v>0</v>
      </c>
      <c r="X1341">
        <v>-26078.92</v>
      </c>
      <c r="Y1341">
        <v>0</v>
      </c>
      <c r="Z1341">
        <v>-26078.92</v>
      </c>
      <c r="AA1341">
        <v>0</v>
      </c>
    </row>
    <row r="1342" spans="1:27" ht="15" customHeight="1" x14ac:dyDescent="0.25">
      <c r="A1342" s="37" t="str">
        <f t="shared" si="60"/>
        <v>LDUSTFIgnore</v>
      </c>
      <c r="B1342" s="37" t="str">
        <f>VLOOKUP(L1342,Mapping!D:F,3,0)</f>
        <v>Ignore</v>
      </c>
      <c r="C1342" s="37" t="str">
        <f>VLOOKUP(L1342,Mapping!D:G,4,0)</f>
        <v>Mirror</v>
      </c>
      <c r="D1342" s="38">
        <f t="shared" si="61"/>
        <v>-2.4059627E-2</v>
      </c>
      <c r="E1342" s="38">
        <f t="shared" si="62"/>
        <v>-2.8652395000000001E-2</v>
      </c>
      <c r="F1342" s="37">
        <f>VLOOKUP(L1342,Mapping!D:H,5,0)</f>
        <v>0</v>
      </c>
      <c r="G1342" t="s">
        <v>562</v>
      </c>
      <c r="H1342" t="s">
        <v>905</v>
      </c>
      <c r="I1342" t="s">
        <v>1993</v>
      </c>
      <c r="J1342">
        <v>550000</v>
      </c>
      <c r="K1342" t="s">
        <v>666</v>
      </c>
      <c r="L1342">
        <v>553107</v>
      </c>
      <c r="M1342">
        <v>0</v>
      </c>
      <c r="N1342" t="s">
        <v>669</v>
      </c>
      <c r="O1342" t="s">
        <v>565</v>
      </c>
      <c r="P1342">
        <v>-45927.68</v>
      </c>
      <c r="Q1342">
        <v>0</v>
      </c>
      <c r="R1342">
        <v>-240596.27</v>
      </c>
      <c r="S1342">
        <v>0</v>
      </c>
      <c r="T1342">
        <v>-286523.95</v>
      </c>
      <c r="U1342">
        <v>0</v>
      </c>
      <c r="V1342">
        <v>-45927.68</v>
      </c>
      <c r="W1342">
        <v>0</v>
      </c>
      <c r="X1342">
        <v>-240596.27</v>
      </c>
      <c r="Y1342">
        <v>0</v>
      </c>
      <c r="Z1342">
        <v>-286523.95</v>
      </c>
      <c r="AA1342">
        <v>0</v>
      </c>
    </row>
    <row r="1343" spans="1:27" ht="15" customHeight="1" x14ac:dyDescent="0.25">
      <c r="A1343" s="37" t="str">
        <f t="shared" si="60"/>
        <v>LDUSTFIgnore</v>
      </c>
      <c r="B1343" s="37" t="str">
        <f>VLOOKUP(L1343,Mapping!D:F,3,0)</f>
        <v>Ignore</v>
      </c>
      <c r="C1343" s="37" t="str">
        <f>VLOOKUP(L1343,Mapping!D:G,4,0)</f>
        <v>Mirror</v>
      </c>
      <c r="D1343" s="38">
        <f t="shared" si="61"/>
        <v>0.190889589</v>
      </c>
      <c r="E1343" s="38">
        <f t="shared" si="62"/>
        <v>0.25645480099999995</v>
      </c>
      <c r="F1343" s="37">
        <f>VLOOKUP(L1343,Mapping!D:H,5,0)</f>
        <v>0</v>
      </c>
      <c r="G1343" t="s">
        <v>562</v>
      </c>
      <c r="H1343" t="s">
        <v>905</v>
      </c>
      <c r="I1343" t="s">
        <v>1993</v>
      </c>
      <c r="J1343">
        <v>550000</v>
      </c>
      <c r="K1343" t="s">
        <v>666</v>
      </c>
      <c r="L1343">
        <v>553111</v>
      </c>
      <c r="M1343">
        <v>0</v>
      </c>
      <c r="N1343" t="s">
        <v>670</v>
      </c>
      <c r="O1343" t="s">
        <v>565</v>
      </c>
      <c r="P1343">
        <v>0</v>
      </c>
      <c r="Q1343">
        <v>655652.12</v>
      </c>
      <c r="R1343">
        <v>0</v>
      </c>
      <c r="S1343">
        <v>1908895.89</v>
      </c>
      <c r="T1343">
        <v>0</v>
      </c>
      <c r="U1343">
        <v>2564548.0099999998</v>
      </c>
      <c r="V1343">
        <v>0</v>
      </c>
      <c r="W1343">
        <v>655652.12</v>
      </c>
      <c r="X1343">
        <v>0</v>
      </c>
      <c r="Y1343">
        <v>1908895.89</v>
      </c>
      <c r="Z1343">
        <v>0</v>
      </c>
      <c r="AA1343">
        <v>2564548.0099999998</v>
      </c>
    </row>
    <row r="1344" spans="1:27" ht="15" customHeight="1" x14ac:dyDescent="0.25">
      <c r="A1344" s="37" t="str">
        <f t="shared" si="60"/>
        <v>LDUSTFIgnore</v>
      </c>
      <c r="B1344" s="37" t="str">
        <f>VLOOKUP(L1344,Mapping!D:F,3,0)</f>
        <v>Ignore</v>
      </c>
      <c r="C1344" s="37" t="str">
        <f>VLOOKUP(L1344,Mapping!D:G,4,0)</f>
        <v>Mirror</v>
      </c>
      <c r="D1344" s="38">
        <f t="shared" si="61"/>
        <v>-3.6459510000000001E-3</v>
      </c>
      <c r="E1344" s="38">
        <f t="shared" si="62"/>
        <v>-6.3916440000000001E-3</v>
      </c>
      <c r="F1344" s="37">
        <f>VLOOKUP(L1344,Mapping!D:H,5,0)</f>
        <v>0</v>
      </c>
      <c r="G1344" t="s">
        <v>562</v>
      </c>
      <c r="H1344" t="s">
        <v>905</v>
      </c>
      <c r="I1344" t="s">
        <v>1993</v>
      </c>
      <c r="J1344">
        <v>550000</v>
      </c>
      <c r="K1344" t="s">
        <v>666</v>
      </c>
      <c r="L1344">
        <v>553117</v>
      </c>
      <c r="M1344">
        <v>0</v>
      </c>
      <c r="N1344" t="s">
        <v>1285</v>
      </c>
      <c r="O1344" t="s">
        <v>565</v>
      </c>
      <c r="P1344">
        <v>-27456.93</v>
      </c>
      <c r="Q1344">
        <v>0</v>
      </c>
      <c r="R1344">
        <v>-36459.51</v>
      </c>
      <c r="S1344">
        <v>0</v>
      </c>
      <c r="T1344">
        <v>-63916.44</v>
      </c>
      <c r="U1344">
        <v>0</v>
      </c>
      <c r="V1344">
        <v>-27456.93</v>
      </c>
      <c r="W1344">
        <v>0</v>
      </c>
      <c r="X1344">
        <v>-36459.51</v>
      </c>
      <c r="Y1344">
        <v>0</v>
      </c>
      <c r="Z1344">
        <v>-63916.44</v>
      </c>
      <c r="AA1344">
        <v>0</v>
      </c>
    </row>
    <row r="1345" spans="1:27" ht="15" customHeight="1" x14ac:dyDescent="0.25">
      <c r="A1345" s="37" t="str">
        <f t="shared" si="60"/>
        <v>LDUSTF6.1a</v>
      </c>
      <c r="B1345" s="37" t="str">
        <f>VLOOKUP(L1345,Mapping!D:F,3,0)</f>
        <v>6.1a</v>
      </c>
      <c r="C1345" s="37" t="str">
        <f>VLOOKUP(L1345,Mapping!D:G,4,0)</f>
        <v>Accrual</v>
      </c>
      <c r="D1345" s="38">
        <f t="shared" si="61"/>
        <v>-1.1815000000000001E-2</v>
      </c>
      <c r="E1345" s="38">
        <f t="shared" si="62"/>
        <v>-2.8271000000000001E-2</v>
      </c>
      <c r="F1345" s="37">
        <f>VLOOKUP(L1345,Mapping!D:H,5,0)</f>
        <v>0</v>
      </c>
      <c r="G1345" t="s">
        <v>562</v>
      </c>
      <c r="H1345" t="s">
        <v>905</v>
      </c>
      <c r="I1345" t="s">
        <v>1993</v>
      </c>
      <c r="J1345">
        <v>550000</v>
      </c>
      <c r="K1345" t="s">
        <v>666</v>
      </c>
      <c r="L1345">
        <v>553130</v>
      </c>
      <c r="M1345">
        <v>0</v>
      </c>
      <c r="N1345" t="s">
        <v>2254</v>
      </c>
      <c r="O1345" t="s">
        <v>565</v>
      </c>
      <c r="P1345">
        <v>-164560</v>
      </c>
      <c r="Q1345">
        <v>0</v>
      </c>
      <c r="R1345">
        <v>-118150</v>
      </c>
      <c r="S1345">
        <v>0</v>
      </c>
      <c r="T1345">
        <v>-282710</v>
      </c>
      <c r="U1345">
        <v>0</v>
      </c>
      <c r="V1345">
        <v>-164560</v>
      </c>
      <c r="W1345">
        <v>0</v>
      </c>
      <c r="X1345">
        <v>-118150</v>
      </c>
      <c r="Y1345">
        <v>0</v>
      </c>
      <c r="Z1345">
        <v>-282710</v>
      </c>
      <c r="AA1345">
        <v>0</v>
      </c>
    </row>
    <row r="1346" spans="1:27" ht="15" customHeight="1" x14ac:dyDescent="0.25">
      <c r="A1346" s="37" t="str">
        <f t="shared" si="60"/>
        <v>LDUSTF6.3</v>
      </c>
      <c r="B1346" s="37">
        <f>VLOOKUP(L1346,Mapping!D:F,3,0)</f>
        <v>6.3</v>
      </c>
      <c r="C1346" s="37" t="str">
        <f>VLOOKUP(L1346,Mapping!D:G,4,0)</f>
        <v>Mirror</v>
      </c>
      <c r="D1346" s="38">
        <f t="shared" si="61"/>
        <v>-2.9282689999999998E-3</v>
      </c>
      <c r="E1346" s="38">
        <f t="shared" si="62"/>
        <v>-4.7401989999999996E-3</v>
      </c>
      <c r="F1346" s="37">
        <f>VLOOKUP(L1346,Mapping!D:H,5,0)</f>
        <v>0</v>
      </c>
      <c r="G1346" t="s">
        <v>562</v>
      </c>
      <c r="H1346" t="s">
        <v>905</v>
      </c>
      <c r="I1346" t="s">
        <v>1993</v>
      </c>
      <c r="J1346">
        <v>550000</v>
      </c>
      <c r="K1346" t="s">
        <v>666</v>
      </c>
      <c r="L1346">
        <v>553131</v>
      </c>
      <c r="M1346">
        <v>0</v>
      </c>
      <c r="N1346" t="s">
        <v>671</v>
      </c>
      <c r="O1346" t="s">
        <v>565</v>
      </c>
      <c r="P1346">
        <v>-18119.3</v>
      </c>
      <c r="Q1346">
        <v>0</v>
      </c>
      <c r="R1346">
        <v>-29282.69</v>
      </c>
      <c r="S1346">
        <v>0</v>
      </c>
      <c r="T1346">
        <v>-47401.99</v>
      </c>
      <c r="U1346">
        <v>0</v>
      </c>
      <c r="V1346">
        <v>-18119.3</v>
      </c>
      <c r="W1346">
        <v>0</v>
      </c>
      <c r="X1346">
        <v>-29282.69</v>
      </c>
      <c r="Y1346">
        <v>0</v>
      </c>
      <c r="Z1346">
        <v>-47401.99</v>
      </c>
      <c r="AA1346">
        <v>0</v>
      </c>
    </row>
    <row r="1347" spans="1:27" ht="15" customHeight="1" x14ac:dyDescent="0.25">
      <c r="A1347" s="37" t="str">
        <f t="shared" si="60"/>
        <v>LDUSTF6.1a</v>
      </c>
      <c r="B1347" s="37" t="str">
        <f>VLOOKUP(L1347,Mapping!D:F,3,0)</f>
        <v>6.1a</v>
      </c>
      <c r="C1347" s="37" t="str">
        <f>VLOOKUP(L1347,Mapping!D:G,4,0)</f>
        <v>Accrual</v>
      </c>
      <c r="D1347" s="38">
        <f t="shared" si="61"/>
        <v>-2.8503299999999997E-4</v>
      </c>
      <c r="E1347" s="38">
        <f t="shared" si="62"/>
        <v>-7.3685999999999999E-4</v>
      </c>
      <c r="F1347" s="37">
        <f>VLOOKUP(L1347,Mapping!D:H,5,0)</f>
        <v>0</v>
      </c>
      <c r="G1347" t="s">
        <v>562</v>
      </c>
      <c r="H1347" t="s">
        <v>905</v>
      </c>
      <c r="I1347" t="s">
        <v>1993</v>
      </c>
      <c r="J1347">
        <v>550000</v>
      </c>
      <c r="K1347" t="s">
        <v>666</v>
      </c>
      <c r="L1347">
        <v>553140</v>
      </c>
      <c r="M1347">
        <v>0</v>
      </c>
      <c r="N1347" t="s">
        <v>2256</v>
      </c>
      <c r="O1347" t="s">
        <v>565</v>
      </c>
      <c r="P1347">
        <v>-4518.2700000000004</v>
      </c>
      <c r="Q1347">
        <v>0</v>
      </c>
      <c r="R1347">
        <v>-2850.33</v>
      </c>
      <c r="S1347">
        <v>0</v>
      </c>
      <c r="T1347">
        <v>-7368.6</v>
      </c>
      <c r="U1347">
        <v>0</v>
      </c>
      <c r="V1347">
        <v>-4518.2700000000004</v>
      </c>
      <c r="W1347">
        <v>0</v>
      </c>
      <c r="X1347">
        <v>-2850.33</v>
      </c>
      <c r="Y1347">
        <v>0</v>
      </c>
      <c r="Z1347">
        <v>-7368.6</v>
      </c>
      <c r="AA1347">
        <v>0</v>
      </c>
    </row>
    <row r="1348" spans="1:27" ht="15" customHeight="1" x14ac:dyDescent="0.25">
      <c r="A1348" s="37" t="str">
        <f t="shared" ref="A1348:A1411" si="63">H1348&amp;B1348</f>
        <v>LDUSTFIgnore</v>
      </c>
      <c r="B1348" s="37" t="str">
        <f>VLOOKUP(L1348,Mapping!D:F,3,0)</f>
        <v>Ignore</v>
      </c>
      <c r="C1348" s="37" t="str">
        <f>VLOOKUP(L1348,Mapping!D:G,4,0)</f>
        <v>Mirror</v>
      </c>
      <c r="D1348" s="38">
        <f t="shared" ref="D1348:D1411" si="64">(X1348+Y1348)/10000000</f>
        <v>-4.8517300000000004E-4</v>
      </c>
      <c r="E1348" s="38">
        <f t="shared" ref="E1348:E1411" si="65">(Z1348+AA1348)/10000000</f>
        <v>-5.0329699999999999E-4</v>
      </c>
      <c r="F1348" s="37">
        <f>VLOOKUP(L1348,Mapping!D:H,5,0)</f>
        <v>0</v>
      </c>
      <c r="G1348" t="s">
        <v>562</v>
      </c>
      <c r="H1348" t="s">
        <v>905</v>
      </c>
      <c r="I1348" t="s">
        <v>1993</v>
      </c>
      <c r="J1348">
        <v>550000</v>
      </c>
      <c r="K1348" t="s">
        <v>666</v>
      </c>
      <c r="L1348">
        <v>553141</v>
      </c>
      <c r="M1348">
        <v>0</v>
      </c>
      <c r="N1348" t="s">
        <v>672</v>
      </c>
      <c r="O1348" t="s">
        <v>565</v>
      </c>
      <c r="P1348">
        <v>-181.24</v>
      </c>
      <c r="Q1348">
        <v>0</v>
      </c>
      <c r="R1348">
        <v>-4851.7300000000005</v>
      </c>
      <c r="S1348">
        <v>0</v>
      </c>
      <c r="T1348">
        <v>-5032.97</v>
      </c>
      <c r="U1348">
        <v>0</v>
      </c>
      <c r="V1348">
        <v>-181.24</v>
      </c>
      <c r="W1348">
        <v>0</v>
      </c>
      <c r="X1348">
        <v>-4851.7300000000005</v>
      </c>
      <c r="Y1348">
        <v>0</v>
      </c>
      <c r="Z1348">
        <v>-5032.97</v>
      </c>
      <c r="AA1348">
        <v>0</v>
      </c>
    </row>
    <row r="1349" spans="1:27" ht="15" customHeight="1" x14ac:dyDescent="0.25">
      <c r="A1349" s="37" t="str">
        <f t="shared" si="63"/>
        <v>LDUSTFIgnore</v>
      </c>
      <c r="B1349" s="37" t="str">
        <f>VLOOKUP(L1349,Mapping!D:F,3,0)</f>
        <v>Ignore</v>
      </c>
      <c r="C1349" s="37" t="str">
        <f>VLOOKUP(L1349,Mapping!D:G,4,0)</f>
        <v>Mirror</v>
      </c>
      <c r="D1349" s="38">
        <f t="shared" si="64"/>
        <v>-2.1792700000000001E-3</v>
      </c>
      <c r="E1349" s="38">
        <f t="shared" si="65"/>
        <v>-2.6422259999999997E-3</v>
      </c>
      <c r="F1349" s="37">
        <f>VLOOKUP(L1349,Mapping!D:H,5,0)</f>
        <v>0</v>
      </c>
      <c r="G1349" t="s">
        <v>562</v>
      </c>
      <c r="H1349" t="s">
        <v>905</v>
      </c>
      <c r="I1349" t="s">
        <v>1993</v>
      </c>
      <c r="J1349">
        <v>550000</v>
      </c>
      <c r="K1349" t="s">
        <v>666</v>
      </c>
      <c r="L1349">
        <v>553147</v>
      </c>
      <c r="M1349">
        <v>0</v>
      </c>
      <c r="N1349" t="s">
        <v>951</v>
      </c>
      <c r="O1349" t="s">
        <v>565</v>
      </c>
      <c r="P1349">
        <v>-4629.5600000000004</v>
      </c>
      <c r="Q1349">
        <v>0</v>
      </c>
      <c r="R1349">
        <v>-21792.7</v>
      </c>
      <c r="S1349">
        <v>0</v>
      </c>
      <c r="T1349">
        <v>-26422.26</v>
      </c>
      <c r="U1349">
        <v>0</v>
      </c>
      <c r="V1349">
        <v>-4629.5600000000004</v>
      </c>
      <c r="W1349">
        <v>0</v>
      </c>
      <c r="X1349">
        <v>-21792.7</v>
      </c>
      <c r="Y1349">
        <v>0</v>
      </c>
      <c r="Z1349">
        <v>-26422.26</v>
      </c>
      <c r="AA1349">
        <v>0</v>
      </c>
    </row>
    <row r="1350" spans="1:27" ht="15" customHeight="1" x14ac:dyDescent="0.25">
      <c r="A1350" s="37" t="str">
        <f t="shared" si="63"/>
        <v>LDUSTF6.1a</v>
      </c>
      <c r="B1350" s="37" t="str">
        <f>VLOOKUP(L1350,Mapping!D:F,3,0)</f>
        <v>6.1a</v>
      </c>
      <c r="C1350" s="37" t="str">
        <f>VLOOKUP(L1350,Mapping!D:G,4,0)</f>
        <v>Accrual</v>
      </c>
      <c r="D1350" s="38">
        <f t="shared" si="64"/>
        <v>-1.5206793E-2</v>
      </c>
      <c r="E1350" s="38">
        <f t="shared" si="65"/>
        <v>-2.8044291999999998E-2</v>
      </c>
      <c r="F1350" s="37">
        <f>VLOOKUP(L1350,Mapping!D:H,5,0)</f>
        <v>0</v>
      </c>
      <c r="G1350" t="s">
        <v>562</v>
      </c>
      <c r="H1350" t="s">
        <v>905</v>
      </c>
      <c r="I1350" t="s">
        <v>1993</v>
      </c>
      <c r="J1350">
        <v>550000</v>
      </c>
      <c r="K1350" t="s">
        <v>666</v>
      </c>
      <c r="L1350">
        <v>553171</v>
      </c>
      <c r="M1350">
        <v>0</v>
      </c>
      <c r="N1350" t="s">
        <v>673</v>
      </c>
      <c r="O1350" t="s">
        <v>565</v>
      </c>
      <c r="P1350">
        <v>-128374.99</v>
      </c>
      <c r="Q1350">
        <v>0</v>
      </c>
      <c r="R1350">
        <v>-152067.93</v>
      </c>
      <c r="S1350">
        <v>0</v>
      </c>
      <c r="T1350">
        <v>-280442.92</v>
      </c>
      <c r="U1350">
        <v>0</v>
      </c>
      <c r="V1350">
        <v>-128374.99</v>
      </c>
      <c r="W1350">
        <v>0</v>
      </c>
      <c r="X1350">
        <v>-152067.93</v>
      </c>
      <c r="Y1350">
        <v>0</v>
      </c>
      <c r="Z1350">
        <v>-280442.92</v>
      </c>
      <c r="AA1350">
        <v>0</v>
      </c>
    </row>
    <row r="1351" spans="1:27" ht="15" customHeight="1" x14ac:dyDescent="0.25">
      <c r="A1351" s="37" t="str">
        <f t="shared" si="63"/>
        <v>LDUSTF6.1a</v>
      </c>
      <c r="B1351" s="37" t="str">
        <f>VLOOKUP(L1351,Mapping!D:F,3,0)</f>
        <v>6.1a</v>
      </c>
      <c r="C1351" s="37" t="str">
        <f>VLOOKUP(L1351,Mapping!D:G,4,0)</f>
        <v>Accrual</v>
      </c>
      <c r="D1351" s="38">
        <f t="shared" si="64"/>
        <v>-1.937439E-3</v>
      </c>
      <c r="E1351" s="38">
        <f t="shared" si="65"/>
        <v>-3.9391260000000003E-3</v>
      </c>
      <c r="F1351" s="37">
        <f>VLOOKUP(L1351,Mapping!D:H,5,0)</f>
        <v>0</v>
      </c>
      <c r="G1351" t="s">
        <v>562</v>
      </c>
      <c r="H1351" t="s">
        <v>905</v>
      </c>
      <c r="I1351" t="s">
        <v>1993</v>
      </c>
      <c r="J1351">
        <v>550000</v>
      </c>
      <c r="K1351" t="s">
        <v>666</v>
      </c>
      <c r="L1351">
        <v>553176</v>
      </c>
      <c r="M1351">
        <v>0</v>
      </c>
      <c r="N1351" t="s">
        <v>674</v>
      </c>
      <c r="O1351" t="s">
        <v>565</v>
      </c>
      <c r="P1351">
        <v>-20016.87</v>
      </c>
      <c r="Q1351">
        <v>0</v>
      </c>
      <c r="R1351">
        <v>-19374.39</v>
      </c>
      <c r="S1351">
        <v>0</v>
      </c>
      <c r="T1351">
        <v>-39391.26</v>
      </c>
      <c r="U1351">
        <v>0</v>
      </c>
      <c r="V1351">
        <v>-20016.87</v>
      </c>
      <c r="W1351">
        <v>0</v>
      </c>
      <c r="X1351">
        <v>-19374.39</v>
      </c>
      <c r="Y1351">
        <v>0</v>
      </c>
      <c r="Z1351">
        <v>-39391.26</v>
      </c>
      <c r="AA1351">
        <v>0</v>
      </c>
    </row>
    <row r="1352" spans="1:27" ht="15" customHeight="1" x14ac:dyDescent="0.25">
      <c r="A1352" s="37" t="str">
        <f t="shared" si="63"/>
        <v>LDUSTFIgnore</v>
      </c>
      <c r="B1352" s="37" t="str">
        <f>VLOOKUP(L1352,Mapping!D:F,3,0)</f>
        <v>Ignore</v>
      </c>
      <c r="C1352" s="37" t="str">
        <f>VLOOKUP(L1352,Mapping!D:G,4,0)</f>
        <v>Mirror</v>
      </c>
      <c r="D1352" s="38">
        <f t="shared" si="64"/>
        <v>-0.14058184499999998</v>
      </c>
      <c r="E1352" s="38">
        <f t="shared" si="65"/>
        <v>-0.17468942700000001</v>
      </c>
      <c r="F1352" s="37">
        <f>VLOOKUP(L1352,Mapping!D:H,5,0)</f>
        <v>0</v>
      </c>
      <c r="G1352" t="s">
        <v>562</v>
      </c>
      <c r="H1352" t="s">
        <v>905</v>
      </c>
      <c r="I1352" t="s">
        <v>1993</v>
      </c>
      <c r="J1352">
        <v>550000</v>
      </c>
      <c r="K1352" t="s">
        <v>666</v>
      </c>
      <c r="L1352">
        <v>553180</v>
      </c>
      <c r="M1352">
        <v>0</v>
      </c>
      <c r="N1352" t="s">
        <v>675</v>
      </c>
      <c r="O1352" t="s">
        <v>565</v>
      </c>
      <c r="P1352">
        <v>-341075.82</v>
      </c>
      <c r="Q1352">
        <v>0</v>
      </c>
      <c r="R1352">
        <v>-1405818.45</v>
      </c>
      <c r="S1352">
        <v>0</v>
      </c>
      <c r="T1352">
        <v>-1746894.27</v>
      </c>
      <c r="U1352">
        <v>0</v>
      </c>
      <c r="V1352">
        <v>-341075.82</v>
      </c>
      <c r="W1352">
        <v>0</v>
      </c>
      <c r="X1352">
        <v>-1405818.45</v>
      </c>
      <c r="Y1352">
        <v>0</v>
      </c>
      <c r="Z1352">
        <v>-1746894.27</v>
      </c>
      <c r="AA1352">
        <v>0</v>
      </c>
    </row>
    <row r="1353" spans="1:27" ht="15" customHeight="1" x14ac:dyDescent="0.25">
      <c r="A1353" s="37" t="str">
        <f t="shared" si="63"/>
        <v>LDUSTF6.1a</v>
      </c>
      <c r="B1353" s="37" t="str">
        <f>VLOOKUP(L1353,Mapping!D:F,3,0)</f>
        <v>6.1a</v>
      </c>
      <c r="C1353" s="37" t="str">
        <f>VLOOKUP(L1353,Mapping!D:G,4,0)</f>
        <v>Accrual</v>
      </c>
      <c r="D1353" s="38">
        <f t="shared" si="64"/>
        <v>-0.152063318</v>
      </c>
      <c r="E1353" s="38">
        <f t="shared" si="65"/>
        <v>-0.28043447500000002</v>
      </c>
      <c r="F1353" s="37">
        <f>VLOOKUP(L1353,Mapping!D:H,5,0)</f>
        <v>0</v>
      </c>
      <c r="G1353" t="s">
        <v>562</v>
      </c>
      <c r="H1353" t="s">
        <v>905</v>
      </c>
      <c r="I1353" t="s">
        <v>1993</v>
      </c>
      <c r="J1353">
        <v>550000</v>
      </c>
      <c r="K1353" t="s">
        <v>666</v>
      </c>
      <c r="L1353">
        <v>553190</v>
      </c>
      <c r="M1353">
        <v>0</v>
      </c>
      <c r="N1353" t="s">
        <v>676</v>
      </c>
      <c r="O1353" t="s">
        <v>565</v>
      </c>
      <c r="P1353">
        <v>-1283711.57</v>
      </c>
      <c r="Q1353">
        <v>0</v>
      </c>
      <c r="R1353">
        <v>-1520633.18</v>
      </c>
      <c r="S1353">
        <v>0</v>
      </c>
      <c r="T1353">
        <v>-2804344.75</v>
      </c>
      <c r="U1353">
        <v>0</v>
      </c>
      <c r="V1353">
        <v>-1283711.57</v>
      </c>
      <c r="W1353">
        <v>0</v>
      </c>
      <c r="X1353">
        <v>-1520633.18</v>
      </c>
      <c r="Y1353">
        <v>0</v>
      </c>
      <c r="Z1353">
        <v>-2804344.75</v>
      </c>
      <c r="AA1353">
        <v>0</v>
      </c>
    </row>
    <row r="1354" spans="1:27" ht="15" customHeight="1" x14ac:dyDescent="0.25">
      <c r="A1354" s="37" t="str">
        <f t="shared" si="63"/>
        <v>LDUSTFIgnore</v>
      </c>
      <c r="B1354" s="37" t="str">
        <f>VLOOKUP(L1354,Mapping!D:F,3,0)</f>
        <v>Ignore</v>
      </c>
      <c r="C1354" s="37" t="str">
        <f>VLOOKUP(L1354,Mapping!D:G,4,0)</f>
        <v>Mirror</v>
      </c>
      <c r="D1354" s="38">
        <f t="shared" si="64"/>
        <v>0</v>
      </c>
      <c r="E1354" s="38">
        <f t="shared" si="65"/>
        <v>-4.0000000000000002E-9</v>
      </c>
      <c r="F1354" s="37">
        <f>VLOOKUP(L1354,Mapping!D:H,5,0)</f>
        <v>0</v>
      </c>
      <c r="G1354" t="s">
        <v>562</v>
      </c>
      <c r="H1354" t="s">
        <v>905</v>
      </c>
      <c r="I1354" t="s">
        <v>1993</v>
      </c>
      <c r="J1354">
        <v>550000</v>
      </c>
      <c r="K1354" t="s">
        <v>666</v>
      </c>
      <c r="L1354">
        <v>553197</v>
      </c>
      <c r="M1354">
        <v>0</v>
      </c>
      <c r="N1354" t="s">
        <v>677</v>
      </c>
      <c r="O1354" t="s">
        <v>565</v>
      </c>
      <c r="P1354">
        <v>-0.04</v>
      </c>
      <c r="Q1354">
        <v>0</v>
      </c>
      <c r="R1354">
        <v>0</v>
      </c>
      <c r="S1354">
        <v>0</v>
      </c>
      <c r="T1354">
        <v>-0.04</v>
      </c>
      <c r="U1354">
        <v>0</v>
      </c>
      <c r="V1354">
        <v>-0.04</v>
      </c>
      <c r="W1354">
        <v>0</v>
      </c>
      <c r="X1354">
        <v>0</v>
      </c>
      <c r="Y1354">
        <v>0</v>
      </c>
      <c r="Z1354">
        <v>-0.04</v>
      </c>
      <c r="AA1354">
        <v>0</v>
      </c>
    </row>
    <row r="1355" spans="1:27" ht="15" customHeight="1" x14ac:dyDescent="0.25">
      <c r="A1355" s="37" t="str">
        <f t="shared" si="63"/>
        <v>LDUSTF6.1</v>
      </c>
      <c r="B1355" s="37">
        <f>VLOOKUP(L1355,Mapping!D:F,3,0)</f>
        <v>6.1</v>
      </c>
      <c r="C1355" s="37" t="str">
        <f>VLOOKUP(L1355,Mapping!D:G,4,0)</f>
        <v>Accrual</v>
      </c>
      <c r="D1355" s="38">
        <f t="shared" si="64"/>
        <v>-0.45000874600000002</v>
      </c>
      <c r="E1355" s="38">
        <f t="shared" si="65"/>
        <v>-0.83265186299999994</v>
      </c>
      <c r="F1355" s="37">
        <f>VLOOKUP(L1355,Mapping!D:H,5,0)</f>
        <v>0</v>
      </c>
      <c r="G1355" t="s">
        <v>562</v>
      </c>
      <c r="H1355" t="s">
        <v>905</v>
      </c>
      <c r="I1355" t="s">
        <v>1993</v>
      </c>
      <c r="J1355">
        <v>550000</v>
      </c>
      <c r="K1355" t="s">
        <v>666</v>
      </c>
      <c r="L1355">
        <v>553202</v>
      </c>
      <c r="M1355">
        <v>0</v>
      </c>
      <c r="N1355" t="s">
        <v>678</v>
      </c>
      <c r="O1355" t="s">
        <v>565</v>
      </c>
      <c r="P1355">
        <v>-3826431.17</v>
      </c>
      <c r="Q1355">
        <v>0</v>
      </c>
      <c r="R1355">
        <v>-4500087.46</v>
      </c>
      <c r="S1355">
        <v>0</v>
      </c>
      <c r="T1355">
        <v>-8326518.6299999999</v>
      </c>
      <c r="U1355">
        <v>0</v>
      </c>
      <c r="V1355">
        <v>-3826431.17</v>
      </c>
      <c r="W1355">
        <v>0</v>
      </c>
      <c r="X1355">
        <v>-4500087.46</v>
      </c>
      <c r="Y1355">
        <v>0</v>
      </c>
      <c r="Z1355">
        <v>-8326518.6299999999</v>
      </c>
      <c r="AA1355">
        <v>0</v>
      </c>
    </row>
    <row r="1356" spans="1:27" ht="15" customHeight="1" x14ac:dyDescent="0.25">
      <c r="A1356" s="37" t="str">
        <f t="shared" si="63"/>
        <v>LDUSTF6.1</v>
      </c>
      <c r="B1356" s="37">
        <f>VLOOKUP(L1356,Mapping!D:F,3,0)</f>
        <v>6.1</v>
      </c>
      <c r="C1356" s="37" t="str">
        <f>VLOOKUP(L1356,Mapping!D:G,4,0)</f>
        <v>Accrual</v>
      </c>
      <c r="D1356" s="38">
        <f t="shared" si="64"/>
        <v>0.183827674</v>
      </c>
      <c r="E1356" s="38">
        <f t="shared" si="65"/>
        <v>0.24825586299999999</v>
      </c>
      <c r="F1356" s="37">
        <f>VLOOKUP(L1356,Mapping!D:H,5,0)</f>
        <v>0</v>
      </c>
      <c r="G1356" t="s">
        <v>562</v>
      </c>
      <c r="H1356" t="s">
        <v>905</v>
      </c>
      <c r="I1356" t="s">
        <v>1993</v>
      </c>
      <c r="J1356">
        <v>550000</v>
      </c>
      <c r="K1356" t="s">
        <v>666</v>
      </c>
      <c r="L1356">
        <v>553208</v>
      </c>
      <c r="M1356">
        <v>0</v>
      </c>
      <c r="N1356" t="s">
        <v>679</v>
      </c>
      <c r="O1356" t="s">
        <v>565</v>
      </c>
      <c r="P1356">
        <v>0</v>
      </c>
      <c r="Q1356">
        <v>644281.89</v>
      </c>
      <c r="R1356">
        <v>0</v>
      </c>
      <c r="S1356">
        <v>1838276.74</v>
      </c>
      <c r="T1356">
        <v>0</v>
      </c>
      <c r="U1356">
        <v>2482558.63</v>
      </c>
      <c r="V1356">
        <v>0</v>
      </c>
      <c r="W1356">
        <v>644281.89</v>
      </c>
      <c r="X1356">
        <v>0</v>
      </c>
      <c r="Y1356">
        <v>1838276.74</v>
      </c>
      <c r="Z1356">
        <v>0</v>
      </c>
      <c r="AA1356">
        <v>2482558.63</v>
      </c>
    </row>
    <row r="1357" spans="1:27" ht="15" customHeight="1" x14ac:dyDescent="0.25">
      <c r="A1357" s="37" t="str">
        <f t="shared" si="63"/>
        <v>LDUSTFIgnore</v>
      </c>
      <c r="B1357" s="37" t="str">
        <f>VLOOKUP(L1357,Mapping!D:F,3,0)</f>
        <v>Ignore</v>
      </c>
      <c r="C1357" s="37" t="str">
        <f>VLOOKUP(L1357,Mapping!D:G,4,0)</f>
        <v>Mirror</v>
      </c>
      <c r="D1357" s="38">
        <f t="shared" si="64"/>
        <v>-2.338344E-3</v>
      </c>
      <c r="E1357" s="38">
        <f t="shared" si="65"/>
        <v>-2.338344E-3</v>
      </c>
      <c r="F1357" s="37">
        <f>VLOOKUP(L1357,Mapping!D:H,5,0)</f>
        <v>0</v>
      </c>
      <c r="G1357" t="s">
        <v>562</v>
      </c>
      <c r="H1357" t="s">
        <v>905</v>
      </c>
      <c r="I1357" t="s">
        <v>1993</v>
      </c>
      <c r="J1357">
        <v>550000</v>
      </c>
      <c r="K1357" t="s">
        <v>666</v>
      </c>
      <c r="L1357">
        <v>553213</v>
      </c>
      <c r="M1357">
        <v>0</v>
      </c>
      <c r="N1357" t="s">
        <v>680</v>
      </c>
      <c r="O1357" t="s">
        <v>565</v>
      </c>
      <c r="P1357">
        <v>0</v>
      </c>
      <c r="Q1357">
        <v>0</v>
      </c>
      <c r="R1357">
        <v>-23383.439999999999</v>
      </c>
      <c r="S1357">
        <v>0</v>
      </c>
      <c r="T1357">
        <v>-23383.439999999999</v>
      </c>
      <c r="U1357">
        <v>0</v>
      </c>
      <c r="V1357">
        <v>0</v>
      </c>
      <c r="W1357">
        <v>0</v>
      </c>
      <c r="X1357">
        <v>-23383.439999999999</v>
      </c>
      <c r="Y1357">
        <v>0</v>
      </c>
      <c r="Z1357">
        <v>-23383.439999999999</v>
      </c>
      <c r="AA1357">
        <v>0</v>
      </c>
    </row>
    <row r="1358" spans="1:27" ht="15" customHeight="1" x14ac:dyDescent="0.25">
      <c r="A1358" s="37" t="str">
        <f t="shared" si="63"/>
        <v>LDUSTFIgnore</v>
      </c>
      <c r="B1358" s="37" t="str">
        <f>VLOOKUP(L1358,Mapping!D:F,3,0)</f>
        <v>Ignore</v>
      </c>
      <c r="C1358" s="37" t="str">
        <f>VLOOKUP(L1358,Mapping!D:G,4,0)</f>
        <v>Mirror</v>
      </c>
      <c r="D1358" s="38">
        <f t="shared" si="64"/>
        <v>-1.470362E-3</v>
      </c>
      <c r="E1358" s="38">
        <f t="shared" si="65"/>
        <v>-2.2016240000000001E-3</v>
      </c>
      <c r="F1358" s="37">
        <f>VLOOKUP(L1358,Mapping!D:H,5,0)</f>
        <v>0</v>
      </c>
      <c r="G1358" t="s">
        <v>562</v>
      </c>
      <c r="H1358" t="s">
        <v>905</v>
      </c>
      <c r="I1358" t="s">
        <v>1993</v>
      </c>
      <c r="J1358">
        <v>550000</v>
      </c>
      <c r="K1358" t="s">
        <v>666</v>
      </c>
      <c r="L1358">
        <v>553219</v>
      </c>
      <c r="M1358">
        <v>0</v>
      </c>
      <c r="N1358" t="s">
        <v>865</v>
      </c>
      <c r="O1358" t="s">
        <v>565</v>
      </c>
      <c r="P1358">
        <v>-7312.62</v>
      </c>
      <c r="Q1358">
        <v>0</v>
      </c>
      <c r="R1358">
        <v>-14703.62</v>
      </c>
      <c r="S1358">
        <v>0</v>
      </c>
      <c r="T1358">
        <v>-22016.240000000002</v>
      </c>
      <c r="U1358">
        <v>0</v>
      </c>
      <c r="V1358">
        <v>-7312.62</v>
      </c>
      <c r="W1358">
        <v>0</v>
      </c>
      <c r="X1358">
        <v>-14703.62</v>
      </c>
      <c r="Y1358">
        <v>0</v>
      </c>
      <c r="Z1358">
        <v>-22016.240000000002</v>
      </c>
      <c r="AA1358">
        <v>0</v>
      </c>
    </row>
    <row r="1359" spans="1:27" ht="15" customHeight="1" x14ac:dyDescent="0.25">
      <c r="A1359" s="37" t="str">
        <f t="shared" si="63"/>
        <v>LDUSTF6.1a</v>
      </c>
      <c r="B1359" s="37" t="str">
        <f>VLOOKUP(L1359,Mapping!D:F,3,0)</f>
        <v>6.1a</v>
      </c>
      <c r="C1359" s="37" t="str">
        <f>VLOOKUP(L1359,Mapping!D:G,4,0)</f>
        <v>Accrual</v>
      </c>
      <c r="D1359" s="38">
        <f t="shared" si="64"/>
        <v>-1.5206793E-2</v>
      </c>
      <c r="E1359" s="38">
        <f t="shared" si="65"/>
        <v>-2.8044291999999998E-2</v>
      </c>
      <c r="F1359" s="37">
        <f>VLOOKUP(L1359,Mapping!D:H,5,0)</f>
        <v>0</v>
      </c>
      <c r="G1359" t="s">
        <v>562</v>
      </c>
      <c r="H1359" t="s">
        <v>905</v>
      </c>
      <c r="I1359" t="s">
        <v>1993</v>
      </c>
      <c r="J1359">
        <v>550000</v>
      </c>
      <c r="K1359" t="s">
        <v>666</v>
      </c>
      <c r="L1359">
        <v>554526</v>
      </c>
      <c r="M1359">
        <v>0</v>
      </c>
      <c r="N1359" t="s">
        <v>681</v>
      </c>
      <c r="O1359" t="s">
        <v>565</v>
      </c>
      <c r="P1359">
        <v>-128374.99</v>
      </c>
      <c r="Q1359">
        <v>0</v>
      </c>
      <c r="R1359">
        <v>-152067.93</v>
      </c>
      <c r="S1359">
        <v>0</v>
      </c>
      <c r="T1359">
        <v>-280442.92</v>
      </c>
      <c r="U1359">
        <v>0</v>
      </c>
      <c r="V1359">
        <v>-128374.99</v>
      </c>
      <c r="W1359">
        <v>0</v>
      </c>
      <c r="X1359">
        <v>-152067.93</v>
      </c>
      <c r="Y1359">
        <v>0</v>
      </c>
      <c r="Z1359">
        <v>-280442.92</v>
      </c>
      <c r="AA1359">
        <v>0</v>
      </c>
    </row>
    <row r="1360" spans="1:27" ht="15" customHeight="1" x14ac:dyDescent="0.25">
      <c r="A1360" s="37" t="str">
        <f t="shared" si="63"/>
        <v>LDUSTFIgnore</v>
      </c>
      <c r="B1360" s="37" t="str">
        <f>VLOOKUP(L1360,Mapping!D:F,3,0)</f>
        <v>Ignore</v>
      </c>
      <c r="C1360" s="37" t="str">
        <f>VLOOKUP(L1360,Mapping!D:G,4,0)</f>
        <v>Mirror</v>
      </c>
      <c r="D1360" s="38">
        <f t="shared" si="64"/>
        <v>-1.104947E-3</v>
      </c>
      <c r="E1360" s="38">
        <f t="shared" si="65"/>
        <v>-1.119107E-3</v>
      </c>
      <c r="F1360" s="37">
        <f>VLOOKUP(L1360,Mapping!D:H,5,0)</f>
        <v>0</v>
      </c>
      <c r="G1360" t="s">
        <v>562</v>
      </c>
      <c r="H1360" t="s">
        <v>905</v>
      </c>
      <c r="I1360" t="s">
        <v>1993</v>
      </c>
      <c r="J1360">
        <v>550000</v>
      </c>
      <c r="K1360" t="s">
        <v>666</v>
      </c>
      <c r="L1360">
        <v>554527</v>
      </c>
      <c r="M1360">
        <v>0</v>
      </c>
      <c r="N1360" t="s">
        <v>682</v>
      </c>
      <c r="O1360" t="s">
        <v>565</v>
      </c>
      <c r="P1360">
        <v>-141.6</v>
      </c>
      <c r="Q1360">
        <v>0</v>
      </c>
      <c r="R1360">
        <v>-11049.47</v>
      </c>
      <c r="S1360">
        <v>0</v>
      </c>
      <c r="T1360">
        <v>-11191.07</v>
      </c>
      <c r="U1360">
        <v>0</v>
      </c>
      <c r="V1360">
        <v>-141.6</v>
      </c>
      <c r="W1360">
        <v>0</v>
      </c>
      <c r="X1360">
        <v>-11049.47</v>
      </c>
      <c r="Y1360">
        <v>0</v>
      </c>
      <c r="Z1360">
        <v>-11191.07</v>
      </c>
      <c r="AA1360">
        <v>0</v>
      </c>
    </row>
    <row r="1361" spans="1:27" ht="15" customHeight="1" x14ac:dyDescent="0.25">
      <c r="A1361" s="37" t="str">
        <f t="shared" si="63"/>
        <v>LDUSTFIgnore</v>
      </c>
      <c r="B1361" s="37" t="str">
        <f>VLOOKUP(L1361,Mapping!D:F,3,0)</f>
        <v>Ignore</v>
      </c>
      <c r="C1361" s="37" t="str">
        <f>VLOOKUP(L1361,Mapping!D:G,4,0)</f>
        <v>Mirror</v>
      </c>
      <c r="D1361" s="38">
        <f t="shared" si="64"/>
        <v>0</v>
      </c>
      <c r="E1361" s="38">
        <f t="shared" si="65"/>
        <v>-1.5687508000000003E-2</v>
      </c>
      <c r="F1361" s="37">
        <f>VLOOKUP(L1361,Mapping!D:H,5,0)</f>
        <v>0</v>
      </c>
      <c r="G1361" t="s">
        <v>562</v>
      </c>
      <c r="H1361" t="s">
        <v>905</v>
      </c>
      <c r="I1361" t="s">
        <v>1993</v>
      </c>
      <c r="J1361">
        <v>550000</v>
      </c>
      <c r="K1361" t="s">
        <v>666</v>
      </c>
      <c r="L1361">
        <v>555021</v>
      </c>
      <c r="M1361">
        <v>0</v>
      </c>
      <c r="N1361" t="s">
        <v>2255</v>
      </c>
      <c r="O1361" t="s">
        <v>565</v>
      </c>
      <c r="P1361">
        <v>-156875.08000000002</v>
      </c>
      <c r="Q1361">
        <v>0</v>
      </c>
      <c r="R1361">
        <v>0</v>
      </c>
      <c r="S1361">
        <v>0</v>
      </c>
      <c r="T1361">
        <v>-156875.08000000002</v>
      </c>
      <c r="U1361">
        <v>0</v>
      </c>
      <c r="V1361">
        <v>-156875.08000000002</v>
      </c>
      <c r="W1361">
        <v>0</v>
      </c>
      <c r="X1361">
        <v>0</v>
      </c>
      <c r="Y1361">
        <v>0</v>
      </c>
      <c r="Z1361">
        <v>-156875.08000000002</v>
      </c>
      <c r="AA1361">
        <v>0</v>
      </c>
    </row>
    <row r="1362" spans="1:27" ht="15" customHeight="1" x14ac:dyDescent="0.25">
      <c r="A1362" s="37" t="str">
        <f t="shared" si="63"/>
        <v>LDUSTFIgnore</v>
      </c>
      <c r="B1362" s="37" t="str">
        <f>VLOOKUP(L1362,Mapping!D:F,3,0)</f>
        <v>Ignore</v>
      </c>
      <c r="C1362" s="37" t="str">
        <f>VLOOKUP(L1362,Mapping!D:G,4,0)</f>
        <v>Mirror</v>
      </c>
      <c r="D1362" s="38">
        <f t="shared" si="64"/>
        <v>-7.8944099999999999E-4</v>
      </c>
      <c r="E1362" s="38">
        <f t="shared" si="65"/>
        <v>-2.2159049999999998E-3</v>
      </c>
      <c r="F1362" s="37">
        <f>VLOOKUP(L1362,Mapping!D:H,5,0)</f>
        <v>0</v>
      </c>
      <c r="G1362" t="s">
        <v>562</v>
      </c>
      <c r="H1362" t="s">
        <v>905</v>
      </c>
      <c r="I1362" t="s">
        <v>1993</v>
      </c>
      <c r="J1362">
        <v>550000</v>
      </c>
      <c r="K1362" t="s">
        <v>666</v>
      </c>
      <c r="L1362">
        <v>555104</v>
      </c>
      <c r="M1362">
        <v>0</v>
      </c>
      <c r="N1362" t="s">
        <v>683</v>
      </c>
      <c r="O1362" t="s">
        <v>565</v>
      </c>
      <c r="P1362">
        <v>-14264.64</v>
      </c>
      <c r="Q1362">
        <v>0</v>
      </c>
      <c r="R1362">
        <v>-7894.41</v>
      </c>
      <c r="S1362">
        <v>0</v>
      </c>
      <c r="T1362">
        <v>-22159.05</v>
      </c>
      <c r="U1362">
        <v>0</v>
      </c>
      <c r="V1362">
        <v>-14264.64</v>
      </c>
      <c r="W1362">
        <v>0</v>
      </c>
      <c r="X1362">
        <v>-7894.41</v>
      </c>
      <c r="Y1362">
        <v>0</v>
      </c>
      <c r="Z1362">
        <v>-22159.05</v>
      </c>
      <c r="AA1362">
        <v>0</v>
      </c>
    </row>
    <row r="1363" spans="1:27" ht="15" customHeight="1" x14ac:dyDescent="0.25">
      <c r="A1363" s="37" t="str">
        <f t="shared" si="63"/>
        <v>LDUSTF6.1</v>
      </c>
      <c r="B1363" s="37">
        <f>VLOOKUP(L1363,Mapping!D:F,3,0)</f>
        <v>6.1</v>
      </c>
      <c r="C1363" s="37" t="str">
        <f>VLOOKUP(L1363,Mapping!D:G,4,0)</f>
        <v>Accrual</v>
      </c>
      <c r="D1363" s="38">
        <f t="shared" si="64"/>
        <v>-0.18330106200000001</v>
      </c>
      <c r="E1363" s="38">
        <f t="shared" si="65"/>
        <v>-0.24772925099999998</v>
      </c>
      <c r="F1363" s="37">
        <f>VLOOKUP(L1363,Mapping!D:H,5,0)</f>
        <v>0</v>
      </c>
      <c r="G1363" t="s">
        <v>562</v>
      </c>
      <c r="H1363" t="s">
        <v>905</v>
      </c>
      <c r="I1363" t="s">
        <v>1993</v>
      </c>
      <c r="J1363">
        <v>550000</v>
      </c>
      <c r="K1363" t="s">
        <v>666</v>
      </c>
      <c r="L1363">
        <v>555157</v>
      </c>
      <c r="M1363">
        <v>0</v>
      </c>
      <c r="N1363" t="s">
        <v>684</v>
      </c>
      <c r="O1363" t="s">
        <v>565</v>
      </c>
      <c r="P1363">
        <v>-644281.89</v>
      </c>
      <c r="Q1363">
        <v>0</v>
      </c>
      <c r="R1363">
        <v>-1833010.62</v>
      </c>
      <c r="S1363">
        <v>0</v>
      </c>
      <c r="T1363">
        <v>-2477292.5099999998</v>
      </c>
      <c r="U1363">
        <v>0</v>
      </c>
      <c r="V1363">
        <v>-644281.89</v>
      </c>
      <c r="W1363">
        <v>0</v>
      </c>
      <c r="X1363">
        <v>-1833010.62</v>
      </c>
      <c r="Y1363">
        <v>0</v>
      </c>
      <c r="Z1363">
        <v>-2477292.5099999998</v>
      </c>
      <c r="AA1363">
        <v>0</v>
      </c>
    </row>
    <row r="1364" spans="1:27" ht="15" customHeight="1" x14ac:dyDescent="0.25">
      <c r="A1364" s="37" t="str">
        <f t="shared" si="63"/>
        <v>LDUSTF6.1</v>
      </c>
      <c r="B1364" s="37">
        <f>VLOOKUP(L1364,Mapping!D:F,3,0)</f>
        <v>6.1</v>
      </c>
      <c r="C1364" s="37" t="str">
        <f>VLOOKUP(L1364,Mapping!D:G,4,0)</f>
        <v>Accrual</v>
      </c>
      <c r="D1364" s="38">
        <f t="shared" si="64"/>
        <v>-5.2661199999999998E-4</v>
      </c>
      <c r="E1364" s="38">
        <f t="shared" si="65"/>
        <v>-5.2661199999999998E-4</v>
      </c>
      <c r="F1364" s="37">
        <f>VLOOKUP(L1364,Mapping!D:H,5,0)</f>
        <v>0</v>
      </c>
      <c r="G1364" t="s">
        <v>562</v>
      </c>
      <c r="H1364" t="s">
        <v>905</v>
      </c>
      <c r="I1364" t="s">
        <v>1993</v>
      </c>
      <c r="J1364">
        <v>550000</v>
      </c>
      <c r="K1364" t="s">
        <v>666</v>
      </c>
      <c r="L1364">
        <v>555159</v>
      </c>
      <c r="M1364">
        <v>0</v>
      </c>
      <c r="N1364" t="s">
        <v>2813</v>
      </c>
      <c r="O1364" t="s">
        <v>565</v>
      </c>
      <c r="P1364">
        <v>0</v>
      </c>
      <c r="Q1364">
        <v>0</v>
      </c>
      <c r="R1364">
        <v>-5266.12</v>
      </c>
      <c r="S1364">
        <v>0</v>
      </c>
      <c r="T1364">
        <v>-5266.12</v>
      </c>
      <c r="U1364">
        <v>0</v>
      </c>
      <c r="V1364">
        <v>0</v>
      </c>
      <c r="W1364">
        <v>0</v>
      </c>
      <c r="X1364">
        <v>-5266.12</v>
      </c>
      <c r="Y1364">
        <v>0</v>
      </c>
      <c r="Z1364">
        <v>-5266.12</v>
      </c>
      <c r="AA1364">
        <v>0</v>
      </c>
    </row>
    <row r="1365" spans="1:27" ht="15" customHeight="1" x14ac:dyDescent="0.25">
      <c r="A1365" s="37" t="str">
        <f t="shared" si="63"/>
        <v>LDUSTFIgnore</v>
      </c>
      <c r="B1365" s="37" t="str">
        <f>VLOOKUP(L1365,Mapping!D:F,3,0)</f>
        <v>Ignore</v>
      </c>
      <c r="C1365" s="37" t="str">
        <f>VLOOKUP(L1365,Mapping!D:G,4,0)</f>
        <v>Mirror</v>
      </c>
      <c r="D1365" s="38">
        <f t="shared" si="64"/>
        <v>-1.38255E-3</v>
      </c>
      <c r="E1365" s="38">
        <f t="shared" si="65"/>
        <v>-1.9680800000000001E-3</v>
      </c>
      <c r="F1365" s="37">
        <f>VLOOKUP(L1365,Mapping!D:H,5,0)</f>
        <v>0</v>
      </c>
      <c r="G1365" t="s">
        <v>562</v>
      </c>
      <c r="H1365" t="s">
        <v>905</v>
      </c>
      <c r="I1365" t="s">
        <v>1993</v>
      </c>
      <c r="J1365">
        <v>550000</v>
      </c>
      <c r="K1365" t="s">
        <v>666</v>
      </c>
      <c r="L1365">
        <v>555204</v>
      </c>
      <c r="M1365">
        <v>0</v>
      </c>
      <c r="N1365" t="s">
        <v>685</v>
      </c>
      <c r="O1365" t="s">
        <v>565</v>
      </c>
      <c r="P1365">
        <v>-5855.3</v>
      </c>
      <c r="Q1365">
        <v>0</v>
      </c>
      <c r="R1365">
        <v>-13825.5</v>
      </c>
      <c r="S1365">
        <v>0</v>
      </c>
      <c r="T1365">
        <v>-19680.8</v>
      </c>
      <c r="U1365">
        <v>0</v>
      </c>
      <c r="V1365">
        <v>-5855.3</v>
      </c>
      <c r="W1365">
        <v>0</v>
      </c>
      <c r="X1365">
        <v>-13825.5</v>
      </c>
      <c r="Y1365">
        <v>0</v>
      </c>
      <c r="Z1365">
        <v>-19680.8</v>
      </c>
      <c r="AA1365">
        <v>0</v>
      </c>
    </row>
    <row r="1366" spans="1:27" ht="15" customHeight="1" x14ac:dyDescent="0.25">
      <c r="A1366" s="37" t="str">
        <f t="shared" si="63"/>
        <v>LDUSTF6.1a</v>
      </c>
      <c r="B1366" s="37" t="str">
        <f>VLOOKUP(L1366,Mapping!D:F,3,0)</f>
        <v>6.1a</v>
      </c>
      <c r="C1366" s="37" t="str">
        <f>VLOOKUP(L1366,Mapping!D:G,4,0)</f>
        <v>Accrual</v>
      </c>
      <c r="D1366" s="38">
        <f t="shared" si="64"/>
        <v>-1.5054717E-2</v>
      </c>
      <c r="E1366" s="38">
        <f t="shared" si="65"/>
        <v>-2.7763847000000005E-2</v>
      </c>
      <c r="F1366" s="37">
        <f>VLOOKUP(L1366,Mapping!D:H,5,0)</f>
        <v>0</v>
      </c>
      <c r="G1366" t="s">
        <v>562</v>
      </c>
      <c r="H1366" t="s">
        <v>905</v>
      </c>
      <c r="I1366" t="s">
        <v>1993</v>
      </c>
      <c r="J1366">
        <v>550000</v>
      </c>
      <c r="K1366" t="s">
        <v>666</v>
      </c>
      <c r="L1366">
        <v>555597</v>
      </c>
      <c r="M1366">
        <v>0</v>
      </c>
      <c r="N1366" t="s">
        <v>686</v>
      </c>
      <c r="O1366" t="s">
        <v>565</v>
      </c>
      <c r="P1366">
        <v>-127091.3</v>
      </c>
      <c r="Q1366">
        <v>0</v>
      </c>
      <c r="R1366">
        <v>-150547.17000000001</v>
      </c>
      <c r="S1366">
        <v>0</v>
      </c>
      <c r="T1366">
        <v>-277638.47000000003</v>
      </c>
      <c r="U1366">
        <v>0</v>
      </c>
      <c r="V1366">
        <v>-127091.3</v>
      </c>
      <c r="W1366">
        <v>0</v>
      </c>
      <c r="X1366">
        <v>-150547.17000000001</v>
      </c>
      <c r="Y1366">
        <v>0</v>
      </c>
      <c r="Z1366">
        <v>-277638.47000000003</v>
      </c>
      <c r="AA1366">
        <v>0</v>
      </c>
    </row>
    <row r="1367" spans="1:27" ht="15" customHeight="1" x14ac:dyDescent="0.25">
      <c r="A1367" s="37" t="str">
        <f t="shared" si="63"/>
        <v>LDUSTF6.1a</v>
      </c>
      <c r="B1367" s="37" t="str">
        <f>VLOOKUP(L1367,Mapping!D:F,3,0)</f>
        <v>6.1a</v>
      </c>
      <c r="C1367" s="37" t="str">
        <f>VLOOKUP(L1367,Mapping!D:G,4,0)</f>
        <v>Accrual</v>
      </c>
      <c r="D1367" s="38">
        <f t="shared" si="64"/>
        <v>-1.5054717E-2</v>
      </c>
      <c r="E1367" s="38">
        <f t="shared" si="65"/>
        <v>-2.7763847000000005E-2</v>
      </c>
      <c r="F1367" s="37">
        <f>VLOOKUP(L1367,Mapping!D:H,5,0)</f>
        <v>0</v>
      </c>
      <c r="G1367" t="s">
        <v>562</v>
      </c>
      <c r="H1367" t="s">
        <v>905</v>
      </c>
      <c r="I1367" t="s">
        <v>1993</v>
      </c>
      <c r="J1367">
        <v>550000</v>
      </c>
      <c r="K1367" t="s">
        <v>666</v>
      </c>
      <c r="L1367">
        <v>555598</v>
      </c>
      <c r="M1367">
        <v>0</v>
      </c>
      <c r="N1367" t="s">
        <v>687</v>
      </c>
      <c r="O1367" t="s">
        <v>565</v>
      </c>
      <c r="P1367">
        <v>-127091.3</v>
      </c>
      <c r="Q1367">
        <v>0</v>
      </c>
      <c r="R1367">
        <v>-150547.17000000001</v>
      </c>
      <c r="S1367">
        <v>0</v>
      </c>
      <c r="T1367">
        <v>-277638.47000000003</v>
      </c>
      <c r="U1367">
        <v>0</v>
      </c>
      <c r="V1367">
        <v>-127091.3</v>
      </c>
      <c r="W1367">
        <v>0</v>
      </c>
      <c r="X1367">
        <v>-150547.17000000001</v>
      </c>
      <c r="Y1367">
        <v>0</v>
      </c>
      <c r="Z1367">
        <v>-277638.47000000003</v>
      </c>
      <c r="AA1367">
        <v>0</v>
      </c>
    </row>
    <row r="1368" spans="1:27" ht="15" customHeight="1" x14ac:dyDescent="0.25">
      <c r="A1368" s="37" t="str">
        <f t="shared" si="63"/>
        <v>LDUSTF6.1a</v>
      </c>
      <c r="B1368" s="37" t="str">
        <f>VLOOKUP(L1368,Mapping!D:F,3,0)</f>
        <v>6.1a</v>
      </c>
      <c r="C1368" s="37" t="str">
        <f>VLOOKUP(L1368,Mapping!D:G,4,0)</f>
        <v>Accrual</v>
      </c>
      <c r="D1368" s="38">
        <f t="shared" si="64"/>
        <v>3.2023000000000002E-5</v>
      </c>
      <c r="E1368" s="38">
        <f t="shared" si="65"/>
        <v>6.3072999999999997E-5</v>
      </c>
      <c r="F1368" s="37">
        <f>VLOOKUP(L1368,Mapping!D:H,5,0)</f>
        <v>0</v>
      </c>
      <c r="G1368" t="s">
        <v>562</v>
      </c>
      <c r="H1368" t="s">
        <v>905</v>
      </c>
      <c r="I1368" t="s">
        <v>1993</v>
      </c>
      <c r="J1368">
        <v>550000</v>
      </c>
      <c r="K1368" t="s">
        <v>666</v>
      </c>
      <c r="L1368">
        <v>555599</v>
      </c>
      <c r="M1368">
        <v>0</v>
      </c>
      <c r="N1368" t="s">
        <v>688</v>
      </c>
      <c r="O1368" t="s">
        <v>565</v>
      </c>
      <c r="P1368">
        <v>0</v>
      </c>
      <c r="Q1368">
        <v>310.5</v>
      </c>
      <c r="R1368">
        <v>0</v>
      </c>
      <c r="S1368">
        <v>320.23</v>
      </c>
      <c r="T1368">
        <v>0</v>
      </c>
      <c r="U1368">
        <v>630.73</v>
      </c>
      <c r="V1368">
        <v>0</v>
      </c>
      <c r="W1368">
        <v>310.5</v>
      </c>
      <c r="X1368">
        <v>0</v>
      </c>
      <c r="Y1368">
        <v>320.23</v>
      </c>
      <c r="Z1368">
        <v>0</v>
      </c>
      <c r="AA1368">
        <v>630.73</v>
      </c>
    </row>
    <row r="1369" spans="1:27" ht="15" customHeight="1" x14ac:dyDescent="0.25">
      <c r="A1369" s="37" t="str">
        <f t="shared" si="63"/>
        <v>LDUSTF6.1a</v>
      </c>
      <c r="B1369" s="37" t="str">
        <f>VLOOKUP(L1369,Mapping!D:F,3,0)</f>
        <v>6.1a</v>
      </c>
      <c r="C1369" s="37" t="str">
        <f>VLOOKUP(L1369,Mapping!D:G,4,0)</f>
        <v>Accrual</v>
      </c>
      <c r="D1369" s="38">
        <f t="shared" si="64"/>
        <v>3.2023000000000002E-5</v>
      </c>
      <c r="E1369" s="38">
        <f t="shared" si="65"/>
        <v>6.3072999999999997E-5</v>
      </c>
      <c r="F1369" s="37">
        <f>VLOOKUP(L1369,Mapping!D:H,5,0)</f>
        <v>0</v>
      </c>
      <c r="G1369" t="s">
        <v>562</v>
      </c>
      <c r="H1369" t="s">
        <v>905</v>
      </c>
      <c r="I1369" t="s">
        <v>1993</v>
      </c>
      <c r="J1369">
        <v>550000</v>
      </c>
      <c r="K1369" t="s">
        <v>666</v>
      </c>
      <c r="L1369">
        <v>555600</v>
      </c>
      <c r="M1369">
        <v>0</v>
      </c>
      <c r="N1369" t="s">
        <v>689</v>
      </c>
      <c r="O1369" t="s">
        <v>565</v>
      </c>
      <c r="P1369">
        <v>0</v>
      </c>
      <c r="Q1369">
        <v>310.5</v>
      </c>
      <c r="R1369">
        <v>0</v>
      </c>
      <c r="S1369">
        <v>320.23</v>
      </c>
      <c r="T1369">
        <v>0</v>
      </c>
      <c r="U1369">
        <v>630.73</v>
      </c>
      <c r="V1369">
        <v>0</v>
      </c>
      <c r="W1369">
        <v>310.5</v>
      </c>
      <c r="X1369">
        <v>0</v>
      </c>
      <c r="Y1369">
        <v>320.23</v>
      </c>
      <c r="Z1369">
        <v>0</v>
      </c>
      <c r="AA1369">
        <v>630.73</v>
      </c>
    </row>
    <row r="1370" spans="1:27" ht="15" customHeight="1" x14ac:dyDescent="0.25">
      <c r="A1370" s="37" t="str">
        <f t="shared" si="63"/>
        <v>LDUSTFIgnore</v>
      </c>
      <c r="B1370" s="37" t="str">
        <f>VLOOKUP(L1370,Mapping!D:F,3,0)</f>
        <v>Ignore</v>
      </c>
      <c r="C1370" s="37" t="str">
        <f>VLOOKUP(L1370,Mapping!D:G,4,0)</f>
        <v>Mirror</v>
      </c>
      <c r="D1370" s="38">
        <f t="shared" si="64"/>
        <v>-5.1670220000000003E-3</v>
      </c>
      <c r="E1370" s="38">
        <f t="shared" si="65"/>
        <v>-5.177152E-3</v>
      </c>
      <c r="F1370" s="37">
        <f>VLOOKUP(L1370,Mapping!D:H,5,0)</f>
        <v>0</v>
      </c>
      <c r="G1370" t="s">
        <v>562</v>
      </c>
      <c r="H1370" t="s">
        <v>905</v>
      </c>
      <c r="I1370" t="s">
        <v>1993</v>
      </c>
      <c r="J1370">
        <v>550000</v>
      </c>
      <c r="K1370" t="s">
        <v>666</v>
      </c>
      <c r="L1370">
        <v>556421</v>
      </c>
      <c r="M1370">
        <v>0</v>
      </c>
      <c r="N1370" t="s">
        <v>690</v>
      </c>
      <c r="O1370" t="s">
        <v>565</v>
      </c>
      <c r="P1370">
        <v>-101.3</v>
      </c>
      <c r="Q1370">
        <v>0</v>
      </c>
      <c r="R1370">
        <v>-51670.22</v>
      </c>
      <c r="S1370">
        <v>0</v>
      </c>
      <c r="T1370">
        <v>-51771.519999999997</v>
      </c>
      <c r="U1370">
        <v>0</v>
      </c>
      <c r="V1370">
        <v>-101.3</v>
      </c>
      <c r="W1370">
        <v>0</v>
      </c>
      <c r="X1370">
        <v>-51670.22</v>
      </c>
      <c r="Y1370">
        <v>0</v>
      </c>
      <c r="Z1370">
        <v>-51771.519999999997</v>
      </c>
      <c r="AA1370">
        <v>0</v>
      </c>
    </row>
    <row r="1371" spans="1:27" ht="15" customHeight="1" x14ac:dyDescent="0.25">
      <c r="A1371" s="37" t="str">
        <f t="shared" si="63"/>
        <v>LDUSTF6.2</v>
      </c>
      <c r="B1371" s="37">
        <f>VLOOKUP(L1371,Mapping!D:F,3,0)</f>
        <v>6.2</v>
      </c>
      <c r="C1371" s="37" t="str">
        <f>VLOOKUP(L1371,Mapping!D:G,4,0)</f>
        <v>Accrual</v>
      </c>
      <c r="D1371" s="38">
        <f t="shared" si="64"/>
        <v>-0.167270104</v>
      </c>
      <c r="E1371" s="38">
        <f t="shared" si="65"/>
        <v>-0.30847877099999998</v>
      </c>
      <c r="F1371" s="37">
        <f>VLOOKUP(L1371,Mapping!D:H,5,0)</f>
        <v>0</v>
      </c>
      <c r="G1371" t="s">
        <v>562</v>
      </c>
      <c r="H1371" t="s">
        <v>905</v>
      </c>
      <c r="I1371" t="s">
        <v>1993</v>
      </c>
      <c r="J1371">
        <v>555100</v>
      </c>
      <c r="K1371" t="s">
        <v>691</v>
      </c>
      <c r="L1371">
        <v>555100</v>
      </c>
      <c r="M1371">
        <v>0</v>
      </c>
      <c r="N1371" t="s">
        <v>692</v>
      </c>
      <c r="O1371" t="s">
        <v>565</v>
      </c>
      <c r="P1371">
        <v>-1412086.67</v>
      </c>
      <c r="Q1371">
        <v>0</v>
      </c>
      <c r="R1371">
        <v>-1672701.04</v>
      </c>
      <c r="S1371">
        <v>0</v>
      </c>
      <c r="T1371">
        <v>-3084787.71</v>
      </c>
      <c r="U1371">
        <v>0</v>
      </c>
      <c r="V1371">
        <v>-1412086.67</v>
      </c>
      <c r="W1371">
        <v>0</v>
      </c>
      <c r="X1371">
        <v>-1672701.04</v>
      </c>
      <c r="Y1371">
        <v>0</v>
      </c>
      <c r="Z1371">
        <v>-3084787.71</v>
      </c>
      <c r="AA1371">
        <v>0</v>
      </c>
    </row>
    <row r="1372" spans="1:27" ht="15" customHeight="1" x14ac:dyDescent="0.25">
      <c r="A1372" s="37" t="str">
        <f t="shared" si="63"/>
        <v>LDUSTF6.2</v>
      </c>
      <c r="B1372" s="37">
        <f>VLOOKUP(L1372,Mapping!D:F,3,0)</f>
        <v>6.2</v>
      </c>
      <c r="C1372" s="37" t="str">
        <f>VLOOKUP(L1372,Mapping!D:G,4,0)</f>
        <v>Accrual</v>
      </c>
      <c r="D1372" s="38">
        <f t="shared" si="64"/>
        <v>3.5581799999999999E-4</v>
      </c>
      <c r="E1372" s="38">
        <f t="shared" si="65"/>
        <v>7.0083500000000002E-4</v>
      </c>
      <c r="F1372" s="37">
        <f>VLOOKUP(L1372,Mapping!D:H,5,0)</f>
        <v>0</v>
      </c>
      <c r="G1372" t="s">
        <v>562</v>
      </c>
      <c r="H1372" t="s">
        <v>905</v>
      </c>
      <c r="I1372" t="s">
        <v>1993</v>
      </c>
      <c r="J1372">
        <v>555100</v>
      </c>
      <c r="K1372" t="s">
        <v>691</v>
      </c>
      <c r="L1372">
        <v>555329</v>
      </c>
      <c r="M1372">
        <v>0</v>
      </c>
      <c r="N1372" t="s">
        <v>693</v>
      </c>
      <c r="O1372" t="s">
        <v>565</v>
      </c>
      <c r="P1372">
        <v>0</v>
      </c>
      <c r="Q1372">
        <v>3450.17</v>
      </c>
      <c r="R1372">
        <v>0</v>
      </c>
      <c r="S1372">
        <v>3558.18</v>
      </c>
      <c r="T1372">
        <v>0</v>
      </c>
      <c r="U1372">
        <v>7008.35</v>
      </c>
      <c r="V1372">
        <v>0</v>
      </c>
      <c r="W1372">
        <v>3450.17</v>
      </c>
      <c r="X1372">
        <v>0</v>
      </c>
      <c r="Y1372">
        <v>3558.18</v>
      </c>
      <c r="Z1372">
        <v>0</v>
      </c>
      <c r="AA1372">
        <v>7008.35</v>
      </c>
    </row>
    <row r="1373" spans="1:27" ht="15" customHeight="1" x14ac:dyDescent="0.25">
      <c r="A1373" s="37" t="str">
        <f t="shared" si="63"/>
        <v>LDUSTFIgnore</v>
      </c>
      <c r="B1373" s="37" t="str">
        <f>VLOOKUP(L1373,Mapping!D:F,3,0)</f>
        <v>Ignore</v>
      </c>
      <c r="C1373" s="37" t="str">
        <f>VLOOKUP(L1373,Mapping!D:G,4,0)</f>
        <v>Ignore</v>
      </c>
      <c r="D1373" s="38">
        <f t="shared" si="64"/>
        <v>-0.415254238</v>
      </c>
      <c r="E1373" s="38">
        <f t="shared" si="65"/>
        <v>-0.415254238</v>
      </c>
      <c r="F1373" s="37">
        <f>VLOOKUP(L1373,Mapping!D:H,5,0)</f>
        <v>0</v>
      </c>
      <c r="G1373" t="s">
        <v>562</v>
      </c>
      <c r="H1373" t="s">
        <v>905</v>
      </c>
      <c r="I1373" t="s">
        <v>1993</v>
      </c>
      <c r="J1373">
        <v>555100</v>
      </c>
      <c r="K1373" t="s">
        <v>691</v>
      </c>
      <c r="L1373">
        <v>557773</v>
      </c>
      <c r="M1373">
        <v>0</v>
      </c>
      <c r="N1373" t="s">
        <v>936</v>
      </c>
      <c r="O1373" t="s">
        <v>565</v>
      </c>
      <c r="P1373">
        <v>0</v>
      </c>
      <c r="Q1373">
        <v>0</v>
      </c>
      <c r="R1373">
        <v>-4152542.38</v>
      </c>
      <c r="S1373">
        <v>0</v>
      </c>
      <c r="T1373">
        <v>-4152542.38</v>
      </c>
      <c r="U1373">
        <v>0</v>
      </c>
      <c r="V1373">
        <v>0</v>
      </c>
      <c r="W1373">
        <v>0</v>
      </c>
      <c r="X1373">
        <v>-4152542.38</v>
      </c>
      <c r="Y1373">
        <v>0</v>
      </c>
      <c r="Z1373">
        <v>-4152542.38</v>
      </c>
      <c r="AA1373">
        <v>0</v>
      </c>
    </row>
    <row r="1374" spans="1:27" ht="15" customHeight="1" x14ac:dyDescent="0.25">
      <c r="A1374" s="37" t="str">
        <f t="shared" si="63"/>
        <v>LDUSTFIgnore</v>
      </c>
      <c r="B1374" s="37" t="str">
        <f>VLOOKUP(L1374,Mapping!D:F,3,0)</f>
        <v>Ignore</v>
      </c>
      <c r="C1374" s="37" t="str">
        <f>VLOOKUP(L1374,Mapping!D:G,4,0)</f>
        <v>Ignore</v>
      </c>
      <c r="D1374" s="38">
        <f t="shared" si="64"/>
        <v>-3.7372882000000003E-2</v>
      </c>
      <c r="E1374" s="38">
        <f t="shared" si="65"/>
        <v>-3.7372882000000003E-2</v>
      </c>
      <c r="F1374" s="37">
        <f>VLOOKUP(L1374,Mapping!D:H,5,0)</f>
        <v>0</v>
      </c>
      <c r="G1374" t="s">
        <v>562</v>
      </c>
      <c r="H1374" t="s">
        <v>905</v>
      </c>
      <c r="I1374" t="s">
        <v>1993</v>
      </c>
      <c r="J1374">
        <v>555100</v>
      </c>
      <c r="K1374" t="s">
        <v>691</v>
      </c>
      <c r="L1374">
        <v>557774</v>
      </c>
      <c r="M1374">
        <v>0</v>
      </c>
      <c r="N1374" t="s">
        <v>937</v>
      </c>
      <c r="O1374" t="s">
        <v>565</v>
      </c>
      <c r="P1374">
        <v>0</v>
      </c>
      <c r="Q1374">
        <v>0</v>
      </c>
      <c r="R1374">
        <v>-373728.82</v>
      </c>
      <c r="S1374">
        <v>0</v>
      </c>
      <c r="T1374">
        <v>-373728.82</v>
      </c>
      <c r="U1374">
        <v>0</v>
      </c>
      <c r="V1374">
        <v>0</v>
      </c>
      <c r="W1374">
        <v>0</v>
      </c>
      <c r="X1374">
        <v>-373728.82</v>
      </c>
      <c r="Y1374">
        <v>0</v>
      </c>
      <c r="Z1374">
        <v>-373728.82</v>
      </c>
      <c r="AA1374">
        <v>0</v>
      </c>
    </row>
    <row r="1375" spans="1:27" ht="15" customHeight="1" x14ac:dyDescent="0.25">
      <c r="A1375" s="37" t="str">
        <f t="shared" si="63"/>
        <v>LDUSTFIgnore</v>
      </c>
      <c r="B1375" s="37" t="str">
        <f>VLOOKUP(L1375,Mapping!D:F,3,0)</f>
        <v>Ignore</v>
      </c>
      <c r="C1375" s="37" t="str">
        <f>VLOOKUP(L1375,Mapping!D:G,4,0)</f>
        <v>Ignore</v>
      </c>
      <c r="D1375" s="38">
        <f t="shared" si="64"/>
        <v>-3.7372882000000003E-2</v>
      </c>
      <c r="E1375" s="38">
        <f t="shared" si="65"/>
        <v>-3.7372882000000003E-2</v>
      </c>
      <c r="F1375" s="37">
        <f>VLOOKUP(L1375,Mapping!D:H,5,0)</f>
        <v>0</v>
      </c>
      <c r="G1375" t="s">
        <v>562</v>
      </c>
      <c r="H1375" t="s">
        <v>905</v>
      </c>
      <c r="I1375" t="s">
        <v>1993</v>
      </c>
      <c r="J1375">
        <v>555100</v>
      </c>
      <c r="K1375" t="s">
        <v>691</v>
      </c>
      <c r="L1375">
        <v>557775</v>
      </c>
      <c r="M1375">
        <v>0</v>
      </c>
      <c r="N1375" t="s">
        <v>938</v>
      </c>
      <c r="O1375" t="s">
        <v>565</v>
      </c>
      <c r="P1375">
        <v>0</v>
      </c>
      <c r="Q1375">
        <v>0</v>
      </c>
      <c r="R1375">
        <v>-373728.82</v>
      </c>
      <c r="S1375">
        <v>0</v>
      </c>
      <c r="T1375">
        <v>-373728.82</v>
      </c>
      <c r="U1375">
        <v>0</v>
      </c>
      <c r="V1375">
        <v>0</v>
      </c>
      <c r="W1375">
        <v>0</v>
      </c>
      <c r="X1375">
        <v>-373728.82</v>
      </c>
      <c r="Y1375">
        <v>0</v>
      </c>
      <c r="Z1375">
        <v>-373728.82</v>
      </c>
      <c r="AA1375">
        <v>0</v>
      </c>
    </row>
    <row r="1376" spans="1:27" ht="15" customHeight="1" x14ac:dyDescent="0.25">
      <c r="A1376" s="37" t="str">
        <f t="shared" si="63"/>
        <v>LDUSTFIgnore</v>
      </c>
      <c r="B1376" s="37" t="str">
        <f>VLOOKUP(L1376,Mapping!D:F,3,0)</f>
        <v>Ignore</v>
      </c>
      <c r="C1376" s="37" t="str">
        <f>VLOOKUP(L1376,Mapping!D:G,4,0)</f>
        <v>Ignore</v>
      </c>
      <c r="D1376" s="38">
        <f t="shared" si="64"/>
        <v>0.49000000199999993</v>
      </c>
      <c r="E1376" s="38">
        <f t="shared" si="65"/>
        <v>0.49000000199999993</v>
      </c>
      <c r="F1376" s="37">
        <f>VLOOKUP(L1376,Mapping!D:H,5,0)</f>
        <v>0</v>
      </c>
      <c r="G1376" t="s">
        <v>562</v>
      </c>
      <c r="H1376" t="s">
        <v>905</v>
      </c>
      <c r="I1376" t="s">
        <v>1993</v>
      </c>
      <c r="J1376">
        <v>555100</v>
      </c>
      <c r="K1376" t="s">
        <v>691</v>
      </c>
      <c r="L1376">
        <v>557776</v>
      </c>
      <c r="M1376">
        <v>0</v>
      </c>
      <c r="N1376" t="s">
        <v>939</v>
      </c>
      <c r="O1376" t="s">
        <v>565</v>
      </c>
      <c r="P1376">
        <v>0</v>
      </c>
      <c r="Q1376">
        <v>0</v>
      </c>
      <c r="R1376">
        <v>0</v>
      </c>
      <c r="S1376">
        <v>4900000.0199999996</v>
      </c>
      <c r="T1376">
        <v>0</v>
      </c>
      <c r="U1376">
        <v>4900000.0199999996</v>
      </c>
      <c r="V1376">
        <v>0</v>
      </c>
      <c r="W1376">
        <v>0</v>
      </c>
      <c r="X1376">
        <v>0</v>
      </c>
      <c r="Y1376">
        <v>4900000.0199999996</v>
      </c>
      <c r="Z1376">
        <v>0</v>
      </c>
      <c r="AA1376">
        <v>4900000.0199999996</v>
      </c>
    </row>
    <row r="1377" spans="1:27" ht="15" customHeight="1" x14ac:dyDescent="0.25">
      <c r="A1377" s="37" t="str">
        <f t="shared" si="63"/>
        <v>LDUSTFIgnore</v>
      </c>
      <c r="B1377" s="37" t="str">
        <f>VLOOKUP(L1377,Mapping!D:F,3,0)</f>
        <v>Ignore</v>
      </c>
      <c r="C1377" s="37" t="str">
        <f>VLOOKUP(L1377,Mapping!D:G,4,0)</f>
        <v>Ignore</v>
      </c>
      <c r="D1377" s="38">
        <f t="shared" si="64"/>
        <v>-2.062038E-3</v>
      </c>
      <c r="E1377" s="38">
        <f t="shared" si="65"/>
        <v>-4.0414359999999998E-3</v>
      </c>
      <c r="F1377" s="37">
        <f>VLOOKUP(L1377,Mapping!D:H,5,0)</f>
        <v>0</v>
      </c>
      <c r="G1377" t="s">
        <v>562</v>
      </c>
      <c r="H1377" t="s">
        <v>905</v>
      </c>
      <c r="I1377" t="s">
        <v>1993</v>
      </c>
      <c r="J1377">
        <v>555300</v>
      </c>
      <c r="K1377" t="s">
        <v>697</v>
      </c>
      <c r="L1377">
        <v>553303</v>
      </c>
      <c r="M1377">
        <v>0</v>
      </c>
      <c r="N1377" t="s">
        <v>776</v>
      </c>
      <c r="O1377" t="s">
        <v>565</v>
      </c>
      <c r="P1377">
        <v>-19793.98</v>
      </c>
      <c r="Q1377">
        <v>0</v>
      </c>
      <c r="R1377">
        <v>-20620.38</v>
      </c>
      <c r="S1377">
        <v>0</v>
      </c>
      <c r="T1377">
        <v>-40414.36</v>
      </c>
      <c r="U1377">
        <v>0</v>
      </c>
      <c r="V1377">
        <v>-19793.98</v>
      </c>
      <c r="W1377">
        <v>0</v>
      </c>
      <c r="X1377">
        <v>-20620.38</v>
      </c>
      <c r="Y1377">
        <v>0</v>
      </c>
      <c r="Z1377">
        <v>-40414.36</v>
      </c>
      <c r="AA1377">
        <v>0</v>
      </c>
    </row>
    <row r="1378" spans="1:27" ht="15" customHeight="1" x14ac:dyDescent="0.25">
      <c r="A1378" s="37" t="str">
        <f t="shared" si="63"/>
        <v>LDUSTFIgnore</v>
      </c>
      <c r="B1378" s="37" t="str">
        <f>VLOOKUP(L1378,Mapping!D:F,3,0)</f>
        <v>Ignore</v>
      </c>
      <c r="C1378" s="37" t="str">
        <f>VLOOKUP(L1378,Mapping!D:G,4,0)</f>
        <v>Ignore</v>
      </c>
      <c r="D1378" s="38">
        <f t="shared" si="64"/>
        <v>-8.6930092E-2</v>
      </c>
      <c r="E1378" s="38">
        <f t="shared" si="65"/>
        <v>-0.17879068000000001</v>
      </c>
      <c r="F1378" s="37">
        <f>VLOOKUP(L1378,Mapping!D:H,5,0)</f>
        <v>0</v>
      </c>
      <c r="G1378" t="s">
        <v>562</v>
      </c>
      <c r="H1378" t="s">
        <v>905</v>
      </c>
      <c r="I1378" t="s">
        <v>1993</v>
      </c>
      <c r="J1378">
        <v>555300</v>
      </c>
      <c r="K1378" t="s">
        <v>697</v>
      </c>
      <c r="L1378">
        <v>553304</v>
      </c>
      <c r="M1378">
        <v>0</v>
      </c>
      <c r="N1378" t="s">
        <v>777</v>
      </c>
      <c r="O1378" t="s">
        <v>565</v>
      </c>
      <c r="P1378">
        <v>-918605.88</v>
      </c>
      <c r="Q1378">
        <v>0</v>
      </c>
      <c r="R1378">
        <v>-869300.92</v>
      </c>
      <c r="S1378">
        <v>0</v>
      </c>
      <c r="T1378">
        <v>-1787906.8</v>
      </c>
      <c r="U1378">
        <v>0</v>
      </c>
      <c r="V1378">
        <v>-918605.88</v>
      </c>
      <c r="W1378">
        <v>0</v>
      </c>
      <c r="X1378">
        <v>-869300.92</v>
      </c>
      <c r="Y1378">
        <v>0</v>
      </c>
      <c r="Z1378">
        <v>-1787906.8</v>
      </c>
      <c r="AA1378">
        <v>0</v>
      </c>
    </row>
    <row r="1379" spans="1:27" ht="15" customHeight="1" x14ac:dyDescent="0.25">
      <c r="A1379" s="37" t="str">
        <f t="shared" si="63"/>
        <v>LDUSTFIgnore</v>
      </c>
      <c r="B1379" s="37" t="str">
        <f>VLOOKUP(L1379,Mapping!D:F,3,0)</f>
        <v>Ignore</v>
      </c>
      <c r="C1379" s="37" t="str">
        <f>VLOOKUP(L1379,Mapping!D:G,4,0)</f>
        <v>Ignore</v>
      </c>
      <c r="D1379" s="38">
        <f t="shared" si="64"/>
        <v>-2.2445189000000001E-2</v>
      </c>
      <c r="E1379" s="38">
        <f t="shared" si="65"/>
        <v>-9.3051449999999994E-2</v>
      </c>
      <c r="F1379" s="37">
        <f>VLOOKUP(L1379,Mapping!D:H,5,0)</f>
        <v>0</v>
      </c>
      <c r="G1379" t="s">
        <v>562</v>
      </c>
      <c r="H1379" t="s">
        <v>905</v>
      </c>
      <c r="I1379" t="s">
        <v>1993</v>
      </c>
      <c r="J1379">
        <v>555300</v>
      </c>
      <c r="K1379" t="s">
        <v>697</v>
      </c>
      <c r="L1379">
        <v>554366</v>
      </c>
      <c r="M1379">
        <v>0</v>
      </c>
      <c r="N1379" t="s">
        <v>780</v>
      </c>
      <c r="O1379" t="s">
        <v>565</v>
      </c>
      <c r="P1379">
        <v>-706062.61</v>
      </c>
      <c r="Q1379">
        <v>0</v>
      </c>
      <c r="R1379">
        <v>-224451.89</v>
      </c>
      <c r="S1379">
        <v>0</v>
      </c>
      <c r="T1379">
        <v>-930514.5</v>
      </c>
      <c r="U1379">
        <v>0</v>
      </c>
      <c r="V1379">
        <v>-706062.61</v>
      </c>
      <c r="W1379">
        <v>0</v>
      </c>
      <c r="X1379">
        <v>-224451.89</v>
      </c>
      <c r="Y1379">
        <v>0</v>
      </c>
      <c r="Z1379">
        <v>-930514.5</v>
      </c>
      <c r="AA1379">
        <v>0</v>
      </c>
    </row>
    <row r="1380" spans="1:27" ht="15" customHeight="1" x14ac:dyDescent="0.25">
      <c r="A1380" s="37" t="str">
        <f t="shared" si="63"/>
        <v>LDUSTFIgnore</v>
      </c>
      <c r="B1380" s="37" t="str">
        <f>VLOOKUP(L1380,Mapping!D:F,3,0)</f>
        <v>Ignore</v>
      </c>
      <c r="C1380" s="37" t="str">
        <f>VLOOKUP(L1380,Mapping!D:G,4,0)</f>
        <v>Ignore</v>
      </c>
      <c r="D1380" s="38">
        <f t="shared" si="64"/>
        <v>-2.8570599999999999E-4</v>
      </c>
      <c r="E1380" s="38">
        <f t="shared" si="65"/>
        <v>-7.2268599999999994E-4</v>
      </c>
      <c r="F1380" s="37">
        <f>VLOOKUP(L1380,Mapping!D:H,5,0)</f>
        <v>0</v>
      </c>
      <c r="G1380" t="s">
        <v>562</v>
      </c>
      <c r="H1380" t="s">
        <v>905</v>
      </c>
      <c r="I1380" t="s">
        <v>1993</v>
      </c>
      <c r="J1380">
        <v>555300</v>
      </c>
      <c r="K1380" t="s">
        <v>697</v>
      </c>
      <c r="L1380">
        <v>554368</v>
      </c>
      <c r="M1380">
        <v>0</v>
      </c>
      <c r="N1380" t="s">
        <v>781</v>
      </c>
      <c r="O1380" t="s">
        <v>565</v>
      </c>
      <c r="P1380">
        <v>-4369.8</v>
      </c>
      <c r="Q1380">
        <v>0</v>
      </c>
      <c r="R1380">
        <v>-2857.06</v>
      </c>
      <c r="S1380">
        <v>0</v>
      </c>
      <c r="T1380">
        <v>-7226.86</v>
      </c>
      <c r="U1380">
        <v>0</v>
      </c>
      <c r="V1380">
        <v>-4369.8</v>
      </c>
      <c r="W1380">
        <v>0</v>
      </c>
      <c r="X1380">
        <v>-2857.06</v>
      </c>
      <c r="Y1380">
        <v>0</v>
      </c>
      <c r="Z1380">
        <v>-7226.86</v>
      </c>
      <c r="AA1380">
        <v>0</v>
      </c>
    </row>
    <row r="1381" spans="1:27" ht="15" customHeight="1" x14ac:dyDescent="0.25">
      <c r="A1381" s="37" t="str">
        <f t="shared" si="63"/>
        <v>LEARBFIgnore</v>
      </c>
      <c r="B1381" s="37" t="str">
        <f>VLOOKUP(L1381,Mapping!D:F,3,0)</f>
        <v>Ignore</v>
      </c>
      <c r="C1381" s="37" t="str">
        <f>VLOOKUP(L1381,Mapping!D:G,4,0)</f>
        <v>Ignore</v>
      </c>
      <c r="D1381" s="38">
        <f t="shared" si="64"/>
        <v>-138.62237344900001</v>
      </c>
      <c r="E1381" s="38">
        <f t="shared" si="65"/>
        <v>-226.664803777</v>
      </c>
      <c r="F1381" s="37" t="str">
        <f>VLOOKUP(L1381,Mapping!D:H,5,0)</f>
        <v>AUM</v>
      </c>
      <c r="G1381" t="s">
        <v>562</v>
      </c>
      <c r="H1381" t="s">
        <v>226</v>
      </c>
      <c r="I1381" t="s">
        <v>229</v>
      </c>
      <c r="J1381">
        <v>101000</v>
      </c>
      <c r="K1381" t="s">
        <v>720</v>
      </c>
      <c r="L1381">
        <v>101100</v>
      </c>
      <c r="M1381">
        <v>0</v>
      </c>
      <c r="N1381" t="s">
        <v>721</v>
      </c>
      <c r="O1381" t="s">
        <v>565</v>
      </c>
      <c r="P1381">
        <v>-880424303.27999997</v>
      </c>
      <c r="Q1381">
        <v>0</v>
      </c>
      <c r="R1381">
        <v>-1386223734.49</v>
      </c>
      <c r="S1381">
        <v>0</v>
      </c>
      <c r="T1381">
        <v>-2266648037.77</v>
      </c>
      <c r="U1381">
        <v>0</v>
      </c>
      <c r="V1381">
        <v>-880424303.27999997</v>
      </c>
      <c r="W1381">
        <v>0</v>
      </c>
      <c r="X1381">
        <v>-1386223734.49</v>
      </c>
      <c r="Y1381">
        <v>0</v>
      </c>
      <c r="Z1381">
        <v>-2266648037.77</v>
      </c>
      <c r="AA1381">
        <v>0</v>
      </c>
    </row>
    <row r="1382" spans="1:27" ht="15" customHeight="1" x14ac:dyDescent="0.25">
      <c r="A1382" s="37" t="str">
        <f t="shared" si="63"/>
        <v>LEARBFIgnore</v>
      </c>
      <c r="B1382" s="37" t="str">
        <f>VLOOKUP(L1382,Mapping!D:F,3,0)</f>
        <v>Ignore</v>
      </c>
      <c r="C1382" s="37" t="str">
        <f>VLOOKUP(L1382,Mapping!D:G,4,0)</f>
        <v>Ignore</v>
      </c>
      <c r="D1382" s="38">
        <f t="shared" si="64"/>
        <v>-9.9899900000000006</v>
      </c>
      <c r="E1382" s="38">
        <f t="shared" si="65"/>
        <v>-14.993320000000001</v>
      </c>
      <c r="F1382" s="37" t="str">
        <f>VLOOKUP(L1382,Mapping!D:H,5,0)</f>
        <v>AUM</v>
      </c>
      <c r="G1382" t="s">
        <v>562</v>
      </c>
      <c r="H1382" t="s">
        <v>226</v>
      </c>
      <c r="I1382" t="s">
        <v>229</v>
      </c>
      <c r="J1382">
        <v>102000</v>
      </c>
      <c r="K1382" t="s">
        <v>563</v>
      </c>
      <c r="L1382">
        <v>102120</v>
      </c>
      <c r="M1382">
        <v>0</v>
      </c>
      <c r="N1382" t="s">
        <v>564</v>
      </c>
      <c r="O1382" t="s">
        <v>565</v>
      </c>
      <c r="P1382">
        <v>-50033300</v>
      </c>
      <c r="Q1382">
        <v>0</v>
      </c>
      <c r="R1382">
        <v>-99899900</v>
      </c>
      <c r="S1382">
        <v>0</v>
      </c>
      <c r="T1382">
        <v>-149933200</v>
      </c>
      <c r="U1382">
        <v>0</v>
      </c>
      <c r="V1382">
        <v>-50033300</v>
      </c>
      <c r="W1382">
        <v>0</v>
      </c>
      <c r="X1382">
        <v>-99899900</v>
      </c>
      <c r="Y1382">
        <v>0</v>
      </c>
      <c r="Z1382">
        <v>-149933200</v>
      </c>
      <c r="AA1382">
        <v>0</v>
      </c>
    </row>
    <row r="1383" spans="1:27" ht="15" customHeight="1" x14ac:dyDescent="0.25">
      <c r="A1383" s="37" t="str">
        <f t="shared" si="63"/>
        <v>LEARBFIgnore</v>
      </c>
      <c r="B1383" s="37" t="str">
        <f>VLOOKUP(L1383,Mapping!D:F,3,0)</f>
        <v>Ignore</v>
      </c>
      <c r="C1383" s="37" t="str">
        <f>VLOOKUP(L1383,Mapping!D:G,4,0)</f>
        <v>Ignore</v>
      </c>
      <c r="D1383" s="38">
        <f t="shared" si="64"/>
        <v>-9.7993000000000006</v>
      </c>
      <c r="E1383" s="38">
        <f t="shared" si="65"/>
        <v>-9.7993000000000006</v>
      </c>
      <c r="F1383" s="37" t="str">
        <f>VLOOKUP(L1383,Mapping!D:H,5,0)</f>
        <v>AUM</v>
      </c>
      <c r="G1383" t="s">
        <v>562</v>
      </c>
      <c r="H1383" t="s">
        <v>226</v>
      </c>
      <c r="I1383" t="s">
        <v>229</v>
      </c>
      <c r="J1383">
        <v>102000</v>
      </c>
      <c r="K1383" t="s">
        <v>563</v>
      </c>
      <c r="L1383">
        <v>102180</v>
      </c>
      <c r="M1383">
        <v>0</v>
      </c>
      <c r="N1383" t="s">
        <v>743</v>
      </c>
      <c r="O1383" t="s">
        <v>565</v>
      </c>
      <c r="P1383">
        <v>0</v>
      </c>
      <c r="Q1383">
        <v>0</v>
      </c>
      <c r="R1383">
        <v>-97993000</v>
      </c>
      <c r="S1383">
        <v>0</v>
      </c>
      <c r="T1383">
        <v>-97993000</v>
      </c>
      <c r="U1383">
        <v>0</v>
      </c>
      <c r="V1383">
        <v>0</v>
      </c>
      <c r="W1383">
        <v>0</v>
      </c>
      <c r="X1383">
        <v>-97993000</v>
      </c>
      <c r="Y1383">
        <v>0</v>
      </c>
      <c r="Z1383">
        <v>-97993000</v>
      </c>
      <c r="AA1383">
        <v>0</v>
      </c>
    </row>
    <row r="1384" spans="1:27" ht="15" customHeight="1" x14ac:dyDescent="0.25">
      <c r="A1384" s="37" t="str">
        <f t="shared" si="63"/>
        <v>LEARBFIgnore</v>
      </c>
      <c r="B1384" s="37" t="str">
        <f>VLOOKUP(L1384,Mapping!D:F,3,0)</f>
        <v>Ignore</v>
      </c>
      <c r="C1384" s="37" t="str">
        <f>VLOOKUP(L1384,Mapping!D:G,4,0)</f>
        <v>Ignore</v>
      </c>
      <c r="D1384" s="38">
        <f t="shared" si="64"/>
        <v>-9.3086000000000002</v>
      </c>
      <c r="E1384" s="38">
        <f t="shared" si="65"/>
        <v>-9.3086000000000002</v>
      </c>
      <c r="F1384" s="37" t="str">
        <f>VLOOKUP(L1384,Mapping!D:H,5,0)</f>
        <v>AUM</v>
      </c>
      <c r="G1384" t="s">
        <v>562</v>
      </c>
      <c r="H1384" t="s">
        <v>226</v>
      </c>
      <c r="I1384" t="s">
        <v>229</v>
      </c>
      <c r="J1384">
        <v>102000</v>
      </c>
      <c r="K1384" t="s">
        <v>563</v>
      </c>
      <c r="L1384">
        <v>102190</v>
      </c>
      <c r="M1384">
        <v>0</v>
      </c>
      <c r="N1384" t="s">
        <v>744</v>
      </c>
      <c r="O1384" t="s">
        <v>565</v>
      </c>
      <c r="P1384">
        <v>0</v>
      </c>
      <c r="Q1384">
        <v>0</v>
      </c>
      <c r="R1384">
        <v>-93086000</v>
      </c>
      <c r="S1384">
        <v>0</v>
      </c>
      <c r="T1384">
        <v>-93086000</v>
      </c>
      <c r="U1384">
        <v>0</v>
      </c>
      <c r="V1384">
        <v>0</v>
      </c>
      <c r="W1384">
        <v>0</v>
      </c>
      <c r="X1384">
        <v>-93086000</v>
      </c>
      <c r="Y1384">
        <v>0</v>
      </c>
      <c r="Z1384">
        <v>-93086000</v>
      </c>
      <c r="AA1384">
        <v>0</v>
      </c>
    </row>
    <row r="1385" spans="1:27" ht="15" customHeight="1" x14ac:dyDescent="0.25">
      <c r="A1385" s="37" t="str">
        <f t="shared" si="63"/>
        <v>LEARBFIgnore</v>
      </c>
      <c r="B1385" s="37" t="str">
        <f>VLOOKUP(L1385,Mapping!D:F,3,0)</f>
        <v>Ignore</v>
      </c>
      <c r="C1385" s="37" t="str">
        <f>VLOOKUP(L1385,Mapping!D:G,4,0)</f>
        <v>Ignore</v>
      </c>
      <c r="D1385" s="38">
        <f t="shared" si="64"/>
        <v>-35.430878669000002</v>
      </c>
      <c r="E1385" s="38">
        <f t="shared" si="65"/>
        <v>-66.896505042999991</v>
      </c>
      <c r="F1385" s="37" t="str">
        <f>VLOOKUP(L1385,Mapping!D:H,5,0)</f>
        <v>AUM</v>
      </c>
      <c r="G1385" t="s">
        <v>562</v>
      </c>
      <c r="H1385" t="s">
        <v>226</v>
      </c>
      <c r="I1385" t="s">
        <v>229</v>
      </c>
      <c r="J1385">
        <v>105000</v>
      </c>
      <c r="K1385" t="s">
        <v>568</v>
      </c>
      <c r="L1385">
        <v>105100</v>
      </c>
      <c r="M1385">
        <v>0</v>
      </c>
      <c r="N1385" t="s">
        <v>569</v>
      </c>
      <c r="O1385" t="s">
        <v>565</v>
      </c>
      <c r="P1385">
        <v>-314656263.74000001</v>
      </c>
      <c r="Q1385">
        <v>0</v>
      </c>
      <c r="R1385">
        <v>-354308786.69</v>
      </c>
      <c r="S1385">
        <v>0</v>
      </c>
      <c r="T1385">
        <v>-668965050.42999995</v>
      </c>
      <c r="U1385">
        <v>0</v>
      </c>
      <c r="V1385">
        <v>-314656263.74000001</v>
      </c>
      <c r="W1385">
        <v>0</v>
      </c>
      <c r="X1385">
        <v>-354308786.69</v>
      </c>
      <c r="Y1385">
        <v>0</v>
      </c>
      <c r="Z1385">
        <v>-668965050.42999995</v>
      </c>
      <c r="AA1385">
        <v>0</v>
      </c>
    </row>
    <row r="1386" spans="1:27" ht="15" customHeight="1" x14ac:dyDescent="0.25">
      <c r="A1386" s="37" t="str">
        <f t="shared" si="63"/>
        <v>LEARBFIgnore</v>
      </c>
      <c r="B1386" s="37" t="str">
        <f>VLOOKUP(L1386,Mapping!D:F,3,0)</f>
        <v>Ignore</v>
      </c>
      <c r="C1386" s="37" t="str">
        <f>VLOOKUP(L1386,Mapping!D:G,4,0)</f>
        <v>Ignore</v>
      </c>
      <c r="D1386" s="38">
        <f t="shared" si="64"/>
        <v>0.70291614199999997</v>
      </c>
      <c r="E1386" s="38">
        <f t="shared" si="65"/>
        <v>-0.95970218200000001</v>
      </c>
      <c r="F1386" s="37" t="str">
        <f>VLOOKUP(L1386,Mapping!D:H,5,0)</f>
        <v>AUM</v>
      </c>
      <c r="G1386" t="s">
        <v>562</v>
      </c>
      <c r="H1386" t="s">
        <v>226</v>
      </c>
      <c r="I1386" t="s">
        <v>229</v>
      </c>
      <c r="J1386">
        <v>110000</v>
      </c>
      <c r="K1386" t="s">
        <v>570</v>
      </c>
      <c r="L1386">
        <v>110112</v>
      </c>
      <c r="M1386">
        <v>0</v>
      </c>
      <c r="N1386" t="s">
        <v>817</v>
      </c>
      <c r="O1386" t="s">
        <v>565</v>
      </c>
      <c r="P1386">
        <v>-16626183.24</v>
      </c>
      <c r="Q1386">
        <v>0</v>
      </c>
      <c r="R1386">
        <v>0</v>
      </c>
      <c r="S1386">
        <v>7029161.4199999999</v>
      </c>
      <c r="T1386">
        <v>-9597021.8200000003</v>
      </c>
      <c r="U1386">
        <v>0</v>
      </c>
      <c r="V1386">
        <v>-16626183.24</v>
      </c>
      <c r="W1386">
        <v>0</v>
      </c>
      <c r="X1386">
        <v>0</v>
      </c>
      <c r="Y1386">
        <v>7029161.4199999999</v>
      </c>
      <c r="Z1386">
        <v>-9597021.8200000003</v>
      </c>
      <c r="AA1386">
        <v>0</v>
      </c>
    </row>
    <row r="1387" spans="1:27" ht="15" customHeight="1" x14ac:dyDescent="0.25">
      <c r="A1387" s="37" t="str">
        <f t="shared" si="63"/>
        <v>LEARBFIgnore</v>
      </c>
      <c r="B1387" s="37" t="str">
        <f>VLOOKUP(L1387,Mapping!D:F,3,0)</f>
        <v>Ignore</v>
      </c>
      <c r="C1387" s="37" t="str">
        <f>VLOOKUP(L1387,Mapping!D:G,4,0)</f>
        <v>Ignore</v>
      </c>
      <c r="D1387" s="38">
        <f t="shared" si="64"/>
        <v>0</v>
      </c>
      <c r="E1387" s="38">
        <f t="shared" si="65"/>
        <v>-0.59656500000000001</v>
      </c>
      <c r="F1387" s="37" t="str">
        <f>VLOOKUP(L1387,Mapping!D:H,5,0)</f>
        <v>AUM</v>
      </c>
      <c r="G1387" t="s">
        <v>562</v>
      </c>
      <c r="H1387" t="s">
        <v>226</v>
      </c>
      <c r="I1387" t="s">
        <v>229</v>
      </c>
      <c r="J1387">
        <v>110000</v>
      </c>
      <c r="K1387" t="s">
        <v>570</v>
      </c>
      <c r="L1387">
        <v>110116</v>
      </c>
      <c r="M1387">
        <v>0</v>
      </c>
      <c r="N1387" t="s">
        <v>573</v>
      </c>
      <c r="O1387" t="s">
        <v>565</v>
      </c>
      <c r="P1387">
        <v>-5965650</v>
      </c>
      <c r="Q1387">
        <v>0</v>
      </c>
      <c r="R1387">
        <v>0</v>
      </c>
      <c r="S1387">
        <v>0</v>
      </c>
      <c r="T1387">
        <v>-5965650</v>
      </c>
      <c r="U1387">
        <v>0</v>
      </c>
      <c r="V1387">
        <v>-5965650</v>
      </c>
      <c r="W1387">
        <v>0</v>
      </c>
      <c r="X1387">
        <v>0</v>
      </c>
      <c r="Y1387">
        <v>0</v>
      </c>
      <c r="Z1387">
        <v>-5965650</v>
      </c>
      <c r="AA1387">
        <v>0</v>
      </c>
    </row>
    <row r="1388" spans="1:27" ht="15" customHeight="1" x14ac:dyDescent="0.25">
      <c r="A1388" s="37" t="str">
        <f t="shared" si="63"/>
        <v>LEARBFIgnore</v>
      </c>
      <c r="B1388" s="37" t="str">
        <f>VLOOKUP(L1388,Mapping!D:F,3,0)</f>
        <v>Ignore</v>
      </c>
      <c r="C1388" s="37" t="str">
        <f>VLOOKUP(L1388,Mapping!D:G,4,0)</f>
        <v>Ignore</v>
      </c>
      <c r="D1388" s="38">
        <f t="shared" si="64"/>
        <v>1.5</v>
      </c>
      <c r="E1388" s="38">
        <f t="shared" si="65"/>
        <v>0</v>
      </c>
      <c r="F1388" s="37" t="str">
        <f>VLOOKUP(L1388,Mapping!D:H,5,0)</f>
        <v>AUM</v>
      </c>
      <c r="G1388" t="s">
        <v>562</v>
      </c>
      <c r="H1388" t="s">
        <v>226</v>
      </c>
      <c r="I1388" t="s">
        <v>229</v>
      </c>
      <c r="J1388">
        <v>110000</v>
      </c>
      <c r="K1388" t="s">
        <v>570</v>
      </c>
      <c r="L1388">
        <v>110118</v>
      </c>
      <c r="M1388">
        <v>0</v>
      </c>
      <c r="N1388" t="s">
        <v>818</v>
      </c>
      <c r="O1388" t="s">
        <v>565</v>
      </c>
      <c r="P1388">
        <v>-15000000</v>
      </c>
      <c r="Q1388">
        <v>0</v>
      </c>
      <c r="R1388">
        <v>0</v>
      </c>
      <c r="S1388">
        <v>15000000</v>
      </c>
      <c r="T1388">
        <v>0</v>
      </c>
      <c r="U1388">
        <v>0</v>
      </c>
      <c r="V1388">
        <v>-15000000</v>
      </c>
      <c r="W1388">
        <v>0</v>
      </c>
      <c r="X1388">
        <v>0</v>
      </c>
      <c r="Y1388">
        <v>15000000</v>
      </c>
      <c r="Z1388">
        <v>0</v>
      </c>
      <c r="AA1388">
        <v>0</v>
      </c>
    </row>
    <row r="1389" spans="1:27" ht="15" customHeight="1" x14ac:dyDescent="0.25">
      <c r="A1389" s="37" t="str">
        <f t="shared" si="63"/>
        <v>LEARBFIgnore</v>
      </c>
      <c r="B1389" s="37" t="str">
        <f>VLOOKUP(L1389,Mapping!D:F,3,0)</f>
        <v>Ignore</v>
      </c>
      <c r="C1389" s="37" t="str">
        <f>VLOOKUP(L1389,Mapping!D:G,4,0)</f>
        <v>Ignore</v>
      </c>
      <c r="D1389" s="38">
        <f t="shared" si="64"/>
        <v>0</v>
      </c>
      <c r="E1389" s="38">
        <f t="shared" si="65"/>
        <v>-2.5000000000000001E-2</v>
      </c>
      <c r="F1389" s="37" t="str">
        <f>VLOOKUP(L1389,Mapping!D:H,5,0)</f>
        <v>AUM</v>
      </c>
      <c r="G1389" t="s">
        <v>562</v>
      </c>
      <c r="H1389" t="s">
        <v>226</v>
      </c>
      <c r="I1389" t="s">
        <v>229</v>
      </c>
      <c r="J1389">
        <v>110000</v>
      </c>
      <c r="K1389" t="s">
        <v>570</v>
      </c>
      <c r="L1389">
        <v>110123</v>
      </c>
      <c r="M1389">
        <v>0</v>
      </c>
      <c r="N1389" t="s">
        <v>925</v>
      </c>
      <c r="O1389" t="s">
        <v>565</v>
      </c>
      <c r="P1389">
        <v>-250000</v>
      </c>
      <c r="Q1389">
        <v>0</v>
      </c>
      <c r="R1389">
        <v>0</v>
      </c>
      <c r="S1389">
        <v>0</v>
      </c>
      <c r="T1389">
        <v>-250000</v>
      </c>
      <c r="U1389">
        <v>0</v>
      </c>
      <c r="V1389">
        <v>-250000</v>
      </c>
      <c r="W1389">
        <v>0</v>
      </c>
      <c r="X1389">
        <v>0</v>
      </c>
      <c r="Y1389">
        <v>0</v>
      </c>
      <c r="Z1389">
        <v>-250000</v>
      </c>
      <c r="AA1389">
        <v>0</v>
      </c>
    </row>
    <row r="1390" spans="1:27" ht="15" customHeight="1" x14ac:dyDescent="0.25">
      <c r="A1390" s="37" t="str">
        <f t="shared" si="63"/>
        <v>LEARBFIgnore</v>
      </c>
      <c r="B1390" s="37" t="str">
        <f>VLOOKUP(L1390,Mapping!D:F,3,0)</f>
        <v>Ignore</v>
      </c>
      <c r="C1390" s="37" t="str">
        <f>VLOOKUP(L1390,Mapping!D:G,4,0)</f>
        <v>Ignore</v>
      </c>
      <c r="D1390" s="38">
        <f t="shared" si="64"/>
        <v>0</v>
      </c>
      <c r="E1390" s="38">
        <f t="shared" si="65"/>
        <v>-3.5442E-3</v>
      </c>
      <c r="F1390" s="37" t="str">
        <f>VLOOKUP(L1390,Mapping!D:H,5,0)</f>
        <v>AUM</v>
      </c>
      <c r="G1390" t="s">
        <v>562</v>
      </c>
      <c r="H1390" t="s">
        <v>226</v>
      </c>
      <c r="I1390" t="s">
        <v>229</v>
      </c>
      <c r="J1390">
        <v>110000</v>
      </c>
      <c r="K1390" t="s">
        <v>570</v>
      </c>
      <c r="L1390">
        <v>110125</v>
      </c>
      <c r="M1390">
        <v>0</v>
      </c>
      <c r="N1390" t="s">
        <v>1315</v>
      </c>
      <c r="O1390" t="s">
        <v>565</v>
      </c>
      <c r="P1390">
        <v>-35442</v>
      </c>
      <c r="Q1390">
        <v>0</v>
      </c>
      <c r="R1390">
        <v>0</v>
      </c>
      <c r="S1390">
        <v>0</v>
      </c>
      <c r="T1390">
        <v>-35442</v>
      </c>
      <c r="U1390">
        <v>0</v>
      </c>
      <c r="V1390">
        <v>-35442</v>
      </c>
      <c r="W1390">
        <v>0</v>
      </c>
      <c r="X1390">
        <v>0</v>
      </c>
      <c r="Y1390">
        <v>0</v>
      </c>
      <c r="Z1390">
        <v>-35442</v>
      </c>
      <c r="AA1390">
        <v>0</v>
      </c>
    </row>
    <row r="1391" spans="1:27" ht="15" customHeight="1" x14ac:dyDescent="0.25">
      <c r="A1391" s="37" t="str">
        <f t="shared" si="63"/>
        <v>LEARBFIgnore</v>
      </c>
      <c r="B1391" s="37" t="str">
        <f>VLOOKUP(L1391,Mapping!D:F,3,0)</f>
        <v>Ignore</v>
      </c>
      <c r="C1391" s="37" t="str">
        <f>VLOOKUP(L1391,Mapping!D:G,4,0)</f>
        <v>Ignore</v>
      </c>
      <c r="D1391" s="38">
        <f t="shared" si="64"/>
        <v>-1.2368388939999999</v>
      </c>
      <c r="E1391" s="38">
        <f t="shared" si="65"/>
        <v>-5.7225262079999997</v>
      </c>
      <c r="F1391" s="37" t="str">
        <f>VLOOKUP(L1391,Mapping!D:H,5,0)</f>
        <v>AUM</v>
      </c>
      <c r="G1391" t="s">
        <v>562</v>
      </c>
      <c r="H1391" t="s">
        <v>226</v>
      </c>
      <c r="I1391" t="s">
        <v>229</v>
      </c>
      <c r="J1391">
        <v>110000</v>
      </c>
      <c r="K1391" t="s">
        <v>570</v>
      </c>
      <c r="L1391">
        <v>110247</v>
      </c>
      <c r="M1391">
        <v>0</v>
      </c>
      <c r="N1391" t="s">
        <v>574</v>
      </c>
      <c r="O1391" t="s">
        <v>565</v>
      </c>
      <c r="P1391">
        <v>-44856873.140000001</v>
      </c>
      <c r="Q1391">
        <v>0</v>
      </c>
      <c r="R1391">
        <v>-12368388.939999999</v>
      </c>
      <c r="S1391">
        <v>0</v>
      </c>
      <c r="T1391">
        <v>-57225262.079999998</v>
      </c>
      <c r="U1391">
        <v>0</v>
      </c>
      <c r="V1391">
        <v>-44856873.140000001</v>
      </c>
      <c r="W1391">
        <v>0</v>
      </c>
      <c r="X1391">
        <v>-12368388.939999999</v>
      </c>
      <c r="Y1391">
        <v>0</v>
      </c>
      <c r="Z1391">
        <v>-57225262.079999998</v>
      </c>
      <c r="AA1391">
        <v>0</v>
      </c>
    </row>
    <row r="1392" spans="1:27" ht="15" customHeight="1" x14ac:dyDescent="0.25">
      <c r="A1392" s="37" t="str">
        <f t="shared" si="63"/>
        <v>LEARBFIgnore</v>
      </c>
      <c r="B1392" s="37" t="str">
        <f>VLOOKUP(L1392,Mapping!D:F,3,0)</f>
        <v>Ignore</v>
      </c>
      <c r="C1392" s="37" t="str">
        <f>VLOOKUP(L1392,Mapping!D:G,4,0)</f>
        <v>Ignore</v>
      </c>
      <c r="D1392" s="38">
        <f t="shared" si="64"/>
        <v>4.1993200000000001E-2</v>
      </c>
      <c r="E1392" s="38">
        <f t="shared" si="65"/>
        <v>-1.3635E-2</v>
      </c>
      <c r="F1392" s="37" t="str">
        <f>VLOOKUP(L1392,Mapping!D:H,5,0)</f>
        <v>AUM</v>
      </c>
      <c r="G1392" t="s">
        <v>562</v>
      </c>
      <c r="H1392" t="s">
        <v>226</v>
      </c>
      <c r="I1392" t="s">
        <v>229</v>
      </c>
      <c r="J1392">
        <v>132000</v>
      </c>
      <c r="K1392" t="s">
        <v>575</v>
      </c>
      <c r="L1392">
        <v>132100</v>
      </c>
      <c r="M1392">
        <v>0</v>
      </c>
      <c r="N1392" t="s">
        <v>723</v>
      </c>
      <c r="O1392" t="s">
        <v>565</v>
      </c>
      <c r="P1392">
        <v>-556282</v>
      </c>
      <c r="Q1392">
        <v>0</v>
      </c>
      <c r="R1392">
        <v>0</v>
      </c>
      <c r="S1392">
        <v>419932</v>
      </c>
      <c r="T1392">
        <v>-136350</v>
      </c>
      <c r="U1392">
        <v>0</v>
      </c>
      <c r="V1392">
        <v>-556282</v>
      </c>
      <c r="W1392">
        <v>0</v>
      </c>
      <c r="X1392">
        <v>0</v>
      </c>
      <c r="Y1392">
        <v>419932</v>
      </c>
      <c r="Z1392">
        <v>-136350</v>
      </c>
      <c r="AA1392">
        <v>0</v>
      </c>
    </row>
    <row r="1393" spans="1:27" ht="15" customHeight="1" x14ac:dyDescent="0.25">
      <c r="A1393" s="37" t="str">
        <f t="shared" si="63"/>
        <v>LEARBFIgnore</v>
      </c>
      <c r="B1393" s="37" t="str">
        <f>VLOOKUP(L1393,Mapping!D:F,3,0)</f>
        <v>Ignore</v>
      </c>
      <c r="C1393" s="37" t="str">
        <f>VLOOKUP(L1393,Mapping!D:G,4,0)</f>
        <v>Ignore</v>
      </c>
      <c r="D1393" s="38">
        <f t="shared" si="64"/>
        <v>-9.6391284999999993E-2</v>
      </c>
      <c r="E1393" s="38">
        <f t="shared" si="65"/>
        <v>-1.4778E-4</v>
      </c>
      <c r="F1393" s="37" t="str">
        <f>VLOOKUP(L1393,Mapping!D:H,5,0)</f>
        <v>AUM</v>
      </c>
      <c r="G1393" t="s">
        <v>562</v>
      </c>
      <c r="H1393" t="s">
        <v>226</v>
      </c>
      <c r="I1393" t="s">
        <v>229</v>
      </c>
      <c r="J1393">
        <v>132000</v>
      </c>
      <c r="K1393" t="s">
        <v>575</v>
      </c>
      <c r="L1393">
        <v>132121</v>
      </c>
      <c r="M1393">
        <v>0</v>
      </c>
      <c r="N1393" t="s">
        <v>576</v>
      </c>
      <c r="O1393" t="s">
        <v>565</v>
      </c>
      <c r="P1393">
        <v>0</v>
      </c>
      <c r="Q1393">
        <v>962435.05</v>
      </c>
      <c r="R1393">
        <v>-963912.85</v>
      </c>
      <c r="S1393">
        <v>0</v>
      </c>
      <c r="T1393">
        <v>-1477.8</v>
      </c>
      <c r="U1393">
        <v>0</v>
      </c>
      <c r="V1393">
        <v>0</v>
      </c>
      <c r="W1393">
        <v>962435.05</v>
      </c>
      <c r="X1393">
        <v>-963912.85</v>
      </c>
      <c r="Y1393">
        <v>0</v>
      </c>
      <c r="Z1393">
        <v>-1477.8</v>
      </c>
      <c r="AA1393">
        <v>0</v>
      </c>
    </row>
    <row r="1394" spans="1:27" ht="15" customHeight="1" x14ac:dyDescent="0.25">
      <c r="A1394" s="37" t="str">
        <f t="shared" si="63"/>
        <v>LEARBFIgnore</v>
      </c>
      <c r="B1394" s="37" t="str">
        <f>VLOOKUP(L1394,Mapping!D:F,3,0)</f>
        <v>Ignore</v>
      </c>
      <c r="C1394" s="37" t="str">
        <f>VLOOKUP(L1394,Mapping!D:G,4,0)</f>
        <v>Ignore</v>
      </c>
      <c r="D1394" s="38">
        <f t="shared" si="64"/>
        <v>-1.7692006309999999</v>
      </c>
      <c r="E1394" s="38">
        <f t="shared" si="65"/>
        <v>-1.7692006309999999</v>
      </c>
      <c r="F1394" s="37" t="str">
        <f>VLOOKUP(L1394,Mapping!D:H,5,0)</f>
        <v>AUM</v>
      </c>
      <c r="G1394" t="s">
        <v>562</v>
      </c>
      <c r="H1394" t="s">
        <v>226</v>
      </c>
      <c r="I1394" t="s">
        <v>229</v>
      </c>
      <c r="J1394">
        <v>132000</v>
      </c>
      <c r="K1394" t="s">
        <v>575</v>
      </c>
      <c r="L1394">
        <v>132150</v>
      </c>
      <c r="M1394">
        <v>0</v>
      </c>
      <c r="N1394" t="s">
        <v>789</v>
      </c>
      <c r="O1394" t="s">
        <v>565</v>
      </c>
      <c r="P1394">
        <v>0</v>
      </c>
      <c r="Q1394">
        <v>0</v>
      </c>
      <c r="R1394">
        <v>-17692006.309999999</v>
      </c>
      <c r="S1394">
        <v>0</v>
      </c>
      <c r="T1394">
        <v>-17692006.309999999</v>
      </c>
      <c r="U1394">
        <v>0</v>
      </c>
      <c r="V1394">
        <v>0</v>
      </c>
      <c r="W1394">
        <v>0</v>
      </c>
      <c r="X1394">
        <v>-17692006.309999999</v>
      </c>
      <c r="Y1394">
        <v>0</v>
      </c>
      <c r="Z1394">
        <v>-17692006.309999999</v>
      </c>
      <c r="AA1394">
        <v>0</v>
      </c>
    </row>
    <row r="1395" spans="1:27" ht="15" customHeight="1" x14ac:dyDescent="0.25">
      <c r="A1395" s="37" t="str">
        <f t="shared" si="63"/>
        <v>LEARBFIgnore</v>
      </c>
      <c r="B1395" s="37" t="str">
        <f>VLOOKUP(L1395,Mapping!D:F,3,0)</f>
        <v>Ignore</v>
      </c>
      <c r="C1395" s="37" t="str">
        <f>VLOOKUP(L1395,Mapping!D:G,4,0)</f>
        <v>Ignore</v>
      </c>
      <c r="D1395" s="38">
        <f t="shared" si="64"/>
        <v>0</v>
      </c>
      <c r="E1395" s="38">
        <f t="shared" si="65"/>
        <v>-1E-3</v>
      </c>
      <c r="F1395" s="37" t="str">
        <f>VLOOKUP(L1395,Mapping!D:H,5,0)</f>
        <v>AUM</v>
      </c>
      <c r="G1395" t="s">
        <v>562</v>
      </c>
      <c r="H1395" t="s">
        <v>226</v>
      </c>
      <c r="I1395" t="s">
        <v>229</v>
      </c>
      <c r="J1395">
        <v>140000</v>
      </c>
      <c r="K1395" t="s">
        <v>579</v>
      </c>
      <c r="L1395">
        <v>140101</v>
      </c>
      <c r="M1395">
        <v>0</v>
      </c>
      <c r="N1395" t="s">
        <v>1209</v>
      </c>
      <c r="O1395" t="s">
        <v>565</v>
      </c>
      <c r="P1395">
        <v>-10000</v>
      </c>
      <c r="Q1395">
        <v>0</v>
      </c>
      <c r="R1395">
        <v>0</v>
      </c>
      <c r="S1395">
        <v>0</v>
      </c>
      <c r="T1395">
        <v>-10000</v>
      </c>
      <c r="U1395">
        <v>0</v>
      </c>
      <c r="V1395">
        <v>-10000</v>
      </c>
      <c r="W1395">
        <v>0</v>
      </c>
      <c r="X1395">
        <v>0</v>
      </c>
      <c r="Y1395">
        <v>0</v>
      </c>
      <c r="Z1395">
        <v>-10000</v>
      </c>
      <c r="AA1395">
        <v>0</v>
      </c>
    </row>
    <row r="1396" spans="1:27" ht="15" customHeight="1" x14ac:dyDescent="0.25">
      <c r="A1396" s="37" t="str">
        <f t="shared" si="63"/>
        <v>LEARBFIgnore</v>
      </c>
      <c r="B1396" s="37" t="str">
        <f>VLOOKUP(L1396,Mapping!D:F,3,0)</f>
        <v>Ignore</v>
      </c>
      <c r="C1396" s="37" t="str">
        <f>VLOOKUP(L1396,Mapping!D:G,4,0)</f>
        <v>Ignore</v>
      </c>
      <c r="D1396" s="38">
        <f t="shared" si="64"/>
        <v>0</v>
      </c>
      <c r="E1396" s="38">
        <f t="shared" si="65"/>
        <v>-5.0000000000000001E-4</v>
      </c>
      <c r="F1396" s="37" t="str">
        <f>VLOOKUP(L1396,Mapping!D:H,5,0)</f>
        <v>AUM</v>
      </c>
      <c r="G1396" t="s">
        <v>562</v>
      </c>
      <c r="H1396" t="s">
        <v>226</v>
      </c>
      <c r="I1396" t="s">
        <v>229</v>
      </c>
      <c r="J1396">
        <v>140000</v>
      </c>
      <c r="K1396" t="s">
        <v>579</v>
      </c>
      <c r="L1396">
        <v>140311</v>
      </c>
      <c r="M1396">
        <v>0</v>
      </c>
      <c r="N1396" t="s">
        <v>1201</v>
      </c>
      <c r="O1396" t="s">
        <v>565</v>
      </c>
      <c r="P1396">
        <v>-5000</v>
      </c>
      <c r="Q1396">
        <v>0</v>
      </c>
      <c r="R1396">
        <v>0</v>
      </c>
      <c r="S1396">
        <v>0</v>
      </c>
      <c r="T1396">
        <v>-5000</v>
      </c>
      <c r="U1396">
        <v>0</v>
      </c>
      <c r="V1396">
        <v>-5000</v>
      </c>
      <c r="W1396">
        <v>0</v>
      </c>
      <c r="X1396">
        <v>0</v>
      </c>
      <c r="Y1396">
        <v>0</v>
      </c>
      <c r="Z1396">
        <v>-5000</v>
      </c>
      <c r="AA1396">
        <v>0</v>
      </c>
    </row>
    <row r="1397" spans="1:27" ht="15" customHeight="1" x14ac:dyDescent="0.25">
      <c r="A1397" s="37" t="str">
        <f t="shared" si="63"/>
        <v>LEARBFIgnore</v>
      </c>
      <c r="B1397" s="37" t="str">
        <f>VLOOKUP(L1397,Mapping!D:F,3,0)</f>
        <v>Ignore</v>
      </c>
      <c r="C1397" s="37" t="str">
        <f>VLOOKUP(L1397,Mapping!D:G,4,0)</f>
        <v>Ignore</v>
      </c>
      <c r="D1397" s="38">
        <f t="shared" si="64"/>
        <v>-1.3424656699999999</v>
      </c>
      <c r="E1397" s="38">
        <f t="shared" si="65"/>
        <v>-1.3813316550000001</v>
      </c>
      <c r="F1397" s="37" t="str">
        <f>VLOOKUP(L1397,Mapping!D:H,5,0)</f>
        <v>AUM</v>
      </c>
      <c r="G1397" t="s">
        <v>562</v>
      </c>
      <c r="H1397" t="s">
        <v>226</v>
      </c>
      <c r="I1397" t="s">
        <v>229</v>
      </c>
      <c r="J1397">
        <v>140000</v>
      </c>
      <c r="K1397" t="s">
        <v>579</v>
      </c>
      <c r="L1397">
        <v>140500</v>
      </c>
      <c r="M1397">
        <v>0</v>
      </c>
      <c r="N1397" t="s">
        <v>584</v>
      </c>
      <c r="O1397" t="s">
        <v>565</v>
      </c>
      <c r="P1397">
        <v>-388659.85</v>
      </c>
      <c r="Q1397">
        <v>0</v>
      </c>
      <c r="R1397">
        <v>-13424656.699999999</v>
      </c>
      <c r="S1397">
        <v>0</v>
      </c>
      <c r="T1397">
        <v>-13813316.550000001</v>
      </c>
      <c r="U1397">
        <v>0</v>
      </c>
      <c r="V1397">
        <v>-388659.85</v>
      </c>
      <c r="W1397">
        <v>0</v>
      </c>
      <c r="X1397">
        <v>-13424656.699999999</v>
      </c>
      <c r="Y1397">
        <v>0</v>
      </c>
      <c r="Z1397">
        <v>-13813316.550000001</v>
      </c>
      <c r="AA1397">
        <v>0</v>
      </c>
    </row>
    <row r="1398" spans="1:27" ht="15" customHeight="1" x14ac:dyDescent="0.25">
      <c r="A1398" s="37" t="str">
        <f t="shared" si="63"/>
        <v>LEARBFIgnore</v>
      </c>
      <c r="B1398" s="37" t="str">
        <f>VLOOKUP(L1398,Mapping!D:F,3,0)</f>
        <v>Ignore</v>
      </c>
      <c r="C1398" s="37" t="str">
        <f>VLOOKUP(L1398,Mapping!D:G,4,0)</f>
        <v>Ignore</v>
      </c>
      <c r="D1398" s="38">
        <f t="shared" si="64"/>
        <v>2.6972470000000003E-3</v>
      </c>
      <c r="E1398" s="38">
        <f t="shared" si="65"/>
        <v>2.7015630000000001E-3</v>
      </c>
      <c r="F1398" s="37" t="str">
        <f>VLOOKUP(L1398,Mapping!D:H,5,0)</f>
        <v>AUM</v>
      </c>
      <c r="G1398" t="s">
        <v>562</v>
      </c>
      <c r="H1398" t="s">
        <v>226</v>
      </c>
      <c r="I1398" t="s">
        <v>229</v>
      </c>
      <c r="J1398">
        <v>140000</v>
      </c>
      <c r="K1398" t="s">
        <v>579</v>
      </c>
      <c r="L1398">
        <v>140551</v>
      </c>
      <c r="M1398">
        <v>0</v>
      </c>
      <c r="N1398" t="s">
        <v>926</v>
      </c>
      <c r="O1398" t="s">
        <v>565</v>
      </c>
      <c r="P1398">
        <v>0</v>
      </c>
      <c r="Q1398">
        <v>43.16</v>
      </c>
      <c r="R1398">
        <v>0</v>
      </c>
      <c r="S1398">
        <v>26972.47</v>
      </c>
      <c r="T1398">
        <v>0</v>
      </c>
      <c r="U1398">
        <v>27015.63</v>
      </c>
      <c r="V1398">
        <v>0</v>
      </c>
      <c r="W1398">
        <v>43.16</v>
      </c>
      <c r="X1398">
        <v>0</v>
      </c>
      <c r="Y1398">
        <v>26972.47</v>
      </c>
      <c r="Z1398">
        <v>0</v>
      </c>
      <c r="AA1398">
        <v>27015.63</v>
      </c>
    </row>
    <row r="1399" spans="1:27" ht="15" customHeight="1" x14ac:dyDescent="0.25">
      <c r="A1399" s="37" t="str">
        <f t="shared" si="63"/>
        <v>LEARBFIgnore</v>
      </c>
      <c r="B1399" s="37" t="str">
        <f>VLOOKUP(L1399,Mapping!D:F,3,0)</f>
        <v>Ignore</v>
      </c>
      <c r="C1399" s="37" t="str">
        <f>VLOOKUP(L1399,Mapping!D:G,4,0)</f>
        <v>Ignore</v>
      </c>
      <c r="D1399" s="38">
        <f t="shared" si="64"/>
        <v>-0.48989589000000006</v>
      </c>
      <c r="E1399" s="38">
        <f t="shared" si="65"/>
        <v>-0.65625205399999997</v>
      </c>
      <c r="F1399" s="37" t="str">
        <f>VLOOKUP(L1399,Mapping!D:H,5,0)</f>
        <v>AUM</v>
      </c>
      <c r="G1399" t="s">
        <v>562</v>
      </c>
      <c r="H1399" t="s">
        <v>226</v>
      </c>
      <c r="I1399" t="s">
        <v>229</v>
      </c>
      <c r="J1399">
        <v>152000</v>
      </c>
      <c r="K1399" t="s">
        <v>585</v>
      </c>
      <c r="L1399">
        <v>152120</v>
      </c>
      <c r="M1399">
        <v>0</v>
      </c>
      <c r="N1399" t="s">
        <v>586</v>
      </c>
      <c r="O1399" t="s">
        <v>565</v>
      </c>
      <c r="P1399">
        <v>-1663561.64</v>
      </c>
      <c r="Q1399">
        <v>0</v>
      </c>
      <c r="R1399">
        <v>-4898958.9000000004</v>
      </c>
      <c r="S1399">
        <v>0</v>
      </c>
      <c r="T1399">
        <v>-6562520.54</v>
      </c>
      <c r="U1399">
        <v>0</v>
      </c>
      <c r="V1399">
        <v>-1663561.64</v>
      </c>
      <c r="W1399">
        <v>0</v>
      </c>
      <c r="X1399">
        <v>-4898958.9000000004</v>
      </c>
      <c r="Y1399">
        <v>0</v>
      </c>
      <c r="Z1399">
        <v>-6562520.54</v>
      </c>
      <c r="AA1399">
        <v>0</v>
      </c>
    </row>
    <row r="1400" spans="1:27" ht="15" customHeight="1" x14ac:dyDescent="0.25">
      <c r="A1400" s="37" t="str">
        <f t="shared" si="63"/>
        <v>LEARBFIgnore</v>
      </c>
      <c r="B1400" s="37" t="str">
        <f>VLOOKUP(L1400,Mapping!D:F,3,0)</f>
        <v>Ignore</v>
      </c>
      <c r="C1400" s="37" t="str">
        <f>VLOOKUP(L1400,Mapping!D:G,4,0)</f>
        <v>Ignore</v>
      </c>
      <c r="D1400" s="38">
        <f t="shared" si="64"/>
        <v>-0.11958299999999999</v>
      </c>
      <c r="E1400" s="38">
        <f t="shared" si="65"/>
        <v>-0.11958299999999999</v>
      </c>
      <c r="F1400" s="37" t="str">
        <f>VLOOKUP(L1400,Mapping!D:H,5,0)</f>
        <v>AUM</v>
      </c>
      <c r="G1400" t="s">
        <v>562</v>
      </c>
      <c r="H1400" t="s">
        <v>226</v>
      </c>
      <c r="I1400" t="s">
        <v>229</v>
      </c>
      <c r="J1400">
        <v>152000</v>
      </c>
      <c r="K1400" t="s">
        <v>585</v>
      </c>
      <c r="L1400">
        <v>152180</v>
      </c>
      <c r="M1400">
        <v>0</v>
      </c>
      <c r="N1400" t="s">
        <v>746</v>
      </c>
      <c r="O1400" t="s">
        <v>565</v>
      </c>
      <c r="P1400">
        <v>0</v>
      </c>
      <c r="Q1400">
        <v>0</v>
      </c>
      <c r="R1400">
        <v>-1195830</v>
      </c>
      <c r="S1400">
        <v>0</v>
      </c>
      <c r="T1400">
        <v>-1195830</v>
      </c>
      <c r="U1400">
        <v>0</v>
      </c>
      <c r="V1400">
        <v>0</v>
      </c>
      <c r="W1400">
        <v>0</v>
      </c>
      <c r="X1400">
        <v>-1195830</v>
      </c>
      <c r="Y1400">
        <v>0</v>
      </c>
      <c r="Z1400">
        <v>-1195830</v>
      </c>
      <c r="AA1400">
        <v>0</v>
      </c>
    </row>
    <row r="1401" spans="1:27" ht="15" customHeight="1" x14ac:dyDescent="0.25">
      <c r="A1401" s="37" t="str">
        <f t="shared" si="63"/>
        <v>LEARBFIgnore</v>
      </c>
      <c r="B1401" s="37" t="str">
        <f>VLOOKUP(L1401,Mapping!D:F,3,0)</f>
        <v>Ignore</v>
      </c>
      <c r="C1401" s="37" t="str">
        <f>VLOOKUP(L1401,Mapping!D:G,4,0)</f>
        <v>Ignore</v>
      </c>
      <c r="D1401" s="38">
        <f t="shared" si="64"/>
        <v>-0.17823620000000001</v>
      </c>
      <c r="E1401" s="38">
        <f t="shared" si="65"/>
        <v>-0.17823620000000001</v>
      </c>
      <c r="F1401" s="37" t="str">
        <f>VLOOKUP(L1401,Mapping!D:H,5,0)</f>
        <v>AUM</v>
      </c>
      <c r="G1401" t="s">
        <v>562</v>
      </c>
      <c r="H1401" t="s">
        <v>226</v>
      </c>
      <c r="I1401" t="s">
        <v>229</v>
      </c>
      <c r="J1401">
        <v>152000</v>
      </c>
      <c r="K1401" t="s">
        <v>585</v>
      </c>
      <c r="L1401">
        <v>152181</v>
      </c>
      <c r="M1401">
        <v>0</v>
      </c>
      <c r="N1401" t="s">
        <v>747</v>
      </c>
      <c r="O1401" t="s">
        <v>565</v>
      </c>
      <c r="P1401">
        <v>0</v>
      </c>
      <c r="Q1401">
        <v>0</v>
      </c>
      <c r="R1401">
        <v>-1782362</v>
      </c>
      <c r="S1401">
        <v>0</v>
      </c>
      <c r="T1401">
        <v>-1782362</v>
      </c>
      <c r="U1401">
        <v>0</v>
      </c>
      <c r="V1401">
        <v>0</v>
      </c>
      <c r="W1401">
        <v>0</v>
      </c>
      <c r="X1401">
        <v>-1782362</v>
      </c>
      <c r="Y1401">
        <v>0</v>
      </c>
      <c r="Z1401">
        <v>-1782362</v>
      </c>
      <c r="AA1401">
        <v>0</v>
      </c>
    </row>
    <row r="1402" spans="1:27" ht="15" customHeight="1" x14ac:dyDescent="0.25">
      <c r="A1402" s="37" t="str">
        <f t="shared" si="63"/>
        <v>LEARBFIgnore</v>
      </c>
      <c r="B1402" s="37" t="str">
        <f>VLOOKUP(L1402,Mapping!D:F,3,0)</f>
        <v>Ignore</v>
      </c>
      <c r="C1402" s="37" t="str">
        <f>VLOOKUP(L1402,Mapping!D:G,4,0)</f>
        <v>Ignore</v>
      </c>
      <c r="D1402" s="38">
        <f t="shared" si="64"/>
        <v>-3.3639830000000001E-3</v>
      </c>
      <c r="E1402" s="38">
        <f t="shared" si="65"/>
        <v>-4.183366E-3</v>
      </c>
      <c r="F1402" s="37" t="str">
        <f>VLOOKUP(L1402,Mapping!D:H,5,0)</f>
        <v>AUM</v>
      </c>
      <c r="G1402" t="s">
        <v>562</v>
      </c>
      <c r="H1402" t="s">
        <v>226</v>
      </c>
      <c r="I1402" t="s">
        <v>229</v>
      </c>
      <c r="J1402">
        <v>152000</v>
      </c>
      <c r="K1402" t="s">
        <v>585</v>
      </c>
      <c r="L1402">
        <v>152248</v>
      </c>
      <c r="M1402">
        <v>0</v>
      </c>
      <c r="N1402" t="s">
        <v>590</v>
      </c>
      <c r="O1402" t="s">
        <v>565</v>
      </c>
      <c r="P1402">
        <v>-8193.83</v>
      </c>
      <c r="Q1402">
        <v>0</v>
      </c>
      <c r="R1402">
        <v>-33639.83</v>
      </c>
      <c r="S1402">
        <v>0</v>
      </c>
      <c r="T1402">
        <v>-41833.660000000003</v>
      </c>
      <c r="U1402">
        <v>0</v>
      </c>
      <c r="V1402">
        <v>-8193.83</v>
      </c>
      <c r="W1402">
        <v>0</v>
      </c>
      <c r="X1402">
        <v>-33639.83</v>
      </c>
      <c r="Y1402">
        <v>0</v>
      </c>
      <c r="Z1402">
        <v>-41833.660000000003</v>
      </c>
      <c r="AA1402">
        <v>0</v>
      </c>
    </row>
    <row r="1403" spans="1:27" ht="15" customHeight="1" x14ac:dyDescent="0.25">
      <c r="A1403" s="37" t="str">
        <f t="shared" si="63"/>
        <v>LEARBFIgnore</v>
      </c>
      <c r="B1403" s="37" t="str">
        <f>VLOOKUP(L1403,Mapping!D:F,3,0)</f>
        <v>Ignore</v>
      </c>
      <c r="C1403" s="37" t="str">
        <f>VLOOKUP(L1403,Mapping!D:G,4,0)</f>
        <v>Ignore</v>
      </c>
      <c r="D1403" s="38">
        <f t="shared" si="64"/>
        <v>13.966449499000001</v>
      </c>
      <c r="E1403" s="38">
        <f t="shared" si="65"/>
        <v>10.743438826</v>
      </c>
      <c r="F1403" s="37" t="str">
        <f>VLOOKUP(L1403,Mapping!D:H,5,0)</f>
        <v>AUM</v>
      </c>
      <c r="G1403" t="s">
        <v>562</v>
      </c>
      <c r="H1403" t="s">
        <v>226</v>
      </c>
      <c r="I1403" t="s">
        <v>229</v>
      </c>
      <c r="J1403">
        <v>160000</v>
      </c>
      <c r="K1403" t="s">
        <v>591</v>
      </c>
      <c r="L1403">
        <v>161100</v>
      </c>
      <c r="M1403">
        <v>0</v>
      </c>
      <c r="N1403" t="s">
        <v>725</v>
      </c>
      <c r="O1403" t="s">
        <v>565</v>
      </c>
      <c r="P1403">
        <v>-32230106.73</v>
      </c>
      <c r="Q1403">
        <v>0</v>
      </c>
      <c r="R1403">
        <v>0</v>
      </c>
      <c r="S1403">
        <v>139664494.99000001</v>
      </c>
      <c r="T1403">
        <v>0</v>
      </c>
      <c r="U1403">
        <v>107434388.26000001</v>
      </c>
      <c r="V1403">
        <v>-32230106.73</v>
      </c>
      <c r="W1403">
        <v>0</v>
      </c>
      <c r="X1403">
        <v>0</v>
      </c>
      <c r="Y1403">
        <v>139664494.99000001</v>
      </c>
      <c r="Z1403">
        <v>0</v>
      </c>
      <c r="AA1403">
        <v>107434388.26000001</v>
      </c>
    </row>
    <row r="1404" spans="1:27" ht="15" customHeight="1" x14ac:dyDescent="0.25">
      <c r="A1404" s="37" t="str">
        <f t="shared" si="63"/>
        <v>LEARBFIgnore</v>
      </c>
      <c r="B1404" s="37" t="str">
        <f>VLOOKUP(L1404,Mapping!D:F,3,0)</f>
        <v>Ignore</v>
      </c>
      <c r="C1404" s="37" t="str">
        <f>VLOOKUP(L1404,Mapping!D:G,4,0)</f>
        <v>Ignore</v>
      </c>
      <c r="D1404" s="38">
        <f t="shared" si="64"/>
        <v>-4.4409999999999998E-2</v>
      </c>
      <c r="E1404" s="38">
        <f t="shared" si="65"/>
        <v>-4.8204999999999998E-2</v>
      </c>
      <c r="F1404" s="37" t="str">
        <f>VLOOKUP(L1404,Mapping!D:H,5,0)</f>
        <v>AUM</v>
      </c>
      <c r="G1404" t="s">
        <v>562</v>
      </c>
      <c r="H1404" t="s">
        <v>226</v>
      </c>
      <c r="I1404" t="s">
        <v>229</v>
      </c>
      <c r="J1404">
        <v>160000</v>
      </c>
      <c r="K1404" t="s">
        <v>591</v>
      </c>
      <c r="L1404">
        <v>162120</v>
      </c>
      <c r="M1404">
        <v>0</v>
      </c>
      <c r="N1404" t="s">
        <v>592</v>
      </c>
      <c r="O1404" t="s">
        <v>565</v>
      </c>
      <c r="P1404">
        <v>-37950</v>
      </c>
      <c r="Q1404">
        <v>0</v>
      </c>
      <c r="R1404">
        <v>-444100</v>
      </c>
      <c r="S1404">
        <v>0</v>
      </c>
      <c r="T1404">
        <v>-482050</v>
      </c>
      <c r="U1404">
        <v>0</v>
      </c>
      <c r="V1404">
        <v>-37950</v>
      </c>
      <c r="W1404">
        <v>0</v>
      </c>
      <c r="X1404">
        <v>-444100</v>
      </c>
      <c r="Y1404">
        <v>0</v>
      </c>
      <c r="Z1404">
        <v>-482050</v>
      </c>
      <c r="AA1404">
        <v>0</v>
      </c>
    </row>
    <row r="1405" spans="1:27" ht="15" customHeight="1" x14ac:dyDescent="0.25">
      <c r="A1405" s="37" t="str">
        <f t="shared" si="63"/>
        <v>LEARBFIgnore</v>
      </c>
      <c r="B1405" s="37" t="str">
        <f>VLOOKUP(L1405,Mapping!D:F,3,0)</f>
        <v>Ignore</v>
      </c>
      <c r="C1405" s="37" t="str">
        <f>VLOOKUP(L1405,Mapping!D:G,4,0)</f>
        <v>Ignore</v>
      </c>
      <c r="D1405" s="38">
        <f t="shared" si="64"/>
        <v>-4.2620000000000002E-3</v>
      </c>
      <c r="E1405" s="38">
        <f t="shared" si="65"/>
        <v>-4.2620000000000002E-3</v>
      </c>
      <c r="F1405" s="37" t="str">
        <f>VLOOKUP(L1405,Mapping!D:H,5,0)</f>
        <v>AUM</v>
      </c>
      <c r="G1405" t="s">
        <v>562</v>
      </c>
      <c r="H1405" t="s">
        <v>226</v>
      </c>
      <c r="I1405" t="s">
        <v>229</v>
      </c>
      <c r="J1405">
        <v>160000</v>
      </c>
      <c r="K1405" t="s">
        <v>591</v>
      </c>
      <c r="L1405">
        <v>162180</v>
      </c>
      <c r="M1405">
        <v>0</v>
      </c>
      <c r="N1405" t="s">
        <v>748</v>
      </c>
      <c r="O1405" t="s">
        <v>565</v>
      </c>
      <c r="P1405">
        <v>0</v>
      </c>
      <c r="Q1405">
        <v>0</v>
      </c>
      <c r="R1405">
        <v>-42620</v>
      </c>
      <c r="S1405">
        <v>0</v>
      </c>
      <c r="T1405">
        <v>-42620</v>
      </c>
      <c r="U1405">
        <v>0</v>
      </c>
      <c r="V1405">
        <v>0</v>
      </c>
      <c r="W1405">
        <v>0</v>
      </c>
      <c r="X1405">
        <v>-42620</v>
      </c>
      <c r="Y1405">
        <v>0</v>
      </c>
      <c r="Z1405">
        <v>-42620</v>
      </c>
      <c r="AA1405">
        <v>0</v>
      </c>
    </row>
    <row r="1406" spans="1:27" ht="15" customHeight="1" x14ac:dyDescent="0.25">
      <c r="A1406" s="37" t="str">
        <f t="shared" si="63"/>
        <v>LEARBFIgnore</v>
      </c>
      <c r="B1406" s="37" t="str">
        <f>VLOOKUP(L1406,Mapping!D:F,3,0)</f>
        <v>Ignore</v>
      </c>
      <c r="C1406" s="37" t="str">
        <f>VLOOKUP(L1406,Mapping!D:G,4,0)</f>
        <v>Ignore</v>
      </c>
      <c r="D1406" s="38">
        <f t="shared" si="64"/>
        <v>-2.2383799999999999E-2</v>
      </c>
      <c r="E1406" s="38">
        <f t="shared" si="65"/>
        <v>-2.2383799999999999E-2</v>
      </c>
      <c r="F1406" s="37" t="str">
        <f>VLOOKUP(L1406,Mapping!D:H,5,0)</f>
        <v>AUM</v>
      </c>
      <c r="G1406" t="s">
        <v>562</v>
      </c>
      <c r="H1406" t="s">
        <v>226</v>
      </c>
      <c r="I1406" t="s">
        <v>229</v>
      </c>
      <c r="J1406">
        <v>160000</v>
      </c>
      <c r="K1406" t="s">
        <v>591</v>
      </c>
      <c r="L1406">
        <v>162190</v>
      </c>
      <c r="M1406">
        <v>0</v>
      </c>
      <c r="N1406" t="s">
        <v>749</v>
      </c>
      <c r="O1406" t="s">
        <v>565</v>
      </c>
      <c r="P1406">
        <v>0</v>
      </c>
      <c r="Q1406">
        <v>0</v>
      </c>
      <c r="R1406">
        <v>-223838</v>
      </c>
      <c r="S1406">
        <v>0</v>
      </c>
      <c r="T1406">
        <v>-223838</v>
      </c>
      <c r="U1406">
        <v>0</v>
      </c>
      <c r="V1406">
        <v>0</v>
      </c>
      <c r="W1406">
        <v>0</v>
      </c>
      <c r="X1406">
        <v>-223838</v>
      </c>
      <c r="Y1406">
        <v>0</v>
      </c>
      <c r="Z1406">
        <v>-223838</v>
      </c>
      <c r="AA1406">
        <v>0</v>
      </c>
    </row>
    <row r="1407" spans="1:27" ht="15" customHeight="1" x14ac:dyDescent="0.25">
      <c r="A1407" s="37" t="str">
        <f t="shared" si="63"/>
        <v>LEARBFIgnore</v>
      </c>
      <c r="B1407" s="37" t="str">
        <f>VLOOKUP(L1407,Mapping!D:F,3,0)</f>
        <v>Ignore</v>
      </c>
      <c r="C1407" s="37" t="str">
        <f>VLOOKUP(L1407,Mapping!D:G,4,0)</f>
        <v>Ignore</v>
      </c>
      <c r="D1407" s="38">
        <f t="shared" si="64"/>
        <v>-0.702922822</v>
      </c>
      <c r="E1407" s="38">
        <f t="shared" si="65"/>
        <v>0.95969551600000003</v>
      </c>
      <c r="F1407" s="37" t="str">
        <f>VLOOKUP(L1407,Mapping!D:H,5,0)</f>
        <v>AUM</v>
      </c>
      <c r="G1407" t="s">
        <v>562</v>
      </c>
      <c r="H1407" t="s">
        <v>226</v>
      </c>
      <c r="I1407" t="s">
        <v>229</v>
      </c>
      <c r="J1407">
        <v>160000</v>
      </c>
      <c r="K1407" t="s">
        <v>591</v>
      </c>
      <c r="L1407">
        <v>163120</v>
      </c>
      <c r="M1407">
        <v>0</v>
      </c>
      <c r="N1407" t="s">
        <v>820</v>
      </c>
      <c r="O1407" t="s">
        <v>565</v>
      </c>
      <c r="P1407">
        <v>0</v>
      </c>
      <c r="Q1407">
        <v>16626183.380000001</v>
      </c>
      <c r="R1407">
        <v>-7029228.2199999997</v>
      </c>
      <c r="S1407">
        <v>0</v>
      </c>
      <c r="T1407">
        <v>0</v>
      </c>
      <c r="U1407">
        <v>9596955.1600000001</v>
      </c>
      <c r="V1407">
        <v>0</v>
      </c>
      <c r="W1407">
        <v>16626183.380000001</v>
      </c>
      <c r="X1407">
        <v>-7029228.2199999997</v>
      </c>
      <c r="Y1407">
        <v>0</v>
      </c>
      <c r="Z1407">
        <v>0</v>
      </c>
      <c r="AA1407">
        <v>9596955.1600000001</v>
      </c>
    </row>
    <row r="1408" spans="1:27" ht="15" customHeight="1" x14ac:dyDescent="0.25">
      <c r="A1408" s="37" t="str">
        <f t="shared" si="63"/>
        <v>LEARBFIgnore</v>
      </c>
      <c r="B1408" s="37" t="str">
        <f>VLOOKUP(L1408,Mapping!D:F,3,0)</f>
        <v>Ignore</v>
      </c>
      <c r="C1408" s="37" t="str">
        <f>VLOOKUP(L1408,Mapping!D:G,4,0)</f>
        <v>Ignore</v>
      </c>
      <c r="D1408" s="38">
        <f t="shared" si="64"/>
        <v>-1.1873062910000001</v>
      </c>
      <c r="E1408" s="38">
        <f t="shared" si="65"/>
        <v>-2.4685521860000001</v>
      </c>
      <c r="F1408" s="37" t="str">
        <f>VLOOKUP(L1408,Mapping!D:H,5,0)</f>
        <v>AUM</v>
      </c>
      <c r="G1408" t="s">
        <v>562</v>
      </c>
      <c r="H1408" t="s">
        <v>226</v>
      </c>
      <c r="I1408" t="s">
        <v>229</v>
      </c>
      <c r="J1408">
        <v>160000</v>
      </c>
      <c r="K1408" t="s">
        <v>591</v>
      </c>
      <c r="L1408">
        <v>165100</v>
      </c>
      <c r="M1408">
        <v>0</v>
      </c>
      <c r="N1408" t="s">
        <v>837</v>
      </c>
      <c r="O1408" t="s">
        <v>565</v>
      </c>
      <c r="P1408">
        <v>-12812458.949999999</v>
      </c>
      <c r="Q1408">
        <v>0</v>
      </c>
      <c r="R1408">
        <v>-11873062.91</v>
      </c>
      <c r="S1408">
        <v>0</v>
      </c>
      <c r="T1408">
        <v>-24685521.859999999</v>
      </c>
      <c r="U1408">
        <v>0</v>
      </c>
      <c r="V1408">
        <v>-12812458.949999999</v>
      </c>
      <c r="W1408">
        <v>0</v>
      </c>
      <c r="X1408">
        <v>-11873062.91</v>
      </c>
      <c r="Y1408">
        <v>0</v>
      </c>
      <c r="Z1408">
        <v>-24685521.859999999</v>
      </c>
      <c r="AA1408">
        <v>0</v>
      </c>
    </row>
    <row r="1409" spans="1:27" ht="15" customHeight="1" x14ac:dyDescent="0.25">
      <c r="A1409" s="37" t="str">
        <f t="shared" si="63"/>
        <v>LEARBFIgnore</v>
      </c>
      <c r="B1409" s="37" t="str">
        <f>VLOOKUP(L1409,Mapping!D:F,3,0)</f>
        <v>Ignore</v>
      </c>
      <c r="C1409" s="37" t="str">
        <f>VLOOKUP(L1409,Mapping!D:G,4,0)</f>
        <v>Ignore</v>
      </c>
      <c r="D1409" s="38">
        <f t="shared" si="64"/>
        <v>8.9489300000000001E-4</v>
      </c>
      <c r="E1409" s="38">
        <f t="shared" si="65"/>
        <v>-4.63428E-4</v>
      </c>
      <c r="F1409" s="37" t="str">
        <f>VLOOKUP(L1409,Mapping!D:H,5,0)</f>
        <v>AUM</v>
      </c>
      <c r="G1409" t="s">
        <v>562</v>
      </c>
      <c r="H1409" t="s">
        <v>226</v>
      </c>
      <c r="I1409" t="s">
        <v>229</v>
      </c>
      <c r="J1409">
        <v>212000</v>
      </c>
      <c r="K1409" t="s">
        <v>595</v>
      </c>
      <c r="L1409">
        <v>210123</v>
      </c>
      <c r="M1409">
        <v>0</v>
      </c>
      <c r="N1409" t="s">
        <v>1191</v>
      </c>
      <c r="O1409" t="s">
        <v>565</v>
      </c>
      <c r="P1409">
        <v>-13583.21</v>
      </c>
      <c r="Q1409">
        <v>0</v>
      </c>
      <c r="R1409">
        <v>0</v>
      </c>
      <c r="S1409">
        <v>8948.93</v>
      </c>
      <c r="T1409">
        <v>-4634.28</v>
      </c>
      <c r="U1409">
        <v>0</v>
      </c>
      <c r="V1409">
        <v>-13583.21</v>
      </c>
      <c r="W1409">
        <v>0</v>
      </c>
      <c r="X1409">
        <v>0</v>
      </c>
      <c r="Y1409">
        <v>8948.93</v>
      </c>
      <c r="Z1409">
        <v>-4634.28</v>
      </c>
      <c r="AA1409">
        <v>0</v>
      </c>
    </row>
    <row r="1410" spans="1:27" ht="15" customHeight="1" x14ac:dyDescent="0.25">
      <c r="A1410" s="37" t="str">
        <f t="shared" si="63"/>
        <v>LEARBFIgnore</v>
      </c>
      <c r="B1410" s="37" t="str">
        <f>VLOOKUP(L1410,Mapping!D:F,3,0)</f>
        <v>Ignore</v>
      </c>
      <c r="C1410" s="37" t="str">
        <f>VLOOKUP(L1410,Mapping!D:G,4,0)</f>
        <v>Ignore</v>
      </c>
      <c r="D1410" s="38">
        <f t="shared" si="64"/>
        <v>0</v>
      </c>
      <c r="E1410" s="38">
        <f t="shared" si="65"/>
        <v>-3.3500000000000002E-7</v>
      </c>
      <c r="F1410" s="37" t="str">
        <f>VLOOKUP(L1410,Mapping!D:H,5,0)</f>
        <v>AUM</v>
      </c>
      <c r="G1410" t="s">
        <v>562</v>
      </c>
      <c r="H1410" t="s">
        <v>226</v>
      </c>
      <c r="I1410" t="s">
        <v>229</v>
      </c>
      <c r="J1410">
        <v>212000</v>
      </c>
      <c r="K1410" t="s">
        <v>595</v>
      </c>
      <c r="L1410">
        <v>210159</v>
      </c>
      <c r="M1410">
        <v>0</v>
      </c>
      <c r="N1410" t="s">
        <v>850</v>
      </c>
      <c r="O1410" t="s">
        <v>565</v>
      </c>
      <c r="P1410">
        <v>-3.35</v>
      </c>
      <c r="Q1410">
        <v>0</v>
      </c>
      <c r="R1410">
        <v>0</v>
      </c>
      <c r="S1410">
        <v>0</v>
      </c>
      <c r="T1410">
        <v>-3.35</v>
      </c>
      <c r="U1410">
        <v>0</v>
      </c>
      <c r="V1410">
        <v>-3.35</v>
      </c>
      <c r="W1410">
        <v>0</v>
      </c>
      <c r="X1410">
        <v>0</v>
      </c>
      <c r="Y1410">
        <v>0</v>
      </c>
      <c r="Z1410">
        <v>-3.35</v>
      </c>
      <c r="AA1410">
        <v>0</v>
      </c>
    </row>
    <row r="1411" spans="1:27" ht="15" customHeight="1" x14ac:dyDescent="0.25">
      <c r="A1411" s="37" t="str">
        <f t="shared" si="63"/>
        <v>LEARBFIgnore</v>
      </c>
      <c r="B1411" s="37" t="str">
        <f>VLOOKUP(L1411,Mapping!D:F,3,0)</f>
        <v>Ignore</v>
      </c>
      <c r="C1411" s="37" t="str">
        <f>VLOOKUP(L1411,Mapping!D:G,4,0)</f>
        <v>Ignore</v>
      </c>
      <c r="D1411" s="38">
        <f t="shared" si="64"/>
        <v>-2.6972470000000003E-3</v>
      </c>
      <c r="E1411" s="38">
        <f t="shared" si="65"/>
        <v>-2.7015630000000001E-3</v>
      </c>
      <c r="F1411" s="37" t="str">
        <f>VLOOKUP(L1411,Mapping!D:H,5,0)</f>
        <v>AUM</v>
      </c>
      <c r="G1411" t="s">
        <v>562</v>
      </c>
      <c r="H1411" t="s">
        <v>226</v>
      </c>
      <c r="I1411" t="s">
        <v>229</v>
      </c>
      <c r="J1411">
        <v>212000</v>
      </c>
      <c r="K1411" t="s">
        <v>595</v>
      </c>
      <c r="L1411">
        <v>210168</v>
      </c>
      <c r="M1411">
        <v>0</v>
      </c>
      <c r="N1411" t="s">
        <v>927</v>
      </c>
      <c r="O1411" t="s">
        <v>565</v>
      </c>
      <c r="P1411">
        <v>-43.16</v>
      </c>
      <c r="Q1411">
        <v>0</v>
      </c>
      <c r="R1411">
        <v>-26972.47</v>
      </c>
      <c r="S1411">
        <v>0</v>
      </c>
      <c r="T1411">
        <v>-27015.63</v>
      </c>
      <c r="U1411">
        <v>0</v>
      </c>
      <c r="V1411">
        <v>-43.16</v>
      </c>
      <c r="W1411">
        <v>0</v>
      </c>
      <c r="X1411">
        <v>-26972.47</v>
      </c>
      <c r="Y1411">
        <v>0</v>
      </c>
      <c r="Z1411">
        <v>-27015.63</v>
      </c>
      <c r="AA1411">
        <v>0</v>
      </c>
    </row>
    <row r="1412" spans="1:27" ht="15" customHeight="1" x14ac:dyDescent="0.25">
      <c r="A1412" s="37" t="str">
        <f t="shared" ref="A1412:A1475" si="66">H1412&amp;B1412</f>
        <v>LEARBFIgnore</v>
      </c>
      <c r="B1412" s="37" t="str">
        <f>VLOOKUP(L1412,Mapping!D:F,3,0)</f>
        <v>Ignore</v>
      </c>
      <c r="C1412" s="37" t="str">
        <f>VLOOKUP(L1412,Mapping!D:G,4,0)</f>
        <v>Ignore</v>
      </c>
      <c r="D1412" s="38">
        <f t="shared" ref="D1412:D1475" si="67">(X1412+Y1412)/10000000</f>
        <v>1.5200784E-2</v>
      </c>
      <c r="E1412" s="38">
        <f t="shared" ref="E1412:E1475" si="68">(Z1412+AA1412)/10000000</f>
        <v>1.5200784E-2</v>
      </c>
      <c r="F1412" s="37" t="str">
        <f>VLOOKUP(L1412,Mapping!D:H,5,0)</f>
        <v>AUM</v>
      </c>
      <c r="G1412" t="s">
        <v>562</v>
      </c>
      <c r="H1412" t="s">
        <v>226</v>
      </c>
      <c r="I1412" t="s">
        <v>229</v>
      </c>
      <c r="J1412">
        <v>212000</v>
      </c>
      <c r="K1412" t="s">
        <v>595</v>
      </c>
      <c r="L1412">
        <v>211114</v>
      </c>
      <c r="M1412">
        <v>0</v>
      </c>
      <c r="N1412" t="s">
        <v>701</v>
      </c>
      <c r="O1412" t="s">
        <v>565</v>
      </c>
      <c r="P1412">
        <v>0</v>
      </c>
      <c r="Q1412">
        <v>0</v>
      </c>
      <c r="R1412">
        <v>0</v>
      </c>
      <c r="S1412">
        <v>152007.84</v>
      </c>
      <c r="T1412">
        <v>0</v>
      </c>
      <c r="U1412">
        <v>152007.84</v>
      </c>
      <c r="V1412">
        <v>0</v>
      </c>
      <c r="W1412">
        <v>0</v>
      </c>
      <c r="X1412">
        <v>0</v>
      </c>
      <c r="Y1412">
        <v>152007.84</v>
      </c>
      <c r="Z1412">
        <v>0</v>
      </c>
      <c r="AA1412">
        <v>152007.84</v>
      </c>
    </row>
    <row r="1413" spans="1:27" ht="15" customHeight="1" x14ac:dyDescent="0.25">
      <c r="A1413" s="37" t="str">
        <f t="shared" si="66"/>
        <v>LEARBFIgnore</v>
      </c>
      <c r="B1413" s="37" t="str">
        <f>VLOOKUP(L1413,Mapping!D:F,3,0)</f>
        <v>Ignore</v>
      </c>
      <c r="C1413" s="37" t="str">
        <f>VLOOKUP(L1413,Mapping!D:G,4,0)</f>
        <v>Ignore</v>
      </c>
      <c r="D1413" s="38">
        <f t="shared" si="67"/>
        <v>4.6843040000000002E-3</v>
      </c>
      <c r="E1413" s="38">
        <f t="shared" si="68"/>
        <v>4.6843010000000001E-3</v>
      </c>
      <c r="F1413" s="37" t="str">
        <f>VLOOKUP(L1413,Mapping!D:H,5,0)</f>
        <v>AUM</v>
      </c>
      <c r="G1413" t="s">
        <v>562</v>
      </c>
      <c r="H1413" t="s">
        <v>226</v>
      </c>
      <c r="I1413" t="s">
        <v>229</v>
      </c>
      <c r="J1413">
        <v>212000</v>
      </c>
      <c r="K1413" t="s">
        <v>595</v>
      </c>
      <c r="L1413">
        <v>212101</v>
      </c>
      <c r="M1413">
        <v>0</v>
      </c>
      <c r="N1413" t="s">
        <v>598</v>
      </c>
      <c r="O1413" t="s">
        <v>565</v>
      </c>
      <c r="P1413">
        <v>-0.03</v>
      </c>
      <c r="Q1413">
        <v>0</v>
      </c>
      <c r="R1413">
        <v>0</v>
      </c>
      <c r="S1413">
        <v>46843.040000000001</v>
      </c>
      <c r="T1413">
        <v>0</v>
      </c>
      <c r="U1413">
        <v>46843.01</v>
      </c>
      <c r="V1413">
        <v>-0.03</v>
      </c>
      <c r="W1413">
        <v>0</v>
      </c>
      <c r="X1413">
        <v>0</v>
      </c>
      <c r="Y1413">
        <v>46843.040000000001</v>
      </c>
      <c r="Z1413">
        <v>0</v>
      </c>
      <c r="AA1413">
        <v>46843.01</v>
      </c>
    </row>
    <row r="1414" spans="1:27" ht="15" customHeight="1" x14ac:dyDescent="0.25">
      <c r="A1414" s="37" t="str">
        <f t="shared" si="66"/>
        <v>LEARBFIgnore</v>
      </c>
      <c r="B1414" s="37" t="str">
        <f>VLOOKUP(L1414,Mapping!D:F,3,0)</f>
        <v>Ignore</v>
      </c>
      <c r="C1414" s="37" t="str">
        <f>VLOOKUP(L1414,Mapping!D:G,4,0)</f>
        <v>Ignore</v>
      </c>
      <c r="D1414" s="38">
        <f t="shared" si="67"/>
        <v>7.7890800000000003E-4</v>
      </c>
      <c r="E1414" s="38">
        <f t="shared" si="68"/>
        <v>1.3840360000000002E-3</v>
      </c>
      <c r="F1414" s="37" t="str">
        <f>VLOOKUP(L1414,Mapping!D:H,5,0)</f>
        <v>AUM</v>
      </c>
      <c r="G1414" t="s">
        <v>562</v>
      </c>
      <c r="H1414" t="s">
        <v>226</v>
      </c>
      <c r="I1414" t="s">
        <v>229</v>
      </c>
      <c r="J1414">
        <v>212000</v>
      </c>
      <c r="K1414" t="s">
        <v>595</v>
      </c>
      <c r="L1414">
        <v>212109</v>
      </c>
      <c r="M1414">
        <v>0</v>
      </c>
      <c r="N1414" t="s">
        <v>1291</v>
      </c>
      <c r="O1414" t="s">
        <v>565</v>
      </c>
      <c r="P1414">
        <v>0</v>
      </c>
      <c r="Q1414">
        <v>6051.28</v>
      </c>
      <c r="R1414">
        <v>0</v>
      </c>
      <c r="S1414">
        <v>7789.08</v>
      </c>
      <c r="T1414">
        <v>0</v>
      </c>
      <c r="U1414">
        <v>13840.36</v>
      </c>
      <c r="V1414">
        <v>0</v>
      </c>
      <c r="W1414">
        <v>6051.28</v>
      </c>
      <c r="X1414">
        <v>0</v>
      </c>
      <c r="Y1414">
        <v>7789.08</v>
      </c>
      <c r="Z1414">
        <v>0</v>
      </c>
      <c r="AA1414">
        <v>13840.36</v>
      </c>
    </row>
    <row r="1415" spans="1:27" ht="15" customHeight="1" x14ac:dyDescent="0.25">
      <c r="A1415" s="37" t="str">
        <f t="shared" si="66"/>
        <v>LEARBFIgnore</v>
      </c>
      <c r="B1415" s="37" t="str">
        <f>VLOOKUP(L1415,Mapping!D:F,3,0)</f>
        <v>Ignore</v>
      </c>
      <c r="C1415" s="37" t="str">
        <f>VLOOKUP(L1415,Mapping!D:G,4,0)</f>
        <v>Ignore</v>
      </c>
      <c r="D1415" s="38">
        <f t="shared" si="67"/>
        <v>-5.2090000000000004E-6</v>
      </c>
      <c r="E1415" s="38">
        <f t="shared" si="68"/>
        <v>1.114E-6</v>
      </c>
      <c r="F1415" s="37" t="str">
        <f>VLOOKUP(L1415,Mapping!D:H,5,0)</f>
        <v>AUM</v>
      </c>
      <c r="G1415" t="s">
        <v>562</v>
      </c>
      <c r="H1415" t="s">
        <v>226</v>
      </c>
      <c r="I1415" t="s">
        <v>229</v>
      </c>
      <c r="J1415">
        <v>212000</v>
      </c>
      <c r="K1415" t="s">
        <v>595</v>
      </c>
      <c r="L1415">
        <v>212112</v>
      </c>
      <c r="M1415">
        <v>0</v>
      </c>
      <c r="N1415" t="s">
        <v>599</v>
      </c>
      <c r="O1415" t="s">
        <v>565</v>
      </c>
      <c r="P1415">
        <v>0</v>
      </c>
      <c r="Q1415">
        <v>63.23</v>
      </c>
      <c r="R1415">
        <v>-52.09</v>
      </c>
      <c r="S1415">
        <v>0</v>
      </c>
      <c r="T1415">
        <v>0</v>
      </c>
      <c r="U1415">
        <v>11.14</v>
      </c>
      <c r="V1415">
        <v>0</v>
      </c>
      <c r="W1415">
        <v>63.23</v>
      </c>
      <c r="X1415">
        <v>-52.09</v>
      </c>
      <c r="Y1415">
        <v>0</v>
      </c>
      <c r="Z1415">
        <v>0</v>
      </c>
      <c r="AA1415">
        <v>11.14</v>
      </c>
    </row>
    <row r="1416" spans="1:27" ht="15" customHeight="1" x14ac:dyDescent="0.25">
      <c r="A1416" s="37" t="str">
        <f t="shared" si="66"/>
        <v>LEARBFIgnore</v>
      </c>
      <c r="B1416" s="37" t="str">
        <f>VLOOKUP(L1416,Mapping!D:F,3,0)</f>
        <v>Ignore</v>
      </c>
      <c r="C1416" s="37" t="str">
        <f>VLOOKUP(L1416,Mapping!D:G,4,0)</f>
        <v>Ignore</v>
      </c>
      <c r="D1416" s="38">
        <f t="shared" si="67"/>
        <v>-5.2090000000000004E-6</v>
      </c>
      <c r="E1416" s="38">
        <f t="shared" si="68"/>
        <v>1.114E-6</v>
      </c>
      <c r="F1416" s="37" t="str">
        <f>VLOOKUP(L1416,Mapping!D:H,5,0)</f>
        <v>AUM</v>
      </c>
      <c r="G1416" t="s">
        <v>562</v>
      </c>
      <c r="H1416" t="s">
        <v>226</v>
      </c>
      <c r="I1416" t="s">
        <v>229</v>
      </c>
      <c r="J1416">
        <v>212000</v>
      </c>
      <c r="K1416" t="s">
        <v>595</v>
      </c>
      <c r="L1416">
        <v>212113</v>
      </c>
      <c r="M1416">
        <v>0</v>
      </c>
      <c r="N1416" t="s">
        <v>600</v>
      </c>
      <c r="O1416" t="s">
        <v>565</v>
      </c>
      <c r="P1416">
        <v>0</v>
      </c>
      <c r="Q1416">
        <v>63.23</v>
      </c>
      <c r="R1416">
        <v>-52.09</v>
      </c>
      <c r="S1416">
        <v>0</v>
      </c>
      <c r="T1416">
        <v>0</v>
      </c>
      <c r="U1416">
        <v>11.14</v>
      </c>
      <c r="V1416">
        <v>0</v>
      </c>
      <c r="W1416">
        <v>63.23</v>
      </c>
      <c r="X1416">
        <v>-52.09</v>
      </c>
      <c r="Y1416">
        <v>0</v>
      </c>
      <c r="Z1416">
        <v>0</v>
      </c>
      <c r="AA1416">
        <v>11.14</v>
      </c>
    </row>
    <row r="1417" spans="1:27" ht="15" customHeight="1" x14ac:dyDescent="0.25">
      <c r="A1417" s="37" t="str">
        <f t="shared" si="66"/>
        <v>LEARBFIgnore</v>
      </c>
      <c r="B1417" s="37" t="str">
        <f>VLOOKUP(L1417,Mapping!D:F,3,0)</f>
        <v>Ignore</v>
      </c>
      <c r="C1417" s="37" t="str">
        <f>VLOOKUP(L1417,Mapping!D:G,4,0)</f>
        <v>Ignore</v>
      </c>
      <c r="D1417" s="38">
        <f t="shared" si="67"/>
        <v>1.3542000000000002E-5</v>
      </c>
      <c r="E1417" s="38">
        <f t="shared" si="68"/>
        <v>1.2450499999999999E-4</v>
      </c>
      <c r="F1417" s="37" t="str">
        <f>VLOOKUP(L1417,Mapping!D:H,5,0)</f>
        <v>AUM</v>
      </c>
      <c r="G1417" t="s">
        <v>562</v>
      </c>
      <c r="H1417" t="s">
        <v>226</v>
      </c>
      <c r="I1417" t="s">
        <v>229</v>
      </c>
      <c r="J1417">
        <v>212000</v>
      </c>
      <c r="K1417" t="s">
        <v>595</v>
      </c>
      <c r="L1417">
        <v>212114</v>
      </c>
      <c r="M1417">
        <v>0</v>
      </c>
      <c r="N1417" t="s">
        <v>601</v>
      </c>
      <c r="O1417" t="s">
        <v>565</v>
      </c>
      <c r="P1417">
        <v>0</v>
      </c>
      <c r="Q1417">
        <v>1109.6300000000001</v>
      </c>
      <c r="R1417">
        <v>0</v>
      </c>
      <c r="S1417">
        <v>135.42000000000002</v>
      </c>
      <c r="T1417">
        <v>0</v>
      </c>
      <c r="U1417">
        <v>1245.05</v>
      </c>
      <c r="V1417">
        <v>0</v>
      </c>
      <c r="W1417">
        <v>1109.6300000000001</v>
      </c>
      <c r="X1417">
        <v>0</v>
      </c>
      <c r="Y1417">
        <v>135.42000000000002</v>
      </c>
      <c r="Z1417">
        <v>0</v>
      </c>
      <c r="AA1417">
        <v>1245.05</v>
      </c>
    </row>
    <row r="1418" spans="1:27" ht="15" customHeight="1" x14ac:dyDescent="0.25">
      <c r="A1418" s="37" t="str">
        <f t="shared" si="66"/>
        <v>LEARBFIgnore</v>
      </c>
      <c r="B1418" s="37" t="str">
        <f>VLOOKUP(L1418,Mapping!D:F,3,0)</f>
        <v>Ignore</v>
      </c>
      <c r="C1418" s="37" t="str">
        <f>VLOOKUP(L1418,Mapping!D:G,4,0)</f>
        <v>Ignore</v>
      </c>
      <c r="D1418" s="38">
        <f t="shared" si="67"/>
        <v>1.5468699999999998E-4</v>
      </c>
      <c r="E1418" s="38">
        <f t="shared" si="68"/>
        <v>1.63957E-4</v>
      </c>
      <c r="F1418" s="37" t="str">
        <f>VLOOKUP(L1418,Mapping!D:H,5,0)</f>
        <v>AUM</v>
      </c>
      <c r="G1418" t="s">
        <v>562</v>
      </c>
      <c r="H1418" t="s">
        <v>226</v>
      </c>
      <c r="I1418" t="s">
        <v>229</v>
      </c>
      <c r="J1418">
        <v>212000</v>
      </c>
      <c r="K1418" t="s">
        <v>595</v>
      </c>
      <c r="L1418">
        <v>212117</v>
      </c>
      <c r="M1418">
        <v>0</v>
      </c>
      <c r="N1418" t="s">
        <v>865</v>
      </c>
      <c r="O1418" t="s">
        <v>565</v>
      </c>
      <c r="P1418">
        <v>0</v>
      </c>
      <c r="Q1418">
        <v>92.7</v>
      </c>
      <c r="R1418">
        <v>0</v>
      </c>
      <c r="S1418">
        <v>1546.87</v>
      </c>
      <c r="T1418">
        <v>0</v>
      </c>
      <c r="U1418">
        <v>1639.57</v>
      </c>
      <c r="V1418">
        <v>0</v>
      </c>
      <c r="W1418">
        <v>92.7</v>
      </c>
      <c r="X1418">
        <v>0</v>
      </c>
      <c r="Y1418">
        <v>1546.87</v>
      </c>
      <c r="Z1418">
        <v>0</v>
      </c>
      <c r="AA1418">
        <v>1639.57</v>
      </c>
    </row>
    <row r="1419" spans="1:27" ht="15" customHeight="1" x14ac:dyDescent="0.25">
      <c r="A1419" s="37" t="str">
        <f t="shared" si="66"/>
        <v>LEARBFIgnore</v>
      </c>
      <c r="B1419" s="37" t="str">
        <f>VLOOKUP(L1419,Mapping!D:F,3,0)</f>
        <v>Ignore</v>
      </c>
      <c r="C1419" s="37" t="str">
        <f>VLOOKUP(L1419,Mapping!D:G,4,0)</f>
        <v>Ignore</v>
      </c>
      <c r="D1419" s="38">
        <f t="shared" si="67"/>
        <v>6.2081300000000001E-4</v>
      </c>
      <c r="E1419" s="38">
        <f t="shared" si="68"/>
        <v>6.2114799999999997E-4</v>
      </c>
      <c r="F1419" s="37" t="str">
        <f>VLOOKUP(L1419,Mapping!D:H,5,0)</f>
        <v>AUM</v>
      </c>
      <c r="G1419" t="s">
        <v>562</v>
      </c>
      <c r="H1419" t="s">
        <v>226</v>
      </c>
      <c r="I1419" t="s">
        <v>229</v>
      </c>
      <c r="J1419">
        <v>212000</v>
      </c>
      <c r="K1419" t="s">
        <v>595</v>
      </c>
      <c r="L1419">
        <v>212121</v>
      </c>
      <c r="M1419">
        <v>0</v>
      </c>
      <c r="N1419" t="s">
        <v>602</v>
      </c>
      <c r="O1419" t="s">
        <v>565</v>
      </c>
      <c r="P1419">
        <v>0</v>
      </c>
      <c r="Q1419">
        <v>3.35</v>
      </c>
      <c r="R1419">
        <v>0</v>
      </c>
      <c r="S1419">
        <v>6208.13</v>
      </c>
      <c r="T1419">
        <v>0</v>
      </c>
      <c r="U1419">
        <v>6211.48</v>
      </c>
      <c r="V1419">
        <v>0</v>
      </c>
      <c r="W1419">
        <v>3.35</v>
      </c>
      <c r="X1419">
        <v>0</v>
      </c>
      <c r="Y1419">
        <v>6208.13</v>
      </c>
      <c r="Z1419">
        <v>0</v>
      </c>
      <c r="AA1419">
        <v>6211.48</v>
      </c>
    </row>
    <row r="1420" spans="1:27" ht="15" customHeight="1" x14ac:dyDescent="0.25">
      <c r="A1420" s="37" t="str">
        <f t="shared" si="66"/>
        <v>LEARBFIgnore</v>
      </c>
      <c r="B1420" s="37" t="str">
        <f>VLOOKUP(L1420,Mapping!D:F,3,0)</f>
        <v>Ignore</v>
      </c>
      <c r="C1420" s="37" t="str">
        <f>VLOOKUP(L1420,Mapping!D:G,4,0)</f>
        <v>Ignore</v>
      </c>
      <c r="D1420" s="38">
        <f t="shared" si="67"/>
        <v>2.7466334000000002E-2</v>
      </c>
      <c r="E1420" s="38">
        <f t="shared" si="68"/>
        <v>0.10921154699999999</v>
      </c>
      <c r="F1420" s="37" t="str">
        <f>VLOOKUP(L1420,Mapping!D:H,5,0)</f>
        <v>AUM</v>
      </c>
      <c r="G1420" t="s">
        <v>562</v>
      </c>
      <c r="H1420" t="s">
        <v>226</v>
      </c>
      <c r="I1420" t="s">
        <v>229</v>
      </c>
      <c r="J1420">
        <v>212000</v>
      </c>
      <c r="K1420" t="s">
        <v>595</v>
      </c>
      <c r="L1420">
        <v>212124</v>
      </c>
      <c r="M1420">
        <v>0</v>
      </c>
      <c r="N1420" t="s">
        <v>603</v>
      </c>
      <c r="O1420" t="s">
        <v>565</v>
      </c>
      <c r="P1420">
        <v>0</v>
      </c>
      <c r="Q1420">
        <v>817452.13</v>
      </c>
      <c r="R1420">
        <v>0</v>
      </c>
      <c r="S1420">
        <v>274663.34000000003</v>
      </c>
      <c r="T1420">
        <v>0</v>
      </c>
      <c r="U1420">
        <v>1092115.47</v>
      </c>
      <c r="V1420">
        <v>0</v>
      </c>
      <c r="W1420">
        <v>817452.13</v>
      </c>
      <c r="X1420">
        <v>0</v>
      </c>
      <c r="Y1420">
        <v>274663.34000000003</v>
      </c>
      <c r="Z1420">
        <v>0</v>
      </c>
      <c r="AA1420">
        <v>1092115.47</v>
      </c>
    </row>
    <row r="1421" spans="1:27" ht="15" customHeight="1" x14ac:dyDescent="0.25">
      <c r="A1421" s="37" t="str">
        <f t="shared" si="66"/>
        <v>LEARBFIgnore</v>
      </c>
      <c r="B1421" s="37" t="str">
        <f>VLOOKUP(L1421,Mapping!D:F,3,0)</f>
        <v>Ignore</v>
      </c>
      <c r="C1421" s="37" t="str">
        <f>VLOOKUP(L1421,Mapping!D:G,4,0)</f>
        <v>Ignore</v>
      </c>
      <c r="D1421" s="38">
        <f t="shared" si="67"/>
        <v>3.52407E-4</v>
      </c>
      <c r="E1421" s="38">
        <f t="shared" si="68"/>
        <v>3.60618E-4</v>
      </c>
      <c r="F1421" s="37" t="str">
        <f>VLOOKUP(L1421,Mapping!D:H,5,0)</f>
        <v>AUM</v>
      </c>
      <c r="G1421" t="s">
        <v>562</v>
      </c>
      <c r="H1421" t="s">
        <v>226</v>
      </c>
      <c r="I1421" t="s">
        <v>229</v>
      </c>
      <c r="J1421">
        <v>212000</v>
      </c>
      <c r="K1421" t="s">
        <v>595</v>
      </c>
      <c r="L1421">
        <v>212132</v>
      </c>
      <c r="M1421">
        <v>0</v>
      </c>
      <c r="N1421" t="s">
        <v>1192</v>
      </c>
      <c r="O1421" t="s">
        <v>565</v>
      </c>
      <c r="P1421">
        <v>0</v>
      </c>
      <c r="Q1421">
        <v>82.11</v>
      </c>
      <c r="R1421">
        <v>0</v>
      </c>
      <c r="S1421">
        <v>3524.07</v>
      </c>
      <c r="T1421">
        <v>0</v>
      </c>
      <c r="U1421">
        <v>3606.18</v>
      </c>
      <c r="V1421">
        <v>0</v>
      </c>
      <c r="W1421">
        <v>82.11</v>
      </c>
      <c r="X1421">
        <v>0</v>
      </c>
      <c r="Y1421">
        <v>3524.07</v>
      </c>
      <c r="Z1421">
        <v>0</v>
      </c>
      <c r="AA1421">
        <v>3606.18</v>
      </c>
    </row>
    <row r="1422" spans="1:27" ht="15" customHeight="1" x14ac:dyDescent="0.25">
      <c r="A1422" s="37" t="str">
        <f t="shared" si="66"/>
        <v>LEARBFIgnore</v>
      </c>
      <c r="B1422" s="37" t="str">
        <f>VLOOKUP(L1422,Mapping!D:F,3,0)</f>
        <v>Ignore</v>
      </c>
      <c r="C1422" s="37" t="str">
        <f>VLOOKUP(L1422,Mapping!D:G,4,0)</f>
        <v>Ignore</v>
      </c>
      <c r="D1422" s="38">
        <f t="shared" si="67"/>
        <v>4.9382000000000002E-2</v>
      </c>
      <c r="E1422" s="38">
        <f t="shared" si="68"/>
        <v>4.9382000000000002E-2</v>
      </c>
      <c r="F1422" s="37" t="str">
        <f>VLOOKUP(L1422,Mapping!D:H,5,0)</f>
        <v>AUM</v>
      </c>
      <c r="G1422" t="s">
        <v>562</v>
      </c>
      <c r="H1422" t="s">
        <v>226</v>
      </c>
      <c r="I1422" t="s">
        <v>229</v>
      </c>
      <c r="J1422">
        <v>212000</v>
      </c>
      <c r="K1422" t="s">
        <v>595</v>
      </c>
      <c r="L1422">
        <v>212150</v>
      </c>
      <c r="M1422">
        <v>0</v>
      </c>
      <c r="N1422" t="s">
        <v>821</v>
      </c>
      <c r="O1422" t="s">
        <v>565</v>
      </c>
      <c r="P1422">
        <v>0</v>
      </c>
      <c r="Q1422">
        <v>0</v>
      </c>
      <c r="R1422">
        <v>0</v>
      </c>
      <c r="S1422">
        <v>493820</v>
      </c>
      <c r="T1422">
        <v>0</v>
      </c>
      <c r="U1422">
        <v>493820</v>
      </c>
      <c r="V1422">
        <v>0</v>
      </c>
      <c r="W1422">
        <v>0</v>
      </c>
      <c r="X1422">
        <v>0</v>
      </c>
      <c r="Y1422">
        <v>493820</v>
      </c>
      <c r="Z1422">
        <v>0</v>
      </c>
      <c r="AA1422">
        <v>493820</v>
      </c>
    </row>
    <row r="1423" spans="1:27" ht="15" customHeight="1" x14ac:dyDescent="0.25">
      <c r="A1423" s="37" t="str">
        <f t="shared" si="66"/>
        <v>LEARBFIgnore</v>
      </c>
      <c r="B1423" s="37" t="str">
        <f>VLOOKUP(L1423,Mapping!D:F,3,0)</f>
        <v>Ignore</v>
      </c>
      <c r="C1423" s="37" t="str">
        <f>VLOOKUP(L1423,Mapping!D:G,4,0)</f>
        <v>Ignore</v>
      </c>
      <c r="D1423" s="38">
        <f t="shared" si="67"/>
        <v>0.97041313499999993</v>
      </c>
      <c r="E1423" s="38">
        <f t="shared" si="68"/>
        <v>6.3065600000000001E-3</v>
      </c>
      <c r="F1423" s="37" t="str">
        <f>VLOOKUP(L1423,Mapping!D:H,5,0)</f>
        <v>AUM</v>
      </c>
      <c r="G1423" t="s">
        <v>562</v>
      </c>
      <c r="H1423" t="s">
        <v>226</v>
      </c>
      <c r="I1423" t="s">
        <v>229</v>
      </c>
      <c r="J1423">
        <v>212000</v>
      </c>
      <c r="K1423" t="s">
        <v>595</v>
      </c>
      <c r="L1423">
        <v>212170</v>
      </c>
      <c r="M1423">
        <v>0</v>
      </c>
      <c r="N1423" t="s">
        <v>822</v>
      </c>
      <c r="O1423" t="s">
        <v>565</v>
      </c>
      <c r="P1423">
        <v>-9641065.75</v>
      </c>
      <c r="Q1423">
        <v>0</v>
      </c>
      <c r="R1423">
        <v>0</v>
      </c>
      <c r="S1423">
        <v>9704131.3499999996</v>
      </c>
      <c r="T1423">
        <v>0</v>
      </c>
      <c r="U1423">
        <v>63065.599999999999</v>
      </c>
      <c r="V1423">
        <v>-9641065.75</v>
      </c>
      <c r="W1423">
        <v>0</v>
      </c>
      <c r="X1423">
        <v>0</v>
      </c>
      <c r="Y1423">
        <v>9704131.3499999996</v>
      </c>
      <c r="Z1423">
        <v>0</v>
      </c>
      <c r="AA1423">
        <v>63065.599999999999</v>
      </c>
    </row>
    <row r="1424" spans="1:27" ht="15" customHeight="1" x14ac:dyDescent="0.25">
      <c r="A1424" s="37" t="str">
        <f t="shared" si="66"/>
        <v>LEARBFIgnore</v>
      </c>
      <c r="B1424" s="37" t="str">
        <f>VLOOKUP(L1424,Mapping!D:F,3,0)</f>
        <v>Ignore</v>
      </c>
      <c r="C1424" s="37" t="str">
        <f>VLOOKUP(L1424,Mapping!D:G,4,0)</f>
        <v>Ignore</v>
      </c>
      <c r="D1424" s="38">
        <f t="shared" si="67"/>
        <v>1.96054E-4</v>
      </c>
      <c r="E1424" s="38">
        <f t="shared" si="68"/>
        <v>3.3153800000000004E-4</v>
      </c>
      <c r="F1424" s="37" t="str">
        <f>VLOOKUP(L1424,Mapping!D:H,5,0)</f>
        <v>AUM</v>
      </c>
      <c r="G1424" t="s">
        <v>562</v>
      </c>
      <c r="H1424" t="s">
        <v>226</v>
      </c>
      <c r="I1424" t="s">
        <v>229</v>
      </c>
      <c r="J1424">
        <v>212000</v>
      </c>
      <c r="K1424" t="s">
        <v>595</v>
      </c>
      <c r="L1424">
        <v>212185</v>
      </c>
      <c r="M1424">
        <v>0</v>
      </c>
      <c r="N1424" t="s">
        <v>928</v>
      </c>
      <c r="O1424" t="s">
        <v>565</v>
      </c>
      <c r="P1424">
        <v>0</v>
      </c>
      <c r="Q1424">
        <v>1354.84</v>
      </c>
      <c r="R1424">
        <v>0</v>
      </c>
      <c r="S1424">
        <v>1960.54</v>
      </c>
      <c r="T1424">
        <v>0</v>
      </c>
      <c r="U1424">
        <v>3315.38</v>
      </c>
      <c r="V1424">
        <v>0</v>
      </c>
      <c r="W1424">
        <v>1354.84</v>
      </c>
      <c r="X1424">
        <v>0</v>
      </c>
      <c r="Y1424">
        <v>1960.54</v>
      </c>
      <c r="Z1424">
        <v>0</v>
      </c>
      <c r="AA1424">
        <v>3315.38</v>
      </c>
    </row>
    <row r="1425" spans="1:27" ht="15" customHeight="1" x14ac:dyDescent="0.25">
      <c r="A1425" s="37" t="str">
        <f t="shared" si="66"/>
        <v>LEARBFIgnore</v>
      </c>
      <c r="B1425" s="37" t="str">
        <f>VLOOKUP(L1425,Mapping!D:F,3,0)</f>
        <v>Ignore</v>
      </c>
      <c r="C1425" s="37" t="str">
        <f>VLOOKUP(L1425,Mapping!D:G,4,0)</f>
        <v>Ignore</v>
      </c>
      <c r="D1425" s="38">
        <f t="shared" si="67"/>
        <v>2.2844099999999999E-4</v>
      </c>
      <c r="E1425" s="38">
        <f t="shared" si="68"/>
        <v>2.2844099999999999E-4</v>
      </c>
      <c r="F1425" s="37" t="str">
        <f>VLOOKUP(L1425,Mapping!D:H,5,0)</f>
        <v>AUM</v>
      </c>
      <c r="G1425" t="s">
        <v>562</v>
      </c>
      <c r="H1425" t="s">
        <v>226</v>
      </c>
      <c r="I1425" t="s">
        <v>229</v>
      </c>
      <c r="J1425">
        <v>212000</v>
      </c>
      <c r="K1425" t="s">
        <v>595</v>
      </c>
      <c r="L1425">
        <v>212186</v>
      </c>
      <c r="M1425">
        <v>0</v>
      </c>
      <c r="N1425" t="s">
        <v>1377</v>
      </c>
      <c r="O1425" t="s">
        <v>565</v>
      </c>
      <c r="P1425">
        <v>0</v>
      </c>
      <c r="Q1425">
        <v>0</v>
      </c>
      <c r="R1425">
        <v>0</v>
      </c>
      <c r="S1425">
        <v>2284.41</v>
      </c>
      <c r="T1425">
        <v>0</v>
      </c>
      <c r="U1425">
        <v>2284.41</v>
      </c>
      <c r="V1425">
        <v>0</v>
      </c>
      <c r="W1425">
        <v>0</v>
      </c>
      <c r="X1425">
        <v>0</v>
      </c>
      <c r="Y1425">
        <v>2284.41</v>
      </c>
      <c r="Z1425">
        <v>0</v>
      </c>
      <c r="AA1425">
        <v>2284.41</v>
      </c>
    </row>
    <row r="1426" spans="1:27" ht="15" customHeight="1" x14ac:dyDescent="0.25">
      <c r="A1426" s="37" t="str">
        <f t="shared" si="66"/>
        <v>LEARBFIgnore</v>
      </c>
      <c r="B1426" s="37" t="str">
        <f>VLOOKUP(L1426,Mapping!D:F,3,0)</f>
        <v>Ignore</v>
      </c>
      <c r="C1426" s="37" t="str">
        <f>VLOOKUP(L1426,Mapping!D:G,4,0)</f>
        <v>Ignore</v>
      </c>
      <c r="D1426" s="38">
        <f t="shared" si="67"/>
        <v>4.4389721E-2</v>
      </c>
      <c r="E1426" s="38">
        <f t="shared" si="68"/>
        <v>4.3179368000000003E-2</v>
      </c>
      <c r="F1426" s="37" t="str">
        <f>VLOOKUP(L1426,Mapping!D:H,5,0)</f>
        <v>AUM</v>
      </c>
      <c r="G1426" t="s">
        <v>562</v>
      </c>
      <c r="H1426" t="s">
        <v>226</v>
      </c>
      <c r="I1426" t="s">
        <v>229</v>
      </c>
      <c r="J1426">
        <v>212000</v>
      </c>
      <c r="K1426" t="s">
        <v>595</v>
      </c>
      <c r="L1426">
        <v>212187</v>
      </c>
      <c r="M1426">
        <v>0</v>
      </c>
      <c r="N1426" t="s">
        <v>1023</v>
      </c>
      <c r="O1426" t="s">
        <v>565</v>
      </c>
      <c r="P1426">
        <v>-12103.53</v>
      </c>
      <c r="Q1426">
        <v>0</v>
      </c>
      <c r="R1426">
        <v>0</v>
      </c>
      <c r="S1426">
        <v>443897.21</v>
      </c>
      <c r="T1426">
        <v>0</v>
      </c>
      <c r="U1426">
        <v>431793.68</v>
      </c>
      <c r="V1426">
        <v>-12103.53</v>
      </c>
      <c r="W1426">
        <v>0</v>
      </c>
      <c r="X1426">
        <v>0</v>
      </c>
      <c r="Y1426">
        <v>443897.21</v>
      </c>
      <c r="Z1426">
        <v>0</v>
      </c>
      <c r="AA1426">
        <v>431793.68</v>
      </c>
    </row>
    <row r="1427" spans="1:27" ht="15" customHeight="1" x14ac:dyDescent="0.25">
      <c r="A1427" s="37" t="str">
        <f t="shared" si="66"/>
        <v>LEARBFIgnore</v>
      </c>
      <c r="B1427" s="37" t="str">
        <f>VLOOKUP(L1427,Mapping!D:F,3,0)</f>
        <v>Ignore</v>
      </c>
      <c r="C1427" s="37" t="str">
        <f>VLOOKUP(L1427,Mapping!D:G,4,0)</f>
        <v>Ignore</v>
      </c>
      <c r="D1427" s="38">
        <f t="shared" si="67"/>
        <v>-8.1543900000000002E-2</v>
      </c>
      <c r="E1427" s="38">
        <f t="shared" si="68"/>
        <v>-8.0881800000000004E-2</v>
      </c>
      <c r="F1427" s="37" t="str">
        <f>VLOOKUP(L1427,Mapping!D:H,5,0)</f>
        <v>AUM</v>
      </c>
      <c r="G1427" t="s">
        <v>562</v>
      </c>
      <c r="H1427" t="s">
        <v>226</v>
      </c>
      <c r="I1427" t="s">
        <v>229</v>
      </c>
      <c r="J1427">
        <v>212000</v>
      </c>
      <c r="K1427" t="s">
        <v>595</v>
      </c>
      <c r="L1427">
        <v>212190</v>
      </c>
      <c r="M1427">
        <v>0</v>
      </c>
      <c r="N1427" t="s">
        <v>2407</v>
      </c>
      <c r="O1427" t="s">
        <v>565</v>
      </c>
      <c r="P1427">
        <v>0</v>
      </c>
      <c r="Q1427">
        <v>6621</v>
      </c>
      <c r="R1427">
        <v>-815439</v>
      </c>
      <c r="S1427">
        <v>0</v>
      </c>
      <c r="T1427">
        <v>-808818</v>
      </c>
      <c r="U1427">
        <v>0</v>
      </c>
      <c r="V1427">
        <v>0</v>
      </c>
      <c r="W1427">
        <v>6621</v>
      </c>
      <c r="X1427">
        <v>-815439</v>
      </c>
      <c r="Y1427">
        <v>0</v>
      </c>
      <c r="Z1427">
        <v>-808818</v>
      </c>
      <c r="AA1427">
        <v>0</v>
      </c>
    </row>
    <row r="1428" spans="1:27" ht="15" customHeight="1" x14ac:dyDescent="0.25">
      <c r="A1428" s="37" t="str">
        <f t="shared" si="66"/>
        <v>LEARBFIgnore</v>
      </c>
      <c r="B1428" s="37" t="str">
        <f>VLOOKUP(L1428,Mapping!D:F,3,0)</f>
        <v>Ignore</v>
      </c>
      <c r="C1428" s="37" t="str">
        <f>VLOOKUP(L1428,Mapping!D:G,4,0)</f>
        <v>Ignore</v>
      </c>
      <c r="D1428" s="38">
        <f t="shared" si="67"/>
        <v>8.2637000000000002E-5</v>
      </c>
      <c r="E1428" s="38">
        <f t="shared" si="68"/>
        <v>8.2899999999999996E-5</v>
      </c>
      <c r="F1428" s="37" t="str">
        <f>VLOOKUP(L1428,Mapping!D:H,5,0)</f>
        <v>AUM</v>
      </c>
      <c r="G1428" t="s">
        <v>562</v>
      </c>
      <c r="H1428" t="s">
        <v>226</v>
      </c>
      <c r="I1428" t="s">
        <v>229</v>
      </c>
      <c r="J1428">
        <v>212000</v>
      </c>
      <c r="K1428" t="s">
        <v>595</v>
      </c>
      <c r="L1428">
        <v>212191</v>
      </c>
      <c r="M1428">
        <v>0</v>
      </c>
      <c r="N1428" t="s">
        <v>1193</v>
      </c>
      <c r="O1428" t="s">
        <v>565</v>
      </c>
      <c r="P1428">
        <v>0</v>
      </c>
      <c r="Q1428">
        <v>2.63</v>
      </c>
      <c r="R1428">
        <v>0</v>
      </c>
      <c r="S1428">
        <v>826.37</v>
      </c>
      <c r="T1428">
        <v>0</v>
      </c>
      <c r="U1428">
        <v>829</v>
      </c>
      <c r="V1428">
        <v>0</v>
      </c>
      <c r="W1428">
        <v>2.63</v>
      </c>
      <c r="X1428">
        <v>0</v>
      </c>
      <c r="Y1428">
        <v>826.37</v>
      </c>
      <c r="Z1428">
        <v>0</v>
      </c>
      <c r="AA1428">
        <v>829</v>
      </c>
    </row>
    <row r="1429" spans="1:27" ht="15" customHeight="1" x14ac:dyDescent="0.25">
      <c r="A1429" s="37" t="str">
        <f t="shared" si="66"/>
        <v>LEARBFIgnore</v>
      </c>
      <c r="B1429" s="37" t="str">
        <f>VLOOKUP(L1429,Mapping!D:F,3,0)</f>
        <v>Ignore</v>
      </c>
      <c r="C1429" s="37" t="str">
        <f>VLOOKUP(L1429,Mapping!D:G,4,0)</f>
        <v>Ignore</v>
      </c>
      <c r="D1429" s="38">
        <f t="shared" si="67"/>
        <v>0</v>
      </c>
      <c r="E1429" s="38">
        <f t="shared" si="68"/>
        <v>2.16E-3</v>
      </c>
      <c r="F1429" s="37" t="str">
        <f>VLOOKUP(L1429,Mapping!D:H,5,0)</f>
        <v>AUM</v>
      </c>
      <c r="G1429" t="s">
        <v>562</v>
      </c>
      <c r="H1429" t="s">
        <v>226</v>
      </c>
      <c r="I1429" t="s">
        <v>229</v>
      </c>
      <c r="J1429">
        <v>212000</v>
      </c>
      <c r="K1429" t="s">
        <v>595</v>
      </c>
      <c r="L1429">
        <v>212194</v>
      </c>
      <c r="M1429">
        <v>0</v>
      </c>
      <c r="N1429" t="s">
        <v>605</v>
      </c>
      <c r="O1429" t="s">
        <v>565</v>
      </c>
      <c r="P1429">
        <v>0</v>
      </c>
      <c r="Q1429">
        <v>21600</v>
      </c>
      <c r="R1429">
        <v>0</v>
      </c>
      <c r="S1429">
        <v>0</v>
      </c>
      <c r="T1429">
        <v>0</v>
      </c>
      <c r="U1429">
        <v>21600</v>
      </c>
      <c r="V1429">
        <v>0</v>
      </c>
      <c r="W1429">
        <v>21600</v>
      </c>
      <c r="X1429">
        <v>0</v>
      </c>
      <c r="Y1429">
        <v>0</v>
      </c>
      <c r="Z1429">
        <v>0</v>
      </c>
      <c r="AA1429">
        <v>21600</v>
      </c>
    </row>
    <row r="1430" spans="1:27" ht="15" customHeight="1" x14ac:dyDescent="0.25">
      <c r="A1430" s="37" t="str">
        <f t="shared" si="66"/>
        <v>LEARBFIgnore</v>
      </c>
      <c r="B1430" s="37" t="str">
        <f>VLOOKUP(L1430,Mapping!D:F,3,0)</f>
        <v>Ignore</v>
      </c>
      <c r="C1430" s="37" t="str">
        <f>VLOOKUP(L1430,Mapping!D:G,4,0)</f>
        <v>Ignore</v>
      </c>
      <c r="D1430" s="38">
        <f t="shared" si="67"/>
        <v>1.3397699999999999E-4</v>
      </c>
      <c r="E1430" s="38">
        <f t="shared" si="68"/>
        <v>1.80817E-4</v>
      </c>
      <c r="F1430" s="37" t="str">
        <f>VLOOKUP(L1430,Mapping!D:H,5,0)</f>
        <v>AUM</v>
      </c>
      <c r="G1430" t="s">
        <v>562</v>
      </c>
      <c r="H1430" t="s">
        <v>226</v>
      </c>
      <c r="I1430" t="s">
        <v>229</v>
      </c>
      <c r="J1430">
        <v>212000</v>
      </c>
      <c r="K1430" t="s">
        <v>595</v>
      </c>
      <c r="L1430">
        <v>212195</v>
      </c>
      <c r="M1430">
        <v>0</v>
      </c>
      <c r="N1430" t="s">
        <v>2247</v>
      </c>
      <c r="O1430" t="s">
        <v>565</v>
      </c>
      <c r="P1430">
        <v>0</v>
      </c>
      <c r="Q1430">
        <v>468.4</v>
      </c>
      <c r="R1430">
        <v>0</v>
      </c>
      <c r="S1430">
        <v>1339.77</v>
      </c>
      <c r="T1430">
        <v>0</v>
      </c>
      <c r="U1430">
        <v>1808.17</v>
      </c>
      <c r="V1430">
        <v>0</v>
      </c>
      <c r="W1430">
        <v>468.4</v>
      </c>
      <c r="X1430">
        <v>0</v>
      </c>
      <c r="Y1430">
        <v>1339.77</v>
      </c>
      <c r="Z1430">
        <v>0</v>
      </c>
      <c r="AA1430">
        <v>1808.17</v>
      </c>
    </row>
    <row r="1431" spans="1:27" ht="15" customHeight="1" x14ac:dyDescent="0.25">
      <c r="A1431" s="37" t="str">
        <f t="shared" si="66"/>
        <v>LEARBFIgnore</v>
      </c>
      <c r="B1431" s="37" t="str">
        <f>VLOOKUP(L1431,Mapping!D:F,3,0)</f>
        <v>Ignore</v>
      </c>
      <c r="C1431" s="37" t="str">
        <f>VLOOKUP(L1431,Mapping!D:G,4,0)</f>
        <v>Ignore</v>
      </c>
      <c r="D1431" s="38">
        <f t="shared" si="67"/>
        <v>7.84098E-4</v>
      </c>
      <c r="E1431" s="38">
        <f t="shared" si="68"/>
        <v>1.0129120000000001E-3</v>
      </c>
      <c r="F1431" s="37" t="str">
        <f>VLOOKUP(L1431,Mapping!D:H,5,0)</f>
        <v>AUM</v>
      </c>
      <c r="G1431" t="s">
        <v>562</v>
      </c>
      <c r="H1431" t="s">
        <v>226</v>
      </c>
      <c r="I1431" t="s">
        <v>229</v>
      </c>
      <c r="J1431">
        <v>212000</v>
      </c>
      <c r="K1431" t="s">
        <v>595</v>
      </c>
      <c r="L1431">
        <v>212197</v>
      </c>
      <c r="M1431">
        <v>0</v>
      </c>
      <c r="N1431" t="s">
        <v>856</v>
      </c>
      <c r="O1431" t="s">
        <v>565</v>
      </c>
      <c r="P1431">
        <v>0</v>
      </c>
      <c r="Q1431">
        <v>2288.14</v>
      </c>
      <c r="R1431">
        <v>0</v>
      </c>
      <c r="S1431">
        <v>7840.98</v>
      </c>
      <c r="T1431">
        <v>0</v>
      </c>
      <c r="U1431">
        <v>10129.120000000001</v>
      </c>
      <c r="V1431">
        <v>0</v>
      </c>
      <c r="W1431">
        <v>2288.14</v>
      </c>
      <c r="X1431">
        <v>0</v>
      </c>
      <c r="Y1431">
        <v>7840.98</v>
      </c>
      <c r="Z1431">
        <v>0</v>
      </c>
      <c r="AA1431">
        <v>10129.120000000001</v>
      </c>
    </row>
    <row r="1432" spans="1:27" ht="15" customHeight="1" x14ac:dyDescent="0.25">
      <c r="A1432" s="37" t="str">
        <f t="shared" si="66"/>
        <v>LEARBFIgnore</v>
      </c>
      <c r="B1432" s="37" t="str">
        <f>VLOOKUP(L1432,Mapping!D:F,3,0)</f>
        <v>Ignore</v>
      </c>
      <c r="C1432" s="37" t="str">
        <f>VLOOKUP(L1432,Mapping!D:G,4,0)</f>
        <v>Ignore</v>
      </c>
      <c r="D1432" s="38">
        <f t="shared" si="67"/>
        <v>0.15011503200000001</v>
      </c>
      <c r="E1432" s="38">
        <f t="shared" si="68"/>
        <v>0.17863797100000001</v>
      </c>
      <c r="F1432" s="37" t="str">
        <f>VLOOKUP(L1432,Mapping!D:H,5,0)</f>
        <v>AUM</v>
      </c>
      <c r="G1432" t="s">
        <v>562</v>
      </c>
      <c r="H1432" t="s">
        <v>226</v>
      </c>
      <c r="I1432" t="s">
        <v>229</v>
      </c>
      <c r="J1432">
        <v>212000</v>
      </c>
      <c r="K1432" t="s">
        <v>595</v>
      </c>
      <c r="L1432">
        <v>212200</v>
      </c>
      <c r="M1432">
        <v>0</v>
      </c>
      <c r="N1432" t="s">
        <v>823</v>
      </c>
      <c r="O1432" t="s">
        <v>565</v>
      </c>
      <c r="P1432">
        <v>0</v>
      </c>
      <c r="Q1432">
        <v>285229.39</v>
      </c>
      <c r="R1432">
        <v>0</v>
      </c>
      <c r="S1432">
        <v>1501150.32</v>
      </c>
      <c r="T1432">
        <v>0</v>
      </c>
      <c r="U1432">
        <v>1786379.71</v>
      </c>
      <c r="V1432">
        <v>0</v>
      </c>
      <c r="W1432">
        <v>285229.39</v>
      </c>
      <c r="X1432">
        <v>0</v>
      </c>
      <c r="Y1432">
        <v>1501150.32</v>
      </c>
      <c r="Z1432">
        <v>0</v>
      </c>
      <c r="AA1432">
        <v>1786379.71</v>
      </c>
    </row>
    <row r="1433" spans="1:27" ht="15" customHeight="1" x14ac:dyDescent="0.25">
      <c r="A1433" s="37" t="str">
        <f t="shared" si="66"/>
        <v>LEARBFIgnore</v>
      </c>
      <c r="B1433" s="37" t="str">
        <f>VLOOKUP(L1433,Mapping!D:F,3,0)</f>
        <v>Ignore</v>
      </c>
      <c r="C1433" s="37" t="str">
        <f>VLOOKUP(L1433,Mapping!D:G,4,0)</f>
        <v>Ignore</v>
      </c>
      <c r="D1433" s="38">
        <f t="shared" si="67"/>
        <v>0.41404202699999998</v>
      </c>
      <c r="E1433" s="38">
        <f t="shared" si="68"/>
        <v>0.66425535800000002</v>
      </c>
      <c r="F1433" s="37" t="str">
        <f>VLOOKUP(L1433,Mapping!D:H,5,0)</f>
        <v>AUM</v>
      </c>
      <c r="G1433" t="s">
        <v>562</v>
      </c>
      <c r="H1433" t="s">
        <v>226</v>
      </c>
      <c r="I1433" t="s">
        <v>229</v>
      </c>
      <c r="J1433">
        <v>212000</v>
      </c>
      <c r="K1433" t="s">
        <v>595</v>
      </c>
      <c r="L1433">
        <v>212220</v>
      </c>
      <c r="M1433">
        <v>0</v>
      </c>
      <c r="N1433" t="s">
        <v>606</v>
      </c>
      <c r="O1433" t="s">
        <v>565</v>
      </c>
      <c r="P1433">
        <v>0</v>
      </c>
      <c r="Q1433">
        <v>2502133.31</v>
      </c>
      <c r="R1433">
        <v>0</v>
      </c>
      <c r="S1433">
        <v>4140420.27</v>
      </c>
      <c r="T1433">
        <v>0</v>
      </c>
      <c r="U1433">
        <v>6642553.5800000001</v>
      </c>
      <c r="V1433">
        <v>0</v>
      </c>
      <c r="W1433">
        <v>2502133.31</v>
      </c>
      <c r="X1433">
        <v>0</v>
      </c>
      <c r="Y1433">
        <v>4140420.27</v>
      </c>
      <c r="Z1433">
        <v>0</v>
      </c>
      <c r="AA1433">
        <v>6642553.5800000001</v>
      </c>
    </row>
    <row r="1434" spans="1:27" ht="15" customHeight="1" x14ac:dyDescent="0.25">
      <c r="A1434" s="37" t="str">
        <f t="shared" si="66"/>
        <v>LEARBFIgnore</v>
      </c>
      <c r="B1434" s="37" t="str">
        <f>VLOOKUP(L1434,Mapping!D:F,3,0)</f>
        <v>Ignore</v>
      </c>
      <c r="C1434" s="37" t="str">
        <f>VLOOKUP(L1434,Mapping!D:G,4,0)</f>
        <v>Ignore</v>
      </c>
      <c r="D1434" s="38">
        <f t="shared" si="67"/>
        <v>-0.194530223</v>
      </c>
      <c r="E1434" s="38">
        <f t="shared" si="68"/>
        <v>-0.26416569300000003</v>
      </c>
      <c r="F1434" s="37" t="str">
        <f>VLOOKUP(L1434,Mapping!D:H,5,0)</f>
        <v>AUM</v>
      </c>
      <c r="G1434" t="s">
        <v>562</v>
      </c>
      <c r="H1434" t="s">
        <v>226</v>
      </c>
      <c r="I1434" t="s">
        <v>229</v>
      </c>
      <c r="J1434">
        <v>212000</v>
      </c>
      <c r="K1434" t="s">
        <v>595</v>
      </c>
      <c r="L1434">
        <v>212223</v>
      </c>
      <c r="M1434">
        <v>0</v>
      </c>
      <c r="N1434" t="s">
        <v>607</v>
      </c>
      <c r="O1434" t="s">
        <v>565</v>
      </c>
      <c r="P1434">
        <v>-696354.7</v>
      </c>
      <c r="Q1434">
        <v>0</v>
      </c>
      <c r="R1434">
        <v>-1945302.23</v>
      </c>
      <c r="S1434">
        <v>0</v>
      </c>
      <c r="T1434">
        <v>-2641656.9300000002</v>
      </c>
      <c r="U1434">
        <v>0</v>
      </c>
      <c r="V1434">
        <v>-696354.7</v>
      </c>
      <c r="W1434">
        <v>0</v>
      </c>
      <c r="X1434">
        <v>-1945302.23</v>
      </c>
      <c r="Y1434">
        <v>0</v>
      </c>
      <c r="Z1434">
        <v>-2641656.9300000002</v>
      </c>
      <c r="AA1434">
        <v>0</v>
      </c>
    </row>
    <row r="1435" spans="1:27" ht="15" customHeight="1" x14ac:dyDescent="0.25">
      <c r="A1435" s="37" t="str">
        <f t="shared" si="66"/>
        <v>LEARBFIgnore</v>
      </c>
      <c r="B1435" s="37" t="str">
        <f>VLOOKUP(L1435,Mapping!D:F,3,0)</f>
        <v>Ignore</v>
      </c>
      <c r="C1435" s="37" t="str">
        <f>VLOOKUP(L1435,Mapping!D:G,4,0)</f>
        <v>Ignore</v>
      </c>
      <c r="D1435" s="38">
        <f t="shared" si="67"/>
        <v>5.0066800000000001E-4</v>
      </c>
      <c r="E1435" s="38">
        <f t="shared" si="68"/>
        <v>5.9989099999999997E-4</v>
      </c>
      <c r="F1435" s="37" t="str">
        <f>VLOOKUP(L1435,Mapping!D:H,5,0)</f>
        <v>AUM</v>
      </c>
      <c r="G1435" t="s">
        <v>562</v>
      </c>
      <c r="H1435" t="s">
        <v>226</v>
      </c>
      <c r="I1435" t="s">
        <v>229</v>
      </c>
      <c r="J1435">
        <v>212000</v>
      </c>
      <c r="K1435" t="s">
        <v>595</v>
      </c>
      <c r="L1435">
        <v>212231</v>
      </c>
      <c r="M1435">
        <v>0</v>
      </c>
      <c r="N1435" t="s">
        <v>824</v>
      </c>
      <c r="O1435" t="s">
        <v>565</v>
      </c>
      <c r="P1435">
        <v>0</v>
      </c>
      <c r="Q1435">
        <v>992.23</v>
      </c>
      <c r="R1435">
        <v>0</v>
      </c>
      <c r="S1435">
        <v>5006.68</v>
      </c>
      <c r="T1435">
        <v>0</v>
      </c>
      <c r="U1435">
        <v>5998.91</v>
      </c>
      <c r="V1435">
        <v>0</v>
      </c>
      <c r="W1435">
        <v>992.23</v>
      </c>
      <c r="X1435">
        <v>0</v>
      </c>
      <c r="Y1435">
        <v>5006.68</v>
      </c>
      <c r="Z1435">
        <v>0</v>
      </c>
      <c r="AA1435">
        <v>5998.91</v>
      </c>
    </row>
    <row r="1436" spans="1:27" ht="15" customHeight="1" x14ac:dyDescent="0.25">
      <c r="A1436" s="37" t="str">
        <f t="shared" si="66"/>
        <v>LEARBFIgnore</v>
      </c>
      <c r="B1436" s="37" t="str">
        <f>VLOOKUP(L1436,Mapping!D:F,3,0)</f>
        <v>Ignore</v>
      </c>
      <c r="C1436" s="37" t="str">
        <f>VLOOKUP(L1436,Mapping!D:G,4,0)</f>
        <v>Ignore</v>
      </c>
      <c r="D1436" s="38">
        <f t="shared" si="67"/>
        <v>1.5770000000000001E-4</v>
      </c>
      <c r="E1436" s="38">
        <f t="shared" si="68"/>
        <v>3.838E-4</v>
      </c>
      <c r="F1436" s="37" t="str">
        <f>VLOOKUP(L1436,Mapping!D:H,5,0)</f>
        <v>AUM</v>
      </c>
      <c r="G1436" t="s">
        <v>562</v>
      </c>
      <c r="H1436" t="s">
        <v>226</v>
      </c>
      <c r="I1436" t="s">
        <v>229</v>
      </c>
      <c r="J1436">
        <v>212000</v>
      </c>
      <c r="K1436" t="s">
        <v>595</v>
      </c>
      <c r="L1436">
        <v>212233</v>
      </c>
      <c r="M1436">
        <v>0</v>
      </c>
      <c r="N1436" t="s">
        <v>608</v>
      </c>
      <c r="O1436" t="s">
        <v>565</v>
      </c>
      <c r="P1436">
        <v>0</v>
      </c>
      <c r="Q1436">
        <v>2261</v>
      </c>
      <c r="R1436">
        <v>0</v>
      </c>
      <c r="S1436">
        <v>1577</v>
      </c>
      <c r="T1436">
        <v>0</v>
      </c>
      <c r="U1436">
        <v>3838</v>
      </c>
      <c r="V1436">
        <v>0</v>
      </c>
      <c r="W1436">
        <v>2261</v>
      </c>
      <c r="X1436">
        <v>0</v>
      </c>
      <c r="Y1436">
        <v>1577</v>
      </c>
      <c r="Z1436">
        <v>0</v>
      </c>
      <c r="AA1436">
        <v>3838</v>
      </c>
    </row>
    <row r="1437" spans="1:27" ht="15" customHeight="1" x14ac:dyDescent="0.25">
      <c r="A1437" s="37" t="str">
        <f t="shared" si="66"/>
        <v>LEARBFIgnore</v>
      </c>
      <c r="B1437" s="37" t="str">
        <f>VLOOKUP(L1437,Mapping!D:F,3,0)</f>
        <v>Ignore</v>
      </c>
      <c r="C1437" s="37" t="str">
        <f>VLOOKUP(L1437,Mapping!D:G,4,0)</f>
        <v>Ignore</v>
      </c>
      <c r="D1437" s="38">
        <f t="shared" si="67"/>
        <v>1.8983049999999999E-3</v>
      </c>
      <c r="E1437" s="38">
        <f t="shared" si="68"/>
        <v>3.0503539999999999E-3</v>
      </c>
      <c r="F1437" s="37" t="str">
        <f>VLOOKUP(L1437,Mapping!D:H,5,0)</f>
        <v>AUM</v>
      </c>
      <c r="G1437" t="s">
        <v>562</v>
      </c>
      <c r="H1437" t="s">
        <v>226</v>
      </c>
      <c r="I1437" t="s">
        <v>229</v>
      </c>
      <c r="J1437">
        <v>212000</v>
      </c>
      <c r="K1437" t="s">
        <v>595</v>
      </c>
      <c r="L1437">
        <v>212240</v>
      </c>
      <c r="M1437">
        <v>0</v>
      </c>
      <c r="N1437" t="s">
        <v>609</v>
      </c>
      <c r="O1437" t="s">
        <v>565</v>
      </c>
      <c r="P1437">
        <v>0</v>
      </c>
      <c r="Q1437">
        <v>11520.49</v>
      </c>
      <c r="R1437">
        <v>0</v>
      </c>
      <c r="S1437">
        <v>18983.05</v>
      </c>
      <c r="T1437">
        <v>0</v>
      </c>
      <c r="U1437">
        <v>30503.54</v>
      </c>
      <c r="V1437">
        <v>0</v>
      </c>
      <c r="W1437">
        <v>11520.49</v>
      </c>
      <c r="X1437">
        <v>0</v>
      </c>
      <c r="Y1437">
        <v>18983.05</v>
      </c>
      <c r="Z1437">
        <v>0</v>
      </c>
      <c r="AA1437">
        <v>30503.54</v>
      </c>
    </row>
    <row r="1438" spans="1:27" ht="15" customHeight="1" x14ac:dyDescent="0.25">
      <c r="A1438" s="37" t="str">
        <f t="shared" si="66"/>
        <v>LEARBFIgnore</v>
      </c>
      <c r="B1438" s="37" t="str">
        <f>VLOOKUP(L1438,Mapping!D:F,3,0)</f>
        <v>Ignore</v>
      </c>
      <c r="C1438" s="37" t="str">
        <f>VLOOKUP(L1438,Mapping!D:G,4,0)</f>
        <v>Ignore</v>
      </c>
      <c r="D1438" s="38">
        <f t="shared" si="67"/>
        <v>0</v>
      </c>
      <c r="E1438" s="38">
        <f t="shared" si="68"/>
        <v>2.7500000000000001E-5</v>
      </c>
      <c r="F1438" s="37" t="str">
        <f>VLOOKUP(L1438,Mapping!D:H,5,0)</f>
        <v>AUM</v>
      </c>
      <c r="G1438" t="s">
        <v>562</v>
      </c>
      <c r="H1438" t="s">
        <v>226</v>
      </c>
      <c r="I1438" t="s">
        <v>229</v>
      </c>
      <c r="J1438">
        <v>212000</v>
      </c>
      <c r="K1438" t="s">
        <v>595</v>
      </c>
      <c r="L1438">
        <v>212247</v>
      </c>
      <c r="M1438">
        <v>0</v>
      </c>
      <c r="N1438" t="s">
        <v>610</v>
      </c>
      <c r="O1438" t="s">
        <v>565</v>
      </c>
      <c r="P1438">
        <v>0</v>
      </c>
      <c r="Q1438">
        <v>275</v>
      </c>
      <c r="R1438">
        <v>0</v>
      </c>
      <c r="S1438">
        <v>0</v>
      </c>
      <c r="T1438">
        <v>0</v>
      </c>
      <c r="U1438">
        <v>275</v>
      </c>
      <c r="V1438">
        <v>0</v>
      </c>
      <c r="W1438">
        <v>275</v>
      </c>
      <c r="X1438">
        <v>0</v>
      </c>
      <c r="Y1438">
        <v>0</v>
      </c>
      <c r="Z1438">
        <v>0</v>
      </c>
      <c r="AA1438">
        <v>275</v>
      </c>
    </row>
    <row r="1439" spans="1:27" ht="15" customHeight="1" x14ac:dyDescent="0.25">
      <c r="A1439" s="37" t="str">
        <f t="shared" si="66"/>
        <v>LEARBFIgnore</v>
      </c>
      <c r="B1439" s="37" t="str">
        <f>VLOOKUP(L1439,Mapping!D:F,3,0)</f>
        <v>Ignore</v>
      </c>
      <c r="C1439" s="37" t="str">
        <f>VLOOKUP(L1439,Mapping!D:G,4,0)</f>
        <v>Ignore</v>
      </c>
      <c r="D1439" s="38">
        <f t="shared" si="67"/>
        <v>6.2315999999999991E-5</v>
      </c>
      <c r="E1439" s="38">
        <f t="shared" si="68"/>
        <v>1.31445E-4</v>
      </c>
      <c r="F1439" s="37" t="str">
        <f>VLOOKUP(L1439,Mapping!D:H,5,0)</f>
        <v>AUM</v>
      </c>
      <c r="G1439" t="s">
        <v>562</v>
      </c>
      <c r="H1439" t="s">
        <v>226</v>
      </c>
      <c r="I1439" t="s">
        <v>229</v>
      </c>
      <c r="J1439">
        <v>212000</v>
      </c>
      <c r="K1439" t="s">
        <v>595</v>
      </c>
      <c r="L1439">
        <v>212252</v>
      </c>
      <c r="M1439">
        <v>0</v>
      </c>
      <c r="N1439" t="s">
        <v>611</v>
      </c>
      <c r="O1439" t="s">
        <v>565</v>
      </c>
      <c r="P1439">
        <v>0</v>
      </c>
      <c r="Q1439">
        <v>691.29</v>
      </c>
      <c r="R1439">
        <v>0</v>
      </c>
      <c r="S1439">
        <v>623.16</v>
      </c>
      <c r="T1439">
        <v>0</v>
      </c>
      <c r="U1439">
        <v>1314.45</v>
      </c>
      <c r="V1439">
        <v>0</v>
      </c>
      <c r="W1439">
        <v>691.29</v>
      </c>
      <c r="X1439">
        <v>0</v>
      </c>
      <c r="Y1439">
        <v>623.16</v>
      </c>
      <c r="Z1439">
        <v>0</v>
      </c>
      <c r="AA1439">
        <v>1314.45</v>
      </c>
    </row>
    <row r="1440" spans="1:27" ht="15" customHeight="1" x14ac:dyDescent="0.25">
      <c r="A1440" s="37" t="str">
        <f t="shared" si="66"/>
        <v>LEARBFIgnore</v>
      </c>
      <c r="B1440" s="37" t="str">
        <f>VLOOKUP(L1440,Mapping!D:F,3,0)</f>
        <v>Ignore</v>
      </c>
      <c r="C1440" s="37" t="str">
        <f>VLOOKUP(L1440,Mapping!D:G,4,0)</f>
        <v>Ignore</v>
      </c>
      <c r="D1440" s="38">
        <f t="shared" si="67"/>
        <v>-3.6866290000000003E-3</v>
      </c>
      <c r="E1440" s="38">
        <f t="shared" si="68"/>
        <v>1.7633993000000001E-2</v>
      </c>
      <c r="F1440" s="37" t="str">
        <f>VLOOKUP(L1440,Mapping!D:H,5,0)</f>
        <v>AUM</v>
      </c>
      <c r="G1440" t="s">
        <v>562</v>
      </c>
      <c r="H1440" t="s">
        <v>226</v>
      </c>
      <c r="I1440" t="s">
        <v>229</v>
      </c>
      <c r="J1440">
        <v>212000</v>
      </c>
      <c r="K1440" t="s">
        <v>595</v>
      </c>
      <c r="L1440">
        <v>212255</v>
      </c>
      <c r="M1440">
        <v>0</v>
      </c>
      <c r="N1440" t="s">
        <v>612</v>
      </c>
      <c r="O1440" t="s">
        <v>565</v>
      </c>
      <c r="P1440">
        <v>0</v>
      </c>
      <c r="Q1440">
        <v>213206.22</v>
      </c>
      <c r="R1440">
        <v>-36866.29</v>
      </c>
      <c r="S1440">
        <v>0</v>
      </c>
      <c r="T1440">
        <v>0</v>
      </c>
      <c r="U1440">
        <v>176339.93</v>
      </c>
      <c r="V1440">
        <v>0</v>
      </c>
      <c r="W1440">
        <v>213206.22</v>
      </c>
      <c r="X1440">
        <v>-36866.29</v>
      </c>
      <c r="Y1440">
        <v>0</v>
      </c>
      <c r="Z1440">
        <v>0</v>
      </c>
      <c r="AA1440">
        <v>176339.93</v>
      </c>
    </row>
    <row r="1441" spans="1:27" ht="15" customHeight="1" x14ac:dyDescent="0.25">
      <c r="A1441" s="37" t="str">
        <f t="shared" si="66"/>
        <v>LEARBFIgnore</v>
      </c>
      <c r="B1441" s="37" t="str">
        <f>VLOOKUP(L1441,Mapping!D:F,3,0)</f>
        <v>Ignore</v>
      </c>
      <c r="C1441" s="37" t="str">
        <f>VLOOKUP(L1441,Mapping!D:G,4,0)</f>
        <v>Ignore</v>
      </c>
      <c r="D1441" s="38">
        <f t="shared" si="67"/>
        <v>-7.3150000000000003E-5</v>
      </c>
      <c r="E1441" s="38">
        <f t="shared" si="68"/>
        <v>1.63957E-4</v>
      </c>
      <c r="F1441" s="37" t="str">
        <f>VLOOKUP(L1441,Mapping!D:H,5,0)</f>
        <v>AUM</v>
      </c>
      <c r="G1441" t="s">
        <v>562</v>
      </c>
      <c r="H1441" t="s">
        <v>226</v>
      </c>
      <c r="I1441" t="s">
        <v>229</v>
      </c>
      <c r="J1441">
        <v>212000</v>
      </c>
      <c r="K1441" t="s">
        <v>595</v>
      </c>
      <c r="L1441">
        <v>212271</v>
      </c>
      <c r="M1441">
        <v>0</v>
      </c>
      <c r="N1441" t="s">
        <v>614</v>
      </c>
      <c r="O1441" t="s">
        <v>565</v>
      </c>
      <c r="P1441">
        <v>0</v>
      </c>
      <c r="Q1441">
        <v>2371.0700000000002</v>
      </c>
      <c r="R1441">
        <v>-731.5</v>
      </c>
      <c r="S1441">
        <v>0</v>
      </c>
      <c r="T1441">
        <v>0</v>
      </c>
      <c r="U1441">
        <v>1639.57</v>
      </c>
      <c r="V1441">
        <v>0</v>
      </c>
      <c r="W1441">
        <v>2371.0700000000002</v>
      </c>
      <c r="X1441">
        <v>-731.5</v>
      </c>
      <c r="Y1441">
        <v>0</v>
      </c>
      <c r="Z1441">
        <v>0</v>
      </c>
      <c r="AA1441">
        <v>1639.57</v>
      </c>
    </row>
    <row r="1442" spans="1:27" ht="15" customHeight="1" x14ac:dyDescent="0.25">
      <c r="A1442" s="37" t="str">
        <f t="shared" si="66"/>
        <v>LEARBFIgnore</v>
      </c>
      <c r="B1442" s="37" t="str">
        <f>VLOOKUP(L1442,Mapping!D:F,3,0)</f>
        <v>Ignore</v>
      </c>
      <c r="C1442" s="37" t="str">
        <f>VLOOKUP(L1442,Mapping!D:G,4,0)</f>
        <v>Ignore</v>
      </c>
      <c r="D1442" s="38">
        <f t="shared" si="67"/>
        <v>-7.3150000000000003E-5</v>
      </c>
      <c r="E1442" s="38">
        <f t="shared" si="68"/>
        <v>1.63957E-4</v>
      </c>
      <c r="F1442" s="37" t="str">
        <f>VLOOKUP(L1442,Mapping!D:H,5,0)</f>
        <v>AUM</v>
      </c>
      <c r="G1442" t="s">
        <v>562</v>
      </c>
      <c r="H1442" t="s">
        <v>226</v>
      </c>
      <c r="I1442" t="s">
        <v>229</v>
      </c>
      <c r="J1442">
        <v>212000</v>
      </c>
      <c r="K1442" t="s">
        <v>595</v>
      </c>
      <c r="L1442">
        <v>212272</v>
      </c>
      <c r="M1442">
        <v>0</v>
      </c>
      <c r="N1442" t="s">
        <v>615</v>
      </c>
      <c r="O1442" t="s">
        <v>565</v>
      </c>
      <c r="P1442">
        <v>0</v>
      </c>
      <c r="Q1442">
        <v>2371.0700000000002</v>
      </c>
      <c r="R1442">
        <v>-731.5</v>
      </c>
      <c r="S1442">
        <v>0</v>
      </c>
      <c r="T1442">
        <v>0</v>
      </c>
      <c r="U1442">
        <v>1639.57</v>
      </c>
      <c r="V1442">
        <v>0</v>
      </c>
      <c r="W1442">
        <v>2371.0700000000002</v>
      </c>
      <c r="X1442">
        <v>-731.5</v>
      </c>
      <c r="Y1442">
        <v>0</v>
      </c>
      <c r="Z1442">
        <v>0</v>
      </c>
      <c r="AA1442">
        <v>1639.57</v>
      </c>
    </row>
    <row r="1443" spans="1:27" ht="15" customHeight="1" x14ac:dyDescent="0.25">
      <c r="A1443" s="37" t="str">
        <f t="shared" si="66"/>
        <v>LEARBFIgnore</v>
      </c>
      <c r="B1443" s="37" t="str">
        <f>VLOOKUP(L1443,Mapping!D:F,3,0)</f>
        <v>Ignore</v>
      </c>
      <c r="C1443" s="37" t="str">
        <f>VLOOKUP(L1443,Mapping!D:G,4,0)</f>
        <v>Ignore</v>
      </c>
      <c r="D1443" s="38">
        <f t="shared" si="67"/>
        <v>6.9610500000000003E-4</v>
      </c>
      <c r="E1443" s="38">
        <f t="shared" si="68"/>
        <v>7.5452600000000005E-4</v>
      </c>
      <c r="F1443" s="37" t="str">
        <f>VLOOKUP(L1443,Mapping!D:H,5,0)</f>
        <v>AUM</v>
      </c>
      <c r="G1443" t="s">
        <v>562</v>
      </c>
      <c r="H1443" t="s">
        <v>226</v>
      </c>
      <c r="I1443" t="s">
        <v>229</v>
      </c>
      <c r="J1443">
        <v>212000</v>
      </c>
      <c r="K1443" t="s">
        <v>595</v>
      </c>
      <c r="L1443">
        <v>212427</v>
      </c>
      <c r="M1443">
        <v>0</v>
      </c>
      <c r="N1443" t="s">
        <v>682</v>
      </c>
      <c r="O1443" t="s">
        <v>565</v>
      </c>
      <c r="P1443">
        <v>0</v>
      </c>
      <c r="Q1443">
        <v>584.21</v>
      </c>
      <c r="R1443">
        <v>0</v>
      </c>
      <c r="S1443">
        <v>6961.05</v>
      </c>
      <c r="T1443">
        <v>0</v>
      </c>
      <c r="U1443">
        <v>7545.26</v>
      </c>
      <c r="V1443">
        <v>0</v>
      </c>
      <c r="W1443">
        <v>584.21</v>
      </c>
      <c r="X1443">
        <v>0</v>
      </c>
      <c r="Y1443">
        <v>6961.05</v>
      </c>
      <c r="Z1443">
        <v>0</v>
      </c>
      <c r="AA1443">
        <v>7545.26</v>
      </c>
    </row>
    <row r="1444" spans="1:27" ht="15" customHeight="1" x14ac:dyDescent="0.25">
      <c r="A1444" s="37" t="str">
        <f t="shared" si="66"/>
        <v>LEARBFIgnore</v>
      </c>
      <c r="B1444" s="37" t="str">
        <f>VLOOKUP(L1444,Mapping!D:F,3,0)</f>
        <v>Ignore</v>
      </c>
      <c r="C1444" s="37" t="str">
        <f>VLOOKUP(L1444,Mapping!D:G,4,0)</f>
        <v>Ignore</v>
      </c>
      <c r="D1444" s="38">
        <f t="shared" si="67"/>
        <v>2.4402638000000001E-2</v>
      </c>
      <c r="E1444" s="38">
        <f t="shared" si="68"/>
        <v>2.2996295E-2</v>
      </c>
      <c r="F1444" s="37" t="str">
        <f>VLOOKUP(L1444,Mapping!D:H,5,0)</f>
        <v>AUM</v>
      </c>
      <c r="G1444" t="s">
        <v>562</v>
      </c>
      <c r="H1444" t="s">
        <v>226</v>
      </c>
      <c r="I1444" t="s">
        <v>229</v>
      </c>
      <c r="J1444">
        <v>212000</v>
      </c>
      <c r="K1444" t="s">
        <v>595</v>
      </c>
      <c r="L1444">
        <v>213130</v>
      </c>
      <c r="M1444">
        <v>0</v>
      </c>
      <c r="N1444" t="s">
        <v>1319</v>
      </c>
      <c r="O1444" t="s">
        <v>565</v>
      </c>
      <c r="P1444">
        <v>-14063.43</v>
      </c>
      <c r="Q1444">
        <v>0</v>
      </c>
      <c r="R1444">
        <v>0</v>
      </c>
      <c r="S1444">
        <v>244026.38</v>
      </c>
      <c r="T1444">
        <v>0</v>
      </c>
      <c r="U1444">
        <v>229962.95</v>
      </c>
      <c r="V1444">
        <v>-14063.43</v>
      </c>
      <c r="W1444">
        <v>0</v>
      </c>
      <c r="X1444">
        <v>0</v>
      </c>
      <c r="Y1444">
        <v>244026.38</v>
      </c>
      <c r="Z1444">
        <v>0</v>
      </c>
      <c r="AA1444">
        <v>229962.95</v>
      </c>
    </row>
    <row r="1445" spans="1:27" ht="15" customHeight="1" x14ac:dyDescent="0.25">
      <c r="A1445" s="37" t="str">
        <f t="shared" si="66"/>
        <v>LEARBFIgnore</v>
      </c>
      <c r="B1445" s="37" t="str">
        <f>VLOOKUP(L1445,Mapping!D:F,3,0)</f>
        <v>Ignore</v>
      </c>
      <c r="C1445" s="37" t="str">
        <f>VLOOKUP(L1445,Mapping!D:G,4,0)</f>
        <v>Ignore</v>
      </c>
      <c r="D1445" s="38">
        <f t="shared" si="67"/>
        <v>1.8983049999999999E-3</v>
      </c>
      <c r="E1445" s="38">
        <f t="shared" si="68"/>
        <v>3.0503539999999999E-3</v>
      </c>
      <c r="F1445" s="37" t="str">
        <f>VLOOKUP(L1445,Mapping!D:H,5,0)</f>
        <v>AUM</v>
      </c>
      <c r="G1445" t="s">
        <v>562</v>
      </c>
      <c r="H1445" t="s">
        <v>226</v>
      </c>
      <c r="I1445" t="s">
        <v>229</v>
      </c>
      <c r="J1445">
        <v>212000</v>
      </c>
      <c r="K1445" t="s">
        <v>595</v>
      </c>
      <c r="L1445">
        <v>213166</v>
      </c>
      <c r="M1445">
        <v>0</v>
      </c>
      <c r="N1445" t="s">
        <v>616</v>
      </c>
      <c r="O1445" t="s">
        <v>565</v>
      </c>
      <c r="P1445">
        <v>0</v>
      </c>
      <c r="Q1445">
        <v>11520.49</v>
      </c>
      <c r="R1445">
        <v>0</v>
      </c>
      <c r="S1445">
        <v>18983.05</v>
      </c>
      <c r="T1445">
        <v>0</v>
      </c>
      <c r="U1445">
        <v>30503.54</v>
      </c>
      <c r="V1445">
        <v>0</v>
      </c>
      <c r="W1445">
        <v>11520.49</v>
      </c>
      <c r="X1445">
        <v>0</v>
      </c>
      <c r="Y1445">
        <v>18983.05</v>
      </c>
      <c r="Z1445">
        <v>0</v>
      </c>
      <c r="AA1445">
        <v>30503.54</v>
      </c>
    </row>
    <row r="1446" spans="1:27" ht="15" customHeight="1" x14ac:dyDescent="0.25">
      <c r="A1446" s="37" t="str">
        <f t="shared" si="66"/>
        <v>LEARBFIgnore</v>
      </c>
      <c r="B1446" s="37" t="str">
        <f>VLOOKUP(L1446,Mapping!D:F,3,0)</f>
        <v>Ignore</v>
      </c>
      <c r="C1446" s="37" t="str">
        <f>VLOOKUP(L1446,Mapping!D:G,4,0)</f>
        <v>Ignore</v>
      </c>
      <c r="D1446" s="38">
        <f t="shared" si="67"/>
        <v>3.6963E-3</v>
      </c>
      <c r="E1446" s="38">
        <f t="shared" si="68"/>
        <v>3.381682E-3</v>
      </c>
      <c r="F1446" s="37" t="str">
        <f>VLOOKUP(L1446,Mapping!D:H,5,0)</f>
        <v>AUM</v>
      </c>
      <c r="G1446" t="s">
        <v>562</v>
      </c>
      <c r="H1446" t="s">
        <v>226</v>
      </c>
      <c r="I1446" t="s">
        <v>229</v>
      </c>
      <c r="J1446">
        <v>212000</v>
      </c>
      <c r="K1446" t="s">
        <v>595</v>
      </c>
      <c r="L1446">
        <v>214100</v>
      </c>
      <c r="M1446">
        <v>0</v>
      </c>
      <c r="N1446" t="s">
        <v>858</v>
      </c>
      <c r="O1446" t="s">
        <v>565</v>
      </c>
      <c r="P1446">
        <v>-3146.18</v>
      </c>
      <c r="Q1446">
        <v>0</v>
      </c>
      <c r="R1446">
        <v>0</v>
      </c>
      <c r="S1446">
        <v>36963</v>
      </c>
      <c r="T1446">
        <v>0</v>
      </c>
      <c r="U1446">
        <v>33816.82</v>
      </c>
      <c r="V1446">
        <v>-3146.18</v>
      </c>
      <c r="W1446">
        <v>0</v>
      </c>
      <c r="X1446">
        <v>0</v>
      </c>
      <c r="Y1446">
        <v>36963</v>
      </c>
      <c r="Z1446">
        <v>0</v>
      </c>
      <c r="AA1446">
        <v>33816.82</v>
      </c>
    </row>
    <row r="1447" spans="1:27" ht="15" customHeight="1" x14ac:dyDescent="0.25">
      <c r="A1447" s="37" t="str">
        <f t="shared" si="66"/>
        <v>LEARBFIgnore</v>
      </c>
      <c r="B1447" s="37" t="str">
        <f>VLOOKUP(L1447,Mapping!D:F,3,0)</f>
        <v>Ignore</v>
      </c>
      <c r="C1447" s="37" t="str">
        <f>VLOOKUP(L1447,Mapping!D:G,4,0)</f>
        <v>Ignore</v>
      </c>
      <c r="D1447" s="38">
        <f t="shared" si="67"/>
        <v>-9.9479199999999999E-4</v>
      </c>
      <c r="E1447" s="38">
        <f t="shared" si="68"/>
        <v>1.6393580000000003E-3</v>
      </c>
      <c r="F1447" s="37" t="str">
        <f>VLOOKUP(L1447,Mapping!D:H,5,0)</f>
        <v>AUM</v>
      </c>
      <c r="G1447" t="s">
        <v>562</v>
      </c>
      <c r="H1447" t="s">
        <v>226</v>
      </c>
      <c r="I1447" t="s">
        <v>229</v>
      </c>
      <c r="J1447">
        <v>213000</v>
      </c>
      <c r="K1447" t="s">
        <v>617</v>
      </c>
      <c r="L1447">
        <v>213500</v>
      </c>
      <c r="M1447">
        <v>0</v>
      </c>
      <c r="N1447" t="s">
        <v>618</v>
      </c>
      <c r="O1447" t="s">
        <v>565</v>
      </c>
      <c r="P1447">
        <v>0</v>
      </c>
      <c r="Q1447">
        <v>26341.5</v>
      </c>
      <c r="R1447">
        <v>-9947.92</v>
      </c>
      <c r="S1447">
        <v>0</v>
      </c>
      <c r="T1447">
        <v>0</v>
      </c>
      <c r="U1447">
        <v>16393.580000000002</v>
      </c>
      <c r="V1447">
        <v>0</v>
      </c>
      <c r="W1447">
        <v>26341.5</v>
      </c>
      <c r="X1447">
        <v>-9947.92</v>
      </c>
      <c r="Y1447">
        <v>0</v>
      </c>
      <c r="Z1447">
        <v>0</v>
      </c>
      <c r="AA1447">
        <v>16393.580000000002</v>
      </c>
    </row>
    <row r="1448" spans="1:27" ht="15" customHeight="1" x14ac:dyDescent="0.25">
      <c r="A1448" s="37" t="str">
        <f t="shared" si="66"/>
        <v>LEARBFIgnore</v>
      </c>
      <c r="B1448" s="37" t="str">
        <f>VLOOKUP(L1448,Mapping!D:F,3,0)</f>
        <v>Ignore</v>
      </c>
      <c r="C1448" s="37" t="str">
        <f>VLOOKUP(L1448,Mapping!D:G,4,0)</f>
        <v>Ignore</v>
      </c>
      <c r="D1448" s="38">
        <f t="shared" si="67"/>
        <v>8.3155700000000002E-4</v>
      </c>
      <c r="E1448" s="38">
        <f t="shared" si="68"/>
        <v>9.9857900000000009E-4</v>
      </c>
      <c r="F1448" s="37" t="str">
        <f>VLOOKUP(L1448,Mapping!D:H,5,0)</f>
        <v>AUM</v>
      </c>
      <c r="G1448" t="s">
        <v>562</v>
      </c>
      <c r="H1448" t="s">
        <v>226</v>
      </c>
      <c r="I1448" t="s">
        <v>229</v>
      </c>
      <c r="J1448">
        <v>220000</v>
      </c>
      <c r="K1448" t="s">
        <v>619</v>
      </c>
      <c r="L1448">
        <v>210125</v>
      </c>
      <c r="M1448">
        <v>0</v>
      </c>
      <c r="N1448" t="s">
        <v>1283</v>
      </c>
      <c r="O1448" t="s">
        <v>565</v>
      </c>
      <c r="P1448">
        <v>0</v>
      </c>
      <c r="Q1448">
        <v>1670.22</v>
      </c>
      <c r="R1448">
        <v>0</v>
      </c>
      <c r="S1448">
        <v>8315.57</v>
      </c>
      <c r="T1448">
        <v>0</v>
      </c>
      <c r="U1448">
        <v>9985.7900000000009</v>
      </c>
      <c r="V1448">
        <v>0</v>
      </c>
      <c r="W1448">
        <v>1670.22</v>
      </c>
      <c r="X1448">
        <v>0</v>
      </c>
      <c r="Y1448">
        <v>8315.57</v>
      </c>
      <c r="Z1448">
        <v>0</v>
      </c>
      <c r="AA1448">
        <v>9985.7900000000009</v>
      </c>
    </row>
    <row r="1449" spans="1:27" ht="15" customHeight="1" x14ac:dyDescent="0.25">
      <c r="A1449" s="37" t="str">
        <f t="shared" si="66"/>
        <v>LEARBF1.2</v>
      </c>
      <c r="B1449" s="37">
        <f>VLOOKUP(L1449,Mapping!D:F,3,0)</f>
        <v>1.2</v>
      </c>
      <c r="C1449" s="37" t="str">
        <f>VLOOKUP(L1449,Mapping!D:G,4,0)</f>
        <v>Ignore</v>
      </c>
      <c r="D1449" s="38">
        <f t="shared" si="67"/>
        <v>132.45944634200001</v>
      </c>
      <c r="E1449" s="38">
        <f t="shared" si="68"/>
        <v>232.75474599499998</v>
      </c>
      <c r="F1449" s="37">
        <f>VLOOKUP(L1449,Mapping!D:H,5,0)</f>
        <v>0</v>
      </c>
      <c r="G1449" t="s">
        <v>562</v>
      </c>
      <c r="H1449" t="s">
        <v>226</v>
      </c>
      <c r="I1449" t="s">
        <v>229</v>
      </c>
      <c r="J1449">
        <v>301000</v>
      </c>
      <c r="K1449" t="s">
        <v>624</v>
      </c>
      <c r="L1449">
        <v>310000</v>
      </c>
      <c r="M1449">
        <v>0</v>
      </c>
      <c r="N1449" t="s">
        <v>625</v>
      </c>
      <c r="O1449" t="s">
        <v>565</v>
      </c>
      <c r="P1449">
        <v>0</v>
      </c>
      <c r="Q1449">
        <v>1002952996.53</v>
      </c>
      <c r="R1449">
        <v>0</v>
      </c>
      <c r="S1449">
        <v>1324594463.4200001</v>
      </c>
      <c r="T1449">
        <v>0</v>
      </c>
      <c r="U1449">
        <v>2327547459.9499998</v>
      </c>
      <c r="V1449">
        <v>0</v>
      </c>
      <c r="W1449">
        <v>1002952996.53</v>
      </c>
      <c r="X1449">
        <v>0</v>
      </c>
      <c r="Y1449">
        <v>1324594463.4200001</v>
      </c>
      <c r="Z1449">
        <v>0</v>
      </c>
      <c r="AA1449">
        <v>2327547459.9499998</v>
      </c>
    </row>
    <row r="1450" spans="1:27" ht="15" customHeight="1" x14ac:dyDescent="0.25">
      <c r="A1450" s="37" t="str">
        <f t="shared" si="66"/>
        <v>LEARBFIgnore</v>
      </c>
      <c r="B1450" s="37" t="str">
        <f>VLOOKUP(L1450,Mapping!D:F,3,0)</f>
        <v>Ignore</v>
      </c>
      <c r="C1450" s="37" t="str">
        <f>VLOOKUP(L1450,Mapping!D:G,4,0)</f>
        <v>Ignore</v>
      </c>
      <c r="D1450" s="38">
        <f t="shared" si="67"/>
        <v>2.3366566629999999</v>
      </c>
      <c r="E1450" s="38">
        <f t="shared" si="68"/>
        <v>1.8198490120000002</v>
      </c>
      <c r="F1450" s="37">
        <f>VLOOKUP(L1450,Mapping!D:H,5,0)</f>
        <v>0</v>
      </c>
      <c r="G1450" t="s">
        <v>562</v>
      </c>
      <c r="H1450" t="s">
        <v>226</v>
      </c>
      <c r="I1450" t="s">
        <v>229</v>
      </c>
      <c r="J1450">
        <v>303000</v>
      </c>
      <c r="K1450" t="s">
        <v>626</v>
      </c>
      <c r="L1450">
        <v>303201</v>
      </c>
      <c r="M1450">
        <v>0</v>
      </c>
      <c r="N1450" t="s">
        <v>627</v>
      </c>
      <c r="O1450" t="s">
        <v>565</v>
      </c>
      <c r="P1450">
        <v>-5168076.51</v>
      </c>
      <c r="Q1450">
        <v>0</v>
      </c>
      <c r="R1450">
        <v>0</v>
      </c>
      <c r="S1450">
        <v>23366566.629999999</v>
      </c>
      <c r="T1450">
        <v>0</v>
      </c>
      <c r="U1450">
        <v>18198490.120000001</v>
      </c>
      <c r="V1450">
        <v>-5168076.51</v>
      </c>
      <c r="W1450">
        <v>0</v>
      </c>
      <c r="X1450">
        <v>0</v>
      </c>
      <c r="Y1450">
        <v>23366566.629999999</v>
      </c>
      <c r="Z1450">
        <v>0</v>
      </c>
      <c r="AA1450">
        <v>18198490.120000001</v>
      </c>
    </row>
    <row r="1451" spans="1:27" ht="15" customHeight="1" x14ac:dyDescent="0.25">
      <c r="A1451" s="37" t="str">
        <f t="shared" si="66"/>
        <v>LEARBFIgnore</v>
      </c>
      <c r="B1451" s="37" t="str">
        <f>VLOOKUP(L1451,Mapping!D:F,3,0)</f>
        <v>Ignore</v>
      </c>
      <c r="C1451" s="37" t="str">
        <f>VLOOKUP(L1451,Mapping!D:G,4,0)</f>
        <v>Ignore</v>
      </c>
      <c r="D1451" s="38">
        <f t="shared" si="67"/>
        <v>2.4275700000000002E-4</v>
      </c>
      <c r="E1451" s="38">
        <f t="shared" si="68"/>
        <v>-0.146910494</v>
      </c>
      <c r="F1451" s="37">
        <f>VLOOKUP(L1451,Mapping!D:H,5,0)</f>
        <v>0</v>
      </c>
      <c r="G1451" t="s">
        <v>562</v>
      </c>
      <c r="H1451" t="s">
        <v>226</v>
      </c>
      <c r="I1451" t="s">
        <v>229</v>
      </c>
      <c r="J1451">
        <v>303000</v>
      </c>
      <c r="K1451" t="s">
        <v>626</v>
      </c>
      <c r="L1451">
        <v>303215</v>
      </c>
      <c r="M1451">
        <v>0</v>
      </c>
      <c r="N1451" t="s">
        <v>753</v>
      </c>
      <c r="O1451" t="s">
        <v>565</v>
      </c>
      <c r="P1451">
        <v>-1471532.51</v>
      </c>
      <c r="Q1451">
        <v>0</v>
      </c>
      <c r="R1451">
        <v>0</v>
      </c>
      <c r="S1451">
        <v>2427.5700000000002</v>
      </c>
      <c r="T1451">
        <v>-1469104.94</v>
      </c>
      <c r="U1451">
        <v>0</v>
      </c>
      <c r="V1451">
        <v>-1471532.51</v>
      </c>
      <c r="W1451">
        <v>0</v>
      </c>
      <c r="X1451">
        <v>0</v>
      </c>
      <c r="Y1451">
        <v>2427.5700000000002</v>
      </c>
      <c r="Z1451">
        <v>-1469104.94</v>
      </c>
      <c r="AA1451">
        <v>0</v>
      </c>
    </row>
    <row r="1452" spans="1:27" ht="15" customHeight="1" x14ac:dyDescent="0.25">
      <c r="A1452" s="37" t="str">
        <f t="shared" si="66"/>
        <v>LEARBFIgnore</v>
      </c>
      <c r="B1452" s="37" t="str">
        <f>VLOOKUP(L1452,Mapping!D:F,3,0)</f>
        <v>Ignore</v>
      </c>
      <c r="C1452" s="37" t="str">
        <f>VLOOKUP(L1452,Mapping!D:G,4,0)</f>
        <v>Ignore</v>
      </c>
      <c r="D1452" s="38">
        <f t="shared" si="67"/>
        <v>-9.861321000000001E-3</v>
      </c>
      <c r="E1452" s="38">
        <f t="shared" si="68"/>
        <v>-5.9983372E-2</v>
      </c>
      <c r="F1452" s="37">
        <f>VLOOKUP(L1452,Mapping!D:H,5,0)</f>
        <v>0</v>
      </c>
      <c r="G1452" t="s">
        <v>562</v>
      </c>
      <c r="H1452" t="s">
        <v>226</v>
      </c>
      <c r="I1452" t="s">
        <v>229</v>
      </c>
      <c r="J1452">
        <v>303000</v>
      </c>
      <c r="K1452" t="s">
        <v>626</v>
      </c>
      <c r="L1452">
        <v>303229</v>
      </c>
      <c r="M1452">
        <v>0</v>
      </c>
      <c r="N1452" t="s">
        <v>754</v>
      </c>
      <c r="O1452" t="s">
        <v>565</v>
      </c>
      <c r="P1452">
        <v>-501220.51</v>
      </c>
      <c r="Q1452">
        <v>0</v>
      </c>
      <c r="R1452">
        <v>-98613.21</v>
      </c>
      <c r="S1452">
        <v>0</v>
      </c>
      <c r="T1452">
        <v>-599833.72</v>
      </c>
      <c r="U1452">
        <v>0</v>
      </c>
      <c r="V1452">
        <v>-501220.51</v>
      </c>
      <c r="W1452">
        <v>0</v>
      </c>
      <c r="X1452">
        <v>-98613.21</v>
      </c>
      <c r="Y1452">
        <v>0</v>
      </c>
      <c r="Z1452">
        <v>-599833.72</v>
      </c>
      <c r="AA1452">
        <v>0</v>
      </c>
    </row>
    <row r="1453" spans="1:27" ht="15" customHeight="1" x14ac:dyDescent="0.25">
      <c r="A1453" s="37" t="str">
        <f t="shared" si="66"/>
        <v>LEARBFIgnore</v>
      </c>
      <c r="B1453" s="37" t="str">
        <f>VLOOKUP(L1453,Mapping!D:F,3,0)</f>
        <v>Ignore</v>
      </c>
      <c r="C1453" s="37" t="str">
        <f>VLOOKUP(L1453,Mapping!D:G,4,0)</f>
        <v>Ignore</v>
      </c>
      <c r="D1453" s="38">
        <f t="shared" si="67"/>
        <v>47.860869862999998</v>
      </c>
      <c r="E1453" s="38">
        <f t="shared" si="68"/>
        <v>47.036119303</v>
      </c>
      <c r="F1453" s="37">
        <f>VLOOKUP(L1453,Mapping!D:H,5,0)</f>
        <v>0</v>
      </c>
      <c r="G1453" t="s">
        <v>562</v>
      </c>
      <c r="H1453" t="s">
        <v>226</v>
      </c>
      <c r="I1453" t="s">
        <v>229</v>
      </c>
      <c r="J1453">
        <v>303000</v>
      </c>
      <c r="K1453" t="s">
        <v>626</v>
      </c>
      <c r="L1453">
        <v>303245</v>
      </c>
      <c r="M1453">
        <v>0</v>
      </c>
      <c r="N1453" t="s">
        <v>629</v>
      </c>
      <c r="O1453" t="s">
        <v>565</v>
      </c>
      <c r="P1453">
        <v>-8247505.5999999996</v>
      </c>
      <c r="Q1453">
        <v>0</v>
      </c>
      <c r="R1453">
        <v>0</v>
      </c>
      <c r="S1453">
        <v>478608698.63</v>
      </c>
      <c r="T1453">
        <v>0</v>
      </c>
      <c r="U1453">
        <v>470361193.02999997</v>
      </c>
      <c r="V1453">
        <v>-8247505.5999999996</v>
      </c>
      <c r="W1453">
        <v>0</v>
      </c>
      <c r="X1453">
        <v>0</v>
      </c>
      <c r="Y1453">
        <v>478608698.63</v>
      </c>
      <c r="Z1453">
        <v>0</v>
      </c>
      <c r="AA1453">
        <v>470361193.02999997</v>
      </c>
    </row>
    <row r="1454" spans="1:27" ht="15" customHeight="1" x14ac:dyDescent="0.25">
      <c r="A1454" s="37" t="str">
        <f t="shared" si="66"/>
        <v>LEARBFIgnore</v>
      </c>
      <c r="B1454" s="37" t="str">
        <f>VLOOKUP(L1454,Mapping!D:F,3,0)</f>
        <v>Ignore</v>
      </c>
      <c r="C1454" s="37" t="str">
        <f>VLOOKUP(L1454,Mapping!D:G,4,0)</f>
        <v>Ignore</v>
      </c>
      <c r="D1454" s="38">
        <f t="shared" si="67"/>
        <v>9.9763400000000006E-4</v>
      </c>
      <c r="E1454" s="38">
        <f t="shared" si="68"/>
        <v>-3.3927550000000003E-3</v>
      </c>
      <c r="F1454" s="37">
        <f>VLOOKUP(L1454,Mapping!D:H,5,0)</f>
        <v>0</v>
      </c>
      <c r="G1454" t="s">
        <v>562</v>
      </c>
      <c r="H1454" t="s">
        <v>226</v>
      </c>
      <c r="I1454" t="s">
        <v>229</v>
      </c>
      <c r="J1454">
        <v>303000</v>
      </c>
      <c r="K1454" t="s">
        <v>626</v>
      </c>
      <c r="L1454">
        <v>303248</v>
      </c>
      <c r="M1454">
        <v>0</v>
      </c>
      <c r="N1454" t="s">
        <v>755</v>
      </c>
      <c r="O1454" t="s">
        <v>565</v>
      </c>
      <c r="P1454">
        <v>-43903.89</v>
      </c>
      <c r="Q1454">
        <v>0</v>
      </c>
      <c r="R1454">
        <v>0</v>
      </c>
      <c r="S1454">
        <v>9976.34</v>
      </c>
      <c r="T1454">
        <v>-33927.550000000003</v>
      </c>
      <c r="U1454">
        <v>0</v>
      </c>
      <c r="V1454">
        <v>-43903.89</v>
      </c>
      <c r="W1454">
        <v>0</v>
      </c>
      <c r="X1454">
        <v>0</v>
      </c>
      <c r="Y1454">
        <v>9976.34</v>
      </c>
      <c r="Z1454">
        <v>-33927.550000000003</v>
      </c>
      <c r="AA1454">
        <v>0</v>
      </c>
    </row>
    <row r="1455" spans="1:27" ht="15" customHeight="1" x14ac:dyDescent="0.25">
      <c r="A1455" s="37" t="str">
        <f t="shared" si="66"/>
        <v>LEARBFIgnore</v>
      </c>
      <c r="B1455" s="37" t="str">
        <f>VLOOKUP(L1455,Mapping!D:F,3,0)</f>
        <v>Ignore</v>
      </c>
      <c r="C1455" s="37" t="str">
        <f>VLOOKUP(L1455,Mapping!D:G,4,0)</f>
        <v>Ignore</v>
      </c>
      <c r="D1455" s="38">
        <f t="shared" si="67"/>
        <v>2.6595599999999997E-4</v>
      </c>
      <c r="E1455" s="38">
        <f t="shared" si="68"/>
        <v>-6.4254204000000009E-2</v>
      </c>
      <c r="F1455" s="37">
        <f>VLOOKUP(L1455,Mapping!D:H,5,0)</f>
        <v>0</v>
      </c>
      <c r="G1455" t="s">
        <v>562</v>
      </c>
      <c r="H1455" t="s">
        <v>226</v>
      </c>
      <c r="I1455" t="s">
        <v>229</v>
      </c>
      <c r="J1455">
        <v>303000</v>
      </c>
      <c r="K1455" t="s">
        <v>626</v>
      </c>
      <c r="L1455">
        <v>303268</v>
      </c>
      <c r="M1455">
        <v>0</v>
      </c>
      <c r="N1455" t="s">
        <v>757</v>
      </c>
      <c r="O1455" t="s">
        <v>565</v>
      </c>
      <c r="P1455">
        <v>-645201.6</v>
      </c>
      <c r="Q1455">
        <v>0</v>
      </c>
      <c r="R1455">
        <v>0</v>
      </c>
      <c r="S1455">
        <v>2659.56</v>
      </c>
      <c r="T1455">
        <v>-642542.04</v>
      </c>
      <c r="U1455">
        <v>0</v>
      </c>
      <c r="V1455">
        <v>-645201.6</v>
      </c>
      <c r="W1455">
        <v>0</v>
      </c>
      <c r="X1455">
        <v>0</v>
      </c>
      <c r="Y1455">
        <v>2659.56</v>
      </c>
      <c r="Z1455">
        <v>-642542.04</v>
      </c>
      <c r="AA1455">
        <v>0</v>
      </c>
    </row>
    <row r="1456" spans="1:27" ht="15" customHeight="1" x14ac:dyDescent="0.25">
      <c r="A1456" s="37" t="str">
        <f t="shared" si="66"/>
        <v>LEARBFIgnore</v>
      </c>
      <c r="B1456" s="37" t="str">
        <f>VLOOKUP(L1456,Mapping!D:F,3,0)</f>
        <v>Ignore</v>
      </c>
      <c r="C1456" s="37" t="str">
        <f>VLOOKUP(L1456,Mapping!D:G,4,0)</f>
        <v>Ignore</v>
      </c>
      <c r="D1456" s="38">
        <f t="shared" si="67"/>
        <v>0</v>
      </c>
      <c r="E1456" s="38">
        <f t="shared" si="68"/>
        <v>11.353448683</v>
      </c>
      <c r="F1456" s="37">
        <f>VLOOKUP(L1456,Mapping!D:H,5,0)</f>
        <v>0</v>
      </c>
      <c r="G1456" t="s">
        <v>562</v>
      </c>
      <c r="H1456" t="s">
        <v>226</v>
      </c>
      <c r="I1456" t="s">
        <v>229</v>
      </c>
      <c r="J1456">
        <v>303000</v>
      </c>
      <c r="K1456" t="s">
        <v>626</v>
      </c>
      <c r="L1456">
        <v>390000</v>
      </c>
      <c r="M1456">
        <v>0</v>
      </c>
      <c r="N1456" t="s">
        <v>631</v>
      </c>
      <c r="O1456" t="s">
        <v>565</v>
      </c>
      <c r="P1456">
        <v>0</v>
      </c>
      <c r="Q1456">
        <v>113534486.83</v>
      </c>
      <c r="R1456">
        <v>0</v>
      </c>
      <c r="S1456">
        <v>0</v>
      </c>
      <c r="T1456">
        <v>0</v>
      </c>
      <c r="U1456">
        <v>113534486.83</v>
      </c>
      <c r="V1456">
        <v>0</v>
      </c>
      <c r="W1456">
        <v>113534486.83</v>
      </c>
      <c r="X1456">
        <v>0</v>
      </c>
      <c r="Y1456">
        <v>0</v>
      </c>
      <c r="Z1456">
        <v>0</v>
      </c>
      <c r="AA1456">
        <v>113534486.83</v>
      </c>
    </row>
    <row r="1457" spans="1:27" ht="15" customHeight="1" x14ac:dyDescent="0.25">
      <c r="A1457" s="37" t="str">
        <f t="shared" si="66"/>
        <v>LEARBFIgnore</v>
      </c>
      <c r="B1457" s="37" t="str">
        <f>VLOOKUP(L1457,Mapping!D:F,3,0)</f>
        <v>Ignore</v>
      </c>
      <c r="C1457" s="37" t="str">
        <f>VLOOKUP(L1457,Mapping!D:G,4,0)</f>
        <v>Ignore</v>
      </c>
      <c r="D1457" s="38">
        <f t="shared" si="67"/>
        <v>0</v>
      </c>
      <c r="E1457" s="38">
        <f t="shared" si="68"/>
        <v>-0.78390139999999997</v>
      </c>
      <c r="F1457" s="37">
        <f>VLOOKUP(L1457,Mapping!D:H,5,0)</f>
        <v>0</v>
      </c>
      <c r="G1457" t="s">
        <v>562</v>
      </c>
      <c r="H1457" t="s">
        <v>226</v>
      </c>
      <c r="I1457" t="s">
        <v>229</v>
      </c>
      <c r="J1457">
        <v>303000</v>
      </c>
      <c r="K1457" t="s">
        <v>626</v>
      </c>
      <c r="L1457">
        <v>390001</v>
      </c>
      <c r="M1457">
        <v>0</v>
      </c>
      <c r="N1457" t="s">
        <v>632</v>
      </c>
      <c r="O1457" t="s">
        <v>565</v>
      </c>
      <c r="P1457">
        <v>-7839014</v>
      </c>
      <c r="Q1457">
        <v>0</v>
      </c>
      <c r="R1457">
        <v>0</v>
      </c>
      <c r="S1457">
        <v>0</v>
      </c>
      <c r="T1457">
        <v>-7839014</v>
      </c>
      <c r="U1457">
        <v>0</v>
      </c>
      <c r="V1457">
        <v>-7839014</v>
      </c>
      <c r="W1457">
        <v>0</v>
      </c>
      <c r="X1457">
        <v>0</v>
      </c>
      <c r="Y1457">
        <v>0</v>
      </c>
      <c r="Z1457">
        <v>-7839014</v>
      </c>
      <c r="AA1457">
        <v>0</v>
      </c>
    </row>
    <row r="1458" spans="1:27" ht="15" customHeight="1" x14ac:dyDescent="0.25">
      <c r="A1458" s="37" t="str">
        <f t="shared" si="66"/>
        <v>LEARBFIgnore</v>
      </c>
      <c r="B1458" s="37" t="str">
        <f>VLOOKUP(L1458,Mapping!D:F,3,0)</f>
        <v>Ignore</v>
      </c>
      <c r="C1458" s="37" t="str">
        <f>VLOOKUP(L1458,Mapping!D:G,4,0)</f>
        <v>Ignore</v>
      </c>
      <c r="D1458" s="38">
        <f t="shared" si="67"/>
        <v>0</v>
      </c>
      <c r="E1458" s="38">
        <f t="shared" si="68"/>
        <v>-0.84583436400000001</v>
      </c>
      <c r="F1458" s="37">
        <f>VLOOKUP(L1458,Mapping!D:H,5,0)</f>
        <v>0</v>
      </c>
      <c r="G1458" t="s">
        <v>562</v>
      </c>
      <c r="H1458" t="s">
        <v>226</v>
      </c>
      <c r="I1458" t="s">
        <v>229</v>
      </c>
      <c r="J1458">
        <v>303000</v>
      </c>
      <c r="K1458" t="s">
        <v>626</v>
      </c>
      <c r="L1458">
        <v>390405</v>
      </c>
      <c r="M1458">
        <v>0</v>
      </c>
      <c r="N1458" t="s">
        <v>634</v>
      </c>
      <c r="O1458" t="s">
        <v>565</v>
      </c>
      <c r="P1458">
        <v>-8458343.6400000006</v>
      </c>
      <c r="Q1458">
        <v>0</v>
      </c>
      <c r="R1458">
        <v>0</v>
      </c>
      <c r="S1458">
        <v>0</v>
      </c>
      <c r="T1458">
        <v>-8458343.6400000006</v>
      </c>
      <c r="U1458">
        <v>0</v>
      </c>
      <c r="V1458">
        <v>-8458343.6400000006</v>
      </c>
      <c r="W1458">
        <v>0</v>
      </c>
      <c r="X1458">
        <v>0</v>
      </c>
      <c r="Y1458">
        <v>0</v>
      </c>
      <c r="Z1458">
        <v>-8458343.6400000006</v>
      </c>
      <c r="AA1458">
        <v>0</v>
      </c>
    </row>
    <row r="1459" spans="1:27" ht="15" customHeight="1" x14ac:dyDescent="0.25">
      <c r="A1459" s="37" t="str">
        <f t="shared" si="66"/>
        <v>LEARBFIgnore</v>
      </c>
      <c r="B1459" s="37" t="str">
        <f>VLOOKUP(L1459,Mapping!D:F,3,0)</f>
        <v>Ignore</v>
      </c>
      <c r="C1459" s="37" t="str">
        <f>VLOOKUP(L1459,Mapping!D:G,4,0)</f>
        <v>Ignore</v>
      </c>
      <c r="D1459" s="38">
        <f t="shared" si="67"/>
        <v>0</v>
      </c>
      <c r="E1459" s="38">
        <f t="shared" si="68"/>
        <v>1.1598536E-2</v>
      </c>
      <c r="F1459" s="37">
        <f>VLOOKUP(L1459,Mapping!D:H,5,0)</f>
        <v>0</v>
      </c>
      <c r="G1459" t="s">
        <v>562</v>
      </c>
      <c r="H1459" t="s">
        <v>226</v>
      </c>
      <c r="I1459" t="s">
        <v>229</v>
      </c>
      <c r="J1459">
        <v>303000</v>
      </c>
      <c r="K1459" t="s">
        <v>626</v>
      </c>
      <c r="L1459">
        <v>390406</v>
      </c>
      <c r="M1459">
        <v>0</v>
      </c>
      <c r="N1459" t="s">
        <v>935</v>
      </c>
      <c r="O1459" t="s">
        <v>565</v>
      </c>
      <c r="P1459">
        <v>0</v>
      </c>
      <c r="Q1459">
        <v>115985.36</v>
      </c>
      <c r="R1459">
        <v>0</v>
      </c>
      <c r="S1459">
        <v>0</v>
      </c>
      <c r="T1459">
        <v>0</v>
      </c>
      <c r="U1459">
        <v>115985.36</v>
      </c>
      <c r="V1459">
        <v>0</v>
      </c>
      <c r="W1459">
        <v>115985.36</v>
      </c>
      <c r="X1459">
        <v>0</v>
      </c>
      <c r="Y1459">
        <v>0</v>
      </c>
      <c r="Z1459">
        <v>0</v>
      </c>
      <c r="AA1459">
        <v>115985.36</v>
      </c>
    </row>
    <row r="1460" spans="1:27" ht="15" customHeight="1" x14ac:dyDescent="0.25">
      <c r="A1460" s="37" t="str">
        <f t="shared" si="66"/>
        <v>LEARBFIgnore</v>
      </c>
      <c r="B1460" s="37" t="str">
        <f>VLOOKUP(L1460,Mapping!D:F,3,0)</f>
        <v>Ignore</v>
      </c>
      <c r="C1460" s="37" t="str">
        <f>VLOOKUP(L1460,Mapping!D:G,4,0)</f>
        <v>Ignore</v>
      </c>
      <c r="D1460" s="38">
        <f t="shared" si="67"/>
        <v>0</v>
      </c>
      <c r="E1460" s="38">
        <f t="shared" si="68"/>
        <v>-8.5641970000000008E-3</v>
      </c>
      <c r="F1460" s="37">
        <f>VLOOKUP(L1460,Mapping!D:H,5,0)</f>
        <v>0</v>
      </c>
      <c r="G1460" t="s">
        <v>562</v>
      </c>
      <c r="H1460" t="s">
        <v>226</v>
      </c>
      <c r="I1460" t="s">
        <v>229</v>
      </c>
      <c r="J1460">
        <v>303000</v>
      </c>
      <c r="K1460" t="s">
        <v>626</v>
      </c>
      <c r="L1460">
        <v>390415</v>
      </c>
      <c r="M1460">
        <v>0</v>
      </c>
      <c r="N1460" t="s">
        <v>759</v>
      </c>
      <c r="O1460" t="s">
        <v>565</v>
      </c>
      <c r="P1460">
        <v>-85641.97</v>
      </c>
      <c r="Q1460">
        <v>0</v>
      </c>
      <c r="R1460">
        <v>0</v>
      </c>
      <c r="S1460">
        <v>0</v>
      </c>
      <c r="T1460">
        <v>-85641.97</v>
      </c>
      <c r="U1460">
        <v>0</v>
      </c>
      <c r="V1460">
        <v>-85641.97</v>
      </c>
      <c r="W1460">
        <v>0</v>
      </c>
      <c r="X1460">
        <v>0</v>
      </c>
      <c r="Y1460">
        <v>0</v>
      </c>
      <c r="Z1460">
        <v>-85641.97</v>
      </c>
      <c r="AA1460">
        <v>0</v>
      </c>
    </row>
    <row r="1461" spans="1:27" ht="15" customHeight="1" x14ac:dyDescent="0.25">
      <c r="A1461" s="37" t="str">
        <f t="shared" si="66"/>
        <v>LEARBFIgnore</v>
      </c>
      <c r="B1461" s="37" t="str">
        <f>VLOOKUP(L1461,Mapping!D:F,3,0)</f>
        <v>Ignore</v>
      </c>
      <c r="C1461" s="37" t="str">
        <f>VLOOKUP(L1461,Mapping!D:G,4,0)</f>
        <v>Ignore</v>
      </c>
      <c r="D1461" s="38">
        <f t="shared" si="67"/>
        <v>0</v>
      </c>
      <c r="E1461" s="38">
        <f t="shared" si="68"/>
        <v>-0.11932141400000001</v>
      </c>
      <c r="F1461" s="37">
        <f>VLOOKUP(L1461,Mapping!D:H,5,0)</f>
        <v>0</v>
      </c>
      <c r="G1461" t="s">
        <v>562</v>
      </c>
      <c r="H1461" t="s">
        <v>226</v>
      </c>
      <c r="I1461" t="s">
        <v>229</v>
      </c>
      <c r="J1461">
        <v>303000</v>
      </c>
      <c r="K1461" t="s">
        <v>626</v>
      </c>
      <c r="L1461">
        <v>390429</v>
      </c>
      <c r="M1461">
        <v>0</v>
      </c>
      <c r="N1461" t="s">
        <v>760</v>
      </c>
      <c r="O1461" t="s">
        <v>565</v>
      </c>
      <c r="P1461">
        <v>-1193214.1400000001</v>
      </c>
      <c r="Q1461">
        <v>0</v>
      </c>
      <c r="R1461">
        <v>0</v>
      </c>
      <c r="S1461">
        <v>0</v>
      </c>
      <c r="T1461">
        <v>-1193214.1400000001</v>
      </c>
      <c r="U1461">
        <v>0</v>
      </c>
      <c r="V1461">
        <v>-1193214.1400000001</v>
      </c>
      <c r="W1461">
        <v>0</v>
      </c>
      <c r="X1461">
        <v>0</v>
      </c>
      <c r="Y1461">
        <v>0</v>
      </c>
      <c r="Z1461">
        <v>-1193214.1400000001</v>
      </c>
      <c r="AA1461">
        <v>0</v>
      </c>
    </row>
    <row r="1462" spans="1:27" ht="15" customHeight="1" x14ac:dyDescent="0.25">
      <c r="A1462" s="37" t="str">
        <f t="shared" si="66"/>
        <v>LEARBFIgnore</v>
      </c>
      <c r="B1462" s="37" t="str">
        <f>VLOOKUP(L1462,Mapping!D:F,3,0)</f>
        <v>Ignore</v>
      </c>
      <c r="C1462" s="37" t="str">
        <f>VLOOKUP(L1462,Mapping!D:G,4,0)</f>
        <v>Ignore</v>
      </c>
      <c r="D1462" s="38">
        <f t="shared" si="67"/>
        <v>0</v>
      </c>
      <c r="E1462" s="38">
        <f t="shared" si="68"/>
        <v>20.501088371999998</v>
      </c>
      <c r="F1462" s="37">
        <f>VLOOKUP(L1462,Mapping!D:H,5,0)</f>
        <v>0</v>
      </c>
      <c r="G1462" t="s">
        <v>562</v>
      </c>
      <c r="H1462" t="s">
        <v>226</v>
      </c>
      <c r="I1462" t="s">
        <v>229</v>
      </c>
      <c r="J1462">
        <v>303000</v>
      </c>
      <c r="K1462" t="s">
        <v>626</v>
      </c>
      <c r="L1462">
        <v>390445</v>
      </c>
      <c r="M1462">
        <v>0</v>
      </c>
      <c r="N1462" t="s">
        <v>635</v>
      </c>
      <c r="O1462" t="s">
        <v>565</v>
      </c>
      <c r="P1462">
        <v>0</v>
      </c>
      <c r="Q1462">
        <v>205010883.72</v>
      </c>
      <c r="R1462">
        <v>0</v>
      </c>
      <c r="S1462">
        <v>0</v>
      </c>
      <c r="T1462">
        <v>0</v>
      </c>
      <c r="U1462">
        <v>205010883.72</v>
      </c>
      <c r="V1462">
        <v>0</v>
      </c>
      <c r="W1462">
        <v>205010883.72</v>
      </c>
      <c r="X1462">
        <v>0</v>
      </c>
      <c r="Y1462">
        <v>0</v>
      </c>
      <c r="Z1462">
        <v>0</v>
      </c>
      <c r="AA1462">
        <v>205010883.72</v>
      </c>
    </row>
    <row r="1463" spans="1:27" ht="15" customHeight="1" x14ac:dyDescent="0.25">
      <c r="A1463" s="37" t="str">
        <f t="shared" si="66"/>
        <v>LEARBFIgnore</v>
      </c>
      <c r="B1463" s="37" t="str">
        <f>VLOOKUP(L1463,Mapping!D:F,3,0)</f>
        <v>Ignore</v>
      </c>
      <c r="C1463" s="37" t="str">
        <f>VLOOKUP(L1463,Mapping!D:G,4,0)</f>
        <v>Ignore</v>
      </c>
      <c r="D1463" s="38">
        <f t="shared" si="67"/>
        <v>0</v>
      </c>
      <c r="E1463" s="38">
        <f t="shared" si="68"/>
        <v>-1.880167688</v>
      </c>
      <c r="F1463" s="37">
        <f>VLOOKUP(L1463,Mapping!D:H,5,0)</f>
        <v>0</v>
      </c>
      <c r="G1463" t="s">
        <v>562</v>
      </c>
      <c r="H1463" t="s">
        <v>226</v>
      </c>
      <c r="I1463" t="s">
        <v>229</v>
      </c>
      <c r="J1463">
        <v>303000</v>
      </c>
      <c r="K1463" t="s">
        <v>626</v>
      </c>
      <c r="L1463">
        <v>390448</v>
      </c>
      <c r="M1463">
        <v>0</v>
      </c>
      <c r="N1463" t="s">
        <v>761</v>
      </c>
      <c r="O1463" t="s">
        <v>565</v>
      </c>
      <c r="P1463">
        <v>-18801676.879999999</v>
      </c>
      <c r="Q1463">
        <v>0</v>
      </c>
      <c r="R1463">
        <v>0</v>
      </c>
      <c r="S1463">
        <v>0</v>
      </c>
      <c r="T1463">
        <v>-18801676.879999999</v>
      </c>
      <c r="U1463">
        <v>0</v>
      </c>
      <c r="V1463">
        <v>-18801676.879999999</v>
      </c>
      <c r="W1463">
        <v>0</v>
      </c>
      <c r="X1463">
        <v>0</v>
      </c>
      <c r="Y1463">
        <v>0</v>
      </c>
      <c r="Z1463">
        <v>-18801676.879999999</v>
      </c>
      <c r="AA1463">
        <v>0</v>
      </c>
    </row>
    <row r="1464" spans="1:27" ht="15" customHeight="1" x14ac:dyDescent="0.25">
      <c r="A1464" s="37" t="str">
        <f t="shared" si="66"/>
        <v>LEARBFIgnore</v>
      </c>
      <c r="B1464" s="37" t="str">
        <f>VLOOKUP(L1464,Mapping!D:F,3,0)</f>
        <v>Ignore</v>
      </c>
      <c r="C1464" s="37" t="str">
        <f>VLOOKUP(L1464,Mapping!D:G,4,0)</f>
        <v>Ignore</v>
      </c>
      <c r="D1464" s="38">
        <f t="shared" si="67"/>
        <v>0</v>
      </c>
      <c r="E1464" s="38">
        <f t="shared" si="68"/>
        <v>-0.67143490299999997</v>
      </c>
      <c r="F1464" s="37">
        <f>VLOOKUP(L1464,Mapping!D:H,5,0)</f>
        <v>0</v>
      </c>
      <c r="G1464" t="s">
        <v>562</v>
      </c>
      <c r="H1464" t="s">
        <v>226</v>
      </c>
      <c r="I1464" t="s">
        <v>229</v>
      </c>
      <c r="J1464">
        <v>303000</v>
      </c>
      <c r="K1464" t="s">
        <v>626</v>
      </c>
      <c r="L1464">
        <v>390468</v>
      </c>
      <c r="M1464">
        <v>0</v>
      </c>
      <c r="N1464" t="s">
        <v>763</v>
      </c>
      <c r="O1464" t="s">
        <v>565</v>
      </c>
      <c r="P1464">
        <v>-6714349.0300000003</v>
      </c>
      <c r="Q1464">
        <v>0</v>
      </c>
      <c r="R1464">
        <v>0</v>
      </c>
      <c r="S1464">
        <v>0</v>
      </c>
      <c r="T1464">
        <v>-6714349.0300000003</v>
      </c>
      <c r="U1464">
        <v>0</v>
      </c>
      <c r="V1464">
        <v>-6714349.0300000003</v>
      </c>
      <c r="W1464">
        <v>0</v>
      </c>
      <c r="X1464">
        <v>0</v>
      </c>
      <c r="Y1464">
        <v>0</v>
      </c>
      <c r="Z1464">
        <v>-6714349.0300000003</v>
      </c>
      <c r="AA1464">
        <v>0</v>
      </c>
    </row>
    <row r="1465" spans="1:27" ht="15" customHeight="1" x14ac:dyDescent="0.25">
      <c r="A1465" s="37" t="str">
        <f t="shared" si="66"/>
        <v>LEARBF5.3</v>
      </c>
      <c r="B1465" s="37">
        <f>VLOOKUP(L1465,Mapping!D:F,3,0)</f>
        <v>5.3</v>
      </c>
      <c r="C1465" s="37" t="str">
        <f>VLOOKUP(L1465,Mapping!D:G,4,0)</f>
        <v>Ignore</v>
      </c>
      <c r="D1465" s="38">
        <f t="shared" si="67"/>
        <v>10.627237023999999</v>
      </c>
      <c r="E1465" s="38">
        <f t="shared" si="68"/>
        <v>37.252419485000004</v>
      </c>
      <c r="F1465" s="37">
        <f>VLOOKUP(L1465,Mapping!D:H,5,0)</f>
        <v>0</v>
      </c>
      <c r="G1465" t="s">
        <v>562</v>
      </c>
      <c r="H1465" t="s">
        <v>226</v>
      </c>
      <c r="I1465" t="s">
        <v>229</v>
      </c>
      <c r="J1465">
        <v>410000</v>
      </c>
      <c r="K1465" t="s">
        <v>637</v>
      </c>
      <c r="L1465">
        <v>411100</v>
      </c>
      <c r="M1465">
        <v>0</v>
      </c>
      <c r="N1465" t="s">
        <v>694</v>
      </c>
      <c r="O1465" t="s">
        <v>565</v>
      </c>
      <c r="P1465">
        <v>0</v>
      </c>
      <c r="Q1465">
        <v>266251824.61000001</v>
      </c>
      <c r="R1465">
        <v>0</v>
      </c>
      <c r="S1465">
        <v>106272370.23999999</v>
      </c>
      <c r="T1465">
        <v>0</v>
      </c>
      <c r="U1465">
        <v>372524194.85000002</v>
      </c>
      <c r="V1465">
        <v>0</v>
      </c>
      <c r="W1465">
        <v>266251824.61000001</v>
      </c>
      <c r="X1465">
        <v>0</v>
      </c>
      <c r="Y1465">
        <v>106272370.23999999</v>
      </c>
      <c r="Z1465">
        <v>0</v>
      </c>
      <c r="AA1465">
        <v>372524194.85000002</v>
      </c>
    </row>
    <row r="1466" spans="1:27" ht="15" customHeight="1" x14ac:dyDescent="0.25">
      <c r="A1466" s="37" t="str">
        <f t="shared" si="66"/>
        <v>LEARBF5.3</v>
      </c>
      <c r="B1466" s="37">
        <f>VLOOKUP(L1466,Mapping!D:F,3,0)</f>
        <v>5.3</v>
      </c>
      <c r="C1466" s="37" t="str">
        <f>VLOOKUP(L1466,Mapping!D:G,4,0)</f>
        <v>Ignore</v>
      </c>
      <c r="D1466" s="38">
        <f t="shared" si="67"/>
        <v>1.8525E-2</v>
      </c>
      <c r="E1466" s="38">
        <f t="shared" si="68"/>
        <v>1.8525E-2</v>
      </c>
      <c r="F1466" s="37">
        <f>VLOOKUP(L1466,Mapping!D:H,5,0)</f>
        <v>0</v>
      </c>
      <c r="G1466" t="s">
        <v>562</v>
      </c>
      <c r="H1466" t="s">
        <v>226</v>
      </c>
      <c r="I1466" t="s">
        <v>229</v>
      </c>
      <c r="J1466">
        <v>410000</v>
      </c>
      <c r="K1466" t="s">
        <v>637</v>
      </c>
      <c r="L1466">
        <v>411120</v>
      </c>
      <c r="M1466">
        <v>0</v>
      </c>
      <c r="N1466" t="s">
        <v>934</v>
      </c>
      <c r="O1466" t="s">
        <v>565</v>
      </c>
      <c r="P1466">
        <v>0</v>
      </c>
      <c r="Q1466">
        <v>0</v>
      </c>
      <c r="R1466">
        <v>0</v>
      </c>
      <c r="S1466">
        <v>185250</v>
      </c>
      <c r="T1466">
        <v>0</v>
      </c>
      <c r="U1466">
        <v>185250</v>
      </c>
      <c r="V1466">
        <v>0</v>
      </c>
      <c r="W1466">
        <v>0</v>
      </c>
      <c r="X1466">
        <v>0</v>
      </c>
      <c r="Y1466">
        <v>185250</v>
      </c>
      <c r="Z1466">
        <v>0</v>
      </c>
      <c r="AA1466">
        <v>185250</v>
      </c>
    </row>
    <row r="1467" spans="1:27" ht="15" customHeight="1" x14ac:dyDescent="0.25">
      <c r="A1467" s="37" t="str">
        <f t="shared" si="66"/>
        <v>LEARBF5.3</v>
      </c>
      <c r="B1467" s="37">
        <f>VLOOKUP(L1467,Mapping!D:F,3,0)</f>
        <v>5.3</v>
      </c>
      <c r="C1467" s="37" t="str">
        <f>VLOOKUP(L1467,Mapping!D:G,4,0)</f>
        <v>Ignore</v>
      </c>
      <c r="D1467" s="38">
        <f t="shared" si="67"/>
        <v>0</v>
      </c>
      <c r="E1467" s="38">
        <f t="shared" si="68"/>
        <v>1.0366500000000001E-3</v>
      </c>
      <c r="F1467" s="37">
        <f>VLOOKUP(L1467,Mapping!D:H,5,0)</f>
        <v>0</v>
      </c>
      <c r="G1467" t="s">
        <v>562</v>
      </c>
      <c r="H1467" t="s">
        <v>226</v>
      </c>
      <c r="I1467" t="s">
        <v>229</v>
      </c>
      <c r="J1467">
        <v>410000</v>
      </c>
      <c r="K1467" t="s">
        <v>637</v>
      </c>
      <c r="L1467">
        <v>412190</v>
      </c>
      <c r="M1467">
        <v>0</v>
      </c>
      <c r="N1467" t="s">
        <v>764</v>
      </c>
      <c r="O1467" t="s">
        <v>565</v>
      </c>
      <c r="P1467">
        <v>0</v>
      </c>
      <c r="Q1467">
        <v>10366.5</v>
      </c>
      <c r="R1467">
        <v>0</v>
      </c>
      <c r="S1467">
        <v>0</v>
      </c>
      <c r="T1467">
        <v>0</v>
      </c>
      <c r="U1467">
        <v>10366.5</v>
      </c>
      <c r="V1467">
        <v>0</v>
      </c>
      <c r="W1467">
        <v>10366.5</v>
      </c>
      <c r="X1467">
        <v>0</v>
      </c>
      <c r="Y1467">
        <v>0</v>
      </c>
      <c r="Z1467">
        <v>0</v>
      </c>
      <c r="AA1467">
        <v>10366.5</v>
      </c>
    </row>
    <row r="1468" spans="1:27" ht="15" customHeight="1" x14ac:dyDescent="0.25">
      <c r="A1468" s="37" t="str">
        <f t="shared" si="66"/>
        <v>LEARBF5.3</v>
      </c>
      <c r="B1468" s="37">
        <f>VLOOKUP(L1468,Mapping!D:F,3,0)</f>
        <v>5.3</v>
      </c>
      <c r="C1468" s="37" t="str">
        <f>VLOOKUP(L1468,Mapping!D:G,4,0)</f>
        <v>Ignore</v>
      </c>
      <c r="D1468" s="38">
        <f t="shared" si="67"/>
        <v>44.872427256000002</v>
      </c>
      <c r="E1468" s="38">
        <f t="shared" si="68"/>
        <v>60.034606740000001</v>
      </c>
      <c r="F1468" s="37">
        <f>VLOOKUP(L1468,Mapping!D:H,5,0)</f>
        <v>0</v>
      </c>
      <c r="G1468" t="s">
        <v>562</v>
      </c>
      <c r="H1468" t="s">
        <v>226</v>
      </c>
      <c r="I1468" t="s">
        <v>229</v>
      </c>
      <c r="J1468">
        <v>410000</v>
      </c>
      <c r="K1468" t="s">
        <v>637</v>
      </c>
      <c r="L1468">
        <v>413120</v>
      </c>
      <c r="M1468">
        <v>0</v>
      </c>
      <c r="N1468" t="s">
        <v>825</v>
      </c>
      <c r="O1468" t="s">
        <v>565</v>
      </c>
      <c r="P1468">
        <v>0</v>
      </c>
      <c r="Q1468">
        <v>151621794.84</v>
      </c>
      <c r="R1468">
        <v>0</v>
      </c>
      <c r="S1468">
        <v>448724272.56</v>
      </c>
      <c r="T1468">
        <v>0</v>
      </c>
      <c r="U1468">
        <v>600346067.39999998</v>
      </c>
      <c r="V1468">
        <v>0</v>
      </c>
      <c r="W1468">
        <v>151621794.84</v>
      </c>
      <c r="X1468">
        <v>0</v>
      </c>
      <c r="Y1468">
        <v>448724272.56</v>
      </c>
      <c r="Z1468">
        <v>0</v>
      </c>
      <c r="AA1468">
        <v>600346067.39999998</v>
      </c>
    </row>
    <row r="1469" spans="1:27" ht="15" customHeight="1" x14ac:dyDescent="0.25">
      <c r="A1469" s="37" t="str">
        <f t="shared" si="66"/>
        <v>LEARBF5.3</v>
      </c>
      <c r="B1469" s="37">
        <f>VLOOKUP(L1469,Mapping!D:F,3,0)</f>
        <v>5.3</v>
      </c>
      <c r="C1469" s="37" t="str">
        <f>VLOOKUP(L1469,Mapping!D:G,4,0)</f>
        <v>Ignore</v>
      </c>
      <c r="D1469" s="38">
        <f t="shared" si="67"/>
        <v>0.94285423300000004</v>
      </c>
      <c r="E1469" s="38">
        <f t="shared" si="68"/>
        <v>2.082045506</v>
      </c>
      <c r="F1469" s="37">
        <f>VLOOKUP(L1469,Mapping!D:H,5,0)</f>
        <v>0</v>
      </c>
      <c r="G1469" t="s">
        <v>562</v>
      </c>
      <c r="H1469" t="s">
        <v>226</v>
      </c>
      <c r="I1469" t="s">
        <v>229</v>
      </c>
      <c r="J1469">
        <v>410000</v>
      </c>
      <c r="K1469" t="s">
        <v>637</v>
      </c>
      <c r="L1469">
        <v>415102</v>
      </c>
      <c r="M1469">
        <v>0</v>
      </c>
      <c r="N1469" t="s">
        <v>640</v>
      </c>
      <c r="O1469" t="s">
        <v>565</v>
      </c>
      <c r="P1469">
        <v>0</v>
      </c>
      <c r="Q1469">
        <v>11391912.73</v>
      </c>
      <c r="R1469">
        <v>0</v>
      </c>
      <c r="S1469">
        <v>9428542.3300000001</v>
      </c>
      <c r="T1469">
        <v>0</v>
      </c>
      <c r="U1469">
        <v>20820455.059999999</v>
      </c>
      <c r="V1469">
        <v>0</v>
      </c>
      <c r="W1469">
        <v>11391912.73</v>
      </c>
      <c r="X1469">
        <v>0</v>
      </c>
      <c r="Y1469">
        <v>9428542.3300000001</v>
      </c>
      <c r="Z1469">
        <v>0</v>
      </c>
      <c r="AA1469">
        <v>20820455.059999999</v>
      </c>
    </row>
    <row r="1470" spans="1:27" ht="15" customHeight="1" x14ac:dyDescent="0.25">
      <c r="A1470" s="37" t="str">
        <f t="shared" si="66"/>
        <v>LEARBFIgnore</v>
      </c>
      <c r="B1470" s="37" t="str">
        <f>VLOOKUP(L1470,Mapping!D:F,3,0)</f>
        <v>Ignore</v>
      </c>
      <c r="C1470" s="37" t="str">
        <f>VLOOKUP(L1470,Mapping!D:G,4,0)</f>
        <v>Ignore</v>
      </c>
      <c r="D1470" s="38">
        <f t="shared" si="67"/>
        <v>-13.966449499000001</v>
      </c>
      <c r="E1470" s="38">
        <f t="shared" si="68"/>
        <v>-10.743438826</v>
      </c>
      <c r="F1470" s="37">
        <f>VLOOKUP(L1470,Mapping!D:H,5,0)</f>
        <v>0</v>
      </c>
      <c r="G1470" t="s">
        <v>562</v>
      </c>
      <c r="H1470" t="s">
        <v>226</v>
      </c>
      <c r="I1470" t="s">
        <v>229</v>
      </c>
      <c r="J1470">
        <v>430000</v>
      </c>
      <c r="K1470" t="s">
        <v>643</v>
      </c>
      <c r="L1470">
        <v>431100</v>
      </c>
      <c r="M1470">
        <v>0</v>
      </c>
      <c r="N1470" t="s">
        <v>727</v>
      </c>
      <c r="O1470" t="s">
        <v>565</v>
      </c>
      <c r="P1470">
        <v>0</v>
      </c>
      <c r="Q1470">
        <v>32230106.73</v>
      </c>
      <c r="R1470">
        <v>-139664494.99000001</v>
      </c>
      <c r="S1470">
        <v>0</v>
      </c>
      <c r="T1470">
        <v>-107434388.26000001</v>
      </c>
      <c r="U1470">
        <v>0</v>
      </c>
      <c r="V1470">
        <v>0</v>
      </c>
      <c r="W1470">
        <v>32230106.73</v>
      </c>
      <c r="X1470">
        <v>-139664494.99000001</v>
      </c>
      <c r="Y1470">
        <v>0</v>
      </c>
      <c r="Z1470">
        <v>-107434388.26000001</v>
      </c>
      <c r="AA1470">
        <v>0</v>
      </c>
    </row>
    <row r="1471" spans="1:27" ht="15" customHeight="1" x14ac:dyDescent="0.25">
      <c r="A1471" s="37" t="str">
        <f t="shared" si="66"/>
        <v>LEARBFIgnore</v>
      </c>
      <c r="B1471" s="37" t="str">
        <f>VLOOKUP(L1471,Mapping!D:F,3,0)</f>
        <v>Ignore</v>
      </c>
      <c r="C1471" s="37" t="str">
        <f>VLOOKUP(L1471,Mapping!D:G,4,0)</f>
        <v>Ignore</v>
      </c>
      <c r="D1471" s="38">
        <f t="shared" si="67"/>
        <v>4.4409999999999998E-2</v>
      </c>
      <c r="E1471" s="38">
        <f t="shared" si="68"/>
        <v>4.8204999999999998E-2</v>
      </c>
      <c r="F1471" s="37">
        <f>VLOOKUP(L1471,Mapping!D:H,5,0)</f>
        <v>0</v>
      </c>
      <c r="G1471" t="s">
        <v>562</v>
      </c>
      <c r="H1471" t="s">
        <v>226</v>
      </c>
      <c r="I1471" t="s">
        <v>229</v>
      </c>
      <c r="J1471">
        <v>430000</v>
      </c>
      <c r="K1471" t="s">
        <v>643</v>
      </c>
      <c r="L1471">
        <v>432120</v>
      </c>
      <c r="M1471">
        <v>0</v>
      </c>
      <c r="N1471" t="s">
        <v>644</v>
      </c>
      <c r="O1471" t="s">
        <v>565</v>
      </c>
      <c r="P1471">
        <v>0</v>
      </c>
      <c r="Q1471">
        <v>37950</v>
      </c>
      <c r="R1471">
        <v>0</v>
      </c>
      <c r="S1471">
        <v>444100</v>
      </c>
      <c r="T1471">
        <v>0</v>
      </c>
      <c r="U1471">
        <v>482050</v>
      </c>
      <c r="V1471">
        <v>0</v>
      </c>
      <c r="W1471">
        <v>37950</v>
      </c>
      <c r="X1471">
        <v>0</v>
      </c>
      <c r="Y1471">
        <v>444100</v>
      </c>
      <c r="Z1471">
        <v>0</v>
      </c>
      <c r="AA1471">
        <v>482050</v>
      </c>
    </row>
    <row r="1472" spans="1:27" ht="15" customHeight="1" x14ac:dyDescent="0.25">
      <c r="A1472" s="37" t="str">
        <f t="shared" si="66"/>
        <v>LEARBFIgnore</v>
      </c>
      <c r="B1472" s="37" t="str">
        <f>VLOOKUP(L1472,Mapping!D:F,3,0)</f>
        <v>Ignore</v>
      </c>
      <c r="C1472" s="37" t="str">
        <f>VLOOKUP(L1472,Mapping!D:G,4,0)</f>
        <v>Ignore</v>
      </c>
      <c r="D1472" s="38">
        <f t="shared" si="67"/>
        <v>4.2620000000000002E-3</v>
      </c>
      <c r="E1472" s="38">
        <f t="shared" si="68"/>
        <v>4.2620000000000002E-3</v>
      </c>
      <c r="F1472" s="37">
        <f>VLOOKUP(L1472,Mapping!D:H,5,0)</f>
        <v>0</v>
      </c>
      <c r="G1472" t="s">
        <v>562</v>
      </c>
      <c r="H1472" t="s">
        <v>226</v>
      </c>
      <c r="I1472" t="s">
        <v>229</v>
      </c>
      <c r="J1472">
        <v>430000</v>
      </c>
      <c r="K1472" t="s">
        <v>643</v>
      </c>
      <c r="L1472">
        <v>432180</v>
      </c>
      <c r="M1472">
        <v>0</v>
      </c>
      <c r="N1472" t="s">
        <v>768</v>
      </c>
      <c r="O1472" t="s">
        <v>565</v>
      </c>
      <c r="P1472">
        <v>0</v>
      </c>
      <c r="Q1472">
        <v>0</v>
      </c>
      <c r="R1472">
        <v>0</v>
      </c>
      <c r="S1472">
        <v>42620</v>
      </c>
      <c r="T1472">
        <v>0</v>
      </c>
      <c r="U1472">
        <v>42620</v>
      </c>
      <c r="V1472">
        <v>0</v>
      </c>
      <c r="W1472">
        <v>0</v>
      </c>
      <c r="X1472">
        <v>0</v>
      </c>
      <c r="Y1472">
        <v>42620</v>
      </c>
      <c r="Z1472">
        <v>0</v>
      </c>
      <c r="AA1472">
        <v>42620</v>
      </c>
    </row>
    <row r="1473" spans="1:27" ht="15" customHeight="1" x14ac:dyDescent="0.25">
      <c r="A1473" s="37" t="str">
        <f t="shared" si="66"/>
        <v>LEARBFIgnore</v>
      </c>
      <c r="B1473" s="37" t="str">
        <f>VLOOKUP(L1473,Mapping!D:F,3,0)</f>
        <v>Ignore</v>
      </c>
      <c r="C1473" s="37" t="str">
        <f>VLOOKUP(L1473,Mapping!D:G,4,0)</f>
        <v>Ignore</v>
      </c>
      <c r="D1473" s="38">
        <f t="shared" si="67"/>
        <v>2.2383799999999999E-2</v>
      </c>
      <c r="E1473" s="38">
        <f t="shared" si="68"/>
        <v>2.2383799999999999E-2</v>
      </c>
      <c r="F1473" s="37">
        <f>VLOOKUP(L1473,Mapping!D:H,5,0)</f>
        <v>0</v>
      </c>
      <c r="G1473" t="s">
        <v>562</v>
      </c>
      <c r="H1473" t="s">
        <v>226</v>
      </c>
      <c r="I1473" t="s">
        <v>229</v>
      </c>
      <c r="J1473">
        <v>430000</v>
      </c>
      <c r="K1473" t="s">
        <v>643</v>
      </c>
      <c r="L1473">
        <v>432190</v>
      </c>
      <c r="M1473">
        <v>0</v>
      </c>
      <c r="N1473" t="s">
        <v>769</v>
      </c>
      <c r="O1473" t="s">
        <v>565</v>
      </c>
      <c r="P1473">
        <v>0</v>
      </c>
      <c r="Q1473">
        <v>0</v>
      </c>
      <c r="R1473">
        <v>0</v>
      </c>
      <c r="S1473">
        <v>223838</v>
      </c>
      <c r="T1473">
        <v>0</v>
      </c>
      <c r="U1473">
        <v>223838</v>
      </c>
      <c r="V1473">
        <v>0</v>
      </c>
      <c r="W1473">
        <v>0</v>
      </c>
      <c r="X1473">
        <v>0</v>
      </c>
      <c r="Y1473">
        <v>223838</v>
      </c>
      <c r="Z1473">
        <v>0</v>
      </c>
      <c r="AA1473">
        <v>223838</v>
      </c>
    </row>
    <row r="1474" spans="1:27" ht="15" customHeight="1" x14ac:dyDescent="0.25">
      <c r="A1474" s="37" t="str">
        <f t="shared" si="66"/>
        <v>LEARBFIgnore</v>
      </c>
      <c r="B1474" s="37" t="str">
        <f>VLOOKUP(L1474,Mapping!D:F,3,0)</f>
        <v>Ignore</v>
      </c>
      <c r="C1474" s="37" t="str">
        <f>VLOOKUP(L1474,Mapping!D:G,4,0)</f>
        <v>Ignore</v>
      </c>
      <c r="D1474" s="38">
        <f t="shared" si="67"/>
        <v>0.702922822</v>
      </c>
      <c r="E1474" s="38">
        <f t="shared" si="68"/>
        <v>-0.95969551600000003</v>
      </c>
      <c r="F1474" s="37">
        <f>VLOOKUP(L1474,Mapping!D:H,5,0)</f>
        <v>0</v>
      </c>
      <c r="G1474" t="s">
        <v>562</v>
      </c>
      <c r="H1474" t="s">
        <v>226</v>
      </c>
      <c r="I1474" t="s">
        <v>229</v>
      </c>
      <c r="J1474">
        <v>430000</v>
      </c>
      <c r="K1474" t="s">
        <v>643</v>
      </c>
      <c r="L1474">
        <v>433120</v>
      </c>
      <c r="M1474">
        <v>0</v>
      </c>
      <c r="N1474" t="s">
        <v>826</v>
      </c>
      <c r="O1474" t="s">
        <v>565</v>
      </c>
      <c r="P1474">
        <v>-16626183.380000001</v>
      </c>
      <c r="Q1474">
        <v>0</v>
      </c>
      <c r="R1474">
        <v>0</v>
      </c>
      <c r="S1474">
        <v>7029228.2199999997</v>
      </c>
      <c r="T1474">
        <v>-9596955.1600000001</v>
      </c>
      <c r="U1474">
        <v>0</v>
      </c>
      <c r="V1474">
        <v>-16626183.380000001</v>
      </c>
      <c r="W1474">
        <v>0</v>
      </c>
      <c r="X1474">
        <v>0</v>
      </c>
      <c r="Y1474">
        <v>7029228.2199999997</v>
      </c>
      <c r="Z1474">
        <v>-9596955.1600000001</v>
      </c>
      <c r="AA1474">
        <v>0</v>
      </c>
    </row>
    <row r="1475" spans="1:27" ht="15" customHeight="1" x14ac:dyDescent="0.25">
      <c r="A1475" s="37" t="str">
        <f t="shared" si="66"/>
        <v>LEARBFIgnore</v>
      </c>
      <c r="B1475" s="37" t="str">
        <f>VLOOKUP(L1475,Mapping!D:F,3,0)</f>
        <v>Ignore</v>
      </c>
      <c r="C1475" s="37" t="str">
        <f>VLOOKUP(L1475,Mapping!D:G,4,0)</f>
        <v>Ignore</v>
      </c>
      <c r="D1475" s="38">
        <f t="shared" si="67"/>
        <v>1.1873062910000001</v>
      </c>
      <c r="E1475" s="38">
        <f t="shared" si="68"/>
        <v>2.4685521860000001</v>
      </c>
      <c r="F1475" s="37">
        <f>VLOOKUP(L1475,Mapping!D:H,5,0)</f>
        <v>0</v>
      </c>
      <c r="G1475" t="s">
        <v>562</v>
      </c>
      <c r="H1475" t="s">
        <v>226</v>
      </c>
      <c r="I1475" t="s">
        <v>229</v>
      </c>
      <c r="J1475">
        <v>430000</v>
      </c>
      <c r="K1475" t="s">
        <v>643</v>
      </c>
      <c r="L1475">
        <v>435100</v>
      </c>
      <c r="M1475">
        <v>0</v>
      </c>
      <c r="N1475" t="s">
        <v>838</v>
      </c>
      <c r="O1475" t="s">
        <v>565</v>
      </c>
      <c r="P1475">
        <v>0</v>
      </c>
      <c r="Q1475">
        <v>12812458.949999999</v>
      </c>
      <c r="R1475">
        <v>0</v>
      </c>
      <c r="S1475">
        <v>11873062.91</v>
      </c>
      <c r="T1475">
        <v>0</v>
      </c>
      <c r="U1475">
        <v>24685521.859999999</v>
      </c>
      <c r="V1475">
        <v>0</v>
      </c>
      <c r="W1475">
        <v>12812458.949999999</v>
      </c>
      <c r="X1475">
        <v>0</v>
      </c>
      <c r="Y1475">
        <v>11873062.91</v>
      </c>
      <c r="Z1475">
        <v>0</v>
      </c>
      <c r="AA1475">
        <v>24685521.859999999</v>
      </c>
    </row>
    <row r="1476" spans="1:27" ht="15" customHeight="1" x14ac:dyDescent="0.25">
      <c r="A1476" s="37" t="str">
        <f t="shared" ref="A1476:A1539" si="69">H1476&amp;B1476</f>
        <v>LEARBF5.1</v>
      </c>
      <c r="B1476" s="37">
        <f>VLOOKUP(L1476,Mapping!D:F,3,0)</f>
        <v>5.0999999999999996</v>
      </c>
      <c r="C1476" s="37" t="str">
        <f>VLOOKUP(L1476,Mapping!D:G,4,0)</f>
        <v>Ignore</v>
      </c>
      <c r="D1476" s="38">
        <f t="shared" ref="D1476:D1539" si="70">(X1476+Y1476)/10000000</f>
        <v>0.22718874999999999</v>
      </c>
      <c r="E1476" s="38">
        <f t="shared" ref="E1476:E1539" si="71">(Z1476+AA1476)/10000000</f>
        <v>1.585319575</v>
      </c>
      <c r="F1476" s="37">
        <f>VLOOKUP(L1476,Mapping!D:H,5,0)</f>
        <v>0</v>
      </c>
      <c r="G1476" t="s">
        <v>562</v>
      </c>
      <c r="H1476" t="s">
        <v>226</v>
      </c>
      <c r="I1476" t="s">
        <v>229</v>
      </c>
      <c r="J1476">
        <v>450000</v>
      </c>
      <c r="K1476" t="s">
        <v>647</v>
      </c>
      <c r="L1476">
        <v>451100</v>
      </c>
      <c r="M1476">
        <v>0</v>
      </c>
      <c r="N1476" t="s">
        <v>695</v>
      </c>
      <c r="O1476" t="s">
        <v>565</v>
      </c>
      <c r="P1476">
        <v>0</v>
      </c>
      <c r="Q1476">
        <v>13581308.25</v>
      </c>
      <c r="R1476">
        <v>0</v>
      </c>
      <c r="S1476">
        <v>2271887.5</v>
      </c>
      <c r="T1476">
        <v>0</v>
      </c>
      <c r="U1476">
        <v>15853195.75</v>
      </c>
      <c r="V1476">
        <v>0</v>
      </c>
      <c r="W1476">
        <v>13581308.25</v>
      </c>
      <c r="X1476">
        <v>0</v>
      </c>
      <c r="Y1476">
        <v>2271887.5</v>
      </c>
      <c r="Z1476">
        <v>0</v>
      </c>
      <c r="AA1476">
        <v>15853195.75</v>
      </c>
    </row>
    <row r="1477" spans="1:27" ht="15" customHeight="1" x14ac:dyDescent="0.25">
      <c r="A1477" s="37" t="str">
        <f t="shared" si="69"/>
        <v>LEARBF5.2</v>
      </c>
      <c r="B1477" s="37">
        <f>VLOOKUP(L1477,Mapping!D:F,3,0)</f>
        <v>5.2</v>
      </c>
      <c r="C1477" s="37" t="str">
        <f>VLOOKUP(L1477,Mapping!D:G,4,0)</f>
        <v>Ignore</v>
      </c>
      <c r="D1477" s="38">
        <f t="shared" si="70"/>
        <v>8.7277080000000007E-3</v>
      </c>
      <c r="E1477" s="38">
        <f t="shared" si="71"/>
        <v>1.5951190000000001E-2</v>
      </c>
      <c r="F1477" s="37">
        <f>VLOOKUP(L1477,Mapping!D:H,5,0)</f>
        <v>0</v>
      </c>
      <c r="G1477" t="s">
        <v>562</v>
      </c>
      <c r="H1477" t="s">
        <v>226</v>
      </c>
      <c r="I1477" t="s">
        <v>229</v>
      </c>
      <c r="J1477">
        <v>450000</v>
      </c>
      <c r="K1477" t="s">
        <v>647</v>
      </c>
      <c r="L1477">
        <v>452111</v>
      </c>
      <c r="M1477">
        <v>0</v>
      </c>
      <c r="N1477" t="s">
        <v>649</v>
      </c>
      <c r="O1477" t="s">
        <v>565</v>
      </c>
      <c r="P1477">
        <v>0</v>
      </c>
      <c r="Q1477">
        <v>72234.820000000007</v>
      </c>
      <c r="R1477">
        <v>0</v>
      </c>
      <c r="S1477">
        <v>87277.08</v>
      </c>
      <c r="T1477">
        <v>0</v>
      </c>
      <c r="U1477">
        <v>159511.9</v>
      </c>
      <c r="V1477">
        <v>0</v>
      </c>
      <c r="W1477">
        <v>72234.820000000007</v>
      </c>
      <c r="X1477">
        <v>0</v>
      </c>
      <c r="Y1477">
        <v>87277.08</v>
      </c>
      <c r="Z1477">
        <v>0</v>
      </c>
      <c r="AA1477">
        <v>159511.9</v>
      </c>
    </row>
    <row r="1478" spans="1:27" ht="15" customHeight="1" x14ac:dyDescent="0.25">
      <c r="A1478" s="37" t="str">
        <f t="shared" si="69"/>
        <v>LEARBF5.2</v>
      </c>
      <c r="B1478" s="37">
        <f>VLOOKUP(L1478,Mapping!D:F,3,0)</f>
        <v>5.2</v>
      </c>
      <c r="C1478" s="37" t="str">
        <f>VLOOKUP(L1478,Mapping!D:G,4,0)</f>
        <v>Ignore</v>
      </c>
      <c r="D1478" s="38">
        <f t="shared" si="70"/>
        <v>0.45236164299999998</v>
      </c>
      <c r="E1478" s="38">
        <f t="shared" si="71"/>
        <v>0.47882739600000002</v>
      </c>
      <c r="F1478" s="37">
        <f>VLOOKUP(L1478,Mapping!D:H,5,0)</f>
        <v>0</v>
      </c>
      <c r="G1478" t="s">
        <v>562</v>
      </c>
      <c r="H1478" t="s">
        <v>226</v>
      </c>
      <c r="I1478" t="s">
        <v>229</v>
      </c>
      <c r="J1478">
        <v>450000</v>
      </c>
      <c r="K1478" t="s">
        <v>647</v>
      </c>
      <c r="L1478">
        <v>452120</v>
      </c>
      <c r="M1478">
        <v>0</v>
      </c>
      <c r="N1478" t="s">
        <v>650</v>
      </c>
      <c r="O1478" t="s">
        <v>565</v>
      </c>
      <c r="P1478">
        <v>0</v>
      </c>
      <c r="Q1478">
        <v>264657.53000000003</v>
      </c>
      <c r="R1478">
        <v>0</v>
      </c>
      <c r="S1478">
        <v>4523616.43</v>
      </c>
      <c r="T1478">
        <v>0</v>
      </c>
      <c r="U1478">
        <v>4788273.96</v>
      </c>
      <c r="V1478">
        <v>0</v>
      </c>
      <c r="W1478">
        <v>264657.53000000003</v>
      </c>
      <c r="X1478">
        <v>0</v>
      </c>
      <c r="Y1478">
        <v>4523616.43</v>
      </c>
      <c r="Z1478">
        <v>0</v>
      </c>
      <c r="AA1478">
        <v>4788273.96</v>
      </c>
    </row>
    <row r="1479" spans="1:27" ht="15" customHeight="1" x14ac:dyDescent="0.25">
      <c r="A1479" s="37" t="str">
        <f t="shared" si="69"/>
        <v>LEARBF5.2</v>
      </c>
      <c r="B1479" s="37">
        <f>VLOOKUP(L1479,Mapping!D:F,3,0)</f>
        <v>5.2</v>
      </c>
      <c r="C1479" s="37" t="str">
        <f>VLOOKUP(L1479,Mapping!D:G,4,0)</f>
        <v>Ignore</v>
      </c>
      <c r="D1479" s="38">
        <f t="shared" si="70"/>
        <v>0.11958299999999999</v>
      </c>
      <c r="E1479" s="38">
        <f t="shared" si="71"/>
        <v>0.35760160000000002</v>
      </c>
      <c r="F1479" s="37">
        <f>VLOOKUP(L1479,Mapping!D:H,5,0)</f>
        <v>0</v>
      </c>
      <c r="G1479" t="s">
        <v>562</v>
      </c>
      <c r="H1479" t="s">
        <v>226</v>
      </c>
      <c r="I1479" t="s">
        <v>229</v>
      </c>
      <c r="J1479">
        <v>450000</v>
      </c>
      <c r="K1479" t="s">
        <v>647</v>
      </c>
      <c r="L1479">
        <v>452180</v>
      </c>
      <c r="M1479">
        <v>0</v>
      </c>
      <c r="N1479" t="s">
        <v>770</v>
      </c>
      <c r="O1479" t="s">
        <v>565</v>
      </c>
      <c r="P1479">
        <v>0</v>
      </c>
      <c r="Q1479">
        <v>2380186</v>
      </c>
      <c r="R1479">
        <v>0</v>
      </c>
      <c r="S1479">
        <v>1195830</v>
      </c>
      <c r="T1479">
        <v>0</v>
      </c>
      <c r="U1479">
        <v>3576016</v>
      </c>
      <c r="V1479">
        <v>0</v>
      </c>
      <c r="W1479">
        <v>2380186</v>
      </c>
      <c r="X1479">
        <v>0</v>
      </c>
      <c r="Y1479">
        <v>1195830</v>
      </c>
      <c r="Z1479">
        <v>0</v>
      </c>
      <c r="AA1479">
        <v>3576016</v>
      </c>
    </row>
    <row r="1480" spans="1:27" ht="15" customHeight="1" x14ac:dyDescent="0.25">
      <c r="A1480" s="37" t="str">
        <f t="shared" si="69"/>
        <v>LEARBF5.2</v>
      </c>
      <c r="B1480" s="37">
        <f>VLOOKUP(L1480,Mapping!D:F,3,0)</f>
        <v>5.2</v>
      </c>
      <c r="C1480" s="37" t="str">
        <f>VLOOKUP(L1480,Mapping!D:G,4,0)</f>
        <v>Ignore</v>
      </c>
      <c r="D1480" s="38">
        <f t="shared" si="70"/>
        <v>0.17823620000000001</v>
      </c>
      <c r="E1480" s="38">
        <f t="shared" si="71"/>
        <v>0.22127135000000001</v>
      </c>
      <c r="F1480" s="37">
        <f>VLOOKUP(L1480,Mapping!D:H,5,0)</f>
        <v>0</v>
      </c>
      <c r="G1480" t="s">
        <v>562</v>
      </c>
      <c r="H1480" t="s">
        <v>226</v>
      </c>
      <c r="I1480" t="s">
        <v>229</v>
      </c>
      <c r="J1480">
        <v>450000</v>
      </c>
      <c r="K1480" t="s">
        <v>647</v>
      </c>
      <c r="L1480">
        <v>452181</v>
      </c>
      <c r="M1480">
        <v>0</v>
      </c>
      <c r="N1480" t="s">
        <v>771</v>
      </c>
      <c r="O1480" t="s">
        <v>565</v>
      </c>
      <c r="P1480">
        <v>0</v>
      </c>
      <c r="Q1480">
        <v>430351.5</v>
      </c>
      <c r="R1480">
        <v>0</v>
      </c>
      <c r="S1480">
        <v>1782362</v>
      </c>
      <c r="T1480">
        <v>0</v>
      </c>
      <c r="U1480">
        <v>2212713.5</v>
      </c>
      <c r="V1480">
        <v>0</v>
      </c>
      <c r="W1480">
        <v>430351.5</v>
      </c>
      <c r="X1480">
        <v>0</v>
      </c>
      <c r="Y1480">
        <v>1782362</v>
      </c>
      <c r="Z1480">
        <v>0</v>
      </c>
      <c r="AA1480">
        <v>2212713.5</v>
      </c>
    </row>
    <row r="1481" spans="1:27" ht="15" customHeight="1" x14ac:dyDescent="0.25">
      <c r="A1481" s="37" t="str">
        <f t="shared" si="69"/>
        <v>LEARBF5.2</v>
      </c>
      <c r="B1481" s="37">
        <f>VLOOKUP(L1481,Mapping!D:F,3,0)</f>
        <v>5.2</v>
      </c>
      <c r="C1481" s="37" t="str">
        <f>VLOOKUP(L1481,Mapping!D:G,4,0)</f>
        <v>Ignore</v>
      </c>
      <c r="D1481" s="38">
        <f t="shared" si="70"/>
        <v>0.67034227099999999</v>
      </c>
      <c r="E1481" s="38">
        <f t="shared" si="71"/>
        <v>1.2193044640000001</v>
      </c>
      <c r="F1481" s="37">
        <f>VLOOKUP(L1481,Mapping!D:H,5,0)</f>
        <v>0</v>
      </c>
      <c r="G1481" t="s">
        <v>562</v>
      </c>
      <c r="H1481" t="s">
        <v>226</v>
      </c>
      <c r="I1481" t="s">
        <v>229</v>
      </c>
      <c r="J1481">
        <v>450000</v>
      </c>
      <c r="K1481" t="s">
        <v>647</v>
      </c>
      <c r="L1481">
        <v>452247</v>
      </c>
      <c r="M1481">
        <v>0</v>
      </c>
      <c r="N1481" t="s">
        <v>655</v>
      </c>
      <c r="O1481" t="s">
        <v>565</v>
      </c>
      <c r="P1481">
        <v>0</v>
      </c>
      <c r="Q1481">
        <v>5489621.9299999997</v>
      </c>
      <c r="R1481">
        <v>0</v>
      </c>
      <c r="S1481">
        <v>6703422.71</v>
      </c>
      <c r="T1481">
        <v>0</v>
      </c>
      <c r="U1481">
        <v>12193044.640000001</v>
      </c>
      <c r="V1481">
        <v>0</v>
      </c>
      <c r="W1481">
        <v>5489621.9299999997</v>
      </c>
      <c r="X1481">
        <v>0</v>
      </c>
      <c r="Y1481">
        <v>6703422.71</v>
      </c>
      <c r="Z1481">
        <v>0</v>
      </c>
      <c r="AA1481">
        <v>12193044.640000001</v>
      </c>
    </row>
    <row r="1482" spans="1:27" ht="15" customHeight="1" x14ac:dyDescent="0.25">
      <c r="A1482" s="37" t="str">
        <f t="shared" si="69"/>
        <v>LEARBF5.5</v>
      </c>
      <c r="B1482" s="37">
        <f>VLOOKUP(L1482,Mapping!D:F,3,0)</f>
        <v>5.5</v>
      </c>
      <c r="C1482" s="37" t="str">
        <f>VLOOKUP(L1482,Mapping!D:G,4,0)</f>
        <v>Ignore</v>
      </c>
      <c r="D1482" s="38">
        <f t="shared" si="70"/>
        <v>4.9779654999999999E-2</v>
      </c>
      <c r="E1482" s="38">
        <f t="shared" si="71"/>
        <v>6.3208535999999996E-2</v>
      </c>
      <c r="F1482" s="37">
        <f>VLOOKUP(L1482,Mapping!D:H,5,0)</f>
        <v>0</v>
      </c>
      <c r="G1482" t="s">
        <v>562</v>
      </c>
      <c r="H1482" t="s">
        <v>226</v>
      </c>
      <c r="I1482" t="s">
        <v>229</v>
      </c>
      <c r="J1482">
        <v>460000</v>
      </c>
      <c r="K1482" t="s">
        <v>656</v>
      </c>
      <c r="L1482">
        <v>455103</v>
      </c>
      <c r="M1482">
        <v>0</v>
      </c>
      <c r="N1482" t="s">
        <v>658</v>
      </c>
      <c r="O1482" t="s">
        <v>565</v>
      </c>
      <c r="P1482">
        <v>0</v>
      </c>
      <c r="Q1482">
        <v>134288.81</v>
      </c>
      <c r="R1482">
        <v>0</v>
      </c>
      <c r="S1482">
        <v>497796.55</v>
      </c>
      <c r="T1482">
        <v>0</v>
      </c>
      <c r="U1482">
        <v>632085.36</v>
      </c>
      <c r="V1482">
        <v>0</v>
      </c>
      <c r="W1482">
        <v>134288.81</v>
      </c>
      <c r="X1482">
        <v>0</v>
      </c>
      <c r="Y1482">
        <v>497796.55</v>
      </c>
      <c r="Z1482">
        <v>0</v>
      </c>
      <c r="AA1482">
        <v>632085.36</v>
      </c>
    </row>
    <row r="1483" spans="1:27" ht="15" customHeight="1" x14ac:dyDescent="0.25">
      <c r="A1483" s="37" t="str">
        <f t="shared" si="69"/>
        <v>LEARBF5.5</v>
      </c>
      <c r="B1483" s="37">
        <f>VLOOKUP(L1483,Mapping!D:F,3,0)</f>
        <v>5.5</v>
      </c>
      <c r="C1483" s="37" t="str">
        <f>VLOOKUP(L1483,Mapping!D:G,4,0)</f>
        <v>Ignore</v>
      </c>
      <c r="D1483" s="38">
        <f t="shared" si="70"/>
        <v>0</v>
      </c>
      <c r="E1483" s="38">
        <f t="shared" si="71"/>
        <v>1.111585E-3</v>
      </c>
      <c r="F1483" s="37">
        <f>VLOOKUP(L1483,Mapping!D:H,5,0)</f>
        <v>0</v>
      </c>
      <c r="G1483" t="s">
        <v>562</v>
      </c>
      <c r="H1483" t="s">
        <v>226</v>
      </c>
      <c r="I1483" t="s">
        <v>229</v>
      </c>
      <c r="J1483">
        <v>460000</v>
      </c>
      <c r="K1483" t="s">
        <v>656</v>
      </c>
      <c r="L1483">
        <v>460000</v>
      </c>
      <c r="M1483">
        <v>0</v>
      </c>
      <c r="N1483" t="s">
        <v>706</v>
      </c>
      <c r="O1483" t="s">
        <v>565</v>
      </c>
      <c r="P1483">
        <v>0</v>
      </c>
      <c r="Q1483">
        <v>11115.85</v>
      </c>
      <c r="R1483">
        <v>0</v>
      </c>
      <c r="S1483">
        <v>0</v>
      </c>
      <c r="T1483">
        <v>0</v>
      </c>
      <c r="U1483">
        <v>11115.85</v>
      </c>
      <c r="V1483">
        <v>0</v>
      </c>
      <c r="W1483">
        <v>11115.85</v>
      </c>
      <c r="X1483">
        <v>0</v>
      </c>
      <c r="Y1483">
        <v>0</v>
      </c>
      <c r="Z1483">
        <v>0</v>
      </c>
      <c r="AA1483">
        <v>11115.85</v>
      </c>
    </row>
    <row r="1484" spans="1:27" ht="15" customHeight="1" x14ac:dyDescent="0.25">
      <c r="A1484" s="37" t="str">
        <f t="shared" si="69"/>
        <v>LEARBF5.5</v>
      </c>
      <c r="B1484" s="37">
        <f>VLOOKUP(L1484,Mapping!D:F,3,0)</f>
        <v>5.5</v>
      </c>
      <c r="C1484" s="37" t="str">
        <f>VLOOKUP(L1484,Mapping!D:G,4,0)</f>
        <v>Ignore</v>
      </c>
      <c r="D1484" s="38">
        <f t="shared" si="70"/>
        <v>-7.6536E-5</v>
      </c>
      <c r="E1484" s="38">
        <f t="shared" si="71"/>
        <v>-1.1566100000000002E-4</v>
      </c>
      <c r="F1484" s="37">
        <f>VLOOKUP(L1484,Mapping!D:H,5,0)</f>
        <v>0</v>
      </c>
      <c r="G1484" t="s">
        <v>562</v>
      </c>
      <c r="H1484" t="s">
        <v>226</v>
      </c>
      <c r="I1484" t="s">
        <v>229</v>
      </c>
      <c r="J1484">
        <v>460000</v>
      </c>
      <c r="K1484" t="s">
        <v>656</v>
      </c>
      <c r="L1484">
        <v>460100</v>
      </c>
      <c r="M1484">
        <v>0</v>
      </c>
      <c r="N1484" t="s">
        <v>729</v>
      </c>
      <c r="O1484" t="s">
        <v>565</v>
      </c>
      <c r="P1484">
        <v>-391.25</v>
      </c>
      <c r="Q1484">
        <v>0</v>
      </c>
      <c r="R1484">
        <v>-765.36</v>
      </c>
      <c r="S1484">
        <v>0</v>
      </c>
      <c r="T1484">
        <v>-1156.6100000000001</v>
      </c>
      <c r="U1484">
        <v>0</v>
      </c>
      <c r="V1484">
        <v>-391.25</v>
      </c>
      <c r="W1484">
        <v>0</v>
      </c>
      <c r="X1484">
        <v>-765.36</v>
      </c>
      <c r="Y1484">
        <v>0</v>
      </c>
      <c r="Z1484">
        <v>-1156.6100000000001</v>
      </c>
      <c r="AA1484">
        <v>0</v>
      </c>
    </row>
    <row r="1485" spans="1:27" ht="15" customHeight="1" x14ac:dyDescent="0.25">
      <c r="A1485" s="37" t="str">
        <f t="shared" si="69"/>
        <v>LEARBF5.5</v>
      </c>
      <c r="B1485" s="37">
        <f>VLOOKUP(L1485,Mapping!D:F,3,0)</f>
        <v>5.5</v>
      </c>
      <c r="C1485" s="37" t="str">
        <f>VLOOKUP(L1485,Mapping!D:G,4,0)</f>
        <v>Ignore</v>
      </c>
      <c r="D1485" s="38">
        <f t="shared" si="70"/>
        <v>1.1828399999999999E-4</v>
      </c>
      <c r="E1485" s="38">
        <f t="shared" si="71"/>
        <v>5.7328800000000003E-4</v>
      </c>
      <c r="F1485" s="37">
        <f>VLOOKUP(L1485,Mapping!D:H,5,0)</f>
        <v>0</v>
      </c>
      <c r="G1485" t="s">
        <v>562</v>
      </c>
      <c r="H1485" t="s">
        <v>226</v>
      </c>
      <c r="I1485" t="s">
        <v>229</v>
      </c>
      <c r="J1485">
        <v>460000</v>
      </c>
      <c r="K1485" t="s">
        <v>656</v>
      </c>
      <c r="L1485">
        <v>460101</v>
      </c>
      <c r="M1485">
        <v>0</v>
      </c>
      <c r="N1485" t="s">
        <v>732</v>
      </c>
      <c r="O1485" t="s">
        <v>565</v>
      </c>
      <c r="P1485">
        <v>0</v>
      </c>
      <c r="Q1485">
        <v>4550.04</v>
      </c>
      <c r="R1485">
        <v>0</v>
      </c>
      <c r="S1485">
        <v>1182.8399999999999</v>
      </c>
      <c r="T1485">
        <v>0</v>
      </c>
      <c r="U1485">
        <v>5732.88</v>
      </c>
      <c r="V1485">
        <v>0</v>
      </c>
      <c r="W1485">
        <v>4550.04</v>
      </c>
      <c r="X1485">
        <v>0</v>
      </c>
      <c r="Y1485">
        <v>1182.8399999999999</v>
      </c>
      <c r="Z1485">
        <v>0</v>
      </c>
      <c r="AA1485">
        <v>5732.88</v>
      </c>
    </row>
    <row r="1486" spans="1:27" ht="15" customHeight="1" x14ac:dyDescent="0.25">
      <c r="A1486" s="37" t="str">
        <f t="shared" si="69"/>
        <v>LEARBF5.5</v>
      </c>
      <c r="B1486" s="37">
        <f>VLOOKUP(L1486,Mapping!D:F,3,0)</f>
        <v>5.5</v>
      </c>
      <c r="C1486" s="37" t="str">
        <f>VLOOKUP(L1486,Mapping!D:G,4,0)</f>
        <v>Ignore</v>
      </c>
      <c r="D1486" s="38">
        <f t="shared" si="70"/>
        <v>3.96E-7</v>
      </c>
      <c r="E1486" s="38">
        <f t="shared" si="71"/>
        <v>1.9600000000000001E-7</v>
      </c>
      <c r="F1486" s="37">
        <f>VLOOKUP(L1486,Mapping!D:H,5,0)</f>
        <v>0</v>
      </c>
      <c r="G1486" t="s">
        <v>562</v>
      </c>
      <c r="H1486" t="s">
        <v>226</v>
      </c>
      <c r="I1486" t="s">
        <v>229</v>
      </c>
      <c r="J1486">
        <v>460000</v>
      </c>
      <c r="K1486" t="s">
        <v>656</v>
      </c>
      <c r="L1486">
        <v>460114</v>
      </c>
      <c r="M1486">
        <v>0</v>
      </c>
      <c r="N1486" t="s">
        <v>828</v>
      </c>
      <c r="O1486" t="s">
        <v>565</v>
      </c>
      <c r="P1486">
        <v>-2</v>
      </c>
      <c r="Q1486">
        <v>0</v>
      </c>
      <c r="R1486">
        <v>0</v>
      </c>
      <c r="S1486">
        <v>3.96</v>
      </c>
      <c r="T1486">
        <v>0</v>
      </c>
      <c r="U1486">
        <v>1.96</v>
      </c>
      <c r="V1486">
        <v>-2</v>
      </c>
      <c r="W1486">
        <v>0</v>
      </c>
      <c r="X1486">
        <v>0</v>
      </c>
      <c r="Y1486">
        <v>3.96</v>
      </c>
      <c r="Z1486">
        <v>0</v>
      </c>
      <c r="AA1486">
        <v>1.96</v>
      </c>
    </row>
    <row r="1487" spans="1:27" ht="15" customHeight="1" x14ac:dyDescent="0.25">
      <c r="A1487" s="37" t="str">
        <f t="shared" si="69"/>
        <v>LEARBF5.5</v>
      </c>
      <c r="B1487" s="37">
        <f>VLOOKUP(L1487,Mapping!D:F,3,0)</f>
        <v>5.5</v>
      </c>
      <c r="C1487" s="37" t="str">
        <f>VLOOKUP(L1487,Mapping!D:G,4,0)</f>
        <v>Ignore</v>
      </c>
      <c r="D1487" s="38">
        <f t="shared" si="70"/>
        <v>1.0700000000000001E-7</v>
      </c>
      <c r="E1487" s="38">
        <f t="shared" si="71"/>
        <v>1.0700000000000001E-7</v>
      </c>
      <c r="F1487" s="37">
        <f>VLOOKUP(L1487,Mapping!D:H,5,0)</f>
        <v>0</v>
      </c>
      <c r="G1487" t="s">
        <v>562</v>
      </c>
      <c r="H1487" t="s">
        <v>226</v>
      </c>
      <c r="I1487" t="s">
        <v>229</v>
      </c>
      <c r="J1487">
        <v>460000</v>
      </c>
      <c r="K1487" t="s">
        <v>656</v>
      </c>
      <c r="L1487">
        <v>460128</v>
      </c>
      <c r="M1487">
        <v>0</v>
      </c>
      <c r="N1487" t="s">
        <v>942</v>
      </c>
      <c r="O1487" t="s">
        <v>565</v>
      </c>
      <c r="P1487">
        <v>0</v>
      </c>
      <c r="Q1487">
        <v>0</v>
      </c>
      <c r="R1487">
        <v>0</v>
      </c>
      <c r="S1487">
        <v>1.07</v>
      </c>
      <c r="T1487">
        <v>0</v>
      </c>
      <c r="U1487">
        <v>1.07</v>
      </c>
      <c r="V1487">
        <v>0</v>
      </c>
      <c r="W1487">
        <v>0</v>
      </c>
      <c r="X1487">
        <v>0</v>
      </c>
      <c r="Y1487">
        <v>1.07</v>
      </c>
      <c r="Z1487">
        <v>0</v>
      </c>
      <c r="AA1487">
        <v>1.07</v>
      </c>
    </row>
    <row r="1488" spans="1:27" ht="15" customHeight="1" x14ac:dyDescent="0.25">
      <c r="A1488" s="37" t="str">
        <f t="shared" si="69"/>
        <v>LEARBF5.5</v>
      </c>
      <c r="B1488" s="37">
        <f>VLOOKUP(L1488,Mapping!D:F,3,0)</f>
        <v>5.5</v>
      </c>
      <c r="C1488" s="37" t="str">
        <f>VLOOKUP(L1488,Mapping!D:G,4,0)</f>
        <v>Ignore</v>
      </c>
      <c r="D1488" s="38">
        <f t="shared" si="70"/>
        <v>-4.3037999999999997E-5</v>
      </c>
      <c r="E1488" s="38">
        <f t="shared" si="71"/>
        <v>-4.59593E-4</v>
      </c>
      <c r="F1488" s="37">
        <f>VLOOKUP(L1488,Mapping!D:H,5,0)</f>
        <v>0</v>
      </c>
      <c r="G1488" t="s">
        <v>562</v>
      </c>
      <c r="H1488" t="s">
        <v>226</v>
      </c>
      <c r="I1488" t="s">
        <v>229</v>
      </c>
      <c r="J1488">
        <v>460000</v>
      </c>
      <c r="K1488" t="s">
        <v>656</v>
      </c>
      <c r="L1488">
        <v>460143</v>
      </c>
      <c r="M1488">
        <v>0</v>
      </c>
      <c r="N1488" t="s">
        <v>730</v>
      </c>
      <c r="O1488" t="s">
        <v>565</v>
      </c>
      <c r="P1488">
        <v>-4165.55</v>
      </c>
      <c r="Q1488">
        <v>0</v>
      </c>
      <c r="R1488">
        <v>-430.38</v>
      </c>
      <c r="S1488">
        <v>0</v>
      </c>
      <c r="T1488">
        <v>-4595.93</v>
      </c>
      <c r="U1488">
        <v>0</v>
      </c>
      <c r="V1488">
        <v>-4165.55</v>
      </c>
      <c r="W1488">
        <v>0</v>
      </c>
      <c r="X1488">
        <v>-430.38</v>
      </c>
      <c r="Y1488">
        <v>0</v>
      </c>
      <c r="Z1488">
        <v>-4595.93</v>
      </c>
      <c r="AA1488">
        <v>0</v>
      </c>
    </row>
    <row r="1489" spans="1:27" ht="15" customHeight="1" x14ac:dyDescent="0.25">
      <c r="A1489" s="37" t="str">
        <f t="shared" si="69"/>
        <v>LEARBF5.5</v>
      </c>
      <c r="B1489" s="37">
        <f>VLOOKUP(L1489,Mapping!D:F,3,0)</f>
        <v>5.5</v>
      </c>
      <c r="C1489" s="37" t="str">
        <f>VLOOKUP(L1489,Mapping!D:G,4,0)</f>
        <v>Ignore</v>
      </c>
      <c r="D1489" s="38">
        <f t="shared" si="70"/>
        <v>7.37E-7</v>
      </c>
      <c r="E1489" s="38">
        <f t="shared" si="71"/>
        <v>1.6129999999999998E-6</v>
      </c>
      <c r="F1489" s="37">
        <f>VLOOKUP(L1489,Mapping!D:H,5,0)</f>
        <v>0</v>
      </c>
      <c r="G1489" t="s">
        <v>562</v>
      </c>
      <c r="H1489" t="s">
        <v>226</v>
      </c>
      <c r="I1489" t="s">
        <v>229</v>
      </c>
      <c r="J1489">
        <v>460000</v>
      </c>
      <c r="K1489" t="s">
        <v>656</v>
      </c>
      <c r="L1489">
        <v>460146</v>
      </c>
      <c r="M1489">
        <v>0</v>
      </c>
      <c r="N1489" t="s">
        <v>943</v>
      </c>
      <c r="O1489" t="s">
        <v>565</v>
      </c>
      <c r="P1489">
        <v>0</v>
      </c>
      <c r="Q1489">
        <v>8.76</v>
      </c>
      <c r="R1489">
        <v>0</v>
      </c>
      <c r="S1489">
        <v>7.37</v>
      </c>
      <c r="T1489">
        <v>0</v>
      </c>
      <c r="U1489">
        <v>16.13</v>
      </c>
      <c r="V1489">
        <v>0</v>
      </c>
      <c r="W1489">
        <v>8.76</v>
      </c>
      <c r="X1489">
        <v>0</v>
      </c>
      <c r="Y1489">
        <v>7.37</v>
      </c>
      <c r="Z1489">
        <v>0</v>
      </c>
      <c r="AA1489">
        <v>16.13</v>
      </c>
    </row>
    <row r="1490" spans="1:27" ht="15" customHeight="1" x14ac:dyDescent="0.25">
      <c r="A1490" s="37" t="str">
        <f t="shared" si="69"/>
        <v>LEARBF5.5</v>
      </c>
      <c r="B1490" s="37">
        <f>VLOOKUP(L1490,Mapping!D:F,3,0)</f>
        <v>5.5</v>
      </c>
      <c r="C1490" s="37" t="str">
        <f>VLOOKUP(L1490,Mapping!D:G,4,0)</f>
        <v>Ignore</v>
      </c>
      <c r="D1490" s="38">
        <f t="shared" si="70"/>
        <v>4.9999999999999998E-8</v>
      </c>
      <c r="E1490" s="38">
        <f t="shared" si="71"/>
        <v>4.9999999999999998E-8</v>
      </c>
      <c r="F1490" s="37">
        <f>VLOOKUP(L1490,Mapping!D:H,5,0)</f>
        <v>0</v>
      </c>
      <c r="G1490" t="s">
        <v>562</v>
      </c>
      <c r="H1490" t="s">
        <v>226</v>
      </c>
      <c r="I1490" t="s">
        <v>229</v>
      </c>
      <c r="J1490">
        <v>460000</v>
      </c>
      <c r="K1490" t="s">
        <v>656</v>
      </c>
      <c r="L1490">
        <v>460166</v>
      </c>
      <c r="M1490">
        <v>0</v>
      </c>
      <c r="N1490" t="s">
        <v>945</v>
      </c>
      <c r="O1490" t="s">
        <v>565</v>
      </c>
      <c r="P1490">
        <v>0</v>
      </c>
      <c r="Q1490">
        <v>0</v>
      </c>
      <c r="R1490">
        <v>0</v>
      </c>
      <c r="S1490">
        <v>0.5</v>
      </c>
      <c r="T1490">
        <v>0</v>
      </c>
      <c r="U1490">
        <v>0.5</v>
      </c>
      <c r="V1490">
        <v>0</v>
      </c>
      <c r="W1490">
        <v>0</v>
      </c>
      <c r="X1490">
        <v>0</v>
      </c>
      <c r="Y1490">
        <v>0.5</v>
      </c>
      <c r="Z1490">
        <v>0</v>
      </c>
      <c r="AA1490">
        <v>0.5</v>
      </c>
    </row>
    <row r="1491" spans="1:27" ht="15" customHeight="1" x14ac:dyDescent="0.25">
      <c r="A1491" s="37" t="str">
        <f t="shared" si="69"/>
        <v>LEARBF5.3</v>
      </c>
      <c r="B1491" s="37">
        <f>VLOOKUP(L1491,Mapping!D:F,3,0)</f>
        <v>5.3</v>
      </c>
      <c r="C1491" s="37" t="str">
        <f>VLOOKUP(L1491,Mapping!D:G,4,0)</f>
        <v>Ignore</v>
      </c>
      <c r="D1491" s="38">
        <f t="shared" si="70"/>
        <v>-9.5634676900000013</v>
      </c>
      <c r="E1491" s="38">
        <f t="shared" si="71"/>
        <v>-13.493361181000001</v>
      </c>
      <c r="F1491" s="37">
        <f>VLOOKUP(L1491,Mapping!D:H,5,0)</f>
        <v>0</v>
      </c>
      <c r="G1491" t="s">
        <v>562</v>
      </c>
      <c r="H1491" t="s">
        <v>226</v>
      </c>
      <c r="I1491" t="s">
        <v>229</v>
      </c>
      <c r="J1491">
        <v>510000</v>
      </c>
      <c r="K1491" t="s">
        <v>659</v>
      </c>
      <c r="L1491">
        <v>511100</v>
      </c>
      <c r="M1491">
        <v>0</v>
      </c>
      <c r="N1491" t="s">
        <v>696</v>
      </c>
      <c r="O1491" t="s">
        <v>565</v>
      </c>
      <c r="P1491">
        <v>-39298934.909999996</v>
      </c>
      <c r="Q1491">
        <v>0</v>
      </c>
      <c r="R1491">
        <v>-95634676.900000006</v>
      </c>
      <c r="S1491">
        <v>0</v>
      </c>
      <c r="T1491">
        <v>-134933611.81</v>
      </c>
      <c r="U1491">
        <v>0</v>
      </c>
      <c r="V1491">
        <v>-39298934.909999996</v>
      </c>
      <c r="W1491">
        <v>0</v>
      </c>
      <c r="X1491">
        <v>-95634676.900000006</v>
      </c>
      <c r="Y1491">
        <v>0</v>
      </c>
      <c r="Z1491">
        <v>-134933611.81</v>
      </c>
      <c r="AA1491">
        <v>0</v>
      </c>
    </row>
    <row r="1492" spans="1:27" ht="15" customHeight="1" x14ac:dyDescent="0.25">
      <c r="A1492" s="37" t="str">
        <f t="shared" si="69"/>
        <v>LEARBF5.3</v>
      </c>
      <c r="B1492" s="37">
        <f>VLOOKUP(L1492,Mapping!D:F,3,0)</f>
        <v>5.3</v>
      </c>
      <c r="C1492" s="37" t="str">
        <f>VLOOKUP(L1492,Mapping!D:G,4,0)</f>
        <v>Ignore</v>
      </c>
      <c r="D1492" s="38">
        <f t="shared" si="70"/>
        <v>0</v>
      </c>
      <c r="E1492" s="38">
        <f t="shared" si="71"/>
        <v>-5.1579999999999996E-4</v>
      </c>
      <c r="F1492" s="37">
        <f>VLOOKUP(L1492,Mapping!D:H,5,0)</f>
        <v>0</v>
      </c>
      <c r="G1492" t="s">
        <v>562</v>
      </c>
      <c r="H1492" t="s">
        <v>226</v>
      </c>
      <c r="I1492" t="s">
        <v>229</v>
      </c>
      <c r="J1492">
        <v>510000</v>
      </c>
      <c r="K1492" t="s">
        <v>659</v>
      </c>
      <c r="L1492">
        <v>512190</v>
      </c>
      <c r="M1492">
        <v>0</v>
      </c>
      <c r="N1492" t="s">
        <v>773</v>
      </c>
      <c r="O1492" t="s">
        <v>565</v>
      </c>
      <c r="P1492">
        <v>-5158</v>
      </c>
      <c r="Q1492">
        <v>0</v>
      </c>
      <c r="R1492">
        <v>0</v>
      </c>
      <c r="S1492">
        <v>0</v>
      </c>
      <c r="T1492">
        <v>-5158</v>
      </c>
      <c r="U1492">
        <v>0</v>
      </c>
      <c r="V1492">
        <v>-5158</v>
      </c>
      <c r="W1492">
        <v>0</v>
      </c>
      <c r="X1492">
        <v>0</v>
      </c>
      <c r="Y1492">
        <v>0</v>
      </c>
      <c r="Z1492">
        <v>-5158</v>
      </c>
      <c r="AA1492">
        <v>0</v>
      </c>
    </row>
    <row r="1493" spans="1:27" ht="15" customHeight="1" x14ac:dyDescent="0.25">
      <c r="A1493" s="37" t="str">
        <f t="shared" si="69"/>
        <v>LEARBF5.3</v>
      </c>
      <c r="B1493" s="37">
        <f>VLOOKUP(L1493,Mapping!D:F,3,0)</f>
        <v>5.3</v>
      </c>
      <c r="C1493" s="37" t="str">
        <f>VLOOKUP(L1493,Mapping!D:G,4,0)</f>
        <v>Ignore</v>
      </c>
      <c r="D1493" s="38">
        <f t="shared" si="70"/>
        <v>-24.879015381999999</v>
      </c>
      <c r="E1493" s="38">
        <f t="shared" si="71"/>
        <v>-57.315376041999997</v>
      </c>
      <c r="F1493" s="37">
        <f>VLOOKUP(L1493,Mapping!D:H,5,0)</f>
        <v>0</v>
      </c>
      <c r="G1493" t="s">
        <v>562</v>
      </c>
      <c r="H1493" t="s">
        <v>226</v>
      </c>
      <c r="I1493" t="s">
        <v>229</v>
      </c>
      <c r="J1493">
        <v>510000</v>
      </c>
      <c r="K1493" t="s">
        <v>659</v>
      </c>
      <c r="L1493">
        <v>513120</v>
      </c>
      <c r="M1493">
        <v>0</v>
      </c>
      <c r="N1493" t="s">
        <v>829</v>
      </c>
      <c r="O1493" t="s">
        <v>565</v>
      </c>
      <c r="P1493">
        <v>-324363606.60000002</v>
      </c>
      <c r="Q1493">
        <v>0</v>
      </c>
      <c r="R1493">
        <v>-248790153.81999999</v>
      </c>
      <c r="S1493">
        <v>0</v>
      </c>
      <c r="T1493">
        <v>-573153760.41999996</v>
      </c>
      <c r="U1493">
        <v>0</v>
      </c>
      <c r="V1493">
        <v>-324363606.60000002</v>
      </c>
      <c r="W1493">
        <v>0</v>
      </c>
      <c r="X1493">
        <v>-248790153.81999999</v>
      </c>
      <c r="Y1493">
        <v>0</v>
      </c>
      <c r="Z1493">
        <v>-573153760.41999996</v>
      </c>
      <c r="AA1493">
        <v>0</v>
      </c>
    </row>
    <row r="1494" spans="1:27" ht="15" customHeight="1" x14ac:dyDescent="0.25">
      <c r="A1494" s="37" t="str">
        <f t="shared" si="69"/>
        <v>LEARBFIgnore</v>
      </c>
      <c r="B1494" s="37" t="str">
        <f>VLOOKUP(L1494,Mapping!D:F,3,0)</f>
        <v>Ignore</v>
      </c>
      <c r="C1494" s="37" t="str">
        <f>VLOOKUP(L1494,Mapping!D:G,4,0)</f>
        <v>Mirror</v>
      </c>
      <c r="D1494" s="38">
        <f t="shared" si="70"/>
        <v>0</v>
      </c>
      <c r="E1494" s="38">
        <f t="shared" si="71"/>
        <v>-5.7490299999999998E-4</v>
      </c>
      <c r="F1494" s="37">
        <f>VLOOKUP(L1494,Mapping!D:H,5,0)</f>
        <v>0</v>
      </c>
      <c r="G1494" t="s">
        <v>562</v>
      </c>
      <c r="H1494" t="s">
        <v>226</v>
      </c>
      <c r="I1494" t="s">
        <v>229</v>
      </c>
      <c r="J1494">
        <v>550000</v>
      </c>
      <c r="K1494" t="s">
        <v>666</v>
      </c>
      <c r="L1494">
        <v>553007</v>
      </c>
      <c r="M1494">
        <v>0</v>
      </c>
      <c r="N1494" t="s">
        <v>667</v>
      </c>
      <c r="O1494" t="s">
        <v>565</v>
      </c>
      <c r="P1494">
        <v>-5749.03</v>
      </c>
      <c r="Q1494">
        <v>0</v>
      </c>
      <c r="R1494">
        <v>0</v>
      </c>
      <c r="S1494">
        <v>0</v>
      </c>
      <c r="T1494">
        <v>-5749.03</v>
      </c>
      <c r="U1494">
        <v>0</v>
      </c>
      <c r="V1494">
        <v>-5749.03</v>
      </c>
      <c r="W1494">
        <v>0</v>
      </c>
      <c r="X1494">
        <v>0</v>
      </c>
      <c r="Y1494">
        <v>0</v>
      </c>
      <c r="Z1494">
        <v>-5749.03</v>
      </c>
      <c r="AA1494">
        <v>0</v>
      </c>
    </row>
    <row r="1495" spans="1:27" ht="15" customHeight="1" x14ac:dyDescent="0.25">
      <c r="A1495" s="37" t="str">
        <f t="shared" si="69"/>
        <v>LEARBFIgnore</v>
      </c>
      <c r="B1495" s="37" t="str">
        <f>VLOOKUP(L1495,Mapping!D:F,3,0)</f>
        <v>Ignore</v>
      </c>
      <c r="C1495" s="37" t="str">
        <f>VLOOKUP(L1495,Mapping!D:G,4,0)</f>
        <v>Mirror</v>
      </c>
      <c r="D1495" s="38">
        <f t="shared" si="70"/>
        <v>-2.148896E-3</v>
      </c>
      <c r="E1495" s="38">
        <f t="shared" si="71"/>
        <v>-3.6617160000000002E-3</v>
      </c>
      <c r="F1495" s="37">
        <f>VLOOKUP(L1495,Mapping!D:H,5,0)</f>
        <v>0</v>
      </c>
      <c r="G1495" t="s">
        <v>562</v>
      </c>
      <c r="H1495" t="s">
        <v>226</v>
      </c>
      <c r="I1495" t="s">
        <v>229</v>
      </c>
      <c r="J1495">
        <v>550000</v>
      </c>
      <c r="K1495" t="s">
        <v>666</v>
      </c>
      <c r="L1495">
        <v>553020</v>
      </c>
      <c r="M1495">
        <v>0</v>
      </c>
      <c r="N1495" t="s">
        <v>1284</v>
      </c>
      <c r="O1495" t="s">
        <v>565</v>
      </c>
      <c r="P1495">
        <v>-15128.2</v>
      </c>
      <c r="Q1495">
        <v>0</v>
      </c>
      <c r="R1495">
        <v>-21488.959999999999</v>
      </c>
      <c r="S1495">
        <v>0</v>
      </c>
      <c r="T1495">
        <v>-36617.160000000003</v>
      </c>
      <c r="U1495">
        <v>0</v>
      </c>
      <c r="V1495">
        <v>-15128.2</v>
      </c>
      <c r="W1495">
        <v>0</v>
      </c>
      <c r="X1495">
        <v>-21488.959999999999</v>
      </c>
      <c r="Y1495">
        <v>0</v>
      </c>
      <c r="Z1495">
        <v>-36617.160000000003</v>
      </c>
      <c r="AA1495">
        <v>0</v>
      </c>
    </row>
    <row r="1496" spans="1:27" ht="15" customHeight="1" x14ac:dyDescent="0.25">
      <c r="A1496" s="37" t="str">
        <f t="shared" si="69"/>
        <v>LEARBFIgnore</v>
      </c>
      <c r="B1496" s="37" t="str">
        <f>VLOOKUP(L1496,Mapping!D:F,3,0)</f>
        <v>Ignore</v>
      </c>
      <c r="C1496" s="37" t="str">
        <f>VLOOKUP(L1496,Mapping!D:G,4,0)</f>
        <v>Mirror</v>
      </c>
      <c r="D1496" s="38">
        <f t="shared" si="70"/>
        <v>-2.3600000000000001E-3</v>
      </c>
      <c r="E1496" s="38">
        <f t="shared" si="71"/>
        <v>-2.3600000000000001E-3</v>
      </c>
      <c r="F1496" s="37">
        <f>VLOOKUP(L1496,Mapping!D:H,5,0)</f>
        <v>0</v>
      </c>
      <c r="G1496" t="s">
        <v>562</v>
      </c>
      <c r="H1496" t="s">
        <v>226</v>
      </c>
      <c r="I1496" t="s">
        <v>229</v>
      </c>
      <c r="J1496">
        <v>550000</v>
      </c>
      <c r="K1496" t="s">
        <v>666</v>
      </c>
      <c r="L1496">
        <v>553105</v>
      </c>
      <c r="M1496">
        <v>0</v>
      </c>
      <c r="N1496" t="s">
        <v>668</v>
      </c>
      <c r="O1496" t="s">
        <v>565</v>
      </c>
      <c r="P1496">
        <v>0</v>
      </c>
      <c r="Q1496">
        <v>0</v>
      </c>
      <c r="R1496">
        <v>-23600</v>
      </c>
      <c r="S1496">
        <v>0</v>
      </c>
      <c r="T1496">
        <v>-23600</v>
      </c>
      <c r="U1496">
        <v>0</v>
      </c>
      <c r="V1496">
        <v>0</v>
      </c>
      <c r="W1496">
        <v>0</v>
      </c>
      <c r="X1496">
        <v>-23600</v>
      </c>
      <c r="Y1496">
        <v>0</v>
      </c>
      <c r="Z1496">
        <v>-23600</v>
      </c>
      <c r="AA1496">
        <v>0</v>
      </c>
    </row>
    <row r="1497" spans="1:27" ht="15" customHeight="1" x14ac:dyDescent="0.25">
      <c r="A1497" s="37" t="str">
        <f t="shared" si="69"/>
        <v>LEARBFIgnore</v>
      </c>
      <c r="B1497" s="37" t="str">
        <f>VLOOKUP(L1497,Mapping!D:F,3,0)</f>
        <v>Ignore</v>
      </c>
      <c r="C1497" s="37" t="str">
        <f>VLOOKUP(L1497,Mapping!D:G,4,0)</f>
        <v>Mirror</v>
      </c>
      <c r="D1497" s="38">
        <f t="shared" si="70"/>
        <v>-1.1214500000000001E-2</v>
      </c>
      <c r="E1497" s="38">
        <f t="shared" si="71"/>
        <v>-1.4551681E-2</v>
      </c>
      <c r="F1497" s="37">
        <f>VLOOKUP(L1497,Mapping!D:H,5,0)</f>
        <v>0</v>
      </c>
      <c r="G1497" t="s">
        <v>562</v>
      </c>
      <c r="H1497" t="s">
        <v>226</v>
      </c>
      <c r="I1497" t="s">
        <v>229</v>
      </c>
      <c r="J1497">
        <v>550000</v>
      </c>
      <c r="K1497" t="s">
        <v>666</v>
      </c>
      <c r="L1497">
        <v>553107</v>
      </c>
      <c r="M1497">
        <v>0</v>
      </c>
      <c r="N1497" t="s">
        <v>669</v>
      </c>
      <c r="O1497" t="s">
        <v>565</v>
      </c>
      <c r="P1497">
        <v>-33371.81</v>
      </c>
      <c r="Q1497">
        <v>0</v>
      </c>
      <c r="R1497">
        <v>-112145</v>
      </c>
      <c r="S1497">
        <v>0</v>
      </c>
      <c r="T1497">
        <v>-145516.81</v>
      </c>
      <c r="U1497">
        <v>0</v>
      </c>
      <c r="V1497">
        <v>-33371.81</v>
      </c>
      <c r="W1497">
        <v>0</v>
      </c>
      <c r="X1497">
        <v>-112145</v>
      </c>
      <c r="Y1497">
        <v>0</v>
      </c>
      <c r="Z1497">
        <v>-145516.81</v>
      </c>
      <c r="AA1497">
        <v>0</v>
      </c>
    </row>
    <row r="1498" spans="1:27" ht="15" customHeight="1" x14ac:dyDescent="0.25">
      <c r="A1498" s="37" t="str">
        <f t="shared" si="69"/>
        <v>LEARBFIgnore</v>
      </c>
      <c r="B1498" s="37" t="str">
        <f>VLOOKUP(L1498,Mapping!D:F,3,0)</f>
        <v>Ignore</v>
      </c>
      <c r="C1498" s="37" t="str">
        <f>VLOOKUP(L1498,Mapping!D:G,4,0)</f>
        <v>Mirror</v>
      </c>
      <c r="D1498" s="38">
        <f t="shared" si="70"/>
        <v>0.194530223</v>
      </c>
      <c r="E1498" s="38">
        <f t="shared" si="71"/>
        <v>0.26416569300000003</v>
      </c>
      <c r="F1498" s="37">
        <f>VLOOKUP(L1498,Mapping!D:H,5,0)</f>
        <v>0</v>
      </c>
      <c r="G1498" t="s">
        <v>562</v>
      </c>
      <c r="H1498" t="s">
        <v>226</v>
      </c>
      <c r="I1498" t="s">
        <v>229</v>
      </c>
      <c r="J1498">
        <v>550000</v>
      </c>
      <c r="K1498" t="s">
        <v>666</v>
      </c>
      <c r="L1498">
        <v>553111</v>
      </c>
      <c r="M1498">
        <v>0</v>
      </c>
      <c r="N1498" t="s">
        <v>670</v>
      </c>
      <c r="O1498" t="s">
        <v>565</v>
      </c>
      <c r="P1498">
        <v>0</v>
      </c>
      <c r="Q1498">
        <v>696354.7</v>
      </c>
      <c r="R1498">
        <v>0</v>
      </c>
      <c r="S1498">
        <v>1945302.23</v>
      </c>
      <c r="T1498">
        <v>0</v>
      </c>
      <c r="U1498">
        <v>2641656.9300000002</v>
      </c>
      <c r="V1498">
        <v>0</v>
      </c>
      <c r="W1498">
        <v>696354.7</v>
      </c>
      <c r="X1498">
        <v>0</v>
      </c>
      <c r="Y1498">
        <v>1945302.23</v>
      </c>
      <c r="Z1498">
        <v>0</v>
      </c>
      <c r="AA1498">
        <v>2641656.9300000002</v>
      </c>
    </row>
    <row r="1499" spans="1:27" ht="15" customHeight="1" x14ac:dyDescent="0.25">
      <c r="A1499" s="37" t="str">
        <f t="shared" si="69"/>
        <v>LEARBFIgnore</v>
      </c>
      <c r="B1499" s="37" t="str">
        <f>VLOOKUP(L1499,Mapping!D:F,3,0)</f>
        <v>Ignore</v>
      </c>
      <c r="C1499" s="37" t="str">
        <f>VLOOKUP(L1499,Mapping!D:G,4,0)</f>
        <v>Mirror</v>
      </c>
      <c r="D1499" s="38">
        <f t="shared" si="70"/>
        <v>-8.7115897999999997E-2</v>
      </c>
      <c r="E1499" s="38">
        <f t="shared" si="71"/>
        <v>-0.11982054299999999</v>
      </c>
      <c r="F1499" s="37">
        <f>VLOOKUP(L1499,Mapping!D:H,5,0)</f>
        <v>0</v>
      </c>
      <c r="G1499" t="s">
        <v>562</v>
      </c>
      <c r="H1499" t="s">
        <v>226</v>
      </c>
      <c r="I1499" t="s">
        <v>229</v>
      </c>
      <c r="J1499">
        <v>550000</v>
      </c>
      <c r="K1499" t="s">
        <v>666</v>
      </c>
      <c r="L1499">
        <v>553113</v>
      </c>
      <c r="M1499">
        <v>0</v>
      </c>
      <c r="N1499" t="s">
        <v>830</v>
      </c>
      <c r="O1499" t="s">
        <v>565</v>
      </c>
      <c r="P1499">
        <v>-327046.45</v>
      </c>
      <c r="Q1499">
        <v>0</v>
      </c>
      <c r="R1499">
        <v>-871158.98</v>
      </c>
      <c r="S1499">
        <v>0</v>
      </c>
      <c r="T1499">
        <v>-1198205.43</v>
      </c>
      <c r="U1499">
        <v>0</v>
      </c>
      <c r="V1499">
        <v>-327046.45</v>
      </c>
      <c r="W1499">
        <v>0</v>
      </c>
      <c r="X1499">
        <v>-871158.98</v>
      </c>
      <c r="Y1499">
        <v>0</v>
      </c>
      <c r="Z1499">
        <v>-1198205.43</v>
      </c>
      <c r="AA1499">
        <v>0</v>
      </c>
    </row>
    <row r="1500" spans="1:27" ht="15" customHeight="1" x14ac:dyDescent="0.25">
      <c r="A1500" s="37" t="str">
        <f t="shared" si="69"/>
        <v>LEARBFIgnore</v>
      </c>
      <c r="B1500" s="37" t="str">
        <f>VLOOKUP(L1500,Mapping!D:F,3,0)</f>
        <v>Ignore</v>
      </c>
      <c r="C1500" s="37" t="str">
        <f>VLOOKUP(L1500,Mapping!D:G,4,0)</f>
        <v>Mirror</v>
      </c>
      <c r="D1500" s="38">
        <f t="shared" si="70"/>
        <v>-1.1615950000000001E-3</v>
      </c>
      <c r="E1500" s="38">
        <f t="shared" si="71"/>
        <v>-3.7729419999999996E-3</v>
      </c>
      <c r="F1500" s="37">
        <f>VLOOKUP(L1500,Mapping!D:H,5,0)</f>
        <v>0</v>
      </c>
      <c r="G1500" t="s">
        <v>562</v>
      </c>
      <c r="H1500" t="s">
        <v>226</v>
      </c>
      <c r="I1500" t="s">
        <v>229</v>
      </c>
      <c r="J1500">
        <v>550000</v>
      </c>
      <c r="K1500" t="s">
        <v>666</v>
      </c>
      <c r="L1500">
        <v>553117</v>
      </c>
      <c r="M1500">
        <v>0</v>
      </c>
      <c r="N1500" t="s">
        <v>1285</v>
      </c>
      <c r="O1500" t="s">
        <v>565</v>
      </c>
      <c r="P1500">
        <v>-26113.47</v>
      </c>
      <c r="Q1500">
        <v>0</v>
      </c>
      <c r="R1500">
        <v>-11615.95</v>
      </c>
      <c r="S1500">
        <v>0</v>
      </c>
      <c r="T1500">
        <v>-37729.42</v>
      </c>
      <c r="U1500">
        <v>0</v>
      </c>
      <c r="V1500">
        <v>-26113.47</v>
      </c>
      <c r="W1500">
        <v>0</v>
      </c>
      <c r="X1500">
        <v>-11615.95</v>
      </c>
      <c r="Y1500">
        <v>0</v>
      </c>
      <c r="Z1500">
        <v>-37729.42</v>
      </c>
      <c r="AA1500">
        <v>0</v>
      </c>
    </row>
    <row r="1501" spans="1:27" ht="15" customHeight="1" x14ac:dyDescent="0.25">
      <c r="A1501" s="37" t="str">
        <f t="shared" si="69"/>
        <v>LEARBF6.1a</v>
      </c>
      <c r="B1501" s="37" t="str">
        <f>VLOOKUP(L1501,Mapping!D:F,3,0)</f>
        <v>6.1a</v>
      </c>
      <c r="C1501" s="37" t="str">
        <f>VLOOKUP(L1501,Mapping!D:G,4,0)</f>
        <v>Accrual</v>
      </c>
      <c r="D1501" s="38">
        <f t="shared" si="70"/>
        <v>-0.80210320000000002</v>
      </c>
      <c r="E1501" s="38">
        <f t="shared" si="71"/>
        <v>-1.5316632999999999</v>
      </c>
      <c r="F1501" s="37">
        <f>VLOOKUP(L1501,Mapping!D:H,5,0)</f>
        <v>0</v>
      </c>
      <c r="G1501" t="s">
        <v>562</v>
      </c>
      <c r="H1501" t="s">
        <v>226</v>
      </c>
      <c r="I1501" t="s">
        <v>229</v>
      </c>
      <c r="J1501">
        <v>550000</v>
      </c>
      <c r="K1501" t="s">
        <v>666</v>
      </c>
      <c r="L1501">
        <v>553128</v>
      </c>
      <c r="M1501">
        <v>0</v>
      </c>
      <c r="N1501" t="s">
        <v>831</v>
      </c>
      <c r="O1501" t="s">
        <v>565</v>
      </c>
      <c r="P1501">
        <v>-7295601</v>
      </c>
      <c r="Q1501">
        <v>0</v>
      </c>
      <c r="R1501">
        <v>-8021032</v>
      </c>
      <c r="S1501">
        <v>0</v>
      </c>
      <c r="T1501">
        <v>-15316633</v>
      </c>
      <c r="U1501">
        <v>0</v>
      </c>
      <c r="V1501">
        <v>-7295601</v>
      </c>
      <c r="W1501">
        <v>0</v>
      </c>
      <c r="X1501">
        <v>-8021032</v>
      </c>
      <c r="Y1501">
        <v>0</v>
      </c>
      <c r="Z1501">
        <v>-15316633</v>
      </c>
      <c r="AA1501">
        <v>0</v>
      </c>
    </row>
    <row r="1502" spans="1:27" ht="15" customHeight="1" x14ac:dyDescent="0.25">
      <c r="A1502" s="37" t="str">
        <f t="shared" si="69"/>
        <v>LEARBF6.1a</v>
      </c>
      <c r="B1502" s="37" t="str">
        <f>VLOOKUP(L1502,Mapping!D:F,3,0)</f>
        <v>6.1a</v>
      </c>
      <c r="C1502" s="37" t="str">
        <f>VLOOKUP(L1502,Mapping!D:G,4,0)</f>
        <v>Accrual</v>
      </c>
      <c r="D1502" s="38">
        <f t="shared" si="70"/>
        <v>-0.1056021</v>
      </c>
      <c r="E1502" s="38">
        <f t="shared" si="71"/>
        <v>-0.25201210000000002</v>
      </c>
      <c r="F1502" s="37">
        <f>VLOOKUP(L1502,Mapping!D:H,5,0)</f>
        <v>0</v>
      </c>
      <c r="G1502" t="s">
        <v>562</v>
      </c>
      <c r="H1502" t="s">
        <v>226</v>
      </c>
      <c r="I1502" t="s">
        <v>229</v>
      </c>
      <c r="J1502">
        <v>550000</v>
      </c>
      <c r="K1502" t="s">
        <v>666</v>
      </c>
      <c r="L1502">
        <v>553130</v>
      </c>
      <c r="M1502">
        <v>0</v>
      </c>
      <c r="N1502" t="s">
        <v>2254</v>
      </c>
      <c r="O1502" t="s">
        <v>565</v>
      </c>
      <c r="P1502">
        <v>-1464100</v>
      </c>
      <c r="Q1502">
        <v>0</v>
      </c>
      <c r="R1502">
        <v>-1056021</v>
      </c>
      <c r="S1502">
        <v>0</v>
      </c>
      <c r="T1502">
        <v>-2520121</v>
      </c>
      <c r="U1502">
        <v>0</v>
      </c>
      <c r="V1502">
        <v>-1464100</v>
      </c>
      <c r="W1502">
        <v>0</v>
      </c>
      <c r="X1502">
        <v>-1056021</v>
      </c>
      <c r="Y1502">
        <v>0</v>
      </c>
      <c r="Z1502">
        <v>-2520121</v>
      </c>
      <c r="AA1502">
        <v>0</v>
      </c>
    </row>
    <row r="1503" spans="1:27" ht="15" customHeight="1" x14ac:dyDescent="0.25">
      <c r="A1503" s="37" t="str">
        <f t="shared" si="69"/>
        <v>LEARBF6.3</v>
      </c>
      <c r="B1503" s="37">
        <f>VLOOKUP(L1503,Mapping!D:F,3,0)</f>
        <v>6.3</v>
      </c>
      <c r="C1503" s="37" t="str">
        <f>VLOOKUP(L1503,Mapping!D:G,4,0)</f>
        <v>Mirror</v>
      </c>
      <c r="D1503" s="38">
        <f t="shared" si="70"/>
        <v>-2.4460990000000002E-3</v>
      </c>
      <c r="E1503" s="38">
        <f t="shared" si="71"/>
        <v>-3.907659E-3</v>
      </c>
      <c r="F1503" s="37">
        <f>VLOOKUP(L1503,Mapping!D:H,5,0)</f>
        <v>0</v>
      </c>
      <c r="G1503" t="s">
        <v>562</v>
      </c>
      <c r="H1503" t="s">
        <v>226</v>
      </c>
      <c r="I1503" t="s">
        <v>229</v>
      </c>
      <c r="J1503">
        <v>550000</v>
      </c>
      <c r="K1503" t="s">
        <v>666</v>
      </c>
      <c r="L1503">
        <v>553131</v>
      </c>
      <c r="M1503">
        <v>0</v>
      </c>
      <c r="N1503" t="s">
        <v>671</v>
      </c>
      <c r="O1503" t="s">
        <v>565</v>
      </c>
      <c r="P1503">
        <v>-14615.6</v>
      </c>
      <c r="Q1503">
        <v>0</v>
      </c>
      <c r="R1503">
        <v>-24460.99</v>
      </c>
      <c r="S1503">
        <v>0</v>
      </c>
      <c r="T1503">
        <v>-39076.590000000004</v>
      </c>
      <c r="U1503">
        <v>0</v>
      </c>
      <c r="V1503">
        <v>-14615.6</v>
      </c>
      <c r="W1503">
        <v>0</v>
      </c>
      <c r="X1503">
        <v>-24460.99</v>
      </c>
      <c r="Y1503">
        <v>0</v>
      </c>
      <c r="Z1503">
        <v>-39076.590000000004</v>
      </c>
      <c r="AA1503">
        <v>0</v>
      </c>
    </row>
    <row r="1504" spans="1:27" ht="15" customHeight="1" x14ac:dyDescent="0.25">
      <c r="A1504" s="37" t="str">
        <f t="shared" si="69"/>
        <v>LEARBF6.1a</v>
      </c>
      <c r="B1504" s="37" t="str">
        <f>VLOOKUP(L1504,Mapping!D:F,3,0)</f>
        <v>6.1a</v>
      </c>
      <c r="C1504" s="37" t="str">
        <f>VLOOKUP(L1504,Mapping!D:G,4,0)</f>
        <v>Accrual</v>
      </c>
      <c r="D1504" s="38">
        <f t="shared" si="70"/>
        <v>-2.9853549999999999E-3</v>
      </c>
      <c r="E1504" s="38">
        <f t="shared" si="71"/>
        <v>-6.4626660000000006E-3</v>
      </c>
      <c r="F1504" s="37">
        <f>VLOOKUP(L1504,Mapping!D:H,5,0)</f>
        <v>0</v>
      </c>
      <c r="G1504" t="s">
        <v>562</v>
      </c>
      <c r="H1504" t="s">
        <v>226</v>
      </c>
      <c r="I1504" t="s">
        <v>229</v>
      </c>
      <c r="J1504">
        <v>550000</v>
      </c>
      <c r="K1504" t="s">
        <v>666</v>
      </c>
      <c r="L1504">
        <v>553140</v>
      </c>
      <c r="M1504">
        <v>0</v>
      </c>
      <c r="N1504" t="s">
        <v>2256</v>
      </c>
      <c r="O1504" t="s">
        <v>565</v>
      </c>
      <c r="P1504">
        <v>-34773.11</v>
      </c>
      <c r="Q1504">
        <v>0</v>
      </c>
      <c r="R1504">
        <v>-29853.55</v>
      </c>
      <c r="S1504">
        <v>0</v>
      </c>
      <c r="T1504">
        <v>-64626.66</v>
      </c>
      <c r="U1504">
        <v>0</v>
      </c>
      <c r="V1504">
        <v>-34773.11</v>
      </c>
      <c r="W1504">
        <v>0</v>
      </c>
      <c r="X1504">
        <v>-29853.55</v>
      </c>
      <c r="Y1504">
        <v>0</v>
      </c>
      <c r="Z1504">
        <v>-64626.66</v>
      </c>
      <c r="AA1504">
        <v>0</v>
      </c>
    </row>
    <row r="1505" spans="1:27" ht="15" customHeight="1" x14ac:dyDescent="0.25">
      <c r="A1505" s="37" t="str">
        <f t="shared" si="69"/>
        <v>LEARBFIgnore</v>
      </c>
      <c r="B1505" s="37" t="str">
        <f>VLOOKUP(L1505,Mapping!D:F,3,0)</f>
        <v>Ignore</v>
      </c>
      <c r="C1505" s="37" t="str">
        <f>VLOOKUP(L1505,Mapping!D:G,4,0)</f>
        <v>Mirror</v>
      </c>
      <c r="D1505" s="38">
        <f t="shared" si="70"/>
        <v>-3.3574899999999999E-4</v>
      </c>
      <c r="E1505" s="38">
        <f t="shared" si="71"/>
        <v>-3.58845E-4</v>
      </c>
      <c r="F1505" s="37">
        <f>VLOOKUP(L1505,Mapping!D:H,5,0)</f>
        <v>0</v>
      </c>
      <c r="G1505" t="s">
        <v>562</v>
      </c>
      <c r="H1505" t="s">
        <v>226</v>
      </c>
      <c r="I1505" t="s">
        <v>229</v>
      </c>
      <c r="J1505">
        <v>550000</v>
      </c>
      <c r="K1505" t="s">
        <v>666</v>
      </c>
      <c r="L1505">
        <v>553141</v>
      </c>
      <c r="M1505">
        <v>0</v>
      </c>
      <c r="N1505" t="s">
        <v>672</v>
      </c>
      <c r="O1505" t="s">
        <v>565</v>
      </c>
      <c r="P1505">
        <v>-230.96</v>
      </c>
      <c r="Q1505">
        <v>0</v>
      </c>
      <c r="R1505">
        <v>-3357.49</v>
      </c>
      <c r="S1505">
        <v>0</v>
      </c>
      <c r="T1505">
        <v>-3588.45</v>
      </c>
      <c r="U1505">
        <v>0</v>
      </c>
      <c r="V1505">
        <v>-230.96</v>
      </c>
      <c r="W1505">
        <v>0</v>
      </c>
      <c r="X1505">
        <v>-3357.49</v>
      </c>
      <c r="Y1505">
        <v>0</v>
      </c>
      <c r="Z1505">
        <v>-3588.45</v>
      </c>
      <c r="AA1505">
        <v>0</v>
      </c>
    </row>
    <row r="1506" spans="1:27" ht="15" customHeight="1" x14ac:dyDescent="0.25">
      <c r="A1506" s="37" t="str">
        <f t="shared" si="69"/>
        <v>LEARBFIgnore</v>
      </c>
      <c r="B1506" s="37" t="str">
        <f>VLOOKUP(L1506,Mapping!D:F,3,0)</f>
        <v>Ignore</v>
      </c>
      <c r="C1506" s="37" t="str">
        <f>VLOOKUP(L1506,Mapping!D:G,4,0)</f>
        <v>Mirror</v>
      </c>
      <c r="D1506" s="38">
        <f t="shared" si="70"/>
        <v>-2.1062939999999999E-3</v>
      </c>
      <c r="E1506" s="38">
        <f t="shared" si="71"/>
        <v>-2.7462860000000001E-3</v>
      </c>
      <c r="F1506" s="37">
        <f>VLOOKUP(L1506,Mapping!D:H,5,0)</f>
        <v>0</v>
      </c>
      <c r="G1506" t="s">
        <v>562</v>
      </c>
      <c r="H1506" t="s">
        <v>226</v>
      </c>
      <c r="I1506" t="s">
        <v>229</v>
      </c>
      <c r="J1506">
        <v>550000</v>
      </c>
      <c r="K1506" t="s">
        <v>666</v>
      </c>
      <c r="L1506">
        <v>553147</v>
      </c>
      <c r="M1506">
        <v>0</v>
      </c>
      <c r="N1506" t="s">
        <v>951</v>
      </c>
      <c r="O1506" t="s">
        <v>565</v>
      </c>
      <c r="P1506">
        <v>-6399.92</v>
      </c>
      <c r="Q1506">
        <v>0</v>
      </c>
      <c r="R1506">
        <v>-21062.94</v>
      </c>
      <c r="S1506">
        <v>0</v>
      </c>
      <c r="T1506">
        <v>-27462.86</v>
      </c>
      <c r="U1506">
        <v>0</v>
      </c>
      <c r="V1506">
        <v>-6399.92</v>
      </c>
      <c r="W1506">
        <v>0</v>
      </c>
      <c r="X1506">
        <v>-21062.94</v>
      </c>
      <c r="Y1506">
        <v>0</v>
      </c>
      <c r="Z1506">
        <v>-27462.86</v>
      </c>
      <c r="AA1506">
        <v>0</v>
      </c>
    </row>
    <row r="1507" spans="1:27" ht="15" customHeight="1" x14ac:dyDescent="0.25">
      <c r="A1507" s="37" t="str">
        <f t="shared" si="69"/>
        <v>LEARBF6.1a</v>
      </c>
      <c r="B1507" s="37" t="str">
        <f>VLOOKUP(L1507,Mapping!D:F,3,0)</f>
        <v>6.1a</v>
      </c>
      <c r="C1507" s="37" t="str">
        <f>VLOOKUP(L1507,Mapping!D:G,4,0)</f>
        <v>Accrual</v>
      </c>
      <c r="D1507" s="38">
        <f t="shared" si="70"/>
        <v>-1.3830107000000001E-2</v>
      </c>
      <c r="E1507" s="38">
        <f t="shared" si="71"/>
        <v>-2.3057007000000001E-2</v>
      </c>
      <c r="F1507" s="37">
        <f>VLOOKUP(L1507,Mapping!D:H,5,0)</f>
        <v>0</v>
      </c>
      <c r="G1507" t="s">
        <v>562</v>
      </c>
      <c r="H1507" t="s">
        <v>226</v>
      </c>
      <c r="I1507" t="s">
        <v>229</v>
      </c>
      <c r="J1507">
        <v>550000</v>
      </c>
      <c r="K1507" t="s">
        <v>666</v>
      </c>
      <c r="L1507">
        <v>553171</v>
      </c>
      <c r="M1507">
        <v>0</v>
      </c>
      <c r="N1507" t="s">
        <v>673</v>
      </c>
      <c r="O1507" t="s">
        <v>565</v>
      </c>
      <c r="P1507">
        <v>-92269</v>
      </c>
      <c r="Q1507">
        <v>0</v>
      </c>
      <c r="R1507">
        <v>-138301.07</v>
      </c>
      <c r="S1507">
        <v>0</v>
      </c>
      <c r="T1507">
        <v>-230570.07</v>
      </c>
      <c r="U1507">
        <v>0</v>
      </c>
      <c r="V1507">
        <v>-92269</v>
      </c>
      <c r="W1507">
        <v>0</v>
      </c>
      <c r="X1507">
        <v>-138301.07</v>
      </c>
      <c r="Y1507">
        <v>0</v>
      </c>
      <c r="Z1507">
        <v>-230570.07</v>
      </c>
      <c r="AA1507">
        <v>0</v>
      </c>
    </row>
    <row r="1508" spans="1:27" ht="15" customHeight="1" x14ac:dyDescent="0.25">
      <c r="A1508" s="37" t="str">
        <f t="shared" si="69"/>
        <v>LEARBF6.1a</v>
      </c>
      <c r="B1508" s="37" t="str">
        <f>VLOOKUP(L1508,Mapping!D:F,3,0)</f>
        <v>6.1a</v>
      </c>
      <c r="C1508" s="37" t="str">
        <f>VLOOKUP(L1508,Mapping!D:G,4,0)</f>
        <v>Accrual</v>
      </c>
      <c r="D1508" s="38">
        <f t="shared" si="70"/>
        <v>-9.4018200000000002E-4</v>
      </c>
      <c r="E1508" s="38">
        <f t="shared" si="71"/>
        <v>-1.6456040000000002E-3</v>
      </c>
      <c r="F1508" s="37">
        <f>VLOOKUP(L1508,Mapping!D:H,5,0)</f>
        <v>0</v>
      </c>
      <c r="G1508" t="s">
        <v>562</v>
      </c>
      <c r="H1508" t="s">
        <v>226</v>
      </c>
      <c r="I1508" t="s">
        <v>229</v>
      </c>
      <c r="J1508">
        <v>550000</v>
      </c>
      <c r="K1508" t="s">
        <v>666</v>
      </c>
      <c r="L1508">
        <v>553176</v>
      </c>
      <c r="M1508">
        <v>0</v>
      </c>
      <c r="N1508" t="s">
        <v>674</v>
      </c>
      <c r="O1508" t="s">
        <v>565</v>
      </c>
      <c r="P1508">
        <v>-7054.22</v>
      </c>
      <c r="Q1508">
        <v>0</v>
      </c>
      <c r="R1508">
        <v>-9401.82</v>
      </c>
      <c r="S1508">
        <v>0</v>
      </c>
      <c r="T1508">
        <v>-16456.04</v>
      </c>
      <c r="U1508">
        <v>0</v>
      </c>
      <c r="V1508">
        <v>-7054.22</v>
      </c>
      <c r="W1508">
        <v>0</v>
      </c>
      <c r="X1508">
        <v>-9401.82</v>
      </c>
      <c r="Y1508">
        <v>0</v>
      </c>
      <c r="Z1508">
        <v>-16456.04</v>
      </c>
      <c r="AA1508">
        <v>0</v>
      </c>
    </row>
    <row r="1509" spans="1:27" ht="15" customHeight="1" x14ac:dyDescent="0.25">
      <c r="A1509" s="37" t="str">
        <f t="shared" si="69"/>
        <v>LEARBFIgnore</v>
      </c>
      <c r="B1509" s="37" t="str">
        <f>VLOOKUP(L1509,Mapping!D:F,3,0)</f>
        <v>Ignore</v>
      </c>
      <c r="C1509" s="37" t="str">
        <f>VLOOKUP(L1509,Mapping!D:G,4,0)</f>
        <v>Mirror</v>
      </c>
      <c r="D1509" s="38">
        <f t="shared" si="70"/>
        <v>-7.9904302999999996E-2</v>
      </c>
      <c r="E1509" s="38">
        <f t="shared" si="71"/>
        <v>-0.104357693</v>
      </c>
      <c r="F1509" s="37">
        <f>VLOOKUP(L1509,Mapping!D:H,5,0)</f>
        <v>0</v>
      </c>
      <c r="G1509" t="s">
        <v>562</v>
      </c>
      <c r="H1509" t="s">
        <v>226</v>
      </c>
      <c r="I1509" t="s">
        <v>229</v>
      </c>
      <c r="J1509">
        <v>550000</v>
      </c>
      <c r="K1509" t="s">
        <v>666</v>
      </c>
      <c r="L1509">
        <v>553180</v>
      </c>
      <c r="M1509">
        <v>0</v>
      </c>
      <c r="N1509" t="s">
        <v>675</v>
      </c>
      <c r="O1509" t="s">
        <v>565</v>
      </c>
      <c r="P1509">
        <v>-244533.9</v>
      </c>
      <c r="Q1509">
        <v>0</v>
      </c>
      <c r="R1509">
        <v>-799043.03</v>
      </c>
      <c r="S1509">
        <v>0</v>
      </c>
      <c r="T1509">
        <v>-1043576.93</v>
      </c>
      <c r="U1509">
        <v>0</v>
      </c>
      <c r="V1509">
        <v>-244533.9</v>
      </c>
      <c r="W1509">
        <v>0</v>
      </c>
      <c r="X1509">
        <v>-799043.03</v>
      </c>
      <c r="Y1509">
        <v>0</v>
      </c>
      <c r="Z1509">
        <v>-1043576.93</v>
      </c>
      <c r="AA1509">
        <v>0</v>
      </c>
    </row>
    <row r="1510" spans="1:27" ht="15" customHeight="1" x14ac:dyDescent="0.25">
      <c r="A1510" s="37" t="str">
        <f t="shared" si="69"/>
        <v>LEARBF6.1a</v>
      </c>
      <c r="B1510" s="37" t="str">
        <f>VLOOKUP(L1510,Mapping!D:F,3,0)</f>
        <v>6.1a</v>
      </c>
      <c r="C1510" s="37" t="str">
        <f>VLOOKUP(L1510,Mapping!D:G,4,0)</f>
        <v>Accrual</v>
      </c>
      <c r="D1510" s="38">
        <f t="shared" si="70"/>
        <v>-0.41489209900000001</v>
      </c>
      <c r="E1510" s="38">
        <f t="shared" si="71"/>
        <v>-0.69169169000000008</v>
      </c>
      <c r="F1510" s="37">
        <f>VLOOKUP(L1510,Mapping!D:H,5,0)</f>
        <v>0</v>
      </c>
      <c r="G1510" t="s">
        <v>562</v>
      </c>
      <c r="H1510" t="s">
        <v>226</v>
      </c>
      <c r="I1510" t="s">
        <v>229</v>
      </c>
      <c r="J1510">
        <v>550000</v>
      </c>
      <c r="K1510" t="s">
        <v>666</v>
      </c>
      <c r="L1510">
        <v>553190</v>
      </c>
      <c r="M1510">
        <v>0</v>
      </c>
      <c r="N1510" t="s">
        <v>676</v>
      </c>
      <c r="O1510" t="s">
        <v>565</v>
      </c>
      <c r="P1510">
        <v>-2767995.91</v>
      </c>
      <c r="Q1510">
        <v>0</v>
      </c>
      <c r="R1510">
        <v>-4148920.99</v>
      </c>
      <c r="S1510">
        <v>0</v>
      </c>
      <c r="T1510">
        <v>-6916916.9000000004</v>
      </c>
      <c r="U1510">
        <v>0</v>
      </c>
      <c r="V1510">
        <v>-2767995.91</v>
      </c>
      <c r="W1510">
        <v>0</v>
      </c>
      <c r="X1510">
        <v>-4148920.99</v>
      </c>
      <c r="Y1510">
        <v>0</v>
      </c>
      <c r="Z1510">
        <v>-6916916.9000000004</v>
      </c>
      <c r="AA1510">
        <v>0</v>
      </c>
    </row>
    <row r="1511" spans="1:27" ht="15" customHeight="1" x14ac:dyDescent="0.25">
      <c r="A1511" s="37" t="str">
        <f t="shared" si="69"/>
        <v>LEARBFIgnore</v>
      </c>
      <c r="B1511" s="37" t="str">
        <f>VLOOKUP(L1511,Mapping!D:F,3,0)</f>
        <v>Ignore</v>
      </c>
      <c r="C1511" s="37" t="str">
        <f>VLOOKUP(L1511,Mapping!D:G,4,0)</f>
        <v>Mirror</v>
      </c>
      <c r="D1511" s="38">
        <f t="shared" si="70"/>
        <v>0</v>
      </c>
      <c r="E1511" s="38">
        <f t="shared" si="71"/>
        <v>-4.0000000000000002E-9</v>
      </c>
      <c r="F1511" s="37">
        <f>VLOOKUP(L1511,Mapping!D:H,5,0)</f>
        <v>0</v>
      </c>
      <c r="G1511" t="s">
        <v>562</v>
      </c>
      <c r="H1511" t="s">
        <v>226</v>
      </c>
      <c r="I1511" t="s">
        <v>229</v>
      </c>
      <c r="J1511">
        <v>550000</v>
      </c>
      <c r="K1511" t="s">
        <v>666</v>
      </c>
      <c r="L1511">
        <v>553197</v>
      </c>
      <c r="M1511">
        <v>0</v>
      </c>
      <c r="N1511" t="s">
        <v>677</v>
      </c>
      <c r="O1511" t="s">
        <v>565</v>
      </c>
      <c r="P1511">
        <v>-0.04</v>
      </c>
      <c r="Q1511">
        <v>0</v>
      </c>
      <c r="R1511">
        <v>0</v>
      </c>
      <c r="S1511">
        <v>0</v>
      </c>
      <c r="T1511">
        <v>-0.04</v>
      </c>
      <c r="U1511">
        <v>0</v>
      </c>
      <c r="V1511">
        <v>-0.04</v>
      </c>
      <c r="W1511">
        <v>0</v>
      </c>
      <c r="X1511">
        <v>0</v>
      </c>
      <c r="Y1511">
        <v>0</v>
      </c>
      <c r="Z1511">
        <v>-0.04</v>
      </c>
      <c r="AA1511">
        <v>0</v>
      </c>
    </row>
    <row r="1512" spans="1:27" ht="15" customHeight="1" x14ac:dyDescent="0.25">
      <c r="A1512" s="37" t="str">
        <f t="shared" si="69"/>
        <v>LEARBF6.1</v>
      </c>
      <c r="B1512" s="37">
        <f>VLOOKUP(L1512,Mapping!D:F,3,0)</f>
        <v>6.1</v>
      </c>
      <c r="C1512" s="37" t="str">
        <f>VLOOKUP(L1512,Mapping!D:G,4,0)</f>
        <v>Accrual</v>
      </c>
      <c r="D1512" s="38">
        <f t="shared" si="70"/>
        <v>-6.8919261999999995E-2</v>
      </c>
      <c r="E1512" s="38">
        <f t="shared" si="71"/>
        <v>-0.14512502599999999</v>
      </c>
      <c r="F1512" s="37">
        <f>VLOOKUP(L1512,Mapping!D:H,5,0)</f>
        <v>0</v>
      </c>
      <c r="G1512" t="s">
        <v>562</v>
      </c>
      <c r="H1512" t="s">
        <v>226</v>
      </c>
      <c r="I1512" t="s">
        <v>229</v>
      </c>
      <c r="J1512">
        <v>550000</v>
      </c>
      <c r="K1512" t="s">
        <v>666</v>
      </c>
      <c r="L1512">
        <v>553202</v>
      </c>
      <c r="M1512">
        <v>0</v>
      </c>
      <c r="N1512" t="s">
        <v>678</v>
      </c>
      <c r="O1512" t="s">
        <v>565</v>
      </c>
      <c r="P1512">
        <v>-762057.64</v>
      </c>
      <c r="Q1512">
        <v>0</v>
      </c>
      <c r="R1512">
        <v>-689192.62</v>
      </c>
      <c r="S1512">
        <v>0</v>
      </c>
      <c r="T1512">
        <v>-1451250.26</v>
      </c>
      <c r="U1512">
        <v>0</v>
      </c>
      <c r="V1512">
        <v>-762057.64</v>
      </c>
      <c r="W1512">
        <v>0</v>
      </c>
      <c r="X1512">
        <v>-689192.62</v>
      </c>
      <c r="Y1512">
        <v>0</v>
      </c>
      <c r="Z1512">
        <v>-1451250.26</v>
      </c>
      <c r="AA1512">
        <v>0</v>
      </c>
    </row>
    <row r="1513" spans="1:27" ht="15" customHeight="1" x14ac:dyDescent="0.25">
      <c r="A1513" s="37" t="str">
        <f t="shared" si="69"/>
        <v>LEARBF6.1a</v>
      </c>
      <c r="B1513" s="37" t="str">
        <f>VLOOKUP(L1513,Mapping!D:F,3,0)</f>
        <v>6.1a</v>
      </c>
      <c r="C1513" s="37" t="str">
        <f>VLOOKUP(L1513,Mapping!D:G,4,0)</f>
        <v>Accrual</v>
      </c>
      <c r="D1513" s="38">
        <f t="shared" si="70"/>
        <v>7.64411E-4</v>
      </c>
      <c r="E1513" s="38">
        <f t="shared" si="71"/>
        <v>2.499444E-2</v>
      </c>
      <c r="F1513" s="37">
        <f>VLOOKUP(L1513,Mapping!D:H,5,0)</f>
        <v>0</v>
      </c>
      <c r="G1513" t="s">
        <v>562</v>
      </c>
      <c r="H1513" t="s">
        <v>226</v>
      </c>
      <c r="I1513" t="s">
        <v>229</v>
      </c>
      <c r="J1513">
        <v>550000</v>
      </c>
      <c r="K1513" t="s">
        <v>666</v>
      </c>
      <c r="L1513">
        <v>553203</v>
      </c>
      <c r="M1513">
        <v>0</v>
      </c>
      <c r="N1513" t="s">
        <v>742</v>
      </c>
      <c r="O1513" t="s">
        <v>565</v>
      </c>
      <c r="P1513">
        <v>0</v>
      </c>
      <c r="Q1513">
        <v>242300.29</v>
      </c>
      <c r="R1513">
        <v>0</v>
      </c>
      <c r="S1513">
        <v>7644.11</v>
      </c>
      <c r="T1513">
        <v>0</v>
      </c>
      <c r="U1513">
        <v>249944.4</v>
      </c>
      <c r="V1513">
        <v>0</v>
      </c>
      <c r="W1513">
        <v>242300.29</v>
      </c>
      <c r="X1513">
        <v>0</v>
      </c>
      <c r="Y1513">
        <v>7644.11</v>
      </c>
      <c r="Z1513">
        <v>0</v>
      </c>
      <c r="AA1513">
        <v>249944.4</v>
      </c>
    </row>
    <row r="1514" spans="1:27" ht="15" customHeight="1" x14ac:dyDescent="0.25">
      <c r="A1514" s="37" t="str">
        <f t="shared" si="69"/>
        <v>LEARBF6.1</v>
      </c>
      <c r="B1514" s="37">
        <f>VLOOKUP(L1514,Mapping!D:F,3,0)</f>
        <v>6.1</v>
      </c>
      <c r="C1514" s="37" t="str">
        <f>VLOOKUP(L1514,Mapping!D:G,4,0)</f>
        <v>Accrual</v>
      </c>
      <c r="D1514" s="38">
        <f t="shared" si="70"/>
        <v>7.2605891000000006E-2</v>
      </c>
      <c r="E1514" s="38">
        <f t="shared" si="71"/>
        <v>0.127491032</v>
      </c>
      <c r="F1514" s="37">
        <f>VLOOKUP(L1514,Mapping!D:H,5,0)</f>
        <v>0</v>
      </c>
      <c r="G1514" t="s">
        <v>562</v>
      </c>
      <c r="H1514" t="s">
        <v>226</v>
      </c>
      <c r="I1514" t="s">
        <v>229</v>
      </c>
      <c r="J1514">
        <v>550000</v>
      </c>
      <c r="K1514" t="s">
        <v>666</v>
      </c>
      <c r="L1514">
        <v>553208</v>
      </c>
      <c r="M1514">
        <v>0</v>
      </c>
      <c r="N1514" t="s">
        <v>679</v>
      </c>
      <c r="O1514" t="s">
        <v>565</v>
      </c>
      <c r="P1514">
        <v>0</v>
      </c>
      <c r="Q1514">
        <v>548851.41</v>
      </c>
      <c r="R1514">
        <v>0</v>
      </c>
      <c r="S1514">
        <v>726058.91</v>
      </c>
      <c r="T1514">
        <v>0</v>
      </c>
      <c r="U1514">
        <v>1274910.32</v>
      </c>
      <c r="V1514">
        <v>0</v>
      </c>
      <c r="W1514">
        <v>548851.41</v>
      </c>
      <c r="X1514">
        <v>0</v>
      </c>
      <c r="Y1514">
        <v>726058.91</v>
      </c>
      <c r="Z1514">
        <v>0</v>
      </c>
      <c r="AA1514">
        <v>1274910.32</v>
      </c>
    </row>
    <row r="1515" spans="1:27" ht="15" customHeight="1" x14ac:dyDescent="0.25">
      <c r="A1515" s="37" t="str">
        <f t="shared" si="69"/>
        <v>LEARBFIgnore</v>
      </c>
      <c r="B1515" s="37" t="str">
        <f>VLOOKUP(L1515,Mapping!D:F,3,0)</f>
        <v>Ignore</v>
      </c>
      <c r="C1515" s="37" t="str">
        <f>VLOOKUP(L1515,Mapping!D:G,4,0)</f>
        <v>Mirror</v>
      </c>
      <c r="D1515" s="38">
        <f t="shared" si="70"/>
        <v>-1.92022E-3</v>
      </c>
      <c r="E1515" s="38">
        <f t="shared" si="71"/>
        <v>-1.92022E-3</v>
      </c>
      <c r="F1515" s="37">
        <f>VLOOKUP(L1515,Mapping!D:H,5,0)</f>
        <v>0</v>
      </c>
      <c r="G1515" t="s">
        <v>562</v>
      </c>
      <c r="H1515" t="s">
        <v>226</v>
      </c>
      <c r="I1515" t="s">
        <v>229</v>
      </c>
      <c r="J1515">
        <v>550000</v>
      </c>
      <c r="K1515" t="s">
        <v>666</v>
      </c>
      <c r="L1515">
        <v>553213</v>
      </c>
      <c r="M1515">
        <v>0</v>
      </c>
      <c r="N1515" t="s">
        <v>680</v>
      </c>
      <c r="O1515" t="s">
        <v>565</v>
      </c>
      <c r="P1515">
        <v>0</v>
      </c>
      <c r="Q1515">
        <v>0</v>
      </c>
      <c r="R1515">
        <v>-19202.2</v>
      </c>
      <c r="S1515">
        <v>0</v>
      </c>
      <c r="T1515">
        <v>-19202.2</v>
      </c>
      <c r="U1515">
        <v>0</v>
      </c>
      <c r="V1515">
        <v>0</v>
      </c>
      <c r="W1515">
        <v>0</v>
      </c>
      <c r="X1515">
        <v>-19202.2</v>
      </c>
      <c r="Y1515">
        <v>0</v>
      </c>
      <c r="Z1515">
        <v>-19202.2</v>
      </c>
      <c r="AA1515">
        <v>0</v>
      </c>
    </row>
    <row r="1516" spans="1:27" ht="15" customHeight="1" x14ac:dyDescent="0.25">
      <c r="A1516" s="37" t="str">
        <f t="shared" si="69"/>
        <v>LEARBFIgnore</v>
      </c>
      <c r="B1516" s="37" t="str">
        <f>VLOOKUP(L1516,Mapping!D:F,3,0)</f>
        <v>Ignore</v>
      </c>
      <c r="C1516" s="37" t="str">
        <f>VLOOKUP(L1516,Mapping!D:G,4,0)</f>
        <v>Mirror</v>
      </c>
      <c r="D1516" s="38">
        <f t="shared" si="70"/>
        <v>-2.9323200000000004E-4</v>
      </c>
      <c r="E1516" s="38">
        <f t="shared" si="71"/>
        <v>-5.5068100000000002E-4</v>
      </c>
      <c r="F1516" s="37">
        <f>VLOOKUP(L1516,Mapping!D:H,5,0)</f>
        <v>0</v>
      </c>
      <c r="G1516" t="s">
        <v>562</v>
      </c>
      <c r="H1516" t="s">
        <v>226</v>
      </c>
      <c r="I1516" t="s">
        <v>229</v>
      </c>
      <c r="J1516">
        <v>550000</v>
      </c>
      <c r="K1516" t="s">
        <v>666</v>
      </c>
      <c r="L1516">
        <v>553219</v>
      </c>
      <c r="M1516">
        <v>0</v>
      </c>
      <c r="N1516" t="s">
        <v>865</v>
      </c>
      <c r="O1516" t="s">
        <v>565</v>
      </c>
      <c r="P1516">
        <v>-2574.4900000000002</v>
      </c>
      <c r="Q1516">
        <v>0</v>
      </c>
      <c r="R1516">
        <v>-2932.32</v>
      </c>
      <c r="S1516">
        <v>0</v>
      </c>
      <c r="T1516">
        <v>-5506.81</v>
      </c>
      <c r="U1516">
        <v>0</v>
      </c>
      <c r="V1516">
        <v>-2574.4900000000002</v>
      </c>
      <c r="W1516">
        <v>0</v>
      </c>
      <c r="X1516">
        <v>-2932.32</v>
      </c>
      <c r="Y1516">
        <v>0</v>
      </c>
      <c r="Z1516">
        <v>-5506.81</v>
      </c>
      <c r="AA1516">
        <v>0</v>
      </c>
    </row>
    <row r="1517" spans="1:27" ht="15" customHeight="1" x14ac:dyDescent="0.25">
      <c r="A1517" s="37" t="str">
        <f t="shared" si="69"/>
        <v>LEARBF6.1a</v>
      </c>
      <c r="B1517" s="37" t="str">
        <f>VLOOKUP(L1517,Mapping!D:F,3,0)</f>
        <v>6.1a</v>
      </c>
      <c r="C1517" s="37" t="str">
        <f>VLOOKUP(L1517,Mapping!D:G,4,0)</f>
        <v>Accrual</v>
      </c>
      <c r="D1517" s="38">
        <f t="shared" si="70"/>
        <v>-0.20358870000000001</v>
      </c>
      <c r="E1517" s="38">
        <f t="shared" si="71"/>
        <v>-0.39754687300000002</v>
      </c>
      <c r="F1517" s="37">
        <f>VLOOKUP(L1517,Mapping!D:H,5,0)</f>
        <v>0</v>
      </c>
      <c r="G1517" t="s">
        <v>562</v>
      </c>
      <c r="H1517" t="s">
        <v>226</v>
      </c>
      <c r="I1517" t="s">
        <v>229</v>
      </c>
      <c r="J1517">
        <v>550000</v>
      </c>
      <c r="K1517" t="s">
        <v>666</v>
      </c>
      <c r="L1517">
        <v>553227</v>
      </c>
      <c r="M1517">
        <v>0</v>
      </c>
      <c r="N1517" t="s">
        <v>832</v>
      </c>
      <c r="O1517" t="s">
        <v>565</v>
      </c>
      <c r="P1517">
        <v>-1939581.73</v>
      </c>
      <c r="Q1517">
        <v>0</v>
      </c>
      <c r="R1517">
        <v>-2035887</v>
      </c>
      <c r="S1517">
        <v>0</v>
      </c>
      <c r="T1517">
        <v>-3975468.73</v>
      </c>
      <c r="U1517">
        <v>0</v>
      </c>
      <c r="V1517">
        <v>-1939581.73</v>
      </c>
      <c r="W1517">
        <v>0</v>
      </c>
      <c r="X1517">
        <v>-2035887</v>
      </c>
      <c r="Y1517">
        <v>0</v>
      </c>
      <c r="Z1517">
        <v>-3975468.73</v>
      </c>
      <c r="AA1517">
        <v>0</v>
      </c>
    </row>
    <row r="1518" spans="1:27" ht="15" customHeight="1" x14ac:dyDescent="0.25">
      <c r="A1518" s="37" t="str">
        <f t="shared" si="69"/>
        <v>LEARBF6.1a</v>
      </c>
      <c r="B1518" s="37" t="str">
        <f>VLOOKUP(L1518,Mapping!D:F,3,0)</f>
        <v>6.1a</v>
      </c>
      <c r="C1518" s="37" t="str">
        <f>VLOOKUP(L1518,Mapping!D:G,4,0)</f>
        <v>Accrual</v>
      </c>
      <c r="D1518" s="38">
        <f t="shared" si="70"/>
        <v>8.5661000000000005E-5</v>
      </c>
      <c r="E1518" s="38">
        <f t="shared" si="71"/>
        <v>2.4418549999999997E-3</v>
      </c>
      <c r="F1518" s="37">
        <f>VLOOKUP(L1518,Mapping!D:H,5,0)</f>
        <v>0</v>
      </c>
      <c r="G1518" t="s">
        <v>562</v>
      </c>
      <c r="H1518" t="s">
        <v>226</v>
      </c>
      <c r="I1518" t="s">
        <v>229</v>
      </c>
      <c r="J1518">
        <v>550000</v>
      </c>
      <c r="K1518" t="s">
        <v>666</v>
      </c>
      <c r="L1518">
        <v>553274</v>
      </c>
      <c r="M1518">
        <v>0</v>
      </c>
      <c r="N1518" t="s">
        <v>731</v>
      </c>
      <c r="O1518" t="s">
        <v>565</v>
      </c>
      <c r="P1518">
        <v>0</v>
      </c>
      <c r="Q1518">
        <v>23561.94</v>
      </c>
      <c r="R1518">
        <v>0</v>
      </c>
      <c r="S1518">
        <v>856.61</v>
      </c>
      <c r="T1518">
        <v>0</v>
      </c>
      <c r="U1518">
        <v>24418.55</v>
      </c>
      <c r="V1518">
        <v>0</v>
      </c>
      <c r="W1518">
        <v>23561.94</v>
      </c>
      <c r="X1518">
        <v>0</v>
      </c>
      <c r="Y1518">
        <v>856.61</v>
      </c>
      <c r="Z1518">
        <v>0</v>
      </c>
      <c r="AA1518">
        <v>24418.55</v>
      </c>
    </row>
    <row r="1519" spans="1:27" ht="15" customHeight="1" x14ac:dyDescent="0.25">
      <c r="A1519" s="37" t="str">
        <f t="shared" si="69"/>
        <v>LEARBF6.1a</v>
      </c>
      <c r="B1519" s="37" t="str">
        <f>VLOOKUP(L1519,Mapping!D:F,3,0)</f>
        <v>6.1a</v>
      </c>
      <c r="C1519" s="37" t="str">
        <f>VLOOKUP(L1519,Mapping!D:G,4,0)</f>
        <v>Accrual</v>
      </c>
      <c r="D1519" s="38">
        <f t="shared" si="70"/>
        <v>-1.3830107000000001E-2</v>
      </c>
      <c r="E1519" s="38">
        <f t="shared" si="71"/>
        <v>-2.3057007000000001E-2</v>
      </c>
      <c r="F1519" s="37">
        <f>VLOOKUP(L1519,Mapping!D:H,5,0)</f>
        <v>0</v>
      </c>
      <c r="G1519" t="s">
        <v>562</v>
      </c>
      <c r="H1519" t="s">
        <v>226</v>
      </c>
      <c r="I1519" t="s">
        <v>229</v>
      </c>
      <c r="J1519">
        <v>550000</v>
      </c>
      <c r="K1519" t="s">
        <v>666</v>
      </c>
      <c r="L1519">
        <v>554526</v>
      </c>
      <c r="M1519">
        <v>0</v>
      </c>
      <c r="N1519" t="s">
        <v>681</v>
      </c>
      <c r="O1519" t="s">
        <v>565</v>
      </c>
      <c r="P1519">
        <v>-92269</v>
      </c>
      <c r="Q1519">
        <v>0</v>
      </c>
      <c r="R1519">
        <v>-138301.07</v>
      </c>
      <c r="S1519">
        <v>0</v>
      </c>
      <c r="T1519">
        <v>-230570.07</v>
      </c>
      <c r="U1519">
        <v>0</v>
      </c>
      <c r="V1519">
        <v>-92269</v>
      </c>
      <c r="W1519">
        <v>0</v>
      </c>
      <c r="X1519">
        <v>-138301.07</v>
      </c>
      <c r="Y1519">
        <v>0</v>
      </c>
      <c r="Z1519">
        <v>-230570.07</v>
      </c>
      <c r="AA1519">
        <v>0</v>
      </c>
    </row>
    <row r="1520" spans="1:27" ht="15" customHeight="1" x14ac:dyDescent="0.25">
      <c r="A1520" s="37" t="str">
        <f t="shared" si="69"/>
        <v>LEARBFIgnore</v>
      </c>
      <c r="B1520" s="37" t="str">
        <f>VLOOKUP(L1520,Mapping!D:F,3,0)</f>
        <v>Ignore</v>
      </c>
      <c r="C1520" s="37" t="str">
        <f>VLOOKUP(L1520,Mapping!D:G,4,0)</f>
        <v>Mirror</v>
      </c>
      <c r="D1520" s="38">
        <f t="shared" si="70"/>
        <v>-1.048343E-3</v>
      </c>
      <c r="E1520" s="38">
        <f t="shared" si="71"/>
        <v>-1.0771350000000001E-3</v>
      </c>
      <c r="F1520" s="37">
        <f>VLOOKUP(L1520,Mapping!D:H,5,0)</f>
        <v>0</v>
      </c>
      <c r="G1520" t="s">
        <v>562</v>
      </c>
      <c r="H1520" t="s">
        <v>226</v>
      </c>
      <c r="I1520" t="s">
        <v>229</v>
      </c>
      <c r="J1520">
        <v>550000</v>
      </c>
      <c r="K1520" t="s">
        <v>666</v>
      </c>
      <c r="L1520">
        <v>554527</v>
      </c>
      <c r="M1520">
        <v>0</v>
      </c>
      <c r="N1520" t="s">
        <v>682</v>
      </c>
      <c r="O1520" t="s">
        <v>565</v>
      </c>
      <c r="P1520">
        <v>-287.92</v>
      </c>
      <c r="Q1520">
        <v>0</v>
      </c>
      <c r="R1520">
        <v>-10483.43</v>
      </c>
      <c r="S1520">
        <v>0</v>
      </c>
      <c r="T1520">
        <v>-10771.35</v>
      </c>
      <c r="U1520">
        <v>0</v>
      </c>
      <c r="V1520">
        <v>-287.92</v>
      </c>
      <c r="W1520">
        <v>0</v>
      </c>
      <c r="X1520">
        <v>-10483.43</v>
      </c>
      <c r="Y1520">
        <v>0</v>
      </c>
      <c r="Z1520">
        <v>-10771.35</v>
      </c>
      <c r="AA1520">
        <v>0</v>
      </c>
    </row>
    <row r="1521" spans="1:27" ht="15" customHeight="1" x14ac:dyDescent="0.25">
      <c r="A1521" s="37" t="str">
        <f t="shared" si="69"/>
        <v>LEARBFIgnore</v>
      </c>
      <c r="B1521" s="37" t="str">
        <f>VLOOKUP(L1521,Mapping!D:F,3,0)</f>
        <v>Ignore</v>
      </c>
      <c r="C1521" s="37" t="str">
        <f>VLOOKUP(L1521,Mapping!D:G,4,0)</f>
        <v>Mirror</v>
      </c>
      <c r="D1521" s="38">
        <f t="shared" si="70"/>
        <v>-4.9750800000000002E-4</v>
      </c>
      <c r="E1521" s="38">
        <f t="shared" si="71"/>
        <v>-2.082806E-3</v>
      </c>
      <c r="F1521" s="37">
        <f>VLOOKUP(L1521,Mapping!D:H,5,0)</f>
        <v>0</v>
      </c>
      <c r="G1521" t="s">
        <v>562</v>
      </c>
      <c r="H1521" t="s">
        <v>226</v>
      </c>
      <c r="I1521" t="s">
        <v>229</v>
      </c>
      <c r="J1521">
        <v>550000</v>
      </c>
      <c r="K1521" t="s">
        <v>666</v>
      </c>
      <c r="L1521">
        <v>555104</v>
      </c>
      <c r="M1521">
        <v>0</v>
      </c>
      <c r="N1521" t="s">
        <v>683</v>
      </c>
      <c r="O1521" t="s">
        <v>565</v>
      </c>
      <c r="P1521">
        <v>-15852.98</v>
      </c>
      <c r="Q1521">
        <v>0</v>
      </c>
      <c r="R1521">
        <v>-4975.08</v>
      </c>
      <c r="S1521">
        <v>0</v>
      </c>
      <c r="T1521">
        <v>-20828.060000000001</v>
      </c>
      <c r="U1521">
        <v>0</v>
      </c>
      <c r="V1521">
        <v>-15852.98</v>
      </c>
      <c r="W1521">
        <v>0</v>
      </c>
      <c r="X1521">
        <v>-4975.08</v>
      </c>
      <c r="Y1521">
        <v>0</v>
      </c>
      <c r="Z1521">
        <v>-20828.060000000001</v>
      </c>
      <c r="AA1521">
        <v>0</v>
      </c>
    </row>
    <row r="1522" spans="1:27" ht="15" customHeight="1" x14ac:dyDescent="0.25">
      <c r="A1522" s="37" t="str">
        <f t="shared" si="69"/>
        <v>LEARBF6.1</v>
      </c>
      <c r="B1522" s="37">
        <f>VLOOKUP(L1522,Mapping!D:F,3,0)</f>
        <v>6.1</v>
      </c>
      <c r="C1522" s="37" t="str">
        <f>VLOOKUP(L1522,Mapping!D:G,4,0)</f>
        <v>Accrual</v>
      </c>
      <c r="D1522" s="38">
        <f t="shared" si="70"/>
        <v>-7.1774333999999995E-2</v>
      </c>
      <c r="E1522" s="38">
        <f t="shared" si="71"/>
        <v>-0.12665947499999999</v>
      </c>
      <c r="F1522" s="37">
        <f>VLOOKUP(L1522,Mapping!D:H,5,0)</f>
        <v>0</v>
      </c>
      <c r="G1522" t="s">
        <v>562</v>
      </c>
      <c r="H1522" t="s">
        <v>226</v>
      </c>
      <c r="I1522" t="s">
        <v>229</v>
      </c>
      <c r="J1522">
        <v>550000</v>
      </c>
      <c r="K1522" t="s">
        <v>666</v>
      </c>
      <c r="L1522">
        <v>555157</v>
      </c>
      <c r="M1522">
        <v>0</v>
      </c>
      <c r="N1522" t="s">
        <v>684</v>
      </c>
      <c r="O1522" t="s">
        <v>565</v>
      </c>
      <c r="P1522">
        <v>-548851.41</v>
      </c>
      <c r="Q1522">
        <v>0</v>
      </c>
      <c r="R1522">
        <v>-717743.34</v>
      </c>
      <c r="S1522">
        <v>0</v>
      </c>
      <c r="T1522">
        <v>-1266594.75</v>
      </c>
      <c r="U1522">
        <v>0</v>
      </c>
      <c r="V1522">
        <v>-548851.41</v>
      </c>
      <c r="W1522">
        <v>0</v>
      </c>
      <c r="X1522">
        <v>-717743.34</v>
      </c>
      <c r="Y1522">
        <v>0</v>
      </c>
      <c r="Z1522">
        <v>-1266594.75</v>
      </c>
      <c r="AA1522">
        <v>0</v>
      </c>
    </row>
    <row r="1523" spans="1:27" ht="15" customHeight="1" x14ac:dyDescent="0.25">
      <c r="A1523" s="37" t="str">
        <f t="shared" si="69"/>
        <v>LEARBF6.1</v>
      </c>
      <c r="B1523" s="37">
        <f>VLOOKUP(L1523,Mapping!D:F,3,0)</f>
        <v>6.1</v>
      </c>
      <c r="C1523" s="37" t="str">
        <f>VLOOKUP(L1523,Mapping!D:G,4,0)</f>
        <v>Accrual</v>
      </c>
      <c r="D1523" s="38">
        <f t="shared" si="70"/>
        <v>-8.3155700000000002E-4</v>
      </c>
      <c r="E1523" s="38">
        <f t="shared" si="71"/>
        <v>-8.3155700000000002E-4</v>
      </c>
      <c r="F1523" s="37">
        <f>VLOOKUP(L1523,Mapping!D:H,5,0)</f>
        <v>0</v>
      </c>
      <c r="G1523" t="s">
        <v>562</v>
      </c>
      <c r="H1523" t="s">
        <v>226</v>
      </c>
      <c r="I1523" t="s">
        <v>229</v>
      </c>
      <c r="J1523">
        <v>550000</v>
      </c>
      <c r="K1523" t="s">
        <v>666</v>
      </c>
      <c r="L1523">
        <v>555159</v>
      </c>
      <c r="M1523">
        <v>0</v>
      </c>
      <c r="N1523" t="s">
        <v>2813</v>
      </c>
      <c r="O1523" t="s">
        <v>565</v>
      </c>
      <c r="P1523">
        <v>0</v>
      </c>
      <c r="Q1523">
        <v>0</v>
      </c>
      <c r="R1523">
        <v>-8315.57</v>
      </c>
      <c r="S1523">
        <v>0</v>
      </c>
      <c r="T1523">
        <v>-8315.57</v>
      </c>
      <c r="U1523">
        <v>0</v>
      </c>
      <c r="V1523">
        <v>0</v>
      </c>
      <c r="W1523">
        <v>0</v>
      </c>
      <c r="X1523">
        <v>-8315.57</v>
      </c>
      <c r="Y1523">
        <v>0</v>
      </c>
      <c r="Z1523">
        <v>-8315.57</v>
      </c>
      <c r="AA1523">
        <v>0</v>
      </c>
    </row>
    <row r="1524" spans="1:27" ht="15" customHeight="1" x14ac:dyDescent="0.25">
      <c r="A1524" s="37" t="str">
        <f t="shared" si="69"/>
        <v>LEARBFIgnore</v>
      </c>
      <c r="B1524" s="37" t="str">
        <f>VLOOKUP(L1524,Mapping!D:F,3,0)</f>
        <v>Ignore</v>
      </c>
      <c r="C1524" s="37" t="str">
        <f>VLOOKUP(L1524,Mapping!D:G,4,0)</f>
        <v>Mirror</v>
      </c>
      <c r="D1524" s="38">
        <f t="shared" si="70"/>
        <v>-1.135023E-3</v>
      </c>
      <c r="E1524" s="38">
        <f t="shared" si="71"/>
        <v>-1.5759700000000001E-3</v>
      </c>
      <c r="F1524" s="37">
        <f>VLOOKUP(L1524,Mapping!D:H,5,0)</f>
        <v>0</v>
      </c>
      <c r="G1524" t="s">
        <v>562</v>
      </c>
      <c r="H1524" t="s">
        <v>226</v>
      </c>
      <c r="I1524" t="s">
        <v>229</v>
      </c>
      <c r="J1524">
        <v>550000</v>
      </c>
      <c r="K1524" t="s">
        <v>666</v>
      </c>
      <c r="L1524">
        <v>555204</v>
      </c>
      <c r="M1524">
        <v>0</v>
      </c>
      <c r="N1524" t="s">
        <v>685</v>
      </c>
      <c r="O1524" t="s">
        <v>565</v>
      </c>
      <c r="P1524">
        <v>-4409.47</v>
      </c>
      <c r="Q1524">
        <v>0</v>
      </c>
      <c r="R1524">
        <v>-11350.23</v>
      </c>
      <c r="S1524">
        <v>0</v>
      </c>
      <c r="T1524">
        <v>-15759.7</v>
      </c>
      <c r="U1524">
        <v>0</v>
      </c>
      <c r="V1524">
        <v>-4409.47</v>
      </c>
      <c r="W1524">
        <v>0</v>
      </c>
      <c r="X1524">
        <v>-11350.23</v>
      </c>
      <c r="Y1524">
        <v>0</v>
      </c>
      <c r="Z1524">
        <v>-15759.7</v>
      </c>
      <c r="AA1524">
        <v>0</v>
      </c>
    </row>
    <row r="1525" spans="1:27" ht="15" customHeight="1" x14ac:dyDescent="0.25">
      <c r="A1525" s="37" t="str">
        <f t="shared" si="69"/>
        <v>LEARBF6.1a</v>
      </c>
      <c r="B1525" s="37" t="str">
        <f>VLOOKUP(L1525,Mapping!D:F,3,0)</f>
        <v>6.1a</v>
      </c>
      <c r="C1525" s="37" t="str">
        <f>VLOOKUP(L1525,Mapping!D:G,4,0)</f>
        <v>Accrual</v>
      </c>
      <c r="D1525" s="38">
        <f t="shared" si="70"/>
        <v>-2.9469310000000003E-3</v>
      </c>
      <c r="E1525" s="38">
        <f t="shared" si="71"/>
        <v>-4.8446980000000006E-3</v>
      </c>
      <c r="F1525" s="37">
        <f>VLOOKUP(L1525,Mapping!D:H,5,0)</f>
        <v>0</v>
      </c>
      <c r="G1525" t="s">
        <v>562</v>
      </c>
      <c r="H1525" t="s">
        <v>226</v>
      </c>
      <c r="I1525" t="s">
        <v>229</v>
      </c>
      <c r="J1525">
        <v>550000</v>
      </c>
      <c r="K1525" t="s">
        <v>666</v>
      </c>
      <c r="L1525">
        <v>555597</v>
      </c>
      <c r="M1525">
        <v>0</v>
      </c>
      <c r="N1525" t="s">
        <v>686</v>
      </c>
      <c r="O1525" t="s">
        <v>565</v>
      </c>
      <c r="P1525">
        <v>-18977.670000000002</v>
      </c>
      <c r="Q1525">
        <v>0</v>
      </c>
      <c r="R1525">
        <v>-29469.31</v>
      </c>
      <c r="S1525">
        <v>0</v>
      </c>
      <c r="T1525">
        <v>-48446.98</v>
      </c>
      <c r="U1525">
        <v>0</v>
      </c>
      <c r="V1525">
        <v>-18977.670000000002</v>
      </c>
      <c r="W1525">
        <v>0</v>
      </c>
      <c r="X1525">
        <v>-29469.31</v>
      </c>
      <c r="Y1525">
        <v>0</v>
      </c>
      <c r="Z1525">
        <v>-48446.98</v>
      </c>
      <c r="AA1525">
        <v>0</v>
      </c>
    </row>
    <row r="1526" spans="1:27" ht="15" customHeight="1" x14ac:dyDescent="0.25">
      <c r="A1526" s="37" t="str">
        <f t="shared" si="69"/>
        <v>LEARBF6.1a</v>
      </c>
      <c r="B1526" s="37" t="str">
        <f>VLOOKUP(L1526,Mapping!D:F,3,0)</f>
        <v>6.1a</v>
      </c>
      <c r="C1526" s="37" t="str">
        <f>VLOOKUP(L1526,Mapping!D:G,4,0)</f>
        <v>Accrual</v>
      </c>
      <c r="D1526" s="38">
        <f t="shared" si="70"/>
        <v>-2.9469310000000003E-3</v>
      </c>
      <c r="E1526" s="38">
        <f t="shared" si="71"/>
        <v>-4.8446980000000006E-3</v>
      </c>
      <c r="F1526" s="37">
        <f>VLOOKUP(L1526,Mapping!D:H,5,0)</f>
        <v>0</v>
      </c>
      <c r="G1526" t="s">
        <v>562</v>
      </c>
      <c r="H1526" t="s">
        <v>226</v>
      </c>
      <c r="I1526" t="s">
        <v>229</v>
      </c>
      <c r="J1526">
        <v>550000</v>
      </c>
      <c r="K1526" t="s">
        <v>666</v>
      </c>
      <c r="L1526">
        <v>555598</v>
      </c>
      <c r="M1526">
        <v>0</v>
      </c>
      <c r="N1526" t="s">
        <v>687</v>
      </c>
      <c r="O1526" t="s">
        <v>565</v>
      </c>
      <c r="P1526">
        <v>-18977.670000000002</v>
      </c>
      <c r="Q1526">
        <v>0</v>
      </c>
      <c r="R1526">
        <v>-29469.31</v>
      </c>
      <c r="S1526">
        <v>0</v>
      </c>
      <c r="T1526">
        <v>-48446.98</v>
      </c>
      <c r="U1526">
        <v>0</v>
      </c>
      <c r="V1526">
        <v>-18977.670000000002</v>
      </c>
      <c r="W1526">
        <v>0</v>
      </c>
      <c r="X1526">
        <v>-29469.31</v>
      </c>
      <c r="Y1526">
        <v>0</v>
      </c>
      <c r="Z1526">
        <v>-48446.98</v>
      </c>
      <c r="AA1526">
        <v>0</v>
      </c>
    </row>
    <row r="1527" spans="1:27" ht="15" customHeight="1" x14ac:dyDescent="0.25">
      <c r="A1527" s="37" t="str">
        <f t="shared" si="69"/>
        <v>LEARBF6.1a</v>
      </c>
      <c r="B1527" s="37" t="str">
        <f>VLOOKUP(L1527,Mapping!D:F,3,0)</f>
        <v>6.1a</v>
      </c>
      <c r="C1527" s="37" t="str">
        <f>VLOOKUP(L1527,Mapping!D:G,4,0)</f>
        <v>Accrual</v>
      </c>
      <c r="D1527" s="38">
        <f t="shared" si="70"/>
        <v>9.3670000000000003E-6</v>
      </c>
      <c r="E1527" s="38">
        <f t="shared" si="71"/>
        <v>1.8453000000000001E-5</v>
      </c>
      <c r="F1527" s="37">
        <f>VLOOKUP(L1527,Mapping!D:H,5,0)</f>
        <v>0</v>
      </c>
      <c r="G1527" t="s">
        <v>562</v>
      </c>
      <c r="H1527" t="s">
        <v>226</v>
      </c>
      <c r="I1527" t="s">
        <v>229</v>
      </c>
      <c r="J1527">
        <v>550000</v>
      </c>
      <c r="K1527" t="s">
        <v>666</v>
      </c>
      <c r="L1527">
        <v>555599</v>
      </c>
      <c r="M1527">
        <v>0</v>
      </c>
      <c r="N1527" t="s">
        <v>688</v>
      </c>
      <c r="O1527" t="s">
        <v>565</v>
      </c>
      <c r="P1527">
        <v>0</v>
      </c>
      <c r="Q1527">
        <v>90.86</v>
      </c>
      <c r="R1527">
        <v>0</v>
      </c>
      <c r="S1527">
        <v>93.67</v>
      </c>
      <c r="T1527">
        <v>0</v>
      </c>
      <c r="U1527">
        <v>184.53</v>
      </c>
      <c r="V1527">
        <v>0</v>
      </c>
      <c r="W1527">
        <v>90.86</v>
      </c>
      <c r="X1527">
        <v>0</v>
      </c>
      <c r="Y1527">
        <v>93.67</v>
      </c>
      <c r="Z1527">
        <v>0</v>
      </c>
      <c r="AA1527">
        <v>184.53</v>
      </c>
    </row>
    <row r="1528" spans="1:27" ht="15" customHeight="1" x14ac:dyDescent="0.25">
      <c r="A1528" s="37" t="str">
        <f t="shared" si="69"/>
        <v>LEARBF6.1a</v>
      </c>
      <c r="B1528" s="37" t="str">
        <f>VLOOKUP(L1528,Mapping!D:F,3,0)</f>
        <v>6.1a</v>
      </c>
      <c r="C1528" s="37" t="str">
        <f>VLOOKUP(L1528,Mapping!D:G,4,0)</f>
        <v>Accrual</v>
      </c>
      <c r="D1528" s="38">
        <f t="shared" si="70"/>
        <v>9.3670000000000003E-6</v>
      </c>
      <c r="E1528" s="38">
        <f t="shared" si="71"/>
        <v>1.8453000000000001E-5</v>
      </c>
      <c r="F1528" s="37">
        <f>VLOOKUP(L1528,Mapping!D:H,5,0)</f>
        <v>0</v>
      </c>
      <c r="G1528" t="s">
        <v>562</v>
      </c>
      <c r="H1528" t="s">
        <v>226</v>
      </c>
      <c r="I1528" t="s">
        <v>229</v>
      </c>
      <c r="J1528">
        <v>550000</v>
      </c>
      <c r="K1528" t="s">
        <v>666</v>
      </c>
      <c r="L1528">
        <v>555600</v>
      </c>
      <c r="M1528">
        <v>0</v>
      </c>
      <c r="N1528" t="s">
        <v>689</v>
      </c>
      <c r="O1528" t="s">
        <v>565</v>
      </c>
      <c r="P1528">
        <v>0</v>
      </c>
      <c r="Q1528">
        <v>90.86</v>
      </c>
      <c r="R1528">
        <v>0</v>
      </c>
      <c r="S1528">
        <v>93.67</v>
      </c>
      <c r="T1528">
        <v>0</v>
      </c>
      <c r="U1528">
        <v>184.53</v>
      </c>
      <c r="V1528">
        <v>0</v>
      </c>
      <c r="W1528">
        <v>90.86</v>
      </c>
      <c r="X1528">
        <v>0</v>
      </c>
      <c r="Y1528">
        <v>93.67</v>
      </c>
      <c r="Z1528">
        <v>0</v>
      </c>
      <c r="AA1528">
        <v>184.53</v>
      </c>
    </row>
    <row r="1529" spans="1:27" ht="15" customHeight="1" x14ac:dyDescent="0.25">
      <c r="A1529" s="37" t="str">
        <f t="shared" si="69"/>
        <v>LEARBFIgnore</v>
      </c>
      <c r="B1529" s="37" t="str">
        <f>VLOOKUP(L1529,Mapping!D:F,3,0)</f>
        <v>Ignore</v>
      </c>
      <c r="C1529" s="37" t="str">
        <f>VLOOKUP(L1529,Mapping!D:G,4,0)</f>
        <v>Mirror</v>
      </c>
      <c r="D1529" s="38">
        <f t="shared" si="70"/>
        <v>-8.4256300000000006E-4</v>
      </c>
      <c r="E1529" s="38">
        <f t="shared" si="71"/>
        <v>-8.4661300000000007E-4</v>
      </c>
      <c r="F1529" s="37">
        <f>VLOOKUP(L1529,Mapping!D:H,5,0)</f>
        <v>0</v>
      </c>
      <c r="G1529" t="s">
        <v>562</v>
      </c>
      <c r="H1529" t="s">
        <v>226</v>
      </c>
      <c r="I1529" t="s">
        <v>229</v>
      </c>
      <c r="J1529">
        <v>550000</v>
      </c>
      <c r="K1529" t="s">
        <v>666</v>
      </c>
      <c r="L1529">
        <v>556421</v>
      </c>
      <c r="M1529">
        <v>0</v>
      </c>
      <c r="N1529" t="s">
        <v>690</v>
      </c>
      <c r="O1529" t="s">
        <v>565</v>
      </c>
      <c r="P1529">
        <v>-40.5</v>
      </c>
      <c r="Q1529">
        <v>0</v>
      </c>
      <c r="R1529">
        <v>-8425.630000000001</v>
      </c>
      <c r="S1529">
        <v>0</v>
      </c>
      <c r="T1529">
        <v>-8466.130000000001</v>
      </c>
      <c r="U1529">
        <v>0</v>
      </c>
      <c r="V1529">
        <v>-40.5</v>
      </c>
      <c r="W1529">
        <v>0</v>
      </c>
      <c r="X1529">
        <v>-8425.630000000001</v>
      </c>
      <c r="Y1529">
        <v>0</v>
      </c>
      <c r="Z1529">
        <v>-8466.130000000001</v>
      </c>
      <c r="AA1529">
        <v>0</v>
      </c>
    </row>
    <row r="1530" spans="1:27" ht="15" customHeight="1" x14ac:dyDescent="0.25">
      <c r="A1530" s="37" t="str">
        <f t="shared" si="69"/>
        <v>LEARBF6.2</v>
      </c>
      <c r="B1530" s="37">
        <f>VLOOKUP(L1530,Mapping!D:F,3,0)</f>
        <v>6.2</v>
      </c>
      <c r="C1530" s="37" t="str">
        <f>VLOOKUP(L1530,Mapping!D:G,4,0)</f>
        <v>Accrual</v>
      </c>
      <c r="D1530" s="38">
        <f t="shared" si="70"/>
        <v>-3.2742621E-2</v>
      </c>
      <c r="E1530" s="38">
        <f t="shared" si="71"/>
        <v>-5.3828187999999999E-2</v>
      </c>
      <c r="F1530" s="37">
        <f>VLOOKUP(L1530,Mapping!D:H,5,0)</f>
        <v>0</v>
      </c>
      <c r="G1530" t="s">
        <v>562</v>
      </c>
      <c r="H1530" t="s">
        <v>226</v>
      </c>
      <c r="I1530" t="s">
        <v>229</v>
      </c>
      <c r="J1530">
        <v>555100</v>
      </c>
      <c r="K1530" t="s">
        <v>691</v>
      </c>
      <c r="L1530">
        <v>555100</v>
      </c>
      <c r="M1530">
        <v>0</v>
      </c>
      <c r="N1530" t="s">
        <v>692</v>
      </c>
      <c r="O1530" t="s">
        <v>565</v>
      </c>
      <c r="P1530">
        <v>-210855.67</v>
      </c>
      <c r="Q1530">
        <v>0</v>
      </c>
      <c r="R1530">
        <v>-327426.21000000002</v>
      </c>
      <c r="S1530">
        <v>0</v>
      </c>
      <c r="T1530">
        <v>-538281.88</v>
      </c>
      <c r="U1530">
        <v>0</v>
      </c>
      <c r="V1530">
        <v>-210855.67</v>
      </c>
      <c r="W1530">
        <v>0</v>
      </c>
      <c r="X1530">
        <v>-327426.21000000002</v>
      </c>
      <c r="Y1530">
        <v>0</v>
      </c>
      <c r="Z1530">
        <v>-538281.88</v>
      </c>
      <c r="AA1530">
        <v>0</v>
      </c>
    </row>
    <row r="1531" spans="1:27" ht="15" customHeight="1" x14ac:dyDescent="0.25">
      <c r="A1531" s="37" t="str">
        <f t="shared" si="69"/>
        <v>LEARBF6.2</v>
      </c>
      <c r="B1531" s="37">
        <f>VLOOKUP(L1531,Mapping!D:F,3,0)</f>
        <v>6.2</v>
      </c>
      <c r="C1531" s="37" t="str">
        <f>VLOOKUP(L1531,Mapping!D:G,4,0)</f>
        <v>Accrual</v>
      </c>
      <c r="D1531" s="38">
        <f t="shared" si="70"/>
        <v>1.0412999999999999E-4</v>
      </c>
      <c r="E1531" s="38">
        <f t="shared" si="71"/>
        <v>2.0516799999999998E-4</v>
      </c>
      <c r="F1531" s="37">
        <f>VLOOKUP(L1531,Mapping!D:H,5,0)</f>
        <v>0</v>
      </c>
      <c r="G1531" t="s">
        <v>562</v>
      </c>
      <c r="H1531" t="s">
        <v>226</v>
      </c>
      <c r="I1531" t="s">
        <v>229</v>
      </c>
      <c r="J1531">
        <v>555100</v>
      </c>
      <c r="K1531" t="s">
        <v>691</v>
      </c>
      <c r="L1531">
        <v>555329</v>
      </c>
      <c r="M1531">
        <v>0</v>
      </c>
      <c r="N1531" t="s">
        <v>693</v>
      </c>
      <c r="O1531" t="s">
        <v>565</v>
      </c>
      <c r="P1531">
        <v>0</v>
      </c>
      <c r="Q1531">
        <v>1010.38</v>
      </c>
      <c r="R1531">
        <v>0</v>
      </c>
      <c r="S1531">
        <v>1041.3</v>
      </c>
      <c r="T1531">
        <v>0</v>
      </c>
      <c r="U1531">
        <v>2051.6799999999998</v>
      </c>
      <c r="V1531">
        <v>0</v>
      </c>
      <c r="W1531">
        <v>1010.38</v>
      </c>
      <c r="X1531">
        <v>0</v>
      </c>
      <c r="Y1531">
        <v>1041.3</v>
      </c>
      <c r="Z1531">
        <v>0</v>
      </c>
      <c r="AA1531">
        <v>2051.6799999999998</v>
      </c>
    </row>
    <row r="1532" spans="1:27" ht="15" customHeight="1" x14ac:dyDescent="0.25">
      <c r="A1532" s="37" t="str">
        <f t="shared" si="69"/>
        <v>LEARBFIgnore</v>
      </c>
      <c r="B1532" s="37" t="str">
        <f>VLOOKUP(L1532,Mapping!D:F,3,0)</f>
        <v>Ignore</v>
      </c>
      <c r="C1532" s="37" t="str">
        <f>VLOOKUP(L1532,Mapping!D:G,4,0)</f>
        <v>Ignore</v>
      </c>
      <c r="D1532" s="38">
        <f t="shared" si="70"/>
        <v>125.797127522</v>
      </c>
      <c r="E1532" s="38">
        <f t="shared" si="71"/>
        <v>216.00066568400001</v>
      </c>
      <c r="F1532" s="37" t="str">
        <f>VLOOKUP(L1532,Mapping!D:H,5,0)</f>
        <v>AUM</v>
      </c>
      <c r="G1532" t="s">
        <v>562</v>
      </c>
      <c r="H1532" t="s">
        <v>226</v>
      </c>
      <c r="I1532" t="s">
        <v>229</v>
      </c>
      <c r="J1532">
        <v>800200</v>
      </c>
      <c r="K1532" t="s">
        <v>833</v>
      </c>
      <c r="L1532">
        <v>800201</v>
      </c>
      <c r="M1532">
        <v>0</v>
      </c>
      <c r="N1532" t="s">
        <v>834</v>
      </c>
      <c r="O1532" t="s">
        <v>565</v>
      </c>
      <c r="P1532">
        <v>0</v>
      </c>
      <c r="Q1532">
        <v>902035381.62</v>
      </c>
      <c r="R1532">
        <v>0</v>
      </c>
      <c r="S1532">
        <v>1257971275.22</v>
      </c>
      <c r="T1532">
        <v>0</v>
      </c>
      <c r="U1532">
        <v>2160006656.8400002</v>
      </c>
      <c r="V1532">
        <v>0</v>
      </c>
      <c r="W1532">
        <v>902035381.62</v>
      </c>
      <c r="X1532">
        <v>0</v>
      </c>
      <c r="Y1532">
        <v>1257971275.22</v>
      </c>
      <c r="Z1532">
        <v>0</v>
      </c>
      <c r="AA1532">
        <v>2160006656.8400002</v>
      </c>
    </row>
    <row r="1533" spans="1:27" ht="15" customHeight="1" x14ac:dyDescent="0.25">
      <c r="A1533" s="37" t="str">
        <f t="shared" si="69"/>
        <v>LEARBFIgnore</v>
      </c>
      <c r="B1533" s="37" t="str">
        <f>VLOOKUP(L1533,Mapping!D:F,3,0)</f>
        <v>Ignore</v>
      </c>
      <c r="C1533" s="37" t="str">
        <f>VLOOKUP(L1533,Mapping!D:G,4,0)</f>
        <v>Ignore</v>
      </c>
      <c r="D1533" s="38">
        <f t="shared" si="70"/>
        <v>-125.797127522</v>
      </c>
      <c r="E1533" s="38">
        <f t="shared" si="71"/>
        <v>-216.00066568400001</v>
      </c>
      <c r="F1533" s="37" t="str">
        <f>VLOOKUP(L1533,Mapping!D:H,5,0)</f>
        <v>AUM</v>
      </c>
      <c r="G1533" t="s">
        <v>562</v>
      </c>
      <c r="H1533" t="s">
        <v>226</v>
      </c>
      <c r="I1533" t="s">
        <v>229</v>
      </c>
      <c r="J1533">
        <v>800200</v>
      </c>
      <c r="K1533" t="s">
        <v>833</v>
      </c>
      <c r="L1533">
        <v>800202</v>
      </c>
      <c r="M1533">
        <v>0</v>
      </c>
      <c r="N1533" t="s">
        <v>835</v>
      </c>
      <c r="O1533" t="s">
        <v>565</v>
      </c>
      <c r="P1533">
        <v>-902035381.62</v>
      </c>
      <c r="Q1533">
        <v>0</v>
      </c>
      <c r="R1533">
        <v>-1257971275.22</v>
      </c>
      <c r="S1533">
        <v>0</v>
      </c>
      <c r="T1533">
        <v>-2160006656.8400002</v>
      </c>
      <c r="U1533">
        <v>0</v>
      </c>
      <c r="V1533">
        <v>-902035381.62</v>
      </c>
      <c r="W1533">
        <v>0</v>
      </c>
      <c r="X1533">
        <v>-1257971275.22</v>
      </c>
      <c r="Y1533">
        <v>0</v>
      </c>
      <c r="Z1533">
        <v>-2160006656.8400002</v>
      </c>
      <c r="AA1533">
        <v>0</v>
      </c>
    </row>
    <row r="1534" spans="1:27" ht="15" customHeight="1" x14ac:dyDescent="0.25">
      <c r="A1534" s="37" t="str">
        <f t="shared" si="69"/>
        <v>LEBADFIgnore</v>
      </c>
      <c r="B1534" s="37" t="str">
        <f>VLOOKUP(L1534,Mapping!D:F,3,0)</f>
        <v>Ignore</v>
      </c>
      <c r="C1534" s="37" t="str">
        <f>VLOOKUP(L1534,Mapping!D:G,4,0)</f>
        <v>Ignore</v>
      </c>
      <c r="D1534" s="38">
        <f t="shared" si="70"/>
        <v>-27.471870295999999</v>
      </c>
      <c r="E1534" s="38">
        <f t="shared" si="71"/>
        <v>-502.96262671099998</v>
      </c>
      <c r="F1534" s="37" t="str">
        <f>VLOOKUP(L1534,Mapping!D:H,5,0)</f>
        <v>AUM</v>
      </c>
      <c r="G1534" t="s">
        <v>562</v>
      </c>
      <c r="H1534" t="s">
        <v>1359</v>
      </c>
      <c r="I1534" t="s">
        <v>1360</v>
      </c>
      <c r="J1534">
        <v>101000</v>
      </c>
      <c r="K1534" t="s">
        <v>720</v>
      </c>
      <c r="L1534">
        <v>101100</v>
      </c>
      <c r="M1534">
        <v>0</v>
      </c>
      <c r="N1534" t="s">
        <v>721</v>
      </c>
      <c r="O1534" t="s">
        <v>565</v>
      </c>
      <c r="P1534">
        <v>-4754907564.1499996</v>
      </c>
      <c r="Q1534">
        <v>0</v>
      </c>
      <c r="R1534">
        <v>-274718702.95999998</v>
      </c>
      <c r="S1534">
        <v>0</v>
      </c>
      <c r="T1534">
        <v>-5029626267.1099997</v>
      </c>
      <c r="U1534">
        <v>0</v>
      </c>
      <c r="V1534">
        <v>-4754907564.1499996</v>
      </c>
      <c r="W1534">
        <v>0</v>
      </c>
      <c r="X1534">
        <v>-274718702.95999998</v>
      </c>
      <c r="Y1534">
        <v>0</v>
      </c>
      <c r="Z1534">
        <v>-5029626267.1099997</v>
      </c>
      <c r="AA1534">
        <v>0</v>
      </c>
    </row>
    <row r="1535" spans="1:27" ht="15" customHeight="1" x14ac:dyDescent="0.25">
      <c r="A1535" s="37" t="str">
        <f t="shared" si="69"/>
        <v>LEBADFIgnore</v>
      </c>
      <c r="B1535" s="37" t="str">
        <f>VLOOKUP(L1535,Mapping!D:F,3,0)</f>
        <v>Ignore</v>
      </c>
      <c r="C1535" s="37" t="str">
        <f>VLOOKUP(L1535,Mapping!D:G,4,0)</f>
        <v>Ignore</v>
      </c>
      <c r="D1535" s="38">
        <f t="shared" si="70"/>
        <v>-24.8790625</v>
      </c>
      <c r="E1535" s="38">
        <f t="shared" si="71"/>
        <v>-50</v>
      </c>
      <c r="F1535" s="37" t="str">
        <f>VLOOKUP(L1535,Mapping!D:H,5,0)</f>
        <v>AUM</v>
      </c>
      <c r="G1535" t="s">
        <v>562</v>
      </c>
      <c r="H1535" t="s">
        <v>1359</v>
      </c>
      <c r="I1535" t="s">
        <v>1360</v>
      </c>
      <c r="J1535">
        <v>102000</v>
      </c>
      <c r="K1535" t="s">
        <v>563</v>
      </c>
      <c r="L1535">
        <v>102120</v>
      </c>
      <c r="M1535">
        <v>0</v>
      </c>
      <c r="N1535" t="s">
        <v>564</v>
      </c>
      <c r="O1535" t="s">
        <v>565</v>
      </c>
      <c r="P1535">
        <v>-251209375</v>
      </c>
      <c r="Q1535">
        <v>0</v>
      </c>
      <c r="R1535">
        <v>-248790625</v>
      </c>
      <c r="S1535">
        <v>0</v>
      </c>
      <c r="T1535">
        <v>-500000000</v>
      </c>
      <c r="U1535">
        <v>0</v>
      </c>
      <c r="V1535">
        <v>-251209375</v>
      </c>
      <c r="W1535">
        <v>0</v>
      </c>
      <c r="X1535">
        <v>-248790625</v>
      </c>
      <c r="Y1535">
        <v>0</v>
      </c>
      <c r="Z1535">
        <v>-500000000</v>
      </c>
      <c r="AA1535">
        <v>0</v>
      </c>
    </row>
    <row r="1536" spans="1:27" ht="15" customHeight="1" x14ac:dyDescent="0.25">
      <c r="A1536" s="37" t="str">
        <f t="shared" si="69"/>
        <v>LEBADFIgnore</v>
      </c>
      <c r="B1536" s="37" t="str">
        <f>VLOOKUP(L1536,Mapping!D:F,3,0)</f>
        <v>Ignore</v>
      </c>
      <c r="C1536" s="37" t="str">
        <f>VLOOKUP(L1536,Mapping!D:G,4,0)</f>
        <v>Ignore</v>
      </c>
      <c r="D1536" s="38">
        <f t="shared" si="70"/>
        <v>-11.283595237</v>
      </c>
      <c r="E1536" s="38">
        <f t="shared" si="71"/>
        <v>-96.485666666</v>
      </c>
      <c r="F1536" s="37" t="str">
        <f>VLOOKUP(L1536,Mapping!D:H,5,0)</f>
        <v>AUM</v>
      </c>
      <c r="G1536" t="s">
        <v>562</v>
      </c>
      <c r="H1536" t="s">
        <v>1359</v>
      </c>
      <c r="I1536" t="s">
        <v>1360</v>
      </c>
      <c r="J1536">
        <v>102000</v>
      </c>
      <c r="K1536" t="s">
        <v>563</v>
      </c>
      <c r="L1536">
        <v>102130</v>
      </c>
      <c r="M1536">
        <v>0</v>
      </c>
      <c r="N1536" t="s">
        <v>566</v>
      </c>
      <c r="O1536" t="s">
        <v>565</v>
      </c>
      <c r="P1536">
        <v>-852020714.28999996</v>
      </c>
      <c r="Q1536">
        <v>0</v>
      </c>
      <c r="R1536">
        <v>-112835952.37</v>
      </c>
      <c r="S1536">
        <v>0</v>
      </c>
      <c r="T1536">
        <v>-964856666.65999997</v>
      </c>
      <c r="U1536">
        <v>0</v>
      </c>
      <c r="V1536">
        <v>-852020714.28999996</v>
      </c>
      <c r="W1536">
        <v>0</v>
      </c>
      <c r="X1536">
        <v>-112835952.37</v>
      </c>
      <c r="Y1536">
        <v>0</v>
      </c>
      <c r="Z1536">
        <v>-964856666.65999997</v>
      </c>
      <c r="AA1536">
        <v>0</v>
      </c>
    </row>
    <row r="1537" spans="1:27" ht="15" customHeight="1" x14ac:dyDescent="0.25">
      <c r="A1537" s="37" t="str">
        <f t="shared" si="69"/>
        <v>LEBADFIgnore</v>
      </c>
      <c r="B1537" s="37" t="str">
        <f>VLOOKUP(L1537,Mapping!D:F,3,0)</f>
        <v>Ignore</v>
      </c>
      <c r="C1537" s="37" t="str">
        <f>VLOOKUP(L1537,Mapping!D:G,4,0)</f>
        <v>Ignore</v>
      </c>
      <c r="D1537" s="38">
        <f t="shared" si="70"/>
        <v>86.454918800000002</v>
      </c>
      <c r="E1537" s="38">
        <f t="shared" si="71"/>
        <v>0</v>
      </c>
      <c r="F1537" s="37" t="str">
        <f>VLOOKUP(L1537,Mapping!D:H,5,0)</f>
        <v>AUM</v>
      </c>
      <c r="G1537" t="s">
        <v>562</v>
      </c>
      <c r="H1537" t="s">
        <v>1359</v>
      </c>
      <c r="I1537" t="s">
        <v>1360</v>
      </c>
      <c r="J1537">
        <v>102000</v>
      </c>
      <c r="K1537" t="s">
        <v>563</v>
      </c>
      <c r="L1537">
        <v>102135</v>
      </c>
      <c r="M1537">
        <v>0</v>
      </c>
      <c r="N1537" t="s">
        <v>567</v>
      </c>
      <c r="O1537" t="s">
        <v>565</v>
      </c>
      <c r="P1537">
        <v>-864549188</v>
      </c>
      <c r="Q1537">
        <v>0</v>
      </c>
      <c r="R1537">
        <v>0</v>
      </c>
      <c r="S1537">
        <v>864549188</v>
      </c>
      <c r="T1537">
        <v>0</v>
      </c>
      <c r="U1537">
        <v>0</v>
      </c>
      <c r="V1537">
        <v>-864549188</v>
      </c>
      <c r="W1537">
        <v>0</v>
      </c>
      <c r="X1537">
        <v>0</v>
      </c>
      <c r="Y1537">
        <v>864549188</v>
      </c>
      <c r="Z1537">
        <v>0</v>
      </c>
      <c r="AA1537">
        <v>0</v>
      </c>
    </row>
    <row r="1538" spans="1:27" ht="15" customHeight="1" x14ac:dyDescent="0.25">
      <c r="A1538" s="37" t="str">
        <f t="shared" si="69"/>
        <v>LEBADFIgnore</v>
      </c>
      <c r="B1538" s="37" t="str">
        <f>VLOOKUP(L1538,Mapping!D:F,3,0)</f>
        <v>Ignore</v>
      </c>
      <c r="C1538" s="37" t="str">
        <f>VLOOKUP(L1538,Mapping!D:G,4,0)</f>
        <v>Ignore</v>
      </c>
      <c r="D1538" s="38">
        <f t="shared" si="70"/>
        <v>-0.24205165200000001</v>
      </c>
      <c r="E1538" s="38">
        <f t="shared" si="71"/>
        <v>0.40922779599999998</v>
      </c>
      <c r="F1538" s="37" t="str">
        <f>VLOOKUP(L1538,Mapping!D:H,5,0)</f>
        <v>AUM</v>
      </c>
      <c r="G1538" t="s">
        <v>562</v>
      </c>
      <c r="H1538" t="s">
        <v>1359</v>
      </c>
      <c r="I1538" t="s">
        <v>1360</v>
      </c>
      <c r="J1538">
        <v>110000</v>
      </c>
      <c r="K1538" t="s">
        <v>570</v>
      </c>
      <c r="L1538">
        <v>110112</v>
      </c>
      <c r="M1538">
        <v>0</v>
      </c>
      <c r="N1538" t="s">
        <v>817</v>
      </c>
      <c r="O1538" t="s">
        <v>565</v>
      </c>
      <c r="P1538">
        <v>0</v>
      </c>
      <c r="Q1538">
        <v>6512794.4800000004</v>
      </c>
      <c r="R1538">
        <v>-2420516.52</v>
      </c>
      <c r="S1538">
        <v>0</v>
      </c>
      <c r="T1538">
        <v>0</v>
      </c>
      <c r="U1538">
        <v>4092277.96</v>
      </c>
      <c r="V1538">
        <v>0</v>
      </c>
      <c r="W1538">
        <v>6512794.4800000004</v>
      </c>
      <c r="X1538">
        <v>-2420516.52</v>
      </c>
      <c r="Y1538">
        <v>0</v>
      </c>
      <c r="Z1538">
        <v>0</v>
      </c>
      <c r="AA1538">
        <v>4092277.96</v>
      </c>
    </row>
    <row r="1539" spans="1:27" ht="15" customHeight="1" x14ac:dyDescent="0.25">
      <c r="A1539" s="37" t="str">
        <f t="shared" si="69"/>
        <v>LEBADFIgnore</v>
      </c>
      <c r="B1539" s="37" t="str">
        <f>VLOOKUP(L1539,Mapping!D:F,3,0)</f>
        <v>Ignore</v>
      </c>
      <c r="C1539" s="37" t="str">
        <f>VLOOKUP(L1539,Mapping!D:G,4,0)</f>
        <v>Ignore</v>
      </c>
      <c r="D1539" s="38">
        <f t="shared" si="70"/>
        <v>0</v>
      </c>
      <c r="E1539" s="38">
        <f t="shared" si="71"/>
        <v>-0.52834000000000003</v>
      </c>
      <c r="F1539" s="37" t="str">
        <f>VLOOKUP(L1539,Mapping!D:H,5,0)</f>
        <v>AUM</v>
      </c>
      <c r="G1539" t="s">
        <v>562</v>
      </c>
      <c r="H1539" t="s">
        <v>1359</v>
      </c>
      <c r="I1539" t="s">
        <v>1360</v>
      </c>
      <c r="J1539">
        <v>110000</v>
      </c>
      <c r="K1539" t="s">
        <v>570</v>
      </c>
      <c r="L1539">
        <v>110116</v>
      </c>
      <c r="M1539">
        <v>0</v>
      </c>
      <c r="N1539" t="s">
        <v>573</v>
      </c>
      <c r="O1539" t="s">
        <v>565</v>
      </c>
      <c r="P1539">
        <v>-5283400</v>
      </c>
      <c r="Q1539">
        <v>0</v>
      </c>
      <c r="R1539">
        <v>0</v>
      </c>
      <c r="S1539">
        <v>0</v>
      </c>
      <c r="T1539">
        <v>-5283400</v>
      </c>
      <c r="U1539">
        <v>0</v>
      </c>
      <c r="V1539">
        <v>-5283400</v>
      </c>
      <c r="W1539">
        <v>0</v>
      </c>
      <c r="X1539">
        <v>0</v>
      </c>
      <c r="Y1539">
        <v>0</v>
      </c>
      <c r="Z1539">
        <v>-5283400</v>
      </c>
      <c r="AA1539">
        <v>0</v>
      </c>
    </row>
    <row r="1540" spans="1:27" ht="15" customHeight="1" x14ac:dyDescent="0.25">
      <c r="A1540" s="37" t="str">
        <f t="shared" ref="A1540:A1603" si="72">H1540&amp;B1540</f>
        <v>LEBADFIgnore</v>
      </c>
      <c r="B1540" s="37" t="str">
        <f>VLOOKUP(L1540,Mapping!D:F,3,0)</f>
        <v>Ignore</v>
      </c>
      <c r="C1540" s="37" t="str">
        <f>VLOOKUP(L1540,Mapping!D:G,4,0)</f>
        <v>Ignore</v>
      </c>
      <c r="D1540" s="38">
        <f t="shared" ref="D1540:D1603" si="73">(X1540+Y1540)/10000000</f>
        <v>0</v>
      </c>
      <c r="E1540" s="38">
        <f t="shared" ref="E1540:E1603" si="74">(Z1540+AA1540)/10000000</f>
        <v>-0.109908725</v>
      </c>
      <c r="F1540" s="37" t="str">
        <f>VLOOKUP(L1540,Mapping!D:H,5,0)</f>
        <v>AUM</v>
      </c>
      <c r="G1540" t="s">
        <v>562</v>
      </c>
      <c r="H1540" t="s">
        <v>1359</v>
      </c>
      <c r="I1540" t="s">
        <v>1360</v>
      </c>
      <c r="J1540">
        <v>110000</v>
      </c>
      <c r="K1540" t="s">
        <v>570</v>
      </c>
      <c r="L1540">
        <v>110123</v>
      </c>
      <c r="M1540">
        <v>0</v>
      </c>
      <c r="N1540" t="s">
        <v>925</v>
      </c>
      <c r="O1540" t="s">
        <v>565</v>
      </c>
      <c r="P1540">
        <v>-1099087.25</v>
      </c>
      <c r="Q1540">
        <v>0</v>
      </c>
      <c r="R1540">
        <v>0</v>
      </c>
      <c r="S1540">
        <v>0</v>
      </c>
      <c r="T1540">
        <v>-1099087.25</v>
      </c>
      <c r="U1540">
        <v>0</v>
      </c>
      <c r="V1540">
        <v>-1099087.25</v>
      </c>
      <c r="W1540">
        <v>0</v>
      </c>
      <c r="X1540">
        <v>0</v>
      </c>
      <c r="Y1540">
        <v>0</v>
      </c>
      <c r="Z1540">
        <v>-1099087.25</v>
      </c>
      <c r="AA1540">
        <v>0</v>
      </c>
    </row>
    <row r="1541" spans="1:27" ht="15" customHeight="1" x14ac:dyDescent="0.25">
      <c r="A1541" s="37" t="str">
        <f t="shared" si="72"/>
        <v>LEBADFIgnore</v>
      </c>
      <c r="B1541" s="37" t="str">
        <f>VLOOKUP(L1541,Mapping!D:F,3,0)</f>
        <v>Ignore</v>
      </c>
      <c r="C1541" s="37" t="str">
        <f>VLOOKUP(L1541,Mapping!D:G,4,0)</f>
        <v>Ignore</v>
      </c>
      <c r="D1541" s="38">
        <f t="shared" si="73"/>
        <v>0</v>
      </c>
      <c r="E1541" s="38">
        <f t="shared" si="74"/>
        <v>-0.10433666</v>
      </c>
      <c r="F1541" s="37" t="str">
        <f>VLOOKUP(L1541,Mapping!D:H,5,0)</f>
        <v>AUM</v>
      </c>
      <c r="G1541" t="s">
        <v>562</v>
      </c>
      <c r="H1541" t="s">
        <v>1359</v>
      </c>
      <c r="I1541" t="s">
        <v>1360</v>
      </c>
      <c r="J1541">
        <v>110000</v>
      </c>
      <c r="K1541" t="s">
        <v>570</v>
      </c>
      <c r="L1541">
        <v>110125</v>
      </c>
      <c r="M1541">
        <v>0</v>
      </c>
      <c r="N1541" t="s">
        <v>1315</v>
      </c>
      <c r="O1541" t="s">
        <v>565</v>
      </c>
      <c r="P1541">
        <v>-1043366.6</v>
      </c>
      <c r="Q1541">
        <v>0</v>
      </c>
      <c r="R1541">
        <v>0</v>
      </c>
      <c r="S1541">
        <v>0</v>
      </c>
      <c r="T1541">
        <v>-1043366.6</v>
      </c>
      <c r="U1541">
        <v>0</v>
      </c>
      <c r="V1541">
        <v>-1043366.6</v>
      </c>
      <c r="W1541">
        <v>0</v>
      </c>
      <c r="X1541">
        <v>0</v>
      </c>
      <c r="Y1541">
        <v>0</v>
      </c>
      <c r="Z1541">
        <v>-1043366.6</v>
      </c>
      <c r="AA1541">
        <v>0</v>
      </c>
    </row>
    <row r="1542" spans="1:27" ht="15" customHeight="1" x14ac:dyDescent="0.25">
      <c r="A1542" s="37" t="str">
        <f t="shared" si="72"/>
        <v>LEBADFIgnore</v>
      </c>
      <c r="B1542" s="37" t="str">
        <f>VLOOKUP(L1542,Mapping!D:F,3,0)</f>
        <v>Ignore</v>
      </c>
      <c r="C1542" s="37" t="str">
        <f>VLOOKUP(L1542,Mapping!D:G,4,0)</f>
        <v>Ignore</v>
      </c>
      <c r="D1542" s="38">
        <f t="shared" si="73"/>
        <v>0</v>
      </c>
      <c r="E1542" s="38">
        <f t="shared" si="74"/>
        <v>-0.187315651</v>
      </c>
      <c r="F1542" s="37" t="str">
        <f>VLOOKUP(L1542,Mapping!D:H,5,0)</f>
        <v>AUM</v>
      </c>
      <c r="G1542" t="s">
        <v>562</v>
      </c>
      <c r="H1542" t="s">
        <v>1359</v>
      </c>
      <c r="I1542" t="s">
        <v>1360</v>
      </c>
      <c r="J1542">
        <v>110000</v>
      </c>
      <c r="K1542" t="s">
        <v>570</v>
      </c>
      <c r="L1542">
        <v>110126</v>
      </c>
      <c r="M1542">
        <v>0</v>
      </c>
      <c r="N1542" t="s">
        <v>1316</v>
      </c>
      <c r="O1542" t="s">
        <v>565</v>
      </c>
      <c r="P1542">
        <v>-1873156.51</v>
      </c>
      <c r="Q1542">
        <v>0</v>
      </c>
      <c r="R1542">
        <v>0</v>
      </c>
      <c r="S1542">
        <v>0</v>
      </c>
      <c r="T1542">
        <v>-1873156.51</v>
      </c>
      <c r="U1542">
        <v>0</v>
      </c>
      <c r="V1542">
        <v>-1873156.51</v>
      </c>
      <c r="W1542">
        <v>0</v>
      </c>
      <c r="X1542">
        <v>0</v>
      </c>
      <c r="Y1542">
        <v>0</v>
      </c>
      <c r="Z1542">
        <v>-1873156.51</v>
      </c>
      <c r="AA1542">
        <v>0</v>
      </c>
    </row>
    <row r="1543" spans="1:27" ht="15" customHeight="1" x14ac:dyDescent="0.25">
      <c r="A1543" s="37" t="str">
        <f t="shared" si="72"/>
        <v>LEBADFIgnore</v>
      </c>
      <c r="B1543" s="37" t="str">
        <f>VLOOKUP(L1543,Mapping!D:F,3,0)</f>
        <v>Ignore</v>
      </c>
      <c r="C1543" s="37" t="str">
        <f>VLOOKUP(L1543,Mapping!D:G,4,0)</f>
        <v>Ignore</v>
      </c>
      <c r="D1543" s="38">
        <f t="shared" si="73"/>
        <v>-23.916325700000002</v>
      </c>
      <c r="E1543" s="38">
        <f t="shared" si="74"/>
        <v>-64.452100860000002</v>
      </c>
      <c r="F1543" s="37" t="str">
        <f>VLOOKUP(L1543,Mapping!D:H,5,0)</f>
        <v>AUM</v>
      </c>
      <c r="G1543" t="s">
        <v>562</v>
      </c>
      <c r="H1543" t="s">
        <v>1359</v>
      </c>
      <c r="I1543" t="s">
        <v>1360</v>
      </c>
      <c r="J1543">
        <v>110000</v>
      </c>
      <c r="K1543" t="s">
        <v>570</v>
      </c>
      <c r="L1543">
        <v>110247</v>
      </c>
      <c r="M1543">
        <v>0</v>
      </c>
      <c r="N1543" t="s">
        <v>574</v>
      </c>
      <c r="O1543" t="s">
        <v>565</v>
      </c>
      <c r="P1543">
        <v>-405357751.60000002</v>
      </c>
      <c r="Q1543">
        <v>0</v>
      </c>
      <c r="R1543">
        <v>-239163257</v>
      </c>
      <c r="S1543">
        <v>0</v>
      </c>
      <c r="T1543">
        <v>-644521008.60000002</v>
      </c>
      <c r="U1543">
        <v>0</v>
      </c>
      <c r="V1543">
        <v>-405357751.60000002</v>
      </c>
      <c r="W1543">
        <v>0</v>
      </c>
      <c r="X1543">
        <v>-239163257</v>
      </c>
      <c r="Y1543">
        <v>0</v>
      </c>
      <c r="Z1543">
        <v>-644521008.60000002</v>
      </c>
      <c r="AA1543">
        <v>0</v>
      </c>
    </row>
    <row r="1544" spans="1:27" ht="15" customHeight="1" x14ac:dyDescent="0.25">
      <c r="A1544" s="37" t="str">
        <f t="shared" si="72"/>
        <v>LEBADFIgnore</v>
      </c>
      <c r="B1544" s="37" t="str">
        <f>VLOOKUP(L1544,Mapping!D:F,3,0)</f>
        <v>Ignore</v>
      </c>
      <c r="C1544" s="37" t="str">
        <f>VLOOKUP(L1544,Mapping!D:G,4,0)</f>
        <v>Ignore</v>
      </c>
      <c r="D1544" s="38">
        <f t="shared" si="73"/>
        <v>4.9310500000000002E-3</v>
      </c>
      <c r="E1544" s="38">
        <f t="shared" si="74"/>
        <v>-8.9215900000000001E-2</v>
      </c>
      <c r="F1544" s="37" t="str">
        <f>VLOOKUP(L1544,Mapping!D:H,5,0)</f>
        <v>AUM</v>
      </c>
      <c r="G1544" t="s">
        <v>562</v>
      </c>
      <c r="H1544" t="s">
        <v>1359</v>
      </c>
      <c r="I1544" t="s">
        <v>1360</v>
      </c>
      <c r="J1544">
        <v>132000</v>
      </c>
      <c r="K1544" t="s">
        <v>575</v>
      </c>
      <c r="L1544">
        <v>132100</v>
      </c>
      <c r="M1544">
        <v>0</v>
      </c>
      <c r="N1544" t="s">
        <v>723</v>
      </c>
      <c r="O1544" t="s">
        <v>565</v>
      </c>
      <c r="P1544">
        <v>-941469.5</v>
      </c>
      <c r="Q1544">
        <v>0</v>
      </c>
      <c r="R1544">
        <v>0</v>
      </c>
      <c r="S1544">
        <v>49310.5</v>
      </c>
      <c r="T1544">
        <v>-892159</v>
      </c>
      <c r="U1544">
        <v>0</v>
      </c>
      <c r="V1544">
        <v>-941469.5</v>
      </c>
      <c r="W1544">
        <v>0</v>
      </c>
      <c r="X1544">
        <v>0</v>
      </c>
      <c r="Y1544">
        <v>49310.5</v>
      </c>
      <c r="Z1544">
        <v>-892159</v>
      </c>
      <c r="AA1544">
        <v>0</v>
      </c>
    </row>
    <row r="1545" spans="1:27" ht="15" customHeight="1" x14ac:dyDescent="0.25">
      <c r="A1545" s="37" t="str">
        <f t="shared" si="72"/>
        <v>LEBADFIgnore</v>
      </c>
      <c r="B1545" s="37" t="str">
        <f>VLOOKUP(L1545,Mapping!D:F,3,0)</f>
        <v>Ignore</v>
      </c>
      <c r="C1545" s="37" t="str">
        <f>VLOOKUP(L1545,Mapping!D:G,4,0)</f>
        <v>Ignore</v>
      </c>
      <c r="D1545" s="38">
        <f t="shared" si="73"/>
        <v>-0.12105433</v>
      </c>
      <c r="E1545" s="38">
        <f t="shared" si="74"/>
        <v>-0.12578377700000001</v>
      </c>
      <c r="F1545" s="37" t="str">
        <f>VLOOKUP(L1545,Mapping!D:H,5,0)</f>
        <v>AUM</v>
      </c>
      <c r="G1545" t="s">
        <v>562</v>
      </c>
      <c r="H1545" t="s">
        <v>1359</v>
      </c>
      <c r="I1545" t="s">
        <v>1360</v>
      </c>
      <c r="J1545">
        <v>132000</v>
      </c>
      <c r="K1545" t="s">
        <v>575</v>
      </c>
      <c r="L1545">
        <v>132121</v>
      </c>
      <c r="M1545">
        <v>0</v>
      </c>
      <c r="N1545" t="s">
        <v>576</v>
      </c>
      <c r="O1545" t="s">
        <v>565</v>
      </c>
      <c r="P1545">
        <v>-47294.47</v>
      </c>
      <c r="Q1545">
        <v>0</v>
      </c>
      <c r="R1545">
        <v>-1210543.3</v>
      </c>
      <c r="S1545">
        <v>0</v>
      </c>
      <c r="T1545">
        <v>-1257837.77</v>
      </c>
      <c r="U1545">
        <v>0</v>
      </c>
      <c r="V1545">
        <v>-47294.47</v>
      </c>
      <c r="W1545">
        <v>0</v>
      </c>
      <c r="X1545">
        <v>-1210543.3</v>
      </c>
      <c r="Y1545">
        <v>0</v>
      </c>
      <c r="Z1545">
        <v>-1257837.77</v>
      </c>
      <c r="AA1545">
        <v>0</v>
      </c>
    </row>
    <row r="1546" spans="1:27" ht="15" customHeight="1" x14ac:dyDescent="0.25">
      <c r="A1546" s="37" t="str">
        <f t="shared" si="72"/>
        <v>LEBADFIgnore</v>
      </c>
      <c r="B1546" s="37" t="str">
        <f>VLOOKUP(L1546,Mapping!D:F,3,0)</f>
        <v>Ignore</v>
      </c>
      <c r="C1546" s="37" t="str">
        <f>VLOOKUP(L1546,Mapping!D:G,4,0)</f>
        <v>Ignore</v>
      </c>
      <c r="D1546" s="38">
        <f t="shared" si="73"/>
        <v>-1.05267E-2</v>
      </c>
      <c r="E1546" s="38">
        <f t="shared" si="74"/>
        <v>1.0000000000000001E-9</v>
      </c>
      <c r="F1546" s="37" t="str">
        <f>VLOOKUP(L1546,Mapping!D:H,5,0)</f>
        <v>AUM</v>
      </c>
      <c r="G1546" t="s">
        <v>562</v>
      </c>
      <c r="H1546" t="s">
        <v>1359</v>
      </c>
      <c r="I1546" t="s">
        <v>1360</v>
      </c>
      <c r="J1546">
        <v>132000</v>
      </c>
      <c r="K1546" t="s">
        <v>575</v>
      </c>
      <c r="L1546">
        <v>132124</v>
      </c>
      <c r="M1546">
        <v>0</v>
      </c>
      <c r="N1546" t="s">
        <v>577</v>
      </c>
      <c r="O1546" t="s">
        <v>565</v>
      </c>
      <c r="P1546">
        <v>0</v>
      </c>
      <c r="Q1546">
        <v>105267.01</v>
      </c>
      <c r="R1546">
        <v>-105267</v>
      </c>
      <c r="S1546">
        <v>0</v>
      </c>
      <c r="T1546">
        <v>0</v>
      </c>
      <c r="U1546">
        <v>0.01</v>
      </c>
      <c r="V1546">
        <v>0</v>
      </c>
      <c r="W1546">
        <v>105267.01</v>
      </c>
      <c r="X1546">
        <v>-105267</v>
      </c>
      <c r="Y1546">
        <v>0</v>
      </c>
      <c r="Z1546">
        <v>0</v>
      </c>
      <c r="AA1546">
        <v>0.01</v>
      </c>
    </row>
    <row r="1547" spans="1:27" ht="15" customHeight="1" x14ac:dyDescent="0.25">
      <c r="A1547" s="37" t="str">
        <f t="shared" si="72"/>
        <v>LEBADFIgnore</v>
      </c>
      <c r="B1547" s="37" t="str">
        <f>VLOOKUP(L1547,Mapping!D:F,3,0)</f>
        <v>Ignore</v>
      </c>
      <c r="C1547" s="37" t="str">
        <f>VLOOKUP(L1547,Mapping!D:G,4,0)</f>
        <v>Ignore</v>
      </c>
      <c r="D1547" s="38">
        <f t="shared" si="73"/>
        <v>-1.7969570420000003</v>
      </c>
      <c r="E1547" s="38">
        <f t="shared" si="74"/>
        <v>-1.7969570420000003</v>
      </c>
      <c r="F1547" s="37" t="str">
        <f>VLOOKUP(L1547,Mapping!D:H,5,0)</f>
        <v>AUM</v>
      </c>
      <c r="G1547" t="s">
        <v>562</v>
      </c>
      <c r="H1547" t="s">
        <v>1359</v>
      </c>
      <c r="I1547" t="s">
        <v>1360</v>
      </c>
      <c r="J1547">
        <v>132000</v>
      </c>
      <c r="K1547" t="s">
        <v>575</v>
      </c>
      <c r="L1547">
        <v>132150</v>
      </c>
      <c r="M1547">
        <v>0</v>
      </c>
      <c r="N1547" t="s">
        <v>789</v>
      </c>
      <c r="O1547" t="s">
        <v>565</v>
      </c>
      <c r="P1547">
        <v>0</v>
      </c>
      <c r="Q1547">
        <v>0</v>
      </c>
      <c r="R1547">
        <v>-17969570.420000002</v>
      </c>
      <c r="S1547">
        <v>0</v>
      </c>
      <c r="T1547">
        <v>-17969570.420000002</v>
      </c>
      <c r="U1547">
        <v>0</v>
      </c>
      <c r="V1547">
        <v>0</v>
      </c>
      <c r="W1547">
        <v>0</v>
      </c>
      <c r="X1547">
        <v>-17969570.420000002</v>
      </c>
      <c r="Y1547">
        <v>0</v>
      </c>
      <c r="Z1547">
        <v>-17969570.420000002</v>
      </c>
      <c r="AA1547">
        <v>0</v>
      </c>
    </row>
    <row r="1548" spans="1:27" ht="15" customHeight="1" x14ac:dyDescent="0.25">
      <c r="A1548" s="37" t="str">
        <f t="shared" si="72"/>
        <v>LEBADFIgnore</v>
      </c>
      <c r="B1548" s="37" t="str">
        <f>VLOOKUP(L1548,Mapping!D:F,3,0)</f>
        <v>Ignore</v>
      </c>
      <c r="C1548" s="37" t="str">
        <f>VLOOKUP(L1548,Mapping!D:G,4,0)</f>
        <v>Ignore</v>
      </c>
      <c r="D1548" s="38">
        <f t="shared" si="73"/>
        <v>0</v>
      </c>
      <c r="E1548" s="38">
        <f t="shared" si="74"/>
        <v>-1E-3</v>
      </c>
      <c r="F1548" s="37" t="str">
        <f>VLOOKUP(L1548,Mapping!D:H,5,0)</f>
        <v>AUM</v>
      </c>
      <c r="G1548" t="s">
        <v>562</v>
      </c>
      <c r="H1548" t="s">
        <v>1359</v>
      </c>
      <c r="I1548" t="s">
        <v>1360</v>
      </c>
      <c r="J1548">
        <v>140000</v>
      </c>
      <c r="K1548" t="s">
        <v>579</v>
      </c>
      <c r="L1548">
        <v>140101</v>
      </c>
      <c r="M1548">
        <v>0</v>
      </c>
      <c r="N1548" t="s">
        <v>1209</v>
      </c>
      <c r="O1548" t="s">
        <v>565</v>
      </c>
      <c r="P1548">
        <v>-10000</v>
      </c>
      <c r="Q1548">
        <v>0</v>
      </c>
      <c r="R1548">
        <v>0</v>
      </c>
      <c r="S1548">
        <v>0</v>
      </c>
      <c r="T1548">
        <v>-10000</v>
      </c>
      <c r="U1548">
        <v>0</v>
      </c>
      <c r="V1548">
        <v>-10000</v>
      </c>
      <c r="W1548">
        <v>0</v>
      </c>
      <c r="X1548">
        <v>0</v>
      </c>
      <c r="Y1548">
        <v>0</v>
      </c>
      <c r="Z1548">
        <v>-10000</v>
      </c>
      <c r="AA1548">
        <v>0</v>
      </c>
    </row>
    <row r="1549" spans="1:27" ht="15" customHeight="1" x14ac:dyDescent="0.25">
      <c r="A1549" s="37" t="str">
        <f t="shared" si="72"/>
        <v>LEBADFIgnore</v>
      </c>
      <c r="B1549" s="37" t="str">
        <f>VLOOKUP(L1549,Mapping!D:F,3,0)</f>
        <v>Ignore</v>
      </c>
      <c r="C1549" s="37" t="str">
        <f>VLOOKUP(L1549,Mapping!D:G,4,0)</f>
        <v>Ignore</v>
      </c>
      <c r="D1549" s="38">
        <f t="shared" si="73"/>
        <v>0</v>
      </c>
      <c r="E1549" s="38">
        <f t="shared" si="74"/>
        <v>-5.0000000000000001E-4</v>
      </c>
      <c r="F1549" s="37" t="str">
        <f>VLOOKUP(L1549,Mapping!D:H,5,0)</f>
        <v>AUM</v>
      </c>
      <c r="G1549" t="s">
        <v>562</v>
      </c>
      <c r="H1549" t="s">
        <v>1359</v>
      </c>
      <c r="I1549" t="s">
        <v>1360</v>
      </c>
      <c r="J1549">
        <v>140000</v>
      </c>
      <c r="K1549" t="s">
        <v>579</v>
      </c>
      <c r="L1549">
        <v>140311</v>
      </c>
      <c r="M1549">
        <v>0</v>
      </c>
      <c r="N1549" t="s">
        <v>1201</v>
      </c>
      <c r="O1549" t="s">
        <v>565</v>
      </c>
      <c r="P1549">
        <v>-5000</v>
      </c>
      <c r="Q1549">
        <v>0</v>
      </c>
      <c r="R1549">
        <v>0</v>
      </c>
      <c r="S1549">
        <v>0</v>
      </c>
      <c r="T1549">
        <v>-5000</v>
      </c>
      <c r="U1549">
        <v>0</v>
      </c>
      <c r="V1549">
        <v>-5000</v>
      </c>
      <c r="W1549">
        <v>0</v>
      </c>
      <c r="X1549">
        <v>0</v>
      </c>
      <c r="Y1549">
        <v>0</v>
      </c>
      <c r="Z1549">
        <v>-5000</v>
      </c>
      <c r="AA1549">
        <v>0</v>
      </c>
    </row>
    <row r="1550" spans="1:27" ht="15" customHeight="1" x14ac:dyDescent="0.25">
      <c r="A1550" s="37" t="str">
        <f t="shared" si="72"/>
        <v>LEBADFIgnore</v>
      </c>
      <c r="B1550" s="37" t="str">
        <f>VLOOKUP(L1550,Mapping!D:F,3,0)</f>
        <v>Ignore</v>
      </c>
      <c r="C1550" s="37" t="str">
        <f>VLOOKUP(L1550,Mapping!D:G,4,0)</f>
        <v>Ignore</v>
      </c>
      <c r="D1550" s="38">
        <f t="shared" si="73"/>
        <v>-0.378844246</v>
      </c>
      <c r="E1550" s="38">
        <f t="shared" si="74"/>
        <v>-0.48612561300000001</v>
      </c>
      <c r="F1550" s="37" t="str">
        <f>VLOOKUP(L1550,Mapping!D:H,5,0)</f>
        <v>AUM</v>
      </c>
      <c r="G1550" t="s">
        <v>562</v>
      </c>
      <c r="H1550" t="s">
        <v>1359</v>
      </c>
      <c r="I1550" t="s">
        <v>1360</v>
      </c>
      <c r="J1550">
        <v>140000</v>
      </c>
      <c r="K1550" t="s">
        <v>579</v>
      </c>
      <c r="L1550">
        <v>140500</v>
      </c>
      <c r="M1550">
        <v>0</v>
      </c>
      <c r="N1550" t="s">
        <v>584</v>
      </c>
      <c r="O1550" t="s">
        <v>565</v>
      </c>
      <c r="P1550">
        <v>-1072813.67</v>
      </c>
      <c r="Q1550">
        <v>0</v>
      </c>
      <c r="R1550">
        <v>-3788442.46</v>
      </c>
      <c r="S1550">
        <v>0</v>
      </c>
      <c r="T1550">
        <v>-4861256.13</v>
      </c>
      <c r="U1550">
        <v>0</v>
      </c>
      <c r="V1550">
        <v>-1072813.67</v>
      </c>
      <c r="W1550">
        <v>0</v>
      </c>
      <c r="X1550">
        <v>-3788442.46</v>
      </c>
      <c r="Y1550">
        <v>0</v>
      </c>
      <c r="Z1550">
        <v>-4861256.13</v>
      </c>
      <c r="AA1550">
        <v>0</v>
      </c>
    </row>
    <row r="1551" spans="1:27" ht="15" customHeight="1" x14ac:dyDescent="0.25">
      <c r="A1551" s="37" t="str">
        <f t="shared" si="72"/>
        <v>LEBADFIgnore</v>
      </c>
      <c r="B1551" s="37" t="str">
        <f>VLOOKUP(L1551,Mapping!D:F,3,0)</f>
        <v>Ignore</v>
      </c>
      <c r="C1551" s="37" t="str">
        <f>VLOOKUP(L1551,Mapping!D:G,4,0)</f>
        <v>Ignore</v>
      </c>
      <c r="D1551" s="38">
        <f t="shared" si="73"/>
        <v>0</v>
      </c>
      <c r="E1551" s="38">
        <f t="shared" si="74"/>
        <v>1.3720000000000002E-6</v>
      </c>
      <c r="F1551" s="37" t="str">
        <f>VLOOKUP(L1551,Mapping!D:H,5,0)</f>
        <v>AUM</v>
      </c>
      <c r="G1551" t="s">
        <v>562</v>
      </c>
      <c r="H1551" t="s">
        <v>1359</v>
      </c>
      <c r="I1551" t="s">
        <v>1360</v>
      </c>
      <c r="J1551">
        <v>140000</v>
      </c>
      <c r="K1551" t="s">
        <v>579</v>
      </c>
      <c r="L1551">
        <v>140500</v>
      </c>
      <c r="M1551">
        <v>2</v>
      </c>
      <c r="N1551" t="s">
        <v>584</v>
      </c>
      <c r="O1551" t="s">
        <v>565</v>
      </c>
      <c r="P1551">
        <v>0</v>
      </c>
      <c r="Q1551">
        <v>13.72</v>
      </c>
      <c r="R1551">
        <v>0</v>
      </c>
      <c r="S1551">
        <v>0</v>
      </c>
      <c r="T1551">
        <v>0</v>
      </c>
      <c r="U1551">
        <v>13.72</v>
      </c>
      <c r="V1551">
        <v>0</v>
      </c>
      <c r="W1551">
        <v>13.72</v>
      </c>
      <c r="X1551">
        <v>0</v>
      </c>
      <c r="Y1551">
        <v>0</v>
      </c>
      <c r="Z1551">
        <v>0</v>
      </c>
      <c r="AA1551">
        <v>13.72</v>
      </c>
    </row>
    <row r="1552" spans="1:27" ht="15" customHeight="1" x14ac:dyDescent="0.25">
      <c r="A1552" s="37" t="str">
        <f t="shared" si="72"/>
        <v>LEBADFIgnore</v>
      </c>
      <c r="B1552" s="37" t="str">
        <f>VLOOKUP(L1552,Mapping!D:F,3,0)</f>
        <v>Ignore</v>
      </c>
      <c r="C1552" s="37" t="str">
        <f>VLOOKUP(L1552,Mapping!D:G,4,0)</f>
        <v>Ignore</v>
      </c>
      <c r="D1552" s="38">
        <f t="shared" si="73"/>
        <v>-2.9477629999999999E-3</v>
      </c>
      <c r="E1552" s="38">
        <f t="shared" si="74"/>
        <v>-0.13689448100000001</v>
      </c>
      <c r="F1552" s="37" t="str">
        <f>VLOOKUP(L1552,Mapping!D:H,5,0)</f>
        <v>AUM</v>
      </c>
      <c r="G1552" t="s">
        <v>562</v>
      </c>
      <c r="H1552" t="s">
        <v>1359</v>
      </c>
      <c r="I1552" t="s">
        <v>1360</v>
      </c>
      <c r="J1552">
        <v>140000</v>
      </c>
      <c r="K1552" t="s">
        <v>579</v>
      </c>
      <c r="L1552">
        <v>140551</v>
      </c>
      <c r="M1552">
        <v>0</v>
      </c>
      <c r="N1552" t="s">
        <v>926</v>
      </c>
      <c r="O1552" t="s">
        <v>565</v>
      </c>
      <c r="P1552">
        <v>-1339467.18</v>
      </c>
      <c r="Q1552">
        <v>0</v>
      </c>
      <c r="R1552">
        <v>-29477.63</v>
      </c>
      <c r="S1552">
        <v>0</v>
      </c>
      <c r="T1552">
        <v>-1368944.81</v>
      </c>
      <c r="U1552">
        <v>0</v>
      </c>
      <c r="V1552">
        <v>-1339467.18</v>
      </c>
      <c r="W1552">
        <v>0</v>
      </c>
      <c r="X1552">
        <v>-29477.63</v>
      </c>
      <c r="Y1552">
        <v>0</v>
      </c>
      <c r="Z1552">
        <v>-1368944.81</v>
      </c>
      <c r="AA1552">
        <v>0</v>
      </c>
    </row>
    <row r="1553" spans="1:27" ht="15" customHeight="1" x14ac:dyDescent="0.25">
      <c r="A1553" s="37" t="str">
        <f t="shared" si="72"/>
        <v>LEBADFIgnore</v>
      </c>
      <c r="B1553" s="37" t="str">
        <f>VLOOKUP(L1553,Mapping!D:F,3,0)</f>
        <v>Ignore</v>
      </c>
      <c r="C1553" s="37" t="str">
        <f>VLOOKUP(L1553,Mapping!D:G,4,0)</f>
        <v>Ignore</v>
      </c>
      <c r="D1553" s="38">
        <f t="shared" si="73"/>
        <v>-1.256671232</v>
      </c>
      <c r="E1553" s="38">
        <f t="shared" si="74"/>
        <v>-1.618315068</v>
      </c>
      <c r="F1553" s="37" t="str">
        <f>VLOOKUP(L1553,Mapping!D:H,5,0)</f>
        <v>AUM</v>
      </c>
      <c r="G1553" t="s">
        <v>562</v>
      </c>
      <c r="H1553" t="s">
        <v>1359</v>
      </c>
      <c r="I1553" t="s">
        <v>1360</v>
      </c>
      <c r="J1553">
        <v>152000</v>
      </c>
      <c r="K1553" t="s">
        <v>585</v>
      </c>
      <c r="L1553">
        <v>152120</v>
      </c>
      <c r="M1553">
        <v>0</v>
      </c>
      <c r="N1553" t="s">
        <v>586</v>
      </c>
      <c r="O1553" t="s">
        <v>565</v>
      </c>
      <c r="P1553">
        <v>-3616438.36</v>
      </c>
      <c r="Q1553">
        <v>0</v>
      </c>
      <c r="R1553">
        <v>-12566712.32</v>
      </c>
      <c r="S1553">
        <v>0</v>
      </c>
      <c r="T1553">
        <v>-16183150.68</v>
      </c>
      <c r="U1553">
        <v>0</v>
      </c>
      <c r="V1553">
        <v>-3616438.36</v>
      </c>
      <c r="W1553">
        <v>0</v>
      </c>
      <c r="X1553">
        <v>-12566712.32</v>
      </c>
      <c r="Y1553">
        <v>0</v>
      </c>
      <c r="Z1553">
        <v>-16183150.68</v>
      </c>
      <c r="AA1553">
        <v>0</v>
      </c>
    </row>
    <row r="1554" spans="1:27" ht="15" customHeight="1" x14ac:dyDescent="0.25">
      <c r="A1554" s="37" t="str">
        <f t="shared" si="72"/>
        <v>LEBADFIgnore</v>
      </c>
      <c r="B1554" s="37" t="str">
        <f>VLOOKUP(L1554,Mapping!D:F,3,0)</f>
        <v>Ignore</v>
      </c>
      <c r="C1554" s="37" t="str">
        <f>VLOOKUP(L1554,Mapping!D:G,4,0)</f>
        <v>Ignore</v>
      </c>
      <c r="D1554" s="38">
        <f t="shared" si="73"/>
        <v>-0.35353888900000002</v>
      </c>
      <c r="E1554" s="38">
        <f t="shared" si="74"/>
        <v>-1.2115027779999998</v>
      </c>
      <c r="F1554" s="37" t="str">
        <f>VLOOKUP(L1554,Mapping!D:H,5,0)</f>
        <v>AUM</v>
      </c>
      <c r="G1554" t="s">
        <v>562</v>
      </c>
      <c r="H1554" t="s">
        <v>1359</v>
      </c>
      <c r="I1554" t="s">
        <v>1360</v>
      </c>
      <c r="J1554">
        <v>152000</v>
      </c>
      <c r="K1554" t="s">
        <v>585</v>
      </c>
      <c r="L1554">
        <v>152130</v>
      </c>
      <c r="M1554">
        <v>0</v>
      </c>
      <c r="N1554" t="s">
        <v>587</v>
      </c>
      <c r="O1554" t="s">
        <v>565</v>
      </c>
      <c r="P1554">
        <v>-8579638.8900000006</v>
      </c>
      <c r="Q1554">
        <v>0</v>
      </c>
      <c r="R1554">
        <v>-3535388.89</v>
      </c>
      <c r="S1554">
        <v>0</v>
      </c>
      <c r="T1554">
        <v>-12115027.779999999</v>
      </c>
      <c r="U1554">
        <v>0</v>
      </c>
      <c r="V1554">
        <v>-8579638.8900000006</v>
      </c>
      <c r="W1554">
        <v>0</v>
      </c>
      <c r="X1554">
        <v>-3535388.89</v>
      </c>
      <c r="Y1554">
        <v>0</v>
      </c>
      <c r="Z1554">
        <v>-12115027.779999999</v>
      </c>
      <c r="AA1554">
        <v>0</v>
      </c>
    </row>
    <row r="1555" spans="1:27" ht="15" customHeight="1" x14ac:dyDescent="0.25">
      <c r="A1555" s="37" t="str">
        <f t="shared" si="72"/>
        <v>LEBADFIgnore</v>
      </c>
      <c r="B1555" s="37" t="str">
        <f>VLOOKUP(L1555,Mapping!D:F,3,0)</f>
        <v>Ignore</v>
      </c>
      <c r="C1555" s="37" t="str">
        <f>VLOOKUP(L1555,Mapping!D:G,4,0)</f>
        <v>Ignore</v>
      </c>
      <c r="D1555" s="38">
        <f t="shared" si="73"/>
        <v>1.7867436460000001</v>
      </c>
      <c r="E1555" s="38">
        <f t="shared" si="74"/>
        <v>0</v>
      </c>
      <c r="F1555" s="37" t="str">
        <f>VLOOKUP(L1555,Mapping!D:H,5,0)</f>
        <v>AUM</v>
      </c>
      <c r="G1555" t="s">
        <v>562</v>
      </c>
      <c r="H1555" t="s">
        <v>1359</v>
      </c>
      <c r="I1555" t="s">
        <v>1360</v>
      </c>
      <c r="J1555">
        <v>152000</v>
      </c>
      <c r="K1555" t="s">
        <v>585</v>
      </c>
      <c r="L1555">
        <v>152135</v>
      </c>
      <c r="M1555">
        <v>0</v>
      </c>
      <c r="N1555" t="s">
        <v>588</v>
      </c>
      <c r="O1555" t="s">
        <v>565</v>
      </c>
      <c r="P1555">
        <v>-17867436.460000001</v>
      </c>
      <c r="Q1555">
        <v>0</v>
      </c>
      <c r="R1555">
        <v>0</v>
      </c>
      <c r="S1555">
        <v>17867436.460000001</v>
      </c>
      <c r="T1555">
        <v>0</v>
      </c>
      <c r="U1555">
        <v>0</v>
      </c>
      <c r="V1555">
        <v>-17867436.460000001</v>
      </c>
      <c r="W1555">
        <v>0</v>
      </c>
      <c r="X1555">
        <v>0</v>
      </c>
      <c r="Y1555">
        <v>17867436.460000001</v>
      </c>
      <c r="Z1555">
        <v>0</v>
      </c>
      <c r="AA1555">
        <v>0</v>
      </c>
    </row>
    <row r="1556" spans="1:27" ht="15" customHeight="1" x14ac:dyDescent="0.25">
      <c r="A1556" s="37" t="str">
        <f t="shared" si="72"/>
        <v>LEBADFIgnore</v>
      </c>
      <c r="B1556" s="37" t="str">
        <f>VLOOKUP(L1556,Mapping!D:F,3,0)</f>
        <v>Ignore</v>
      </c>
      <c r="C1556" s="37" t="str">
        <f>VLOOKUP(L1556,Mapping!D:G,4,0)</f>
        <v>Ignore</v>
      </c>
      <c r="D1556" s="38">
        <f t="shared" si="73"/>
        <v>-3.9712206999999999E-2</v>
      </c>
      <c r="E1556" s="38">
        <f t="shared" si="74"/>
        <v>-4.7116727000000004E-2</v>
      </c>
      <c r="F1556" s="37" t="str">
        <f>VLOOKUP(L1556,Mapping!D:H,5,0)</f>
        <v>AUM</v>
      </c>
      <c r="G1556" t="s">
        <v>562</v>
      </c>
      <c r="H1556" t="s">
        <v>1359</v>
      </c>
      <c r="I1556" t="s">
        <v>1360</v>
      </c>
      <c r="J1556">
        <v>152000</v>
      </c>
      <c r="K1556" t="s">
        <v>585</v>
      </c>
      <c r="L1556">
        <v>152248</v>
      </c>
      <c r="M1556">
        <v>0</v>
      </c>
      <c r="N1556" t="s">
        <v>590</v>
      </c>
      <c r="O1556" t="s">
        <v>565</v>
      </c>
      <c r="P1556">
        <v>-74045.2</v>
      </c>
      <c r="Q1556">
        <v>0</v>
      </c>
      <c r="R1556">
        <v>-397122.07</v>
      </c>
      <c r="S1556">
        <v>0</v>
      </c>
      <c r="T1556">
        <v>-471167.27</v>
      </c>
      <c r="U1556">
        <v>0</v>
      </c>
      <c r="V1556">
        <v>-74045.2</v>
      </c>
      <c r="W1556">
        <v>0</v>
      </c>
      <c r="X1556">
        <v>-397122.07</v>
      </c>
      <c r="Y1556">
        <v>0</v>
      </c>
      <c r="Z1556">
        <v>-471167.27</v>
      </c>
      <c r="AA1556">
        <v>0</v>
      </c>
    </row>
    <row r="1557" spans="1:27" ht="15" customHeight="1" x14ac:dyDescent="0.25">
      <c r="A1557" s="37" t="str">
        <f t="shared" si="72"/>
        <v>LEBADFIgnore</v>
      </c>
      <c r="B1557" s="37" t="str">
        <f>VLOOKUP(L1557,Mapping!D:F,3,0)</f>
        <v>Ignore</v>
      </c>
      <c r="C1557" s="37" t="str">
        <f>VLOOKUP(L1557,Mapping!D:G,4,0)</f>
        <v>Ignore</v>
      </c>
      <c r="D1557" s="38">
        <f t="shared" si="73"/>
        <v>88.102701447000001</v>
      </c>
      <c r="E1557" s="38">
        <f t="shared" si="74"/>
        <v>-36.487432922000004</v>
      </c>
      <c r="F1557" s="37" t="str">
        <f>VLOOKUP(L1557,Mapping!D:H,5,0)</f>
        <v>AUM</v>
      </c>
      <c r="G1557" t="s">
        <v>562</v>
      </c>
      <c r="H1557" t="s">
        <v>1359</v>
      </c>
      <c r="I1557" t="s">
        <v>1360</v>
      </c>
      <c r="J1557">
        <v>160000</v>
      </c>
      <c r="K1557" t="s">
        <v>591</v>
      </c>
      <c r="L1557">
        <v>161100</v>
      </c>
      <c r="M1557">
        <v>0</v>
      </c>
      <c r="N1557" t="s">
        <v>725</v>
      </c>
      <c r="O1557" t="s">
        <v>565</v>
      </c>
      <c r="P1557">
        <v>-1245901343.6900001</v>
      </c>
      <c r="Q1557">
        <v>0</v>
      </c>
      <c r="R1557">
        <v>0</v>
      </c>
      <c r="S1557">
        <v>881027014.47000003</v>
      </c>
      <c r="T1557">
        <v>-364874329.22000003</v>
      </c>
      <c r="U1557">
        <v>0</v>
      </c>
      <c r="V1557">
        <v>-1245901343.6900001</v>
      </c>
      <c r="W1557">
        <v>0</v>
      </c>
      <c r="X1557">
        <v>0</v>
      </c>
      <c r="Y1557">
        <v>881027014.47000003</v>
      </c>
      <c r="Z1557">
        <v>-364874329.22000003</v>
      </c>
      <c r="AA1557">
        <v>0</v>
      </c>
    </row>
    <row r="1558" spans="1:27" ht="15" customHeight="1" x14ac:dyDescent="0.25">
      <c r="A1558" s="37" t="str">
        <f t="shared" si="72"/>
        <v>LEBADFIgnore</v>
      </c>
      <c r="B1558" s="37" t="str">
        <f>VLOOKUP(L1558,Mapping!D:F,3,0)</f>
        <v>Ignore</v>
      </c>
      <c r="C1558" s="37" t="str">
        <f>VLOOKUP(L1558,Mapping!D:G,4,0)</f>
        <v>Ignore</v>
      </c>
      <c r="D1558" s="38">
        <f t="shared" si="73"/>
        <v>0.51353749999999998</v>
      </c>
      <c r="E1558" s="38">
        <f t="shared" si="74"/>
        <v>-3.2250000000000001E-2</v>
      </c>
      <c r="F1558" s="37" t="str">
        <f>VLOOKUP(L1558,Mapping!D:H,5,0)</f>
        <v>AUM</v>
      </c>
      <c r="G1558" t="s">
        <v>562</v>
      </c>
      <c r="H1558" t="s">
        <v>1359</v>
      </c>
      <c r="I1558" t="s">
        <v>1360</v>
      </c>
      <c r="J1558">
        <v>160000</v>
      </c>
      <c r="K1558" t="s">
        <v>591</v>
      </c>
      <c r="L1558">
        <v>162120</v>
      </c>
      <c r="M1558">
        <v>0</v>
      </c>
      <c r="N1558" t="s">
        <v>592</v>
      </c>
      <c r="O1558" t="s">
        <v>565</v>
      </c>
      <c r="P1558">
        <v>-5457875</v>
      </c>
      <c r="Q1558">
        <v>0</v>
      </c>
      <c r="R1558">
        <v>0</v>
      </c>
      <c r="S1558">
        <v>5135375</v>
      </c>
      <c r="T1558">
        <v>-322500</v>
      </c>
      <c r="U1558">
        <v>0</v>
      </c>
      <c r="V1558">
        <v>-5457875</v>
      </c>
      <c r="W1558">
        <v>0</v>
      </c>
      <c r="X1558">
        <v>0</v>
      </c>
      <c r="Y1558">
        <v>5135375</v>
      </c>
      <c r="Z1558">
        <v>-322500</v>
      </c>
      <c r="AA1558">
        <v>0</v>
      </c>
    </row>
    <row r="1559" spans="1:27" ht="15" customHeight="1" x14ac:dyDescent="0.25">
      <c r="A1559" s="37" t="str">
        <f t="shared" si="72"/>
        <v>LEBADFIgnore</v>
      </c>
      <c r="B1559" s="37" t="str">
        <f>VLOOKUP(L1559,Mapping!D:F,3,0)</f>
        <v>Ignore</v>
      </c>
      <c r="C1559" s="37" t="str">
        <f>VLOOKUP(L1559,Mapping!D:G,4,0)</f>
        <v>Ignore</v>
      </c>
      <c r="D1559" s="38">
        <f t="shared" si="73"/>
        <v>0.128925237</v>
      </c>
      <c r="E1559" s="38">
        <f t="shared" si="74"/>
        <v>-2.6316583339999999</v>
      </c>
      <c r="F1559" s="37" t="str">
        <f>VLOOKUP(L1559,Mapping!D:H,5,0)</f>
        <v>AUM</v>
      </c>
      <c r="G1559" t="s">
        <v>562</v>
      </c>
      <c r="H1559" t="s">
        <v>1359</v>
      </c>
      <c r="I1559" t="s">
        <v>1360</v>
      </c>
      <c r="J1559">
        <v>160000</v>
      </c>
      <c r="K1559" t="s">
        <v>591</v>
      </c>
      <c r="L1559">
        <v>162130</v>
      </c>
      <c r="M1559">
        <v>0</v>
      </c>
      <c r="N1559" t="s">
        <v>593</v>
      </c>
      <c r="O1559" t="s">
        <v>565</v>
      </c>
      <c r="P1559">
        <v>-27605835.710000001</v>
      </c>
      <c r="Q1559">
        <v>0</v>
      </c>
      <c r="R1559">
        <v>0</v>
      </c>
      <c r="S1559">
        <v>1289252.3700000001</v>
      </c>
      <c r="T1559">
        <v>-26316583.34</v>
      </c>
      <c r="U1559">
        <v>0</v>
      </c>
      <c r="V1559">
        <v>-27605835.710000001</v>
      </c>
      <c r="W1559">
        <v>0</v>
      </c>
      <c r="X1559">
        <v>0</v>
      </c>
      <c r="Y1559">
        <v>1289252.3700000001</v>
      </c>
      <c r="Z1559">
        <v>-26316583.34</v>
      </c>
      <c r="AA1559">
        <v>0</v>
      </c>
    </row>
    <row r="1560" spans="1:27" ht="15" customHeight="1" x14ac:dyDescent="0.25">
      <c r="A1560" s="37" t="str">
        <f t="shared" si="72"/>
        <v>LEBADFIgnore</v>
      </c>
      <c r="B1560" s="37" t="str">
        <f>VLOOKUP(L1560,Mapping!D:F,3,0)</f>
        <v>Ignore</v>
      </c>
      <c r="C1560" s="37" t="str">
        <f>VLOOKUP(L1560,Mapping!D:G,4,0)</f>
        <v>Ignore</v>
      </c>
      <c r="D1560" s="38">
        <f t="shared" si="73"/>
        <v>3.3472220719999997</v>
      </c>
      <c r="E1560" s="38">
        <f t="shared" si="74"/>
        <v>0</v>
      </c>
      <c r="F1560" s="37" t="str">
        <f>VLOOKUP(L1560,Mapping!D:H,5,0)</f>
        <v>AUM</v>
      </c>
      <c r="G1560" t="s">
        <v>562</v>
      </c>
      <c r="H1560" t="s">
        <v>1359</v>
      </c>
      <c r="I1560" t="s">
        <v>1360</v>
      </c>
      <c r="J1560">
        <v>160000</v>
      </c>
      <c r="K1560" t="s">
        <v>591</v>
      </c>
      <c r="L1560">
        <v>162135</v>
      </c>
      <c r="M1560">
        <v>0</v>
      </c>
      <c r="N1560" t="s">
        <v>594</v>
      </c>
      <c r="O1560" t="s">
        <v>565</v>
      </c>
      <c r="P1560">
        <v>-33472220.719999999</v>
      </c>
      <c r="Q1560">
        <v>0</v>
      </c>
      <c r="R1560">
        <v>0</v>
      </c>
      <c r="S1560">
        <v>33472220.719999999</v>
      </c>
      <c r="T1560">
        <v>0</v>
      </c>
      <c r="U1560">
        <v>0</v>
      </c>
      <c r="V1560">
        <v>-33472220.719999999</v>
      </c>
      <c r="W1560">
        <v>0</v>
      </c>
      <c r="X1560">
        <v>0</v>
      </c>
      <c r="Y1560">
        <v>33472220.719999999</v>
      </c>
      <c r="Z1560">
        <v>0</v>
      </c>
      <c r="AA1560">
        <v>0</v>
      </c>
    </row>
    <row r="1561" spans="1:27" ht="15" customHeight="1" x14ac:dyDescent="0.25">
      <c r="A1561" s="37" t="str">
        <f t="shared" si="72"/>
        <v>LEBADFIgnore</v>
      </c>
      <c r="B1561" s="37" t="str">
        <f>VLOOKUP(L1561,Mapping!D:F,3,0)</f>
        <v>Ignore</v>
      </c>
      <c r="C1561" s="37" t="str">
        <f>VLOOKUP(L1561,Mapping!D:G,4,0)</f>
        <v>Ignore</v>
      </c>
      <c r="D1561" s="38">
        <f t="shared" si="73"/>
        <v>0.242050663</v>
      </c>
      <c r="E1561" s="38">
        <f t="shared" si="74"/>
        <v>-0.409228694</v>
      </c>
      <c r="F1561" s="37" t="str">
        <f>VLOOKUP(L1561,Mapping!D:H,5,0)</f>
        <v>AUM</v>
      </c>
      <c r="G1561" t="s">
        <v>562</v>
      </c>
      <c r="H1561" t="s">
        <v>1359</v>
      </c>
      <c r="I1561" t="s">
        <v>1360</v>
      </c>
      <c r="J1561">
        <v>160000</v>
      </c>
      <c r="K1561" t="s">
        <v>591</v>
      </c>
      <c r="L1561">
        <v>163120</v>
      </c>
      <c r="M1561">
        <v>0</v>
      </c>
      <c r="N1561" t="s">
        <v>820</v>
      </c>
      <c r="O1561" t="s">
        <v>565</v>
      </c>
      <c r="P1561">
        <v>-6512793.5700000003</v>
      </c>
      <c r="Q1561">
        <v>0</v>
      </c>
      <c r="R1561">
        <v>0</v>
      </c>
      <c r="S1561">
        <v>2420506.63</v>
      </c>
      <c r="T1561">
        <v>-4092286.94</v>
      </c>
      <c r="U1561">
        <v>0</v>
      </c>
      <c r="V1561">
        <v>-6512793.5700000003</v>
      </c>
      <c r="W1561">
        <v>0</v>
      </c>
      <c r="X1561">
        <v>0</v>
      </c>
      <c r="Y1561">
        <v>2420506.63</v>
      </c>
      <c r="Z1561">
        <v>-4092286.94</v>
      </c>
      <c r="AA1561">
        <v>0</v>
      </c>
    </row>
    <row r="1562" spans="1:27" ht="15" customHeight="1" x14ac:dyDescent="0.25">
      <c r="A1562" s="37" t="str">
        <f t="shared" si="72"/>
        <v>LEBADFIgnore</v>
      </c>
      <c r="B1562" s="37" t="str">
        <f>VLOOKUP(L1562,Mapping!D:F,3,0)</f>
        <v>Ignore</v>
      </c>
      <c r="C1562" s="37" t="str">
        <f>VLOOKUP(L1562,Mapping!D:G,4,0)</f>
        <v>Ignore</v>
      </c>
      <c r="D1562" s="38">
        <f t="shared" si="73"/>
        <v>-2.3164E-4</v>
      </c>
      <c r="E1562" s="38">
        <f t="shared" si="74"/>
        <v>-2.9837383000000002E-2</v>
      </c>
      <c r="F1562" s="37" t="str">
        <f>VLOOKUP(L1562,Mapping!D:H,5,0)</f>
        <v>AUM</v>
      </c>
      <c r="G1562" t="s">
        <v>562</v>
      </c>
      <c r="H1562" t="s">
        <v>1359</v>
      </c>
      <c r="I1562" t="s">
        <v>1360</v>
      </c>
      <c r="J1562">
        <v>212000</v>
      </c>
      <c r="K1562" t="s">
        <v>595</v>
      </c>
      <c r="L1562">
        <v>210123</v>
      </c>
      <c r="M1562">
        <v>0</v>
      </c>
      <c r="N1562" t="s">
        <v>1191</v>
      </c>
      <c r="O1562" t="s">
        <v>565</v>
      </c>
      <c r="P1562">
        <v>-296057.43</v>
      </c>
      <c r="Q1562">
        <v>0</v>
      </c>
      <c r="R1562">
        <v>-2316.4</v>
      </c>
      <c r="S1562">
        <v>0</v>
      </c>
      <c r="T1562">
        <v>-298373.83</v>
      </c>
      <c r="U1562">
        <v>0</v>
      </c>
      <c r="V1562">
        <v>-296057.43</v>
      </c>
      <c r="W1562">
        <v>0</v>
      </c>
      <c r="X1562">
        <v>-2316.4</v>
      </c>
      <c r="Y1562">
        <v>0</v>
      </c>
      <c r="Z1562">
        <v>-298373.83</v>
      </c>
      <c r="AA1562">
        <v>0</v>
      </c>
    </row>
    <row r="1563" spans="1:27" ht="15" customHeight="1" x14ac:dyDescent="0.25">
      <c r="A1563" s="37" t="str">
        <f t="shared" si="72"/>
        <v>LEBADFIgnore</v>
      </c>
      <c r="B1563" s="37" t="str">
        <f>VLOOKUP(L1563,Mapping!D:F,3,0)</f>
        <v>Ignore</v>
      </c>
      <c r="C1563" s="37" t="str">
        <f>VLOOKUP(L1563,Mapping!D:G,4,0)</f>
        <v>Ignore</v>
      </c>
      <c r="D1563" s="38">
        <f t="shared" si="73"/>
        <v>9.9544179999999996E-3</v>
      </c>
      <c r="E1563" s="38">
        <f t="shared" si="74"/>
        <v>9.9544179999999996E-3</v>
      </c>
      <c r="F1563" s="37" t="str">
        <f>VLOOKUP(L1563,Mapping!D:H,5,0)</f>
        <v>AUM</v>
      </c>
      <c r="G1563" t="s">
        <v>562</v>
      </c>
      <c r="H1563" t="s">
        <v>1359</v>
      </c>
      <c r="I1563" t="s">
        <v>1360</v>
      </c>
      <c r="J1563">
        <v>212000</v>
      </c>
      <c r="K1563" t="s">
        <v>595</v>
      </c>
      <c r="L1563">
        <v>210124</v>
      </c>
      <c r="M1563">
        <v>0</v>
      </c>
      <c r="N1563" t="s">
        <v>1205</v>
      </c>
      <c r="O1563" t="s">
        <v>565</v>
      </c>
      <c r="P1563">
        <v>0</v>
      </c>
      <c r="Q1563">
        <v>0</v>
      </c>
      <c r="R1563">
        <v>0</v>
      </c>
      <c r="S1563">
        <v>99544.18</v>
      </c>
      <c r="T1563">
        <v>0</v>
      </c>
      <c r="U1563">
        <v>99544.18</v>
      </c>
      <c r="V1563">
        <v>0</v>
      </c>
      <c r="W1563">
        <v>0</v>
      </c>
      <c r="X1563">
        <v>0</v>
      </c>
      <c r="Y1563">
        <v>99544.18</v>
      </c>
      <c r="Z1563">
        <v>0</v>
      </c>
      <c r="AA1563">
        <v>99544.18</v>
      </c>
    </row>
    <row r="1564" spans="1:27" ht="15" customHeight="1" x14ac:dyDescent="0.25">
      <c r="A1564" s="37" t="str">
        <f t="shared" si="72"/>
        <v>LEBADFIgnore</v>
      </c>
      <c r="B1564" s="37" t="str">
        <f>VLOOKUP(L1564,Mapping!D:F,3,0)</f>
        <v>Ignore</v>
      </c>
      <c r="C1564" s="37" t="str">
        <f>VLOOKUP(L1564,Mapping!D:G,4,0)</f>
        <v>Ignore</v>
      </c>
      <c r="D1564" s="38">
        <f t="shared" si="73"/>
        <v>2.9477629999999999E-3</v>
      </c>
      <c r="E1564" s="38">
        <f t="shared" si="74"/>
        <v>0.13689448100000001</v>
      </c>
      <c r="F1564" s="37" t="str">
        <f>VLOOKUP(L1564,Mapping!D:H,5,0)</f>
        <v>AUM</v>
      </c>
      <c r="G1564" t="s">
        <v>562</v>
      </c>
      <c r="H1564" t="s">
        <v>1359</v>
      </c>
      <c r="I1564" t="s">
        <v>1360</v>
      </c>
      <c r="J1564">
        <v>212000</v>
      </c>
      <c r="K1564" t="s">
        <v>595</v>
      </c>
      <c r="L1564">
        <v>210168</v>
      </c>
      <c r="M1564">
        <v>0</v>
      </c>
      <c r="N1564" t="s">
        <v>927</v>
      </c>
      <c r="O1564" t="s">
        <v>565</v>
      </c>
      <c r="P1564">
        <v>0</v>
      </c>
      <c r="Q1564">
        <v>1339467.18</v>
      </c>
      <c r="R1564">
        <v>0</v>
      </c>
      <c r="S1564">
        <v>29477.63</v>
      </c>
      <c r="T1564">
        <v>0</v>
      </c>
      <c r="U1564">
        <v>1368944.81</v>
      </c>
      <c r="V1564">
        <v>0</v>
      </c>
      <c r="W1564">
        <v>1339467.18</v>
      </c>
      <c r="X1564">
        <v>0</v>
      </c>
      <c r="Y1564">
        <v>29477.63</v>
      </c>
      <c r="Z1564">
        <v>0</v>
      </c>
      <c r="AA1564">
        <v>1368944.81</v>
      </c>
    </row>
    <row r="1565" spans="1:27" ht="15" customHeight="1" x14ac:dyDescent="0.25">
      <c r="A1565" s="37" t="str">
        <f t="shared" si="72"/>
        <v>LEBADFIgnore</v>
      </c>
      <c r="B1565" s="37" t="str">
        <f>VLOOKUP(L1565,Mapping!D:F,3,0)</f>
        <v>Ignore</v>
      </c>
      <c r="C1565" s="37" t="str">
        <f>VLOOKUP(L1565,Mapping!D:G,4,0)</f>
        <v>Ignore</v>
      </c>
      <c r="D1565" s="38">
        <f t="shared" si="73"/>
        <v>0.81414159500000005</v>
      </c>
      <c r="E1565" s="38">
        <f t="shared" si="74"/>
        <v>0.81414159500000005</v>
      </c>
      <c r="F1565" s="37" t="str">
        <f>VLOOKUP(L1565,Mapping!D:H,5,0)</f>
        <v>AUM</v>
      </c>
      <c r="G1565" t="s">
        <v>562</v>
      </c>
      <c r="H1565" t="s">
        <v>1359</v>
      </c>
      <c r="I1565" t="s">
        <v>1360</v>
      </c>
      <c r="J1565">
        <v>212000</v>
      </c>
      <c r="K1565" t="s">
        <v>595</v>
      </c>
      <c r="L1565">
        <v>211114</v>
      </c>
      <c r="M1565">
        <v>0</v>
      </c>
      <c r="N1565" t="s">
        <v>701</v>
      </c>
      <c r="O1565" t="s">
        <v>565</v>
      </c>
      <c r="P1565">
        <v>0</v>
      </c>
      <c r="Q1565">
        <v>0</v>
      </c>
      <c r="R1565">
        <v>0</v>
      </c>
      <c r="S1565">
        <v>8141415.9500000002</v>
      </c>
      <c r="T1565">
        <v>0</v>
      </c>
      <c r="U1565">
        <v>8141415.9500000002</v>
      </c>
      <c r="V1565">
        <v>0</v>
      </c>
      <c r="W1565">
        <v>0</v>
      </c>
      <c r="X1565">
        <v>0</v>
      </c>
      <c r="Y1565">
        <v>8141415.9500000002</v>
      </c>
      <c r="Z1565">
        <v>0</v>
      </c>
      <c r="AA1565">
        <v>8141415.9500000002</v>
      </c>
    </row>
    <row r="1566" spans="1:27" ht="15" customHeight="1" x14ac:dyDescent="0.25">
      <c r="A1566" s="37" t="str">
        <f t="shared" si="72"/>
        <v>LEBADFIgnore</v>
      </c>
      <c r="B1566" s="37" t="str">
        <f>VLOOKUP(L1566,Mapping!D:F,3,0)</f>
        <v>Ignore</v>
      </c>
      <c r="C1566" s="37" t="str">
        <f>VLOOKUP(L1566,Mapping!D:G,4,0)</f>
        <v>Ignore</v>
      </c>
      <c r="D1566" s="38">
        <f t="shared" si="73"/>
        <v>-2.8999999999999998E-8</v>
      </c>
      <c r="E1566" s="38">
        <f t="shared" si="74"/>
        <v>-1.0300000000000001E-7</v>
      </c>
      <c r="F1566" s="37" t="str">
        <f>VLOOKUP(L1566,Mapping!D:H,5,0)</f>
        <v>AUM</v>
      </c>
      <c r="G1566" t="s">
        <v>562</v>
      </c>
      <c r="H1566" t="s">
        <v>1359</v>
      </c>
      <c r="I1566" t="s">
        <v>1360</v>
      </c>
      <c r="J1566">
        <v>212000</v>
      </c>
      <c r="K1566" t="s">
        <v>595</v>
      </c>
      <c r="L1566">
        <v>212100</v>
      </c>
      <c r="M1566">
        <v>0</v>
      </c>
      <c r="N1566" t="s">
        <v>597</v>
      </c>
      <c r="O1566" t="s">
        <v>565</v>
      </c>
      <c r="P1566">
        <v>-0.74</v>
      </c>
      <c r="Q1566">
        <v>0</v>
      </c>
      <c r="R1566">
        <v>-0.28999999999999998</v>
      </c>
      <c r="S1566">
        <v>0</v>
      </c>
      <c r="T1566">
        <v>-1.03</v>
      </c>
      <c r="U1566">
        <v>0</v>
      </c>
      <c r="V1566">
        <v>-0.74</v>
      </c>
      <c r="W1566">
        <v>0</v>
      </c>
      <c r="X1566">
        <v>-0.28999999999999998</v>
      </c>
      <c r="Y1566">
        <v>0</v>
      </c>
      <c r="Z1566">
        <v>-1.03</v>
      </c>
      <c r="AA1566">
        <v>0</v>
      </c>
    </row>
    <row r="1567" spans="1:27" ht="15" customHeight="1" x14ac:dyDescent="0.25">
      <c r="A1567" s="37" t="str">
        <f t="shared" si="72"/>
        <v>LEBADFIgnore</v>
      </c>
      <c r="B1567" s="37" t="str">
        <f>VLOOKUP(L1567,Mapping!D:F,3,0)</f>
        <v>Ignore</v>
      </c>
      <c r="C1567" s="37" t="str">
        <f>VLOOKUP(L1567,Mapping!D:G,4,0)</f>
        <v>Ignore</v>
      </c>
      <c r="D1567" s="38">
        <f t="shared" si="73"/>
        <v>2.9343253000000003E-2</v>
      </c>
      <c r="E1567" s="38">
        <f t="shared" si="74"/>
        <v>2.9343245E-2</v>
      </c>
      <c r="F1567" s="37" t="str">
        <f>VLOOKUP(L1567,Mapping!D:H,5,0)</f>
        <v>AUM</v>
      </c>
      <c r="G1567" t="s">
        <v>562</v>
      </c>
      <c r="H1567" t="s">
        <v>1359</v>
      </c>
      <c r="I1567" t="s">
        <v>1360</v>
      </c>
      <c r="J1567">
        <v>212000</v>
      </c>
      <c r="K1567" t="s">
        <v>595</v>
      </c>
      <c r="L1567">
        <v>212101</v>
      </c>
      <c r="M1567">
        <v>0</v>
      </c>
      <c r="N1567" t="s">
        <v>598</v>
      </c>
      <c r="O1567" t="s">
        <v>565</v>
      </c>
      <c r="P1567">
        <v>-0.08</v>
      </c>
      <c r="Q1567">
        <v>0</v>
      </c>
      <c r="R1567">
        <v>0</v>
      </c>
      <c r="S1567">
        <v>293432.53000000003</v>
      </c>
      <c r="T1567">
        <v>0</v>
      </c>
      <c r="U1567">
        <v>293432.45</v>
      </c>
      <c r="V1567">
        <v>-0.08</v>
      </c>
      <c r="W1567">
        <v>0</v>
      </c>
      <c r="X1567">
        <v>0</v>
      </c>
      <c r="Y1567">
        <v>293432.53000000003</v>
      </c>
      <c r="Z1567">
        <v>0</v>
      </c>
      <c r="AA1567">
        <v>293432.45</v>
      </c>
    </row>
    <row r="1568" spans="1:27" ht="15" customHeight="1" x14ac:dyDescent="0.25">
      <c r="A1568" s="37" t="str">
        <f t="shared" si="72"/>
        <v>LEBADFIgnore</v>
      </c>
      <c r="B1568" s="37" t="str">
        <f>VLOOKUP(L1568,Mapping!D:F,3,0)</f>
        <v>Ignore</v>
      </c>
      <c r="C1568" s="37" t="str">
        <f>VLOOKUP(L1568,Mapping!D:G,4,0)</f>
        <v>Ignore</v>
      </c>
      <c r="D1568" s="38">
        <f t="shared" si="73"/>
        <v>1.273492E-3</v>
      </c>
      <c r="E1568" s="38">
        <f t="shared" si="74"/>
        <v>1.8786200000000001E-3</v>
      </c>
      <c r="F1568" s="37" t="str">
        <f>VLOOKUP(L1568,Mapping!D:H,5,0)</f>
        <v>AUM</v>
      </c>
      <c r="G1568" t="s">
        <v>562</v>
      </c>
      <c r="H1568" t="s">
        <v>1359</v>
      </c>
      <c r="I1568" t="s">
        <v>1360</v>
      </c>
      <c r="J1568">
        <v>212000</v>
      </c>
      <c r="K1568" t="s">
        <v>595</v>
      </c>
      <c r="L1568">
        <v>212109</v>
      </c>
      <c r="M1568">
        <v>0</v>
      </c>
      <c r="N1568" t="s">
        <v>1291</v>
      </c>
      <c r="O1568" t="s">
        <v>565</v>
      </c>
      <c r="P1568">
        <v>0</v>
      </c>
      <c r="Q1568">
        <v>6051.28</v>
      </c>
      <c r="R1568">
        <v>0</v>
      </c>
      <c r="S1568">
        <v>12734.92</v>
      </c>
      <c r="T1568">
        <v>0</v>
      </c>
      <c r="U1568">
        <v>18786.2</v>
      </c>
      <c r="V1568">
        <v>0</v>
      </c>
      <c r="W1568">
        <v>6051.28</v>
      </c>
      <c r="X1568">
        <v>0</v>
      </c>
      <c r="Y1568">
        <v>12734.92</v>
      </c>
      <c r="Z1568">
        <v>0</v>
      </c>
      <c r="AA1568">
        <v>18786.2</v>
      </c>
    </row>
    <row r="1569" spans="1:27" ht="15" customHeight="1" x14ac:dyDescent="0.25">
      <c r="A1569" s="37" t="str">
        <f t="shared" si="72"/>
        <v>LEBADFIgnore</v>
      </c>
      <c r="B1569" s="37" t="str">
        <f>VLOOKUP(L1569,Mapping!D:F,3,0)</f>
        <v>Ignore</v>
      </c>
      <c r="C1569" s="37" t="str">
        <f>VLOOKUP(L1569,Mapping!D:G,4,0)</f>
        <v>Ignore</v>
      </c>
      <c r="D1569" s="38">
        <f t="shared" si="73"/>
        <v>-1.36537E-4</v>
      </c>
      <c r="E1569" s="38">
        <f t="shared" si="74"/>
        <v>3.6829999999999997E-6</v>
      </c>
      <c r="F1569" s="37" t="str">
        <f>VLOOKUP(L1569,Mapping!D:H,5,0)</f>
        <v>AUM</v>
      </c>
      <c r="G1569" t="s">
        <v>562</v>
      </c>
      <c r="H1569" t="s">
        <v>1359</v>
      </c>
      <c r="I1569" t="s">
        <v>1360</v>
      </c>
      <c r="J1569">
        <v>212000</v>
      </c>
      <c r="K1569" t="s">
        <v>595</v>
      </c>
      <c r="L1569">
        <v>212112</v>
      </c>
      <c r="M1569">
        <v>0</v>
      </c>
      <c r="N1569" t="s">
        <v>599</v>
      </c>
      <c r="O1569" t="s">
        <v>565</v>
      </c>
      <c r="P1569">
        <v>0</v>
      </c>
      <c r="Q1569">
        <v>1402.2</v>
      </c>
      <c r="R1569">
        <v>-1365.37</v>
      </c>
      <c r="S1569">
        <v>0</v>
      </c>
      <c r="T1569">
        <v>0</v>
      </c>
      <c r="U1569">
        <v>36.83</v>
      </c>
      <c r="V1569">
        <v>0</v>
      </c>
      <c r="W1569">
        <v>1402.2</v>
      </c>
      <c r="X1569">
        <v>-1365.37</v>
      </c>
      <c r="Y1569">
        <v>0</v>
      </c>
      <c r="Z1569">
        <v>0</v>
      </c>
      <c r="AA1569">
        <v>36.83</v>
      </c>
    </row>
    <row r="1570" spans="1:27" ht="15" customHeight="1" x14ac:dyDescent="0.25">
      <c r="A1570" s="37" t="str">
        <f t="shared" si="72"/>
        <v>LEBADFIgnore</v>
      </c>
      <c r="B1570" s="37" t="str">
        <f>VLOOKUP(L1570,Mapping!D:F,3,0)</f>
        <v>Ignore</v>
      </c>
      <c r="C1570" s="37" t="str">
        <f>VLOOKUP(L1570,Mapping!D:G,4,0)</f>
        <v>Ignore</v>
      </c>
      <c r="D1570" s="38">
        <f t="shared" si="73"/>
        <v>-1.36537E-4</v>
      </c>
      <c r="E1570" s="38">
        <f t="shared" si="74"/>
        <v>3.6829999999999997E-6</v>
      </c>
      <c r="F1570" s="37" t="str">
        <f>VLOOKUP(L1570,Mapping!D:H,5,0)</f>
        <v>AUM</v>
      </c>
      <c r="G1570" t="s">
        <v>562</v>
      </c>
      <c r="H1570" t="s">
        <v>1359</v>
      </c>
      <c r="I1570" t="s">
        <v>1360</v>
      </c>
      <c r="J1570">
        <v>212000</v>
      </c>
      <c r="K1570" t="s">
        <v>595</v>
      </c>
      <c r="L1570">
        <v>212113</v>
      </c>
      <c r="M1570">
        <v>0</v>
      </c>
      <c r="N1570" t="s">
        <v>600</v>
      </c>
      <c r="O1570" t="s">
        <v>565</v>
      </c>
      <c r="P1570">
        <v>0</v>
      </c>
      <c r="Q1570">
        <v>1402.2</v>
      </c>
      <c r="R1570">
        <v>-1365.37</v>
      </c>
      <c r="S1570">
        <v>0</v>
      </c>
      <c r="T1570">
        <v>0</v>
      </c>
      <c r="U1570">
        <v>36.83</v>
      </c>
      <c r="V1570">
        <v>0</v>
      </c>
      <c r="W1570">
        <v>1402.2</v>
      </c>
      <c r="X1570">
        <v>-1365.37</v>
      </c>
      <c r="Y1570">
        <v>0</v>
      </c>
      <c r="Z1570">
        <v>0</v>
      </c>
      <c r="AA1570">
        <v>36.83</v>
      </c>
    </row>
    <row r="1571" spans="1:27" ht="15" customHeight="1" x14ac:dyDescent="0.25">
      <c r="A1571" s="37" t="str">
        <f t="shared" si="72"/>
        <v>LEBADFIgnore</v>
      </c>
      <c r="B1571" s="37" t="str">
        <f>VLOOKUP(L1571,Mapping!D:F,3,0)</f>
        <v>Ignore</v>
      </c>
      <c r="C1571" s="37" t="str">
        <f>VLOOKUP(L1571,Mapping!D:G,4,0)</f>
        <v>Ignore</v>
      </c>
      <c r="D1571" s="38">
        <f t="shared" si="73"/>
        <v>-4.3713879999999995E-3</v>
      </c>
      <c r="E1571" s="38">
        <f t="shared" si="74"/>
        <v>1.6432E-4</v>
      </c>
      <c r="F1571" s="37" t="str">
        <f>VLOOKUP(L1571,Mapping!D:H,5,0)</f>
        <v>AUM</v>
      </c>
      <c r="G1571" t="s">
        <v>562</v>
      </c>
      <c r="H1571" t="s">
        <v>1359</v>
      </c>
      <c r="I1571" t="s">
        <v>1360</v>
      </c>
      <c r="J1571">
        <v>212000</v>
      </c>
      <c r="K1571" t="s">
        <v>595</v>
      </c>
      <c r="L1571">
        <v>212114</v>
      </c>
      <c r="M1571">
        <v>0</v>
      </c>
      <c r="N1571" t="s">
        <v>601</v>
      </c>
      <c r="O1571" t="s">
        <v>565</v>
      </c>
      <c r="P1571">
        <v>0</v>
      </c>
      <c r="Q1571">
        <v>45357.08</v>
      </c>
      <c r="R1571">
        <v>-43713.88</v>
      </c>
      <c r="S1571">
        <v>0</v>
      </c>
      <c r="T1571">
        <v>0</v>
      </c>
      <c r="U1571">
        <v>1643.2</v>
      </c>
      <c r="V1571">
        <v>0</v>
      </c>
      <c r="W1571">
        <v>45357.08</v>
      </c>
      <c r="X1571">
        <v>-43713.88</v>
      </c>
      <c r="Y1571">
        <v>0</v>
      </c>
      <c r="Z1571">
        <v>0</v>
      </c>
      <c r="AA1571">
        <v>1643.2</v>
      </c>
    </row>
    <row r="1572" spans="1:27" ht="15" customHeight="1" x14ac:dyDescent="0.25">
      <c r="A1572" s="37" t="str">
        <f t="shared" si="72"/>
        <v>LEBADFIgnore</v>
      </c>
      <c r="B1572" s="37" t="str">
        <f>VLOOKUP(L1572,Mapping!D:F,3,0)</f>
        <v>Ignore</v>
      </c>
      <c r="C1572" s="37" t="str">
        <f>VLOOKUP(L1572,Mapping!D:G,4,0)</f>
        <v>Ignore</v>
      </c>
      <c r="D1572" s="38">
        <f t="shared" si="73"/>
        <v>9.4966499999999993E-4</v>
      </c>
      <c r="E1572" s="38">
        <f t="shared" si="74"/>
        <v>1.0042409999999999E-3</v>
      </c>
      <c r="F1572" s="37" t="str">
        <f>VLOOKUP(L1572,Mapping!D:H,5,0)</f>
        <v>AUM</v>
      </c>
      <c r="G1572" t="s">
        <v>562</v>
      </c>
      <c r="H1572" t="s">
        <v>1359</v>
      </c>
      <c r="I1572" t="s">
        <v>1360</v>
      </c>
      <c r="J1572">
        <v>212000</v>
      </c>
      <c r="K1572" t="s">
        <v>595</v>
      </c>
      <c r="L1572">
        <v>212117</v>
      </c>
      <c r="M1572">
        <v>0</v>
      </c>
      <c r="N1572" t="s">
        <v>865</v>
      </c>
      <c r="O1572" t="s">
        <v>565</v>
      </c>
      <c r="P1572">
        <v>0</v>
      </c>
      <c r="Q1572">
        <v>545.76</v>
      </c>
      <c r="R1572">
        <v>0</v>
      </c>
      <c r="S1572">
        <v>9496.65</v>
      </c>
      <c r="T1572">
        <v>0</v>
      </c>
      <c r="U1572">
        <v>10042.41</v>
      </c>
      <c r="V1572">
        <v>0</v>
      </c>
      <c r="W1572">
        <v>545.76</v>
      </c>
      <c r="X1572">
        <v>0</v>
      </c>
      <c r="Y1572">
        <v>9496.65</v>
      </c>
      <c r="Z1572">
        <v>0</v>
      </c>
      <c r="AA1572">
        <v>10042.41</v>
      </c>
    </row>
    <row r="1573" spans="1:27" ht="15" customHeight="1" x14ac:dyDescent="0.25">
      <c r="A1573" s="37" t="str">
        <f t="shared" si="72"/>
        <v>LEBADFIgnore</v>
      </c>
      <c r="B1573" s="37" t="str">
        <f>VLOOKUP(L1573,Mapping!D:F,3,0)</f>
        <v>Ignore</v>
      </c>
      <c r="C1573" s="37" t="str">
        <f>VLOOKUP(L1573,Mapping!D:G,4,0)</f>
        <v>Ignore</v>
      </c>
      <c r="D1573" s="38">
        <f t="shared" si="73"/>
        <v>-0.32482348500000002</v>
      </c>
      <c r="E1573" s="38">
        <f t="shared" si="74"/>
        <v>0.56081465799999997</v>
      </c>
      <c r="F1573" s="37" t="str">
        <f>VLOOKUP(L1573,Mapping!D:H,5,0)</f>
        <v>AUM</v>
      </c>
      <c r="G1573" t="s">
        <v>562</v>
      </c>
      <c r="H1573" t="s">
        <v>1359</v>
      </c>
      <c r="I1573" t="s">
        <v>1360</v>
      </c>
      <c r="J1573">
        <v>212000</v>
      </c>
      <c r="K1573" t="s">
        <v>595</v>
      </c>
      <c r="L1573">
        <v>212121</v>
      </c>
      <c r="M1573">
        <v>0</v>
      </c>
      <c r="N1573" t="s">
        <v>602</v>
      </c>
      <c r="O1573" t="s">
        <v>565</v>
      </c>
      <c r="P1573">
        <v>0</v>
      </c>
      <c r="Q1573">
        <v>8856381.4299999997</v>
      </c>
      <c r="R1573">
        <v>-3248234.85</v>
      </c>
      <c r="S1573">
        <v>0</v>
      </c>
      <c r="T1573">
        <v>0</v>
      </c>
      <c r="U1573">
        <v>5608146.5800000001</v>
      </c>
      <c r="V1573">
        <v>0</v>
      </c>
      <c r="W1573">
        <v>8856381.4299999997</v>
      </c>
      <c r="X1573">
        <v>-3248234.85</v>
      </c>
      <c r="Y1573">
        <v>0</v>
      </c>
      <c r="Z1573">
        <v>0</v>
      </c>
      <c r="AA1573">
        <v>5608146.5800000001</v>
      </c>
    </row>
    <row r="1574" spans="1:27" ht="15" customHeight="1" x14ac:dyDescent="0.25">
      <c r="A1574" s="37" t="str">
        <f t="shared" si="72"/>
        <v>LEBADFIgnore</v>
      </c>
      <c r="B1574" s="37" t="str">
        <f>VLOOKUP(L1574,Mapping!D:F,3,0)</f>
        <v>Ignore</v>
      </c>
      <c r="C1574" s="37" t="str">
        <f>VLOOKUP(L1574,Mapping!D:G,4,0)</f>
        <v>Ignore</v>
      </c>
      <c r="D1574" s="38">
        <f t="shared" si="73"/>
        <v>-3.7284985850000001</v>
      </c>
      <c r="E1574" s="38">
        <f t="shared" si="74"/>
        <v>0.18920740900000002</v>
      </c>
      <c r="F1574" s="37" t="str">
        <f>VLOOKUP(L1574,Mapping!D:H,5,0)</f>
        <v>AUM</v>
      </c>
      <c r="G1574" t="s">
        <v>562</v>
      </c>
      <c r="H1574" t="s">
        <v>1359</v>
      </c>
      <c r="I1574" t="s">
        <v>1360</v>
      </c>
      <c r="J1574">
        <v>212000</v>
      </c>
      <c r="K1574" t="s">
        <v>595</v>
      </c>
      <c r="L1574">
        <v>212124</v>
      </c>
      <c r="M1574">
        <v>0</v>
      </c>
      <c r="N1574" t="s">
        <v>603</v>
      </c>
      <c r="O1574" t="s">
        <v>565</v>
      </c>
      <c r="P1574">
        <v>0</v>
      </c>
      <c r="Q1574">
        <v>39177059.939999998</v>
      </c>
      <c r="R1574">
        <v>-37284985.850000001</v>
      </c>
      <c r="S1574">
        <v>0</v>
      </c>
      <c r="T1574">
        <v>0</v>
      </c>
      <c r="U1574">
        <v>1892074.09</v>
      </c>
      <c r="V1574">
        <v>0</v>
      </c>
      <c r="W1574">
        <v>39177059.939999998</v>
      </c>
      <c r="X1574">
        <v>-37284985.850000001</v>
      </c>
      <c r="Y1574">
        <v>0</v>
      </c>
      <c r="Z1574">
        <v>0</v>
      </c>
      <c r="AA1574">
        <v>1892074.09</v>
      </c>
    </row>
    <row r="1575" spans="1:27" ht="15" customHeight="1" x14ac:dyDescent="0.25">
      <c r="A1575" s="37" t="str">
        <f t="shared" si="72"/>
        <v>LEBADFIgnore</v>
      </c>
      <c r="B1575" s="37" t="str">
        <f>VLOOKUP(L1575,Mapping!D:F,3,0)</f>
        <v>Ignore</v>
      </c>
      <c r="C1575" s="37" t="str">
        <f>VLOOKUP(L1575,Mapping!D:G,4,0)</f>
        <v>Ignore</v>
      </c>
      <c r="D1575" s="38">
        <f t="shared" si="73"/>
        <v>5.6730400000000003E-4</v>
      </c>
      <c r="E1575" s="38">
        <f t="shared" si="74"/>
        <v>5.7425499999999997E-4</v>
      </c>
      <c r="F1575" s="37" t="str">
        <f>VLOOKUP(L1575,Mapping!D:H,5,0)</f>
        <v>AUM</v>
      </c>
      <c r="G1575" t="s">
        <v>562</v>
      </c>
      <c r="H1575" t="s">
        <v>1359</v>
      </c>
      <c r="I1575" t="s">
        <v>1360</v>
      </c>
      <c r="J1575">
        <v>212000</v>
      </c>
      <c r="K1575" t="s">
        <v>595</v>
      </c>
      <c r="L1575">
        <v>212132</v>
      </c>
      <c r="M1575">
        <v>0</v>
      </c>
      <c r="N1575" t="s">
        <v>1192</v>
      </c>
      <c r="O1575" t="s">
        <v>565</v>
      </c>
      <c r="P1575">
        <v>0</v>
      </c>
      <c r="Q1575">
        <v>69.510000000000005</v>
      </c>
      <c r="R1575">
        <v>0</v>
      </c>
      <c r="S1575">
        <v>5673.04</v>
      </c>
      <c r="T1575">
        <v>0</v>
      </c>
      <c r="U1575">
        <v>5742.55</v>
      </c>
      <c r="V1575">
        <v>0</v>
      </c>
      <c r="W1575">
        <v>69.510000000000005</v>
      </c>
      <c r="X1575">
        <v>0</v>
      </c>
      <c r="Y1575">
        <v>5673.04</v>
      </c>
      <c r="Z1575">
        <v>0</v>
      </c>
      <c r="AA1575">
        <v>5742.55</v>
      </c>
    </row>
    <row r="1576" spans="1:27" ht="15" customHeight="1" x14ac:dyDescent="0.25">
      <c r="A1576" s="37" t="str">
        <f t="shared" si="72"/>
        <v>LEBADFIgnore</v>
      </c>
      <c r="B1576" s="37" t="str">
        <f>VLOOKUP(L1576,Mapping!D:F,3,0)</f>
        <v>Ignore</v>
      </c>
      <c r="C1576" s="37" t="str">
        <f>VLOOKUP(L1576,Mapping!D:G,4,0)</f>
        <v>Ignore</v>
      </c>
      <c r="D1576" s="38">
        <f t="shared" si="73"/>
        <v>3.9284085969999998</v>
      </c>
      <c r="E1576" s="38">
        <f t="shared" si="74"/>
        <v>-1.528E-6</v>
      </c>
      <c r="F1576" s="37" t="str">
        <f>VLOOKUP(L1576,Mapping!D:H,5,0)</f>
        <v>AUM</v>
      </c>
      <c r="G1576" t="s">
        <v>562</v>
      </c>
      <c r="H1576" t="s">
        <v>1359</v>
      </c>
      <c r="I1576" t="s">
        <v>1360</v>
      </c>
      <c r="J1576">
        <v>212000</v>
      </c>
      <c r="K1576" t="s">
        <v>595</v>
      </c>
      <c r="L1576">
        <v>212170</v>
      </c>
      <c r="M1576">
        <v>0</v>
      </c>
      <c r="N1576" t="s">
        <v>822</v>
      </c>
      <c r="O1576" t="s">
        <v>565</v>
      </c>
      <c r="P1576">
        <v>-39284101.25</v>
      </c>
      <c r="Q1576">
        <v>0</v>
      </c>
      <c r="R1576">
        <v>0</v>
      </c>
      <c r="S1576">
        <v>39284085.969999999</v>
      </c>
      <c r="T1576">
        <v>-15.28</v>
      </c>
      <c r="U1576">
        <v>0</v>
      </c>
      <c r="V1576">
        <v>-39284101.25</v>
      </c>
      <c r="W1576">
        <v>0</v>
      </c>
      <c r="X1576">
        <v>0</v>
      </c>
      <c r="Y1576">
        <v>39284085.969999999</v>
      </c>
      <c r="Z1576">
        <v>-15.28</v>
      </c>
      <c r="AA1576">
        <v>0</v>
      </c>
    </row>
    <row r="1577" spans="1:27" ht="15" customHeight="1" x14ac:dyDescent="0.25">
      <c r="A1577" s="37" t="str">
        <f t="shared" si="72"/>
        <v>LEBADFIgnore</v>
      </c>
      <c r="B1577" s="37" t="str">
        <f>VLOOKUP(L1577,Mapping!D:F,3,0)</f>
        <v>Ignore</v>
      </c>
      <c r="C1577" s="37" t="str">
        <f>VLOOKUP(L1577,Mapping!D:G,4,0)</f>
        <v>Ignore</v>
      </c>
      <c r="D1577" s="38">
        <f t="shared" si="73"/>
        <v>3.6835660000000005E-3</v>
      </c>
      <c r="E1577" s="38">
        <f t="shared" si="74"/>
        <v>5.6704670000000002E-3</v>
      </c>
      <c r="F1577" s="37" t="str">
        <f>VLOOKUP(L1577,Mapping!D:H,5,0)</f>
        <v>AUM</v>
      </c>
      <c r="G1577" t="s">
        <v>562</v>
      </c>
      <c r="H1577" t="s">
        <v>1359</v>
      </c>
      <c r="I1577" t="s">
        <v>1360</v>
      </c>
      <c r="J1577">
        <v>212000</v>
      </c>
      <c r="K1577" t="s">
        <v>595</v>
      </c>
      <c r="L1577">
        <v>212185</v>
      </c>
      <c r="M1577">
        <v>0</v>
      </c>
      <c r="N1577" t="s">
        <v>928</v>
      </c>
      <c r="O1577" t="s">
        <v>565</v>
      </c>
      <c r="P1577">
        <v>0</v>
      </c>
      <c r="Q1577">
        <v>19869.010000000002</v>
      </c>
      <c r="R1577">
        <v>0</v>
      </c>
      <c r="S1577">
        <v>36835.660000000003</v>
      </c>
      <c r="T1577">
        <v>0</v>
      </c>
      <c r="U1577">
        <v>56704.67</v>
      </c>
      <c r="V1577">
        <v>0</v>
      </c>
      <c r="W1577">
        <v>19869.010000000002</v>
      </c>
      <c r="X1577">
        <v>0</v>
      </c>
      <c r="Y1577">
        <v>36835.660000000003</v>
      </c>
      <c r="Z1577">
        <v>0</v>
      </c>
      <c r="AA1577">
        <v>56704.67</v>
      </c>
    </row>
    <row r="1578" spans="1:27" ht="15" customHeight="1" x14ac:dyDescent="0.25">
      <c r="A1578" s="37" t="str">
        <f t="shared" si="72"/>
        <v>LEBADFIgnore</v>
      </c>
      <c r="B1578" s="37" t="str">
        <f>VLOOKUP(L1578,Mapping!D:F,3,0)</f>
        <v>Ignore</v>
      </c>
      <c r="C1578" s="37" t="str">
        <f>VLOOKUP(L1578,Mapping!D:G,4,0)</f>
        <v>Ignore</v>
      </c>
      <c r="D1578" s="38">
        <f t="shared" si="73"/>
        <v>1.91721E-4</v>
      </c>
      <c r="E1578" s="38">
        <f t="shared" si="74"/>
        <v>2.2844099999999999E-4</v>
      </c>
      <c r="F1578" s="37" t="str">
        <f>VLOOKUP(L1578,Mapping!D:H,5,0)</f>
        <v>AUM</v>
      </c>
      <c r="G1578" t="s">
        <v>562</v>
      </c>
      <c r="H1578" t="s">
        <v>1359</v>
      </c>
      <c r="I1578" t="s">
        <v>1360</v>
      </c>
      <c r="J1578">
        <v>212000</v>
      </c>
      <c r="K1578" t="s">
        <v>595</v>
      </c>
      <c r="L1578">
        <v>212186</v>
      </c>
      <c r="M1578">
        <v>0</v>
      </c>
      <c r="N1578" t="s">
        <v>1377</v>
      </c>
      <c r="O1578" t="s">
        <v>565</v>
      </c>
      <c r="P1578">
        <v>0</v>
      </c>
      <c r="Q1578">
        <v>367.2</v>
      </c>
      <c r="R1578">
        <v>0</v>
      </c>
      <c r="S1578">
        <v>1917.21</v>
      </c>
      <c r="T1578">
        <v>0</v>
      </c>
      <c r="U1578">
        <v>2284.41</v>
      </c>
      <c r="V1578">
        <v>0</v>
      </c>
      <c r="W1578">
        <v>367.2</v>
      </c>
      <c r="X1578">
        <v>0</v>
      </c>
      <c r="Y1578">
        <v>1917.21</v>
      </c>
      <c r="Z1578">
        <v>0</v>
      </c>
      <c r="AA1578">
        <v>2284.41</v>
      </c>
    </row>
    <row r="1579" spans="1:27" ht="15" customHeight="1" x14ac:dyDescent="0.25">
      <c r="A1579" s="37" t="str">
        <f t="shared" si="72"/>
        <v>LEBADFIgnore</v>
      </c>
      <c r="B1579" s="37" t="str">
        <f>VLOOKUP(L1579,Mapping!D:F,3,0)</f>
        <v>Ignore</v>
      </c>
      <c r="C1579" s="37" t="str">
        <f>VLOOKUP(L1579,Mapping!D:G,4,0)</f>
        <v>Ignore</v>
      </c>
      <c r="D1579" s="38">
        <f t="shared" si="73"/>
        <v>0.18413486599999998</v>
      </c>
      <c r="E1579" s="38">
        <f t="shared" si="74"/>
        <v>0.192426025</v>
      </c>
      <c r="F1579" s="37" t="str">
        <f>VLOOKUP(L1579,Mapping!D:H,5,0)</f>
        <v>AUM</v>
      </c>
      <c r="G1579" t="s">
        <v>562</v>
      </c>
      <c r="H1579" t="s">
        <v>1359</v>
      </c>
      <c r="I1579" t="s">
        <v>1360</v>
      </c>
      <c r="J1579">
        <v>212000</v>
      </c>
      <c r="K1579" t="s">
        <v>595</v>
      </c>
      <c r="L1579">
        <v>212187</v>
      </c>
      <c r="M1579">
        <v>0</v>
      </c>
      <c r="N1579" t="s">
        <v>1023</v>
      </c>
      <c r="O1579" t="s">
        <v>565</v>
      </c>
      <c r="P1579">
        <v>0</v>
      </c>
      <c r="Q1579">
        <v>82911.59</v>
      </c>
      <c r="R1579">
        <v>0</v>
      </c>
      <c r="S1579">
        <v>1841348.66</v>
      </c>
      <c r="T1579">
        <v>0</v>
      </c>
      <c r="U1579">
        <v>1924260.25</v>
      </c>
      <c r="V1579">
        <v>0</v>
      </c>
      <c r="W1579">
        <v>82911.59</v>
      </c>
      <c r="X1579">
        <v>0</v>
      </c>
      <c r="Y1579">
        <v>1841348.66</v>
      </c>
      <c r="Z1579">
        <v>0</v>
      </c>
      <c r="AA1579">
        <v>1924260.25</v>
      </c>
    </row>
    <row r="1580" spans="1:27" ht="15" customHeight="1" x14ac:dyDescent="0.25">
      <c r="A1580" s="37" t="str">
        <f t="shared" si="72"/>
        <v>LEBADFIgnore</v>
      </c>
      <c r="B1580" s="37" t="str">
        <f>VLOOKUP(L1580,Mapping!D:F,3,0)</f>
        <v>Ignore</v>
      </c>
      <c r="C1580" s="37" t="str">
        <f>VLOOKUP(L1580,Mapping!D:G,4,0)</f>
        <v>Ignore</v>
      </c>
      <c r="D1580" s="38">
        <f t="shared" si="73"/>
        <v>-3.5022900000000003E-2</v>
      </c>
      <c r="E1580" s="38">
        <f t="shared" si="74"/>
        <v>-3.6308552000000001E-2</v>
      </c>
      <c r="F1580" s="37" t="str">
        <f>VLOOKUP(L1580,Mapping!D:H,5,0)</f>
        <v>AUM</v>
      </c>
      <c r="G1580" t="s">
        <v>562</v>
      </c>
      <c r="H1580" t="s">
        <v>1359</v>
      </c>
      <c r="I1580" t="s">
        <v>1360</v>
      </c>
      <c r="J1580">
        <v>212000</v>
      </c>
      <c r="K1580" t="s">
        <v>595</v>
      </c>
      <c r="L1580">
        <v>212190</v>
      </c>
      <c r="M1580">
        <v>0</v>
      </c>
      <c r="N1580" t="s">
        <v>2407</v>
      </c>
      <c r="O1580" t="s">
        <v>565</v>
      </c>
      <c r="P1580">
        <v>-12856.52</v>
      </c>
      <c r="Q1580">
        <v>0</v>
      </c>
      <c r="R1580">
        <v>-350229</v>
      </c>
      <c r="S1580">
        <v>0</v>
      </c>
      <c r="T1580">
        <v>-363085.52</v>
      </c>
      <c r="U1580">
        <v>0</v>
      </c>
      <c r="V1580">
        <v>-12856.52</v>
      </c>
      <c r="W1580">
        <v>0</v>
      </c>
      <c r="X1580">
        <v>-350229</v>
      </c>
      <c r="Y1580">
        <v>0</v>
      </c>
      <c r="Z1580">
        <v>-363085.52</v>
      </c>
      <c r="AA1580">
        <v>0</v>
      </c>
    </row>
    <row r="1581" spans="1:27" ht="15" customHeight="1" x14ac:dyDescent="0.25">
      <c r="A1581" s="37" t="str">
        <f t="shared" si="72"/>
        <v>LEBADFIgnore</v>
      </c>
      <c r="B1581" s="37" t="str">
        <f>VLOOKUP(L1581,Mapping!D:F,3,0)</f>
        <v>Ignore</v>
      </c>
      <c r="C1581" s="37" t="str">
        <f>VLOOKUP(L1581,Mapping!D:G,4,0)</f>
        <v>Ignore</v>
      </c>
      <c r="D1581" s="38">
        <f t="shared" si="73"/>
        <v>2.97523E-4</v>
      </c>
      <c r="E1581" s="38">
        <f t="shared" si="74"/>
        <v>3.0039999999999998E-4</v>
      </c>
      <c r="F1581" s="37" t="str">
        <f>VLOOKUP(L1581,Mapping!D:H,5,0)</f>
        <v>AUM</v>
      </c>
      <c r="G1581" t="s">
        <v>562</v>
      </c>
      <c r="H1581" t="s">
        <v>1359</v>
      </c>
      <c r="I1581" t="s">
        <v>1360</v>
      </c>
      <c r="J1581">
        <v>212000</v>
      </c>
      <c r="K1581" t="s">
        <v>595</v>
      </c>
      <c r="L1581">
        <v>212191</v>
      </c>
      <c r="M1581">
        <v>0</v>
      </c>
      <c r="N1581" t="s">
        <v>1193</v>
      </c>
      <c r="O1581" t="s">
        <v>565</v>
      </c>
      <c r="P1581">
        <v>0</v>
      </c>
      <c r="Q1581">
        <v>28.77</v>
      </c>
      <c r="R1581">
        <v>0</v>
      </c>
      <c r="S1581">
        <v>2975.23</v>
      </c>
      <c r="T1581">
        <v>0</v>
      </c>
      <c r="U1581">
        <v>3004</v>
      </c>
      <c r="V1581">
        <v>0</v>
      </c>
      <c r="W1581">
        <v>28.77</v>
      </c>
      <c r="X1581">
        <v>0</v>
      </c>
      <c r="Y1581">
        <v>2975.23</v>
      </c>
      <c r="Z1581">
        <v>0</v>
      </c>
      <c r="AA1581">
        <v>3004</v>
      </c>
    </row>
    <row r="1582" spans="1:27" ht="15" customHeight="1" x14ac:dyDescent="0.25">
      <c r="A1582" s="37" t="str">
        <f t="shared" si="72"/>
        <v>LEBADFIgnore</v>
      </c>
      <c r="B1582" s="37" t="str">
        <f>VLOOKUP(L1582,Mapping!D:F,3,0)</f>
        <v>Ignore</v>
      </c>
      <c r="C1582" s="37" t="str">
        <f>VLOOKUP(L1582,Mapping!D:G,4,0)</f>
        <v>Ignore</v>
      </c>
      <c r="D1582" s="38">
        <f t="shared" si="73"/>
        <v>-4.562829E-3</v>
      </c>
      <c r="E1582" s="38">
        <f t="shared" si="74"/>
        <v>7.0600479999999993E-3</v>
      </c>
      <c r="F1582" s="37" t="str">
        <f>VLOOKUP(L1582,Mapping!D:H,5,0)</f>
        <v>AUM</v>
      </c>
      <c r="G1582" t="s">
        <v>562</v>
      </c>
      <c r="H1582" t="s">
        <v>1359</v>
      </c>
      <c r="I1582" t="s">
        <v>1360</v>
      </c>
      <c r="J1582">
        <v>212000</v>
      </c>
      <c r="K1582" t="s">
        <v>595</v>
      </c>
      <c r="L1582">
        <v>212194</v>
      </c>
      <c r="M1582">
        <v>0</v>
      </c>
      <c r="N1582" t="s">
        <v>605</v>
      </c>
      <c r="O1582" t="s">
        <v>565</v>
      </c>
      <c r="P1582">
        <v>0</v>
      </c>
      <c r="Q1582">
        <v>116228.77</v>
      </c>
      <c r="R1582">
        <v>-45628.29</v>
      </c>
      <c r="S1582">
        <v>0</v>
      </c>
      <c r="T1582">
        <v>0</v>
      </c>
      <c r="U1582">
        <v>70600.479999999996</v>
      </c>
      <c r="V1582">
        <v>0</v>
      </c>
      <c r="W1582">
        <v>116228.77</v>
      </c>
      <c r="X1582">
        <v>-45628.29</v>
      </c>
      <c r="Y1582">
        <v>0</v>
      </c>
      <c r="Z1582">
        <v>0</v>
      </c>
      <c r="AA1582">
        <v>70600.479999999996</v>
      </c>
    </row>
    <row r="1583" spans="1:27" ht="15" customHeight="1" x14ac:dyDescent="0.25">
      <c r="A1583" s="37" t="str">
        <f t="shared" si="72"/>
        <v>LEBADFIgnore</v>
      </c>
      <c r="B1583" s="37" t="str">
        <f>VLOOKUP(L1583,Mapping!D:F,3,0)</f>
        <v>Ignore</v>
      </c>
      <c r="C1583" s="37" t="str">
        <f>VLOOKUP(L1583,Mapping!D:G,4,0)</f>
        <v>Ignore</v>
      </c>
      <c r="D1583" s="38">
        <f t="shared" si="73"/>
        <v>1.3397699999999999E-4</v>
      </c>
      <c r="E1583" s="38">
        <f t="shared" si="74"/>
        <v>1.80817E-4</v>
      </c>
      <c r="F1583" s="37" t="str">
        <f>VLOOKUP(L1583,Mapping!D:H,5,0)</f>
        <v>AUM</v>
      </c>
      <c r="G1583" t="s">
        <v>562</v>
      </c>
      <c r="H1583" t="s">
        <v>1359</v>
      </c>
      <c r="I1583" t="s">
        <v>1360</v>
      </c>
      <c r="J1583">
        <v>212000</v>
      </c>
      <c r="K1583" t="s">
        <v>595</v>
      </c>
      <c r="L1583">
        <v>212195</v>
      </c>
      <c r="M1583">
        <v>0</v>
      </c>
      <c r="N1583" t="s">
        <v>2247</v>
      </c>
      <c r="O1583" t="s">
        <v>565</v>
      </c>
      <c r="P1583">
        <v>0</v>
      </c>
      <c r="Q1583">
        <v>468.4</v>
      </c>
      <c r="R1583">
        <v>0</v>
      </c>
      <c r="S1583">
        <v>1339.77</v>
      </c>
      <c r="T1583">
        <v>0</v>
      </c>
      <c r="U1583">
        <v>1808.17</v>
      </c>
      <c r="V1583">
        <v>0</v>
      </c>
      <c r="W1583">
        <v>468.4</v>
      </c>
      <c r="X1583">
        <v>0</v>
      </c>
      <c r="Y1583">
        <v>1339.77</v>
      </c>
      <c r="Z1583">
        <v>0</v>
      </c>
      <c r="AA1583">
        <v>1808.17</v>
      </c>
    </row>
    <row r="1584" spans="1:27" ht="15" customHeight="1" x14ac:dyDescent="0.25">
      <c r="A1584" s="37" t="str">
        <f t="shared" si="72"/>
        <v>LEBADFIgnore</v>
      </c>
      <c r="B1584" s="37" t="str">
        <f>VLOOKUP(L1584,Mapping!D:F,3,0)</f>
        <v>Ignore</v>
      </c>
      <c r="C1584" s="37" t="str">
        <f>VLOOKUP(L1584,Mapping!D:G,4,0)</f>
        <v>Ignore</v>
      </c>
      <c r="D1584" s="38">
        <f t="shared" si="73"/>
        <v>1.761412E-3</v>
      </c>
      <c r="E1584" s="38">
        <f t="shared" si="74"/>
        <v>2.7861599999999998E-3</v>
      </c>
      <c r="F1584" s="37" t="str">
        <f>VLOOKUP(L1584,Mapping!D:H,5,0)</f>
        <v>AUM</v>
      </c>
      <c r="G1584" t="s">
        <v>562</v>
      </c>
      <c r="H1584" t="s">
        <v>1359</v>
      </c>
      <c r="I1584" t="s">
        <v>1360</v>
      </c>
      <c r="J1584">
        <v>212000</v>
      </c>
      <c r="K1584" t="s">
        <v>595</v>
      </c>
      <c r="L1584">
        <v>212197</v>
      </c>
      <c r="M1584">
        <v>0</v>
      </c>
      <c r="N1584" t="s">
        <v>856</v>
      </c>
      <c r="O1584" t="s">
        <v>565</v>
      </c>
      <c r="P1584">
        <v>0</v>
      </c>
      <c r="Q1584">
        <v>10247.48</v>
      </c>
      <c r="R1584">
        <v>0</v>
      </c>
      <c r="S1584">
        <v>17614.12</v>
      </c>
      <c r="T1584">
        <v>0</v>
      </c>
      <c r="U1584">
        <v>27861.599999999999</v>
      </c>
      <c r="V1584">
        <v>0</v>
      </c>
      <c r="W1584">
        <v>10247.48</v>
      </c>
      <c r="X1584">
        <v>0</v>
      </c>
      <c r="Y1584">
        <v>17614.12</v>
      </c>
      <c r="Z1584">
        <v>0</v>
      </c>
      <c r="AA1584">
        <v>27861.599999999999</v>
      </c>
    </row>
    <row r="1585" spans="1:27" ht="15" customHeight="1" x14ac:dyDescent="0.25">
      <c r="A1585" s="37" t="str">
        <f t="shared" si="72"/>
        <v>LEBADFIgnore</v>
      </c>
      <c r="B1585" s="37" t="str">
        <f>VLOOKUP(L1585,Mapping!D:F,3,0)</f>
        <v>Ignore</v>
      </c>
      <c r="C1585" s="37" t="str">
        <f>VLOOKUP(L1585,Mapping!D:G,4,0)</f>
        <v>Ignore</v>
      </c>
      <c r="D1585" s="38">
        <f t="shared" si="73"/>
        <v>-8.5800000000000008E-3</v>
      </c>
      <c r="E1585" s="38">
        <f t="shared" si="74"/>
        <v>6.3407348000000002E-2</v>
      </c>
      <c r="F1585" s="37" t="str">
        <f>VLOOKUP(L1585,Mapping!D:H,5,0)</f>
        <v>AUM</v>
      </c>
      <c r="G1585" t="s">
        <v>562</v>
      </c>
      <c r="H1585" t="s">
        <v>1359</v>
      </c>
      <c r="I1585" t="s">
        <v>1360</v>
      </c>
      <c r="J1585">
        <v>212000</v>
      </c>
      <c r="K1585" t="s">
        <v>595</v>
      </c>
      <c r="L1585">
        <v>212200</v>
      </c>
      <c r="M1585">
        <v>0</v>
      </c>
      <c r="N1585" t="s">
        <v>823</v>
      </c>
      <c r="O1585" t="s">
        <v>565</v>
      </c>
      <c r="P1585">
        <v>0</v>
      </c>
      <c r="Q1585">
        <v>719873.48</v>
      </c>
      <c r="R1585">
        <v>-85800</v>
      </c>
      <c r="S1585">
        <v>0</v>
      </c>
      <c r="T1585">
        <v>0</v>
      </c>
      <c r="U1585">
        <v>634073.48</v>
      </c>
      <c r="V1585">
        <v>0</v>
      </c>
      <c r="W1585">
        <v>719873.48</v>
      </c>
      <c r="X1585">
        <v>-85800</v>
      </c>
      <c r="Y1585">
        <v>0</v>
      </c>
      <c r="Z1585">
        <v>0</v>
      </c>
      <c r="AA1585">
        <v>634073.48</v>
      </c>
    </row>
    <row r="1586" spans="1:27" ht="15" customHeight="1" x14ac:dyDescent="0.25">
      <c r="A1586" s="37" t="str">
        <f t="shared" si="72"/>
        <v>LEBADFIgnore</v>
      </c>
      <c r="B1586" s="37" t="str">
        <f>VLOOKUP(L1586,Mapping!D:F,3,0)</f>
        <v>Ignore</v>
      </c>
      <c r="C1586" s="37" t="str">
        <f>VLOOKUP(L1586,Mapping!D:G,4,0)</f>
        <v>Ignore</v>
      </c>
      <c r="D1586" s="38">
        <f t="shared" si="73"/>
        <v>0.57802205299999998</v>
      </c>
      <c r="E1586" s="38">
        <f t="shared" si="74"/>
        <v>1.2290647830000001</v>
      </c>
      <c r="F1586" s="37" t="str">
        <f>VLOOKUP(L1586,Mapping!D:H,5,0)</f>
        <v>AUM</v>
      </c>
      <c r="G1586" t="s">
        <v>562</v>
      </c>
      <c r="H1586" t="s">
        <v>1359</v>
      </c>
      <c r="I1586" t="s">
        <v>1360</v>
      </c>
      <c r="J1586">
        <v>212000</v>
      </c>
      <c r="K1586" t="s">
        <v>595</v>
      </c>
      <c r="L1586">
        <v>212220</v>
      </c>
      <c r="M1586">
        <v>0</v>
      </c>
      <c r="N1586" t="s">
        <v>606</v>
      </c>
      <c r="O1586" t="s">
        <v>565</v>
      </c>
      <c r="P1586">
        <v>0</v>
      </c>
      <c r="Q1586">
        <v>6510427.2999999998</v>
      </c>
      <c r="R1586">
        <v>0</v>
      </c>
      <c r="S1586">
        <v>5780220.5300000003</v>
      </c>
      <c r="T1586">
        <v>0</v>
      </c>
      <c r="U1586">
        <v>12290647.83</v>
      </c>
      <c r="V1586">
        <v>0</v>
      </c>
      <c r="W1586">
        <v>6510427.2999999998</v>
      </c>
      <c r="X1586">
        <v>0</v>
      </c>
      <c r="Y1586">
        <v>5780220.5300000003</v>
      </c>
      <c r="Z1586">
        <v>0</v>
      </c>
      <c r="AA1586">
        <v>12290647.83</v>
      </c>
    </row>
    <row r="1587" spans="1:27" ht="15" customHeight="1" x14ac:dyDescent="0.25">
      <c r="A1587" s="37" t="str">
        <f t="shared" si="72"/>
        <v>LEBADFIgnore</v>
      </c>
      <c r="B1587" s="37" t="str">
        <f>VLOOKUP(L1587,Mapping!D:F,3,0)</f>
        <v>Ignore</v>
      </c>
      <c r="C1587" s="37" t="str">
        <f>VLOOKUP(L1587,Mapping!D:G,4,0)</f>
        <v>Ignore</v>
      </c>
      <c r="D1587" s="38">
        <f t="shared" si="73"/>
        <v>-0.71995835399999997</v>
      </c>
      <c r="E1587" s="38">
        <f t="shared" si="74"/>
        <v>-1.000427672</v>
      </c>
      <c r="F1587" s="37" t="str">
        <f>VLOOKUP(L1587,Mapping!D:H,5,0)</f>
        <v>AUM</v>
      </c>
      <c r="G1587" t="s">
        <v>562</v>
      </c>
      <c r="H1587" t="s">
        <v>1359</v>
      </c>
      <c r="I1587" t="s">
        <v>1360</v>
      </c>
      <c r="J1587">
        <v>212000</v>
      </c>
      <c r="K1587" t="s">
        <v>595</v>
      </c>
      <c r="L1587">
        <v>212223</v>
      </c>
      <c r="M1587">
        <v>0</v>
      </c>
      <c r="N1587" t="s">
        <v>607</v>
      </c>
      <c r="O1587" t="s">
        <v>565</v>
      </c>
      <c r="P1587">
        <v>-2804693.18</v>
      </c>
      <c r="Q1587">
        <v>0</v>
      </c>
      <c r="R1587">
        <v>-7199583.54</v>
      </c>
      <c r="S1587">
        <v>0</v>
      </c>
      <c r="T1587">
        <v>-10004276.720000001</v>
      </c>
      <c r="U1587">
        <v>0</v>
      </c>
      <c r="V1587">
        <v>-2804693.18</v>
      </c>
      <c r="W1587">
        <v>0</v>
      </c>
      <c r="X1587">
        <v>-7199583.54</v>
      </c>
      <c r="Y1587">
        <v>0</v>
      </c>
      <c r="Z1587">
        <v>-10004276.720000001</v>
      </c>
      <c r="AA1587">
        <v>0</v>
      </c>
    </row>
    <row r="1588" spans="1:27" ht="15" customHeight="1" x14ac:dyDescent="0.25">
      <c r="A1588" s="37" t="str">
        <f t="shared" si="72"/>
        <v>LEBADFIgnore</v>
      </c>
      <c r="B1588" s="37" t="str">
        <f>VLOOKUP(L1588,Mapping!D:F,3,0)</f>
        <v>Ignore</v>
      </c>
      <c r="C1588" s="37" t="str">
        <f>VLOOKUP(L1588,Mapping!D:G,4,0)</f>
        <v>Ignore</v>
      </c>
      <c r="D1588" s="38">
        <f t="shared" si="73"/>
        <v>-7.0884999999999996E-5</v>
      </c>
      <c r="E1588" s="38">
        <f t="shared" si="74"/>
        <v>-5.9373000000000002E-5</v>
      </c>
      <c r="F1588" s="37" t="str">
        <f>VLOOKUP(L1588,Mapping!D:H,5,0)</f>
        <v>AUM</v>
      </c>
      <c r="G1588" t="s">
        <v>562</v>
      </c>
      <c r="H1588" t="s">
        <v>1359</v>
      </c>
      <c r="I1588" t="s">
        <v>1360</v>
      </c>
      <c r="J1588">
        <v>212000</v>
      </c>
      <c r="K1588" t="s">
        <v>595</v>
      </c>
      <c r="L1588">
        <v>212227</v>
      </c>
      <c r="M1588">
        <v>0</v>
      </c>
      <c r="N1588" t="s">
        <v>750</v>
      </c>
      <c r="O1588" t="s">
        <v>565</v>
      </c>
      <c r="P1588">
        <v>0</v>
      </c>
      <c r="Q1588">
        <v>115.12</v>
      </c>
      <c r="R1588">
        <v>-708.85</v>
      </c>
      <c r="S1588">
        <v>0</v>
      </c>
      <c r="T1588">
        <v>-593.73</v>
      </c>
      <c r="U1588">
        <v>0</v>
      </c>
      <c r="V1588">
        <v>0</v>
      </c>
      <c r="W1588">
        <v>115.12</v>
      </c>
      <c r="X1588">
        <v>-708.85</v>
      </c>
      <c r="Y1588">
        <v>0</v>
      </c>
      <c r="Z1588">
        <v>-593.73</v>
      </c>
      <c r="AA1588">
        <v>0</v>
      </c>
    </row>
    <row r="1589" spans="1:27" ht="15" customHeight="1" x14ac:dyDescent="0.25">
      <c r="A1589" s="37" t="str">
        <f t="shared" si="72"/>
        <v>LEBADFIgnore</v>
      </c>
      <c r="B1589" s="37" t="str">
        <f>VLOOKUP(L1589,Mapping!D:F,3,0)</f>
        <v>Ignore</v>
      </c>
      <c r="C1589" s="37" t="str">
        <f>VLOOKUP(L1589,Mapping!D:G,4,0)</f>
        <v>Ignore</v>
      </c>
      <c r="D1589" s="38">
        <f t="shared" si="73"/>
        <v>-3.6483000000000002E-4</v>
      </c>
      <c r="E1589" s="38">
        <f t="shared" si="74"/>
        <v>1.03377E-4</v>
      </c>
      <c r="F1589" s="37" t="str">
        <f>VLOOKUP(L1589,Mapping!D:H,5,0)</f>
        <v>AUM</v>
      </c>
      <c r="G1589" t="s">
        <v>562</v>
      </c>
      <c r="H1589" t="s">
        <v>1359</v>
      </c>
      <c r="I1589" t="s">
        <v>1360</v>
      </c>
      <c r="J1589">
        <v>212000</v>
      </c>
      <c r="K1589" t="s">
        <v>595</v>
      </c>
      <c r="L1589">
        <v>212231</v>
      </c>
      <c r="M1589">
        <v>0</v>
      </c>
      <c r="N1589" t="s">
        <v>824</v>
      </c>
      <c r="O1589" t="s">
        <v>565</v>
      </c>
      <c r="P1589">
        <v>0</v>
      </c>
      <c r="Q1589">
        <v>4682.07</v>
      </c>
      <c r="R1589">
        <v>-3648.3</v>
      </c>
      <c r="S1589">
        <v>0</v>
      </c>
      <c r="T1589">
        <v>0</v>
      </c>
      <c r="U1589">
        <v>1033.77</v>
      </c>
      <c r="V1589">
        <v>0</v>
      </c>
      <c r="W1589">
        <v>4682.07</v>
      </c>
      <c r="X1589">
        <v>-3648.3</v>
      </c>
      <c r="Y1589">
        <v>0</v>
      </c>
      <c r="Z1589">
        <v>0</v>
      </c>
      <c r="AA1589">
        <v>1033.77</v>
      </c>
    </row>
    <row r="1590" spans="1:27" ht="15" customHeight="1" x14ac:dyDescent="0.25">
      <c r="A1590" s="37" t="str">
        <f t="shared" si="72"/>
        <v>LEBADFIgnore</v>
      </c>
      <c r="B1590" s="37" t="str">
        <f>VLOOKUP(L1590,Mapping!D:F,3,0)</f>
        <v>Ignore</v>
      </c>
      <c r="C1590" s="37" t="str">
        <f>VLOOKUP(L1590,Mapping!D:G,4,0)</f>
        <v>Ignore</v>
      </c>
      <c r="D1590" s="38">
        <f t="shared" si="73"/>
        <v>-9.2882999999999993E-3</v>
      </c>
      <c r="E1590" s="38">
        <f t="shared" si="74"/>
        <v>7.4520000000000003E-3</v>
      </c>
      <c r="F1590" s="37" t="str">
        <f>VLOOKUP(L1590,Mapping!D:H,5,0)</f>
        <v>AUM</v>
      </c>
      <c r="G1590" t="s">
        <v>562</v>
      </c>
      <c r="H1590" t="s">
        <v>1359</v>
      </c>
      <c r="I1590" t="s">
        <v>1360</v>
      </c>
      <c r="J1590">
        <v>212000</v>
      </c>
      <c r="K1590" t="s">
        <v>595</v>
      </c>
      <c r="L1590">
        <v>212233</v>
      </c>
      <c r="M1590">
        <v>0</v>
      </c>
      <c r="N1590" t="s">
        <v>608</v>
      </c>
      <c r="O1590" t="s">
        <v>565</v>
      </c>
      <c r="P1590">
        <v>0</v>
      </c>
      <c r="Q1590">
        <v>167403</v>
      </c>
      <c r="R1590">
        <v>-92883</v>
      </c>
      <c r="S1590">
        <v>0</v>
      </c>
      <c r="T1590">
        <v>0</v>
      </c>
      <c r="U1590">
        <v>74520</v>
      </c>
      <c r="V1590">
        <v>0</v>
      </c>
      <c r="W1590">
        <v>167403</v>
      </c>
      <c r="X1590">
        <v>-92883</v>
      </c>
      <c r="Y1590">
        <v>0</v>
      </c>
      <c r="Z1590">
        <v>0</v>
      </c>
      <c r="AA1590">
        <v>74520</v>
      </c>
    </row>
    <row r="1591" spans="1:27" ht="15" customHeight="1" x14ac:dyDescent="0.25">
      <c r="A1591" s="37" t="str">
        <f t="shared" si="72"/>
        <v>LEBADFIgnore</v>
      </c>
      <c r="B1591" s="37" t="str">
        <f>VLOOKUP(L1591,Mapping!D:F,3,0)</f>
        <v>Ignore</v>
      </c>
      <c r="C1591" s="37" t="str">
        <f>VLOOKUP(L1591,Mapping!D:G,4,0)</f>
        <v>Ignore</v>
      </c>
      <c r="D1591" s="38">
        <f t="shared" si="73"/>
        <v>-7.9597100000000003E-4</v>
      </c>
      <c r="E1591" s="38">
        <f t="shared" si="74"/>
        <v>6.2814489999999997E-3</v>
      </c>
      <c r="F1591" s="37" t="str">
        <f>VLOOKUP(L1591,Mapping!D:H,5,0)</f>
        <v>AUM</v>
      </c>
      <c r="G1591" t="s">
        <v>562</v>
      </c>
      <c r="H1591" t="s">
        <v>1359</v>
      </c>
      <c r="I1591" t="s">
        <v>1360</v>
      </c>
      <c r="J1591">
        <v>212000</v>
      </c>
      <c r="K1591" t="s">
        <v>595</v>
      </c>
      <c r="L1591">
        <v>212240</v>
      </c>
      <c r="M1591">
        <v>0</v>
      </c>
      <c r="N1591" t="s">
        <v>609</v>
      </c>
      <c r="O1591" t="s">
        <v>565</v>
      </c>
      <c r="P1591">
        <v>0</v>
      </c>
      <c r="Q1591">
        <v>70774.2</v>
      </c>
      <c r="R1591">
        <v>-7959.71</v>
      </c>
      <c r="S1591">
        <v>0</v>
      </c>
      <c r="T1591">
        <v>0</v>
      </c>
      <c r="U1591">
        <v>62814.49</v>
      </c>
      <c r="V1591">
        <v>0</v>
      </c>
      <c r="W1591">
        <v>70774.2</v>
      </c>
      <c r="X1591">
        <v>-7959.71</v>
      </c>
      <c r="Y1591">
        <v>0</v>
      </c>
      <c r="Z1591">
        <v>0</v>
      </c>
      <c r="AA1591">
        <v>62814.49</v>
      </c>
    </row>
    <row r="1592" spans="1:27" ht="15" customHeight="1" x14ac:dyDescent="0.25">
      <c r="A1592" s="37" t="str">
        <f t="shared" si="72"/>
        <v>LEBADFIgnore</v>
      </c>
      <c r="B1592" s="37" t="str">
        <f>VLOOKUP(L1592,Mapping!D:F,3,0)</f>
        <v>Ignore</v>
      </c>
      <c r="C1592" s="37" t="str">
        <f>VLOOKUP(L1592,Mapping!D:G,4,0)</f>
        <v>Ignore</v>
      </c>
      <c r="D1592" s="38">
        <f t="shared" si="73"/>
        <v>0</v>
      </c>
      <c r="E1592" s="38">
        <f t="shared" si="74"/>
        <v>3.2124999999999998E-4</v>
      </c>
      <c r="F1592" s="37" t="str">
        <f>VLOOKUP(L1592,Mapping!D:H,5,0)</f>
        <v>AUM</v>
      </c>
      <c r="G1592" t="s">
        <v>562</v>
      </c>
      <c r="H1592" t="s">
        <v>1359</v>
      </c>
      <c r="I1592" t="s">
        <v>1360</v>
      </c>
      <c r="J1592">
        <v>212000</v>
      </c>
      <c r="K1592" t="s">
        <v>595</v>
      </c>
      <c r="L1592">
        <v>212247</v>
      </c>
      <c r="M1592">
        <v>0</v>
      </c>
      <c r="N1592" t="s">
        <v>610</v>
      </c>
      <c r="O1592" t="s">
        <v>565</v>
      </c>
      <c r="P1592">
        <v>0</v>
      </c>
      <c r="Q1592">
        <v>3212.5</v>
      </c>
      <c r="R1592">
        <v>0</v>
      </c>
      <c r="S1592">
        <v>0</v>
      </c>
      <c r="T1592">
        <v>0</v>
      </c>
      <c r="U1592">
        <v>3212.5</v>
      </c>
      <c r="V1592">
        <v>0</v>
      </c>
      <c r="W1592">
        <v>3212.5</v>
      </c>
      <c r="X1592">
        <v>0</v>
      </c>
      <c r="Y1592">
        <v>0</v>
      </c>
      <c r="Z1592">
        <v>0</v>
      </c>
      <c r="AA1592">
        <v>3212.5</v>
      </c>
    </row>
    <row r="1593" spans="1:27" ht="15" customHeight="1" x14ac:dyDescent="0.25">
      <c r="A1593" s="37" t="str">
        <f t="shared" si="72"/>
        <v>LEBADFIgnore</v>
      </c>
      <c r="B1593" s="37" t="str">
        <f>VLOOKUP(L1593,Mapping!D:F,3,0)</f>
        <v>Ignore</v>
      </c>
      <c r="C1593" s="37" t="str">
        <f>VLOOKUP(L1593,Mapping!D:G,4,0)</f>
        <v>Ignore</v>
      </c>
      <c r="D1593" s="38">
        <f t="shared" si="73"/>
        <v>-2.0081E-5</v>
      </c>
      <c r="E1593" s="38">
        <f t="shared" si="74"/>
        <v>2.86416E-4</v>
      </c>
      <c r="F1593" s="37" t="str">
        <f>VLOOKUP(L1593,Mapping!D:H,5,0)</f>
        <v>AUM</v>
      </c>
      <c r="G1593" t="s">
        <v>562</v>
      </c>
      <c r="H1593" t="s">
        <v>1359</v>
      </c>
      <c r="I1593" t="s">
        <v>1360</v>
      </c>
      <c r="J1593">
        <v>212000</v>
      </c>
      <c r="K1593" t="s">
        <v>595</v>
      </c>
      <c r="L1593">
        <v>212252</v>
      </c>
      <c r="M1593">
        <v>0</v>
      </c>
      <c r="N1593" t="s">
        <v>611</v>
      </c>
      <c r="O1593" t="s">
        <v>565</v>
      </c>
      <c r="P1593">
        <v>0</v>
      </c>
      <c r="Q1593">
        <v>3064.97</v>
      </c>
      <c r="R1593">
        <v>-200.81</v>
      </c>
      <c r="S1593">
        <v>0</v>
      </c>
      <c r="T1593">
        <v>0</v>
      </c>
      <c r="U1593">
        <v>2864.16</v>
      </c>
      <c r="V1593">
        <v>0</v>
      </c>
      <c r="W1593">
        <v>3064.97</v>
      </c>
      <c r="X1593">
        <v>-200.81</v>
      </c>
      <c r="Y1593">
        <v>0</v>
      </c>
      <c r="Z1593">
        <v>0</v>
      </c>
      <c r="AA1593">
        <v>2864.16</v>
      </c>
    </row>
    <row r="1594" spans="1:27" ht="15" customHeight="1" x14ac:dyDescent="0.25">
      <c r="A1594" s="37" t="str">
        <f t="shared" si="72"/>
        <v>LEBADFIgnore</v>
      </c>
      <c r="B1594" s="37" t="str">
        <f>VLOOKUP(L1594,Mapping!D:F,3,0)</f>
        <v>Ignore</v>
      </c>
      <c r="C1594" s="37" t="str">
        <f>VLOOKUP(L1594,Mapping!D:G,4,0)</f>
        <v>Ignore</v>
      </c>
      <c r="D1594" s="38">
        <f t="shared" si="73"/>
        <v>-1.4863689250000001</v>
      </c>
      <c r="E1594" s="38">
        <f t="shared" si="74"/>
        <v>1.8813429E-2</v>
      </c>
      <c r="F1594" s="37" t="str">
        <f>VLOOKUP(L1594,Mapping!D:H,5,0)</f>
        <v>AUM</v>
      </c>
      <c r="G1594" t="s">
        <v>562</v>
      </c>
      <c r="H1594" t="s">
        <v>1359</v>
      </c>
      <c r="I1594" t="s">
        <v>1360</v>
      </c>
      <c r="J1594">
        <v>212000</v>
      </c>
      <c r="K1594" t="s">
        <v>595</v>
      </c>
      <c r="L1594">
        <v>212255</v>
      </c>
      <c r="M1594">
        <v>0</v>
      </c>
      <c r="N1594" t="s">
        <v>612</v>
      </c>
      <c r="O1594" t="s">
        <v>565</v>
      </c>
      <c r="P1594">
        <v>0</v>
      </c>
      <c r="Q1594">
        <v>15051823.539999999</v>
      </c>
      <c r="R1594">
        <v>-14863689.25</v>
      </c>
      <c r="S1594">
        <v>0</v>
      </c>
      <c r="T1594">
        <v>0</v>
      </c>
      <c r="U1594">
        <v>188134.29</v>
      </c>
      <c r="V1594">
        <v>0</v>
      </c>
      <c r="W1594">
        <v>15051823.539999999</v>
      </c>
      <c r="X1594">
        <v>-14863689.25</v>
      </c>
      <c r="Y1594">
        <v>0</v>
      </c>
      <c r="Z1594">
        <v>0</v>
      </c>
      <c r="AA1594">
        <v>188134.29</v>
      </c>
    </row>
    <row r="1595" spans="1:27" ht="15" customHeight="1" x14ac:dyDescent="0.25">
      <c r="A1595" s="37" t="str">
        <f t="shared" si="72"/>
        <v>LEBADFIgnore</v>
      </c>
      <c r="B1595" s="37" t="str">
        <f>VLOOKUP(L1595,Mapping!D:F,3,0)</f>
        <v>Ignore</v>
      </c>
      <c r="C1595" s="37" t="str">
        <f>VLOOKUP(L1595,Mapping!D:G,4,0)</f>
        <v>Ignore</v>
      </c>
      <c r="D1595" s="38">
        <f t="shared" si="73"/>
        <v>-1.3316097000000001E-2</v>
      </c>
      <c r="E1595" s="38">
        <f t="shared" si="74"/>
        <v>8.0905070000000003E-3</v>
      </c>
      <c r="F1595" s="37" t="str">
        <f>VLOOKUP(L1595,Mapping!D:H,5,0)</f>
        <v>AUM</v>
      </c>
      <c r="G1595" t="s">
        <v>562</v>
      </c>
      <c r="H1595" t="s">
        <v>1359</v>
      </c>
      <c r="I1595" t="s">
        <v>1360</v>
      </c>
      <c r="J1595">
        <v>212000</v>
      </c>
      <c r="K1595" t="s">
        <v>595</v>
      </c>
      <c r="L1595">
        <v>212271</v>
      </c>
      <c r="M1595">
        <v>0</v>
      </c>
      <c r="N1595" t="s">
        <v>614</v>
      </c>
      <c r="O1595" t="s">
        <v>565</v>
      </c>
      <c r="P1595">
        <v>0</v>
      </c>
      <c r="Q1595">
        <v>214066.04</v>
      </c>
      <c r="R1595">
        <v>-133160.97</v>
      </c>
      <c r="S1595">
        <v>0</v>
      </c>
      <c r="T1595">
        <v>0</v>
      </c>
      <c r="U1595">
        <v>80905.070000000007</v>
      </c>
      <c r="V1595">
        <v>0</v>
      </c>
      <c r="W1595">
        <v>214066.04</v>
      </c>
      <c r="X1595">
        <v>-133160.97</v>
      </c>
      <c r="Y1595">
        <v>0</v>
      </c>
      <c r="Z1595">
        <v>0</v>
      </c>
      <c r="AA1595">
        <v>80905.070000000007</v>
      </c>
    </row>
    <row r="1596" spans="1:27" ht="15" customHeight="1" x14ac:dyDescent="0.25">
      <c r="A1596" s="37" t="str">
        <f t="shared" si="72"/>
        <v>LEBADFIgnore</v>
      </c>
      <c r="B1596" s="37" t="str">
        <f>VLOOKUP(L1596,Mapping!D:F,3,0)</f>
        <v>Ignore</v>
      </c>
      <c r="C1596" s="37" t="str">
        <f>VLOOKUP(L1596,Mapping!D:G,4,0)</f>
        <v>Ignore</v>
      </c>
      <c r="D1596" s="38">
        <f t="shared" si="73"/>
        <v>-1.3316097000000001E-2</v>
      </c>
      <c r="E1596" s="38">
        <f t="shared" si="74"/>
        <v>8.0905070000000003E-3</v>
      </c>
      <c r="F1596" s="37" t="str">
        <f>VLOOKUP(L1596,Mapping!D:H,5,0)</f>
        <v>AUM</v>
      </c>
      <c r="G1596" t="s">
        <v>562</v>
      </c>
      <c r="H1596" t="s">
        <v>1359</v>
      </c>
      <c r="I1596" t="s">
        <v>1360</v>
      </c>
      <c r="J1596">
        <v>212000</v>
      </c>
      <c r="K1596" t="s">
        <v>595</v>
      </c>
      <c r="L1596">
        <v>212272</v>
      </c>
      <c r="M1596">
        <v>0</v>
      </c>
      <c r="N1596" t="s">
        <v>615</v>
      </c>
      <c r="O1596" t="s">
        <v>565</v>
      </c>
      <c r="P1596">
        <v>0</v>
      </c>
      <c r="Q1596">
        <v>214066.04</v>
      </c>
      <c r="R1596">
        <v>-133160.97</v>
      </c>
      <c r="S1596">
        <v>0</v>
      </c>
      <c r="T1596">
        <v>0</v>
      </c>
      <c r="U1596">
        <v>80905.070000000007</v>
      </c>
      <c r="V1596">
        <v>0</v>
      </c>
      <c r="W1596">
        <v>214066.04</v>
      </c>
      <c r="X1596">
        <v>-133160.97</v>
      </c>
      <c r="Y1596">
        <v>0</v>
      </c>
      <c r="Z1596">
        <v>0</v>
      </c>
      <c r="AA1596">
        <v>80905.070000000007</v>
      </c>
    </row>
    <row r="1597" spans="1:27" ht="15" customHeight="1" x14ac:dyDescent="0.25">
      <c r="A1597" s="37" t="str">
        <f t="shared" si="72"/>
        <v>LEBADFIgnore</v>
      </c>
      <c r="B1597" s="37" t="str">
        <f>VLOOKUP(L1597,Mapping!D:F,3,0)</f>
        <v>Ignore</v>
      </c>
      <c r="C1597" s="37" t="str">
        <f>VLOOKUP(L1597,Mapping!D:G,4,0)</f>
        <v>Ignore</v>
      </c>
      <c r="D1597" s="38">
        <f t="shared" si="73"/>
        <v>8.3291830000000004E-3</v>
      </c>
      <c r="E1597" s="38">
        <f t="shared" si="74"/>
        <v>1.0032889999999999E-2</v>
      </c>
      <c r="F1597" s="37" t="str">
        <f>VLOOKUP(L1597,Mapping!D:H,5,0)</f>
        <v>AUM</v>
      </c>
      <c r="G1597" t="s">
        <v>562</v>
      </c>
      <c r="H1597" t="s">
        <v>1359</v>
      </c>
      <c r="I1597" t="s">
        <v>1360</v>
      </c>
      <c r="J1597">
        <v>212000</v>
      </c>
      <c r="K1597" t="s">
        <v>595</v>
      </c>
      <c r="L1597">
        <v>212427</v>
      </c>
      <c r="M1597">
        <v>0</v>
      </c>
      <c r="N1597" t="s">
        <v>682</v>
      </c>
      <c r="O1597" t="s">
        <v>565</v>
      </c>
      <c r="P1597">
        <v>0</v>
      </c>
      <c r="Q1597">
        <v>17037.07</v>
      </c>
      <c r="R1597">
        <v>0</v>
      </c>
      <c r="S1597">
        <v>83291.83</v>
      </c>
      <c r="T1597">
        <v>0</v>
      </c>
      <c r="U1597">
        <v>100328.9</v>
      </c>
      <c r="V1597">
        <v>0</v>
      </c>
      <c r="W1597">
        <v>17037.07</v>
      </c>
      <c r="X1597">
        <v>0</v>
      </c>
      <c r="Y1597">
        <v>83291.83</v>
      </c>
      <c r="Z1597">
        <v>0</v>
      </c>
      <c r="AA1597">
        <v>100328.9</v>
      </c>
    </row>
    <row r="1598" spans="1:27" ht="15" customHeight="1" x14ac:dyDescent="0.25">
      <c r="A1598" s="37" t="str">
        <f t="shared" si="72"/>
        <v>LEBADFIgnore</v>
      </c>
      <c r="B1598" s="37" t="str">
        <f>VLOOKUP(L1598,Mapping!D:F,3,0)</f>
        <v>Ignore</v>
      </c>
      <c r="C1598" s="37" t="str">
        <f>VLOOKUP(L1598,Mapping!D:G,4,0)</f>
        <v>Ignore</v>
      </c>
      <c r="D1598" s="38">
        <f t="shared" si="73"/>
        <v>1.3378708999999999E-2</v>
      </c>
      <c r="E1598" s="38">
        <f t="shared" si="74"/>
        <v>1.4794126999999999E-2</v>
      </c>
      <c r="F1598" s="37" t="str">
        <f>VLOOKUP(L1598,Mapping!D:H,5,0)</f>
        <v>AUM</v>
      </c>
      <c r="G1598" t="s">
        <v>562</v>
      </c>
      <c r="H1598" t="s">
        <v>1359</v>
      </c>
      <c r="I1598" t="s">
        <v>1360</v>
      </c>
      <c r="J1598">
        <v>212000</v>
      </c>
      <c r="K1598" t="s">
        <v>595</v>
      </c>
      <c r="L1598">
        <v>213130</v>
      </c>
      <c r="M1598">
        <v>0</v>
      </c>
      <c r="N1598" t="s">
        <v>1319</v>
      </c>
      <c r="O1598" t="s">
        <v>565</v>
      </c>
      <c r="P1598">
        <v>0</v>
      </c>
      <c r="Q1598">
        <v>14154.18</v>
      </c>
      <c r="R1598">
        <v>0</v>
      </c>
      <c r="S1598">
        <v>133787.09</v>
      </c>
      <c r="T1598">
        <v>0</v>
      </c>
      <c r="U1598">
        <v>147941.26999999999</v>
      </c>
      <c r="V1598">
        <v>0</v>
      </c>
      <c r="W1598">
        <v>14154.18</v>
      </c>
      <c r="X1598">
        <v>0</v>
      </c>
      <c r="Y1598">
        <v>133787.09</v>
      </c>
      <c r="Z1598">
        <v>0</v>
      </c>
      <c r="AA1598">
        <v>147941.26999999999</v>
      </c>
    </row>
    <row r="1599" spans="1:27" ht="15" customHeight="1" x14ac:dyDescent="0.25">
      <c r="A1599" s="37" t="str">
        <f t="shared" si="72"/>
        <v>LEBADFIgnore</v>
      </c>
      <c r="B1599" s="37" t="str">
        <f>VLOOKUP(L1599,Mapping!D:F,3,0)</f>
        <v>Ignore</v>
      </c>
      <c r="C1599" s="37" t="str">
        <f>VLOOKUP(L1599,Mapping!D:G,4,0)</f>
        <v>Ignore</v>
      </c>
      <c r="D1599" s="38">
        <f t="shared" si="73"/>
        <v>-7.9597100000000003E-4</v>
      </c>
      <c r="E1599" s="38">
        <f t="shared" si="74"/>
        <v>6.2814489999999997E-3</v>
      </c>
      <c r="F1599" s="37" t="str">
        <f>VLOOKUP(L1599,Mapping!D:H,5,0)</f>
        <v>AUM</v>
      </c>
      <c r="G1599" t="s">
        <v>562</v>
      </c>
      <c r="H1599" t="s">
        <v>1359</v>
      </c>
      <c r="I1599" t="s">
        <v>1360</v>
      </c>
      <c r="J1599">
        <v>212000</v>
      </c>
      <c r="K1599" t="s">
        <v>595</v>
      </c>
      <c r="L1599">
        <v>213166</v>
      </c>
      <c r="M1599">
        <v>0</v>
      </c>
      <c r="N1599" t="s">
        <v>616</v>
      </c>
      <c r="O1599" t="s">
        <v>565</v>
      </c>
      <c r="P1599">
        <v>0</v>
      </c>
      <c r="Q1599">
        <v>70774.2</v>
      </c>
      <c r="R1599">
        <v>-7959.71</v>
      </c>
      <c r="S1599">
        <v>0</v>
      </c>
      <c r="T1599">
        <v>0</v>
      </c>
      <c r="U1599">
        <v>62814.49</v>
      </c>
      <c r="V1599">
        <v>0</v>
      </c>
      <c r="W1599">
        <v>70774.2</v>
      </c>
      <c r="X1599">
        <v>-7959.71</v>
      </c>
      <c r="Y1599">
        <v>0</v>
      </c>
      <c r="Z1599">
        <v>0</v>
      </c>
      <c r="AA1599">
        <v>62814.49</v>
      </c>
    </row>
    <row r="1600" spans="1:27" ht="15" customHeight="1" x14ac:dyDescent="0.25">
      <c r="A1600" s="37" t="str">
        <f t="shared" si="72"/>
        <v>LEBADFIgnore</v>
      </c>
      <c r="B1600" s="37" t="str">
        <f>VLOOKUP(L1600,Mapping!D:F,3,0)</f>
        <v>Ignore</v>
      </c>
      <c r="C1600" s="37" t="str">
        <f>VLOOKUP(L1600,Mapping!D:G,4,0)</f>
        <v>Ignore</v>
      </c>
      <c r="D1600" s="38">
        <f t="shared" si="73"/>
        <v>1.2623888E-2</v>
      </c>
      <c r="E1600" s="38">
        <f t="shared" si="74"/>
        <v>1.3504323E-2</v>
      </c>
      <c r="F1600" s="37" t="str">
        <f>VLOOKUP(L1600,Mapping!D:H,5,0)</f>
        <v>AUM</v>
      </c>
      <c r="G1600" t="s">
        <v>562</v>
      </c>
      <c r="H1600" t="s">
        <v>1359</v>
      </c>
      <c r="I1600" t="s">
        <v>1360</v>
      </c>
      <c r="J1600">
        <v>212000</v>
      </c>
      <c r="K1600" t="s">
        <v>595</v>
      </c>
      <c r="L1600">
        <v>214100</v>
      </c>
      <c r="M1600">
        <v>0</v>
      </c>
      <c r="N1600" t="s">
        <v>858</v>
      </c>
      <c r="O1600" t="s">
        <v>565</v>
      </c>
      <c r="P1600">
        <v>0</v>
      </c>
      <c r="Q1600">
        <v>8804.35</v>
      </c>
      <c r="R1600">
        <v>0</v>
      </c>
      <c r="S1600">
        <v>126238.88</v>
      </c>
      <c r="T1600">
        <v>0</v>
      </c>
      <c r="U1600">
        <v>135043.23000000001</v>
      </c>
      <c r="V1600">
        <v>0</v>
      </c>
      <c r="W1600">
        <v>8804.35</v>
      </c>
      <c r="X1600">
        <v>0</v>
      </c>
      <c r="Y1600">
        <v>126238.88</v>
      </c>
      <c r="Z1600">
        <v>0</v>
      </c>
      <c r="AA1600">
        <v>135043.23000000001</v>
      </c>
    </row>
    <row r="1601" spans="1:27" ht="15" customHeight="1" x14ac:dyDescent="0.25">
      <c r="A1601" s="37" t="str">
        <f t="shared" si="72"/>
        <v>LEBADFIgnore</v>
      </c>
      <c r="B1601" s="37" t="str">
        <f>VLOOKUP(L1601,Mapping!D:F,3,0)</f>
        <v>Ignore</v>
      </c>
      <c r="C1601" s="37" t="str">
        <f>VLOOKUP(L1601,Mapping!D:G,4,0)</f>
        <v>Ignore</v>
      </c>
      <c r="D1601" s="38">
        <f t="shared" si="73"/>
        <v>-0.15694607199999999</v>
      </c>
      <c r="E1601" s="38">
        <f t="shared" si="74"/>
        <v>8.0904677000000008E-2</v>
      </c>
      <c r="F1601" s="37" t="str">
        <f>VLOOKUP(L1601,Mapping!D:H,5,0)</f>
        <v>AUM</v>
      </c>
      <c r="G1601" t="s">
        <v>562</v>
      </c>
      <c r="H1601" t="s">
        <v>1359</v>
      </c>
      <c r="I1601" t="s">
        <v>1360</v>
      </c>
      <c r="J1601">
        <v>213000</v>
      </c>
      <c r="K1601" t="s">
        <v>617</v>
      </c>
      <c r="L1601">
        <v>213500</v>
      </c>
      <c r="M1601">
        <v>0</v>
      </c>
      <c r="N1601" t="s">
        <v>618</v>
      </c>
      <c r="O1601" t="s">
        <v>565</v>
      </c>
      <c r="P1601">
        <v>0</v>
      </c>
      <c r="Q1601">
        <v>2378507.4900000002</v>
      </c>
      <c r="R1601">
        <v>-1569460.72</v>
      </c>
      <c r="S1601">
        <v>0</v>
      </c>
      <c r="T1601">
        <v>0</v>
      </c>
      <c r="U1601">
        <v>809046.77</v>
      </c>
      <c r="V1601">
        <v>0</v>
      </c>
      <c r="W1601">
        <v>2378507.4900000002</v>
      </c>
      <c r="X1601">
        <v>-1569460.72</v>
      </c>
      <c r="Y1601">
        <v>0</v>
      </c>
      <c r="Z1601">
        <v>0</v>
      </c>
      <c r="AA1601">
        <v>809046.77</v>
      </c>
    </row>
    <row r="1602" spans="1:27" ht="15" customHeight="1" x14ac:dyDescent="0.25">
      <c r="A1602" s="37" t="str">
        <f t="shared" si="72"/>
        <v>LEBADFIgnore</v>
      </c>
      <c r="B1602" s="37" t="str">
        <f>VLOOKUP(L1602,Mapping!D:F,3,0)</f>
        <v>Ignore</v>
      </c>
      <c r="C1602" s="37" t="str">
        <f>VLOOKUP(L1602,Mapping!D:G,4,0)</f>
        <v>Ignore</v>
      </c>
      <c r="D1602" s="38">
        <f t="shared" si="73"/>
        <v>2.8511586999999998E-2</v>
      </c>
      <c r="E1602" s="38">
        <f t="shared" si="74"/>
        <v>0.39474867400000002</v>
      </c>
      <c r="F1602" s="37" t="str">
        <f>VLOOKUP(L1602,Mapping!D:H,5,0)</f>
        <v>AUM</v>
      </c>
      <c r="G1602" t="s">
        <v>562</v>
      </c>
      <c r="H1602" t="s">
        <v>1359</v>
      </c>
      <c r="I1602" t="s">
        <v>1360</v>
      </c>
      <c r="J1602">
        <v>220000</v>
      </c>
      <c r="K1602" t="s">
        <v>619</v>
      </c>
      <c r="L1602">
        <v>210125</v>
      </c>
      <c r="M1602">
        <v>0</v>
      </c>
      <c r="N1602" t="s">
        <v>1283</v>
      </c>
      <c r="O1602" t="s">
        <v>565</v>
      </c>
      <c r="P1602">
        <v>0</v>
      </c>
      <c r="Q1602">
        <v>3662370.87</v>
      </c>
      <c r="R1602">
        <v>0</v>
      </c>
      <c r="S1602">
        <v>285115.87</v>
      </c>
      <c r="T1602">
        <v>0</v>
      </c>
      <c r="U1602">
        <v>3947486.74</v>
      </c>
      <c r="V1602">
        <v>0</v>
      </c>
      <c r="W1602">
        <v>3662370.87</v>
      </c>
      <c r="X1602">
        <v>0</v>
      </c>
      <c r="Y1602">
        <v>285115.87</v>
      </c>
      <c r="Z1602">
        <v>0</v>
      </c>
      <c r="AA1602">
        <v>3947486.74</v>
      </c>
    </row>
    <row r="1603" spans="1:27" ht="15" customHeight="1" x14ac:dyDescent="0.25">
      <c r="A1603" s="37" t="str">
        <f t="shared" si="72"/>
        <v>LEBADF1.2</v>
      </c>
      <c r="B1603" s="37">
        <f>VLOOKUP(L1603,Mapping!D:F,3,0)</f>
        <v>1.2</v>
      </c>
      <c r="C1603" s="37" t="str">
        <f>VLOOKUP(L1603,Mapping!D:G,4,0)</f>
        <v>Ignore</v>
      </c>
      <c r="D1603" s="38">
        <f t="shared" si="73"/>
        <v>-53.943658553999995</v>
      </c>
      <c r="E1603" s="38">
        <f t="shared" si="74"/>
        <v>572.22309265699994</v>
      </c>
      <c r="F1603" s="37">
        <f>VLOOKUP(L1603,Mapping!D:H,5,0)</f>
        <v>0</v>
      </c>
      <c r="G1603" t="s">
        <v>562</v>
      </c>
      <c r="H1603" t="s">
        <v>1359</v>
      </c>
      <c r="I1603" t="s">
        <v>1360</v>
      </c>
      <c r="J1603">
        <v>301000</v>
      </c>
      <c r="K1603" t="s">
        <v>624</v>
      </c>
      <c r="L1603">
        <v>310000</v>
      </c>
      <c r="M1603">
        <v>0</v>
      </c>
      <c r="N1603" t="s">
        <v>625</v>
      </c>
      <c r="O1603" t="s">
        <v>565</v>
      </c>
      <c r="P1603">
        <v>0</v>
      </c>
      <c r="Q1603">
        <v>6261667512.1099997</v>
      </c>
      <c r="R1603">
        <v>-539436585.53999996</v>
      </c>
      <c r="S1603">
        <v>0</v>
      </c>
      <c r="T1603">
        <v>0</v>
      </c>
      <c r="U1603">
        <v>5722230926.5699997</v>
      </c>
      <c r="V1603">
        <v>0</v>
      </c>
      <c r="W1603">
        <v>6261667512.1099997</v>
      </c>
      <c r="X1603">
        <v>-539436585.53999996</v>
      </c>
      <c r="Y1603">
        <v>0</v>
      </c>
      <c r="Z1603">
        <v>0</v>
      </c>
      <c r="AA1603">
        <v>5722230926.5699997</v>
      </c>
    </row>
    <row r="1604" spans="1:27" ht="15" customHeight="1" x14ac:dyDescent="0.25">
      <c r="A1604" s="37" t="str">
        <f t="shared" ref="A1604:A1667" si="75">H1604&amp;B1604</f>
        <v>LEBADFIgnore</v>
      </c>
      <c r="B1604" s="37" t="str">
        <f>VLOOKUP(L1604,Mapping!D:F,3,0)</f>
        <v>Ignore</v>
      </c>
      <c r="C1604" s="37" t="str">
        <f>VLOOKUP(L1604,Mapping!D:G,4,0)</f>
        <v>Ignore</v>
      </c>
      <c r="D1604" s="38">
        <f t="shared" ref="D1604:D1667" si="76">(X1604+Y1604)/10000000</f>
        <v>-10.934348226999999</v>
      </c>
      <c r="E1604" s="38">
        <f t="shared" ref="E1604:E1667" si="77">(Z1604+AA1604)/10000000</f>
        <v>-59.690966608000004</v>
      </c>
      <c r="F1604" s="37">
        <f>VLOOKUP(L1604,Mapping!D:H,5,0)</f>
        <v>0</v>
      </c>
      <c r="G1604" t="s">
        <v>562</v>
      </c>
      <c r="H1604" t="s">
        <v>1359</v>
      </c>
      <c r="I1604" t="s">
        <v>1360</v>
      </c>
      <c r="J1604">
        <v>303000</v>
      </c>
      <c r="K1604" t="s">
        <v>626</v>
      </c>
      <c r="L1604">
        <v>303201</v>
      </c>
      <c r="M1604">
        <v>0</v>
      </c>
      <c r="N1604" t="s">
        <v>627</v>
      </c>
      <c r="O1604" t="s">
        <v>565</v>
      </c>
      <c r="P1604">
        <v>-487566183.81</v>
      </c>
      <c r="Q1604">
        <v>0</v>
      </c>
      <c r="R1604">
        <v>-109343482.27</v>
      </c>
      <c r="S1604">
        <v>0</v>
      </c>
      <c r="T1604">
        <v>-596909666.08000004</v>
      </c>
      <c r="U1604">
        <v>0</v>
      </c>
      <c r="V1604">
        <v>-487566183.81</v>
      </c>
      <c r="W1604">
        <v>0</v>
      </c>
      <c r="X1604">
        <v>-109343482.27</v>
      </c>
      <c r="Y1604">
        <v>0</v>
      </c>
      <c r="Z1604">
        <v>-596909666.08000004</v>
      </c>
      <c r="AA1604">
        <v>0</v>
      </c>
    </row>
    <row r="1605" spans="1:27" ht="15" customHeight="1" x14ac:dyDescent="0.25">
      <c r="A1605" s="37" t="str">
        <f t="shared" si="75"/>
        <v>LEBADFIgnore</v>
      </c>
      <c r="B1605" s="37" t="str">
        <f>VLOOKUP(L1605,Mapping!D:F,3,0)</f>
        <v>Ignore</v>
      </c>
      <c r="C1605" s="37" t="str">
        <f>VLOOKUP(L1605,Mapping!D:G,4,0)</f>
        <v>Ignore</v>
      </c>
      <c r="D1605" s="38">
        <f t="shared" si="76"/>
        <v>-3.7037590000000002E-2</v>
      </c>
      <c r="E1605" s="38">
        <f t="shared" si="77"/>
        <v>-0.14718342100000001</v>
      </c>
      <c r="F1605" s="37">
        <f>VLOOKUP(L1605,Mapping!D:H,5,0)</f>
        <v>0</v>
      </c>
      <c r="G1605" t="s">
        <v>562</v>
      </c>
      <c r="H1605" t="s">
        <v>1359</v>
      </c>
      <c r="I1605" t="s">
        <v>1360</v>
      </c>
      <c r="J1605">
        <v>303000</v>
      </c>
      <c r="K1605" t="s">
        <v>626</v>
      </c>
      <c r="L1605">
        <v>303202</v>
      </c>
      <c r="M1605">
        <v>0</v>
      </c>
      <c r="N1605" t="s">
        <v>628</v>
      </c>
      <c r="O1605" t="s">
        <v>565</v>
      </c>
      <c r="P1605">
        <v>-1101458.31</v>
      </c>
      <c r="Q1605">
        <v>0</v>
      </c>
      <c r="R1605">
        <v>-370375.9</v>
      </c>
      <c r="S1605">
        <v>0</v>
      </c>
      <c r="T1605">
        <v>-1471834.21</v>
      </c>
      <c r="U1605">
        <v>0</v>
      </c>
      <c r="V1605">
        <v>-1101458.31</v>
      </c>
      <c r="W1605">
        <v>0</v>
      </c>
      <c r="X1605">
        <v>-370375.9</v>
      </c>
      <c r="Y1605">
        <v>0</v>
      </c>
      <c r="Z1605">
        <v>-1471834.21</v>
      </c>
      <c r="AA1605">
        <v>0</v>
      </c>
    </row>
    <row r="1606" spans="1:27" ht="15" customHeight="1" x14ac:dyDescent="0.25">
      <c r="A1606" s="37" t="str">
        <f t="shared" si="75"/>
        <v>LEBADFIgnore</v>
      </c>
      <c r="B1606" s="37" t="str">
        <f>VLOOKUP(L1606,Mapping!D:F,3,0)</f>
        <v>Ignore</v>
      </c>
      <c r="C1606" s="37" t="str">
        <f>VLOOKUP(L1606,Mapping!D:G,4,0)</f>
        <v>Ignore</v>
      </c>
      <c r="D1606" s="38">
        <f t="shared" si="76"/>
        <v>-7.2372620090000002</v>
      </c>
      <c r="E1606" s="38">
        <f t="shared" si="77"/>
        <v>-15.469102569</v>
      </c>
      <c r="F1606" s="37">
        <f>VLOOKUP(L1606,Mapping!D:H,5,0)</f>
        <v>0</v>
      </c>
      <c r="G1606" t="s">
        <v>562</v>
      </c>
      <c r="H1606" t="s">
        <v>1359</v>
      </c>
      <c r="I1606" t="s">
        <v>1360</v>
      </c>
      <c r="J1606">
        <v>303000</v>
      </c>
      <c r="K1606" t="s">
        <v>626</v>
      </c>
      <c r="L1606">
        <v>303245</v>
      </c>
      <c r="M1606">
        <v>0</v>
      </c>
      <c r="N1606" t="s">
        <v>629</v>
      </c>
      <c r="O1606" t="s">
        <v>565</v>
      </c>
      <c r="P1606">
        <v>-82318405.599999994</v>
      </c>
      <c r="Q1606">
        <v>0</v>
      </c>
      <c r="R1606">
        <v>-72372620.090000004</v>
      </c>
      <c r="S1606">
        <v>0</v>
      </c>
      <c r="T1606">
        <v>-154691025.69</v>
      </c>
      <c r="U1606">
        <v>0</v>
      </c>
      <c r="V1606">
        <v>-82318405.599999994</v>
      </c>
      <c r="W1606">
        <v>0</v>
      </c>
      <c r="X1606">
        <v>-72372620.090000004</v>
      </c>
      <c r="Y1606">
        <v>0</v>
      </c>
      <c r="Z1606">
        <v>-154691025.69</v>
      </c>
      <c r="AA1606">
        <v>0</v>
      </c>
    </row>
    <row r="1607" spans="1:27" ht="15" customHeight="1" x14ac:dyDescent="0.25">
      <c r="A1607" s="37" t="str">
        <f t="shared" si="75"/>
        <v>LEBADFIgnore</v>
      </c>
      <c r="B1607" s="37" t="str">
        <f>VLOOKUP(L1607,Mapping!D:F,3,0)</f>
        <v>Ignore</v>
      </c>
      <c r="C1607" s="37" t="str">
        <f>VLOOKUP(L1607,Mapping!D:G,4,0)</f>
        <v>Ignore</v>
      </c>
      <c r="D1607" s="38">
        <f t="shared" si="76"/>
        <v>6.0909809999999997E-3</v>
      </c>
      <c r="E1607" s="38">
        <f t="shared" si="77"/>
        <v>-7.0912330000000006E-3</v>
      </c>
      <c r="F1607" s="37">
        <f>VLOOKUP(L1607,Mapping!D:H,5,0)</f>
        <v>0</v>
      </c>
      <c r="G1607" t="s">
        <v>562</v>
      </c>
      <c r="H1607" t="s">
        <v>1359</v>
      </c>
      <c r="I1607" t="s">
        <v>1360</v>
      </c>
      <c r="J1607">
        <v>303000</v>
      </c>
      <c r="K1607" t="s">
        <v>626</v>
      </c>
      <c r="L1607">
        <v>303246</v>
      </c>
      <c r="M1607">
        <v>0</v>
      </c>
      <c r="N1607" t="s">
        <v>630</v>
      </c>
      <c r="O1607" t="s">
        <v>565</v>
      </c>
      <c r="P1607">
        <v>-131822.14000000001</v>
      </c>
      <c r="Q1607">
        <v>0</v>
      </c>
      <c r="R1607">
        <v>0</v>
      </c>
      <c r="S1607">
        <v>60909.81</v>
      </c>
      <c r="T1607">
        <v>-70912.33</v>
      </c>
      <c r="U1607">
        <v>0</v>
      </c>
      <c r="V1607">
        <v>-131822.14000000001</v>
      </c>
      <c r="W1607">
        <v>0</v>
      </c>
      <c r="X1607">
        <v>0</v>
      </c>
      <c r="Y1607">
        <v>60909.81</v>
      </c>
      <c r="Z1607">
        <v>-70912.33</v>
      </c>
      <c r="AA1607">
        <v>0</v>
      </c>
    </row>
    <row r="1608" spans="1:27" ht="15" customHeight="1" x14ac:dyDescent="0.25">
      <c r="A1608" s="37" t="str">
        <f t="shared" si="75"/>
        <v>LEBADFIgnore</v>
      </c>
      <c r="B1608" s="37" t="str">
        <f>VLOOKUP(L1608,Mapping!D:F,3,0)</f>
        <v>Ignore</v>
      </c>
      <c r="C1608" s="37" t="str">
        <f>VLOOKUP(L1608,Mapping!D:G,4,0)</f>
        <v>Ignore</v>
      </c>
      <c r="D1608" s="38">
        <f t="shared" si="76"/>
        <v>0</v>
      </c>
      <c r="E1608" s="38">
        <f t="shared" si="77"/>
        <v>160.96625429000002</v>
      </c>
      <c r="F1608" s="37">
        <f>VLOOKUP(L1608,Mapping!D:H,5,0)</f>
        <v>0</v>
      </c>
      <c r="G1608" t="s">
        <v>562</v>
      </c>
      <c r="H1608" t="s">
        <v>1359</v>
      </c>
      <c r="I1608" t="s">
        <v>1360</v>
      </c>
      <c r="J1608">
        <v>303000</v>
      </c>
      <c r="K1608" t="s">
        <v>626</v>
      </c>
      <c r="L1608">
        <v>390000</v>
      </c>
      <c r="M1608">
        <v>0</v>
      </c>
      <c r="N1608" t="s">
        <v>631</v>
      </c>
      <c r="O1608" t="s">
        <v>565</v>
      </c>
      <c r="P1608">
        <v>0</v>
      </c>
      <c r="Q1608">
        <v>1609662542.9000001</v>
      </c>
      <c r="R1608">
        <v>0</v>
      </c>
      <c r="S1608">
        <v>0</v>
      </c>
      <c r="T1608">
        <v>0</v>
      </c>
      <c r="U1608">
        <v>1609662542.9000001</v>
      </c>
      <c r="V1608">
        <v>0</v>
      </c>
      <c r="W1608">
        <v>1609662542.9000001</v>
      </c>
      <c r="X1608">
        <v>0</v>
      </c>
      <c r="Y1608">
        <v>0</v>
      </c>
      <c r="Z1608">
        <v>0</v>
      </c>
      <c r="AA1608">
        <v>1609662542.9000001</v>
      </c>
    </row>
    <row r="1609" spans="1:27" ht="15" customHeight="1" x14ac:dyDescent="0.25">
      <c r="A1609" s="37" t="str">
        <f t="shared" si="75"/>
        <v>LEBADFIgnore</v>
      </c>
      <c r="B1609" s="37" t="str">
        <f>VLOOKUP(L1609,Mapping!D:F,3,0)</f>
        <v>Ignore</v>
      </c>
      <c r="C1609" s="37" t="str">
        <f>VLOOKUP(L1609,Mapping!D:G,4,0)</f>
        <v>Ignore</v>
      </c>
      <c r="D1609" s="38">
        <f t="shared" si="76"/>
        <v>0</v>
      </c>
      <c r="E1609" s="38">
        <f t="shared" si="77"/>
        <v>-15.394635241</v>
      </c>
      <c r="F1609" s="37">
        <f>VLOOKUP(L1609,Mapping!D:H,5,0)</f>
        <v>0</v>
      </c>
      <c r="G1609" t="s">
        <v>562</v>
      </c>
      <c r="H1609" t="s">
        <v>1359</v>
      </c>
      <c r="I1609" t="s">
        <v>1360</v>
      </c>
      <c r="J1609">
        <v>303000</v>
      </c>
      <c r="K1609" t="s">
        <v>626</v>
      </c>
      <c r="L1609">
        <v>390001</v>
      </c>
      <c r="M1609">
        <v>0</v>
      </c>
      <c r="N1609" t="s">
        <v>632</v>
      </c>
      <c r="O1609" t="s">
        <v>565</v>
      </c>
      <c r="P1609">
        <v>-153946352.41</v>
      </c>
      <c r="Q1609">
        <v>0</v>
      </c>
      <c r="R1609">
        <v>0</v>
      </c>
      <c r="S1609">
        <v>0</v>
      </c>
      <c r="T1609">
        <v>-153946352.41</v>
      </c>
      <c r="U1609">
        <v>0</v>
      </c>
      <c r="V1609">
        <v>-153946352.41</v>
      </c>
      <c r="W1609">
        <v>0</v>
      </c>
      <c r="X1609">
        <v>0</v>
      </c>
      <c r="Y1609">
        <v>0</v>
      </c>
      <c r="Z1609">
        <v>-153946352.41</v>
      </c>
      <c r="AA1609">
        <v>0</v>
      </c>
    </row>
    <row r="1610" spans="1:27" ht="15" customHeight="1" x14ac:dyDescent="0.25">
      <c r="A1610" s="37" t="str">
        <f t="shared" si="75"/>
        <v>LEBADFIgnore</v>
      </c>
      <c r="B1610" s="37" t="str">
        <f>VLOOKUP(L1610,Mapping!D:F,3,0)</f>
        <v>Ignore</v>
      </c>
      <c r="C1610" s="37" t="str">
        <f>VLOOKUP(L1610,Mapping!D:G,4,0)</f>
        <v>Ignore</v>
      </c>
      <c r="D1610" s="38">
        <f t="shared" si="76"/>
        <v>0</v>
      </c>
      <c r="E1610" s="38">
        <f t="shared" si="77"/>
        <v>-0.21176994799999999</v>
      </c>
      <c r="F1610" s="37">
        <f>VLOOKUP(L1610,Mapping!D:H,5,0)</f>
        <v>0</v>
      </c>
      <c r="G1610" t="s">
        <v>562</v>
      </c>
      <c r="H1610" t="s">
        <v>1359</v>
      </c>
      <c r="I1610" t="s">
        <v>1360</v>
      </c>
      <c r="J1610">
        <v>303000</v>
      </c>
      <c r="K1610" t="s">
        <v>626</v>
      </c>
      <c r="L1610">
        <v>390002</v>
      </c>
      <c r="M1610">
        <v>0</v>
      </c>
      <c r="N1610" t="s">
        <v>633</v>
      </c>
      <c r="O1610" t="s">
        <v>565</v>
      </c>
      <c r="P1610">
        <v>-2117699.48</v>
      </c>
      <c r="Q1610">
        <v>0</v>
      </c>
      <c r="R1610">
        <v>0</v>
      </c>
      <c r="S1610">
        <v>0</v>
      </c>
      <c r="T1610">
        <v>-2117699.48</v>
      </c>
      <c r="U1610">
        <v>0</v>
      </c>
      <c r="V1610">
        <v>-2117699.48</v>
      </c>
      <c r="W1610">
        <v>0</v>
      </c>
      <c r="X1610">
        <v>0</v>
      </c>
      <c r="Y1610">
        <v>0</v>
      </c>
      <c r="Z1610">
        <v>-2117699.48</v>
      </c>
      <c r="AA1610">
        <v>0</v>
      </c>
    </row>
    <row r="1611" spans="1:27" ht="15" customHeight="1" x14ac:dyDescent="0.25">
      <c r="A1611" s="37" t="str">
        <f t="shared" si="75"/>
        <v>LEBADFIgnore</v>
      </c>
      <c r="B1611" s="37" t="str">
        <f>VLOOKUP(L1611,Mapping!D:F,3,0)</f>
        <v>Ignore</v>
      </c>
      <c r="C1611" s="37" t="str">
        <f>VLOOKUP(L1611,Mapping!D:G,4,0)</f>
        <v>Ignore</v>
      </c>
      <c r="D1611" s="38">
        <f t="shared" si="76"/>
        <v>0</v>
      </c>
      <c r="E1611" s="38">
        <f t="shared" si="77"/>
        <v>-38.618123275999999</v>
      </c>
      <c r="F1611" s="37">
        <f>VLOOKUP(L1611,Mapping!D:H,5,0)</f>
        <v>0</v>
      </c>
      <c r="G1611" t="s">
        <v>562</v>
      </c>
      <c r="H1611" t="s">
        <v>1359</v>
      </c>
      <c r="I1611" t="s">
        <v>1360</v>
      </c>
      <c r="J1611">
        <v>303000</v>
      </c>
      <c r="K1611" t="s">
        <v>626</v>
      </c>
      <c r="L1611">
        <v>390405</v>
      </c>
      <c r="M1611">
        <v>0</v>
      </c>
      <c r="N1611" t="s">
        <v>634</v>
      </c>
      <c r="O1611" t="s">
        <v>565</v>
      </c>
      <c r="P1611">
        <v>-386181232.75999999</v>
      </c>
      <c r="Q1611">
        <v>0</v>
      </c>
      <c r="R1611">
        <v>0</v>
      </c>
      <c r="S1611">
        <v>0</v>
      </c>
      <c r="T1611">
        <v>-386181232.75999999</v>
      </c>
      <c r="U1611">
        <v>0</v>
      </c>
      <c r="V1611">
        <v>-386181232.75999999</v>
      </c>
      <c r="W1611">
        <v>0</v>
      </c>
      <c r="X1611">
        <v>0</v>
      </c>
      <c r="Y1611">
        <v>0</v>
      </c>
      <c r="Z1611">
        <v>-386181232.75999999</v>
      </c>
      <c r="AA1611">
        <v>0</v>
      </c>
    </row>
    <row r="1612" spans="1:27" ht="15" customHeight="1" x14ac:dyDescent="0.25">
      <c r="A1612" s="37" t="str">
        <f t="shared" si="75"/>
        <v>LEBADFIgnore</v>
      </c>
      <c r="B1612" s="37" t="str">
        <f>VLOOKUP(L1612,Mapping!D:F,3,0)</f>
        <v>Ignore</v>
      </c>
      <c r="C1612" s="37" t="str">
        <f>VLOOKUP(L1612,Mapping!D:G,4,0)</f>
        <v>Ignore</v>
      </c>
      <c r="D1612" s="38">
        <f t="shared" si="76"/>
        <v>0</v>
      </c>
      <c r="E1612" s="38">
        <f t="shared" si="77"/>
        <v>6.2007979000000005E-2</v>
      </c>
      <c r="F1612" s="37">
        <f>VLOOKUP(L1612,Mapping!D:H,5,0)</f>
        <v>0</v>
      </c>
      <c r="G1612" t="s">
        <v>562</v>
      </c>
      <c r="H1612" t="s">
        <v>1359</v>
      </c>
      <c r="I1612" t="s">
        <v>1360</v>
      </c>
      <c r="J1612">
        <v>303000</v>
      </c>
      <c r="K1612" t="s">
        <v>626</v>
      </c>
      <c r="L1612">
        <v>390406</v>
      </c>
      <c r="M1612">
        <v>0</v>
      </c>
      <c r="N1612" t="s">
        <v>935</v>
      </c>
      <c r="O1612" t="s">
        <v>565</v>
      </c>
      <c r="P1612">
        <v>0</v>
      </c>
      <c r="Q1612">
        <v>620079.79</v>
      </c>
      <c r="R1612">
        <v>0</v>
      </c>
      <c r="S1612">
        <v>0</v>
      </c>
      <c r="T1612">
        <v>0</v>
      </c>
      <c r="U1612">
        <v>620079.79</v>
      </c>
      <c r="V1612">
        <v>0</v>
      </c>
      <c r="W1612">
        <v>620079.79</v>
      </c>
      <c r="X1612">
        <v>0</v>
      </c>
      <c r="Y1612">
        <v>0</v>
      </c>
      <c r="Z1612">
        <v>0</v>
      </c>
      <c r="AA1612">
        <v>620079.79</v>
      </c>
    </row>
    <row r="1613" spans="1:27" ht="15" customHeight="1" x14ac:dyDescent="0.25">
      <c r="A1613" s="37" t="str">
        <f t="shared" si="75"/>
        <v>LEBADFIgnore</v>
      </c>
      <c r="B1613" s="37" t="str">
        <f>VLOOKUP(L1613,Mapping!D:F,3,0)</f>
        <v>Ignore</v>
      </c>
      <c r="C1613" s="37" t="str">
        <f>VLOOKUP(L1613,Mapping!D:G,4,0)</f>
        <v>Ignore</v>
      </c>
      <c r="D1613" s="38">
        <f t="shared" si="76"/>
        <v>0</v>
      </c>
      <c r="E1613" s="38">
        <f t="shared" si="77"/>
        <v>-4.1691024150000002</v>
      </c>
      <c r="F1613" s="37">
        <f>VLOOKUP(L1613,Mapping!D:H,5,0)</f>
        <v>0</v>
      </c>
      <c r="G1613" t="s">
        <v>562</v>
      </c>
      <c r="H1613" t="s">
        <v>1359</v>
      </c>
      <c r="I1613" t="s">
        <v>1360</v>
      </c>
      <c r="J1613">
        <v>303000</v>
      </c>
      <c r="K1613" t="s">
        <v>626</v>
      </c>
      <c r="L1613">
        <v>390445</v>
      </c>
      <c r="M1613">
        <v>0</v>
      </c>
      <c r="N1613" t="s">
        <v>635</v>
      </c>
      <c r="O1613" t="s">
        <v>565</v>
      </c>
      <c r="P1613">
        <v>-41691024.149999999</v>
      </c>
      <c r="Q1613">
        <v>0</v>
      </c>
      <c r="R1613">
        <v>0</v>
      </c>
      <c r="S1613">
        <v>0</v>
      </c>
      <c r="T1613">
        <v>-41691024.149999999</v>
      </c>
      <c r="U1613">
        <v>0</v>
      </c>
      <c r="V1613">
        <v>-41691024.149999999</v>
      </c>
      <c r="W1613">
        <v>0</v>
      </c>
      <c r="X1613">
        <v>0</v>
      </c>
      <c r="Y1613">
        <v>0</v>
      </c>
      <c r="Z1613">
        <v>-41691024.149999999</v>
      </c>
      <c r="AA1613">
        <v>0</v>
      </c>
    </row>
    <row r="1614" spans="1:27" ht="15" customHeight="1" x14ac:dyDescent="0.25">
      <c r="A1614" s="37" t="str">
        <f t="shared" si="75"/>
        <v>LEBADFIgnore</v>
      </c>
      <c r="B1614" s="37" t="str">
        <f>VLOOKUP(L1614,Mapping!D:F,3,0)</f>
        <v>Ignore</v>
      </c>
      <c r="C1614" s="37" t="str">
        <f>VLOOKUP(L1614,Mapping!D:G,4,0)</f>
        <v>Ignore</v>
      </c>
      <c r="D1614" s="38">
        <f t="shared" si="76"/>
        <v>0</v>
      </c>
      <c r="E1614" s="38">
        <f t="shared" si="77"/>
        <v>-3.8573844000000003E-2</v>
      </c>
      <c r="F1614" s="37">
        <f>VLOOKUP(L1614,Mapping!D:H,5,0)</f>
        <v>0</v>
      </c>
      <c r="G1614" t="s">
        <v>562</v>
      </c>
      <c r="H1614" t="s">
        <v>1359</v>
      </c>
      <c r="I1614" t="s">
        <v>1360</v>
      </c>
      <c r="J1614">
        <v>303000</v>
      </c>
      <c r="K1614" t="s">
        <v>626</v>
      </c>
      <c r="L1614">
        <v>390446</v>
      </c>
      <c r="M1614">
        <v>0</v>
      </c>
      <c r="N1614" t="s">
        <v>636</v>
      </c>
      <c r="O1614" t="s">
        <v>565</v>
      </c>
      <c r="P1614">
        <v>-385738.44</v>
      </c>
      <c r="Q1614">
        <v>0</v>
      </c>
      <c r="R1614">
        <v>0</v>
      </c>
      <c r="S1614">
        <v>0</v>
      </c>
      <c r="T1614">
        <v>-385738.44</v>
      </c>
      <c r="U1614">
        <v>0</v>
      </c>
      <c r="V1614">
        <v>-385738.44</v>
      </c>
      <c r="W1614">
        <v>0</v>
      </c>
      <c r="X1614">
        <v>0</v>
      </c>
      <c r="Y1614">
        <v>0</v>
      </c>
      <c r="Z1614">
        <v>-385738.44</v>
      </c>
      <c r="AA1614">
        <v>0</v>
      </c>
    </row>
    <row r="1615" spans="1:27" ht="15" customHeight="1" x14ac:dyDescent="0.25">
      <c r="A1615" s="37" t="str">
        <f t="shared" si="75"/>
        <v>LEBADF5.3</v>
      </c>
      <c r="B1615" s="37">
        <f>VLOOKUP(L1615,Mapping!D:F,3,0)</f>
        <v>5.3</v>
      </c>
      <c r="C1615" s="37" t="str">
        <f>VLOOKUP(L1615,Mapping!D:G,4,0)</f>
        <v>Ignore</v>
      </c>
      <c r="D1615" s="38">
        <f t="shared" si="76"/>
        <v>55.446414867999998</v>
      </c>
      <c r="E1615" s="38">
        <f t="shared" si="77"/>
        <v>128.225008586</v>
      </c>
      <c r="F1615" s="37">
        <f>VLOOKUP(L1615,Mapping!D:H,5,0)</f>
        <v>0</v>
      </c>
      <c r="G1615" t="s">
        <v>562</v>
      </c>
      <c r="H1615" t="s">
        <v>1359</v>
      </c>
      <c r="I1615" t="s">
        <v>1360</v>
      </c>
      <c r="J1615">
        <v>410000</v>
      </c>
      <c r="K1615" t="s">
        <v>637</v>
      </c>
      <c r="L1615">
        <v>411100</v>
      </c>
      <c r="M1615">
        <v>0</v>
      </c>
      <c r="N1615" t="s">
        <v>694</v>
      </c>
      <c r="O1615" t="s">
        <v>565</v>
      </c>
      <c r="P1615">
        <v>0</v>
      </c>
      <c r="Q1615">
        <v>727785937.17999995</v>
      </c>
      <c r="R1615">
        <v>0</v>
      </c>
      <c r="S1615">
        <v>554464148.67999995</v>
      </c>
      <c r="T1615">
        <v>0</v>
      </c>
      <c r="U1615">
        <v>1282250085.8599999</v>
      </c>
      <c r="V1615">
        <v>0</v>
      </c>
      <c r="W1615">
        <v>727785937.17999995</v>
      </c>
      <c r="X1615">
        <v>0</v>
      </c>
      <c r="Y1615">
        <v>554464148.67999995</v>
      </c>
      <c r="Z1615">
        <v>0</v>
      </c>
      <c r="AA1615">
        <v>1282250085.8599999</v>
      </c>
    </row>
    <row r="1616" spans="1:27" ht="15" customHeight="1" x14ac:dyDescent="0.25">
      <c r="A1616" s="37" t="str">
        <f t="shared" si="75"/>
        <v>LEBADF5.3</v>
      </c>
      <c r="B1616" s="37">
        <f>VLOOKUP(L1616,Mapping!D:F,3,0)</f>
        <v>5.3</v>
      </c>
      <c r="C1616" s="37" t="str">
        <f>VLOOKUP(L1616,Mapping!D:G,4,0)</f>
        <v>Ignore</v>
      </c>
      <c r="D1616" s="38">
        <f t="shared" si="76"/>
        <v>0.56906250000000003</v>
      </c>
      <c r="E1616" s="38">
        <f t="shared" si="77"/>
        <v>0.56906250000000003</v>
      </c>
      <c r="F1616" s="37">
        <f>VLOOKUP(L1616,Mapping!D:H,5,0)</f>
        <v>0</v>
      </c>
      <c r="G1616" t="s">
        <v>562</v>
      </c>
      <c r="H1616" t="s">
        <v>1359</v>
      </c>
      <c r="I1616" t="s">
        <v>1360</v>
      </c>
      <c r="J1616">
        <v>410000</v>
      </c>
      <c r="K1616" t="s">
        <v>637</v>
      </c>
      <c r="L1616">
        <v>412120</v>
      </c>
      <c r="M1616">
        <v>0</v>
      </c>
      <c r="N1616" t="s">
        <v>638</v>
      </c>
      <c r="O1616" t="s">
        <v>565</v>
      </c>
      <c r="P1616">
        <v>0</v>
      </c>
      <c r="Q1616">
        <v>0</v>
      </c>
      <c r="R1616">
        <v>0</v>
      </c>
      <c r="S1616">
        <v>5690625</v>
      </c>
      <c r="T1616">
        <v>0</v>
      </c>
      <c r="U1616">
        <v>5690625</v>
      </c>
      <c r="V1616">
        <v>0</v>
      </c>
      <c r="W1616">
        <v>0</v>
      </c>
      <c r="X1616">
        <v>0</v>
      </c>
      <c r="Y1616">
        <v>5690625</v>
      </c>
      <c r="Z1616">
        <v>0</v>
      </c>
      <c r="AA1616">
        <v>5690625</v>
      </c>
    </row>
    <row r="1617" spans="1:27" ht="15" customHeight="1" x14ac:dyDescent="0.25">
      <c r="A1617" s="37" t="str">
        <f t="shared" si="75"/>
        <v>LEBADF5.3</v>
      </c>
      <c r="B1617" s="37">
        <f>VLOOKUP(L1617,Mapping!D:F,3,0)</f>
        <v>5.3</v>
      </c>
      <c r="C1617" s="37" t="str">
        <f>VLOOKUP(L1617,Mapping!D:G,4,0)</f>
        <v>Ignore</v>
      </c>
      <c r="D1617" s="38">
        <f t="shared" si="76"/>
        <v>1.1140952369999999</v>
      </c>
      <c r="E1617" s="38">
        <f t="shared" si="77"/>
        <v>1.1140952369999999</v>
      </c>
      <c r="F1617" s="37">
        <f>VLOOKUP(L1617,Mapping!D:H,5,0)</f>
        <v>0</v>
      </c>
      <c r="G1617" t="s">
        <v>562</v>
      </c>
      <c r="H1617" t="s">
        <v>1359</v>
      </c>
      <c r="I1617" t="s">
        <v>1360</v>
      </c>
      <c r="J1617">
        <v>410000</v>
      </c>
      <c r="K1617" t="s">
        <v>637</v>
      </c>
      <c r="L1617">
        <v>412130</v>
      </c>
      <c r="M1617">
        <v>0</v>
      </c>
      <c r="N1617" t="s">
        <v>639</v>
      </c>
      <c r="O1617" t="s">
        <v>565</v>
      </c>
      <c r="P1617">
        <v>0</v>
      </c>
      <c r="Q1617">
        <v>0</v>
      </c>
      <c r="R1617">
        <v>0</v>
      </c>
      <c r="S1617">
        <v>11140952.369999999</v>
      </c>
      <c r="T1617">
        <v>0</v>
      </c>
      <c r="U1617">
        <v>11140952.369999999</v>
      </c>
      <c r="V1617">
        <v>0</v>
      </c>
      <c r="W1617">
        <v>0</v>
      </c>
      <c r="X1617">
        <v>0</v>
      </c>
      <c r="Y1617">
        <v>11140952.369999999</v>
      </c>
      <c r="Z1617">
        <v>0</v>
      </c>
      <c r="AA1617">
        <v>11140952.369999999</v>
      </c>
    </row>
    <row r="1618" spans="1:27" ht="15" customHeight="1" x14ac:dyDescent="0.25">
      <c r="A1618" s="37" t="str">
        <f t="shared" si="75"/>
        <v>LEBADF5.3</v>
      </c>
      <c r="B1618" s="37">
        <f>VLOOKUP(L1618,Mapping!D:F,3,0)</f>
        <v>5.3</v>
      </c>
      <c r="C1618" s="37" t="str">
        <f>VLOOKUP(L1618,Mapping!D:G,4,0)</f>
        <v>Ignore</v>
      </c>
      <c r="D1618" s="38">
        <f t="shared" si="76"/>
        <v>3.1895120399999999</v>
      </c>
      <c r="E1618" s="38">
        <f t="shared" si="77"/>
        <v>3.1895120399999999</v>
      </c>
      <c r="F1618" s="37">
        <f>VLOOKUP(L1618,Mapping!D:H,5,0)</f>
        <v>0</v>
      </c>
      <c r="G1618" t="s">
        <v>562</v>
      </c>
      <c r="H1618" t="s">
        <v>1359</v>
      </c>
      <c r="I1618" t="s">
        <v>1360</v>
      </c>
      <c r="J1618">
        <v>410000</v>
      </c>
      <c r="K1618" t="s">
        <v>637</v>
      </c>
      <c r="L1618">
        <v>412135</v>
      </c>
      <c r="M1618">
        <v>0</v>
      </c>
      <c r="N1618" t="s">
        <v>930</v>
      </c>
      <c r="O1618" t="s">
        <v>565</v>
      </c>
      <c r="P1618">
        <v>0</v>
      </c>
      <c r="Q1618">
        <v>0</v>
      </c>
      <c r="R1618">
        <v>0</v>
      </c>
      <c r="S1618">
        <v>31895120.399999999</v>
      </c>
      <c r="T1618">
        <v>0</v>
      </c>
      <c r="U1618">
        <v>31895120.399999999</v>
      </c>
      <c r="V1618">
        <v>0</v>
      </c>
      <c r="W1618">
        <v>0</v>
      </c>
      <c r="X1618">
        <v>0</v>
      </c>
      <c r="Y1618">
        <v>31895120.399999999</v>
      </c>
      <c r="Z1618">
        <v>0</v>
      </c>
      <c r="AA1618">
        <v>31895120.399999999</v>
      </c>
    </row>
    <row r="1619" spans="1:27" ht="15" customHeight="1" x14ac:dyDescent="0.25">
      <c r="A1619" s="37" t="str">
        <f t="shared" si="75"/>
        <v>LEBADF5.3</v>
      </c>
      <c r="B1619" s="37">
        <f>VLOOKUP(L1619,Mapping!D:F,3,0)</f>
        <v>5.3</v>
      </c>
      <c r="C1619" s="37" t="str">
        <f>VLOOKUP(L1619,Mapping!D:G,4,0)</f>
        <v>Ignore</v>
      </c>
      <c r="D1619" s="38">
        <f t="shared" si="76"/>
        <v>30.671319276999998</v>
      </c>
      <c r="E1619" s="38">
        <f t="shared" si="77"/>
        <v>47.158825852999996</v>
      </c>
      <c r="F1619" s="37">
        <f>VLOOKUP(L1619,Mapping!D:H,5,0)</f>
        <v>0</v>
      </c>
      <c r="G1619" t="s">
        <v>562</v>
      </c>
      <c r="H1619" t="s">
        <v>1359</v>
      </c>
      <c r="I1619" t="s">
        <v>1360</v>
      </c>
      <c r="J1619">
        <v>410000</v>
      </c>
      <c r="K1619" t="s">
        <v>637</v>
      </c>
      <c r="L1619">
        <v>413120</v>
      </c>
      <c r="M1619">
        <v>0</v>
      </c>
      <c r="N1619" t="s">
        <v>825</v>
      </c>
      <c r="O1619" t="s">
        <v>565</v>
      </c>
      <c r="P1619">
        <v>0</v>
      </c>
      <c r="Q1619">
        <v>164875065.75999999</v>
      </c>
      <c r="R1619">
        <v>0</v>
      </c>
      <c r="S1619">
        <v>306713192.76999998</v>
      </c>
      <c r="T1619">
        <v>0</v>
      </c>
      <c r="U1619">
        <v>471588258.52999997</v>
      </c>
      <c r="V1619">
        <v>0</v>
      </c>
      <c r="W1619">
        <v>164875065.75999999</v>
      </c>
      <c r="X1619">
        <v>0</v>
      </c>
      <c r="Y1619">
        <v>306713192.76999998</v>
      </c>
      <c r="Z1619">
        <v>0</v>
      </c>
      <c r="AA1619">
        <v>471588258.52999997</v>
      </c>
    </row>
    <row r="1620" spans="1:27" ht="15" customHeight="1" x14ac:dyDescent="0.25">
      <c r="A1620" s="37" t="str">
        <f t="shared" si="75"/>
        <v>LEBADFIgnore</v>
      </c>
      <c r="B1620" s="37" t="str">
        <f>VLOOKUP(L1620,Mapping!D:F,3,0)</f>
        <v>Ignore</v>
      </c>
      <c r="C1620" s="37" t="str">
        <f>VLOOKUP(L1620,Mapping!D:G,4,0)</f>
        <v>Ignore</v>
      </c>
      <c r="D1620" s="38">
        <f t="shared" si="76"/>
        <v>-88.102701447000001</v>
      </c>
      <c r="E1620" s="38">
        <f t="shared" si="77"/>
        <v>36.487432922000004</v>
      </c>
      <c r="F1620" s="37">
        <f>VLOOKUP(L1620,Mapping!D:H,5,0)</f>
        <v>0</v>
      </c>
      <c r="G1620" t="s">
        <v>562</v>
      </c>
      <c r="H1620" t="s">
        <v>1359</v>
      </c>
      <c r="I1620" t="s">
        <v>1360</v>
      </c>
      <c r="J1620">
        <v>430000</v>
      </c>
      <c r="K1620" t="s">
        <v>643</v>
      </c>
      <c r="L1620">
        <v>431100</v>
      </c>
      <c r="M1620">
        <v>0</v>
      </c>
      <c r="N1620" t="s">
        <v>727</v>
      </c>
      <c r="O1620" t="s">
        <v>565</v>
      </c>
      <c r="P1620">
        <v>0</v>
      </c>
      <c r="Q1620">
        <v>1245901343.6900001</v>
      </c>
      <c r="R1620">
        <v>-881027014.47000003</v>
      </c>
      <c r="S1620">
        <v>0</v>
      </c>
      <c r="T1620">
        <v>0</v>
      </c>
      <c r="U1620">
        <v>364874329.22000003</v>
      </c>
      <c r="V1620">
        <v>0</v>
      </c>
      <c r="W1620">
        <v>1245901343.6900001</v>
      </c>
      <c r="X1620">
        <v>-881027014.47000003</v>
      </c>
      <c r="Y1620">
        <v>0</v>
      </c>
      <c r="Z1620">
        <v>0</v>
      </c>
      <c r="AA1620">
        <v>364874329.22000003</v>
      </c>
    </row>
    <row r="1621" spans="1:27" ht="15" customHeight="1" x14ac:dyDescent="0.25">
      <c r="A1621" s="37" t="str">
        <f t="shared" si="75"/>
        <v>LEBADFIgnore</v>
      </c>
      <c r="B1621" s="37" t="str">
        <f>VLOOKUP(L1621,Mapping!D:F,3,0)</f>
        <v>Ignore</v>
      </c>
      <c r="C1621" s="37" t="str">
        <f>VLOOKUP(L1621,Mapping!D:G,4,0)</f>
        <v>Ignore</v>
      </c>
      <c r="D1621" s="38">
        <f t="shared" si="76"/>
        <v>-0.51353749999999998</v>
      </c>
      <c r="E1621" s="38">
        <f t="shared" si="77"/>
        <v>3.2250000000000001E-2</v>
      </c>
      <c r="F1621" s="37">
        <f>VLOOKUP(L1621,Mapping!D:H,5,0)</f>
        <v>0</v>
      </c>
      <c r="G1621" t="s">
        <v>562</v>
      </c>
      <c r="H1621" t="s">
        <v>1359</v>
      </c>
      <c r="I1621" t="s">
        <v>1360</v>
      </c>
      <c r="J1621">
        <v>430000</v>
      </c>
      <c r="K1621" t="s">
        <v>643</v>
      </c>
      <c r="L1621">
        <v>432120</v>
      </c>
      <c r="M1621">
        <v>0</v>
      </c>
      <c r="N1621" t="s">
        <v>644</v>
      </c>
      <c r="O1621" t="s">
        <v>565</v>
      </c>
      <c r="P1621">
        <v>0</v>
      </c>
      <c r="Q1621">
        <v>5457875</v>
      </c>
      <c r="R1621">
        <v>-5135375</v>
      </c>
      <c r="S1621">
        <v>0</v>
      </c>
      <c r="T1621">
        <v>0</v>
      </c>
      <c r="U1621">
        <v>322500</v>
      </c>
      <c r="V1621">
        <v>0</v>
      </c>
      <c r="W1621">
        <v>5457875</v>
      </c>
      <c r="X1621">
        <v>-5135375</v>
      </c>
      <c r="Y1621">
        <v>0</v>
      </c>
      <c r="Z1621">
        <v>0</v>
      </c>
      <c r="AA1621">
        <v>322500</v>
      </c>
    </row>
    <row r="1622" spans="1:27" ht="15" customHeight="1" x14ac:dyDescent="0.25">
      <c r="A1622" s="37" t="str">
        <f t="shared" si="75"/>
        <v>LEBADFIgnore</v>
      </c>
      <c r="B1622" s="37" t="str">
        <f>VLOOKUP(L1622,Mapping!D:F,3,0)</f>
        <v>Ignore</v>
      </c>
      <c r="C1622" s="37" t="str">
        <f>VLOOKUP(L1622,Mapping!D:G,4,0)</f>
        <v>Ignore</v>
      </c>
      <c r="D1622" s="38">
        <f t="shared" si="76"/>
        <v>-0.128925237</v>
      </c>
      <c r="E1622" s="38">
        <f t="shared" si="77"/>
        <v>2.6316583339999999</v>
      </c>
      <c r="F1622" s="37">
        <f>VLOOKUP(L1622,Mapping!D:H,5,0)</f>
        <v>0</v>
      </c>
      <c r="G1622" t="s">
        <v>562</v>
      </c>
      <c r="H1622" t="s">
        <v>1359</v>
      </c>
      <c r="I1622" t="s">
        <v>1360</v>
      </c>
      <c r="J1622">
        <v>430000</v>
      </c>
      <c r="K1622" t="s">
        <v>643</v>
      </c>
      <c r="L1622">
        <v>432130</v>
      </c>
      <c r="M1622">
        <v>0</v>
      </c>
      <c r="N1622" t="s">
        <v>645</v>
      </c>
      <c r="O1622" t="s">
        <v>565</v>
      </c>
      <c r="P1622">
        <v>0</v>
      </c>
      <c r="Q1622">
        <v>27605835.710000001</v>
      </c>
      <c r="R1622">
        <v>-1289252.3700000001</v>
      </c>
      <c r="S1622">
        <v>0</v>
      </c>
      <c r="T1622">
        <v>0</v>
      </c>
      <c r="U1622">
        <v>26316583.34</v>
      </c>
      <c r="V1622">
        <v>0</v>
      </c>
      <c r="W1622">
        <v>27605835.710000001</v>
      </c>
      <c r="X1622">
        <v>-1289252.3700000001</v>
      </c>
      <c r="Y1622">
        <v>0</v>
      </c>
      <c r="Z1622">
        <v>0</v>
      </c>
      <c r="AA1622">
        <v>26316583.34</v>
      </c>
    </row>
    <row r="1623" spans="1:27" ht="15" customHeight="1" x14ac:dyDescent="0.25">
      <c r="A1623" s="37" t="str">
        <f t="shared" si="75"/>
        <v>LEBADFIgnore</v>
      </c>
      <c r="B1623" s="37" t="str">
        <f>VLOOKUP(L1623,Mapping!D:F,3,0)</f>
        <v>Ignore</v>
      </c>
      <c r="C1623" s="37" t="str">
        <f>VLOOKUP(L1623,Mapping!D:G,4,0)</f>
        <v>Ignore</v>
      </c>
      <c r="D1623" s="38">
        <f t="shared" si="76"/>
        <v>-3.3472220719999997</v>
      </c>
      <c r="E1623" s="38">
        <f t="shared" si="77"/>
        <v>0</v>
      </c>
      <c r="F1623" s="37">
        <f>VLOOKUP(L1623,Mapping!D:H,5,0)</f>
        <v>0</v>
      </c>
      <c r="G1623" t="s">
        <v>562</v>
      </c>
      <c r="H1623" t="s">
        <v>1359</v>
      </c>
      <c r="I1623" t="s">
        <v>1360</v>
      </c>
      <c r="J1623">
        <v>430000</v>
      </c>
      <c r="K1623" t="s">
        <v>643</v>
      </c>
      <c r="L1623">
        <v>432135</v>
      </c>
      <c r="M1623">
        <v>0</v>
      </c>
      <c r="N1623" t="s">
        <v>646</v>
      </c>
      <c r="O1623" t="s">
        <v>565</v>
      </c>
      <c r="P1623">
        <v>0</v>
      </c>
      <c r="Q1623">
        <v>33472220.719999999</v>
      </c>
      <c r="R1623">
        <v>-33472220.719999999</v>
      </c>
      <c r="S1623">
        <v>0</v>
      </c>
      <c r="T1623">
        <v>0</v>
      </c>
      <c r="U1623">
        <v>0</v>
      </c>
      <c r="V1623">
        <v>0</v>
      </c>
      <c r="W1623">
        <v>33472220.719999999</v>
      </c>
      <c r="X1623">
        <v>-33472220.719999999</v>
      </c>
      <c r="Y1623">
        <v>0</v>
      </c>
      <c r="Z1623">
        <v>0</v>
      </c>
      <c r="AA1623">
        <v>0</v>
      </c>
    </row>
    <row r="1624" spans="1:27" ht="15" customHeight="1" x14ac:dyDescent="0.25">
      <c r="A1624" s="37" t="str">
        <f t="shared" si="75"/>
        <v>LEBADFIgnore</v>
      </c>
      <c r="B1624" s="37" t="str">
        <f>VLOOKUP(L1624,Mapping!D:F,3,0)</f>
        <v>Ignore</v>
      </c>
      <c r="C1624" s="37" t="str">
        <f>VLOOKUP(L1624,Mapping!D:G,4,0)</f>
        <v>Ignore</v>
      </c>
      <c r="D1624" s="38">
        <f t="shared" si="76"/>
        <v>-0.242050663</v>
      </c>
      <c r="E1624" s="38">
        <f t="shared" si="77"/>
        <v>0.409228694</v>
      </c>
      <c r="F1624" s="37">
        <f>VLOOKUP(L1624,Mapping!D:H,5,0)</f>
        <v>0</v>
      </c>
      <c r="G1624" t="s">
        <v>562</v>
      </c>
      <c r="H1624" t="s">
        <v>1359</v>
      </c>
      <c r="I1624" t="s">
        <v>1360</v>
      </c>
      <c r="J1624">
        <v>430000</v>
      </c>
      <c r="K1624" t="s">
        <v>643</v>
      </c>
      <c r="L1624">
        <v>433120</v>
      </c>
      <c r="M1624">
        <v>0</v>
      </c>
      <c r="N1624" t="s">
        <v>826</v>
      </c>
      <c r="O1624" t="s">
        <v>565</v>
      </c>
      <c r="P1624">
        <v>0</v>
      </c>
      <c r="Q1624">
        <v>6512793.5700000003</v>
      </c>
      <c r="R1624">
        <v>-2420506.63</v>
      </c>
      <c r="S1624">
        <v>0</v>
      </c>
      <c r="T1624">
        <v>0</v>
      </c>
      <c r="U1624">
        <v>4092286.94</v>
      </c>
      <c r="V1624">
        <v>0</v>
      </c>
      <c r="W1624">
        <v>6512793.5700000003</v>
      </c>
      <c r="X1624">
        <v>-2420506.63</v>
      </c>
      <c r="Y1624">
        <v>0</v>
      </c>
      <c r="Z1624">
        <v>0</v>
      </c>
      <c r="AA1624">
        <v>4092286.94</v>
      </c>
    </row>
    <row r="1625" spans="1:27" ht="15" customHeight="1" x14ac:dyDescent="0.25">
      <c r="A1625" s="37" t="str">
        <f t="shared" si="75"/>
        <v>LEBADF5.1</v>
      </c>
      <c r="B1625" s="37">
        <f>VLOOKUP(L1625,Mapping!D:F,3,0)</f>
        <v>5.0999999999999996</v>
      </c>
      <c r="C1625" s="37" t="str">
        <f>VLOOKUP(L1625,Mapping!D:G,4,0)</f>
        <v>Ignore</v>
      </c>
      <c r="D1625" s="38">
        <f t="shared" si="76"/>
        <v>2.3711837719999997</v>
      </c>
      <c r="E1625" s="38">
        <f t="shared" si="77"/>
        <v>8.5753346219999997</v>
      </c>
      <c r="F1625" s="37">
        <f>VLOOKUP(L1625,Mapping!D:H,5,0)</f>
        <v>0</v>
      </c>
      <c r="G1625" t="s">
        <v>562</v>
      </c>
      <c r="H1625" t="s">
        <v>1359</v>
      </c>
      <c r="I1625" t="s">
        <v>1360</v>
      </c>
      <c r="J1625">
        <v>450000</v>
      </c>
      <c r="K1625" t="s">
        <v>647</v>
      </c>
      <c r="L1625">
        <v>451100</v>
      </c>
      <c r="M1625">
        <v>0</v>
      </c>
      <c r="N1625" t="s">
        <v>695</v>
      </c>
      <c r="O1625" t="s">
        <v>565</v>
      </c>
      <c r="P1625">
        <v>0</v>
      </c>
      <c r="Q1625">
        <v>62041508.5</v>
      </c>
      <c r="R1625">
        <v>0</v>
      </c>
      <c r="S1625">
        <v>23711837.719999999</v>
      </c>
      <c r="T1625">
        <v>0</v>
      </c>
      <c r="U1625">
        <v>85753346.219999999</v>
      </c>
      <c r="V1625">
        <v>0</v>
      </c>
      <c r="W1625">
        <v>62041508.5</v>
      </c>
      <c r="X1625">
        <v>0</v>
      </c>
      <c r="Y1625">
        <v>23711837.719999999</v>
      </c>
      <c r="Z1625">
        <v>0</v>
      </c>
      <c r="AA1625">
        <v>85753346.219999999</v>
      </c>
    </row>
    <row r="1626" spans="1:27" ht="15" customHeight="1" x14ac:dyDescent="0.25">
      <c r="A1626" s="37" t="str">
        <f t="shared" si="75"/>
        <v>LEBADF5.2</v>
      </c>
      <c r="B1626" s="37">
        <f>VLOOKUP(L1626,Mapping!D:F,3,0)</f>
        <v>5.2</v>
      </c>
      <c r="C1626" s="37" t="str">
        <f>VLOOKUP(L1626,Mapping!D:G,4,0)</f>
        <v>Ignore</v>
      </c>
      <c r="D1626" s="38">
        <f t="shared" si="76"/>
        <v>1.3150295999999999E-2</v>
      </c>
      <c r="E1626" s="38">
        <f t="shared" si="77"/>
        <v>2.7201217999999999E-2</v>
      </c>
      <c r="F1626" s="37">
        <f>VLOOKUP(L1626,Mapping!D:H,5,0)</f>
        <v>0</v>
      </c>
      <c r="G1626" t="s">
        <v>562</v>
      </c>
      <c r="H1626" t="s">
        <v>1359</v>
      </c>
      <c r="I1626" t="s">
        <v>1360</v>
      </c>
      <c r="J1626">
        <v>450000</v>
      </c>
      <c r="K1626" t="s">
        <v>647</v>
      </c>
      <c r="L1626">
        <v>452111</v>
      </c>
      <c r="M1626">
        <v>0</v>
      </c>
      <c r="N1626" t="s">
        <v>649</v>
      </c>
      <c r="O1626" t="s">
        <v>565</v>
      </c>
      <c r="P1626">
        <v>0</v>
      </c>
      <c r="Q1626">
        <v>140509.22</v>
      </c>
      <c r="R1626">
        <v>0</v>
      </c>
      <c r="S1626">
        <v>131502.96</v>
      </c>
      <c r="T1626">
        <v>0</v>
      </c>
      <c r="U1626">
        <v>272012.18</v>
      </c>
      <c r="V1626">
        <v>0</v>
      </c>
      <c r="W1626">
        <v>140509.22</v>
      </c>
      <c r="X1626">
        <v>0</v>
      </c>
      <c r="Y1626">
        <v>131502.96</v>
      </c>
      <c r="Z1626">
        <v>0</v>
      </c>
      <c r="AA1626">
        <v>272012.18</v>
      </c>
    </row>
    <row r="1627" spans="1:27" ht="15" customHeight="1" x14ac:dyDescent="0.25">
      <c r="A1627" s="37" t="str">
        <f t="shared" si="75"/>
        <v>LEBADF5.2</v>
      </c>
      <c r="B1627" s="37">
        <f>VLOOKUP(L1627,Mapping!D:F,3,0)</f>
        <v>5.2</v>
      </c>
      <c r="C1627" s="37" t="str">
        <f>VLOOKUP(L1627,Mapping!D:G,4,0)</f>
        <v>Ignore</v>
      </c>
      <c r="D1627" s="38">
        <f t="shared" si="76"/>
        <v>1.7717260269999999</v>
      </c>
      <c r="E1627" s="38">
        <f t="shared" si="77"/>
        <v>2.7727141249999998</v>
      </c>
      <c r="F1627" s="37">
        <f>VLOOKUP(L1627,Mapping!D:H,5,0)</f>
        <v>0</v>
      </c>
      <c r="G1627" t="s">
        <v>562</v>
      </c>
      <c r="H1627" t="s">
        <v>1359</v>
      </c>
      <c r="I1627" t="s">
        <v>1360</v>
      </c>
      <c r="J1627">
        <v>450000</v>
      </c>
      <c r="K1627" t="s">
        <v>647</v>
      </c>
      <c r="L1627">
        <v>452120</v>
      </c>
      <c r="M1627">
        <v>0</v>
      </c>
      <c r="N1627" t="s">
        <v>650</v>
      </c>
      <c r="O1627" t="s">
        <v>565</v>
      </c>
      <c r="P1627">
        <v>0</v>
      </c>
      <c r="Q1627">
        <v>10009880.98</v>
      </c>
      <c r="R1627">
        <v>0</v>
      </c>
      <c r="S1627">
        <v>17717260.27</v>
      </c>
      <c r="T1627">
        <v>0</v>
      </c>
      <c r="U1627">
        <v>27727141.25</v>
      </c>
      <c r="V1627">
        <v>0</v>
      </c>
      <c r="W1627">
        <v>10009880.98</v>
      </c>
      <c r="X1627">
        <v>0</v>
      </c>
      <c r="Y1627">
        <v>17717260.27</v>
      </c>
      <c r="Z1627">
        <v>0</v>
      </c>
      <c r="AA1627">
        <v>27727141.25</v>
      </c>
    </row>
    <row r="1628" spans="1:27" ht="15" customHeight="1" x14ac:dyDescent="0.25">
      <c r="A1628" s="37" t="str">
        <f t="shared" si="75"/>
        <v>LEBADF5.2</v>
      </c>
      <c r="B1628" s="37">
        <f>VLOOKUP(L1628,Mapping!D:F,3,0)</f>
        <v>5.2</v>
      </c>
      <c r="C1628" s="37" t="str">
        <f>VLOOKUP(L1628,Mapping!D:G,4,0)</f>
        <v>Ignore</v>
      </c>
      <c r="D1628" s="38">
        <f t="shared" si="76"/>
        <v>3.2580888890000002</v>
      </c>
      <c r="E1628" s="38">
        <f t="shared" si="77"/>
        <v>6.3575888889999996</v>
      </c>
      <c r="F1628" s="37">
        <f>VLOOKUP(L1628,Mapping!D:H,5,0)</f>
        <v>0</v>
      </c>
      <c r="G1628" t="s">
        <v>562</v>
      </c>
      <c r="H1628" t="s">
        <v>1359</v>
      </c>
      <c r="I1628" t="s">
        <v>1360</v>
      </c>
      <c r="J1628">
        <v>450000</v>
      </c>
      <c r="K1628" t="s">
        <v>647</v>
      </c>
      <c r="L1628">
        <v>452130</v>
      </c>
      <c r="M1628">
        <v>0</v>
      </c>
      <c r="N1628" t="s">
        <v>651</v>
      </c>
      <c r="O1628" t="s">
        <v>565</v>
      </c>
      <c r="P1628">
        <v>0</v>
      </c>
      <c r="Q1628">
        <v>30995000</v>
      </c>
      <c r="R1628">
        <v>0</v>
      </c>
      <c r="S1628">
        <v>32580888.890000001</v>
      </c>
      <c r="T1628">
        <v>0</v>
      </c>
      <c r="U1628">
        <v>63575888.890000001</v>
      </c>
      <c r="V1628">
        <v>0</v>
      </c>
      <c r="W1628">
        <v>30995000</v>
      </c>
      <c r="X1628">
        <v>0</v>
      </c>
      <c r="Y1628">
        <v>32580888.890000001</v>
      </c>
      <c r="Z1628">
        <v>0</v>
      </c>
      <c r="AA1628">
        <v>63575888.890000001</v>
      </c>
    </row>
    <row r="1629" spans="1:27" ht="15" customHeight="1" x14ac:dyDescent="0.25">
      <c r="A1629" s="37" t="str">
        <f t="shared" si="75"/>
        <v>LEBADF5.2</v>
      </c>
      <c r="B1629" s="37">
        <f>VLOOKUP(L1629,Mapping!D:F,3,0)</f>
        <v>5.2</v>
      </c>
      <c r="C1629" s="37" t="str">
        <f>VLOOKUP(L1629,Mapping!D:G,4,0)</f>
        <v>Ignore</v>
      </c>
      <c r="D1629" s="38">
        <f t="shared" si="76"/>
        <v>0.55883208099999993</v>
      </c>
      <c r="E1629" s="38">
        <f t="shared" si="77"/>
        <v>3.877447681</v>
      </c>
      <c r="F1629" s="37">
        <f>VLOOKUP(L1629,Mapping!D:H,5,0)</f>
        <v>0</v>
      </c>
      <c r="G1629" t="s">
        <v>562</v>
      </c>
      <c r="H1629" t="s">
        <v>1359</v>
      </c>
      <c r="I1629" t="s">
        <v>1360</v>
      </c>
      <c r="J1629">
        <v>450000</v>
      </c>
      <c r="K1629" t="s">
        <v>647</v>
      </c>
      <c r="L1629">
        <v>452135</v>
      </c>
      <c r="M1629">
        <v>0</v>
      </c>
      <c r="N1629" t="s">
        <v>652</v>
      </c>
      <c r="O1629" t="s">
        <v>565</v>
      </c>
      <c r="P1629">
        <v>0</v>
      </c>
      <c r="Q1629">
        <v>33186156</v>
      </c>
      <c r="R1629">
        <v>0</v>
      </c>
      <c r="S1629">
        <v>5588320.8099999996</v>
      </c>
      <c r="T1629">
        <v>0</v>
      </c>
      <c r="U1629">
        <v>38774476.810000002</v>
      </c>
      <c r="V1629">
        <v>0</v>
      </c>
      <c r="W1629">
        <v>33186156</v>
      </c>
      <c r="X1629">
        <v>0</v>
      </c>
      <c r="Y1629">
        <v>5588320.8099999996</v>
      </c>
      <c r="Z1629">
        <v>0</v>
      </c>
      <c r="AA1629">
        <v>38774476.810000002</v>
      </c>
    </row>
    <row r="1630" spans="1:27" ht="15" customHeight="1" x14ac:dyDescent="0.25">
      <c r="A1630" s="37" t="str">
        <f t="shared" si="75"/>
        <v>LEBADF5.2</v>
      </c>
      <c r="B1630" s="37">
        <f>VLOOKUP(L1630,Mapping!D:F,3,0)</f>
        <v>5.2</v>
      </c>
      <c r="C1630" s="37" t="str">
        <f>VLOOKUP(L1630,Mapping!D:G,4,0)</f>
        <v>Ignore</v>
      </c>
      <c r="D1630" s="38">
        <f t="shared" si="76"/>
        <v>0</v>
      </c>
      <c r="E1630" s="38">
        <f t="shared" si="77"/>
        <v>1.997065E-2</v>
      </c>
      <c r="F1630" s="37">
        <f>VLOOKUP(L1630,Mapping!D:H,5,0)</f>
        <v>0</v>
      </c>
      <c r="G1630" t="s">
        <v>562</v>
      </c>
      <c r="H1630" t="s">
        <v>1359</v>
      </c>
      <c r="I1630" t="s">
        <v>1360</v>
      </c>
      <c r="J1630">
        <v>450000</v>
      </c>
      <c r="K1630" t="s">
        <v>647</v>
      </c>
      <c r="L1630">
        <v>452180</v>
      </c>
      <c r="M1630">
        <v>0</v>
      </c>
      <c r="N1630" t="s">
        <v>770</v>
      </c>
      <c r="O1630" t="s">
        <v>565</v>
      </c>
      <c r="P1630">
        <v>0</v>
      </c>
      <c r="Q1630">
        <v>199706.5</v>
      </c>
      <c r="R1630">
        <v>0</v>
      </c>
      <c r="S1630">
        <v>0</v>
      </c>
      <c r="T1630">
        <v>0</v>
      </c>
      <c r="U1630">
        <v>199706.5</v>
      </c>
      <c r="V1630">
        <v>0</v>
      </c>
      <c r="W1630">
        <v>199706.5</v>
      </c>
      <c r="X1630">
        <v>0</v>
      </c>
      <c r="Y1630">
        <v>0</v>
      </c>
      <c r="Z1630">
        <v>0</v>
      </c>
      <c r="AA1630">
        <v>199706.5</v>
      </c>
    </row>
    <row r="1631" spans="1:27" ht="15" customHeight="1" x14ac:dyDescent="0.25">
      <c r="A1631" s="37" t="str">
        <f t="shared" si="75"/>
        <v>LEBADF5.2</v>
      </c>
      <c r="B1631" s="37">
        <f>VLOOKUP(L1631,Mapping!D:F,3,0)</f>
        <v>5.2</v>
      </c>
      <c r="C1631" s="37" t="str">
        <f>VLOOKUP(L1631,Mapping!D:G,4,0)</f>
        <v>Ignore</v>
      </c>
      <c r="D1631" s="38">
        <f t="shared" si="76"/>
        <v>1.2228441220000001</v>
      </c>
      <c r="E1631" s="38">
        <f t="shared" si="77"/>
        <v>2.1394961640000001</v>
      </c>
      <c r="F1631" s="37">
        <f>VLOOKUP(L1631,Mapping!D:H,5,0)</f>
        <v>0</v>
      </c>
      <c r="G1631" t="s">
        <v>562</v>
      </c>
      <c r="H1631" t="s">
        <v>1359</v>
      </c>
      <c r="I1631" t="s">
        <v>1360</v>
      </c>
      <c r="J1631">
        <v>450000</v>
      </c>
      <c r="K1631" t="s">
        <v>647</v>
      </c>
      <c r="L1631">
        <v>452247</v>
      </c>
      <c r="M1631">
        <v>0</v>
      </c>
      <c r="N1631" t="s">
        <v>655</v>
      </c>
      <c r="O1631" t="s">
        <v>565</v>
      </c>
      <c r="P1631">
        <v>0</v>
      </c>
      <c r="Q1631">
        <v>9166520.4199999999</v>
      </c>
      <c r="R1631">
        <v>0</v>
      </c>
      <c r="S1631">
        <v>12228441.220000001</v>
      </c>
      <c r="T1631">
        <v>0</v>
      </c>
      <c r="U1631">
        <v>21394961.640000001</v>
      </c>
      <c r="V1631">
        <v>0</v>
      </c>
      <c r="W1631">
        <v>9166520.4199999999</v>
      </c>
      <c r="X1631">
        <v>0</v>
      </c>
      <c r="Y1631">
        <v>12228441.220000001</v>
      </c>
      <c r="Z1631">
        <v>0</v>
      </c>
      <c r="AA1631">
        <v>21394961.640000001</v>
      </c>
    </row>
    <row r="1632" spans="1:27" ht="15" customHeight="1" x14ac:dyDescent="0.25">
      <c r="A1632" s="37" t="str">
        <f t="shared" si="75"/>
        <v>LEBADF5.5</v>
      </c>
      <c r="B1632" s="37">
        <f>VLOOKUP(L1632,Mapping!D:F,3,0)</f>
        <v>5.5</v>
      </c>
      <c r="C1632" s="37" t="str">
        <f>VLOOKUP(L1632,Mapping!D:G,4,0)</f>
        <v>Ignore</v>
      </c>
      <c r="D1632" s="38">
        <f t="shared" si="76"/>
        <v>9.5111539999999991E-3</v>
      </c>
      <c r="E1632" s="38">
        <f t="shared" si="77"/>
        <v>9.5111539999999991E-3</v>
      </c>
      <c r="F1632" s="37">
        <f>VLOOKUP(L1632,Mapping!D:H,5,0)</f>
        <v>0</v>
      </c>
      <c r="G1632" t="s">
        <v>562</v>
      </c>
      <c r="H1632" t="s">
        <v>1359</v>
      </c>
      <c r="I1632" t="s">
        <v>1360</v>
      </c>
      <c r="J1632">
        <v>460000</v>
      </c>
      <c r="K1632" t="s">
        <v>656</v>
      </c>
      <c r="L1632">
        <v>452233</v>
      </c>
      <c r="M1632">
        <v>0</v>
      </c>
      <c r="N1632" t="s">
        <v>657</v>
      </c>
      <c r="O1632" t="s">
        <v>565</v>
      </c>
      <c r="P1632">
        <v>0</v>
      </c>
      <c r="Q1632">
        <v>0</v>
      </c>
      <c r="R1632">
        <v>0</v>
      </c>
      <c r="S1632">
        <v>95111.54</v>
      </c>
      <c r="T1632">
        <v>0</v>
      </c>
      <c r="U1632">
        <v>95111.54</v>
      </c>
      <c r="V1632">
        <v>0</v>
      </c>
      <c r="W1632">
        <v>0</v>
      </c>
      <c r="X1632">
        <v>0</v>
      </c>
      <c r="Y1632">
        <v>95111.54</v>
      </c>
      <c r="Z1632">
        <v>0</v>
      </c>
      <c r="AA1632">
        <v>95111.54</v>
      </c>
    </row>
    <row r="1633" spans="1:27" ht="15" customHeight="1" x14ac:dyDescent="0.25">
      <c r="A1633" s="37" t="str">
        <f t="shared" si="75"/>
        <v>LEBADF5.5</v>
      </c>
      <c r="B1633" s="37">
        <f>VLOOKUP(L1633,Mapping!D:F,3,0)</f>
        <v>5.5</v>
      </c>
      <c r="C1633" s="37" t="str">
        <f>VLOOKUP(L1633,Mapping!D:G,4,0)</f>
        <v>Ignore</v>
      </c>
      <c r="D1633" s="38">
        <f t="shared" si="76"/>
        <v>2.2867967999999999E-2</v>
      </c>
      <c r="E1633" s="38">
        <f t="shared" si="77"/>
        <v>7.9585889000000007E-2</v>
      </c>
      <c r="F1633" s="37">
        <f>VLOOKUP(L1633,Mapping!D:H,5,0)</f>
        <v>0</v>
      </c>
      <c r="G1633" t="s">
        <v>562</v>
      </c>
      <c r="H1633" t="s">
        <v>1359</v>
      </c>
      <c r="I1633" t="s">
        <v>1360</v>
      </c>
      <c r="J1633">
        <v>460000</v>
      </c>
      <c r="K1633" t="s">
        <v>656</v>
      </c>
      <c r="L1633">
        <v>455103</v>
      </c>
      <c r="M1633">
        <v>0</v>
      </c>
      <c r="N1633" t="s">
        <v>658</v>
      </c>
      <c r="O1633" t="s">
        <v>565</v>
      </c>
      <c r="P1633">
        <v>0</v>
      </c>
      <c r="Q1633">
        <v>567179.21</v>
      </c>
      <c r="R1633">
        <v>0</v>
      </c>
      <c r="S1633">
        <v>228679.67999999999</v>
      </c>
      <c r="T1633">
        <v>0</v>
      </c>
      <c r="U1633">
        <v>795858.89</v>
      </c>
      <c r="V1633">
        <v>0</v>
      </c>
      <c r="W1633">
        <v>567179.21</v>
      </c>
      <c r="X1633">
        <v>0</v>
      </c>
      <c r="Y1633">
        <v>228679.67999999999</v>
      </c>
      <c r="Z1633">
        <v>0</v>
      </c>
      <c r="AA1633">
        <v>795858.89</v>
      </c>
    </row>
    <row r="1634" spans="1:27" ht="15" customHeight="1" x14ac:dyDescent="0.25">
      <c r="A1634" s="37" t="str">
        <f t="shared" si="75"/>
        <v>LEBADF5.5</v>
      </c>
      <c r="B1634" s="37">
        <f>VLOOKUP(L1634,Mapping!D:F,3,0)</f>
        <v>5.5</v>
      </c>
      <c r="C1634" s="37" t="str">
        <f>VLOOKUP(L1634,Mapping!D:G,4,0)</f>
        <v>Ignore</v>
      </c>
      <c r="D1634" s="38">
        <f t="shared" si="76"/>
        <v>2.9579999999999999E-6</v>
      </c>
      <c r="E1634" s="38">
        <f t="shared" si="77"/>
        <v>-5.0548000000000005E-5</v>
      </c>
      <c r="F1634" s="37">
        <f>VLOOKUP(L1634,Mapping!D:H,5,0)</f>
        <v>0</v>
      </c>
      <c r="G1634" t="s">
        <v>562</v>
      </c>
      <c r="H1634" t="s">
        <v>1359</v>
      </c>
      <c r="I1634" t="s">
        <v>1360</v>
      </c>
      <c r="J1634">
        <v>460000</v>
      </c>
      <c r="K1634" t="s">
        <v>656</v>
      </c>
      <c r="L1634">
        <v>460000</v>
      </c>
      <c r="M1634">
        <v>0</v>
      </c>
      <c r="N1634" t="s">
        <v>706</v>
      </c>
      <c r="O1634" t="s">
        <v>565</v>
      </c>
      <c r="P1634">
        <v>-535.06000000000006</v>
      </c>
      <c r="Q1634">
        <v>0</v>
      </c>
      <c r="R1634">
        <v>0</v>
      </c>
      <c r="S1634">
        <v>29.58</v>
      </c>
      <c r="T1634">
        <v>-505.48</v>
      </c>
      <c r="U1634">
        <v>0</v>
      </c>
      <c r="V1634">
        <v>-535.06000000000006</v>
      </c>
      <c r="W1634">
        <v>0</v>
      </c>
      <c r="X1634">
        <v>0</v>
      </c>
      <c r="Y1634">
        <v>29.58</v>
      </c>
      <c r="Z1634">
        <v>-505.48</v>
      </c>
      <c r="AA1634">
        <v>0</v>
      </c>
    </row>
    <row r="1635" spans="1:27" ht="15" customHeight="1" x14ac:dyDescent="0.25">
      <c r="A1635" s="37" t="str">
        <f t="shared" si="75"/>
        <v>LEBADF5.5</v>
      </c>
      <c r="B1635" s="37">
        <f>VLOOKUP(L1635,Mapping!D:F,3,0)</f>
        <v>5.5</v>
      </c>
      <c r="C1635" s="37" t="str">
        <f>VLOOKUP(L1635,Mapping!D:G,4,0)</f>
        <v>Ignore</v>
      </c>
      <c r="D1635" s="38">
        <f t="shared" si="76"/>
        <v>-1.732843E-3</v>
      </c>
      <c r="E1635" s="38">
        <f t="shared" si="77"/>
        <v>-4.3769279999999995E-3</v>
      </c>
      <c r="F1635" s="37">
        <f>VLOOKUP(L1635,Mapping!D:H,5,0)</f>
        <v>0</v>
      </c>
      <c r="G1635" t="s">
        <v>562</v>
      </c>
      <c r="H1635" t="s">
        <v>1359</v>
      </c>
      <c r="I1635" t="s">
        <v>1360</v>
      </c>
      <c r="J1635">
        <v>460000</v>
      </c>
      <c r="K1635" t="s">
        <v>656</v>
      </c>
      <c r="L1635">
        <v>460100</v>
      </c>
      <c r="M1635">
        <v>0</v>
      </c>
      <c r="N1635" t="s">
        <v>729</v>
      </c>
      <c r="O1635" t="s">
        <v>565</v>
      </c>
      <c r="P1635">
        <v>-26440.85</v>
      </c>
      <c r="Q1635">
        <v>0</v>
      </c>
      <c r="R1635">
        <v>-17328.43</v>
      </c>
      <c r="S1635">
        <v>0</v>
      </c>
      <c r="T1635">
        <v>-43769.279999999999</v>
      </c>
      <c r="U1635">
        <v>0</v>
      </c>
      <c r="V1635">
        <v>-26440.85</v>
      </c>
      <c r="W1635">
        <v>0</v>
      </c>
      <c r="X1635">
        <v>-17328.43</v>
      </c>
      <c r="Y1635">
        <v>0</v>
      </c>
      <c r="Z1635">
        <v>-43769.279999999999</v>
      </c>
      <c r="AA1635">
        <v>0</v>
      </c>
    </row>
    <row r="1636" spans="1:27" ht="15" customHeight="1" x14ac:dyDescent="0.25">
      <c r="A1636" s="37" t="str">
        <f t="shared" si="75"/>
        <v>LEBADF5.5</v>
      </c>
      <c r="B1636" s="37">
        <f>VLOOKUP(L1636,Mapping!D:F,3,0)</f>
        <v>5.5</v>
      </c>
      <c r="C1636" s="37" t="str">
        <f>VLOOKUP(L1636,Mapping!D:G,4,0)</f>
        <v>Ignore</v>
      </c>
      <c r="D1636" s="38">
        <f t="shared" si="76"/>
        <v>1.204611E-3</v>
      </c>
      <c r="E1636" s="38">
        <f t="shared" si="77"/>
        <v>6.0940589999999998E-3</v>
      </c>
      <c r="F1636" s="37">
        <f>VLOOKUP(L1636,Mapping!D:H,5,0)</f>
        <v>0</v>
      </c>
      <c r="G1636" t="s">
        <v>562</v>
      </c>
      <c r="H1636" t="s">
        <v>1359</v>
      </c>
      <c r="I1636" t="s">
        <v>1360</v>
      </c>
      <c r="J1636">
        <v>460000</v>
      </c>
      <c r="K1636" t="s">
        <v>656</v>
      </c>
      <c r="L1636">
        <v>460101</v>
      </c>
      <c r="M1636">
        <v>0</v>
      </c>
      <c r="N1636" t="s">
        <v>732</v>
      </c>
      <c r="O1636" t="s">
        <v>565</v>
      </c>
      <c r="P1636">
        <v>0</v>
      </c>
      <c r="Q1636">
        <v>48894.48</v>
      </c>
      <c r="R1636">
        <v>0</v>
      </c>
      <c r="S1636">
        <v>12046.11</v>
      </c>
      <c r="T1636">
        <v>0</v>
      </c>
      <c r="U1636">
        <v>60940.59</v>
      </c>
      <c r="V1636">
        <v>0</v>
      </c>
      <c r="W1636">
        <v>48894.48</v>
      </c>
      <c r="X1636">
        <v>0</v>
      </c>
      <c r="Y1636">
        <v>12046.11</v>
      </c>
      <c r="Z1636">
        <v>0</v>
      </c>
      <c r="AA1636">
        <v>60940.59</v>
      </c>
    </row>
    <row r="1637" spans="1:27" ht="15" customHeight="1" x14ac:dyDescent="0.25">
      <c r="A1637" s="37" t="str">
        <f t="shared" si="75"/>
        <v>LEBADF5.5</v>
      </c>
      <c r="B1637" s="37">
        <f>VLOOKUP(L1637,Mapping!D:F,3,0)</f>
        <v>5.5</v>
      </c>
      <c r="C1637" s="37" t="str">
        <f>VLOOKUP(L1637,Mapping!D:G,4,0)</f>
        <v>Ignore</v>
      </c>
      <c r="D1637" s="38">
        <f t="shared" si="76"/>
        <v>5.9999999999999995E-8</v>
      </c>
      <c r="E1637" s="38">
        <f t="shared" si="77"/>
        <v>5.06E-7</v>
      </c>
      <c r="F1637" s="37">
        <f>VLOOKUP(L1637,Mapping!D:H,5,0)</f>
        <v>0</v>
      </c>
      <c r="G1637" t="s">
        <v>562</v>
      </c>
      <c r="H1637" t="s">
        <v>1359</v>
      </c>
      <c r="I1637" t="s">
        <v>1360</v>
      </c>
      <c r="J1637">
        <v>460000</v>
      </c>
      <c r="K1637" t="s">
        <v>656</v>
      </c>
      <c r="L1637">
        <v>460102</v>
      </c>
      <c r="M1637">
        <v>0</v>
      </c>
      <c r="N1637" t="s">
        <v>733</v>
      </c>
      <c r="O1637" t="s">
        <v>565</v>
      </c>
      <c r="P1637">
        <v>0</v>
      </c>
      <c r="Q1637">
        <v>4.46</v>
      </c>
      <c r="R1637">
        <v>0</v>
      </c>
      <c r="S1637">
        <v>0.6</v>
      </c>
      <c r="T1637">
        <v>0</v>
      </c>
      <c r="U1637">
        <v>5.0600000000000005</v>
      </c>
      <c r="V1637">
        <v>0</v>
      </c>
      <c r="W1637">
        <v>4.46</v>
      </c>
      <c r="X1637">
        <v>0</v>
      </c>
      <c r="Y1637">
        <v>0.6</v>
      </c>
      <c r="Z1637">
        <v>0</v>
      </c>
      <c r="AA1637">
        <v>5.0600000000000005</v>
      </c>
    </row>
    <row r="1638" spans="1:27" ht="15" customHeight="1" x14ac:dyDescent="0.25">
      <c r="A1638" s="37" t="str">
        <f t="shared" si="75"/>
        <v>LEBADF5.5</v>
      </c>
      <c r="B1638" s="37">
        <f>VLOOKUP(L1638,Mapping!D:F,3,0)</f>
        <v>5.5</v>
      </c>
      <c r="C1638" s="37" t="str">
        <f>VLOOKUP(L1638,Mapping!D:G,4,0)</f>
        <v>Ignore</v>
      </c>
      <c r="D1638" s="38">
        <f t="shared" si="76"/>
        <v>5.2628699999999996E-4</v>
      </c>
      <c r="E1638" s="38">
        <f t="shared" si="77"/>
        <v>-1.728718E-3</v>
      </c>
      <c r="F1638" s="37">
        <f>VLOOKUP(L1638,Mapping!D:H,5,0)</f>
        <v>0</v>
      </c>
      <c r="G1638" t="s">
        <v>562</v>
      </c>
      <c r="H1638" t="s">
        <v>1359</v>
      </c>
      <c r="I1638" t="s">
        <v>1360</v>
      </c>
      <c r="J1638">
        <v>460000</v>
      </c>
      <c r="K1638" t="s">
        <v>656</v>
      </c>
      <c r="L1638">
        <v>460143</v>
      </c>
      <c r="M1638">
        <v>0</v>
      </c>
      <c r="N1638" t="s">
        <v>730</v>
      </c>
      <c r="O1638" t="s">
        <v>565</v>
      </c>
      <c r="P1638">
        <v>-22550.05</v>
      </c>
      <c r="Q1638">
        <v>0</v>
      </c>
      <c r="R1638">
        <v>0</v>
      </c>
      <c r="S1638">
        <v>5262.87</v>
      </c>
      <c r="T1638">
        <v>-17287.18</v>
      </c>
      <c r="U1638">
        <v>0</v>
      </c>
      <c r="V1638">
        <v>-22550.05</v>
      </c>
      <c r="W1638">
        <v>0</v>
      </c>
      <c r="X1638">
        <v>0</v>
      </c>
      <c r="Y1638">
        <v>5262.87</v>
      </c>
      <c r="Z1638">
        <v>-17287.18</v>
      </c>
      <c r="AA1638">
        <v>0</v>
      </c>
    </row>
    <row r="1639" spans="1:27" ht="15" customHeight="1" x14ac:dyDescent="0.25">
      <c r="A1639" s="37" t="str">
        <f t="shared" si="75"/>
        <v>LEBADF5.5</v>
      </c>
      <c r="B1639" s="37">
        <f>VLOOKUP(L1639,Mapping!D:F,3,0)</f>
        <v>5.5</v>
      </c>
      <c r="C1639" s="37" t="str">
        <f>VLOOKUP(L1639,Mapping!D:G,4,0)</f>
        <v>Ignore</v>
      </c>
      <c r="D1639" s="38">
        <f t="shared" si="76"/>
        <v>1.8850000000000002E-6</v>
      </c>
      <c r="E1639" s="38">
        <f t="shared" si="77"/>
        <v>1.1080999999999999E-5</v>
      </c>
      <c r="F1639" s="37">
        <f>VLOOKUP(L1639,Mapping!D:H,5,0)</f>
        <v>0</v>
      </c>
      <c r="G1639" t="s">
        <v>562</v>
      </c>
      <c r="H1639" t="s">
        <v>1359</v>
      </c>
      <c r="I1639" t="s">
        <v>1360</v>
      </c>
      <c r="J1639">
        <v>460000</v>
      </c>
      <c r="K1639" t="s">
        <v>656</v>
      </c>
      <c r="L1639">
        <v>460144</v>
      </c>
      <c r="M1639">
        <v>0</v>
      </c>
      <c r="N1639" t="s">
        <v>734</v>
      </c>
      <c r="O1639" t="s">
        <v>565</v>
      </c>
      <c r="P1639">
        <v>0</v>
      </c>
      <c r="Q1639">
        <v>91.96</v>
      </c>
      <c r="R1639">
        <v>0</v>
      </c>
      <c r="S1639">
        <v>18.850000000000001</v>
      </c>
      <c r="T1639">
        <v>0</v>
      </c>
      <c r="U1639">
        <v>110.81</v>
      </c>
      <c r="V1639">
        <v>0</v>
      </c>
      <c r="W1639">
        <v>91.96</v>
      </c>
      <c r="X1639">
        <v>0</v>
      </c>
      <c r="Y1639">
        <v>18.850000000000001</v>
      </c>
      <c r="Z1639">
        <v>0</v>
      </c>
      <c r="AA1639">
        <v>110.81</v>
      </c>
    </row>
    <row r="1640" spans="1:27" ht="15" customHeight="1" x14ac:dyDescent="0.25">
      <c r="A1640" s="37" t="str">
        <f t="shared" si="75"/>
        <v>LEBADF5.3</v>
      </c>
      <c r="B1640" s="37">
        <f>VLOOKUP(L1640,Mapping!D:F,3,0)</f>
        <v>5.3</v>
      </c>
      <c r="C1640" s="37" t="str">
        <f>VLOOKUP(L1640,Mapping!D:G,4,0)</f>
        <v>Ignore</v>
      </c>
      <c r="D1640" s="38">
        <f t="shared" si="76"/>
        <v>-2.597622613</v>
      </c>
      <c r="E1640" s="38">
        <f t="shared" si="77"/>
        <v>-3.5587101329999999</v>
      </c>
      <c r="F1640" s="37">
        <f>VLOOKUP(L1640,Mapping!D:H,5,0)</f>
        <v>0</v>
      </c>
      <c r="G1640" t="s">
        <v>562</v>
      </c>
      <c r="H1640" t="s">
        <v>1359</v>
      </c>
      <c r="I1640" t="s">
        <v>1360</v>
      </c>
      <c r="J1640">
        <v>510000</v>
      </c>
      <c r="K1640" t="s">
        <v>659</v>
      </c>
      <c r="L1640">
        <v>511100</v>
      </c>
      <c r="M1640">
        <v>0</v>
      </c>
      <c r="N1640" t="s">
        <v>696</v>
      </c>
      <c r="O1640" t="s">
        <v>565</v>
      </c>
      <c r="P1640">
        <v>-9610875.1999999993</v>
      </c>
      <c r="Q1640">
        <v>0</v>
      </c>
      <c r="R1640">
        <v>-25976226.129999999</v>
      </c>
      <c r="S1640">
        <v>0</v>
      </c>
      <c r="T1640">
        <v>-35587101.329999998</v>
      </c>
      <c r="U1640">
        <v>0</v>
      </c>
      <c r="V1640">
        <v>-9610875.1999999993</v>
      </c>
      <c r="W1640">
        <v>0</v>
      </c>
      <c r="X1640">
        <v>-25976226.129999999</v>
      </c>
      <c r="Y1640">
        <v>0</v>
      </c>
      <c r="Z1640">
        <v>-35587101.329999998</v>
      </c>
      <c r="AA1640">
        <v>0</v>
      </c>
    </row>
    <row r="1641" spans="1:27" ht="15" customHeight="1" x14ac:dyDescent="0.25">
      <c r="A1641" s="37" t="str">
        <f t="shared" si="75"/>
        <v>LEBADF5.3</v>
      </c>
      <c r="B1641" s="37">
        <f>VLOOKUP(L1641,Mapping!D:F,3,0)</f>
        <v>5.3</v>
      </c>
      <c r="C1641" s="37" t="str">
        <f>VLOOKUP(L1641,Mapping!D:G,4,0)</f>
        <v>Ignore</v>
      </c>
      <c r="D1641" s="38">
        <f t="shared" si="76"/>
        <v>0</v>
      </c>
      <c r="E1641" s="38">
        <f t="shared" si="77"/>
        <v>-5.4690299999999997E-2</v>
      </c>
      <c r="F1641" s="37">
        <f>VLOOKUP(L1641,Mapping!D:H,5,0)</f>
        <v>0</v>
      </c>
      <c r="G1641" t="s">
        <v>562</v>
      </c>
      <c r="H1641" t="s">
        <v>1359</v>
      </c>
      <c r="I1641" t="s">
        <v>1360</v>
      </c>
      <c r="J1641">
        <v>510000</v>
      </c>
      <c r="K1641" t="s">
        <v>659</v>
      </c>
      <c r="L1641">
        <v>512180</v>
      </c>
      <c r="M1641">
        <v>0</v>
      </c>
      <c r="N1641" t="s">
        <v>815</v>
      </c>
      <c r="O1641" t="s">
        <v>565</v>
      </c>
      <c r="P1641">
        <v>-546903</v>
      </c>
      <c r="Q1641">
        <v>0</v>
      </c>
      <c r="R1641">
        <v>0</v>
      </c>
      <c r="S1641">
        <v>0</v>
      </c>
      <c r="T1641">
        <v>-546903</v>
      </c>
      <c r="U1641">
        <v>0</v>
      </c>
      <c r="V1641">
        <v>-546903</v>
      </c>
      <c r="W1641">
        <v>0</v>
      </c>
      <c r="X1641">
        <v>0</v>
      </c>
      <c r="Y1641">
        <v>0</v>
      </c>
      <c r="Z1641">
        <v>-546903</v>
      </c>
      <c r="AA1641">
        <v>0</v>
      </c>
    </row>
    <row r="1642" spans="1:27" ht="15" customHeight="1" x14ac:dyDescent="0.25">
      <c r="A1642" s="37" t="str">
        <f t="shared" si="75"/>
        <v>LEBADF5.3</v>
      </c>
      <c r="B1642" s="37">
        <f>VLOOKUP(L1642,Mapping!D:F,3,0)</f>
        <v>5.3</v>
      </c>
      <c r="C1642" s="37" t="str">
        <f>VLOOKUP(L1642,Mapping!D:G,4,0)</f>
        <v>Ignore</v>
      </c>
      <c r="D1642" s="38">
        <f t="shared" si="76"/>
        <v>-11.267493744999999</v>
      </c>
      <c r="E1642" s="38">
        <f t="shared" si="77"/>
        <v>-62.856278964999994</v>
      </c>
      <c r="F1642" s="37">
        <f>VLOOKUP(L1642,Mapping!D:H,5,0)</f>
        <v>0</v>
      </c>
      <c r="G1642" t="s">
        <v>562</v>
      </c>
      <c r="H1642" t="s">
        <v>1359</v>
      </c>
      <c r="I1642" t="s">
        <v>1360</v>
      </c>
      <c r="J1642">
        <v>510000</v>
      </c>
      <c r="K1642" t="s">
        <v>659</v>
      </c>
      <c r="L1642">
        <v>513120</v>
      </c>
      <c r="M1642">
        <v>0</v>
      </c>
      <c r="N1642" t="s">
        <v>829</v>
      </c>
      <c r="O1642" t="s">
        <v>565</v>
      </c>
      <c r="P1642">
        <v>-515887852.19999999</v>
      </c>
      <c r="Q1642">
        <v>0</v>
      </c>
      <c r="R1642">
        <v>-112674937.45</v>
      </c>
      <c r="S1642">
        <v>0</v>
      </c>
      <c r="T1642">
        <v>-628562789.64999998</v>
      </c>
      <c r="U1642">
        <v>0</v>
      </c>
      <c r="V1642">
        <v>-515887852.19999999</v>
      </c>
      <c r="W1642">
        <v>0</v>
      </c>
      <c r="X1642">
        <v>-112674937.45</v>
      </c>
      <c r="Y1642">
        <v>0</v>
      </c>
      <c r="Z1642">
        <v>-628562789.64999998</v>
      </c>
      <c r="AA1642">
        <v>0</v>
      </c>
    </row>
    <row r="1643" spans="1:27" ht="15" customHeight="1" x14ac:dyDescent="0.25">
      <c r="A1643" s="37" t="str">
        <f t="shared" si="75"/>
        <v>LEBADF5.3</v>
      </c>
      <c r="B1643" s="37">
        <f>VLOOKUP(L1643,Mapping!D:F,3,0)</f>
        <v>5.3</v>
      </c>
      <c r="C1643" s="37" t="str">
        <f>VLOOKUP(L1643,Mapping!D:G,4,0)</f>
        <v>Ignore</v>
      </c>
      <c r="D1643" s="38">
        <f t="shared" si="76"/>
        <v>-8.2435530000000007E-2</v>
      </c>
      <c r="E1643" s="38">
        <f t="shared" si="77"/>
        <v>-8.2435530000000007E-2</v>
      </c>
      <c r="F1643" s="37">
        <f>VLOOKUP(L1643,Mapping!D:H,5,0)</f>
        <v>0</v>
      </c>
      <c r="G1643" t="s">
        <v>562</v>
      </c>
      <c r="H1643" t="s">
        <v>1359</v>
      </c>
      <c r="I1643" t="s">
        <v>1360</v>
      </c>
      <c r="J1643">
        <v>510000</v>
      </c>
      <c r="K1643" t="s">
        <v>659</v>
      </c>
      <c r="L1643">
        <v>513161</v>
      </c>
      <c r="M1643">
        <v>0</v>
      </c>
      <c r="N1643" t="s">
        <v>2409</v>
      </c>
      <c r="O1643" t="s">
        <v>565</v>
      </c>
      <c r="P1643">
        <v>0</v>
      </c>
      <c r="Q1643">
        <v>0</v>
      </c>
      <c r="R1643">
        <v>-824355.3</v>
      </c>
      <c r="S1643">
        <v>0</v>
      </c>
      <c r="T1643">
        <v>-824355.3</v>
      </c>
      <c r="U1643">
        <v>0</v>
      </c>
      <c r="V1643">
        <v>0</v>
      </c>
      <c r="W1643">
        <v>0</v>
      </c>
      <c r="X1643">
        <v>-824355.3</v>
      </c>
      <c r="Y1643">
        <v>0</v>
      </c>
      <c r="Z1643">
        <v>-824355.3</v>
      </c>
      <c r="AA1643">
        <v>0</v>
      </c>
    </row>
    <row r="1644" spans="1:27" ht="15" customHeight="1" x14ac:dyDescent="0.25">
      <c r="A1644" s="37" t="str">
        <f t="shared" si="75"/>
        <v>LEBADFIgnore</v>
      </c>
      <c r="B1644" s="37" t="str">
        <f>VLOOKUP(L1644,Mapping!D:F,3,0)</f>
        <v>Ignore</v>
      </c>
      <c r="C1644" s="37" t="str">
        <f>VLOOKUP(L1644,Mapping!D:G,4,0)</f>
        <v>Mirror</v>
      </c>
      <c r="D1644" s="38">
        <f t="shared" si="76"/>
        <v>0</v>
      </c>
      <c r="E1644" s="38">
        <f t="shared" si="77"/>
        <v>-1.3605966000000001E-2</v>
      </c>
      <c r="F1644" s="37">
        <f>VLOOKUP(L1644,Mapping!D:H,5,0)</f>
        <v>0</v>
      </c>
      <c r="G1644" t="s">
        <v>562</v>
      </c>
      <c r="H1644" t="s">
        <v>1359</v>
      </c>
      <c r="I1644" t="s">
        <v>1360</v>
      </c>
      <c r="J1644">
        <v>550000</v>
      </c>
      <c r="K1644" t="s">
        <v>666</v>
      </c>
      <c r="L1644">
        <v>553007</v>
      </c>
      <c r="M1644">
        <v>0</v>
      </c>
      <c r="N1644" t="s">
        <v>667</v>
      </c>
      <c r="O1644" t="s">
        <v>565</v>
      </c>
      <c r="P1644">
        <v>-136059.66</v>
      </c>
      <c r="Q1644">
        <v>0</v>
      </c>
      <c r="R1644">
        <v>0</v>
      </c>
      <c r="S1644">
        <v>0</v>
      </c>
      <c r="T1644">
        <v>-136059.66</v>
      </c>
      <c r="U1644">
        <v>0</v>
      </c>
      <c r="V1644">
        <v>-136059.66</v>
      </c>
      <c r="W1644">
        <v>0</v>
      </c>
      <c r="X1644">
        <v>0</v>
      </c>
      <c r="Y1644">
        <v>0</v>
      </c>
      <c r="Z1644">
        <v>-136059.66</v>
      </c>
      <c r="AA1644">
        <v>0</v>
      </c>
    </row>
    <row r="1645" spans="1:27" ht="15" customHeight="1" x14ac:dyDescent="0.25">
      <c r="A1645" s="37" t="str">
        <f t="shared" si="75"/>
        <v>LEBADFIgnore</v>
      </c>
      <c r="B1645" s="37" t="str">
        <f>VLOOKUP(L1645,Mapping!D:F,3,0)</f>
        <v>Ignore</v>
      </c>
      <c r="C1645" s="37" t="str">
        <f>VLOOKUP(L1645,Mapping!D:G,4,0)</f>
        <v>Mirror</v>
      </c>
      <c r="D1645" s="38">
        <f t="shared" si="76"/>
        <v>-2.148896E-3</v>
      </c>
      <c r="E1645" s="38">
        <f t="shared" si="77"/>
        <v>-3.6617160000000002E-3</v>
      </c>
      <c r="F1645" s="37">
        <f>VLOOKUP(L1645,Mapping!D:H,5,0)</f>
        <v>0</v>
      </c>
      <c r="G1645" t="s">
        <v>562</v>
      </c>
      <c r="H1645" t="s">
        <v>1359</v>
      </c>
      <c r="I1645" t="s">
        <v>1360</v>
      </c>
      <c r="J1645">
        <v>550000</v>
      </c>
      <c r="K1645" t="s">
        <v>666</v>
      </c>
      <c r="L1645">
        <v>553020</v>
      </c>
      <c r="M1645">
        <v>0</v>
      </c>
      <c r="N1645" t="s">
        <v>1284</v>
      </c>
      <c r="O1645" t="s">
        <v>565</v>
      </c>
      <c r="P1645">
        <v>-15128.2</v>
      </c>
      <c r="Q1645">
        <v>0</v>
      </c>
      <c r="R1645">
        <v>-21488.959999999999</v>
      </c>
      <c r="S1645">
        <v>0</v>
      </c>
      <c r="T1645">
        <v>-36617.160000000003</v>
      </c>
      <c r="U1645">
        <v>0</v>
      </c>
      <c r="V1645">
        <v>-15128.2</v>
      </c>
      <c r="W1645">
        <v>0</v>
      </c>
      <c r="X1645">
        <v>-21488.959999999999</v>
      </c>
      <c r="Y1645">
        <v>0</v>
      </c>
      <c r="Z1645">
        <v>-36617.160000000003</v>
      </c>
      <c r="AA1645">
        <v>0</v>
      </c>
    </row>
    <row r="1646" spans="1:27" ht="15" customHeight="1" x14ac:dyDescent="0.25">
      <c r="A1646" s="37" t="str">
        <f t="shared" si="75"/>
        <v>LEBADFIgnore</v>
      </c>
      <c r="B1646" s="37" t="str">
        <f>VLOOKUP(L1646,Mapping!D:F,3,0)</f>
        <v>Ignore</v>
      </c>
      <c r="C1646" s="37" t="str">
        <f>VLOOKUP(L1646,Mapping!D:G,4,0)</f>
        <v>Mirror</v>
      </c>
      <c r="D1646" s="38">
        <f t="shared" si="76"/>
        <v>-7.7137559999999996E-3</v>
      </c>
      <c r="E1646" s="38">
        <f t="shared" si="77"/>
        <v>-7.7137559999999996E-3</v>
      </c>
      <c r="F1646" s="37">
        <f>VLOOKUP(L1646,Mapping!D:H,5,0)</f>
        <v>0</v>
      </c>
      <c r="G1646" t="s">
        <v>562</v>
      </c>
      <c r="H1646" t="s">
        <v>1359</v>
      </c>
      <c r="I1646" t="s">
        <v>1360</v>
      </c>
      <c r="J1646">
        <v>550000</v>
      </c>
      <c r="K1646" t="s">
        <v>666</v>
      </c>
      <c r="L1646">
        <v>553105</v>
      </c>
      <c r="M1646">
        <v>0</v>
      </c>
      <c r="N1646" t="s">
        <v>668</v>
      </c>
      <c r="O1646" t="s">
        <v>565</v>
      </c>
      <c r="P1646">
        <v>0</v>
      </c>
      <c r="Q1646">
        <v>0</v>
      </c>
      <c r="R1646">
        <v>-77137.56</v>
      </c>
      <c r="S1646">
        <v>0</v>
      </c>
      <c r="T1646">
        <v>-77137.56</v>
      </c>
      <c r="U1646">
        <v>0</v>
      </c>
      <c r="V1646">
        <v>0</v>
      </c>
      <c r="W1646">
        <v>0</v>
      </c>
      <c r="X1646">
        <v>-77137.56</v>
      </c>
      <c r="Y1646">
        <v>0</v>
      </c>
      <c r="Z1646">
        <v>-77137.56</v>
      </c>
      <c r="AA1646">
        <v>0</v>
      </c>
    </row>
    <row r="1647" spans="1:27" ht="15" customHeight="1" x14ac:dyDescent="0.25">
      <c r="A1647" s="37" t="str">
        <f t="shared" si="75"/>
        <v>LEBADFIgnore</v>
      </c>
      <c r="B1647" s="37" t="str">
        <f>VLOOKUP(L1647,Mapping!D:F,3,0)</f>
        <v>Ignore</v>
      </c>
      <c r="C1647" s="37" t="str">
        <f>VLOOKUP(L1647,Mapping!D:G,4,0)</f>
        <v>Mirror</v>
      </c>
      <c r="D1647" s="38">
        <f t="shared" si="76"/>
        <v>-6.0236862000000002E-2</v>
      </c>
      <c r="E1647" s="38">
        <f t="shared" si="77"/>
        <v>-8.1696233999999993E-2</v>
      </c>
      <c r="F1647" s="37">
        <f>VLOOKUP(L1647,Mapping!D:H,5,0)</f>
        <v>0</v>
      </c>
      <c r="G1647" t="s">
        <v>562</v>
      </c>
      <c r="H1647" t="s">
        <v>1359</v>
      </c>
      <c r="I1647" t="s">
        <v>1360</v>
      </c>
      <c r="J1647">
        <v>550000</v>
      </c>
      <c r="K1647" t="s">
        <v>666</v>
      </c>
      <c r="L1647">
        <v>553107</v>
      </c>
      <c r="M1647">
        <v>0</v>
      </c>
      <c r="N1647" t="s">
        <v>669</v>
      </c>
      <c r="O1647" t="s">
        <v>565</v>
      </c>
      <c r="P1647">
        <v>-214593.72</v>
      </c>
      <c r="Q1647">
        <v>0</v>
      </c>
      <c r="R1647">
        <v>-602368.62</v>
      </c>
      <c r="S1647">
        <v>0</v>
      </c>
      <c r="T1647">
        <v>-816962.34</v>
      </c>
      <c r="U1647">
        <v>0</v>
      </c>
      <c r="V1647">
        <v>-214593.72</v>
      </c>
      <c r="W1647">
        <v>0</v>
      </c>
      <c r="X1647">
        <v>-602368.62</v>
      </c>
      <c r="Y1647">
        <v>0</v>
      </c>
      <c r="Z1647">
        <v>-816962.34</v>
      </c>
      <c r="AA1647">
        <v>0</v>
      </c>
    </row>
    <row r="1648" spans="1:27" ht="15" customHeight="1" x14ac:dyDescent="0.25">
      <c r="A1648" s="37" t="str">
        <f t="shared" si="75"/>
        <v>LEBADFIgnore</v>
      </c>
      <c r="B1648" s="37" t="str">
        <f>VLOOKUP(L1648,Mapping!D:F,3,0)</f>
        <v>Ignore</v>
      </c>
      <c r="C1648" s="37" t="str">
        <f>VLOOKUP(L1648,Mapping!D:G,4,0)</f>
        <v>Mirror</v>
      </c>
      <c r="D1648" s="38">
        <f t="shared" si="76"/>
        <v>0.71995835399999997</v>
      </c>
      <c r="E1648" s="38">
        <f t="shared" si="77"/>
        <v>1.000427672</v>
      </c>
      <c r="F1648" s="37">
        <f>VLOOKUP(L1648,Mapping!D:H,5,0)</f>
        <v>0</v>
      </c>
      <c r="G1648" t="s">
        <v>562</v>
      </c>
      <c r="H1648" t="s">
        <v>1359</v>
      </c>
      <c r="I1648" t="s">
        <v>1360</v>
      </c>
      <c r="J1648">
        <v>550000</v>
      </c>
      <c r="K1648" t="s">
        <v>666</v>
      </c>
      <c r="L1648">
        <v>553111</v>
      </c>
      <c r="M1648">
        <v>0</v>
      </c>
      <c r="N1648" t="s">
        <v>670</v>
      </c>
      <c r="O1648" t="s">
        <v>565</v>
      </c>
      <c r="P1648">
        <v>0</v>
      </c>
      <c r="Q1648">
        <v>2804693.18</v>
      </c>
      <c r="R1648">
        <v>0</v>
      </c>
      <c r="S1648">
        <v>7199583.54</v>
      </c>
      <c r="T1648">
        <v>0</v>
      </c>
      <c r="U1648">
        <v>10004276.720000001</v>
      </c>
      <c r="V1648">
        <v>0</v>
      </c>
      <c r="W1648">
        <v>2804693.18</v>
      </c>
      <c r="X1648">
        <v>0</v>
      </c>
      <c r="Y1648">
        <v>7199583.54</v>
      </c>
      <c r="Z1648">
        <v>0</v>
      </c>
      <c r="AA1648">
        <v>10004276.720000001</v>
      </c>
    </row>
    <row r="1649" spans="1:27" ht="15" customHeight="1" x14ac:dyDescent="0.25">
      <c r="A1649" s="37" t="str">
        <f t="shared" si="75"/>
        <v>LEBADFIgnore</v>
      </c>
      <c r="B1649" s="37" t="str">
        <f>VLOOKUP(L1649,Mapping!D:F,3,0)</f>
        <v>Ignore</v>
      </c>
      <c r="C1649" s="37" t="str">
        <f>VLOOKUP(L1649,Mapping!D:G,4,0)</f>
        <v>Mirror</v>
      </c>
      <c r="D1649" s="38">
        <f t="shared" si="76"/>
        <v>-9.9072945999999995E-2</v>
      </c>
      <c r="E1649" s="38">
        <f t="shared" si="77"/>
        <v>-0.13796623099999999</v>
      </c>
      <c r="F1649" s="37">
        <f>VLOOKUP(L1649,Mapping!D:H,5,0)</f>
        <v>0</v>
      </c>
      <c r="G1649" t="s">
        <v>562</v>
      </c>
      <c r="H1649" t="s">
        <v>1359</v>
      </c>
      <c r="I1649" t="s">
        <v>1360</v>
      </c>
      <c r="J1649">
        <v>550000</v>
      </c>
      <c r="K1649" t="s">
        <v>666</v>
      </c>
      <c r="L1649">
        <v>553113</v>
      </c>
      <c r="M1649">
        <v>0</v>
      </c>
      <c r="N1649" t="s">
        <v>830</v>
      </c>
      <c r="O1649" t="s">
        <v>565</v>
      </c>
      <c r="P1649">
        <v>-388932.85</v>
      </c>
      <c r="Q1649">
        <v>0</v>
      </c>
      <c r="R1649">
        <v>-990729.46</v>
      </c>
      <c r="S1649">
        <v>0</v>
      </c>
      <c r="T1649">
        <v>-1379662.31</v>
      </c>
      <c r="U1649">
        <v>0</v>
      </c>
      <c r="V1649">
        <v>-388932.85</v>
      </c>
      <c r="W1649">
        <v>0</v>
      </c>
      <c r="X1649">
        <v>-990729.46</v>
      </c>
      <c r="Y1649">
        <v>0</v>
      </c>
      <c r="Z1649">
        <v>-1379662.31</v>
      </c>
      <c r="AA1649">
        <v>0</v>
      </c>
    </row>
    <row r="1650" spans="1:27" ht="15" customHeight="1" x14ac:dyDescent="0.25">
      <c r="A1650" s="37" t="str">
        <f t="shared" si="75"/>
        <v>LEBADFIgnore</v>
      </c>
      <c r="B1650" s="37" t="str">
        <f>VLOOKUP(L1650,Mapping!D:F,3,0)</f>
        <v>Ignore</v>
      </c>
      <c r="C1650" s="37" t="str">
        <f>VLOOKUP(L1650,Mapping!D:G,4,0)</f>
        <v>Mirror</v>
      </c>
      <c r="D1650" s="38">
        <f t="shared" si="76"/>
        <v>-3.9102169999999997E-3</v>
      </c>
      <c r="E1650" s="38">
        <f t="shared" si="77"/>
        <v>-4.2595430000000002E-3</v>
      </c>
      <c r="F1650" s="37">
        <f>VLOOKUP(L1650,Mapping!D:H,5,0)</f>
        <v>0</v>
      </c>
      <c r="G1650" t="s">
        <v>562</v>
      </c>
      <c r="H1650" t="s">
        <v>1359</v>
      </c>
      <c r="I1650" t="s">
        <v>1360</v>
      </c>
      <c r="J1650">
        <v>550000</v>
      </c>
      <c r="K1650" t="s">
        <v>666</v>
      </c>
      <c r="L1650">
        <v>553117</v>
      </c>
      <c r="M1650">
        <v>0</v>
      </c>
      <c r="N1650" t="s">
        <v>1285</v>
      </c>
      <c r="O1650" t="s">
        <v>565</v>
      </c>
      <c r="P1650">
        <v>-3493.26</v>
      </c>
      <c r="Q1650">
        <v>0</v>
      </c>
      <c r="R1650">
        <v>-39102.17</v>
      </c>
      <c r="S1650">
        <v>0</v>
      </c>
      <c r="T1650">
        <v>-42595.43</v>
      </c>
      <c r="U1650">
        <v>0</v>
      </c>
      <c r="V1650">
        <v>-3493.26</v>
      </c>
      <c r="W1650">
        <v>0</v>
      </c>
      <c r="X1650">
        <v>-39102.17</v>
      </c>
      <c r="Y1650">
        <v>0</v>
      </c>
      <c r="Z1650">
        <v>-42595.43</v>
      </c>
      <c r="AA1650">
        <v>0</v>
      </c>
    </row>
    <row r="1651" spans="1:27" ht="15" customHeight="1" x14ac:dyDescent="0.25">
      <c r="A1651" s="37" t="str">
        <f t="shared" si="75"/>
        <v>LEBADF6.1a</v>
      </c>
      <c r="B1651" s="37" t="str">
        <f>VLOOKUP(L1651,Mapping!D:F,3,0)</f>
        <v>6.1a</v>
      </c>
      <c r="C1651" s="37" t="str">
        <f>VLOOKUP(L1651,Mapping!D:G,4,0)</f>
        <v>Accrual</v>
      </c>
      <c r="D1651" s="38">
        <f t="shared" si="76"/>
        <v>-0.72243919999999995</v>
      </c>
      <c r="E1651" s="38">
        <f t="shared" si="77"/>
        <v>-1.4158883</v>
      </c>
      <c r="F1651" s="37">
        <f>VLOOKUP(L1651,Mapping!D:H,5,0)</f>
        <v>0</v>
      </c>
      <c r="G1651" t="s">
        <v>562</v>
      </c>
      <c r="H1651" t="s">
        <v>1359</v>
      </c>
      <c r="I1651" t="s">
        <v>1360</v>
      </c>
      <c r="J1651">
        <v>550000</v>
      </c>
      <c r="K1651" t="s">
        <v>666</v>
      </c>
      <c r="L1651">
        <v>553128</v>
      </c>
      <c r="M1651">
        <v>0</v>
      </c>
      <c r="N1651" t="s">
        <v>831</v>
      </c>
      <c r="O1651" t="s">
        <v>565</v>
      </c>
      <c r="P1651">
        <v>-6934491</v>
      </c>
      <c r="Q1651">
        <v>0</v>
      </c>
      <c r="R1651">
        <v>-7224392</v>
      </c>
      <c r="S1651">
        <v>0</v>
      </c>
      <c r="T1651">
        <v>-14158883</v>
      </c>
      <c r="U1651">
        <v>0</v>
      </c>
      <c r="V1651">
        <v>-6934491</v>
      </c>
      <c r="W1651">
        <v>0</v>
      </c>
      <c r="X1651">
        <v>-7224392</v>
      </c>
      <c r="Y1651">
        <v>0</v>
      </c>
      <c r="Z1651">
        <v>-14158883</v>
      </c>
      <c r="AA1651">
        <v>0</v>
      </c>
    </row>
    <row r="1652" spans="1:27" ht="15" customHeight="1" x14ac:dyDescent="0.25">
      <c r="A1652" s="37" t="str">
        <f t="shared" si="75"/>
        <v>LEBADF6.1a</v>
      </c>
      <c r="B1652" s="37" t="str">
        <f>VLOOKUP(L1652,Mapping!D:F,3,0)</f>
        <v>6.1a</v>
      </c>
      <c r="C1652" s="37" t="str">
        <f>VLOOKUP(L1652,Mapping!D:G,4,0)</f>
        <v>Accrual</v>
      </c>
      <c r="D1652" s="38">
        <f t="shared" si="76"/>
        <v>-0.53220040000000002</v>
      </c>
      <c r="E1652" s="38">
        <f t="shared" si="77"/>
        <v>-1.0611474000000001</v>
      </c>
      <c r="F1652" s="37">
        <f>VLOOKUP(L1652,Mapping!D:H,5,0)</f>
        <v>0</v>
      </c>
      <c r="G1652" t="s">
        <v>562</v>
      </c>
      <c r="H1652" t="s">
        <v>1359</v>
      </c>
      <c r="I1652" t="s">
        <v>1360</v>
      </c>
      <c r="J1652">
        <v>550000</v>
      </c>
      <c r="K1652" t="s">
        <v>666</v>
      </c>
      <c r="L1652">
        <v>553130</v>
      </c>
      <c r="M1652">
        <v>0</v>
      </c>
      <c r="N1652" t="s">
        <v>2254</v>
      </c>
      <c r="O1652" t="s">
        <v>565</v>
      </c>
      <c r="P1652">
        <v>-5289470</v>
      </c>
      <c r="Q1652">
        <v>0</v>
      </c>
      <c r="R1652">
        <v>-5322004</v>
      </c>
      <c r="S1652">
        <v>0</v>
      </c>
      <c r="T1652">
        <v>-10611474</v>
      </c>
      <c r="U1652">
        <v>0</v>
      </c>
      <c r="V1652">
        <v>-5289470</v>
      </c>
      <c r="W1652">
        <v>0</v>
      </c>
      <c r="X1652">
        <v>-5322004</v>
      </c>
      <c r="Y1652">
        <v>0</v>
      </c>
      <c r="Z1652">
        <v>-10611474</v>
      </c>
      <c r="AA1652">
        <v>0</v>
      </c>
    </row>
    <row r="1653" spans="1:27" ht="15" customHeight="1" x14ac:dyDescent="0.25">
      <c r="A1653" s="37" t="str">
        <f t="shared" si="75"/>
        <v>LEBADF6.3</v>
      </c>
      <c r="B1653" s="37">
        <f>VLOOKUP(L1653,Mapping!D:F,3,0)</f>
        <v>6.3</v>
      </c>
      <c r="C1653" s="37" t="str">
        <f>VLOOKUP(L1653,Mapping!D:G,4,0)</f>
        <v>Mirror</v>
      </c>
      <c r="D1653" s="38">
        <f t="shared" si="76"/>
        <v>-7.5917509999999999E-3</v>
      </c>
      <c r="E1653" s="38">
        <f t="shared" si="77"/>
        <v>-1.4247299999999999E-2</v>
      </c>
      <c r="F1653" s="37">
        <f>VLOOKUP(L1653,Mapping!D:H,5,0)</f>
        <v>0</v>
      </c>
      <c r="G1653" t="s">
        <v>562</v>
      </c>
      <c r="H1653" t="s">
        <v>1359</v>
      </c>
      <c r="I1653" t="s">
        <v>1360</v>
      </c>
      <c r="J1653">
        <v>550000</v>
      </c>
      <c r="K1653" t="s">
        <v>666</v>
      </c>
      <c r="L1653">
        <v>553131</v>
      </c>
      <c r="M1653">
        <v>0</v>
      </c>
      <c r="N1653" t="s">
        <v>671</v>
      </c>
      <c r="O1653" t="s">
        <v>565</v>
      </c>
      <c r="P1653">
        <v>-66555.490000000005</v>
      </c>
      <c r="Q1653">
        <v>0</v>
      </c>
      <c r="R1653">
        <v>-75917.509999999995</v>
      </c>
      <c r="S1653">
        <v>0</v>
      </c>
      <c r="T1653">
        <v>-142473</v>
      </c>
      <c r="U1653">
        <v>0</v>
      </c>
      <c r="V1653">
        <v>-66555.490000000005</v>
      </c>
      <c r="W1653">
        <v>0</v>
      </c>
      <c r="X1653">
        <v>-75917.509999999995</v>
      </c>
      <c r="Y1653">
        <v>0</v>
      </c>
      <c r="Z1653">
        <v>-142473</v>
      </c>
      <c r="AA1653">
        <v>0</v>
      </c>
    </row>
    <row r="1654" spans="1:27" ht="15" customHeight="1" x14ac:dyDescent="0.25">
      <c r="A1654" s="37" t="str">
        <f t="shared" si="75"/>
        <v>LEBADF6.1a</v>
      </c>
      <c r="B1654" s="37" t="str">
        <f>VLOOKUP(L1654,Mapping!D:F,3,0)</f>
        <v>6.1a</v>
      </c>
      <c r="C1654" s="37" t="str">
        <f>VLOOKUP(L1654,Mapping!D:G,4,0)</f>
        <v>Accrual</v>
      </c>
      <c r="D1654" s="38">
        <f t="shared" si="76"/>
        <v>-5.0067E-5</v>
      </c>
      <c r="E1654" s="38">
        <f t="shared" si="77"/>
        <v>-5.0067E-5</v>
      </c>
      <c r="F1654" s="37">
        <f>VLOOKUP(L1654,Mapping!D:H,5,0)</f>
        <v>0</v>
      </c>
      <c r="G1654" t="s">
        <v>562</v>
      </c>
      <c r="H1654" t="s">
        <v>1359</v>
      </c>
      <c r="I1654" t="s">
        <v>1360</v>
      </c>
      <c r="J1654">
        <v>550000</v>
      </c>
      <c r="K1654" t="s">
        <v>666</v>
      </c>
      <c r="L1654">
        <v>553140</v>
      </c>
      <c r="M1654">
        <v>0</v>
      </c>
      <c r="N1654" t="s">
        <v>2256</v>
      </c>
      <c r="O1654" t="s">
        <v>565</v>
      </c>
      <c r="P1654">
        <v>0</v>
      </c>
      <c r="Q1654">
        <v>0</v>
      </c>
      <c r="R1654">
        <v>-500.67</v>
      </c>
      <c r="S1654">
        <v>0</v>
      </c>
      <c r="T1654">
        <v>-500.67</v>
      </c>
      <c r="U1654">
        <v>0</v>
      </c>
      <c r="V1654">
        <v>0</v>
      </c>
      <c r="W1654">
        <v>0</v>
      </c>
      <c r="X1654">
        <v>-500.67</v>
      </c>
      <c r="Y1654">
        <v>0</v>
      </c>
      <c r="Z1654">
        <v>-500.67</v>
      </c>
      <c r="AA1654">
        <v>0</v>
      </c>
    </row>
    <row r="1655" spans="1:27" ht="15" customHeight="1" x14ac:dyDescent="0.25">
      <c r="A1655" s="37" t="str">
        <f t="shared" si="75"/>
        <v>LEBADFIgnore</v>
      </c>
      <c r="B1655" s="37" t="str">
        <f>VLOOKUP(L1655,Mapping!D:F,3,0)</f>
        <v>Ignore</v>
      </c>
      <c r="C1655" s="37" t="str">
        <f>VLOOKUP(L1655,Mapping!D:G,4,0)</f>
        <v>Mirror</v>
      </c>
      <c r="D1655" s="38">
        <f t="shared" si="76"/>
        <v>-2.1550570000000002E-3</v>
      </c>
      <c r="E1655" s="38">
        <f t="shared" si="77"/>
        <v>-2.2328159999999999E-3</v>
      </c>
      <c r="F1655" s="37">
        <f>VLOOKUP(L1655,Mapping!D:H,5,0)</f>
        <v>0</v>
      </c>
      <c r="G1655" t="s">
        <v>562</v>
      </c>
      <c r="H1655" t="s">
        <v>1359</v>
      </c>
      <c r="I1655" t="s">
        <v>1360</v>
      </c>
      <c r="J1655">
        <v>550000</v>
      </c>
      <c r="K1655" t="s">
        <v>666</v>
      </c>
      <c r="L1655">
        <v>553141</v>
      </c>
      <c r="M1655">
        <v>0</v>
      </c>
      <c r="N1655" t="s">
        <v>672</v>
      </c>
      <c r="O1655" t="s">
        <v>565</v>
      </c>
      <c r="P1655">
        <v>-777.59</v>
      </c>
      <c r="Q1655">
        <v>0</v>
      </c>
      <c r="R1655">
        <v>-21550.57</v>
      </c>
      <c r="S1655">
        <v>0</v>
      </c>
      <c r="T1655">
        <v>-22328.16</v>
      </c>
      <c r="U1655">
        <v>0</v>
      </c>
      <c r="V1655">
        <v>-777.59</v>
      </c>
      <c r="W1655">
        <v>0</v>
      </c>
      <c r="X1655">
        <v>-21550.57</v>
      </c>
      <c r="Y1655">
        <v>0</v>
      </c>
      <c r="Z1655">
        <v>-22328.16</v>
      </c>
      <c r="AA1655">
        <v>0</v>
      </c>
    </row>
    <row r="1656" spans="1:27" ht="15" customHeight="1" x14ac:dyDescent="0.25">
      <c r="A1656" s="37" t="str">
        <f t="shared" si="75"/>
        <v>LEBADFIgnore</v>
      </c>
      <c r="B1656" s="37" t="str">
        <f>VLOOKUP(L1656,Mapping!D:F,3,0)</f>
        <v>Ignore</v>
      </c>
      <c r="C1656" s="37" t="str">
        <f>VLOOKUP(L1656,Mapping!D:G,4,0)</f>
        <v>Mirror</v>
      </c>
      <c r="D1656" s="38">
        <f t="shared" si="76"/>
        <v>-4.185818E-3</v>
      </c>
      <c r="E1656" s="38">
        <f t="shared" si="77"/>
        <v>-1.1622004E-2</v>
      </c>
      <c r="F1656" s="37">
        <f>VLOOKUP(L1656,Mapping!D:H,5,0)</f>
        <v>0</v>
      </c>
      <c r="G1656" t="s">
        <v>562</v>
      </c>
      <c r="H1656" t="s">
        <v>1359</v>
      </c>
      <c r="I1656" t="s">
        <v>1360</v>
      </c>
      <c r="J1656">
        <v>550000</v>
      </c>
      <c r="K1656" t="s">
        <v>666</v>
      </c>
      <c r="L1656">
        <v>553147</v>
      </c>
      <c r="M1656">
        <v>0</v>
      </c>
      <c r="N1656" t="s">
        <v>951</v>
      </c>
      <c r="O1656" t="s">
        <v>565</v>
      </c>
      <c r="P1656">
        <v>-74361.86</v>
      </c>
      <c r="Q1656">
        <v>0</v>
      </c>
      <c r="R1656">
        <v>-41858.18</v>
      </c>
      <c r="S1656">
        <v>0</v>
      </c>
      <c r="T1656">
        <v>-116220.04</v>
      </c>
      <c r="U1656">
        <v>0</v>
      </c>
      <c r="V1656">
        <v>-74361.86</v>
      </c>
      <c r="W1656">
        <v>0</v>
      </c>
      <c r="X1656">
        <v>-41858.18</v>
      </c>
      <c r="Y1656">
        <v>0</v>
      </c>
      <c r="Z1656">
        <v>-116220.04</v>
      </c>
      <c r="AA1656">
        <v>0</v>
      </c>
    </row>
    <row r="1657" spans="1:27" ht="15" customHeight="1" x14ac:dyDescent="0.25">
      <c r="A1657" s="37" t="str">
        <f t="shared" si="75"/>
        <v>LEBADF6.1a</v>
      </c>
      <c r="B1657" s="37" t="str">
        <f>VLOOKUP(L1657,Mapping!D:F,3,0)</f>
        <v>6.1a</v>
      </c>
      <c r="C1657" s="37" t="str">
        <f>VLOOKUP(L1657,Mapping!D:G,4,0)</f>
        <v>Accrual</v>
      </c>
      <c r="D1657" s="38">
        <f t="shared" si="76"/>
        <v>-3.8773808999999999E-2</v>
      </c>
      <c r="E1657" s="38">
        <f t="shared" si="77"/>
        <v>-8.2648502999999998E-2</v>
      </c>
      <c r="F1657" s="37">
        <f>VLOOKUP(L1657,Mapping!D:H,5,0)</f>
        <v>0</v>
      </c>
      <c r="G1657" t="s">
        <v>562</v>
      </c>
      <c r="H1657" t="s">
        <v>1359</v>
      </c>
      <c r="I1657" t="s">
        <v>1360</v>
      </c>
      <c r="J1657">
        <v>550000</v>
      </c>
      <c r="K1657" t="s">
        <v>666</v>
      </c>
      <c r="L1657">
        <v>553171</v>
      </c>
      <c r="M1657">
        <v>0</v>
      </c>
      <c r="N1657" t="s">
        <v>673</v>
      </c>
      <c r="O1657" t="s">
        <v>565</v>
      </c>
      <c r="P1657">
        <v>-438746.94</v>
      </c>
      <c r="Q1657">
        <v>0</v>
      </c>
      <c r="R1657">
        <v>-387738.09</v>
      </c>
      <c r="S1657">
        <v>0</v>
      </c>
      <c r="T1657">
        <v>-826485.03</v>
      </c>
      <c r="U1657">
        <v>0</v>
      </c>
      <c r="V1657">
        <v>-438746.94</v>
      </c>
      <c r="W1657">
        <v>0</v>
      </c>
      <c r="X1657">
        <v>-387738.09</v>
      </c>
      <c r="Y1657">
        <v>0</v>
      </c>
      <c r="Z1657">
        <v>-826485.03</v>
      </c>
      <c r="AA1657">
        <v>0</v>
      </c>
    </row>
    <row r="1658" spans="1:27" ht="15" customHeight="1" x14ac:dyDescent="0.25">
      <c r="A1658" s="37" t="str">
        <f t="shared" si="75"/>
        <v>LEBADF6.1a</v>
      </c>
      <c r="B1658" s="37" t="str">
        <f>VLOOKUP(L1658,Mapping!D:F,3,0)</f>
        <v>6.1a</v>
      </c>
      <c r="C1658" s="37" t="str">
        <f>VLOOKUP(L1658,Mapping!D:G,4,0)</f>
        <v>Accrual</v>
      </c>
      <c r="D1658" s="38">
        <f t="shared" si="76"/>
        <v>-3.7462929999999999E-3</v>
      </c>
      <c r="E1658" s="38">
        <f t="shared" si="77"/>
        <v>-5.0564980000000004E-3</v>
      </c>
      <c r="F1658" s="37">
        <f>VLOOKUP(L1658,Mapping!D:H,5,0)</f>
        <v>0</v>
      </c>
      <c r="G1658" t="s">
        <v>562</v>
      </c>
      <c r="H1658" t="s">
        <v>1359</v>
      </c>
      <c r="I1658" t="s">
        <v>1360</v>
      </c>
      <c r="J1658">
        <v>550000</v>
      </c>
      <c r="K1658" t="s">
        <v>666</v>
      </c>
      <c r="L1658">
        <v>553176</v>
      </c>
      <c r="M1658">
        <v>0</v>
      </c>
      <c r="N1658" t="s">
        <v>674</v>
      </c>
      <c r="O1658" t="s">
        <v>565</v>
      </c>
      <c r="P1658">
        <v>-13102.05</v>
      </c>
      <c r="Q1658">
        <v>0</v>
      </c>
      <c r="R1658">
        <v>-37462.93</v>
      </c>
      <c r="S1658">
        <v>0</v>
      </c>
      <c r="T1658">
        <v>-50564.98</v>
      </c>
      <c r="U1658">
        <v>0</v>
      </c>
      <c r="V1658">
        <v>-13102.05</v>
      </c>
      <c r="W1658">
        <v>0</v>
      </c>
      <c r="X1658">
        <v>-37462.93</v>
      </c>
      <c r="Y1658">
        <v>0</v>
      </c>
      <c r="Z1658">
        <v>-50564.98</v>
      </c>
      <c r="AA1658">
        <v>0</v>
      </c>
    </row>
    <row r="1659" spans="1:27" ht="15" customHeight="1" x14ac:dyDescent="0.25">
      <c r="A1659" s="37" t="str">
        <f t="shared" si="75"/>
        <v>LEBADFIgnore</v>
      </c>
      <c r="B1659" s="37" t="str">
        <f>VLOOKUP(L1659,Mapping!D:F,3,0)</f>
        <v>Ignore</v>
      </c>
      <c r="C1659" s="37" t="str">
        <f>VLOOKUP(L1659,Mapping!D:G,4,0)</f>
        <v>Mirror</v>
      </c>
      <c r="D1659" s="38">
        <f t="shared" si="76"/>
        <v>-0.49648854599999998</v>
      </c>
      <c r="E1659" s="38">
        <f t="shared" si="77"/>
        <v>-0.67390402100000002</v>
      </c>
      <c r="F1659" s="37">
        <f>VLOOKUP(L1659,Mapping!D:H,5,0)</f>
        <v>0</v>
      </c>
      <c r="G1659" t="s">
        <v>562</v>
      </c>
      <c r="H1659" t="s">
        <v>1359</v>
      </c>
      <c r="I1659" t="s">
        <v>1360</v>
      </c>
      <c r="J1659">
        <v>550000</v>
      </c>
      <c r="K1659" t="s">
        <v>666</v>
      </c>
      <c r="L1659">
        <v>553180</v>
      </c>
      <c r="M1659">
        <v>0</v>
      </c>
      <c r="N1659" t="s">
        <v>675</v>
      </c>
      <c r="O1659" t="s">
        <v>565</v>
      </c>
      <c r="P1659">
        <v>-1774154.75</v>
      </c>
      <c r="Q1659">
        <v>0</v>
      </c>
      <c r="R1659">
        <v>-4964885.46</v>
      </c>
      <c r="S1659">
        <v>0</v>
      </c>
      <c r="T1659">
        <v>-6739040.21</v>
      </c>
      <c r="U1659">
        <v>0</v>
      </c>
      <c r="V1659">
        <v>-1774154.75</v>
      </c>
      <c r="W1659">
        <v>0</v>
      </c>
      <c r="X1659">
        <v>-4964885.46</v>
      </c>
      <c r="Y1659">
        <v>0</v>
      </c>
      <c r="Z1659">
        <v>-6739040.21</v>
      </c>
      <c r="AA1659">
        <v>0</v>
      </c>
    </row>
    <row r="1660" spans="1:27" ht="15" customHeight="1" x14ac:dyDescent="0.25">
      <c r="A1660" s="37" t="str">
        <f t="shared" si="75"/>
        <v>LEBADF6.1a</v>
      </c>
      <c r="B1660" s="37" t="str">
        <f>VLOOKUP(L1660,Mapping!D:F,3,0)</f>
        <v>6.1a</v>
      </c>
      <c r="C1660" s="37" t="str">
        <f>VLOOKUP(L1660,Mapping!D:G,4,0)</f>
        <v>Accrual</v>
      </c>
      <c r="D1660" s="38">
        <f t="shared" si="76"/>
        <v>-0.58293267500000001</v>
      </c>
      <c r="E1660" s="38">
        <f t="shared" si="77"/>
        <v>-1.2661262559999999</v>
      </c>
      <c r="F1660" s="37">
        <f>VLOOKUP(L1660,Mapping!D:H,5,0)</f>
        <v>0</v>
      </c>
      <c r="G1660" t="s">
        <v>562</v>
      </c>
      <c r="H1660" t="s">
        <v>1359</v>
      </c>
      <c r="I1660" t="s">
        <v>1360</v>
      </c>
      <c r="J1660">
        <v>550000</v>
      </c>
      <c r="K1660" t="s">
        <v>666</v>
      </c>
      <c r="L1660">
        <v>553190</v>
      </c>
      <c r="M1660">
        <v>0</v>
      </c>
      <c r="N1660" t="s">
        <v>676</v>
      </c>
      <c r="O1660" t="s">
        <v>565</v>
      </c>
      <c r="P1660">
        <v>-6831935.8099999996</v>
      </c>
      <c r="Q1660">
        <v>0</v>
      </c>
      <c r="R1660">
        <v>-5829326.75</v>
      </c>
      <c r="S1660">
        <v>0</v>
      </c>
      <c r="T1660">
        <v>-12661262.560000001</v>
      </c>
      <c r="U1660">
        <v>0</v>
      </c>
      <c r="V1660">
        <v>-6831935.8099999996</v>
      </c>
      <c r="W1660">
        <v>0</v>
      </c>
      <c r="X1660">
        <v>-5829326.75</v>
      </c>
      <c r="Y1660">
        <v>0</v>
      </c>
      <c r="Z1660">
        <v>-12661262.560000001</v>
      </c>
      <c r="AA1660">
        <v>0</v>
      </c>
    </row>
    <row r="1661" spans="1:27" ht="15" customHeight="1" x14ac:dyDescent="0.25">
      <c r="A1661" s="37" t="str">
        <f t="shared" si="75"/>
        <v>LEBADFIgnore</v>
      </c>
      <c r="B1661" s="37" t="str">
        <f>VLOOKUP(L1661,Mapping!D:F,3,0)</f>
        <v>Ignore</v>
      </c>
      <c r="C1661" s="37" t="str">
        <f>VLOOKUP(L1661,Mapping!D:G,4,0)</f>
        <v>Mirror</v>
      </c>
      <c r="D1661" s="38">
        <f t="shared" si="76"/>
        <v>-2.0000000000000001E-9</v>
      </c>
      <c r="E1661" s="38">
        <f t="shared" si="77"/>
        <v>-2.0000000000000001E-9</v>
      </c>
      <c r="F1661" s="37">
        <f>VLOOKUP(L1661,Mapping!D:H,5,0)</f>
        <v>0</v>
      </c>
      <c r="G1661" t="s">
        <v>562</v>
      </c>
      <c r="H1661" t="s">
        <v>1359</v>
      </c>
      <c r="I1661" t="s">
        <v>1360</v>
      </c>
      <c r="J1661">
        <v>550000</v>
      </c>
      <c r="K1661" t="s">
        <v>666</v>
      </c>
      <c r="L1661">
        <v>553197</v>
      </c>
      <c r="M1661">
        <v>0</v>
      </c>
      <c r="N1661" t="s">
        <v>677</v>
      </c>
      <c r="O1661" t="s">
        <v>565</v>
      </c>
      <c r="P1661">
        <v>0</v>
      </c>
      <c r="Q1661">
        <v>0</v>
      </c>
      <c r="R1661">
        <v>-0.02</v>
      </c>
      <c r="S1661">
        <v>0</v>
      </c>
      <c r="T1661">
        <v>-0.02</v>
      </c>
      <c r="U1661">
        <v>0</v>
      </c>
      <c r="V1661">
        <v>0</v>
      </c>
      <c r="W1661">
        <v>0</v>
      </c>
      <c r="X1661">
        <v>-0.02</v>
      </c>
      <c r="Y1661">
        <v>0</v>
      </c>
      <c r="Z1661">
        <v>-0.02</v>
      </c>
      <c r="AA1661">
        <v>0</v>
      </c>
    </row>
    <row r="1662" spans="1:27" ht="15" customHeight="1" x14ac:dyDescent="0.25">
      <c r="A1662" s="37" t="str">
        <f t="shared" si="75"/>
        <v>LEBADF6.1</v>
      </c>
      <c r="B1662" s="37">
        <f>VLOOKUP(L1662,Mapping!D:F,3,0)</f>
        <v>6.1</v>
      </c>
      <c r="C1662" s="37" t="str">
        <f>VLOOKUP(L1662,Mapping!D:G,4,0)</f>
        <v>Accrual</v>
      </c>
      <c r="D1662" s="38">
        <f t="shared" si="76"/>
        <v>-5.1084322329999994</v>
      </c>
      <c r="E1662" s="38">
        <f t="shared" si="77"/>
        <v>-11.307528025</v>
      </c>
      <c r="F1662" s="37">
        <f>VLOOKUP(L1662,Mapping!D:H,5,0)</f>
        <v>0</v>
      </c>
      <c r="G1662" t="s">
        <v>562</v>
      </c>
      <c r="H1662" t="s">
        <v>1359</v>
      </c>
      <c r="I1662" t="s">
        <v>1360</v>
      </c>
      <c r="J1662">
        <v>550000</v>
      </c>
      <c r="K1662" t="s">
        <v>666</v>
      </c>
      <c r="L1662">
        <v>553202</v>
      </c>
      <c r="M1662">
        <v>0</v>
      </c>
      <c r="N1662" t="s">
        <v>678</v>
      </c>
      <c r="O1662" t="s">
        <v>565</v>
      </c>
      <c r="P1662">
        <v>-61990957.920000002</v>
      </c>
      <c r="Q1662">
        <v>0</v>
      </c>
      <c r="R1662">
        <v>-51084322.329999998</v>
      </c>
      <c r="S1662">
        <v>0</v>
      </c>
      <c r="T1662">
        <v>-113075280.25</v>
      </c>
      <c r="U1662">
        <v>0</v>
      </c>
      <c r="V1662">
        <v>-61990957.920000002</v>
      </c>
      <c r="W1662">
        <v>0</v>
      </c>
      <c r="X1662">
        <v>-51084322.329999998</v>
      </c>
      <c r="Y1662">
        <v>0</v>
      </c>
      <c r="Z1662">
        <v>-113075280.25</v>
      </c>
      <c r="AA1662">
        <v>0</v>
      </c>
    </row>
    <row r="1663" spans="1:27" ht="15" customHeight="1" x14ac:dyDescent="0.25">
      <c r="A1663" s="37" t="str">
        <f t="shared" si="75"/>
        <v>LEBADF6.1a</v>
      </c>
      <c r="B1663" s="37" t="str">
        <f>VLOOKUP(L1663,Mapping!D:F,3,0)</f>
        <v>6.1a</v>
      </c>
      <c r="C1663" s="37" t="str">
        <f>VLOOKUP(L1663,Mapping!D:G,4,0)</f>
        <v>Accrual</v>
      </c>
      <c r="D1663" s="38">
        <f t="shared" si="76"/>
        <v>6.6308299999999997E-4</v>
      </c>
      <c r="E1663" s="38">
        <f t="shared" si="77"/>
        <v>2.3867349999999996E-3</v>
      </c>
      <c r="F1663" s="37">
        <f>VLOOKUP(L1663,Mapping!D:H,5,0)</f>
        <v>0</v>
      </c>
      <c r="G1663" t="s">
        <v>562</v>
      </c>
      <c r="H1663" t="s">
        <v>1359</v>
      </c>
      <c r="I1663" t="s">
        <v>1360</v>
      </c>
      <c r="J1663">
        <v>550000</v>
      </c>
      <c r="K1663" t="s">
        <v>666</v>
      </c>
      <c r="L1663">
        <v>553203</v>
      </c>
      <c r="M1663">
        <v>0</v>
      </c>
      <c r="N1663" t="s">
        <v>742</v>
      </c>
      <c r="O1663" t="s">
        <v>565</v>
      </c>
      <c r="P1663">
        <v>0</v>
      </c>
      <c r="Q1663">
        <v>17236.52</v>
      </c>
      <c r="R1663">
        <v>0</v>
      </c>
      <c r="S1663">
        <v>6630.83</v>
      </c>
      <c r="T1663">
        <v>0</v>
      </c>
      <c r="U1663">
        <v>23867.35</v>
      </c>
      <c r="V1663">
        <v>0</v>
      </c>
      <c r="W1663">
        <v>17236.52</v>
      </c>
      <c r="X1663">
        <v>0</v>
      </c>
      <c r="Y1663">
        <v>6630.83</v>
      </c>
      <c r="Z1663">
        <v>0</v>
      </c>
      <c r="AA1663">
        <v>23867.35</v>
      </c>
    </row>
    <row r="1664" spans="1:27" ht="15" customHeight="1" x14ac:dyDescent="0.25">
      <c r="A1664" s="37" t="str">
        <f t="shared" si="75"/>
        <v>LEBADF6.1</v>
      </c>
      <c r="B1664" s="37">
        <f>VLOOKUP(L1664,Mapping!D:F,3,0)</f>
        <v>6.1</v>
      </c>
      <c r="C1664" s="37" t="str">
        <f>VLOOKUP(L1664,Mapping!D:G,4,0)</f>
        <v>Accrual</v>
      </c>
      <c r="D1664" s="38">
        <f t="shared" si="76"/>
        <v>5.9648011590000003</v>
      </c>
      <c r="E1664" s="38">
        <f t="shared" si="77"/>
        <v>10.658714595999999</v>
      </c>
      <c r="F1664" s="37">
        <f>VLOOKUP(L1664,Mapping!D:H,5,0)</f>
        <v>0</v>
      </c>
      <c r="G1664" t="s">
        <v>562</v>
      </c>
      <c r="H1664" t="s">
        <v>1359</v>
      </c>
      <c r="I1664" t="s">
        <v>1360</v>
      </c>
      <c r="J1664">
        <v>550000</v>
      </c>
      <c r="K1664" t="s">
        <v>666</v>
      </c>
      <c r="L1664">
        <v>553208</v>
      </c>
      <c r="M1664">
        <v>0</v>
      </c>
      <c r="N1664" t="s">
        <v>679</v>
      </c>
      <c r="O1664" t="s">
        <v>565</v>
      </c>
      <c r="P1664">
        <v>0</v>
      </c>
      <c r="Q1664">
        <v>46939134.369999997</v>
      </c>
      <c r="R1664">
        <v>0</v>
      </c>
      <c r="S1664">
        <v>59648011.590000004</v>
      </c>
      <c r="T1664">
        <v>0</v>
      </c>
      <c r="U1664">
        <v>106587145.95999999</v>
      </c>
      <c r="V1664">
        <v>0</v>
      </c>
      <c r="W1664">
        <v>46939134.369999997</v>
      </c>
      <c r="X1664">
        <v>0</v>
      </c>
      <c r="Y1664">
        <v>59648011.590000004</v>
      </c>
      <c r="Z1664">
        <v>0</v>
      </c>
      <c r="AA1664">
        <v>106587145.95999999</v>
      </c>
    </row>
    <row r="1665" spans="1:27" ht="15" customHeight="1" x14ac:dyDescent="0.25">
      <c r="A1665" s="37" t="str">
        <f t="shared" si="75"/>
        <v>LEBADFIgnore</v>
      </c>
      <c r="B1665" s="37" t="str">
        <f>VLOOKUP(L1665,Mapping!D:F,3,0)</f>
        <v>Ignore</v>
      </c>
      <c r="C1665" s="37" t="str">
        <f>VLOOKUP(L1665,Mapping!D:G,4,0)</f>
        <v>Mirror</v>
      </c>
      <c r="D1665" s="38">
        <f t="shared" si="76"/>
        <v>-6.9512970000000004E-3</v>
      </c>
      <c r="E1665" s="38">
        <f t="shared" si="77"/>
        <v>-6.9512970000000004E-3</v>
      </c>
      <c r="F1665" s="37">
        <f>VLOOKUP(L1665,Mapping!D:H,5,0)</f>
        <v>0</v>
      </c>
      <c r="G1665" t="s">
        <v>562</v>
      </c>
      <c r="H1665" t="s">
        <v>1359</v>
      </c>
      <c r="I1665" t="s">
        <v>1360</v>
      </c>
      <c r="J1665">
        <v>550000</v>
      </c>
      <c r="K1665" t="s">
        <v>666</v>
      </c>
      <c r="L1665">
        <v>553213</v>
      </c>
      <c r="M1665">
        <v>0</v>
      </c>
      <c r="N1665" t="s">
        <v>680</v>
      </c>
      <c r="O1665" t="s">
        <v>565</v>
      </c>
      <c r="P1665">
        <v>0</v>
      </c>
      <c r="Q1665">
        <v>0</v>
      </c>
      <c r="R1665">
        <v>-69512.97</v>
      </c>
      <c r="S1665">
        <v>0</v>
      </c>
      <c r="T1665">
        <v>-69512.97</v>
      </c>
      <c r="U1665">
        <v>0</v>
      </c>
      <c r="V1665">
        <v>0</v>
      </c>
      <c r="W1665">
        <v>0</v>
      </c>
      <c r="X1665">
        <v>-69512.97</v>
      </c>
      <c r="Y1665">
        <v>0</v>
      </c>
      <c r="Z1665">
        <v>-69512.97</v>
      </c>
      <c r="AA1665">
        <v>0</v>
      </c>
    </row>
    <row r="1666" spans="1:27" ht="15" customHeight="1" x14ac:dyDescent="0.25">
      <c r="A1666" s="37" t="str">
        <f t="shared" si="75"/>
        <v>LEBADFIgnore</v>
      </c>
      <c r="B1666" s="37" t="str">
        <f>VLOOKUP(L1666,Mapping!D:F,3,0)</f>
        <v>Ignore</v>
      </c>
      <c r="C1666" s="37" t="str">
        <f>VLOOKUP(L1666,Mapping!D:G,4,0)</f>
        <v>Mirror</v>
      </c>
      <c r="D1666" s="38">
        <f t="shared" si="76"/>
        <v>-2.0778889999999999E-3</v>
      </c>
      <c r="E1666" s="38">
        <f t="shared" si="77"/>
        <v>-8.6717979999999997E-3</v>
      </c>
      <c r="F1666" s="37">
        <f>VLOOKUP(L1666,Mapping!D:H,5,0)</f>
        <v>0</v>
      </c>
      <c r="G1666" t="s">
        <v>562</v>
      </c>
      <c r="H1666" t="s">
        <v>1359</v>
      </c>
      <c r="I1666" t="s">
        <v>1360</v>
      </c>
      <c r="J1666">
        <v>550000</v>
      </c>
      <c r="K1666" t="s">
        <v>666</v>
      </c>
      <c r="L1666">
        <v>553219</v>
      </c>
      <c r="M1666">
        <v>0</v>
      </c>
      <c r="N1666" t="s">
        <v>865</v>
      </c>
      <c r="O1666" t="s">
        <v>565</v>
      </c>
      <c r="P1666">
        <v>-65939.09</v>
      </c>
      <c r="Q1666">
        <v>0</v>
      </c>
      <c r="R1666">
        <v>-20778.89</v>
      </c>
      <c r="S1666">
        <v>0</v>
      </c>
      <c r="T1666">
        <v>-86717.98</v>
      </c>
      <c r="U1666">
        <v>0</v>
      </c>
      <c r="V1666">
        <v>-65939.09</v>
      </c>
      <c r="W1666">
        <v>0</v>
      </c>
      <c r="X1666">
        <v>-20778.89</v>
      </c>
      <c r="Y1666">
        <v>0</v>
      </c>
      <c r="Z1666">
        <v>-86717.98</v>
      </c>
      <c r="AA1666">
        <v>0</v>
      </c>
    </row>
    <row r="1667" spans="1:27" ht="15" customHeight="1" x14ac:dyDescent="0.25">
      <c r="A1667" s="37" t="str">
        <f t="shared" si="75"/>
        <v>LEBADF6.1a</v>
      </c>
      <c r="B1667" s="37" t="str">
        <f>VLOOKUP(L1667,Mapping!D:F,3,0)</f>
        <v>6.1a</v>
      </c>
      <c r="C1667" s="37" t="str">
        <f>VLOOKUP(L1667,Mapping!D:G,4,0)</f>
        <v>Accrual</v>
      </c>
      <c r="D1667" s="38">
        <f t="shared" si="76"/>
        <v>-0.1860002</v>
      </c>
      <c r="E1667" s="38">
        <f t="shared" si="77"/>
        <v>-0.46458769999999999</v>
      </c>
      <c r="F1667" s="37">
        <f>VLOOKUP(L1667,Mapping!D:H,5,0)</f>
        <v>0</v>
      </c>
      <c r="G1667" t="s">
        <v>562</v>
      </c>
      <c r="H1667" t="s">
        <v>1359</v>
      </c>
      <c r="I1667" t="s">
        <v>1360</v>
      </c>
      <c r="J1667">
        <v>550000</v>
      </c>
      <c r="K1667" t="s">
        <v>666</v>
      </c>
      <c r="L1667">
        <v>553227</v>
      </c>
      <c r="M1667">
        <v>0</v>
      </c>
      <c r="N1667" t="s">
        <v>832</v>
      </c>
      <c r="O1667" t="s">
        <v>565</v>
      </c>
      <c r="P1667">
        <v>-2785875</v>
      </c>
      <c r="Q1667">
        <v>0</v>
      </c>
      <c r="R1667">
        <v>-1860002</v>
      </c>
      <c r="S1667">
        <v>0</v>
      </c>
      <c r="T1667">
        <v>-4645877</v>
      </c>
      <c r="U1667">
        <v>0</v>
      </c>
      <c r="V1667">
        <v>-2785875</v>
      </c>
      <c r="W1667">
        <v>0</v>
      </c>
      <c r="X1667">
        <v>-1860002</v>
      </c>
      <c r="Y1667">
        <v>0</v>
      </c>
      <c r="Z1667">
        <v>-4645877</v>
      </c>
      <c r="AA1667">
        <v>0</v>
      </c>
    </row>
    <row r="1668" spans="1:27" ht="15" customHeight="1" x14ac:dyDescent="0.25">
      <c r="A1668" s="37" t="str">
        <f t="shared" ref="A1668:A1731" si="78">H1668&amp;B1668</f>
        <v>LEBADF6.1a</v>
      </c>
      <c r="B1668" s="37" t="str">
        <f>VLOOKUP(L1668,Mapping!D:F,3,0)</f>
        <v>6.1a</v>
      </c>
      <c r="C1668" s="37" t="str">
        <f>VLOOKUP(L1668,Mapping!D:G,4,0)</f>
        <v>Accrual</v>
      </c>
      <c r="D1668" s="38">
        <f t="shared" ref="D1668:D1731" si="79">(X1668+Y1668)/10000000</f>
        <v>4.2475389999999998E-3</v>
      </c>
      <c r="E1668" s="38">
        <f t="shared" ref="E1668:E1731" si="80">(Z1668+AA1668)/10000000</f>
        <v>3.4674735999999998E-2</v>
      </c>
      <c r="F1668" s="37">
        <f>VLOOKUP(L1668,Mapping!D:H,5,0)</f>
        <v>0</v>
      </c>
      <c r="G1668" t="s">
        <v>562</v>
      </c>
      <c r="H1668" t="s">
        <v>1359</v>
      </c>
      <c r="I1668" t="s">
        <v>1360</v>
      </c>
      <c r="J1668">
        <v>550000</v>
      </c>
      <c r="K1668" t="s">
        <v>666</v>
      </c>
      <c r="L1668">
        <v>553274</v>
      </c>
      <c r="M1668">
        <v>0</v>
      </c>
      <c r="N1668" t="s">
        <v>731</v>
      </c>
      <c r="O1668" t="s">
        <v>565</v>
      </c>
      <c r="P1668">
        <v>0</v>
      </c>
      <c r="Q1668">
        <v>304271.97000000003</v>
      </c>
      <c r="R1668">
        <v>0</v>
      </c>
      <c r="S1668">
        <v>42475.39</v>
      </c>
      <c r="T1668">
        <v>0</v>
      </c>
      <c r="U1668">
        <v>346747.36</v>
      </c>
      <c r="V1668">
        <v>0</v>
      </c>
      <c r="W1668">
        <v>304271.97000000003</v>
      </c>
      <c r="X1668">
        <v>0</v>
      </c>
      <c r="Y1668">
        <v>42475.39</v>
      </c>
      <c r="Z1668">
        <v>0</v>
      </c>
      <c r="AA1668">
        <v>346747.36</v>
      </c>
    </row>
    <row r="1669" spans="1:27" ht="15" customHeight="1" x14ac:dyDescent="0.25">
      <c r="A1669" s="37" t="str">
        <f t="shared" si="78"/>
        <v>LEBADF6.1a</v>
      </c>
      <c r="B1669" s="37" t="str">
        <f>VLOOKUP(L1669,Mapping!D:F,3,0)</f>
        <v>6.1a</v>
      </c>
      <c r="C1669" s="37" t="str">
        <f>VLOOKUP(L1669,Mapping!D:G,4,0)</f>
        <v>Accrual</v>
      </c>
      <c r="D1669" s="38">
        <f t="shared" si="79"/>
        <v>-3.8773808999999999E-2</v>
      </c>
      <c r="E1669" s="38">
        <f t="shared" si="80"/>
        <v>-8.2648502999999998E-2</v>
      </c>
      <c r="F1669" s="37">
        <f>VLOOKUP(L1669,Mapping!D:H,5,0)</f>
        <v>0</v>
      </c>
      <c r="G1669" t="s">
        <v>562</v>
      </c>
      <c r="H1669" t="s">
        <v>1359</v>
      </c>
      <c r="I1669" t="s">
        <v>1360</v>
      </c>
      <c r="J1669">
        <v>550000</v>
      </c>
      <c r="K1669" t="s">
        <v>666</v>
      </c>
      <c r="L1669">
        <v>554526</v>
      </c>
      <c r="M1669">
        <v>0</v>
      </c>
      <c r="N1669" t="s">
        <v>681</v>
      </c>
      <c r="O1669" t="s">
        <v>565</v>
      </c>
      <c r="P1669">
        <v>-438746.94</v>
      </c>
      <c r="Q1669">
        <v>0</v>
      </c>
      <c r="R1669">
        <v>-387738.09</v>
      </c>
      <c r="S1669">
        <v>0</v>
      </c>
      <c r="T1669">
        <v>-826485.03</v>
      </c>
      <c r="U1669">
        <v>0</v>
      </c>
      <c r="V1669">
        <v>-438746.94</v>
      </c>
      <c r="W1669">
        <v>0</v>
      </c>
      <c r="X1669">
        <v>-387738.09</v>
      </c>
      <c r="Y1669">
        <v>0</v>
      </c>
      <c r="Z1669">
        <v>-826485.03</v>
      </c>
      <c r="AA1669">
        <v>0</v>
      </c>
    </row>
    <row r="1670" spans="1:27" ht="15" customHeight="1" x14ac:dyDescent="0.25">
      <c r="A1670" s="37" t="str">
        <f t="shared" si="78"/>
        <v>LEBADFIgnore</v>
      </c>
      <c r="B1670" s="37" t="str">
        <f>VLOOKUP(L1670,Mapping!D:F,3,0)</f>
        <v>Ignore</v>
      </c>
      <c r="C1670" s="37" t="str">
        <f>VLOOKUP(L1670,Mapping!D:G,4,0)</f>
        <v>Mirror</v>
      </c>
      <c r="D1670" s="38">
        <f t="shared" si="79"/>
        <v>-1.4196582000000001E-2</v>
      </c>
      <c r="E1670" s="38">
        <f t="shared" si="80"/>
        <v>-1.4335586000000001E-2</v>
      </c>
      <c r="F1670" s="37">
        <f>VLOOKUP(L1670,Mapping!D:H,5,0)</f>
        <v>0</v>
      </c>
      <c r="G1670" t="s">
        <v>562</v>
      </c>
      <c r="H1670" t="s">
        <v>1359</v>
      </c>
      <c r="I1670" t="s">
        <v>1360</v>
      </c>
      <c r="J1670">
        <v>550000</v>
      </c>
      <c r="K1670" t="s">
        <v>666</v>
      </c>
      <c r="L1670">
        <v>554527</v>
      </c>
      <c r="M1670">
        <v>0</v>
      </c>
      <c r="N1670" t="s">
        <v>682</v>
      </c>
      <c r="O1670" t="s">
        <v>565</v>
      </c>
      <c r="P1670">
        <v>-1390.04</v>
      </c>
      <c r="Q1670">
        <v>0</v>
      </c>
      <c r="R1670">
        <v>-141965.82</v>
      </c>
      <c r="S1670">
        <v>0</v>
      </c>
      <c r="T1670">
        <v>-143355.86000000002</v>
      </c>
      <c r="U1670">
        <v>0</v>
      </c>
      <c r="V1670">
        <v>-1390.04</v>
      </c>
      <c r="W1670">
        <v>0</v>
      </c>
      <c r="X1670">
        <v>-141965.82</v>
      </c>
      <c r="Y1670">
        <v>0</v>
      </c>
      <c r="Z1670">
        <v>-143355.86000000002</v>
      </c>
      <c r="AA1670">
        <v>0</v>
      </c>
    </row>
    <row r="1671" spans="1:27" ht="15" customHeight="1" x14ac:dyDescent="0.25">
      <c r="A1671" s="37" t="str">
        <f t="shared" si="78"/>
        <v>LEBADFIgnore</v>
      </c>
      <c r="B1671" s="37" t="str">
        <f>VLOOKUP(L1671,Mapping!D:F,3,0)</f>
        <v>Ignore</v>
      </c>
      <c r="C1671" s="37" t="str">
        <f>VLOOKUP(L1671,Mapping!D:G,4,0)</f>
        <v>Mirror</v>
      </c>
      <c r="D1671" s="38">
        <f t="shared" si="79"/>
        <v>-1.1763559999999999E-3</v>
      </c>
      <c r="E1671" s="38">
        <f t="shared" si="80"/>
        <v>-3.9969430000000002E-3</v>
      </c>
      <c r="F1671" s="37">
        <f>VLOOKUP(L1671,Mapping!D:H,5,0)</f>
        <v>0</v>
      </c>
      <c r="G1671" t="s">
        <v>562</v>
      </c>
      <c r="H1671" t="s">
        <v>1359</v>
      </c>
      <c r="I1671" t="s">
        <v>1360</v>
      </c>
      <c r="J1671">
        <v>550000</v>
      </c>
      <c r="K1671" t="s">
        <v>666</v>
      </c>
      <c r="L1671">
        <v>555104</v>
      </c>
      <c r="M1671">
        <v>0</v>
      </c>
      <c r="N1671" t="s">
        <v>683</v>
      </c>
      <c r="O1671" t="s">
        <v>565</v>
      </c>
      <c r="P1671">
        <v>-28205.87</v>
      </c>
      <c r="Q1671">
        <v>0</v>
      </c>
      <c r="R1671">
        <v>-11763.56</v>
      </c>
      <c r="S1671">
        <v>0</v>
      </c>
      <c r="T1671">
        <v>-39969.43</v>
      </c>
      <c r="U1671">
        <v>0</v>
      </c>
      <c r="V1671">
        <v>-28205.87</v>
      </c>
      <c r="W1671">
        <v>0</v>
      </c>
      <c r="X1671">
        <v>-11763.56</v>
      </c>
      <c r="Y1671">
        <v>0</v>
      </c>
      <c r="Z1671">
        <v>-39969.43</v>
      </c>
      <c r="AA1671">
        <v>0</v>
      </c>
    </row>
    <row r="1672" spans="1:27" ht="15" customHeight="1" x14ac:dyDescent="0.25">
      <c r="A1672" s="37" t="str">
        <f t="shared" si="78"/>
        <v>LEBADF6.1</v>
      </c>
      <c r="B1672" s="37">
        <f>VLOOKUP(L1672,Mapping!D:F,3,0)</f>
        <v>6.1</v>
      </c>
      <c r="C1672" s="37" t="str">
        <f>VLOOKUP(L1672,Mapping!D:G,4,0)</f>
        <v>Accrual</v>
      </c>
      <c r="D1672" s="38">
        <f t="shared" si="79"/>
        <v>-5.9369968860000002</v>
      </c>
      <c r="E1672" s="38">
        <f t="shared" si="80"/>
        <v>-10.630910323</v>
      </c>
      <c r="F1672" s="37">
        <f>VLOOKUP(L1672,Mapping!D:H,5,0)</f>
        <v>0</v>
      </c>
      <c r="G1672" t="s">
        <v>562</v>
      </c>
      <c r="H1672" t="s">
        <v>1359</v>
      </c>
      <c r="I1672" t="s">
        <v>1360</v>
      </c>
      <c r="J1672">
        <v>550000</v>
      </c>
      <c r="K1672" t="s">
        <v>666</v>
      </c>
      <c r="L1672">
        <v>555157</v>
      </c>
      <c r="M1672">
        <v>0</v>
      </c>
      <c r="N1672" t="s">
        <v>684</v>
      </c>
      <c r="O1672" t="s">
        <v>565</v>
      </c>
      <c r="P1672">
        <v>-46939134.369999997</v>
      </c>
      <c r="Q1672">
        <v>0</v>
      </c>
      <c r="R1672">
        <v>-59369968.859999999</v>
      </c>
      <c r="S1672">
        <v>0</v>
      </c>
      <c r="T1672">
        <v>-106309103.23</v>
      </c>
      <c r="U1672">
        <v>0</v>
      </c>
      <c r="V1672">
        <v>-46939134.369999997</v>
      </c>
      <c r="W1672">
        <v>0</v>
      </c>
      <c r="X1672">
        <v>-59369968.859999999</v>
      </c>
      <c r="Y1672">
        <v>0</v>
      </c>
      <c r="Z1672">
        <v>-106309103.23</v>
      </c>
      <c r="AA1672">
        <v>0</v>
      </c>
    </row>
    <row r="1673" spans="1:27" ht="15" customHeight="1" x14ac:dyDescent="0.25">
      <c r="A1673" s="37" t="str">
        <f t="shared" si="78"/>
        <v>LEBADF6.1</v>
      </c>
      <c r="B1673" s="37">
        <f>VLOOKUP(L1673,Mapping!D:F,3,0)</f>
        <v>6.1</v>
      </c>
      <c r="C1673" s="37" t="str">
        <f>VLOOKUP(L1673,Mapping!D:G,4,0)</f>
        <v>Accrual</v>
      </c>
      <c r="D1673" s="38">
        <f t="shared" si="79"/>
        <v>-2.7804272999999997E-2</v>
      </c>
      <c r="E1673" s="38">
        <f t="shared" si="80"/>
        <v>-2.7804272999999997E-2</v>
      </c>
      <c r="F1673" s="37">
        <f>VLOOKUP(L1673,Mapping!D:H,5,0)</f>
        <v>0</v>
      </c>
      <c r="G1673" t="s">
        <v>562</v>
      </c>
      <c r="H1673" t="s">
        <v>1359</v>
      </c>
      <c r="I1673" t="s">
        <v>1360</v>
      </c>
      <c r="J1673">
        <v>550000</v>
      </c>
      <c r="K1673" t="s">
        <v>666</v>
      </c>
      <c r="L1673">
        <v>555159</v>
      </c>
      <c r="M1673">
        <v>0</v>
      </c>
      <c r="N1673" t="s">
        <v>2813</v>
      </c>
      <c r="O1673" t="s">
        <v>565</v>
      </c>
      <c r="P1673">
        <v>0</v>
      </c>
      <c r="Q1673">
        <v>0</v>
      </c>
      <c r="R1673">
        <v>-278042.73</v>
      </c>
      <c r="S1673">
        <v>0</v>
      </c>
      <c r="T1673">
        <v>-278042.73</v>
      </c>
      <c r="U1673">
        <v>0</v>
      </c>
      <c r="V1673">
        <v>0</v>
      </c>
      <c r="W1673">
        <v>0</v>
      </c>
      <c r="X1673">
        <v>-278042.73</v>
      </c>
      <c r="Y1673">
        <v>0</v>
      </c>
      <c r="Z1673">
        <v>-278042.73</v>
      </c>
      <c r="AA1673">
        <v>0</v>
      </c>
    </row>
    <row r="1674" spans="1:27" ht="15" customHeight="1" x14ac:dyDescent="0.25">
      <c r="A1674" s="37" t="str">
        <f t="shared" si="78"/>
        <v>LEBADFIgnore</v>
      </c>
      <c r="B1674" s="37" t="str">
        <f>VLOOKUP(L1674,Mapping!D:F,3,0)</f>
        <v>Ignore</v>
      </c>
      <c r="C1674" s="37" t="str">
        <f>VLOOKUP(L1674,Mapping!D:G,4,0)</f>
        <v>Mirror</v>
      </c>
      <c r="D1674" s="38">
        <f t="shared" si="79"/>
        <v>-1.2052380999999999E-2</v>
      </c>
      <c r="E1674" s="38">
        <f t="shared" si="80"/>
        <v>-1.5377611000000001E-2</v>
      </c>
      <c r="F1674" s="37">
        <f>VLOOKUP(L1674,Mapping!D:H,5,0)</f>
        <v>0</v>
      </c>
      <c r="G1674" t="s">
        <v>562</v>
      </c>
      <c r="H1674" t="s">
        <v>1359</v>
      </c>
      <c r="I1674" t="s">
        <v>1360</v>
      </c>
      <c r="J1674">
        <v>550000</v>
      </c>
      <c r="K1674" t="s">
        <v>666</v>
      </c>
      <c r="L1674">
        <v>555204</v>
      </c>
      <c r="M1674">
        <v>0</v>
      </c>
      <c r="N1674" t="s">
        <v>685</v>
      </c>
      <c r="O1674" t="s">
        <v>565</v>
      </c>
      <c r="P1674">
        <v>-33252.300000000003</v>
      </c>
      <c r="Q1674">
        <v>0</v>
      </c>
      <c r="R1674">
        <v>-120523.81</v>
      </c>
      <c r="S1674">
        <v>0</v>
      </c>
      <c r="T1674">
        <v>-153776.11000000002</v>
      </c>
      <c r="U1674">
        <v>0</v>
      </c>
      <c r="V1674">
        <v>-33252.300000000003</v>
      </c>
      <c r="W1674">
        <v>0</v>
      </c>
      <c r="X1674">
        <v>-120523.81</v>
      </c>
      <c r="Y1674">
        <v>0</v>
      </c>
      <c r="Z1674">
        <v>-153776.11000000002</v>
      </c>
      <c r="AA1674">
        <v>0</v>
      </c>
    </row>
    <row r="1675" spans="1:27" ht="15" customHeight="1" x14ac:dyDescent="0.25">
      <c r="A1675" s="37" t="str">
        <f t="shared" si="78"/>
        <v>LEBADF6.1a</v>
      </c>
      <c r="B1675" s="37" t="str">
        <f>VLOOKUP(L1675,Mapping!D:F,3,0)</f>
        <v>6.1a</v>
      </c>
      <c r="C1675" s="37" t="str">
        <f>VLOOKUP(L1675,Mapping!D:G,4,0)</f>
        <v>Accrual</v>
      </c>
      <c r="D1675" s="38">
        <f t="shared" si="79"/>
        <v>-0.18267093000000001</v>
      </c>
      <c r="E1675" s="38">
        <f t="shared" si="80"/>
        <v>-0.313519773</v>
      </c>
      <c r="F1675" s="37">
        <f>VLOOKUP(L1675,Mapping!D:H,5,0)</f>
        <v>0</v>
      </c>
      <c r="G1675" t="s">
        <v>562</v>
      </c>
      <c r="H1675" t="s">
        <v>1359</v>
      </c>
      <c r="I1675" t="s">
        <v>1360</v>
      </c>
      <c r="J1675">
        <v>550000</v>
      </c>
      <c r="K1675" t="s">
        <v>666</v>
      </c>
      <c r="L1675">
        <v>555597</v>
      </c>
      <c r="M1675">
        <v>0</v>
      </c>
      <c r="N1675" t="s">
        <v>686</v>
      </c>
      <c r="O1675" t="s">
        <v>565</v>
      </c>
      <c r="P1675">
        <v>-1308488.43</v>
      </c>
      <c r="Q1675">
        <v>0</v>
      </c>
      <c r="R1675">
        <v>-1826709.3</v>
      </c>
      <c r="S1675">
        <v>0</v>
      </c>
      <c r="T1675">
        <v>-3135197.73</v>
      </c>
      <c r="U1675">
        <v>0</v>
      </c>
      <c r="V1675">
        <v>-1308488.43</v>
      </c>
      <c r="W1675">
        <v>0</v>
      </c>
      <c r="X1675">
        <v>-1826709.3</v>
      </c>
      <c r="Y1675">
        <v>0</v>
      </c>
      <c r="Z1675">
        <v>-3135197.73</v>
      </c>
      <c r="AA1675">
        <v>0</v>
      </c>
    </row>
    <row r="1676" spans="1:27" ht="15" customHeight="1" x14ac:dyDescent="0.25">
      <c r="A1676" s="37" t="str">
        <f t="shared" si="78"/>
        <v>LEBADF6.1a</v>
      </c>
      <c r="B1676" s="37" t="str">
        <f>VLOOKUP(L1676,Mapping!D:F,3,0)</f>
        <v>6.1a</v>
      </c>
      <c r="C1676" s="37" t="str">
        <f>VLOOKUP(L1676,Mapping!D:G,4,0)</f>
        <v>Accrual</v>
      </c>
      <c r="D1676" s="38">
        <f t="shared" si="79"/>
        <v>-0.18267093000000001</v>
      </c>
      <c r="E1676" s="38">
        <f t="shared" si="80"/>
        <v>-0.313519773</v>
      </c>
      <c r="F1676" s="37">
        <f>VLOOKUP(L1676,Mapping!D:H,5,0)</f>
        <v>0</v>
      </c>
      <c r="G1676" t="s">
        <v>562</v>
      </c>
      <c r="H1676" t="s">
        <v>1359</v>
      </c>
      <c r="I1676" t="s">
        <v>1360</v>
      </c>
      <c r="J1676">
        <v>550000</v>
      </c>
      <c r="K1676" t="s">
        <v>666</v>
      </c>
      <c r="L1676">
        <v>555598</v>
      </c>
      <c r="M1676">
        <v>0</v>
      </c>
      <c r="N1676" t="s">
        <v>687</v>
      </c>
      <c r="O1676" t="s">
        <v>565</v>
      </c>
      <c r="P1676">
        <v>-1308488.43</v>
      </c>
      <c r="Q1676">
        <v>0</v>
      </c>
      <c r="R1676">
        <v>-1826709.3</v>
      </c>
      <c r="S1676">
        <v>0</v>
      </c>
      <c r="T1676">
        <v>-3135197.73</v>
      </c>
      <c r="U1676">
        <v>0</v>
      </c>
      <c r="V1676">
        <v>-1308488.43</v>
      </c>
      <c r="W1676">
        <v>0</v>
      </c>
      <c r="X1676">
        <v>-1826709.3</v>
      </c>
      <c r="Y1676">
        <v>0</v>
      </c>
      <c r="Z1676">
        <v>-3135197.73</v>
      </c>
      <c r="AA1676">
        <v>0</v>
      </c>
    </row>
    <row r="1677" spans="1:27" ht="15" customHeight="1" x14ac:dyDescent="0.25">
      <c r="A1677" s="37" t="str">
        <f t="shared" si="78"/>
        <v>LEBADF6.1a</v>
      </c>
      <c r="B1677" s="37" t="str">
        <f>VLOOKUP(L1677,Mapping!D:F,3,0)</f>
        <v>6.1a</v>
      </c>
      <c r="C1677" s="37" t="str">
        <f>VLOOKUP(L1677,Mapping!D:G,4,0)</f>
        <v>Accrual</v>
      </c>
      <c r="D1677" s="38">
        <f t="shared" si="79"/>
        <v>3.50348E-4</v>
      </c>
      <c r="E1677" s="38">
        <f t="shared" si="80"/>
        <v>6.0873800000000005E-4</v>
      </c>
      <c r="F1677" s="37">
        <f>VLOOKUP(L1677,Mapping!D:H,5,0)</f>
        <v>0</v>
      </c>
      <c r="G1677" t="s">
        <v>562</v>
      </c>
      <c r="H1677" t="s">
        <v>1359</v>
      </c>
      <c r="I1677" t="s">
        <v>1360</v>
      </c>
      <c r="J1677">
        <v>550000</v>
      </c>
      <c r="K1677" t="s">
        <v>666</v>
      </c>
      <c r="L1677">
        <v>555599</v>
      </c>
      <c r="M1677">
        <v>0</v>
      </c>
      <c r="N1677" t="s">
        <v>688</v>
      </c>
      <c r="O1677" t="s">
        <v>565</v>
      </c>
      <c r="P1677">
        <v>0</v>
      </c>
      <c r="Q1677">
        <v>2583.9</v>
      </c>
      <c r="R1677">
        <v>0</v>
      </c>
      <c r="S1677">
        <v>3503.48</v>
      </c>
      <c r="T1677">
        <v>0</v>
      </c>
      <c r="U1677">
        <v>6087.38</v>
      </c>
      <c r="V1677">
        <v>0</v>
      </c>
      <c r="W1677">
        <v>2583.9</v>
      </c>
      <c r="X1677">
        <v>0</v>
      </c>
      <c r="Y1677">
        <v>3503.48</v>
      </c>
      <c r="Z1677">
        <v>0</v>
      </c>
      <c r="AA1677">
        <v>6087.38</v>
      </c>
    </row>
    <row r="1678" spans="1:27" ht="15" customHeight="1" x14ac:dyDescent="0.25">
      <c r="A1678" s="37" t="str">
        <f t="shared" si="78"/>
        <v>LEBADF6.1a</v>
      </c>
      <c r="B1678" s="37" t="str">
        <f>VLOOKUP(L1678,Mapping!D:F,3,0)</f>
        <v>6.1a</v>
      </c>
      <c r="C1678" s="37" t="str">
        <f>VLOOKUP(L1678,Mapping!D:G,4,0)</f>
        <v>Accrual</v>
      </c>
      <c r="D1678" s="38">
        <f t="shared" si="79"/>
        <v>3.50348E-4</v>
      </c>
      <c r="E1678" s="38">
        <f t="shared" si="80"/>
        <v>6.0873800000000005E-4</v>
      </c>
      <c r="F1678" s="37">
        <f>VLOOKUP(L1678,Mapping!D:H,5,0)</f>
        <v>0</v>
      </c>
      <c r="G1678" t="s">
        <v>562</v>
      </c>
      <c r="H1678" t="s">
        <v>1359</v>
      </c>
      <c r="I1678" t="s">
        <v>1360</v>
      </c>
      <c r="J1678">
        <v>550000</v>
      </c>
      <c r="K1678" t="s">
        <v>666</v>
      </c>
      <c r="L1678">
        <v>555600</v>
      </c>
      <c r="M1678">
        <v>0</v>
      </c>
      <c r="N1678" t="s">
        <v>689</v>
      </c>
      <c r="O1678" t="s">
        <v>565</v>
      </c>
      <c r="P1678">
        <v>0</v>
      </c>
      <c r="Q1678">
        <v>2583.9</v>
      </c>
      <c r="R1678">
        <v>0</v>
      </c>
      <c r="S1678">
        <v>3503.48</v>
      </c>
      <c r="T1678">
        <v>0</v>
      </c>
      <c r="U1678">
        <v>6087.38</v>
      </c>
      <c r="V1678">
        <v>0</v>
      </c>
      <c r="W1678">
        <v>2583.9</v>
      </c>
      <c r="X1678">
        <v>0</v>
      </c>
      <c r="Y1678">
        <v>3503.48</v>
      </c>
      <c r="Z1678">
        <v>0</v>
      </c>
      <c r="AA1678">
        <v>6087.38</v>
      </c>
    </row>
    <row r="1679" spans="1:27" ht="15" customHeight="1" x14ac:dyDescent="0.25">
      <c r="A1679" s="37" t="str">
        <f t="shared" si="78"/>
        <v>LEBADFIgnore</v>
      </c>
      <c r="B1679" s="37" t="str">
        <f>VLOOKUP(L1679,Mapping!D:F,3,0)</f>
        <v>Ignore</v>
      </c>
      <c r="C1679" s="37" t="str">
        <f>VLOOKUP(L1679,Mapping!D:G,4,0)</f>
        <v>Mirror</v>
      </c>
      <c r="D1679" s="38">
        <f t="shared" si="79"/>
        <v>0</v>
      </c>
      <c r="E1679" s="38">
        <f t="shared" si="80"/>
        <v>-1.8484999999999999E-4</v>
      </c>
      <c r="F1679" s="37">
        <f>VLOOKUP(L1679,Mapping!D:H,5,0)</f>
        <v>0</v>
      </c>
      <c r="G1679" t="s">
        <v>562</v>
      </c>
      <c r="H1679" t="s">
        <v>1359</v>
      </c>
      <c r="I1679" t="s">
        <v>1360</v>
      </c>
      <c r="J1679">
        <v>550000</v>
      </c>
      <c r="K1679" t="s">
        <v>666</v>
      </c>
      <c r="L1679">
        <v>556421</v>
      </c>
      <c r="M1679">
        <v>0</v>
      </c>
      <c r="N1679" t="s">
        <v>690</v>
      </c>
      <c r="O1679" t="s">
        <v>565</v>
      </c>
      <c r="P1679">
        <v>-1848.5</v>
      </c>
      <c r="Q1679">
        <v>0</v>
      </c>
      <c r="R1679">
        <v>0</v>
      </c>
      <c r="S1679">
        <v>0</v>
      </c>
      <c r="T1679">
        <v>-1848.5</v>
      </c>
      <c r="U1679">
        <v>0</v>
      </c>
      <c r="V1679">
        <v>-1848.5</v>
      </c>
      <c r="W1679">
        <v>0</v>
      </c>
      <c r="X1679">
        <v>0</v>
      </c>
      <c r="Y1679">
        <v>0</v>
      </c>
      <c r="Z1679">
        <v>-1848.5</v>
      </c>
      <c r="AA1679">
        <v>0</v>
      </c>
    </row>
    <row r="1680" spans="1:27" ht="15" customHeight="1" x14ac:dyDescent="0.25">
      <c r="A1680" s="37" t="str">
        <f t="shared" si="78"/>
        <v>LEBADF6.2</v>
      </c>
      <c r="B1680" s="37">
        <f>VLOOKUP(L1680,Mapping!D:F,3,0)</f>
        <v>6.2</v>
      </c>
      <c r="C1680" s="37" t="str">
        <f>VLOOKUP(L1680,Mapping!D:G,4,0)</f>
        <v>Accrual</v>
      </c>
      <c r="D1680" s="38">
        <f t="shared" si="79"/>
        <v>-2.0296799299999999</v>
      </c>
      <c r="E1680" s="38">
        <f t="shared" si="80"/>
        <v>-3.4835572850000003</v>
      </c>
      <c r="F1680" s="37">
        <f>VLOOKUP(L1680,Mapping!D:H,5,0)</f>
        <v>0</v>
      </c>
      <c r="G1680" t="s">
        <v>562</v>
      </c>
      <c r="H1680" t="s">
        <v>1359</v>
      </c>
      <c r="I1680" t="s">
        <v>1360</v>
      </c>
      <c r="J1680">
        <v>555100</v>
      </c>
      <c r="K1680" t="s">
        <v>691</v>
      </c>
      <c r="L1680">
        <v>555100</v>
      </c>
      <c r="M1680">
        <v>0</v>
      </c>
      <c r="N1680" t="s">
        <v>692</v>
      </c>
      <c r="O1680" t="s">
        <v>565</v>
      </c>
      <c r="P1680">
        <v>-14538773.550000001</v>
      </c>
      <c r="Q1680">
        <v>0</v>
      </c>
      <c r="R1680">
        <v>-20296799.300000001</v>
      </c>
      <c r="S1680">
        <v>0</v>
      </c>
      <c r="T1680">
        <v>-34835572.850000001</v>
      </c>
      <c r="U1680">
        <v>0</v>
      </c>
      <c r="V1680">
        <v>-14538773.550000001</v>
      </c>
      <c r="W1680">
        <v>0</v>
      </c>
      <c r="X1680">
        <v>-20296799.300000001</v>
      </c>
      <c r="Y1680">
        <v>0</v>
      </c>
      <c r="Z1680">
        <v>-34835572.850000001</v>
      </c>
      <c r="AA1680">
        <v>0</v>
      </c>
    </row>
    <row r="1681" spans="1:27" ht="15" customHeight="1" x14ac:dyDescent="0.25">
      <c r="A1681" s="37" t="str">
        <f t="shared" si="78"/>
        <v>LEBADF6.2</v>
      </c>
      <c r="B1681" s="37">
        <f>VLOOKUP(L1681,Mapping!D:F,3,0)</f>
        <v>6.2</v>
      </c>
      <c r="C1681" s="37" t="str">
        <f>VLOOKUP(L1681,Mapping!D:G,4,0)</f>
        <v>Accrual</v>
      </c>
      <c r="D1681" s="38">
        <f t="shared" si="79"/>
        <v>3.8925750000000001E-3</v>
      </c>
      <c r="E1681" s="38">
        <f t="shared" si="80"/>
        <v>6.7636419999999994E-3</v>
      </c>
      <c r="F1681" s="37">
        <f>VLOOKUP(L1681,Mapping!D:H,5,0)</f>
        <v>0</v>
      </c>
      <c r="G1681" t="s">
        <v>562</v>
      </c>
      <c r="H1681" t="s">
        <v>1359</v>
      </c>
      <c r="I1681" t="s">
        <v>1360</v>
      </c>
      <c r="J1681">
        <v>555100</v>
      </c>
      <c r="K1681" t="s">
        <v>691</v>
      </c>
      <c r="L1681">
        <v>555329</v>
      </c>
      <c r="M1681">
        <v>0</v>
      </c>
      <c r="N1681" t="s">
        <v>693</v>
      </c>
      <c r="O1681" t="s">
        <v>565</v>
      </c>
      <c r="P1681">
        <v>0</v>
      </c>
      <c r="Q1681">
        <v>28710.67</v>
      </c>
      <c r="R1681">
        <v>0</v>
      </c>
      <c r="S1681">
        <v>38925.75</v>
      </c>
      <c r="T1681">
        <v>0</v>
      </c>
      <c r="U1681">
        <v>67636.42</v>
      </c>
      <c r="V1681">
        <v>0</v>
      </c>
      <c r="W1681">
        <v>28710.67</v>
      </c>
      <c r="X1681">
        <v>0</v>
      </c>
      <c r="Y1681">
        <v>38925.75</v>
      </c>
      <c r="Z1681">
        <v>0</v>
      </c>
      <c r="AA1681">
        <v>67636.42</v>
      </c>
    </row>
    <row r="1682" spans="1:27" ht="15" customHeight="1" x14ac:dyDescent="0.25">
      <c r="A1682" s="37" t="str">
        <f t="shared" si="78"/>
        <v>LEBADFIgnore</v>
      </c>
      <c r="B1682" s="37" t="str">
        <f>VLOOKUP(L1682,Mapping!D:F,3,0)</f>
        <v>Ignore</v>
      </c>
      <c r="C1682" s="37" t="str">
        <f>VLOOKUP(L1682,Mapping!D:G,4,0)</f>
        <v>Ignore</v>
      </c>
      <c r="D1682" s="38">
        <f t="shared" si="79"/>
        <v>-0.53389830500000002</v>
      </c>
      <c r="E1682" s="38">
        <f t="shared" si="80"/>
        <v>-0.53389830500000002</v>
      </c>
      <c r="F1682" s="37">
        <f>VLOOKUP(L1682,Mapping!D:H,5,0)</f>
        <v>0</v>
      </c>
      <c r="G1682" t="s">
        <v>562</v>
      </c>
      <c r="H1682" t="s">
        <v>1359</v>
      </c>
      <c r="I1682" t="s">
        <v>1360</v>
      </c>
      <c r="J1682">
        <v>555100</v>
      </c>
      <c r="K1682" t="s">
        <v>691</v>
      </c>
      <c r="L1682">
        <v>557773</v>
      </c>
      <c r="M1682">
        <v>0</v>
      </c>
      <c r="N1682" t="s">
        <v>936</v>
      </c>
      <c r="O1682" t="s">
        <v>565</v>
      </c>
      <c r="P1682">
        <v>0</v>
      </c>
      <c r="Q1682">
        <v>0</v>
      </c>
      <c r="R1682">
        <v>-5338983.05</v>
      </c>
      <c r="S1682">
        <v>0</v>
      </c>
      <c r="T1682">
        <v>-5338983.05</v>
      </c>
      <c r="U1682">
        <v>0</v>
      </c>
      <c r="V1682">
        <v>0</v>
      </c>
      <c r="W1682">
        <v>0</v>
      </c>
      <c r="X1682">
        <v>-5338983.05</v>
      </c>
      <c r="Y1682">
        <v>0</v>
      </c>
      <c r="Z1682">
        <v>-5338983.05</v>
      </c>
      <c r="AA1682">
        <v>0</v>
      </c>
    </row>
    <row r="1683" spans="1:27" ht="15" customHeight="1" x14ac:dyDescent="0.25">
      <c r="A1683" s="37" t="str">
        <f t="shared" si="78"/>
        <v>LEBADFIgnore</v>
      </c>
      <c r="B1683" s="37" t="str">
        <f>VLOOKUP(L1683,Mapping!D:F,3,0)</f>
        <v>Ignore</v>
      </c>
      <c r="C1683" s="37" t="str">
        <f>VLOOKUP(L1683,Mapping!D:G,4,0)</f>
        <v>Ignore</v>
      </c>
      <c r="D1683" s="38">
        <f t="shared" si="79"/>
        <v>-4.8050846999999994E-2</v>
      </c>
      <c r="E1683" s="38">
        <f t="shared" si="80"/>
        <v>-4.8050846999999994E-2</v>
      </c>
      <c r="F1683" s="37">
        <f>VLOOKUP(L1683,Mapping!D:H,5,0)</f>
        <v>0</v>
      </c>
      <c r="G1683" t="s">
        <v>562</v>
      </c>
      <c r="H1683" t="s">
        <v>1359</v>
      </c>
      <c r="I1683" t="s">
        <v>1360</v>
      </c>
      <c r="J1683">
        <v>555100</v>
      </c>
      <c r="K1683" t="s">
        <v>691</v>
      </c>
      <c r="L1683">
        <v>557774</v>
      </c>
      <c r="M1683">
        <v>0</v>
      </c>
      <c r="N1683" t="s">
        <v>937</v>
      </c>
      <c r="O1683" t="s">
        <v>565</v>
      </c>
      <c r="P1683">
        <v>0</v>
      </c>
      <c r="Q1683">
        <v>0</v>
      </c>
      <c r="R1683">
        <v>-480508.47</v>
      </c>
      <c r="S1683">
        <v>0</v>
      </c>
      <c r="T1683">
        <v>-480508.47</v>
      </c>
      <c r="U1683">
        <v>0</v>
      </c>
      <c r="V1683">
        <v>0</v>
      </c>
      <c r="W1683">
        <v>0</v>
      </c>
      <c r="X1683">
        <v>-480508.47</v>
      </c>
      <c r="Y1683">
        <v>0</v>
      </c>
      <c r="Z1683">
        <v>-480508.47</v>
      </c>
      <c r="AA1683">
        <v>0</v>
      </c>
    </row>
    <row r="1684" spans="1:27" ht="15" customHeight="1" x14ac:dyDescent="0.25">
      <c r="A1684" s="37" t="str">
        <f t="shared" si="78"/>
        <v>LEBADFIgnore</v>
      </c>
      <c r="B1684" s="37" t="str">
        <f>VLOOKUP(L1684,Mapping!D:F,3,0)</f>
        <v>Ignore</v>
      </c>
      <c r="C1684" s="37" t="str">
        <f>VLOOKUP(L1684,Mapping!D:G,4,0)</f>
        <v>Ignore</v>
      </c>
      <c r="D1684" s="38">
        <f t="shared" si="79"/>
        <v>-4.8050846999999994E-2</v>
      </c>
      <c r="E1684" s="38">
        <f t="shared" si="80"/>
        <v>-4.8050846999999994E-2</v>
      </c>
      <c r="F1684" s="37">
        <f>VLOOKUP(L1684,Mapping!D:H,5,0)</f>
        <v>0</v>
      </c>
      <c r="G1684" t="s">
        <v>562</v>
      </c>
      <c r="H1684" t="s">
        <v>1359</v>
      </c>
      <c r="I1684" t="s">
        <v>1360</v>
      </c>
      <c r="J1684">
        <v>555100</v>
      </c>
      <c r="K1684" t="s">
        <v>691</v>
      </c>
      <c r="L1684">
        <v>557775</v>
      </c>
      <c r="M1684">
        <v>0</v>
      </c>
      <c r="N1684" t="s">
        <v>938</v>
      </c>
      <c r="O1684" t="s">
        <v>565</v>
      </c>
      <c r="P1684">
        <v>0</v>
      </c>
      <c r="Q1684">
        <v>0</v>
      </c>
      <c r="R1684">
        <v>-480508.47</v>
      </c>
      <c r="S1684">
        <v>0</v>
      </c>
      <c r="T1684">
        <v>-480508.47</v>
      </c>
      <c r="U1684">
        <v>0</v>
      </c>
      <c r="V1684">
        <v>0</v>
      </c>
      <c r="W1684">
        <v>0</v>
      </c>
      <c r="X1684">
        <v>-480508.47</v>
      </c>
      <c r="Y1684">
        <v>0</v>
      </c>
      <c r="Z1684">
        <v>-480508.47</v>
      </c>
      <c r="AA1684">
        <v>0</v>
      </c>
    </row>
    <row r="1685" spans="1:27" ht="15" customHeight="1" x14ac:dyDescent="0.25">
      <c r="A1685" s="37" t="str">
        <f t="shared" si="78"/>
        <v>LEBADFIgnore</v>
      </c>
      <c r="B1685" s="37" t="str">
        <f>VLOOKUP(L1685,Mapping!D:F,3,0)</f>
        <v>Ignore</v>
      </c>
      <c r="C1685" s="37" t="str">
        <f>VLOOKUP(L1685,Mapping!D:G,4,0)</f>
        <v>Ignore</v>
      </c>
      <c r="D1685" s="38">
        <f t="shared" si="79"/>
        <v>0.62999999900000003</v>
      </c>
      <c r="E1685" s="38">
        <f t="shared" si="80"/>
        <v>0.62999999900000003</v>
      </c>
      <c r="F1685" s="37">
        <f>VLOOKUP(L1685,Mapping!D:H,5,0)</f>
        <v>0</v>
      </c>
      <c r="G1685" t="s">
        <v>562</v>
      </c>
      <c r="H1685" t="s">
        <v>1359</v>
      </c>
      <c r="I1685" t="s">
        <v>1360</v>
      </c>
      <c r="J1685">
        <v>555100</v>
      </c>
      <c r="K1685" t="s">
        <v>691</v>
      </c>
      <c r="L1685">
        <v>557776</v>
      </c>
      <c r="M1685">
        <v>0</v>
      </c>
      <c r="N1685" t="s">
        <v>939</v>
      </c>
      <c r="O1685" t="s">
        <v>565</v>
      </c>
      <c r="P1685">
        <v>0</v>
      </c>
      <c r="Q1685">
        <v>0</v>
      </c>
      <c r="R1685">
        <v>0</v>
      </c>
      <c r="S1685">
        <v>6299999.9900000002</v>
      </c>
      <c r="T1685">
        <v>0</v>
      </c>
      <c r="U1685">
        <v>6299999.9900000002</v>
      </c>
      <c r="V1685">
        <v>0</v>
      </c>
      <c r="W1685">
        <v>0</v>
      </c>
      <c r="X1685">
        <v>0</v>
      </c>
      <c r="Y1685">
        <v>6299999.9900000002</v>
      </c>
      <c r="Z1685">
        <v>0</v>
      </c>
      <c r="AA1685">
        <v>6299999.9900000002</v>
      </c>
    </row>
    <row r="1686" spans="1:27" ht="15" customHeight="1" x14ac:dyDescent="0.25">
      <c r="A1686" s="37" t="str">
        <f t="shared" si="78"/>
        <v>LEBADFIgnore</v>
      </c>
      <c r="B1686" s="37" t="str">
        <f>VLOOKUP(L1686,Mapping!D:F,3,0)</f>
        <v>Ignore</v>
      </c>
      <c r="C1686" s="37" t="str">
        <f>VLOOKUP(L1686,Mapping!D:G,4,0)</f>
        <v>Ignore</v>
      </c>
      <c r="D1686" s="38">
        <f t="shared" si="79"/>
        <v>-0.109115133</v>
      </c>
      <c r="E1686" s="38">
        <f t="shared" si="80"/>
        <v>-0.109115133</v>
      </c>
      <c r="F1686" s="37">
        <f>VLOOKUP(L1686,Mapping!D:H,5,0)</f>
        <v>0</v>
      </c>
      <c r="G1686" t="s">
        <v>562</v>
      </c>
      <c r="H1686" t="s">
        <v>1359</v>
      </c>
      <c r="I1686" t="s">
        <v>1360</v>
      </c>
      <c r="J1686">
        <v>555300</v>
      </c>
      <c r="K1686" t="s">
        <v>697</v>
      </c>
      <c r="L1686">
        <v>553143</v>
      </c>
      <c r="M1686">
        <v>0</v>
      </c>
      <c r="N1686" t="s">
        <v>698</v>
      </c>
      <c r="O1686" t="s">
        <v>565</v>
      </c>
      <c r="P1686">
        <v>0</v>
      </c>
      <c r="Q1686">
        <v>0</v>
      </c>
      <c r="R1686">
        <v>-1091151.33</v>
      </c>
      <c r="S1686">
        <v>0</v>
      </c>
      <c r="T1686">
        <v>-1091151.33</v>
      </c>
      <c r="U1686">
        <v>0</v>
      </c>
      <c r="V1686">
        <v>0</v>
      </c>
      <c r="W1686">
        <v>0</v>
      </c>
      <c r="X1686">
        <v>-1091151.33</v>
      </c>
      <c r="Y1686">
        <v>0</v>
      </c>
      <c r="Z1686">
        <v>-1091151.33</v>
      </c>
      <c r="AA1686">
        <v>0</v>
      </c>
    </row>
    <row r="1687" spans="1:27" ht="15" customHeight="1" x14ac:dyDescent="0.25">
      <c r="A1687" s="37" t="str">
        <f t="shared" si="78"/>
        <v>LEBADFIgnore</v>
      </c>
      <c r="B1687" s="37" t="str">
        <f>VLOOKUP(L1687,Mapping!D:F,3,0)</f>
        <v>Ignore</v>
      </c>
      <c r="C1687" s="37" t="str">
        <f>VLOOKUP(L1687,Mapping!D:G,4,0)</f>
        <v>Ignore</v>
      </c>
      <c r="D1687" s="38">
        <f t="shared" si="79"/>
        <v>-2.1346945000000003E-2</v>
      </c>
      <c r="E1687" s="38">
        <f t="shared" si="80"/>
        <v>-2.1346945000000003E-2</v>
      </c>
      <c r="F1687" s="37">
        <f>VLOOKUP(L1687,Mapping!D:H,5,0)</f>
        <v>0</v>
      </c>
      <c r="G1687" t="s">
        <v>562</v>
      </c>
      <c r="H1687" t="s">
        <v>1359</v>
      </c>
      <c r="I1687" t="s">
        <v>1360</v>
      </c>
      <c r="J1687">
        <v>555300</v>
      </c>
      <c r="K1687" t="s">
        <v>697</v>
      </c>
      <c r="L1687">
        <v>554346</v>
      </c>
      <c r="M1687">
        <v>0</v>
      </c>
      <c r="N1687" t="s">
        <v>718</v>
      </c>
      <c r="O1687" t="s">
        <v>565</v>
      </c>
      <c r="P1687">
        <v>0</v>
      </c>
      <c r="Q1687">
        <v>0</v>
      </c>
      <c r="R1687">
        <v>-213469.45</v>
      </c>
      <c r="S1687">
        <v>0</v>
      </c>
      <c r="T1687">
        <v>-213469.45</v>
      </c>
      <c r="U1687">
        <v>0</v>
      </c>
      <c r="V1687">
        <v>0</v>
      </c>
      <c r="W1687">
        <v>0</v>
      </c>
      <c r="X1687">
        <v>-213469.45</v>
      </c>
      <c r="Y1687">
        <v>0</v>
      </c>
      <c r="Z1687">
        <v>-213469.45</v>
      </c>
      <c r="AA1687">
        <v>0</v>
      </c>
    </row>
    <row r="1688" spans="1:27" ht="15" customHeight="1" x14ac:dyDescent="0.25">
      <c r="A1688" s="37" t="str">
        <f t="shared" si="78"/>
        <v>LEBADFIgnore</v>
      </c>
      <c r="B1688" s="37" t="str">
        <f>VLOOKUP(L1688,Mapping!D:F,3,0)</f>
        <v>Ignore</v>
      </c>
      <c r="C1688" s="37" t="str">
        <f>VLOOKUP(L1688,Mapping!D:G,4,0)</f>
        <v>Ignore</v>
      </c>
      <c r="D1688" s="38">
        <f t="shared" si="79"/>
        <v>-148.19432816300002</v>
      </c>
      <c r="E1688" s="38">
        <f t="shared" si="80"/>
        <v>55.740497194000007</v>
      </c>
      <c r="F1688" s="37" t="str">
        <f>VLOOKUP(L1688,Mapping!D:H,5,0)</f>
        <v>AUM</v>
      </c>
      <c r="G1688" t="s">
        <v>562</v>
      </c>
      <c r="H1688" t="s">
        <v>1359</v>
      </c>
      <c r="I1688" t="s">
        <v>1360</v>
      </c>
      <c r="J1688">
        <v>800200</v>
      </c>
      <c r="K1688" t="s">
        <v>833</v>
      </c>
      <c r="L1688">
        <v>800201</v>
      </c>
      <c r="M1688">
        <v>0</v>
      </c>
      <c r="N1688" t="s">
        <v>834</v>
      </c>
      <c r="O1688" t="s">
        <v>565</v>
      </c>
      <c r="P1688">
        <v>0</v>
      </c>
      <c r="Q1688">
        <v>2039348253.5699999</v>
      </c>
      <c r="R1688">
        <v>-1481943281.6300001</v>
      </c>
      <c r="S1688">
        <v>0</v>
      </c>
      <c r="T1688">
        <v>0</v>
      </c>
      <c r="U1688">
        <v>557404971.94000006</v>
      </c>
      <c r="V1688">
        <v>0</v>
      </c>
      <c r="W1688">
        <v>2039348253.5699999</v>
      </c>
      <c r="X1688">
        <v>-1481943281.6300001</v>
      </c>
      <c r="Y1688">
        <v>0</v>
      </c>
      <c r="Z1688">
        <v>0</v>
      </c>
      <c r="AA1688">
        <v>557404971.94000006</v>
      </c>
    </row>
    <row r="1689" spans="1:27" ht="15" customHeight="1" x14ac:dyDescent="0.25">
      <c r="A1689" s="37" t="str">
        <f t="shared" si="78"/>
        <v>LEBADFIgnore</v>
      </c>
      <c r="B1689" s="37" t="str">
        <f>VLOOKUP(L1689,Mapping!D:F,3,0)</f>
        <v>Ignore</v>
      </c>
      <c r="C1689" s="37" t="str">
        <f>VLOOKUP(L1689,Mapping!D:G,4,0)</f>
        <v>Ignore</v>
      </c>
      <c r="D1689" s="38">
        <f t="shared" si="79"/>
        <v>148.19432816300002</v>
      </c>
      <c r="E1689" s="38">
        <f t="shared" si="80"/>
        <v>-55.740497194000007</v>
      </c>
      <c r="F1689" s="37" t="str">
        <f>VLOOKUP(L1689,Mapping!D:H,5,0)</f>
        <v>AUM</v>
      </c>
      <c r="G1689" t="s">
        <v>562</v>
      </c>
      <c r="H1689" t="s">
        <v>1359</v>
      </c>
      <c r="I1689" t="s">
        <v>1360</v>
      </c>
      <c r="J1689">
        <v>800200</v>
      </c>
      <c r="K1689" t="s">
        <v>833</v>
      </c>
      <c r="L1689">
        <v>800202</v>
      </c>
      <c r="M1689">
        <v>0</v>
      </c>
      <c r="N1689" t="s">
        <v>835</v>
      </c>
      <c r="O1689" t="s">
        <v>565</v>
      </c>
      <c r="P1689">
        <v>-2039348253.5699999</v>
      </c>
      <c r="Q1689">
        <v>0</v>
      </c>
      <c r="R1689">
        <v>0</v>
      </c>
      <c r="S1689">
        <v>1481943281.6300001</v>
      </c>
      <c r="T1689">
        <v>-557404971.94000006</v>
      </c>
      <c r="U1689">
        <v>0</v>
      </c>
      <c r="V1689">
        <v>-2039348253.5699999</v>
      </c>
      <c r="W1689">
        <v>0</v>
      </c>
      <c r="X1689">
        <v>0</v>
      </c>
      <c r="Y1689">
        <v>1481943281.6300001</v>
      </c>
      <c r="Z1689">
        <v>-557404971.94000006</v>
      </c>
      <c r="AA1689">
        <v>0</v>
      </c>
    </row>
    <row r="1690" spans="1:27" ht="15" customHeight="1" x14ac:dyDescent="0.25">
      <c r="A1690" s="37" t="str">
        <f t="shared" si="78"/>
        <v>LEBALFIgnore</v>
      </c>
      <c r="B1690" s="37" t="str">
        <f>VLOOKUP(L1690,Mapping!D:F,3,0)</f>
        <v>Ignore</v>
      </c>
      <c r="C1690" s="37" t="str">
        <f>VLOOKUP(L1690,Mapping!D:G,4,0)</f>
        <v>Ignore</v>
      </c>
      <c r="D1690" s="38">
        <f t="shared" si="79"/>
        <v>-14.494362785</v>
      </c>
      <c r="E1690" s="38">
        <f t="shared" si="80"/>
        <v>-326.21472766400001</v>
      </c>
      <c r="F1690" s="37" t="str">
        <f>VLOOKUP(L1690,Mapping!D:H,5,0)</f>
        <v>AUM</v>
      </c>
      <c r="G1690" t="s">
        <v>562</v>
      </c>
      <c r="H1690" t="s">
        <v>242</v>
      </c>
      <c r="I1690" t="s">
        <v>1846</v>
      </c>
      <c r="J1690">
        <v>101000</v>
      </c>
      <c r="K1690" t="s">
        <v>720</v>
      </c>
      <c r="L1690">
        <v>101100</v>
      </c>
      <c r="M1690">
        <v>0</v>
      </c>
      <c r="N1690" t="s">
        <v>721</v>
      </c>
      <c r="O1690" t="s">
        <v>565</v>
      </c>
      <c r="P1690">
        <v>-3117203648.79</v>
      </c>
      <c r="Q1690">
        <v>0</v>
      </c>
      <c r="R1690">
        <v>-144943627.84999999</v>
      </c>
      <c r="S1690">
        <v>0</v>
      </c>
      <c r="T1690">
        <v>-3262147276.6399999</v>
      </c>
      <c r="U1690">
        <v>0</v>
      </c>
      <c r="V1690">
        <v>-3117203648.79</v>
      </c>
      <c r="W1690">
        <v>0</v>
      </c>
      <c r="X1690">
        <v>-144943627.84999999</v>
      </c>
      <c r="Y1690">
        <v>0</v>
      </c>
      <c r="Z1690">
        <v>-3262147276.6399999</v>
      </c>
      <c r="AA1690">
        <v>0</v>
      </c>
    </row>
    <row r="1691" spans="1:27" ht="15" customHeight="1" x14ac:dyDescent="0.25">
      <c r="A1691" s="37" t="str">
        <f t="shared" si="78"/>
        <v>LEBALFIgnore</v>
      </c>
      <c r="B1691" s="37" t="str">
        <f>VLOOKUP(L1691,Mapping!D:F,3,0)</f>
        <v>Ignore</v>
      </c>
      <c r="C1691" s="37" t="str">
        <f>VLOOKUP(L1691,Mapping!D:G,4,0)</f>
        <v>Ignore</v>
      </c>
      <c r="D1691" s="38">
        <f t="shared" si="79"/>
        <v>10.037689314</v>
      </c>
      <c r="E1691" s="38">
        <f t="shared" si="80"/>
        <v>-25.256789999999999</v>
      </c>
      <c r="F1691" s="37" t="str">
        <f>VLOOKUP(L1691,Mapping!D:H,5,0)</f>
        <v>AUM</v>
      </c>
      <c r="G1691" t="s">
        <v>562</v>
      </c>
      <c r="H1691" t="s">
        <v>242</v>
      </c>
      <c r="I1691" t="s">
        <v>1846</v>
      </c>
      <c r="J1691">
        <v>102000</v>
      </c>
      <c r="K1691" t="s">
        <v>563</v>
      </c>
      <c r="L1691">
        <v>102120</v>
      </c>
      <c r="M1691">
        <v>0</v>
      </c>
      <c r="N1691" t="s">
        <v>564</v>
      </c>
      <c r="O1691" t="s">
        <v>565</v>
      </c>
      <c r="P1691">
        <v>-352944793.13999999</v>
      </c>
      <c r="Q1691">
        <v>0</v>
      </c>
      <c r="R1691">
        <v>0</v>
      </c>
      <c r="S1691">
        <v>100376893.14</v>
      </c>
      <c r="T1691">
        <v>-252567900</v>
      </c>
      <c r="U1691">
        <v>0</v>
      </c>
      <c r="V1691">
        <v>-352944793.13999999</v>
      </c>
      <c r="W1691">
        <v>0</v>
      </c>
      <c r="X1691">
        <v>0</v>
      </c>
      <c r="Y1691">
        <v>100376893.14</v>
      </c>
      <c r="Z1691">
        <v>-252567900</v>
      </c>
      <c r="AA1691">
        <v>0</v>
      </c>
    </row>
    <row r="1692" spans="1:27" ht="15" customHeight="1" x14ac:dyDescent="0.25">
      <c r="A1692" s="37" t="str">
        <f t="shared" si="78"/>
        <v>LEBALFIgnore</v>
      </c>
      <c r="B1692" s="37" t="str">
        <f>VLOOKUP(L1692,Mapping!D:F,3,0)</f>
        <v>Ignore</v>
      </c>
      <c r="C1692" s="37" t="str">
        <f>VLOOKUP(L1692,Mapping!D:G,4,0)</f>
        <v>Ignore</v>
      </c>
      <c r="D1692" s="38">
        <f t="shared" si="79"/>
        <v>1.9400833329999998</v>
      </c>
      <c r="E1692" s="38">
        <f t="shared" si="80"/>
        <v>-37.316402867999997</v>
      </c>
      <c r="F1692" s="37" t="str">
        <f>VLOOKUP(L1692,Mapping!D:H,5,0)</f>
        <v>AUM</v>
      </c>
      <c r="G1692" t="s">
        <v>562</v>
      </c>
      <c r="H1692" t="s">
        <v>242</v>
      </c>
      <c r="I1692" t="s">
        <v>1846</v>
      </c>
      <c r="J1692">
        <v>102000</v>
      </c>
      <c r="K1692" t="s">
        <v>563</v>
      </c>
      <c r="L1692">
        <v>102130</v>
      </c>
      <c r="M1692">
        <v>0</v>
      </c>
      <c r="N1692" t="s">
        <v>566</v>
      </c>
      <c r="O1692" t="s">
        <v>565</v>
      </c>
      <c r="P1692">
        <v>-392564862.00999999</v>
      </c>
      <c r="Q1692">
        <v>0</v>
      </c>
      <c r="R1692">
        <v>0</v>
      </c>
      <c r="S1692">
        <v>19400833.329999998</v>
      </c>
      <c r="T1692">
        <v>-373164028.68000001</v>
      </c>
      <c r="U1692">
        <v>0</v>
      </c>
      <c r="V1692">
        <v>-392564862.00999999</v>
      </c>
      <c r="W1692">
        <v>0</v>
      </c>
      <c r="X1692">
        <v>0</v>
      </c>
      <c r="Y1692">
        <v>19400833.329999998</v>
      </c>
      <c r="Z1692">
        <v>-373164028.68000001</v>
      </c>
      <c r="AA1692">
        <v>0</v>
      </c>
    </row>
    <row r="1693" spans="1:27" ht="15" customHeight="1" x14ac:dyDescent="0.25">
      <c r="A1693" s="37" t="str">
        <f t="shared" si="78"/>
        <v>LEBALFIgnore</v>
      </c>
      <c r="B1693" s="37" t="str">
        <f>VLOOKUP(L1693,Mapping!D:F,3,0)</f>
        <v>Ignore</v>
      </c>
      <c r="C1693" s="37" t="str">
        <f>VLOOKUP(L1693,Mapping!D:G,4,0)</f>
        <v>Ignore</v>
      </c>
      <c r="D1693" s="38">
        <f t="shared" si="79"/>
        <v>-2.9909199360000001</v>
      </c>
      <c r="E1693" s="38">
        <f t="shared" si="80"/>
        <v>-45.578029999999998</v>
      </c>
      <c r="F1693" s="37" t="str">
        <f>VLOOKUP(L1693,Mapping!D:H,5,0)</f>
        <v>AUM</v>
      </c>
      <c r="G1693" t="s">
        <v>562</v>
      </c>
      <c r="H1693" t="s">
        <v>242</v>
      </c>
      <c r="I1693" t="s">
        <v>1846</v>
      </c>
      <c r="J1693">
        <v>102000</v>
      </c>
      <c r="K1693" t="s">
        <v>563</v>
      </c>
      <c r="L1693">
        <v>102135</v>
      </c>
      <c r="M1693">
        <v>0</v>
      </c>
      <c r="N1693" t="s">
        <v>567</v>
      </c>
      <c r="O1693" t="s">
        <v>565</v>
      </c>
      <c r="P1693">
        <v>-425871100.63999999</v>
      </c>
      <c r="Q1693">
        <v>0</v>
      </c>
      <c r="R1693">
        <v>-29909199.359999999</v>
      </c>
      <c r="S1693">
        <v>0</v>
      </c>
      <c r="T1693">
        <v>-455780300</v>
      </c>
      <c r="U1693">
        <v>0</v>
      </c>
      <c r="V1693">
        <v>-425871100.63999999</v>
      </c>
      <c r="W1693">
        <v>0</v>
      </c>
      <c r="X1693">
        <v>-29909199.359999999</v>
      </c>
      <c r="Y1693">
        <v>0</v>
      </c>
      <c r="Z1693">
        <v>-455780300</v>
      </c>
      <c r="AA1693">
        <v>0</v>
      </c>
    </row>
    <row r="1694" spans="1:27" ht="15" customHeight="1" x14ac:dyDescent="0.25">
      <c r="A1694" s="37" t="str">
        <f t="shared" si="78"/>
        <v>LEBALFIgnore</v>
      </c>
      <c r="B1694" s="37" t="str">
        <f>VLOOKUP(L1694,Mapping!D:F,3,0)</f>
        <v>Ignore</v>
      </c>
      <c r="C1694" s="37" t="str">
        <f>VLOOKUP(L1694,Mapping!D:G,4,0)</f>
        <v>Ignore</v>
      </c>
      <c r="D1694" s="38">
        <f t="shared" si="79"/>
        <v>0</v>
      </c>
      <c r="E1694" s="38">
        <f t="shared" si="80"/>
        <v>-2.0999999999999999E-8</v>
      </c>
      <c r="F1694" s="37" t="str">
        <f>VLOOKUP(L1694,Mapping!D:H,5,0)</f>
        <v>AUM</v>
      </c>
      <c r="G1694" t="s">
        <v>562</v>
      </c>
      <c r="H1694" t="s">
        <v>242</v>
      </c>
      <c r="I1694" t="s">
        <v>1846</v>
      </c>
      <c r="J1694">
        <v>102000</v>
      </c>
      <c r="K1694" t="s">
        <v>563</v>
      </c>
      <c r="L1694">
        <v>102190</v>
      </c>
      <c r="M1694">
        <v>0</v>
      </c>
      <c r="N1694" t="s">
        <v>744</v>
      </c>
      <c r="O1694" t="s">
        <v>565</v>
      </c>
      <c r="P1694">
        <v>-0.21</v>
      </c>
      <c r="Q1694">
        <v>0</v>
      </c>
      <c r="R1694">
        <v>0</v>
      </c>
      <c r="S1694">
        <v>0</v>
      </c>
      <c r="T1694">
        <v>-0.21</v>
      </c>
      <c r="U1694">
        <v>0</v>
      </c>
      <c r="V1694">
        <v>-0.21</v>
      </c>
      <c r="W1694">
        <v>0</v>
      </c>
      <c r="X1694">
        <v>0</v>
      </c>
      <c r="Y1694">
        <v>0</v>
      </c>
      <c r="Z1694">
        <v>-0.21</v>
      </c>
      <c r="AA1694">
        <v>0</v>
      </c>
    </row>
    <row r="1695" spans="1:27" ht="15" customHeight="1" x14ac:dyDescent="0.25">
      <c r="A1695" s="37" t="str">
        <f t="shared" si="78"/>
        <v>LEBALFIgnore</v>
      </c>
      <c r="B1695" s="37" t="str">
        <f>VLOOKUP(L1695,Mapping!D:F,3,0)</f>
        <v>Ignore</v>
      </c>
      <c r="C1695" s="37" t="str">
        <f>VLOOKUP(L1695,Mapping!D:G,4,0)</f>
        <v>Ignore</v>
      </c>
      <c r="D1695" s="38">
        <f t="shared" si="79"/>
        <v>0</v>
      </c>
      <c r="E1695" s="38">
        <f t="shared" si="80"/>
        <v>1.0000000000000001E-9</v>
      </c>
      <c r="F1695" s="37" t="str">
        <f>VLOOKUP(L1695,Mapping!D:H,5,0)</f>
        <v>AUM</v>
      </c>
      <c r="G1695" t="s">
        <v>562</v>
      </c>
      <c r="H1695" t="s">
        <v>242</v>
      </c>
      <c r="I1695" t="s">
        <v>1846</v>
      </c>
      <c r="J1695">
        <v>105000</v>
      </c>
      <c r="K1695" t="s">
        <v>568</v>
      </c>
      <c r="L1695">
        <v>105100</v>
      </c>
      <c r="M1695">
        <v>0</v>
      </c>
      <c r="N1695" t="s">
        <v>569</v>
      </c>
      <c r="O1695" t="s">
        <v>565</v>
      </c>
      <c r="P1695">
        <v>0</v>
      </c>
      <c r="Q1695">
        <v>0.01</v>
      </c>
      <c r="R1695">
        <v>0</v>
      </c>
      <c r="S1695">
        <v>0</v>
      </c>
      <c r="T1695">
        <v>0</v>
      </c>
      <c r="U1695">
        <v>0.01</v>
      </c>
      <c r="V1695">
        <v>0</v>
      </c>
      <c r="W1695">
        <v>0.01</v>
      </c>
      <c r="X1695">
        <v>0</v>
      </c>
      <c r="Y1695">
        <v>0</v>
      </c>
      <c r="Z1695">
        <v>0</v>
      </c>
      <c r="AA1695">
        <v>0.01</v>
      </c>
    </row>
    <row r="1696" spans="1:27" ht="15" customHeight="1" x14ac:dyDescent="0.25">
      <c r="A1696" s="37" t="str">
        <f t="shared" si="78"/>
        <v>LEBALFIgnore</v>
      </c>
      <c r="B1696" s="37" t="str">
        <f>VLOOKUP(L1696,Mapping!D:F,3,0)</f>
        <v>Ignore</v>
      </c>
      <c r="C1696" s="37" t="str">
        <f>VLOOKUP(L1696,Mapping!D:G,4,0)</f>
        <v>Ignore</v>
      </c>
      <c r="D1696" s="38">
        <f t="shared" si="79"/>
        <v>0</v>
      </c>
      <c r="E1696" s="38">
        <f t="shared" si="80"/>
        <v>1.0000000000000001E-9</v>
      </c>
      <c r="F1696" s="37" t="str">
        <f>VLOOKUP(L1696,Mapping!D:H,5,0)</f>
        <v>AUM</v>
      </c>
      <c r="G1696" t="s">
        <v>562</v>
      </c>
      <c r="H1696" t="s">
        <v>242</v>
      </c>
      <c r="I1696" t="s">
        <v>1846</v>
      </c>
      <c r="J1696">
        <v>110000</v>
      </c>
      <c r="K1696" t="s">
        <v>570</v>
      </c>
      <c r="L1696">
        <v>110100</v>
      </c>
      <c r="M1696">
        <v>0</v>
      </c>
      <c r="N1696" t="s">
        <v>571</v>
      </c>
      <c r="O1696" t="s">
        <v>565</v>
      </c>
      <c r="P1696">
        <v>0</v>
      </c>
      <c r="Q1696">
        <v>0.01</v>
      </c>
      <c r="R1696">
        <v>0</v>
      </c>
      <c r="S1696">
        <v>0</v>
      </c>
      <c r="T1696">
        <v>0</v>
      </c>
      <c r="U1696">
        <v>0.01</v>
      </c>
      <c r="V1696">
        <v>0</v>
      </c>
      <c r="W1696">
        <v>0.01</v>
      </c>
      <c r="X1696">
        <v>0</v>
      </c>
      <c r="Y1696">
        <v>0</v>
      </c>
      <c r="Z1696">
        <v>0</v>
      </c>
      <c r="AA1696">
        <v>0.01</v>
      </c>
    </row>
    <row r="1697" spans="1:27" ht="15" customHeight="1" x14ac:dyDescent="0.25">
      <c r="A1697" s="37" t="str">
        <f t="shared" si="78"/>
        <v>LEBALFIgnore</v>
      </c>
      <c r="B1697" s="37" t="str">
        <f>VLOOKUP(L1697,Mapping!D:F,3,0)</f>
        <v>Ignore</v>
      </c>
      <c r="C1697" s="37" t="str">
        <f>VLOOKUP(L1697,Mapping!D:G,4,0)</f>
        <v>Ignore</v>
      </c>
      <c r="D1697" s="38">
        <f t="shared" si="79"/>
        <v>0</v>
      </c>
      <c r="E1697" s="38">
        <f t="shared" si="80"/>
        <v>-3.9559999999999998E-2</v>
      </c>
      <c r="F1697" s="37" t="str">
        <f>VLOOKUP(L1697,Mapping!D:H,5,0)</f>
        <v>AUM</v>
      </c>
      <c r="G1697" t="s">
        <v>562</v>
      </c>
      <c r="H1697" t="s">
        <v>242</v>
      </c>
      <c r="I1697" t="s">
        <v>1846</v>
      </c>
      <c r="J1697">
        <v>110000</v>
      </c>
      <c r="K1697" t="s">
        <v>570</v>
      </c>
      <c r="L1697">
        <v>110116</v>
      </c>
      <c r="M1697">
        <v>0</v>
      </c>
      <c r="N1697" t="s">
        <v>573</v>
      </c>
      <c r="O1697" t="s">
        <v>565</v>
      </c>
      <c r="P1697">
        <v>-395600</v>
      </c>
      <c r="Q1697">
        <v>0</v>
      </c>
      <c r="R1697">
        <v>0</v>
      </c>
      <c r="S1697">
        <v>0</v>
      </c>
      <c r="T1697">
        <v>-395600</v>
      </c>
      <c r="U1697">
        <v>0</v>
      </c>
      <c r="V1697">
        <v>-395600</v>
      </c>
      <c r="W1697">
        <v>0</v>
      </c>
      <c r="X1697">
        <v>0</v>
      </c>
      <c r="Y1697">
        <v>0</v>
      </c>
      <c r="Z1697">
        <v>-395600</v>
      </c>
      <c r="AA1697">
        <v>0</v>
      </c>
    </row>
    <row r="1698" spans="1:27" ht="15" customHeight="1" x14ac:dyDescent="0.25">
      <c r="A1698" s="37" t="str">
        <f t="shared" si="78"/>
        <v>LEBALFIgnore</v>
      </c>
      <c r="B1698" s="37" t="str">
        <f>VLOOKUP(L1698,Mapping!D:F,3,0)</f>
        <v>Ignore</v>
      </c>
      <c r="C1698" s="37" t="str">
        <f>VLOOKUP(L1698,Mapping!D:G,4,0)</f>
        <v>Ignore</v>
      </c>
      <c r="D1698" s="38">
        <f t="shared" si="79"/>
        <v>0</v>
      </c>
      <c r="E1698" s="38">
        <f t="shared" si="80"/>
        <v>-2.4398239999999998E-2</v>
      </c>
      <c r="F1698" s="37" t="str">
        <f>VLOOKUP(L1698,Mapping!D:H,5,0)</f>
        <v>AUM</v>
      </c>
      <c r="G1698" t="s">
        <v>562</v>
      </c>
      <c r="H1698" t="s">
        <v>242</v>
      </c>
      <c r="I1698" t="s">
        <v>1846</v>
      </c>
      <c r="J1698">
        <v>110000</v>
      </c>
      <c r="K1698" t="s">
        <v>570</v>
      </c>
      <c r="L1698">
        <v>110123</v>
      </c>
      <c r="M1698">
        <v>0</v>
      </c>
      <c r="N1698" t="s">
        <v>925</v>
      </c>
      <c r="O1698" t="s">
        <v>565</v>
      </c>
      <c r="P1698">
        <v>-243982.4</v>
      </c>
      <c r="Q1698">
        <v>0</v>
      </c>
      <c r="R1698">
        <v>0</v>
      </c>
      <c r="S1698">
        <v>0</v>
      </c>
      <c r="T1698">
        <v>-243982.4</v>
      </c>
      <c r="U1698">
        <v>0</v>
      </c>
      <c r="V1698">
        <v>-243982.4</v>
      </c>
      <c r="W1698">
        <v>0</v>
      </c>
      <c r="X1698">
        <v>0</v>
      </c>
      <c r="Y1698">
        <v>0</v>
      </c>
      <c r="Z1698">
        <v>-243982.4</v>
      </c>
      <c r="AA1698">
        <v>0</v>
      </c>
    </row>
    <row r="1699" spans="1:27" ht="15" customHeight="1" x14ac:dyDescent="0.25">
      <c r="A1699" s="37" t="str">
        <f t="shared" si="78"/>
        <v>LEBALFIgnore</v>
      </c>
      <c r="B1699" s="37" t="str">
        <f>VLOOKUP(L1699,Mapping!D:F,3,0)</f>
        <v>Ignore</v>
      </c>
      <c r="C1699" s="37" t="str">
        <f>VLOOKUP(L1699,Mapping!D:G,4,0)</f>
        <v>Ignore</v>
      </c>
      <c r="D1699" s="38">
        <f t="shared" si="79"/>
        <v>0</v>
      </c>
      <c r="E1699" s="38">
        <f t="shared" si="80"/>
        <v>-1.9636008E-2</v>
      </c>
      <c r="F1699" s="37" t="str">
        <f>VLOOKUP(L1699,Mapping!D:H,5,0)</f>
        <v>AUM</v>
      </c>
      <c r="G1699" t="s">
        <v>562</v>
      </c>
      <c r="H1699" t="s">
        <v>242</v>
      </c>
      <c r="I1699" t="s">
        <v>1846</v>
      </c>
      <c r="J1699">
        <v>110000</v>
      </c>
      <c r="K1699" t="s">
        <v>570</v>
      </c>
      <c r="L1699">
        <v>110125</v>
      </c>
      <c r="M1699">
        <v>0</v>
      </c>
      <c r="N1699" t="s">
        <v>1315</v>
      </c>
      <c r="O1699" t="s">
        <v>565</v>
      </c>
      <c r="P1699">
        <v>-196360.08</v>
      </c>
      <c r="Q1699">
        <v>0</v>
      </c>
      <c r="R1699">
        <v>0</v>
      </c>
      <c r="S1699">
        <v>0</v>
      </c>
      <c r="T1699">
        <v>-196360.08</v>
      </c>
      <c r="U1699">
        <v>0</v>
      </c>
      <c r="V1699">
        <v>-196360.08</v>
      </c>
      <c r="W1699">
        <v>0</v>
      </c>
      <c r="X1699">
        <v>0</v>
      </c>
      <c r="Y1699">
        <v>0</v>
      </c>
      <c r="Z1699">
        <v>-196360.08</v>
      </c>
      <c r="AA1699">
        <v>0</v>
      </c>
    </row>
    <row r="1700" spans="1:27" ht="15" customHeight="1" x14ac:dyDescent="0.25">
      <c r="A1700" s="37" t="str">
        <f t="shared" si="78"/>
        <v>LEBALFIgnore</v>
      </c>
      <c r="B1700" s="37" t="str">
        <f>VLOOKUP(L1700,Mapping!D:F,3,0)</f>
        <v>Ignore</v>
      </c>
      <c r="C1700" s="37" t="str">
        <f>VLOOKUP(L1700,Mapping!D:G,4,0)</f>
        <v>Ignore</v>
      </c>
      <c r="D1700" s="38">
        <f t="shared" si="79"/>
        <v>0</v>
      </c>
      <c r="E1700" s="38">
        <f t="shared" si="80"/>
        <v>-8.5964079999999998E-3</v>
      </c>
      <c r="F1700" s="37" t="str">
        <f>VLOOKUP(L1700,Mapping!D:H,5,0)</f>
        <v>AUM</v>
      </c>
      <c r="G1700" t="s">
        <v>562</v>
      </c>
      <c r="H1700" t="s">
        <v>242</v>
      </c>
      <c r="I1700" t="s">
        <v>1846</v>
      </c>
      <c r="J1700">
        <v>110000</v>
      </c>
      <c r="K1700" t="s">
        <v>570</v>
      </c>
      <c r="L1700">
        <v>110126</v>
      </c>
      <c r="M1700">
        <v>0</v>
      </c>
      <c r="N1700" t="s">
        <v>1316</v>
      </c>
      <c r="O1700" t="s">
        <v>565</v>
      </c>
      <c r="P1700">
        <v>-85964.08</v>
      </c>
      <c r="Q1700">
        <v>0</v>
      </c>
      <c r="R1700">
        <v>0</v>
      </c>
      <c r="S1700">
        <v>0</v>
      </c>
      <c r="T1700">
        <v>-85964.08</v>
      </c>
      <c r="U1700">
        <v>0</v>
      </c>
      <c r="V1700">
        <v>-85964.08</v>
      </c>
      <c r="W1700">
        <v>0</v>
      </c>
      <c r="X1700">
        <v>0</v>
      </c>
      <c r="Y1700">
        <v>0</v>
      </c>
      <c r="Z1700">
        <v>-85964.08</v>
      </c>
      <c r="AA1700">
        <v>0</v>
      </c>
    </row>
    <row r="1701" spans="1:27" ht="15" customHeight="1" x14ac:dyDescent="0.25">
      <c r="A1701" s="37" t="str">
        <f t="shared" si="78"/>
        <v>LEBALFIgnore</v>
      </c>
      <c r="B1701" s="37" t="str">
        <f>VLOOKUP(L1701,Mapping!D:F,3,0)</f>
        <v>Ignore</v>
      </c>
      <c r="C1701" s="37" t="str">
        <f>VLOOKUP(L1701,Mapping!D:G,4,0)</f>
        <v>Ignore</v>
      </c>
      <c r="D1701" s="38">
        <f t="shared" si="79"/>
        <v>-4.4819646850000003</v>
      </c>
      <c r="E1701" s="38">
        <f t="shared" si="80"/>
        <v>-10.850612529999999</v>
      </c>
      <c r="F1701" s="37" t="str">
        <f>VLOOKUP(L1701,Mapping!D:H,5,0)</f>
        <v>AUM</v>
      </c>
      <c r="G1701" t="s">
        <v>562</v>
      </c>
      <c r="H1701" t="s">
        <v>242</v>
      </c>
      <c r="I1701" t="s">
        <v>1846</v>
      </c>
      <c r="J1701">
        <v>110000</v>
      </c>
      <c r="K1701" t="s">
        <v>570</v>
      </c>
      <c r="L1701">
        <v>110247</v>
      </c>
      <c r="M1701">
        <v>0</v>
      </c>
      <c r="N1701" t="s">
        <v>574</v>
      </c>
      <c r="O1701" t="s">
        <v>565</v>
      </c>
      <c r="P1701">
        <v>-63686478.450000003</v>
      </c>
      <c r="Q1701">
        <v>0</v>
      </c>
      <c r="R1701">
        <v>-44819646.850000001</v>
      </c>
      <c r="S1701">
        <v>0</v>
      </c>
      <c r="T1701">
        <v>-108506125.3</v>
      </c>
      <c r="U1701">
        <v>0</v>
      </c>
      <c r="V1701">
        <v>-63686478.450000003</v>
      </c>
      <c r="W1701">
        <v>0</v>
      </c>
      <c r="X1701">
        <v>-44819646.850000001</v>
      </c>
      <c r="Y1701">
        <v>0</v>
      </c>
      <c r="Z1701">
        <v>-108506125.3</v>
      </c>
      <c r="AA1701">
        <v>0</v>
      </c>
    </row>
    <row r="1702" spans="1:27" ht="15" customHeight="1" x14ac:dyDescent="0.25">
      <c r="A1702" s="37" t="str">
        <f t="shared" si="78"/>
        <v>LEBALFIgnore</v>
      </c>
      <c r="B1702" s="37" t="str">
        <f>VLOOKUP(L1702,Mapping!D:F,3,0)</f>
        <v>Ignore</v>
      </c>
      <c r="C1702" s="37" t="str">
        <f>VLOOKUP(L1702,Mapping!D:G,4,0)</f>
        <v>Ignore</v>
      </c>
      <c r="D1702" s="38">
        <f t="shared" si="79"/>
        <v>1.5478760000000001E-2</v>
      </c>
      <c r="E1702" s="38">
        <f t="shared" si="80"/>
        <v>-5.5659449999999999E-2</v>
      </c>
      <c r="F1702" s="37" t="str">
        <f>VLOOKUP(L1702,Mapping!D:H,5,0)</f>
        <v>AUM</v>
      </c>
      <c r="G1702" t="s">
        <v>562</v>
      </c>
      <c r="H1702" t="s">
        <v>242</v>
      </c>
      <c r="I1702" t="s">
        <v>1846</v>
      </c>
      <c r="J1702">
        <v>132000</v>
      </c>
      <c r="K1702" t="s">
        <v>575</v>
      </c>
      <c r="L1702">
        <v>132100</v>
      </c>
      <c r="M1702">
        <v>0</v>
      </c>
      <c r="N1702" t="s">
        <v>723</v>
      </c>
      <c r="O1702" t="s">
        <v>565</v>
      </c>
      <c r="P1702">
        <v>-711382.1</v>
      </c>
      <c r="Q1702">
        <v>0</v>
      </c>
      <c r="R1702">
        <v>0</v>
      </c>
      <c r="S1702">
        <v>154787.6</v>
      </c>
      <c r="T1702">
        <v>-556594.5</v>
      </c>
      <c r="U1702">
        <v>0</v>
      </c>
      <c r="V1702">
        <v>-711382.1</v>
      </c>
      <c r="W1702">
        <v>0</v>
      </c>
      <c r="X1702">
        <v>0</v>
      </c>
      <c r="Y1702">
        <v>154787.6</v>
      </c>
      <c r="Z1702">
        <v>-556594.5</v>
      </c>
      <c r="AA1702">
        <v>0</v>
      </c>
    </row>
    <row r="1703" spans="1:27" ht="15" customHeight="1" x14ac:dyDescent="0.25">
      <c r="A1703" s="37" t="str">
        <f t="shared" si="78"/>
        <v>LEBALFIgnore</v>
      </c>
      <c r="B1703" s="37" t="str">
        <f>VLOOKUP(L1703,Mapping!D:F,3,0)</f>
        <v>Ignore</v>
      </c>
      <c r="C1703" s="37" t="str">
        <f>VLOOKUP(L1703,Mapping!D:G,4,0)</f>
        <v>Ignore</v>
      </c>
      <c r="D1703" s="38">
        <f t="shared" si="79"/>
        <v>-6.7131343999999996E-2</v>
      </c>
      <c r="E1703" s="38">
        <f t="shared" si="80"/>
        <v>-1.8354351000000001E-2</v>
      </c>
      <c r="F1703" s="37" t="str">
        <f>VLOOKUP(L1703,Mapping!D:H,5,0)</f>
        <v>AUM</v>
      </c>
      <c r="G1703" t="s">
        <v>562</v>
      </c>
      <c r="H1703" t="s">
        <v>242</v>
      </c>
      <c r="I1703" t="s">
        <v>1846</v>
      </c>
      <c r="J1703">
        <v>132000</v>
      </c>
      <c r="K1703" t="s">
        <v>575</v>
      </c>
      <c r="L1703">
        <v>132121</v>
      </c>
      <c r="M1703">
        <v>0</v>
      </c>
      <c r="N1703" t="s">
        <v>576</v>
      </c>
      <c r="O1703" t="s">
        <v>565</v>
      </c>
      <c r="P1703">
        <v>0</v>
      </c>
      <c r="Q1703">
        <v>487769.93</v>
      </c>
      <c r="R1703">
        <v>-671313.44</v>
      </c>
      <c r="S1703">
        <v>0</v>
      </c>
      <c r="T1703">
        <v>-183543.51</v>
      </c>
      <c r="U1703">
        <v>0</v>
      </c>
      <c r="V1703">
        <v>0</v>
      </c>
      <c r="W1703">
        <v>487769.93</v>
      </c>
      <c r="X1703">
        <v>-671313.44</v>
      </c>
      <c r="Y1703">
        <v>0</v>
      </c>
      <c r="Z1703">
        <v>-183543.51</v>
      </c>
      <c r="AA1703">
        <v>0</v>
      </c>
    </row>
    <row r="1704" spans="1:27" ht="15" customHeight="1" x14ac:dyDescent="0.25">
      <c r="A1704" s="37" t="str">
        <f t="shared" si="78"/>
        <v>LEBALFIgnore</v>
      </c>
      <c r="B1704" s="37" t="str">
        <f>VLOOKUP(L1704,Mapping!D:F,3,0)</f>
        <v>Ignore</v>
      </c>
      <c r="C1704" s="37" t="str">
        <f>VLOOKUP(L1704,Mapping!D:G,4,0)</f>
        <v>Ignore</v>
      </c>
      <c r="D1704" s="38">
        <f t="shared" si="79"/>
        <v>-2.8329917E-2</v>
      </c>
      <c r="E1704" s="38">
        <f t="shared" si="80"/>
        <v>-1.5519778E-2</v>
      </c>
      <c r="F1704" s="37" t="str">
        <f>VLOOKUP(L1704,Mapping!D:H,5,0)</f>
        <v>AUM</v>
      </c>
      <c r="G1704" t="s">
        <v>562</v>
      </c>
      <c r="H1704" t="s">
        <v>242</v>
      </c>
      <c r="I1704" t="s">
        <v>1846</v>
      </c>
      <c r="J1704">
        <v>132000</v>
      </c>
      <c r="K1704" t="s">
        <v>575</v>
      </c>
      <c r="L1704">
        <v>132124</v>
      </c>
      <c r="M1704">
        <v>0</v>
      </c>
      <c r="N1704" t="s">
        <v>577</v>
      </c>
      <c r="O1704" t="s">
        <v>565</v>
      </c>
      <c r="P1704">
        <v>0</v>
      </c>
      <c r="Q1704">
        <v>128101.39</v>
      </c>
      <c r="R1704">
        <v>-283299.17</v>
      </c>
      <c r="S1704">
        <v>0</v>
      </c>
      <c r="T1704">
        <v>-155197.78</v>
      </c>
      <c r="U1704">
        <v>0</v>
      </c>
      <c r="V1704">
        <v>0</v>
      </c>
      <c r="W1704">
        <v>128101.39</v>
      </c>
      <c r="X1704">
        <v>-283299.17</v>
      </c>
      <c r="Y1704">
        <v>0</v>
      </c>
      <c r="Z1704">
        <v>-155197.78</v>
      </c>
      <c r="AA1704">
        <v>0</v>
      </c>
    </row>
    <row r="1705" spans="1:27" ht="15" customHeight="1" x14ac:dyDescent="0.25">
      <c r="A1705" s="37" t="str">
        <f t="shared" si="78"/>
        <v>LEBALFIgnore</v>
      </c>
      <c r="B1705" s="37" t="str">
        <f>VLOOKUP(L1705,Mapping!D:F,3,0)</f>
        <v>Ignore</v>
      </c>
      <c r="C1705" s="37" t="str">
        <f>VLOOKUP(L1705,Mapping!D:G,4,0)</f>
        <v>Ignore</v>
      </c>
      <c r="D1705" s="38">
        <f t="shared" si="79"/>
        <v>2.3731566389999998</v>
      </c>
      <c r="E1705" s="38">
        <f t="shared" si="80"/>
        <v>-1.569521706</v>
      </c>
      <c r="F1705" s="37" t="str">
        <f>VLOOKUP(L1705,Mapping!D:H,5,0)</f>
        <v>AUM</v>
      </c>
      <c r="G1705" t="s">
        <v>562</v>
      </c>
      <c r="H1705" t="s">
        <v>242</v>
      </c>
      <c r="I1705" t="s">
        <v>1846</v>
      </c>
      <c r="J1705">
        <v>132000</v>
      </c>
      <c r="K1705" t="s">
        <v>575</v>
      </c>
      <c r="L1705">
        <v>132150</v>
      </c>
      <c r="M1705">
        <v>0</v>
      </c>
      <c r="N1705" t="s">
        <v>789</v>
      </c>
      <c r="O1705" t="s">
        <v>565</v>
      </c>
      <c r="P1705">
        <v>-39426783.450000003</v>
      </c>
      <c r="Q1705">
        <v>0</v>
      </c>
      <c r="R1705">
        <v>0</v>
      </c>
      <c r="S1705">
        <v>23731566.390000001</v>
      </c>
      <c r="T1705">
        <v>-15695217.060000001</v>
      </c>
      <c r="U1705">
        <v>0</v>
      </c>
      <c r="V1705">
        <v>-39426783.450000003</v>
      </c>
      <c r="W1705">
        <v>0</v>
      </c>
      <c r="X1705">
        <v>0</v>
      </c>
      <c r="Y1705">
        <v>23731566.390000001</v>
      </c>
      <c r="Z1705">
        <v>-15695217.060000001</v>
      </c>
      <c r="AA1705">
        <v>0</v>
      </c>
    </row>
    <row r="1706" spans="1:27" ht="15" customHeight="1" x14ac:dyDescent="0.25">
      <c r="A1706" s="37" t="str">
        <f t="shared" si="78"/>
        <v>LEBALFIgnore</v>
      </c>
      <c r="B1706" s="37" t="str">
        <f>VLOOKUP(L1706,Mapping!D:F,3,0)</f>
        <v>Ignore</v>
      </c>
      <c r="C1706" s="37" t="str">
        <f>VLOOKUP(L1706,Mapping!D:G,4,0)</f>
        <v>Ignore</v>
      </c>
      <c r="D1706" s="38">
        <f t="shared" si="79"/>
        <v>0</v>
      </c>
      <c r="E1706" s="38">
        <f t="shared" si="80"/>
        <v>-1E-3</v>
      </c>
      <c r="F1706" s="37" t="str">
        <f>VLOOKUP(L1706,Mapping!D:H,5,0)</f>
        <v>AUM</v>
      </c>
      <c r="G1706" t="s">
        <v>562</v>
      </c>
      <c r="H1706" t="s">
        <v>242</v>
      </c>
      <c r="I1706" t="s">
        <v>1846</v>
      </c>
      <c r="J1706">
        <v>140000</v>
      </c>
      <c r="K1706" t="s">
        <v>579</v>
      </c>
      <c r="L1706">
        <v>140101</v>
      </c>
      <c r="M1706">
        <v>0</v>
      </c>
      <c r="N1706" t="s">
        <v>1209</v>
      </c>
      <c r="O1706" t="s">
        <v>565</v>
      </c>
      <c r="P1706">
        <v>-10000</v>
      </c>
      <c r="Q1706">
        <v>0</v>
      </c>
      <c r="R1706">
        <v>0</v>
      </c>
      <c r="S1706">
        <v>0</v>
      </c>
      <c r="T1706">
        <v>-10000</v>
      </c>
      <c r="U1706">
        <v>0</v>
      </c>
      <c r="V1706">
        <v>-10000</v>
      </c>
      <c r="W1706">
        <v>0</v>
      </c>
      <c r="X1706">
        <v>0</v>
      </c>
      <c r="Y1706">
        <v>0</v>
      </c>
      <c r="Z1706">
        <v>-10000</v>
      </c>
      <c r="AA1706">
        <v>0</v>
      </c>
    </row>
    <row r="1707" spans="1:27" ht="15" customHeight="1" x14ac:dyDescent="0.25">
      <c r="A1707" s="37" t="str">
        <f t="shared" si="78"/>
        <v>LEBALFIgnore</v>
      </c>
      <c r="B1707" s="37" t="str">
        <f>VLOOKUP(L1707,Mapping!D:F,3,0)</f>
        <v>Ignore</v>
      </c>
      <c r="C1707" s="37" t="str">
        <f>VLOOKUP(L1707,Mapping!D:G,4,0)</f>
        <v>Ignore</v>
      </c>
      <c r="D1707" s="38">
        <f t="shared" si="79"/>
        <v>0</v>
      </c>
      <c r="E1707" s="38">
        <f t="shared" si="80"/>
        <v>-5.0000000000000001E-4</v>
      </c>
      <c r="F1707" s="37" t="str">
        <f>VLOOKUP(L1707,Mapping!D:H,5,0)</f>
        <v>AUM</v>
      </c>
      <c r="G1707" t="s">
        <v>562</v>
      </c>
      <c r="H1707" t="s">
        <v>242</v>
      </c>
      <c r="I1707" t="s">
        <v>1846</v>
      </c>
      <c r="J1707">
        <v>140000</v>
      </c>
      <c r="K1707" t="s">
        <v>579</v>
      </c>
      <c r="L1707">
        <v>140311</v>
      </c>
      <c r="M1707">
        <v>0</v>
      </c>
      <c r="N1707" t="s">
        <v>1201</v>
      </c>
      <c r="O1707" t="s">
        <v>565</v>
      </c>
      <c r="P1707">
        <v>-5000</v>
      </c>
      <c r="Q1707">
        <v>0</v>
      </c>
      <c r="R1707">
        <v>0</v>
      </c>
      <c r="S1707">
        <v>0</v>
      </c>
      <c r="T1707">
        <v>-5000</v>
      </c>
      <c r="U1707">
        <v>0</v>
      </c>
      <c r="V1707">
        <v>-5000</v>
      </c>
      <c r="W1707">
        <v>0</v>
      </c>
      <c r="X1707">
        <v>0</v>
      </c>
      <c r="Y1707">
        <v>0</v>
      </c>
      <c r="Z1707">
        <v>-5000</v>
      </c>
      <c r="AA1707">
        <v>0</v>
      </c>
    </row>
    <row r="1708" spans="1:27" ht="15" customHeight="1" x14ac:dyDescent="0.25">
      <c r="A1708" s="37" t="str">
        <f t="shared" si="78"/>
        <v>LEBALFIgnore</v>
      </c>
      <c r="B1708" s="37" t="str">
        <f>VLOOKUP(L1708,Mapping!D:F,3,0)</f>
        <v>Ignore</v>
      </c>
      <c r="C1708" s="37" t="str">
        <f>VLOOKUP(L1708,Mapping!D:G,4,0)</f>
        <v>Ignore</v>
      </c>
      <c r="D1708" s="38">
        <f t="shared" si="79"/>
        <v>-2.5885470000000001E-3</v>
      </c>
      <c r="E1708" s="38">
        <f t="shared" si="80"/>
        <v>-2.5251292000000002E-2</v>
      </c>
      <c r="F1708" s="37" t="str">
        <f>VLOOKUP(L1708,Mapping!D:H,5,0)</f>
        <v>AUM</v>
      </c>
      <c r="G1708" t="s">
        <v>562</v>
      </c>
      <c r="H1708" t="s">
        <v>242</v>
      </c>
      <c r="I1708" t="s">
        <v>1846</v>
      </c>
      <c r="J1708">
        <v>140000</v>
      </c>
      <c r="K1708" t="s">
        <v>579</v>
      </c>
      <c r="L1708">
        <v>140500</v>
      </c>
      <c r="M1708">
        <v>0</v>
      </c>
      <c r="N1708" t="s">
        <v>584</v>
      </c>
      <c r="O1708" t="s">
        <v>565</v>
      </c>
      <c r="P1708">
        <v>-226627.45</v>
      </c>
      <c r="Q1708">
        <v>0</v>
      </c>
      <c r="R1708">
        <v>-25885.47</v>
      </c>
      <c r="S1708">
        <v>0</v>
      </c>
      <c r="T1708">
        <v>-252512.92</v>
      </c>
      <c r="U1708">
        <v>0</v>
      </c>
      <c r="V1708">
        <v>-226627.45</v>
      </c>
      <c r="W1708">
        <v>0</v>
      </c>
      <c r="X1708">
        <v>-25885.47</v>
      </c>
      <c r="Y1708">
        <v>0</v>
      </c>
      <c r="Z1708">
        <v>-252512.92</v>
      </c>
      <c r="AA1708">
        <v>0</v>
      </c>
    </row>
    <row r="1709" spans="1:27" ht="15" customHeight="1" x14ac:dyDescent="0.25">
      <c r="A1709" s="37" t="str">
        <f t="shared" si="78"/>
        <v>LEBALFIgnore</v>
      </c>
      <c r="B1709" s="37" t="str">
        <f>VLOOKUP(L1709,Mapping!D:F,3,0)</f>
        <v>Ignore</v>
      </c>
      <c r="C1709" s="37" t="str">
        <f>VLOOKUP(L1709,Mapping!D:G,4,0)</f>
        <v>Ignore</v>
      </c>
      <c r="D1709" s="38">
        <f t="shared" si="79"/>
        <v>-1.6203743E-2</v>
      </c>
      <c r="E1709" s="38">
        <f t="shared" si="80"/>
        <v>-9.311794100000001E-2</v>
      </c>
      <c r="F1709" s="37" t="str">
        <f>VLOOKUP(L1709,Mapping!D:H,5,0)</f>
        <v>AUM</v>
      </c>
      <c r="G1709" t="s">
        <v>562</v>
      </c>
      <c r="H1709" t="s">
        <v>242</v>
      </c>
      <c r="I1709" t="s">
        <v>1846</v>
      </c>
      <c r="J1709">
        <v>140000</v>
      </c>
      <c r="K1709" t="s">
        <v>579</v>
      </c>
      <c r="L1709">
        <v>140551</v>
      </c>
      <c r="M1709">
        <v>0</v>
      </c>
      <c r="N1709" t="s">
        <v>926</v>
      </c>
      <c r="O1709" t="s">
        <v>565</v>
      </c>
      <c r="P1709">
        <v>-769141.98</v>
      </c>
      <c r="Q1709">
        <v>0</v>
      </c>
      <c r="R1709">
        <v>-162037.43</v>
      </c>
      <c r="S1709">
        <v>0</v>
      </c>
      <c r="T1709">
        <v>-931179.41</v>
      </c>
      <c r="U1709">
        <v>0</v>
      </c>
      <c r="V1709">
        <v>-769141.98</v>
      </c>
      <c r="W1709">
        <v>0</v>
      </c>
      <c r="X1709">
        <v>-162037.43</v>
      </c>
      <c r="Y1709">
        <v>0</v>
      </c>
      <c r="Z1709">
        <v>-931179.41</v>
      </c>
      <c r="AA1709">
        <v>0</v>
      </c>
    </row>
    <row r="1710" spans="1:27" ht="15" customHeight="1" x14ac:dyDescent="0.25">
      <c r="A1710" s="37" t="str">
        <f t="shared" si="78"/>
        <v>LEBALFIgnore</v>
      </c>
      <c r="B1710" s="37" t="str">
        <f>VLOOKUP(L1710,Mapping!D:F,3,0)</f>
        <v>Ignore</v>
      </c>
      <c r="C1710" s="37" t="str">
        <f>VLOOKUP(L1710,Mapping!D:G,4,0)</f>
        <v>Ignore</v>
      </c>
      <c r="D1710" s="38">
        <f t="shared" si="79"/>
        <v>-0.24502682599999998</v>
      </c>
      <c r="E1710" s="38">
        <f t="shared" si="80"/>
        <v>-1.26179178</v>
      </c>
      <c r="F1710" s="37" t="str">
        <f>VLOOKUP(L1710,Mapping!D:H,5,0)</f>
        <v>AUM</v>
      </c>
      <c r="G1710" t="s">
        <v>562</v>
      </c>
      <c r="H1710" t="s">
        <v>242</v>
      </c>
      <c r="I1710" t="s">
        <v>1846</v>
      </c>
      <c r="J1710">
        <v>152000</v>
      </c>
      <c r="K1710" t="s">
        <v>585</v>
      </c>
      <c r="L1710">
        <v>152120</v>
      </c>
      <c r="M1710">
        <v>0</v>
      </c>
      <c r="N1710" t="s">
        <v>586</v>
      </c>
      <c r="O1710" t="s">
        <v>565</v>
      </c>
      <c r="P1710">
        <v>-10167649.539999999</v>
      </c>
      <c r="Q1710">
        <v>0</v>
      </c>
      <c r="R1710">
        <v>-2450268.2599999998</v>
      </c>
      <c r="S1710">
        <v>0</v>
      </c>
      <c r="T1710">
        <v>-12617917.800000001</v>
      </c>
      <c r="U1710">
        <v>0</v>
      </c>
      <c r="V1710">
        <v>-10167649.539999999</v>
      </c>
      <c r="W1710">
        <v>0</v>
      </c>
      <c r="X1710">
        <v>-2450268.2599999998</v>
      </c>
      <c r="Y1710">
        <v>0</v>
      </c>
      <c r="Z1710">
        <v>-12617917.800000001</v>
      </c>
      <c r="AA1710">
        <v>0</v>
      </c>
    </row>
    <row r="1711" spans="1:27" ht="15" customHeight="1" x14ac:dyDescent="0.25">
      <c r="A1711" s="37" t="str">
        <f t="shared" si="78"/>
        <v>LEBALFIgnore</v>
      </c>
      <c r="B1711" s="37" t="str">
        <f>VLOOKUP(L1711,Mapping!D:F,3,0)</f>
        <v>Ignore</v>
      </c>
      <c r="C1711" s="37" t="str">
        <f>VLOOKUP(L1711,Mapping!D:G,4,0)</f>
        <v>Ignore</v>
      </c>
      <c r="D1711" s="38">
        <f t="shared" si="79"/>
        <v>-5.6097209999999998E-3</v>
      </c>
      <c r="E1711" s="38">
        <f t="shared" si="80"/>
        <v>-0.75615005599999996</v>
      </c>
      <c r="F1711" s="37" t="str">
        <f>VLOOKUP(L1711,Mapping!D:H,5,0)</f>
        <v>AUM</v>
      </c>
      <c r="G1711" t="s">
        <v>562</v>
      </c>
      <c r="H1711" t="s">
        <v>242</v>
      </c>
      <c r="I1711" t="s">
        <v>1846</v>
      </c>
      <c r="J1711">
        <v>152000</v>
      </c>
      <c r="K1711" t="s">
        <v>585</v>
      </c>
      <c r="L1711">
        <v>152130</v>
      </c>
      <c r="M1711">
        <v>0</v>
      </c>
      <c r="N1711" t="s">
        <v>587</v>
      </c>
      <c r="O1711" t="s">
        <v>565</v>
      </c>
      <c r="P1711">
        <v>-7505403.3499999996</v>
      </c>
      <c r="Q1711">
        <v>0</v>
      </c>
      <c r="R1711">
        <v>-56097.21</v>
      </c>
      <c r="S1711">
        <v>0</v>
      </c>
      <c r="T1711">
        <v>-7561500.5599999996</v>
      </c>
      <c r="U1711">
        <v>0</v>
      </c>
      <c r="V1711">
        <v>-7505403.3499999996</v>
      </c>
      <c r="W1711">
        <v>0</v>
      </c>
      <c r="X1711">
        <v>-56097.21</v>
      </c>
      <c r="Y1711">
        <v>0</v>
      </c>
      <c r="Z1711">
        <v>-7561500.5599999996</v>
      </c>
      <c r="AA1711">
        <v>0</v>
      </c>
    </row>
    <row r="1712" spans="1:27" ht="15" customHeight="1" x14ac:dyDescent="0.25">
      <c r="A1712" s="37" t="str">
        <f t="shared" si="78"/>
        <v>LEBALFIgnore</v>
      </c>
      <c r="B1712" s="37" t="str">
        <f>VLOOKUP(L1712,Mapping!D:F,3,0)</f>
        <v>Ignore</v>
      </c>
      <c r="C1712" s="37" t="str">
        <f>VLOOKUP(L1712,Mapping!D:G,4,0)</f>
        <v>Ignore</v>
      </c>
      <c r="D1712" s="38">
        <f t="shared" si="79"/>
        <v>0.19621575199999999</v>
      </c>
      <c r="E1712" s="38">
        <f t="shared" si="80"/>
        <v>-0.95360416699999995</v>
      </c>
      <c r="F1712" s="37" t="str">
        <f>VLOOKUP(L1712,Mapping!D:H,5,0)</f>
        <v>AUM</v>
      </c>
      <c r="G1712" t="s">
        <v>562</v>
      </c>
      <c r="H1712" t="s">
        <v>242</v>
      </c>
      <c r="I1712" t="s">
        <v>1846</v>
      </c>
      <c r="J1712">
        <v>152000</v>
      </c>
      <c r="K1712" t="s">
        <v>585</v>
      </c>
      <c r="L1712">
        <v>152135</v>
      </c>
      <c r="M1712">
        <v>0</v>
      </c>
      <c r="N1712" t="s">
        <v>588</v>
      </c>
      <c r="O1712" t="s">
        <v>565</v>
      </c>
      <c r="P1712">
        <v>-11498199.189999999</v>
      </c>
      <c r="Q1712">
        <v>0</v>
      </c>
      <c r="R1712">
        <v>0</v>
      </c>
      <c r="S1712">
        <v>1962157.52</v>
      </c>
      <c r="T1712">
        <v>-9536041.6699999999</v>
      </c>
      <c r="U1712">
        <v>0</v>
      </c>
      <c r="V1712">
        <v>-11498199.189999999</v>
      </c>
      <c r="W1712">
        <v>0</v>
      </c>
      <c r="X1712">
        <v>0</v>
      </c>
      <c r="Y1712">
        <v>1962157.52</v>
      </c>
      <c r="Z1712">
        <v>-9536041.6699999999</v>
      </c>
      <c r="AA1712">
        <v>0</v>
      </c>
    </row>
    <row r="1713" spans="1:27" ht="15" customHeight="1" x14ac:dyDescent="0.25">
      <c r="A1713" s="37" t="str">
        <f t="shared" si="78"/>
        <v>LEBALFIgnore</v>
      </c>
      <c r="B1713" s="37" t="str">
        <f>VLOOKUP(L1713,Mapping!D:F,3,0)</f>
        <v>Ignore</v>
      </c>
      <c r="C1713" s="37" t="str">
        <f>VLOOKUP(L1713,Mapping!D:G,4,0)</f>
        <v>Ignore</v>
      </c>
      <c r="D1713" s="38">
        <f t="shared" si="79"/>
        <v>-6.7688389999999996E-3</v>
      </c>
      <c r="E1713" s="38">
        <f t="shared" si="80"/>
        <v>-7.9321759999999991E-3</v>
      </c>
      <c r="F1713" s="37" t="str">
        <f>VLOOKUP(L1713,Mapping!D:H,5,0)</f>
        <v>AUM</v>
      </c>
      <c r="G1713" t="s">
        <v>562</v>
      </c>
      <c r="H1713" t="s">
        <v>242</v>
      </c>
      <c r="I1713" t="s">
        <v>1846</v>
      </c>
      <c r="J1713">
        <v>152000</v>
      </c>
      <c r="K1713" t="s">
        <v>585</v>
      </c>
      <c r="L1713">
        <v>152248</v>
      </c>
      <c r="M1713">
        <v>0</v>
      </c>
      <c r="N1713" t="s">
        <v>590</v>
      </c>
      <c r="O1713" t="s">
        <v>565</v>
      </c>
      <c r="P1713">
        <v>-11633.37</v>
      </c>
      <c r="Q1713">
        <v>0</v>
      </c>
      <c r="R1713">
        <v>-67688.39</v>
      </c>
      <c r="S1713">
        <v>0</v>
      </c>
      <c r="T1713">
        <v>-79321.759999999995</v>
      </c>
      <c r="U1713">
        <v>0</v>
      </c>
      <c r="V1713">
        <v>-11633.37</v>
      </c>
      <c r="W1713">
        <v>0</v>
      </c>
      <c r="X1713">
        <v>-67688.39</v>
      </c>
      <c r="Y1713">
        <v>0</v>
      </c>
      <c r="Z1713">
        <v>-79321.759999999995</v>
      </c>
      <c r="AA1713">
        <v>0</v>
      </c>
    </row>
    <row r="1714" spans="1:27" ht="15" customHeight="1" x14ac:dyDescent="0.25">
      <c r="A1714" s="37" t="str">
        <f t="shared" si="78"/>
        <v>LEBALFIgnore</v>
      </c>
      <c r="B1714" s="37" t="str">
        <f>VLOOKUP(L1714,Mapping!D:F,3,0)</f>
        <v>Ignore</v>
      </c>
      <c r="C1714" s="37" t="str">
        <f>VLOOKUP(L1714,Mapping!D:G,4,0)</f>
        <v>Ignore</v>
      </c>
      <c r="D1714" s="38">
        <f t="shared" si="79"/>
        <v>73.159244541999996</v>
      </c>
      <c r="E1714" s="38">
        <f t="shared" si="80"/>
        <v>-46.842789125000003</v>
      </c>
      <c r="F1714" s="37" t="str">
        <f>VLOOKUP(L1714,Mapping!D:H,5,0)</f>
        <v>AUM</v>
      </c>
      <c r="G1714" t="s">
        <v>562</v>
      </c>
      <c r="H1714" t="s">
        <v>242</v>
      </c>
      <c r="I1714" t="s">
        <v>1846</v>
      </c>
      <c r="J1714">
        <v>160000</v>
      </c>
      <c r="K1714" t="s">
        <v>591</v>
      </c>
      <c r="L1714">
        <v>161100</v>
      </c>
      <c r="M1714">
        <v>0</v>
      </c>
      <c r="N1714" t="s">
        <v>725</v>
      </c>
      <c r="O1714" t="s">
        <v>565</v>
      </c>
      <c r="P1714">
        <v>-1200020336.6700001</v>
      </c>
      <c r="Q1714">
        <v>0</v>
      </c>
      <c r="R1714">
        <v>0</v>
      </c>
      <c r="S1714">
        <v>731592445.41999996</v>
      </c>
      <c r="T1714">
        <v>-468427891.25</v>
      </c>
      <c r="U1714">
        <v>0</v>
      </c>
      <c r="V1714">
        <v>-1200020336.6700001</v>
      </c>
      <c r="W1714">
        <v>0</v>
      </c>
      <c r="X1714">
        <v>0</v>
      </c>
      <c r="Y1714">
        <v>731592445.41999996</v>
      </c>
      <c r="Z1714">
        <v>-468427891.25</v>
      </c>
      <c r="AA1714">
        <v>0</v>
      </c>
    </row>
    <row r="1715" spans="1:27" ht="15" customHeight="1" x14ac:dyDescent="0.25">
      <c r="A1715" s="37" t="str">
        <f t="shared" si="78"/>
        <v>LEBALFIgnore</v>
      </c>
      <c r="B1715" s="37" t="str">
        <f>VLOOKUP(L1715,Mapping!D:F,3,0)</f>
        <v>Ignore</v>
      </c>
      <c r="C1715" s="37" t="str">
        <f>VLOOKUP(L1715,Mapping!D:G,4,0)</f>
        <v>Ignore</v>
      </c>
      <c r="D1715" s="38">
        <f t="shared" si="79"/>
        <v>-3.6665840000000005E-3</v>
      </c>
      <c r="E1715" s="38">
        <f t="shared" si="80"/>
        <v>-0.18493000000000001</v>
      </c>
      <c r="F1715" s="37" t="str">
        <f>VLOOKUP(L1715,Mapping!D:H,5,0)</f>
        <v>AUM</v>
      </c>
      <c r="G1715" t="s">
        <v>562</v>
      </c>
      <c r="H1715" t="s">
        <v>242</v>
      </c>
      <c r="I1715" t="s">
        <v>1846</v>
      </c>
      <c r="J1715">
        <v>160000</v>
      </c>
      <c r="K1715" t="s">
        <v>591</v>
      </c>
      <c r="L1715">
        <v>162120</v>
      </c>
      <c r="M1715">
        <v>0</v>
      </c>
      <c r="N1715" t="s">
        <v>592</v>
      </c>
      <c r="O1715" t="s">
        <v>565</v>
      </c>
      <c r="P1715">
        <v>-1812634.16</v>
      </c>
      <c r="Q1715">
        <v>0</v>
      </c>
      <c r="R1715">
        <v>-36665.840000000004</v>
      </c>
      <c r="S1715">
        <v>0</v>
      </c>
      <c r="T1715">
        <v>-1849300</v>
      </c>
      <c r="U1715">
        <v>0</v>
      </c>
      <c r="V1715">
        <v>-1812634.16</v>
      </c>
      <c r="W1715">
        <v>0</v>
      </c>
      <c r="X1715">
        <v>-36665.840000000004</v>
      </c>
      <c r="Y1715">
        <v>0</v>
      </c>
      <c r="Z1715">
        <v>-1849300</v>
      </c>
      <c r="AA1715">
        <v>0</v>
      </c>
    </row>
    <row r="1716" spans="1:27" ht="15" customHeight="1" x14ac:dyDescent="0.25">
      <c r="A1716" s="37" t="str">
        <f t="shared" si="78"/>
        <v>LEBALFIgnore</v>
      </c>
      <c r="B1716" s="37" t="str">
        <f>VLOOKUP(L1716,Mapping!D:F,3,0)</f>
        <v>Ignore</v>
      </c>
      <c r="C1716" s="37" t="str">
        <f>VLOOKUP(L1716,Mapping!D:G,4,0)</f>
        <v>Ignore</v>
      </c>
      <c r="D1716" s="38">
        <f t="shared" si="79"/>
        <v>-5.1798800999999998E-2</v>
      </c>
      <c r="E1716" s="38">
        <f t="shared" si="80"/>
        <v>-0.82352757199999993</v>
      </c>
      <c r="F1716" s="37" t="str">
        <f>VLOOKUP(L1716,Mapping!D:H,5,0)</f>
        <v>AUM</v>
      </c>
      <c r="G1716" t="s">
        <v>562</v>
      </c>
      <c r="H1716" t="s">
        <v>242</v>
      </c>
      <c r="I1716" t="s">
        <v>1846</v>
      </c>
      <c r="J1716">
        <v>160000</v>
      </c>
      <c r="K1716" t="s">
        <v>591</v>
      </c>
      <c r="L1716">
        <v>162130</v>
      </c>
      <c r="M1716">
        <v>0</v>
      </c>
      <c r="N1716" t="s">
        <v>593</v>
      </c>
      <c r="O1716" t="s">
        <v>565</v>
      </c>
      <c r="P1716">
        <v>-7717287.71</v>
      </c>
      <c r="Q1716">
        <v>0</v>
      </c>
      <c r="R1716">
        <v>-517988.01</v>
      </c>
      <c r="S1716">
        <v>0</v>
      </c>
      <c r="T1716">
        <v>-8235275.7199999997</v>
      </c>
      <c r="U1716">
        <v>0</v>
      </c>
      <c r="V1716">
        <v>-7717287.71</v>
      </c>
      <c r="W1716">
        <v>0</v>
      </c>
      <c r="X1716">
        <v>-517988.01</v>
      </c>
      <c r="Y1716">
        <v>0</v>
      </c>
      <c r="Z1716">
        <v>-8235275.7199999997</v>
      </c>
      <c r="AA1716">
        <v>0</v>
      </c>
    </row>
    <row r="1717" spans="1:27" ht="15" customHeight="1" x14ac:dyDescent="0.25">
      <c r="A1717" s="37" t="str">
        <f t="shared" si="78"/>
        <v>LEBALFIgnore</v>
      </c>
      <c r="B1717" s="37" t="str">
        <f>VLOOKUP(L1717,Mapping!D:F,3,0)</f>
        <v>Ignore</v>
      </c>
      <c r="C1717" s="37" t="str">
        <f>VLOOKUP(L1717,Mapping!D:G,4,0)</f>
        <v>Ignore</v>
      </c>
      <c r="D1717" s="38">
        <f t="shared" si="79"/>
        <v>-0.31536182000000001</v>
      </c>
      <c r="E1717" s="38">
        <f t="shared" si="80"/>
        <v>-1.621105</v>
      </c>
      <c r="F1717" s="37" t="str">
        <f>VLOOKUP(L1717,Mapping!D:H,5,0)</f>
        <v>AUM</v>
      </c>
      <c r="G1717" t="s">
        <v>562</v>
      </c>
      <c r="H1717" t="s">
        <v>242</v>
      </c>
      <c r="I1717" t="s">
        <v>1846</v>
      </c>
      <c r="J1717">
        <v>160000</v>
      </c>
      <c r="K1717" t="s">
        <v>591</v>
      </c>
      <c r="L1717">
        <v>162135</v>
      </c>
      <c r="M1717">
        <v>0</v>
      </c>
      <c r="N1717" t="s">
        <v>594</v>
      </c>
      <c r="O1717" t="s">
        <v>565</v>
      </c>
      <c r="P1717">
        <v>-13057431.800000001</v>
      </c>
      <c r="Q1717">
        <v>0</v>
      </c>
      <c r="R1717">
        <v>-3153618.2</v>
      </c>
      <c r="S1717">
        <v>0</v>
      </c>
      <c r="T1717">
        <v>-16211050</v>
      </c>
      <c r="U1717">
        <v>0</v>
      </c>
      <c r="V1717">
        <v>-13057431.800000001</v>
      </c>
      <c r="W1717">
        <v>0</v>
      </c>
      <c r="X1717">
        <v>-3153618.2</v>
      </c>
      <c r="Y1717">
        <v>0</v>
      </c>
      <c r="Z1717">
        <v>-16211050</v>
      </c>
      <c r="AA1717">
        <v>0</v>
      </c>
    </row>
    <row r="1718" spans="1:27" ht="15" customHeight="1" x14ac:dyDescent="0.25">
      <c r="A1718" s="37" t="str">
        <f t="shared" si="78"/>
        <v>LEBALFIgnore</v>
      </c>
      <c r="B1718" s="37" t="str">
        <f>VLOOKUP(L1718,Mapping!D:F,3,0)</f>
        <v>Ignore</v>
      </c>
      <c r="C1718" s="37" t="str">
        <f>VLOOKUP(L1718,Mapping!D:G,4,0)</f>
        <v>Ignore</v>
      </c>
      <c r="D1718" s="38">
        <f t="shared" si="79"/>
        <v>-3.5891000000000006E-5</v>
      </c>
      <c r="E1718" s="38">
        <f t="shared" si="80"/>
        <v>-1.728568E-3</v>
      </c>
      <c r="F1718" s="37" t="str">
        <f>VLOOKUP(L1718,Mapping!D:H,5,0)</f>
        <v>AUM</v>
      </c>
      <c r="G1718" t="s">
        <v>562</v>
      </c>
      <c r="H1718" t="s">
        <v>242</v>
      </c>
      <c r="I1718" t="s">
        <v>1846</v>
      </c>
      <c r="J1718">
        <v>212000</v>
      </c>
      <c r="K1718" t="s">
        <v>595</v>
      </c>
      <c r="L1718">
        <v>210123</v>
      </c>
      <c r="M1718">
        <v>0</v>
      </c>
      <c r="N1718" t="s">
        <v>1191</v>
      </c>
      <c r="O1718" t="s">
        <v>565</v>
      </c>
      <c r="P1718">
        <v>-16926.77</v>
      </c>
      <c r="Q1718">
        <v>0</v>
      </c>
      <c r="R1718">
        <v>-358.91</v>
      </c>
      <c r="S1718">
        <v>0</v>
      </c>
      <c r="T1718">
        <v>-17285.68</v>
      </c>
      <c r="U1718">
        <v>0</v>
      </c>
      <c r="V1718">
        <v>-16926.77</v>
      </c>
      <c r="W1718">
        <v>0</v>
      </c>
      <c r="X1718">
        <v>-358.91</v>
      </c>
      <c r="Y1718">
        <v>0</v>
      </c>
      <c r="Z1718">
        <v>-17285.68</v>
      </c>
      <c r="AA1718">
        <v>0</v>
      </c>
    </row>
    <row r="1719" spans="1:27" ht="15" customHeight="1" x14ac:dyDescent="0.25">
      <c r="A1719" s="37" t="str">
        <f t="shared" si="78"/>
        <v>LEBALFIgnore</v>
      </c>
      <c r="B1719" s="37" t="str">
        <f>VLOOKUP(L1719,Mapping!D:F,3,0)</f>
        <v>Ignore</v>
      </c>
      <c r="C1719" s="37" t="str">
        <f>VLOOKUP(L1719,Mapping!D:G,4,0)</f>
        <v>Ignore</v>
      </c>
      <c r="D1719" s="38">
        <f t="shared" si="79"/>
        <v>-2.7854439999999998E-3</v>
      </c>
      <c r="E1719" s="38">
        <f t="shared" si="80"/>
        <v>4.8868631000000003E-2</v>
      </c>
      <c r="F1719" s="37" t="str">
        <f>VLOOKUP(L1719,Mapping!D:H,5,0)</f>
        <v>AUM</v>
      </c>
      <c r="G1719" t="s">
        <v>562</v>
      </c>
      <c r="H1719" t="s">
        <v>242</v>
      </c>
      <c r="I1719" t="s">
        <v>1846</v>
      </c>
      <c r="J1719">
        <v>212000</v>
      </c>
      <c r="K1719" t="s">
        <v>595</v>
      </c>
      <c r="L1719">
        <v>210124</v>
      </c>
      <c r="M1719">
        <v>0</v>
      </c>
      <c r="N1719" t="s">
        <v>1205</v>
      </c>
      <c r="O1719" t="s">
        <v>565</v>
      </c>
      <c r="P1719">
        <v>0</v>
      </c>
      <c r="Q1719">
        <v>516540.75</v>
      </c>
      <c r="R1719">
        <v>-27854.44</v>
      </c>
      <c r="S1719">
        <v>0</v>
      </c>
      <c r="T1719">
        <v>0</v>
      </c>
      <c r="U1719">
        <v>488686.31</v>
      </c>
      <c r="V1719">
        <v>0</v>
      </c>
      <c r="W1719">
        <v>516540.75</v>
      </c>
      <c r="X1719">
        <v>-27854.44</v>
      </c>
      <c r="Y1719">
        <v>0</v>
      </c>
      <c r="Z1719">
        <v>0</v>
      </c>
      <c r="AA1719">
        <v>488686.31</v>
      </c>
    </row>
    <row r="1720" spans="1:27" ht="15" customHeight="1" x14ac:dyDescent="0.25">
      <c r="A1720" s="37" t="str">
        <f t="shared" si="78"/>
        <v>LEBALFIgnore</v>
      </c>
      <c r="B1720" s="37" t="str">
        <f>VLOOKUP(L1720,Mapping!D:F,3,0)</f>
        <v>Ignore</v>
      </c>
      <c r="C1720" s="37" t="str">
        <f>VLOOKUP(L1720,Mapping!D:G,4,0)</f>
        <v>Ignore</v>
      </c>
      <c r="D1720" s="38">
        <f t="shared" si="79"/>
        <v>1.6203743E-2</v>
      </c>
      <c r="E1720" s="38">
        <f t="shared" si="80"/>
        <v>9.311794100000001E-2</v>
      </c>
      <c r="F1720" s="37" t="str">
        <f>VLOOKUP(L1720,Mapping!D:H,5,0)</f>
        <v>AUM</v>
      </c>
      <c r="G1720" t="s">
        <v>562</v>
      </c>
      <c r="H1720" t="s">
        <v>242</v>
      </c>
      <c r="I1720" t="s">
        <v>1846</v>
      </c>
      <c r="J1720">
        <v>212000</v>
      </c>
      <c r="K1720" t="s">
        <v>595</v>
      </c>
      <c r="L1720">
        <v>210168</v>
      </c>
      <c r="M1720">
        <v>0</v>
      </c>
      <c r="N1720" t="s">
        <v>927</v>
      </c>
      <c r="O1720" t="s">
        <v>565</v>
      </c>
      <c r="P1720">
        <v>0</v>
      </c>
      <c r="Q1720">
        <v>769141.98</v>
      </c>
      <c r="R1720">
        <v>0</v>
      </c>
      <c r="S1720">
        <v>162037.43</v>
      </c>
      <c r="T1720">
        <v>0</v>
      </c>
      <c r="U1720">
        <v>931179.41</v>
      </c>
      <c r="V1720">
        <v>0</v>
      </c>
      <c r="W1720">
        <v>769141.98</v>
      </c>
      <c r="X1720">
        <v>0</v>
      </c>
      <c r="Y1720">
        <v>162037.43</v>
      </c>
      <c r="Z1720">
        <v>0</v>
      </c>
      <c r="AA1720">
        <v>931179.41</v>
      </c>
    </row>
    <row r="1721" spans="1:27" ht="15" customHeight="1" x14ac:dyDescent="0.25">
      <c r="A1721" s="37" t="str">
        <f t="shared" si="78"/>
        <v>LEBALFIgnore</v>
      </c>
      <c r="B1721" s="37" t="str">
        <f>VLOOKUP(L1721,Mapping!D:F,3,0)</f>
        <v>Ignore</v>
      </c>
      <c r="C1721" s="37" t="str">
        <f>VLOOKUP(L1721,Mapping!D:G,4,0)</f>
        <v>Ignore</v>
      </c>
      <c r="D1721" s="38">
        <f t="shared" si="79"/>
        <v>0.39556327499999999</v>
      </c>
      <c r="E1721" s="38">
        <f t="shared" si="80"/>
        <v>0.39556327499999999</v>
      </c>
      <c r="F1721" s="37" t="str">
        <f>VLOOKUP(L1721,Mapping!D:H,5,0)</f>
        <v>AUM</v>
      </c>
      <c r="G1721" t="s">
        <v>562</v>
      </c>
      <c r="H1721" t="s">
        <v>242</v>
      </c>
      <c r="I1721" t="s">
        <v>1846</v>
      </c>
      <c r="J1721">
        <v>212000</v>
      </c>
      <c r="K1721" t="s">
        <v>595</v>
      </c>
      <c r="L1721">
        <v>211114</v>
      </c>
      <c r="M1721">
        <v>0</v>
      </c>
      <c r="N1721" t="s">
        <v>701</v>
      </c>
      <c r="O1721" t="s">
        <v>565</v>
      </c>
      <c r="P1721">
        <v>0</v>
      </c>
      <c r="Q1721">
        <v>0</v>
      </c>
      <c r="R1721">
        <v>0</v>
      </c>
      <c r="S1721">
        <v>3955632.75</v>
      </c>
      <c r="T1721">
        <v>0</v>
      </c>
      <c r="U1721">
        <v>3955632.75</v>
      </c>
      <c r="V1721">
        <v>0</v>
      </c>
      <c r="W1721">
        <v>0</v>
      </c>
      <c r="X1721">
        <v>0</v>
      </c>
      <c r="Y1721">
        <v>3955632.75</v>
      </c>
      <c r="Z1721">
        <v>0</v>
      </c>
      <c r="AA1721">
        <v>3955632.75</v>
      </c>
    </row>
    <row r="1722" spans="1:27" ht="15" customHeight="1" x14ac:dyDescent="0.25">
      <c r="A1722" s="37" t="str">
        <f t="shared" si="78"/>
        <v>LEBALFIgnore</v>
      </c>
      <c r="B1722" s="37" t="str">
        <f>VLOOKUP(L1722,Mapping!D:F,3,0)</f>
        <v>Ignore</v>
      </c>
      <c r="C1722" s="37" t="str">
        <f>VLOOKUP(L1722,Mapping!D:G,4,0)</f>
        <v>Ignore</v>
      </c>
      <c r="D1722" s="38">
        <f t="shared" si="79"/>
        <v>-0.47658335899999998</v>
      </c>
      <c r="E1722" s="38">
        <f t="shared" si="80"/>
        <v>7.2078100000000009E-4</v>
      </c>
      <c r="F1722" s="37" t="str">
        <f>VLOOKUP(L1722,Mapping!D:H,5,0)</f>
        <v>AUM</v>
      </c>
      <c r="G1722" t="s">
        <v>562</v>
      </c>
      <c r="H1722" t="s">
        <v>242</v>
      </c>
      <c r="I1722" t="s">
        <v>1846</v>
      </c>
      <c r="J1722">
        <v>212000</v>
      </c>
      <c r="K1722" t="s">
        <v>595</v>
      </c>
      <c r="L1722">
        <v>212100</v>
      </c>
      <c r="M1722">
        <v>0</v>
      </c>
      <c r="N1722" t="s">
        <v>597</v>
      </c>
      <c r="O1722" t="s">
        <v>565</v>
      </c>
      <c r="P1722">
        <v>0</v>
      </c>
      <c r="Q1722">
        <v>4773041.4000000004</v>
      </c>
      <c r="R1722">
        <v>-4765833.59</v>
      </c>
      <c r="S1722">
        <v>0</v>
      </c>
      <c r="T1722">
        <v>0</v>
      </c>
      <c r="U1722">
        <v>7207.81</v>
      </c>
      <c r="V1722">
        <v>0</v>
      </c>
      <c r="W1722">
        <v>4773041.4000000004</v>
      </c>
      <c r="X1722">
        <v>-4765833.59</v>
      </c>
      <c r="Y1722">
        <v>0</v>
      </c>
      <c r="Z1722">
        <v>0</v>
      </c>
      <c r="AA1722">
        <v>7207.81</v>
      </c>
    </row>
    <row r="1723" spans="1:27" ht="15" customHeight="1" x14ac:dyDescent="0.25">
      <c r="A1723" s="37" t="str">
        <f t="shared" si="78"/>
        <v>LEBALFIgnore</v>
      </c>
      <c r="B1723" s="37" t="str">
        <f>VLOOKUP(L1723,Mapping!D:F,3,0)</f>
        <v>Ignore</v>
      </c>
      <c r="C1723" s="37" t="str">
        <f>VLOOKUP(L1723,Mapping!D:G,4,0)</f>
        <v>Ignore</v>
      </c>
      <c r="D1723" s="38">
        <f t="shared" si="79"/>
        <v>3.0880513000000002E-2</v>
      </c>
      <c r="E1723" s="38">
        <f t="shared" si="80"/>
        <v>3.0880511999999999E-2</v>
      </c>
      <c r="F1723" s="37" t="str">
        <f>VLOOKUP(L1723,Mapping!D:H,5,0)</f>
        <v>AUM</v>
      </c>
      <c r="G1723" t="s">
        <v>562</v>
      </c>
      <c r="H1723" t="s">
        <v>242</v>
      </c>
      <c r="I1723" t="s">
        <v>1846</v>
      </c>
      <c r="J1723">
        <v>212000</v>
      </c>
      <c r="K1723" t="s">
        <v>595</v>
      </c>
      <c r="L1723">
        <v>212101</v>
      </c>
      <c r="M1723">
        <v>0</v>
      </c>
      <c r="N1723" t="s">
        <v>598</v>
      </c>
      <c r="O1723" t="s">
        <v>565</v>
      </c>
      <c r="P1723">
        <v>-0.01</v>
      </c>
      <c r="Q1723">
        <v>0</v>
      </c>
      <c r="R1723">
        <v>0</v>
      </c>
      <c r="S1723">
        <v>308805.13</v>
      </c>
      <c r="T1723">
        <v>0</v>
      </c>
      <c r="U1723">
        <v>308805.12</v>
      </c>
      <c r="V1723">
        <v>-0.01</v>
      </c>
      <c r="W1723">
        <v>0</v>
      </c>
      <c r="X1723">
        <v>0</v>
      </c>
      <c r="Y1723">
        <v>308805.13</v>
      </c>
      <c r="Z1723">
        <v>0</v>
      </c>
      <c r="AA1723">
        <v>308805.12</v>
      </c>
    </row>
    <row r="1724" spans="1:27" ht="15" customHeight="1" x14ac:dyDescent="0.25">
      <c r="A1724" s="37" t="str">
        <f t="shared" si="78"/>
        <v>LEBALFIgnore</v>
      </c>
      <c r="B1724" s="37" t="str">
        <f>VLOOKUP(L1724,Mapping!D:F,3,0)</f>
        <v>Ignore</v>
      </c>
      <c r="C1724" s="37" t="str">
        <f>VLOOKUP(L1724,Mapping!D:G,4,0)</f>
        <v>Ignore</v>
      </c>
      <c r="D1724" s="38">
        <f t="shared" si="79"/>
        <v>9.5811399999999993E-4</v>
      </c>
      <c r="E1724" s="38">
        <f t="shared" si="80"/>
        <v>1.5632420000000001E-3</v>
      </c>
      <c r="F1724" s="37" t="str">
        <f>VLOOKUP(L1724,Mapping!D:H,5,0)</f>
        <v>AUM</v>
      </c>
      <c r="G1724" t="s">
        <v>562</v>
      </c>
      <c r="H1724" t="s">
        <v>242</v>
      </c>
      <c r="I1724" t="s">
        <v>1846</v>
      </c>
      <c r="J1724">
        <v>212000</v>
      </c>
      <c r="K1724" t="s">
        <v>595</v>
      </c>
      <c r="L1724">
        <v>212109</v>
      </c>
      <c r="M1724">
        <v>0</v>
      </c>
      <c r="N1724" t="s">
        <v>1291</v>
      </c>
      <c r="O1724" t="s">
        <v>565</v>
      </c>
      <c r="P1724">
        <v>0</v>
      </c>
      <c r="Q1724">
        <v>6051.28</v>
      </c>
      <c r="R1724">
        <v>0</v>
      </c>
      <c r="S1724">
        <v>9581.14</v>
      </c>
      <c r="T1724">
        <v>0</v>
      </c>
      <c r="U1724">
        <v>15632.42</v>
      </c>
      <c r="V1724">
        <v>0</v>
      </c>
      <c r="W1724">
        <v>6051.28</v>
      </c>
      <c r="X1724">
        <v>0</v>
      </c>
      <c r="Y1724">
        <v>9581.14</v>
      </c>
      <c r="Z1724">
        <v>0</v>
      </c>
      <c r="AA1724">
        <v>15632.42</v>
      </c>
    </row>
    <row r="1725" spans="1:27" ht="15" customHeight="1" x14ac:dyDescent="0.25">
      <c r="A1725" s="37" t="str">
        <f t="shared" si="78"/>
        <v>LEBALFIgnore</v>
      </c>
      <c r="B1725" s="37" t="str">
        <f>VLOOKUP(L1725,Mapping!D:F,3,0)</f>
        <v>Ignore</v>
      </c>
      <c r="C1725" s="37" t="str">
        <f>VLOOKUP(L1725,Mapping!D:G,4,0)</f>
        <v>Ignore</v>
      </c>
      <c r="D1725" s="38">
        <f t="shared" si="79"/>
        <v>5.5992399999999995E-4</v>
      </c>
      <c r="E1725" s="38">
        <f t="shared" si="80"/>
        <v>6.0393700000000003E-4</v>
      </c>
      <c r="F1725" s="37" t="str">
        <f>VLOOKUP(L1725,Mapping!D:H,5,0)</f>
        <v>AUM</v>
      </c>
      <c r="G1725" t="s">
        <v>562</v>
      </c>
      <c r="H1725" t="s">
        <v>242</v>
      </c>
      <c r="I1725" t="s">
        <v>1846</v>
      </c>
      <c r="J1725">
        <v>212000</v>
      </c>
      <c r="K1725" t="s">
        <v>595</v>
      </c>
      <c r="L1725">
        <v>212112</v>
      </c>
      <c r="M1725">
        <v>0</v>
      </c>
      <c r="N1725" t="s">
        <v>599</v>
      </c>
      <c r="O1725" t="s">
        <v>565</v>
      </c>
      <c r="P1725">
        <v>0</v>
      </c>
      <c r="Q1725">
        <v>440.13</v>
      </c>
      <c r="R1725">
        <v>0</v>
      </c>
      <c r="S1725">
        <v>5599.24</v>
      </c>
      <c r="T1725">
        <v>0</v>
      </c>
      <c r="U1725">
        <v>6039.37</v>
      </c>
      <c r="V1725">
        <v>0</v>
      </c>
      <c r="W1725">
        <v>440.13</v>
      </c>
      <c r="X1725">
        <v>0</v>
      </c>
      <c r="Y1725">
        <v>5599.24</v>
      </c>
      <c r="Z1725">
        <v>0</v>
      </c>
      <c r="AA1725">
        <v>6039.37</v>
      </c>
    </row>
    <row r="1726" spans="1:27" ht="15" customHeight="1" x14ac:dyDescent="0.25">
      <c r="A1726" s="37" t="str">
        <f t="shared" si="78"/>
        <v>LEBALFIgnore</v>
      </c>
      <c r="B1726" s="37" t="str">
        <f>VLOOKUP(L1726,Mapping!D:F,3,0)</f>
        <v>Ignore</v>
      </c>
      <c r="C1726" s="37" t="str">
        <f>VLOOKUP(L1726,Mapping!D:G,4,0)</f>
        <v>Ignore</v>
      </c>
      <c r="D1726" s="38">
        <f t="shared" si="79"/>
        <v>5.5992399999999995E-4</v>
      </c>
      <c r="E1726" s="38">
        <f t="shared" si="80"/>
        <v>6.0393700000000003E-4</v>
      </c>
      <c r="F1726" s="37" t="str">
        <f>VLOOKUP(L1726,Mapping!D:H,5,0)</f>
        <v>AUM</v>
      </c>
      <c r="G1726" t="s">
        <v>562</v>
      </c>
      <c r="H1726" t="s">
        <v>242</v>
      </c>
      <c r="I1726" t="s">
        <v>1846</v>
      </c>
      <c r="J1726">
        <v>212000</v>
      </c>
      <c r="K1726" t="s">
        <v>595</v>
      </c>
      <c r="L1726">
        <v>212113</v>
      </c>
      <c r="M1726">
        <v>0</v>
      </c>
      <c r="N1726" t="s">
        <v>600</v>
      </c>
      <c r="O1726" t="s">
        <v>565</v>
      </c>
      <c r="P1726">
        <v>0</v>
      </c>
      <c r="Q1726">
        <v>440.13</v>
      </c>
      <c r="R1726">
        <v>0</v>
      </c>
      <c r="S1726">
        <v>5599.24</v>
      </c>
      <c r="T1726">
        <v>0</v>
      </c>
      <c r="U1726">
        <v>6039.37</v>
      </c>
      <c r="V1726">
        <v>0</v>
      </c>
      <c r="W1726">
        <v>440.13</v>
      </c>
      <c r="X1726">
        <v>0</v>
      </c>
      <c r="Y1726">
        <v>5599.24</v>
      </c>
      <c r="Z1726">
        <v>0</v>
      </c>
      <c r="AA1726">
        <v>6039.37</v>
      </c>
    </row>
    <row r="1727" spans="1:27" ht="15" customHeight="1" x14ac:dyDescent="0.25">
      <c r="A1727" s="37" t="str">
        <f t="shared" si="78"/>
        <v>LEBALFIgnore</v>
      </c>
      <c r="B1727" s="37" t="str">
        <f>VLOOKUP(L1727,Mapping!D:F,3,0)</f>
        <v>Ignore</v>
      </c>
      <c r="C1727" s="37" t="str">
        <f>VLOOKUP(L1727,Mapping!D:G,4,0)</f>
        <v>Ignore</v>
      </c>
      <c r="D1727" s="38">
        <f t="shared" si="79"/>
        <v>-8.3356300000000006E-4</v>
      </c>
      <c r="E1727" s="38">
        <f t="shared" si="80"/>
        <v>2.28631E-4</v>
      </c>
      <c r="F1727" s="37" t="str">
        <f>VLOOKUP(L1727,Mapping!D:H,5,0)</f>
        <v>AUM</v>
      </c>
      <c r="G1727" t="s">
        <v>562</v>
      </c>
      <c r="H1727" t="s">
        <v>242</v>
      </c>
      <c r="I1727" t="s">
        <v>1846</v>
      </c>
      <c r="J1727">
        <v>212000</v>
      </c>
      <c r="K1727" t="s">
        <v>595</v>
      </c>
      <c r="L1727">
        <v>212114</v>
      </c>
      <c r="M1727">
        <v>0</v>
      </c>
      <c r="N1727" t="s">
        <v>601</v>
      </c>
      <c r="O1727" t="s">
        <v>565</v>
      </c>
      <c r="P1727">
        <v>0</v>
      </c>
      <c r="Q1727">
        <v>10621.94</v>
      </c>
      <c r="R1727">
        <v>-8335.630000000001</v>
      </c>
      <c r="S1727">
        <v>0</v>
      </c>
      <c r="T1727">
        <v>0</v>
      </c>
      <c r="U1727">
        <v>2286.31</v>
      </c>
      <c r="V1727">
        <v>0</v>
      </c>
      <c r="W1727">
        <v>10621.94</v>
      </c>
      <c r="X1727">
        <v>-8335.630000000001</v>
      </c>
      <c r="Y1727">
        <v>0</v>
      </c>
      <c r="Z1727">
        <v>0</v>
      </c>
      <c r="AA1727">
        <v>2286.31</v>
      </c>
    </row>
    <row r="1728" spans="1:27" ht="15" customHeight="1" x14ac:dyDescent="0.25">
      <c r="A1728" s="37" t="str">
        <f t="shared" si="78"/>
        <v>LEBALFIgnore</v>
      </c>
      <c r="B1728" s="37" t="str">
        <f>VLOOKUP(L1728,Mapping!D:F,3,0)</f>
        <v>Ignore</v>
      </c>
      <c r="C1728" s="37" t="str">
        <f>VLOOKUP(L1728,Mapping!D:G,4,0)</f>
        <v>Ignore</v>
      </c>
      <c r="D1728" s="38">
        <f t="shared" si="79"/>
        <v>2.0946950000000002E-3</v>
      </c>
      <c r="E1728" s="38">
        <f t="shared" si="80"/>
        <v>2.110954E-3</v>
      </c>
      <c r="F1728" s="37" t="str">
        <f>VLOOKUP(L1728,Mapping!D:H,5,0)</f>
        <v>AUM</v>
      </c>
      <c r="G1728" t="s">
        <v>562</v>
      </c>
      <c r="H1728" t="s">
        <v>242</v>
      </c>
      <c r="I1728" t="s">
        <v>1846</v>
      </c>
      <c r="J1728">
        <v>212000</v>
      </c>
      <c r="K1728" t="s">
        <v>595</v>
      </c>
      <c r="L1728">
        <v>212117</v>
      </c>
      <c r="M1728">
        <v>0</v>
      </c>
      <c r="N1728" t="s">
        <v>865</v>
      </c>
      <c r="O1728" t="s">
        <v>565</v>
      </c>
      <c r="P1728">
        <v>0</v>
      </c>
      <c r="Q1728">
        <v>162.59</v>
      </c>
      <c r="R1728">
        <v>0</v>
      </c>
      <c r="S1728">
        <v>20946.95</v>
      </c>
      <c r="T1728">
        <v>0</v>
      </c>
      <c r="U1728">
        <v>21109.54</v>
      </c>
      <c r="V1728">
        <v>0</v>
      </c>
      <c r="W1728">
        <v>162.59</v>
      </c>
      <c r="X1728">
        <v>0</v>
      </c>
      <c r="Y1728">
        <v>20946.95</v>
      </c>
      <c r="Z1728">
        <v>0</v>
      </c>
      <c r="AA1728">
        <v>21109.54</v>
      </c>
    </row>
    <row r="1729" spans="1:27" ht="15" customHeight="1" x14ac:dyDescent="0.25">
      <c r="A1729" s="37" t="str">
        <f t="shared" si="78"/>
        <v>LEBALFIgnore</v>
      </c>
      <c r="B1729" s="37" t="str">
        <f>VLOOKUP(L1729,Mapping!D:F,3,0)</f>
        <v>Ignore</v>
      </c>
      <c r="C1729" s="37" t="str">
        <f>VLOOKUP(L1729,Mapping!D:G,4,0)</f>
        <v>Ignore</v>
      </c>
      <c r="D1729" s="38">
        <f t="shared" si="79"/>
        <v>0.84252626600000002</v>
      </c>
      <c r="E1729" s="38">
        <f t="shared" si="80"/>
        <v>1.1119153179999999</v>
      </c>
      <c r="F1729" s="37" t="str">
        <f>VLOOKUP(L1729,Mapping!D:H,5,0)</f>
        <v>AUM</v>
      </c>
      <c r="G1729" t="s">
        <v>562</v>
      </c>
      <c r="H1729" t="s">
        <v>242</v>
      </c>
      <c r="I1729" t="s">
        <v>1846</v>
      </c>
      <c r="J1729">
        <v>212000</v>
      </c>
      <c r="K1729" t="s">
        <v>595</v>
      </c>
      <c r="L1729">
        <v>212121</v>
      </c>
      <c r="M1729">
        <v>0</v>
      </c>
      <c r="N1729" t="s">
        <v>602</v>
      </c>
      <c r="O1729" t="s">
        <v>565</v>
      </c>
      <c r="P1729">
        <v>0</v>
      </c>
      <c r="Q1729">
        <v>2693890.52</v>
      </c>
      <c r="R1729">
        <v>0</v>
      </c>
      <c r="S1729">
        <v>8425262.6600000001</v>
      </c>
      <c r="T1729">
        <v>0</v>
      </c>
      <c r="U1729">
        <v>11119153.18</v>
      </c>
      <c r="V1729">
        <v>0</v>
      </c>
      <c r="W1729">
        <v>2693890.52</v>
      </c>
      <c r="X1729">
        <v>0</v>
      </c>
      <c r="Y1729">
        <v>8425262.6600000001</v>
      </c>
      <c r="Z1729">
        <v>0</v>
      </c>
      <c r="AA1729">
        <v>11119153.18</v>
      </c>
    </row>
    <row r="1730" spans="1:27" ht="15" customHeight="1" x14ac:dyDescent="0.25">
      <c r="A1730" s="37" t="str">
        <f t="shared" si="78"/>
        <v>LEBALFIgnore</v>
      </c>
      <c r="B1730" s="37" t="str">
        <f>VLOOKUP(L1730,Mapping!D:F,3,0)</f>
        <v>Ignore</v>
      </c>
      <c r="C1730" s="37" t="str">
        <f>VLOOKUP(L1730,Mapping!D:G,4,0)</f>
        <v>Ignore</v>
      </c>
      <c r="D1730" s="38">
        <f t="shared" si="79"/>
        <v>-1.7850782440000001</v>
      </c>
      <c r="E1730" s="38">
        <f t="shared" si="80"/>
        <v>4.1363164000000001E-2</v>
      </c>
      <c r="F1730" s="37" t="str">
        <f>VLOOKUP(L1730,Mapping!D:H,5,0)</f>
        <v>AUM</v>
      </c>
      <c r="G1730" t="s">
        <v>562</v>
      </c>
      <c r="H1730" t="s">
        <v>242</v>
      </c>
      <c r="I1730" t="s">
        <v>1846</v>
      </c>
      <c r="J1730">
        <v>212000</v>
      </c>
      <c r="K1730" t="s">
        <v>595</v>
      </c>
      <c r="L1730">
        <v>212124</v>
      </c>
      <c r="M1730">
        <v>0</v>
      </c>
      <c r="N1730" t="s">
        <v>603</v>
      </c>
      <c r="O1730" t="s">
        <v>565</v>
      </c>
      <c r="P1730">
        <v>0</v>
      </c>
      <c r="Q1730">
        <v>18264414.079999998</v>
      </c>
      <c r="R1730">
        <v>-17850782.440000001</v>
      </c>
      <c r="S1730">
        <v>0</v>
      </c>
      <c r="T1730">
        <v>0</v>
      </c>
      <c r="U1730">
        <v>413631.64</v>
      </c>
      <c r="V1730">
        <v>0</v>
      </c>
      <c r="W1730">
        <v>18264414.079999998</v>
      </c>
      <c r="X1730">
        <v>-17850782.440000001</v>
      </c>
      <c r="Y1730">
        <v>0</v>
      </c>
      <c r="Z1730">
        <v>0</v>
      </c>
      <c r="AA1730">
        <v>413631.64</v>
      </c>
    </row>
    <row r="1731" spans="1:27" ht="15" customHeight="1" x14ac:dyDescent="0.25">
      <c r="A1731" s="37" t="str">
        <f t="shared" si="78"/>
        <v>LEBALFIgnore</v>
      </c>
      <c r="B1731" s="37" t="str">
        <f>VLOOKUP(L1731,Mapping!D:F,3,0)</f>
        <v>Ignore</v>
      </c>
      <c r="C1731" s="37" t="str">
        <f>VLOOKUP(L1731,Mapping!D:G,4,0)</f>
        <v>Ignore</v>
      </c>
      <c r="D1731" s="38">
        <f t="shared" si="79"/>
        <v>4.9974999999999998E-4</v>
      </c>
      <c r="E1731" s="38">
        <f t="shared" si="80"/>
        <v>4.9248500000000008E-4</v>
      </c>
      <c r="F1731" s="37" t="str">
        <f>VLOOKUP(L1731,Mapping!D:H,5,0)</f>
        <v>AUM</v>
      </c>
      <c r="G1731" t="s">
        <v>562</v>
      </c>
      <c r="H1731" t="s">
        <v>242</v>
      </c>
      <c r="I1731" t="s">
        <v>1846</v>
      </c>
      <c r="J1731">
        <v>212000</v>
      </c>
      <c r="K1731" t="s">
        <v>595</v>
      </c>
      <c r="L1731">
        <v>212132</v>
      </c>
      <c r="M1731">
        <v>0</v>
      </c>
      <c r="N1731" t="s">
        <v>1192</v>
      </c>
      <c r="O1731" t="s">
        <v>565</v>
      </c>
      <c r="P1731">
        <v>-72.650000000000006</v>
      </c>
      <c r="Q1731">
        <v>0</v>
      </c>
      <c r="R1731">
        <v>0</v>
      </c>
      <c r="S1731">
        <v>4997.5</v>
      </c>
      <c r="T1731">
        <v>0</v>
      </c>
      <c r="U1731">
        <v>4924.8500000000004</v>
      </c>
      <c r="V1731">
        <v>-72.650000000000006</v>
      </c>
      <c r="W1731">
        <v>0</v>
      </c>
      <c r="X1731">
        <v>0</v>
      </c>
      <c r="Y1731">
        <v>4997.5</v>
      </c>
      <c r="Z1731">
        <v>0</v>
      </c>
      <c r="AA1731">
        <v>4924.8500000000004</v>
      </c>
    </row>
    <row r="1732" spans="1:27" ht="15" customHeight="1" x14ac:dyDescent="0.25">
      <c r="A1732" s="37" t="str">
        <f t="shared" ref="A1732:A1795" si="81">H1732&amp;B1732</f>
        <v>LEBALFIgnore</v>
      </c>
      <c r="B1732" s="37" t="str">
        <f>VLOOKUP(L1732,Mapping!D:F,3,0)</f>
        <v>Ignore</v>
      </c>
      <c r="C1732" s="37" t="str">
        <f>VLOOKUP(L1732,Mapping!D:G,4,0)</f>
        <v>Ignore</v>
      </c>
      <c r="D1732" s="38">
        <f t="shared" ref="D1732:D1795" si="82">(X1732+Y1732)/10000000</f>
        <v>0</v>
      </c>
      <c r="E1732" s="38">
        <f t="shared" ref="E1732:E1795" si="83">(Z1732+AA1732)/10000000</f>
        <v>1.8E-7</v>
      </c>
      <c r="F1732" s="37" t="str">
        <f>VLOOKUP(L1732,Mapping!D:H,5,0)</f>
        <v>AUM</v>
      </c>
      <c r="G1732" t="s">
        <v>562</v>
      </c>
      <c r="H1732" t="s">
        <v>242</v>
      </c>
      <c r="I1732" t="s">
        <v>1846</v>
      </c>
      <c r="J1732">
        <v>212000</v>
      </c>
      <c r="K1732" t="s">
        <v>595</v>
      </c>
      <c r="L1732">
        <v>212160</v>
      </c>
      <c r="M1732">
        <v>0</v>
      </c>
      <c r="N1732" t="s">
        <v>604</v>
      </c>
      <c r="O1732" t="s">
        <v>565</v>
      </c>
      <c r="P1732">
        <v>0</v>
      </c>
      <c r="Q1732">
        <v>1.8</v>
      </c>
      <c r="R1732">
        <v>0</v>
      </c>
      <c r="S1732">
        <v>0</v>
      </c>
      <c r="T1732">
        <v>0</v>
      </c>
      <c r="U1732">
        <v>1.8</v>
      </c>
      <c r="V1732">
        <v>0</v>
      </c>
      <c r="W1732">
        <v>1.8</v>
      </c>
      <c r="X1732">
        <v>0</v>
      </c>
      <c r="Y1732">
        <v>0</v>
      </c>
      <c r="Z1732">
        <v>0</v>
      </c>
      <c r="AA1732">
        <v>1.8</v>
      </c>
    </row>
    <row r="1733" spans="1:27" ht="15" customHeight="1" x14ac:dyDescent="0.25">
      <c r="A1733" s="37" t="str">
        <f t="shared" si="81"/>
        <v>LEBALFIgnore</v>
      </c>
      <c r="B1733" s="37" t="str">
        <f>VLOOKUP(L1733,Mapping!D:F,3,0)</f>
        <v>Ignore</v>
      </c>
      <c r="C1733" s="37" t="str">
        <f>VLOOKUP(L1733,Mapping!D:G,4,0)</f>
        <v>Ignore</v>
      </c>
      <c r="D1733" s="38">
        <f t="shared" si="82"/>
        <v>3.3069250000000001E-3</v>
      </c>
      <c r="E1733" s="38">
        <f t="shared" si="83"/>
        <v>5.561697E-3</v>
      </c>
      <c r="F1733" s="37" t="str">
        <f>VLOOKUP(L1733,Mapping!D:H,5,0)</f>
        <v>AUM</v>
      </c>
      <c r="G1733" t="s">
        <v>562</v>
      </c>
      <c r="H1733" t="s">
        <v>242</v>
      </c>
      <c r="I1733" t="s">
        <v>1846</v>
      </c>
      <c r="J1733">
        <v>212000</v>
      </c>
      <c r="K1733" t="s">
        <v>595</v>
      </c>
      <c r="L1733">
        <v>212185</v>
      </c>
      <c r="M1733">
        <v>0</v>
      </c>
      <c r="N1733" t="s">
        <v>928</v>
      </c>
      <c r="O1733" t="s">
        <v>565</v>
      </c>
      <c r="P1733">
        <v>0</v>
      </c>
      <c r="Q1733">
        <v>22547.72</v>
      </c>
      <c r="R1733">
        <v>0</v>
      </c>
      <c r="S1733">
        <v>33069.25</v>
      </c>
      <c r="T1733">
        <v>0</v>
      </c>
      <c r="U1733">
        <v>55616.97</v>
      </c>
      <c r="V1733">
        <v>0</v>
      </c>
      <c r="W1733">
        <v>22547.72</v>
      </c>
      <c r="X1733">
        <v>0</v>
      </c>
      <c r="Y1733">
        <v>33069.25</v>
      </c>
      <c r="Z1733">
        <v>0</v>
      </c>
      <c r="AA1733">
        <v>55616.97</v>
      </c>
    </row>
    <row r="1734" spans="1:27" ht="15" customHeight="1" x14ac:dyDescent="0.25">
      <c r="A1734" s="37" t="str">
        <f t="shared" si="81"/>
        <v>LEBALFIgnore</v>
      </c>
      <c r="B1734" s="37" t="str">
        <f>VLOOKUP(L1734,Mapping!D:F,3,0)</f>
        <v>Ignore</v>
      </c>
      <c r="C1734" s="37" t="str">
        <f>VLOOKUP(L1734,Mapping!D:G,4,0)</f>
        <v>Ignore</v>
      </c>
      <c r="D1734" s="38">
        <f t="shared" si="82"/>
        <v>2.2844099999999999E-4</v>
      </c>
      <c r="E1734" s="38">
        <f t="shared" si="83"/>
        <v>2.2844099999999999E-4</v>
      </c>
      <c r="F1734" s="37" t="str">
        <f>VLOOKUP(L1734,Mapping!D:H,5,0)</f>
        <v>AUM</v>
      </c>
      <c r="G1734" t="s">
        <v>562</v>
      </c>
      <c r="H1734" t="s">
        <v>242</v>
      </c>
      <c r="I1734" t="s">
        <v>1846</v>
      </c>
      <c r="J1734">
        <v>212000</v>
      </c>
      <c r="K1734" t="s">
        <v>595</v>
      </c>
      <c r="L1734">
        <v>212186</v>
      </c>
      <c r="M1734">
        <v>0</v>
      </c>
      <c r="N1734" t="s">
        <v>1377</v>
      </c>
      <c r="O1734" t="s">
        <v>565</v>
      </c>
      <c r="P1734">
        <v>0</v>
      </c>
      <c r="Q1734">
        <v>0</v>
      </c>
      <c r="R1734">
        <v>0</v>
      </c>
      <c r="S1734">
        <v>2284.41</v>
      </c>
      <c r="T1734">
        <v>0</v>
      </c>
      <c r="U1734">
        <v>2284.41</v>
      </c>
      <c r="V1734">
        <v>0</v>
      </c>
      <c r="W1734">
        <v>0</v>
      </c>
      <c r="X1734">
        <v>0</v>
      </c>
      <c r="Y1734">
        <v>2284.41</v>
      </c>
      <c r="Z1734">
        <v>0</v>
      </c>
      <c r="AA1734">
        <v>2284.41</v>
      </c>
    </row>
    <row r="1735" spans="1:27" ht="15" customHeight="1" x14ac:dyDescent="0.25">
      <c r="A1735" s="37" t="str">
        <f t="shared" si="81"/>
        <v>LEBALFIgnore</v>
      </c>
      <c r="B1735" s="37" t="str">
        <f>VLOOKUP(L1735,Mapping!D:F,3,0)</f>
        <v>Ignore</v>
      </c>
      <c r="C1735" s="37" t="str">
        <f>VLOOKUP(L1735,Mapping!D:G,4,0)</f>
        <v>Ignore</v>
      </c>
      <c r="D1735" s="38">
        <f t="shared" si="82"/>
        <v>0.18031433099999999</v>
      </c>
      <c r="E1735" s="38">
        <f t="shared" si="83"/>
        <v>0.18287261000000002</v>
      </c>
      <c r="F1735" s="37" t="str">
        <f>VLOOKUP(L1735,Mapping!D:H,5,0)</f>
        <v>AUM</v>
      </c>
      <c r="G1735" t="s">
        <v>562</v>
      </c>
      <c r="H1735" t="s">
        <v>242</v>
      </c>
      <c r="I1735" t="s">
        <v>1846</v>
      </c>
      <c r="J1735">
        <v>212000</v>
      </c>
      <c r="K1735" t="s">
        <v>595</v>
      </c>
      <c r="L1735">
        <v>212187</v>
      </c>
      <c r="M1735">
        <v>0</v>
      </c>
      <c r="N1735" t="s">
        <v>1023</v>
      </c>
      <c r="O1735" t="s">
        <v>565</v>
      </c>
      <c r="P1735">
        <v>0</v>
      </c>
      <c r="Q1735">
        <v>25582.79</v>
      </c>
      <c r="R1735">
        <v>0</v>
      </c>
      <c r="S1735">
        <v>1803143.31</v>
      </c>
      <c r="T1735">
        <v>0</v>
      </c>
      <c r="U1735">
        <v>1828726.1</v>
      </c>
      <c r="V1735">
        <v>0</v>
      </c>
      <c r="W1735">
        <v>25582.79</v>
      </c>
      <c r="X1735">
        <v>0</v>
      </c>
      <c r="Y1735">
        <v>1803143.31</v>
      </c>
      <c r="Z1735">
        <v>0</v>
      </c>
      <c r="AA1735">
        <v>1828726.1</v>
      </c>
    </row>
    <row r="1736" spans="1:27" ht="15" customHeight="1" x14ac:dyDescent="0.25">
      <c r="A1736" s="37" t="str">
        <f t="shared" si="81"/>
        <v>LEBALFIgnore</v>
      </c>
      <c r="B1736" s="37" t="str">
        <f>VLOOKUP(L1736,Mapping!D:F,3,0)</f>
        <v>Ignore</v>
      </c>
      <c r="C1736" s="37" t="str">
        <f>VLOOKUP(L1736,Mapping!D:G,4,0)</f>
        <v>Ignore</v>
      </c>
      <c r="D1736" s="38">
        <f t="shared" si="82"/>
        <v>4.3222399999999999E-4</v>
      </c>
      <c r="E1736" s="38">
        <f t="shared" si="83"/>
        <v>4.3810000000000002E-4</v>
      </c>
      <c r="F1736" s="37" t="str">
        <f>VLOOKUP(L1736,Mapping!D:H,5,0)</f>
        <v>AUM</v>
      </c>
      <c r="G1736" t="s">
        <v>562</v>
      </c>
      <c r="H1736" t="s">
        <v>242</v>
      </c>
      <c r="I1736" t="s">
        <v>1846</v>
      </c>
      <c r="J1736">
        <v>212000</v>
      </c>
      <c r="K1736" t="s">
        <v>595</v>
      </c>
      <c r="L1736">
        <v>212191</v>
      </c>
      <c r="M1736">
        <v>0</v>
      </c>
      <c r="N1736" t="s">
        <v>1193</v>
      </c>
      <c r="O1736" t="s">
        <v>565</v>
      </c>
      <c r="P1736">
        <v>0</v>
      </c>
      <c r="Q1736">
        <v>58.76</v>
      </c>
      <c r="R1736">
        <v>0</v>
      </c>
      <c r="S1736">
        <v>4322.24</v>
      </c>
      <c r="T1736">
        <v>0</v>
      </c>
      <c r="U1736">
        <v>4381</v>
      </c>
      <c r="V1736">
        <v>0</v>
      </c>
      <c r="W1736">
        <v>58.76</v>
      </c>
      <c r="X1736">
        <v>0</v>
      </c>
      <c r="Y1736">
        <v>4322.24</v>
      </c>
      <c r="Z1736">
        <v>0</v>
      </c>
      <c r="AA1736">
        <v>4381</v>
      </c>
    </row>
    <row r="1737" spans="1:27" ht="15" customHeight="1" x14ac:dyDescent="0.25">
      <c r="A1737" s="37" t="str">
        <f t="shared" si="81"/>
        <v>LEBALFIgnore</v>
      </c>
      <c r="B1737" s="37" t="str">
        <f>VLOOKUP(L1737,Mapping!D:F,3,0)</f>
        <v>Ignore</v>
      </c>
      <c r="C1737" s="37" t="str">
        <f>VLOOKUP(L1737,Mapping!D:G,4,0)</f>
        <v>Ignore</v>
      </c>
      <c r="D1737" s="38">
        <f t="shared" si="82"/>
        <v>-1.300166E-3</v>
      </c>
      <c r="E1737" s="38">
        <f t="shared" si="83"/>
        <v>4.498368E-3</v>
      </c>
      <c r="F1737" s="37" t="str">
        <f>VLOOKUP(L1737,Mapping!D:H,5,0)</f>
        <v>AUM</v>
      </c>
      <c r="G1737" t="s">
        <v>562</v>
      </c>
      <c r="H1737" t="s">
        <v>242</v>
      </c>
      <c r="I1737" t="s">
        <v>1846</v>
      </c>
      <c r="J1737">
        <v>212000</v>
      </c>
      <c r="K1737" t="s">
        <v>595</v>
      </c>
      <c r="L1737">
        <v>212194</v>
      </c>
      <c r="M1737">
        <v>0</v>
      </c>
      <c r="N1737" t="s">
        <v>605</v>
      </c>
      <c r="O1737" t="s">
        <v>565</v>
      </c>
      <c r="P1737">
        <v>0</v>
      </c>
      <c r="Q1737">
        <v>57985.34</v>
      </c>
      <c r="R1737">
        <v>-13001.66</v>
      </c>
      <c r="S1737">
        <v>0</v>
      </c>
      <c r="T1737">
        <v>0</v>
      </c>
      <c r="U1737">
        <v>44983.68</v>
      </c>
      <c r="V1737">
        <v>0</v>
      </c>
      <c r="W1737">
        <v>57985.34</v>
      </c>
      <c r="X1737">
        <v>-13001.66</v>
      </c>
      <c r="Y1737">
        <v>0</v>
      </c>
      <c r="Z1737">
        <v>0</v>
      </c>
      <c r="AA1737">
        <v>44983.68</v>
      </c>
    </row>
    <row r="1738" spans="1:27" ht="15" customHeight="1" x14ac:dyDescent="0.25">
      <c r="A1738" s="37" t="str">
        <f t="shared" si="81"/>
        <v>LEBALFIgnore</v>
      </c>
      <c r="B1738" s="37" t="str">
        <f>VLOOKUP(L1738,Mapping!D:F,3,0)</f>
        <v>Ignore</v>
      </c>
      <c r="C1738" s="37" t="str">
        <f>VLOOKUP(L1738,Mapping!D:G,4,0)</f>
        <v>Ignore</v>
      </c>
      <c r="D1738" s="38">
        <f t="shared" si="82"/>
        <v>1.3397699999999999E-4</v>
      </c>
      <c r="E1738" s="38">
        <f t="shared" si="83"/>
        <v>1.80817E-4</v>
      </c>
      <c r="F1738" s="37" t="str">
        <f>VLOOKUP(L1738,Mapping!D:H,5,0)</f>
        <v>AUM</v>
      </c>
      <c r="G1738" t="s">
        <v>562</v>
      </c>
      <c r="H1738" t="s">
        <v>242</v>
      </c>
      <c r="I1738" t="s">
        <v>1846</v>
      </c>
      <c r="J1738">
        <v>212000</v>
      </c>
      <c r="K1738" t="s">
        <v>595</v>
      </c>
      <c r="L1738">
        <v>212195</v>
      </c>
      <c r="M1738">
        <v>0</v>
      </c>
      <c r="N1738" t="s">
        <v>2247</v>
      </c>
      <c r="O1738" t="s">
        <v>565</v>
      </c>
      <c r="P1738">
        <v>0</v>
      </c>
      <c r="Q1738">
        <v>468.4</v>
      </c>
      <c r="R1738">
        <v>0</v>
      </c>
      <c r="S1738">
        <v>1339.77</v>
      </c>
      <c r="T1738">
        <v>0</v>
      </c>
      <c r="U1738">
        <v>1808.17</v>
      </c>
      <c r="V1738">
        <v>0</v>
      </c>
      <c r="W1738">
        <v>468.4</v>
      </c>
      <c r="X1738">
        <v>0</v>
      </c>
      <c r="Y1738">
        <v>1339.77</v>
      </c>
      <c r="Z1738">
        <v>0</v>
      </c>
      <c r="AA1738">
        <v>1808.17</v>
      </c>
    </row>
    <row r="1739" spans="1:27" ht="15" customHeight="1" x14ac:dyDescent="0.25">
      <c r="A1739" s="37" t="str">
        <f t="shared" si="81"/>
        <v>LEBALFIgnore</v>
      </c>
      <c r="B1739" s="37" t="str">
        <f>VLOOKUP(L1739,Mapping!D:F,3,0)</f>
        <v>Ignore</v>
      </c>
      <c r="C1739" s="37" t="str">
        <f>VLOOKUP(L1739,Mapping!D:G,4,0)</f>
        <v>Ignore</v>
      </c>
      <c r="D1739" s="38">
        <f t="shared" si="82"/>
        <v>1.298509E-3</v>
      </c>
      <c r="E1739" s="38">
        <f t="shared" si="83"/>
        <v>1.8734660000000001E-3</v>
      </c>
      <c r="F1739" s="37" t="str">
        <f>VLOOKUP(L1739,Mapping!D:H,5,0)</f>
        <v>AUM</v>
      </c>
      <c r="G1739" t="s">
        <v>562</v>
      </c>
      <c r="H1739" t="s">
        <v>242</v>
      </c>
      <c r="I1739" t="s">
        <v>1846</v>
      </c>
      <c r="J1739">
        <v>212000</v>
      </c>
      <c r="K1739" t="s">
        <v>595</v>
      </c>
      <c r="L1739">
        <v>212197</v>
      </c>
      <c r="M1739">
        <v>0</v>
      </c>
      <c r="N1739" t="s">
        <v>856</v>
      </c>
      <c r="O1739" t="s">
        <v>565</v>
      </c>
      <c r="P1739">
        <v>0</v>
      </c>
      <c r="Q1739">
        <v>5749.57</v>
      </c>
      <c r="R1739">
        <v>0</v>
      </c>
      <c r="S1739">
        <v>12985.09</v>
      </c>
      <c r="T1739">
        <v>0</v>
      </c>
      <c r="U1739">
        <v>18734.66</v>
      </c>
      <c r="V1739">
        <v>0</v>
      </c>
      <c r="W1739">
        <v>5749.57</v>
      </c>
      <c r="X1739">
        <v>0</v>
      </c>
      <c r="Y1739">
        <v>12985.09</v>
      </c>
      <c r="Z1739">
        <v>0</v>
      </c>
      <c r="AA1739">
        <v>18734.66</v>
      </c>
    </row>
    <row r="1740" spans="1:27" ht="15" customHeight="1" x14ac:dyDescent="0.25">
      <c r="A1740" s="37" t="str">
        <f t="shared" si="81"/>
        <v>LEBALFIgnore</v>
      </c>
      <c r="B1740" s="37" t="str">
        <f>VLOOKUP(L1740,Mapping!D:F,3,0)</f>
        <v>Ignore</v>
      </c>
      <c r="C1740" s="37" t="str">
        <f>VLOOKUP(L1740,Mapping!D:G,4,0)</f>
        <v>Ignore</v>
      </c>
      <c r="D1740" s="38">
        <f t="shared" si="82"/>
        <v>0.40130611499999996</v>
      </c>
      <c r="E1740" s="38">
        <f t="shared" si="83"/>
        <v>0.827219229</v>
      </c>
      <c r="F1740" s="37" t="str">
        <f>VLOOKUP(L1740,Mapping!D:H,5,0)</f>
        <v>AUM</v>
      </c>
      <c r="G1740" t="s">
        <v>562</v>
      </c>
      <c r="H1740" t="s">
        <v>242</v>
      </c>
      <c r="I1740" t="s">
        <v>1846</v>
      </c>
      <c r="J1740">
        <v>212000</v>
      </c>
      <c r="K1740" t="s">
        <v>595</v>
      </c>
      <c r="L1740">
        <v>212220</v>
      </c>
      <c r="M1740">
        <v>0</v>
      </c>
      <c r="N1740" t="s">
        <v>606</v>
      </c>
      <c r="O1740" t="s">
        <v>565</v>
      </c>
      <c r="P1740">
        <v>0</v>
      </c>
      <c r="Q1740">
        <v>4259131.1399999997</v>
      </c>
      <c r="R1740">
        <v>0</v>
      </c>
      <c r="S1740">
        <v>4013061.15</v>
      </c>
      <c r="T1740">
        <v>0</v>
      </c>
      <c r="U1740">
        <v>8272192.29</v>
      </c>
      <c r="V1740">
        <v>0</v>
      </c>
      <c r="W1740">
        <v>4259131.1399999997</v>
      </c>
      <c r="X1740">
        <v>0</v>
      </c>
      <c r="Y1740">
        <v>4013061.15</v>
      </c>
      <c r="Z1740">
        <v>0</v>
      </c>
      <c r="AA1740">
        <v>8272192.29</v>
      </c>
    </row>
    <row r="1741" spans="1:27" ht="15" customHeight="1" x14ac:dyDescent="0.25">
      <c r="A1741" s="37" t="str">
        <f t="shared" si="81"/>
        <v>LEBALFIgnore</v>
      </c>
      <c r="B1741" s="37" t="str">
        <f>VLOOKUP(L1741,Mapping!D:F,3,0)</f>
        <v>Ignore</v>
      </c>
      <c r="C1741" s="37" t="str">
        <f>VLOOKUP(L1741,Mapping!D:G,4,0)</f>
        <v>Ignore</v>
      </c>
      <c r="D1741" s="38">
        <f t="shared" si="82"/>
        <v>-0.57440877099999998</v>
      </c>
      <c r="E1741" s="38">
        <f t="shared" si="83"/>
        <v>-0.76928328700000004</v>
      </c>
      <c r="F1741" s="37" t="str">
        <f>VLOOKUP(L1741,Mapping!D:H,5,0)</f>
        <v>AUM</v>
      </c>
      <c r="G1741" t="s">
        <v>562</v>
      </c>
      <c r="H1741" t="s">
        <v>242</v>
      </c>
      <c r="I1741" t="s">
        <v>1846</v>
      </c>
      <c r="J1741">
        <v>212000</v>
      </c>
      <c r="K1741" t="s">
        <v>595</v>
      </c>
      <c r="L1741">
        <v>212223</v>
      </c>
      <c r="M1741">
        <v>0</v>
      </c>
      <c r="N1741" t="s">
        <v>607</v>
      </c>
      <c r="O1741" t="s">
        <v>565</v>
      </c>
      <c r="P1741">
        <v>-1948745.16</v>
      </c>
      <c r="Q1741">
        <v>0</v>
      </c>
      <c r="R1741">
        <v>-5744087.71</v>
      </c>
      <c r="S1741">
        <v>0</v>
      </c>
      <c r="T1741">
        <v>-7692832.8700000001</v>
      </c>
      <c r="U1741">
        <v>0</v>
      </c>
      <c r="V1741">
        <v>-1948745.16</v>
      </c>
      <c r="W1741">
        <v>0</v>
      </c>
      <c r="X1741">
        <v>-5744087.71</v>
      </c>
      <c r="Y1741">
        <v>0</v>
      </c>
      <c r="Z1741">
        <v>-7692832.8700000001</v>
      </c>
      <c r="AA1741">
        <v>0</v>
      </c>
    </row>
    <row r="1742" spans="1:27" ht="15" customHeight="1" x14ac:dyDescent="0.25">
      <c r="A1742" s="37" t="str">
        <f t="shared" si="81"/>
        <v>LEBALFIgnore</v>
      </c>
      <c r="B1742" s="37" t="str">
        <f>VLOOKUP(L1742,Mapping!D:F,3,0)</f>
        <v>Ignore</v>
      </c>
      <c r="C1742" s="37" t="str">
        <f>VLOOKUP(L1742,Mapping!D:G,4,0)</f>
        <v>Ignore</v>
      </c>
      <c r="D1742" s="38">
        <f t="shared" si="82"/>
        <v>-3.4230000000000005E-6</v>
      </c>
      <c r="E1742" s="38">
        <f t="shared" si="83"/>
        <v>5.0189999999999997E-6</v>
      </c>
      <c r="F1742" s="37" t="str">
        <f>VLOOKUP(L1742,Mapping!D:H,5,0)</f>
        <v>AUM</v>
      </c>
      <c r="G1742" t="s">
        <v>562</v>
      </c>
      <c r="H1742" t="s">
        <v>242</v>
      </c>
      <c r="I1742" t="s">
        <v>1846</v>
      </c>
      <c r="J1742">
        <v>212000</v>
      </c>
      <c r="K1742" t="s">
        <v>595</v>
      </c>
      <c r="L1742">
        <v>212227</v>
      </c>
      <c r="M1742">
        <v>0</v>
      </c>
      <c r="N1742" t="s">
        <v>750</v>
      </c>
      <c r="O1742" t="s">
        <v>565</v>
      </c>
      <c r="P1742">
        <v>0</v>
      </c>
      <c r="Q1742">
        <v>84.42</v>
      </c>
      <c r="R1742">
        <v>-34.230000000000004</v>
      </c>
      <c r="S1742">
        <v>0</v>
      </c>
      <c r="T1742">
        <v>0</v>
      </c>
      <c r="U1742">
        <v>50.19</v>
      </c>
      <c r="V1742">
        <v>0</v>
      </c>
      <c r="W1742">
        <v>84.42</v>
      </c>
      <c r="X1742">
        <v>-34.230000000000004</v>
      </c>
      <c r="Y1742">
        <v>0</v>
      </c>
      <c r="Z1742">
        <v>0</v>
      </c>
      <c r="AA1742">
        <v>50.19</v>
      </c>
    </row>
    <row r="1743" spans="1:27" ht="15" customHeight="1" x14ac:dyDescent="0.25">
      <c r="A1743" s="37" t="str">
        <f t="shared" si="81"/>
        <v>LEBALFIgnore</v>
      </c>
      <c r="B1743" s="37" t="str">
        <f>VLOOKUP(L1743,Mapping!D:F,3,0)</f>
        <v>Ignore</v>
      </c>
      <c r="C1743" s="37" t="str">
        <f>VLOOKUP(L1743,Mapping!D:G,4,0)</f>
        <v>Ignore</v>
      </c>
      <c r="D1743" s="38">
        <f t="shared" si="82"/>
        <v>-2.9626999999999999E-5</v>
      </c>
      <c r="E1743" s="38">
        <f t="shared" si="83"/>
        <v>7.1390999999999995E-5</v>
      </c>
      <c r="F1743" s="37" t="str">
        <f>VLOOKUP(L1743,Mapping!D:H,5,0)</f>
        <v>AUM</v>
      </c>
      <c r="G1743" t="s">
        <v>562</v>
      </c>
      <c r="H1743" t="s">
        <v>242</v>
      </c>
      <c r="I1743" t="s">
        <v>1846</v>
      </c>
      <c r="J1743">
        <v>212000</v>
      </c>
      <c r="K1743" t="s">
        <v>595</v>
      </c>
      <c r="L1743">
        <v>212231</v>
      </c>
      <c r="M1743">
        <v>0</v>
      </c>
      <c r="N1743" t="s">
        <v>824</v>
      </c>
      <c r="O1743" t="s">
        <v>565</v>
      </c>
      <c r="P1743">
        <v>0</v>
      </c>
      <c r="Q1743">
        <v>1010.18</v>
      </c>
      <c r="R1743">
        <v>-296.27</v>
      </c>
      <c r="S1743">
        <v>0</v>
      </c>
      <c r="T1743">
        <v>0</v>
      </c>
      <c r="U1743">
        <v>713.91</v>
      </c>
      <c r="V1743">
        <v>0</v>
      </c>
      <c r="W1743">
        <v>1010.18</v>
      </c>
      <c r="X1743">
        <v>-296.27</v>
      </c>
      <c r="Y1743">
        <v>0</v>
      </c>
      <c r="Z1743">
        <v>0</v>
      </c>
      <c r="AA1743">
        <v>713.91</v>
      </c>
    </row>
    <row r="1744" spans="1:27" ht="15" customHeight="1" x14ac:dyDescent="0.25">
      <c r="A1744" s="37" t="str">
        <f t="shared" si="81"/>
        <v>LEBALFIgnore</v>
      </c>
      <c r="B1744" s="37" t="str">
        <f>VLOOKUP(L1744,Mapping!D:F,3,0)</f>
        <v>Ignore</v>
      </c>
      <c r="C1744" s="37" t="str">
        <f>VLOOKUP(L1744,Mapping!D:G,4,0)</f>
        <v>Ignore</v>
      </c>
      <c r="D1744" s="38">
        <f t="shared" si="82"/>
        <v>1.1222000000000001E-3</v>
      </c>
      <c r="E1744" s="38">
        <f t="shared" si="83"/>
        <v>2.9678999999999999E-3</v>
      </c>
      <c r="F1744" s="37" t="str">
        <f>VLOOKUP(L1744,Mapping!D:H,5,0)</f>
        <v>AUM</v>
      </c>
      <c r="G1744" t="s">
        <v>562</v>
      </c>
      <c r="H1744" t="s">
        <v>242</v>
      </c>
      <c r="I1744" t="s">
        <v>1846</v>
      </c>
      <c r="J1744">
        <v>212000</v>
      </c>
      <c r="K1744" t="s">
        <v>595</v>
      </c>
      <c r="L1744">
        <v>212233</v>
      </c>
      <c r="M1744">
        <v>0</v>
      </c>
      <c r="N1744" t="s">
        <v>608</v>
      </c>
      <c r="O1744" t="s">
        <v>565</v>
      </c>
      <c r="P1744">
        <v>0</v>
      </c>
      <c r="Q1744">
        <v>18457</v>
      </c>
      <c r="R1744">
        <v>0</v>
      </c>
      <c r="S1744">
        <v>11222</v>
      </c>
      <c r="T1744">
        <v>0</v>
      </c>
      <c r="U1744">
        <v>29679</v>
      </c>
      <c r="V1744">
        <v>0</v>
      </c>
      <c r="W1744">
        <v>18457</v>
      </c>
      <c r="X1744">
        <v>0</v>
      </c>
      <c r="Y1744">
        <v>11222</v>
      </c>
      <c r="Z1744">
        <v>0</v>
      </c>
      <c r="AA1744">
        <v>29679</v>
      </c>
    </row>
    <row r="1745" spans="1:27" ht="15" customHeight="1" x14ac:dyDescent="0.25">
      <c r="A1745" s="37" t="str">
        <f t="shared" si="81"/>
        <v>LEBALFIgnore</v>
      </c>
      <c r="B1745" s="37" t="str">
        <f>VLOOKUP(L1745,Mapping!D:F,3,0)</f>
        <v>Ignore</v>
      </c>
      <c r="C1745" s="37" t="str">
        <f>VLOOKUP(L1745,Mapping!D:G,4,0)</f>
        <v>Ignore</v>
      </c>
      <c r="D1745" s="38">
        <f t="shared" si="82"/>
        <v>-4.8853900000000007E-4</v>
      </c>
      <c r="E1745" s="38">
        <f t="shared" si="83"/>
        <v>4.1248709999999996E-3</v>
      </c>
      <c r="F1745" s="37" t="str">
        <f>VLOOKUP(L1745,Mapping!D:H,5,0)</f>
        <v>AUM</v>
      </c>
      <c r="G1745" t="s">
        <v>562</v>
      </c>
      <c r="H1745" t="s">
        <v>242</v>
      </c>
      <c r="I1745" t="s">
        <v>1846</v>
      </c>
      <c r="J1745">
        <v>212000</v>
      </c>
      <c r="K1745" t="s">
        <v>595</v>
      </c>
      <c r="L1745">
        <v>212240</v>
      </c>
      <c r="M1745">
        <v>0</v>
      </c>
      <c r="N1745" t="s">
        <v>609</v>
      </c>
      <c r="O1745" t="s">
        <v>565</v>
      </c>
      <c r="P1745">
        <v>0</v>
      </c>
      <c r="Q1745">
        <v>46134.1</v>
      </c>
      <c r="R1745">
        <v>-4885.3900000000003</v>
      </c>
      <c r="S1745">
        <v>0</v>
      </c>
      <c r="T1745">
        <v>0</v>
      </c>
      <c r="U1745">
        <v>41248.71</v>
      </c>
      <c r="V1745">
        <v>0</v>
      </c>
      <c r="W1745">
        <v>46134.1</v>
      </c>
      <c r="X1745">
        <v>-4885.3900000000003</v>
      </c>
      <c r="Y1745">
        <v>0</v>
      </c>
      <c r="Z1745">
        <v>0</v>
      </c>
      <c r="AA1745">
        <v>41248.71</v>
      </c>
    </row>
    <row r="1746" spans="1:27" ht="15" customHeight="1" x14ac:dyDescent="0.25">
      <c r="A1746" s="37" t="str">
        <f t="shared" si="81"/>
        <v>LEBALFIgnore</v>
      </c>
      <c r="B1746" s="37" t="str">
        <f>VLOOKUP(L1746,Mapping!D:F,3,0)</f>
        <v>Ignore</v>
      </c>
      <c r="C1746" s="37" t="str">
        <f>VLOOKUP(L1746,Mapping!D:G,4,0)</f>
        <v>Ignore</v>
      </c>
      <c r="D1746" s="38">
        <f t="shared" si="82"/>
        <v>0</v>
      </c>
      <c r="E1746" s="38">
        <f t="shared" si="83"/>
        <v>1.375E-5</v>
      </c>
      <c r="F1746" s="37" t="str">
        <f>VLOOKUP(L1746,Mapping!D:H,5,0)</f>
        <v>AUM</v>
      </c>
      <c r="G1746" t="s">
        <v>562</v>
      </c>
      <c r="H1746" t="s">
        <v>242</v>
      </c>
      <c r="I1746" t="s">
        <v>1846</v>
      </c>
      <c r="J1746">
        <v>212000</v>
      </c>
      <c r="K1746" t="s">
        <v>595</v>
      </c>
      <c r="L1746">
        <v>212247</v>
      </c>
      <c r="M1746">
        <v>0</v>
      </c>
      <c r="N1746" t="s">
        <v>610</v>
      </c>
      <c r="O1746" t="s">
        <v>565</v>
      </c>
      <c r="P1746">
        <v>0</v>
      </c>
      <c r="Q1746">
        <v>137.5</v>
      </c>
      <c r="R1746">
        <v>0</v>
      </c>
      <c r="S1746">
        <v>0</v>
      </c>
      <c r="T1746">
        <v>0</v>
      </c>
      <c r="U1746">
        <v>137.5</v>
      </c>
      <c r="V1746">
        <v>0</v>
      </c>
      <c r="W1746">
        <v>137.5</v>
      </c>
      <c r="X1746">
        <v>0</v>
      </c>
      <c r="Y1746">
        <v>0</v>
      </c>
      <c r="Z1746">
        <v>0</v>
      </c>
      <c r="AA1746">
        <v>137.5</v>
      </c>
    </row>
    <row r="1747" spans="1:27" ht="15" customHeight="1" x14ac:dyDescent="0.25">
      <c r="A1747" s="37" t="str">
        <f t="shared" si="81"/>
        <v>LEBALFIgnore</v>
      </c>
      <c r="B1747" s="37" t="str">
        <f>VLOOKUP(L1747,Mapping!D:F,3,0)</f>
        <v>Ignore</v>
      </c>
      <c r="C1747" s="37" t="str">
        <f>VLOOKUP(L1747,Mapping!D:G,4,0)</f>
        <v>Ignore</v>
      </c>
      <c r="D1747" s="38">
        <f t="shared" si="82"/>
        <v>-2.8673800000000003E-4</v>
      </c>
      <c r="E1747" s="38">
        <f t="shared" si="83"/>
        <v>1.6101400000000001E-4</v>
      </c>
      <c r="F1747" s="37" t="str">
        <f>VLOOKUP(L1747,Mapping!D:H,5,0)</f>
        <v>AUM</v>
      </c>
      <c r="G1747" t="s">
        <v>562</v>
      </c>
      <c r="H1747" t="s">
        <v>242</v>
      </c>
      <c r="I1747" t="s">
        <v>1846</v>
      </c>
      <c r="J1747">
        <v>212000</v>
      </c>
      <c r="K1747" t="s">
        <v>595</v>
      </c>
      <c r="L1747">
        <v>212252</v>
      </c>
      <c r="M1747">
        <v>0</v>
      </c>
      <c r="N1747" t="s">
        <v>611</v>
      </c>
      <c r="O1747" t="s">
        <v>565</v>
      </c>
      <c r="P1747">
        <v>0</v>
      </c>
      <c r="Q1747">
        <v>4477.5200000000004</v>
      </c>
      <c r="R1747">
        <v>-2867.38</v>
      </c>
      <c r="S1747">
        <v>0</v>
      </c>
      <c r="T1747">
        <v>0</v>
      </c>
      <c r="U1747">
        <v>1610.14</v>
      </c>
      <c r="V1747">
        <v>0</v>
      </c>
      <c r="W1747">
        <v>4477.5200000000004</v>
      </c>
      <c r="X1747">
        <v>-2867.38</v>
      </c>
      <c r="Y1747">
        <v>0</v>
      </c>
      <c r="Z1747">
        <v>0</v>
      </c>
      <c r="AA1747">
        <v>1610.14</v>
      </c>
    </row>
    <row r="1748" spans="1:27" ht="15" customHeight="1" x14ac:dyDescent="0.25">
      <c r="A1748" s="37" t="str">
        <f t="shared" si="81"/>
        <v>LEBALFIgnore</v>
      </c>
      <c r="B1748" s="37" t="str">
        <f>VLOOKUP(L1748,Mapping!D:F,3,0)</f>
        <v>Ignore</v>
      </c>
      <c r="C1748" s="37" t="str">
        <f>VLOOKUP(L1748,Mapping!D:G,4,0)</f>
        <v>Ignore</v>
      </c>
      <c r="D1748" s="38">
        <f t="shared" si="82"/>
        <v>-0.41921962999999995</v>
      </c>
      <c r="E1748" s="38">
        <f t="shared" si="83"/>
        <v>0.14728450100000001</v>
      </c>
      <c r="F1748" s="37" t="str">
        <f>VLOOKUP(L1748,Mapping!D:H,5,0)</f>
        <v>AUM</v>
      </c>
      <c r="G1748" t="s">
        <v>562</v>
      </c>
      <c r="H1748" t="s">
        <v>242</v>
      </c>
      <c r="I1748" t="s">
        <v>1846</v>
      </c>
      <c r="J1748">
        <v>212000</v>
      </c>
      <c r="K1748" t="s">
        <v>595</v>
      </c>
      <c r="L1748">
        <v>212255</v>
      </c>
      <c r="M1748">
        <v>0</v>
      </c>
      <c r="N1748" t="s">
        <v>612</v>
      </c>
      <c r="O1748" t="s">
        <v>565</v>
      </c>
      <c r="P1748">
        <v>0</v>
      </c>
      <c r="Q1748">
        <v>5665041.3099999996</v>
      </c>
      <c r="R1748">
        <v>-4192196.3</v>
      </c>
      <c r="S1748">
        <v>0</v>
      </c>
      <c r="T1748">
        <v>0</v>
      </c>
      <c r="U1748">
        <v>1472845.01</v>
      </c>
      <c r="V1748">
        <v>0</v>
      </c>
      <c r="W1748">
        <v>5665041.3099999996</v>
      </c>
      <c r="X1748">
        <v>-4192196.3</v>
      </c>
      <c r="Y1748">
        <v>0</v>
      </c>
      <c r="Z1748">
        <v>0</v>
      </c>
      <c r="AA1748">
        <v>1472845.01</v>
      </c>
    </row>
    <row r="1749" spans="1:27" ht="15" customHeight="1" x14ac:dyDescent="0.25">
      <c r="A1749" s="37" t="str">
        <f t="shared" si="81"/>
        <v>LEBALFIgnore</v>
      </c>
      <c r="B1749" s="37" t="str">
        <f>VLOOKUP(L1749,Mapping!D:F,3,0)</f>
        <v>Ignore</v>
      </c>
      <c r="C1749" s="37" t="str">
        <f>VLOOKUP(L1749,Mapping!D:G,4,0)</f>
        <v>Ignore</v>
      </c>
      <c r="D1749" s="38">
        <f t="shared" si="82"/>
        <v>-3.2717227000000002E-2</v>
      </c>
      <c r="E1749" s="38">
        <f t="shared" si="83"/>
        <v>1.0512705000000001E-2</v>
      </c>
      <c r="F1749" s="37" t="str">
        <f>VLOOKUP(L1749,Mapping!D:H,5,0)</f>
        <v>AUM</v>
      </c>
      <c r="G1749" t="s">
        <v>562</v>
      </c>
      <c r="H1749" t="s">
        <v>242</v>
      </c>
      <c r="I1749" t="s">
        <v>1846</v>
      </c>
      <c r="J1749">
        <v>212000</v>
      </c>
      <c r="K1749" t="s">
        <v>595</v>
      </c>
      <c r="L1749">
        <v>212271</v>
      </c>
      <c r="M1749">
        <v>0</v>
      </c>
      <c r="N1749" t="s">
        <v>614</v>
      </c>
      <c r="O1749" t="s">
        <v>565</v>
      </c>
      <c r="P1749">
        <v>0</v>
      </c>
      <c r="Q1749">
        <v>432299.32</v>
      </c>
      <c r="R1749">
        <v>-327172.27</v>
      </c>
      <c r="S1749">
        <v>0</v>
      </c>
      <c r="T1749">
        <v>0</v>
      </c>
      <c r="U1749">
        <v>105127.05</v>
      </c>
      <c r="V1749">
        <v>0</v>
      </c>
      <c r="W1749">
        <v>432299.32</v>
      </c>
      <c r="X1749">
        <v>-327172.27</v>
      </c>
      <c r="Y1749">
        <v>0</v>
      </c>
      <c r="Z1749">
        <v>0</v>
      </c>
      <c r="AA1749">
        <v>105127.05</v>
      </c>
    </row>
    <row r="1750" spans="1:27" ht="15" customHeight="1" x14ac:dyDescent="0.25">
      <c r="A1750" s="37" t="str">
        <f t="shared" si="81"/>
        <v>LEBALFIgnore</v>
      </c>
      <c r="B1750" s="37" t="str">
        <f>VLOOKUP(L1750,Mapping!D:F,3,0)</f>
        <v>Ignore</v>
      </c>
      <c r="C1750" s="37" t="str">
        <f>VLOOKUP(L1750,Mapping!D:G,4,0)</f>
        <v>Ignore</v>
      </c>
      <c r="D1750" s="38">
        <f t="shared" si="82"/>
        <v>-3.2717227000000002E-2</v>
      </c>
      <c r="E1750" s="38">
        <f t="shared" si="83"/>
        <v>1.0512705000000001E-2</v>
      </c>
      <c r="F1750" s="37" t="str">
        <f>VLOOKUP(L1750,Mapping!D:H,5,0)</f>
        <v>AUM</v>
      </c>
      <c r="G1750" t="s">
        <v>562</v>
      </c>
      <c r="H1750" t="s">
        <v>242</v>
      </c>
      <c r="I1750" t="s">
        <v>1846</v>
      </c>
      <c r="J1750">
        <v>212000</v>
      </c>
      <c r="K1750" t="s">
        <v>595</v>
      </c>
      <c r="L1750">
        <v>212272</v>
      </c>
      <c r="M1750">
        <v>0</v>
      </c>
      <c r="N1750" t="s">
        <v>615</v>
      </c>
      <c r="O1750" t="s">
        <v>565</v>
      </c>
      <c r="P1750">
        <v>0</v>
      </c>
      <c r="Q1750">
        <v>432299.32</v>
      </c>
      <c r="R1750">
        <v>-327172.27</v>
      </c>
      <c r="S1750">
        <v>0</v>
      </c>
      <c r="T1750">
        <v>0</v>
      </c>
      <c r="U1750">
        <v>105127.05</v>
      </c>
      <c r="V1750">
        <v>0</v>
      </c>
      <c r="W1750">
        <v>432299.32</v>
      </c>
      <c r="X1750">
        <v>-327172.27</v>
      </c>
      <c r="Y1750">
        <v>0</v>
      </c>
      <c r="Z1750">
        <v>0</v>
      </c>
      <c r="AA1750">
        <v>105127.05</v>
      </c>
    </row>
    <row r="1751" spans="1:27" ht="15" customHeight="1" x14ac:dyDescent="0.25">
      <c r="A1751" s="37" t="str">
        <f t="shared" si="81"/>
        <v>LEBALFIgnore</v>
      </c>
      <c r="B1751" s="37" t="str">
        <f>VLOOKUP(L1751,Mapping!D:F,3,0)</f>
        <v>Ignore</v>
      </c>
      <c r="C1751" s="37" t="str">
        <f>VLOOKUP(L1751,Mapping!D:G,4,0)</f>
        <v>Ignore</v>
      </c>
      <c r="D1751" s="38">
        <f t="shared" si="82"/>
        <v>8.2435850000000012E-3</v>
      </c>
      <c r="E1751" s="38">
        <f t="shared" si="83"/>
        <v>1.0175103E-2</v>
      </c>
      <c r="F1751" s="37" t="str">
        <f>VLOOKUP(L1751,Mapping!D:H,5,0)</f>
        <v>AUM</v>
      </c>
      <c r="G1751" t="s">
        <v>562</v>
      </c>
      <c r="H1751" t="s">
        <v>242</v>
      </c>
      <c r="I1751" t="s">
        <v>1846</v>
      </c>
      <c r="J1751">
        <v>212000</v>
      </c>
      <c r="K1751" t="s">
        <v>595</v>
      </c>
      <c r="L1751">
        <v>212427</v>
      </c>
      <c r="M1751">
        <v>0</v>
      </c>
      <c r="N1751" t="s">
        <v>682</v>
      </c>
      <c r="O1751" t="s">
        <v>565</v>
      </c>
      <c r="P1751">
        <v>0</v>
      </c>
      <c r="Q1751">
        <v>19315.18</v>
      </c>
      <c r="R1751">
        <v>0</v>
      </c>
      <c r="S1751">
        <v>82435.850000000006</v>
      </c>
      <c r="T1751">
        <v>0</v>
      </c>
      <c r="U1751">
        <v>101751.03</v>
      </c>
      <c r="V1751">
        <v>0</v>
      </c>
      <c r="W1751">
        <v>19315.18</v>
      </c>
      <c r="X1751">
        <v>0</v>
      </c>
      <c r="Y1751">
        <v>82435.850000000006</v>
      </c>
      <c r="Z1751">
        <v>0</v>
      </c>
      <c r="AA1751">
        <v>101751.03</v>
      </c>
    </row>
    <row r="1752" spans="1:27" ht="15" customHeight="1" x14ac:dyDescent="0.25">
      <c r="A1752" s="37" t="str">
        <f t="shared" si="81"/>
        <v>LEBALFIgnore</v>
      </c>
      <c r="B1752" s="37" t="str">
        <f>VLOOKUP(L1752,Mapping!D:F,3,0)</f>
        <v>Ignore</v>
      </c>
      <c r="C1752" s="37" t="str">
        <f>VLOOKUP(L1752,Mapping!D:G,4,0)</f>
        <v>Ignore</v>
      </c>
      <c r="D1752" s="38">
        <f t="shared" si="82"/>
        <v>0.54332886800000002</v>
      </c>
      <c r="E1752" s="38">
        <f t="shared" si="83"/>
        <v>0</v>
      </c>
      <c r="F1752" s="37" t="str">
        <f>VLOOKUP(L1752,Mapping!D:H,5,0)</f>
        <v>AUM</v>
      </c>
      <c r="G1752" t="s">
        <v>562</v>
      </c>
      <c r="H1752" t="s">
        <v>242</v>
      </c>
      <c r="I1752" t="s">
        <v>1846</v>
      </c>
      <c r="J1752">
        <v>212000</v>
      </c>
      <c r="K1752" t="s">
        <v>595</v>
      </c>
      <c r="L1752">
        <v>213106</v>
      </c>
      <c r="M1752">
        <v>0</v>
      </c>
      <c r="N1752" t="s">
        <v>2248</v>
      </c>
      <c r="O1752" t="s">
        <v>565</v>
      </c>
      <c r="P1752">
        <v>-5433288.6799999997</v>
      </c>
      <c r="Q1752">
        <v>0</v>
      </c>
      <c r="R1752">
        <v>0</v>
      </c>
      <c r="S1752">
        <v>5433288.6799999997</v>
      </c>
      <c r="T1752">
        <v>0</v>
      </c>
      <c r="U1752">
        <v>0</v>
      </c>
      <c r="V1752">
        <v>-5433288.6799999997</v>
      </c>
      <c r="W1752">
        <v>0</v>
      </c>
      <c r="X1752">
        <v>0</v>
      </c>
      <c r="Y1752">
        <v>5433288.6799999997</v>
      </c>
      <c r="Z1752">
        <v>0</v>
      </c>
      <c r="AA1752">
        <v>0</v>
      </c>
    </row>
    <row r="1753" spans="1:27" ht="15" customHeight="1" x14ac:dyDescent="0.25">
      <c r="A1753" s="37" t="str">
        <f t="shared" si="81"/>
        <v>LEBALFIgnore</v>
      </c>
      <c r="B1753" s="37" t="str">
        <f>VLOOKUP(L1753,Mapping!D:F,3,0)</f>
        <v>Ignore</v>
      </c>
      <c r="C1753" s="37" t="str">
        <f>VLOOKUP(L1753,Mapping!D:G,4,0)</f>
        <v>Ignore</v>
      </c>
      <c r="D1753" s="38">
        <f t="shared" si="82"/>
        <v>-0.54332886800000002</v>
      </c>
      <c r="E1753" s="38">
        <f t="shared" si="83"/>
        <v>-1.0000000000000001E-9</v>
      </c>
      <c r="F1753" s="37" t="str">
        <f>VLOOKUP(L1753,Mapping!D:H,5,0)</f>
        <v>AUM</v>
      </c>
      <c r="G1753" t="s">
        <v>562</v>
      </c>
      <c r="H1753" t="s">
        <v>242</v>
      </c>
      <c r="I1753" t="s">
        <v>1846</v>
      </c>
      <c r="J1753">
        <v>212000</v>
      </c>
      <c r="K1753" t="s">
        <v>595</v>
      </c>
      <c r="L1753">
        <v>213160</v>
      </c>
      <c r="M1753">
        <v>0</v>
      </c>
      <c r="N1753" t="s">
        <v>2249</v>
      </c>
      <c r="O1753" t="s">
        <v>565</v>
      </c>
      <c r="P1753">
        <v>0</v>
      </c>
      <c r="Q1753">
        <v>5433288.6699999999</v>
      </c>
      <c r="R1753">
        <v>-5433288.6799999997</v>
      </c>
      <c r="S1753">
        <v>0</v>
      </c>
      <c r="T1753">
        <v>-0.01</v>
      </c>
      <c r="U1753">
        <v>0</v>
      </c>
      <c r="V1753">
        <v>0</v>
      </c>
      <c r="W1753">
        <v>5433288.6699999999</v>
      </c>
      <c r="X1753">
        <v>-5433288.6799999997</v>
      </c>
      <c r="Y1753">
        <v>0</v>
      </c>
      <c r="Z1753">
        <v>-0.01</v>
      </c>
      <c r="AA1753">
        <v>0</v>
      </c>
    </row>
    <row r="1754" spans="1:27" ht="15" customHeight="1" x14ac:dyDescent="0.25">
      <c r="A1754" s="37" t="str">
        <f t="shared" si="81"/>
        <v>LEBALFIgnore</v>
      </c>
      <c r="B1754" s="37" t="str">
        <f>VLOOKUP(L1754,Mapping!D:F,3,0)</f>
        <v>Ignore</v>
      </c>
      <c r="C1754" s="37" t="str">
        <f>VLOOKUP(L1754,Mapping!D:G,4,0)</f>
        <v>Ignore</v>
      </c>
      <c r="D1754" s="38">
        <f t="shared" si="82"/>
        <v>-4.8853900000000007E-4</v>
      </c>
      <c r="E1754" s="38">
        <f t="shared" si="83"/>
        <v>4.1248709999999996E-3</v>
      </c>
      <c r="F1754" s="37" t="str">
        <f>VLOOKUP(L1754,Mapping!D:H,5,0)</f>
        <v>AUM</v>
      </c>
      <c r="G1754" t="s">
        <v>562</v>
      </c>
      <c r="H1754" t="s">
        <v>242</v>
      </c>
      <c r="I1754" t="s">
        <v>1846</v>
      </c>
      <c r="J1754">
        <v>212000</v>
      </c>
      <c r="K1754" t="s">
        <v>595</v>
      </c>
      <c r="L1754">
        <v>213166</v>
      </c>
      <c r="M1754">
        <v>0</v>
      </c>
      <c r="N1754" t="s">
        <v>616</v>
      </c>
      <c r="O1754" t="s">
        <v>565</v>
      </c>
      <c r="P1754">
        <v>0</v>
      </c>
      <c r="Q1754">
        <v>46134.1</v>
      </c>
      <c r="R1754">
        <v>-4885.3900000000003</v>
      </c>
      <c r="S1754">
        <v>0</v>
      </c>
      <c r="T1754">
        <v>0</v>
      </c>
      <c r="U1754">
        <v>41248.71</v>
      </c>
      <c r="V1754">
        <v>0</v>
      </c>
      <c r="W1754">
        <v>46134.1</v>
      </c>
      <c r="X1754">
        <v>-4885.3900000000003</v>
      </c>
      <c r="Y1754">
        <v>0</v>
      </c>
      <c r="Z1754">
        <v>0</v>
      </c>
      <c r="AA1754">
        <v>41248.71</v>
      </c>
    </row>
    <row r="1755" spans="1:27" ht="15" customHeight="1" x14ac:dyDescent="0.25">
      <c r="A1755" s="37" t="str">
        <f t="shared" si="81"/>
        <v>LEBALFIgnore</v>
      </c>
      <c r="B1755" s="37" t="str">
        <f>VLOOKUP(L1755,Mapping!D:F,3,0)</f>
        <v>Ignore</v>
      </c>
      <c r="C1755" s="37" t="str">
        <f>VLOOKUP(L1755,Mapping!D:G,4,0)</f>
        <v>Ignore</v>
      </c>
      <c r="D1755" s="38">
        <f t="shared" si="82"/>
        <v>8.0548000000000008E-3</v>
      </c>
      <c r="E1755" s="38">
        <f t="shared" si="83"/>
        <v>8.4972080000000009E-3</v>
      </c>
      <c r="F1755" s="37" t="str">
        <f>VLOOKUP(L1755,Mapping!D:H,5,0)</f>
        <v>AUM</v>
      </c>
      <c r="G1755" t="s">
        <v>562</v>
      </c>
      <c r="H1755" t="s">
        <v>242</v>
      </c>
      <c r="I1755" t="s">
        <v>1846</v>
      </c>
      <c r="J1755">
        <v>212000</v>
      </c>
      <c r="K1755" t="s">
        <v>595</v>
      </c>
      <c r="L1755">
        <v>214100</v>
      </c>
      <c r="M1755">
        <v>0</v>
      </c>
      <c r="N1755" t="s">
        <v>858</v>
      </c>
      <c r="O1755" t="s">
        <v>565</v>
      </c>
      <c r="P1755">
        <v>0</v>
      </c>
      <c r="Q1755">
        <v>4424.08</v>
      </c>
      <c r="R1755">
        <v>0</v>
      </c>
      <c r="S1755">
        <v>80548</v>
      </c>
      <c r="T1755">
        <v>0</v>
      </c>
      <c r="U1755">
        <v>84972.08</v>
      </c>
      <c r="V1755">
        <v>0</v>
      </c>
      <c r="W1755">
        <v>4424.08</v>
      </c>
      <c r="X1755">
        <v>0</v>
      </c>
      <c r="Y1755">
        <v>80548</v>
      </c>
      <c r="Z1755">
        <v>0</v>
      </c>
      <c r="AA1755">
        <v>84972.08</v>
      </c>
    </row>
    <row r="1756" spans="1:27" ht="15" customHeight="1" x14ac:dyDescent="0.25">
      <c r="A1756" s="37" t="str">
        <f t="shared" si="81"/>
        <v>LEBALFIgnore</v>
      </c>
      <c r="B1756" s="37" t="str">
        <f>VLOOKUP(L1756,Mapping!D:F,3,0)</f>
        <v>Ignore</v>
      </c>
      <c r="C1756" s="37" t="str">
        <f>VLOOKUP(L1756,Mapping!D:G,4,0)</f>
        <v>Ignore</v>
      </c>
      <c r="D1756" s="38">
        <f t="shared" si="82"/>
        <v>0</v>
      </c>
      <c r="E1756" s="38">
        <f t="shared" si="83"/>
        <v>9.8499999999999989E-7</v>
      </c>
      <c r="F1756" s="37" t="str">
        <f>VLOOKUP(L1756,Mapping!D:H,5,0)</f>
        <v>AUM</v>
      </c>
      <c r="G1756" t="s">
        <v>562</v>
      </c>
      <c r="H1756" t="s">
        <v>242</v>
      </c>
      <c r="I1756" t="s">
        <v>1846</v>
      </c>
      <c r="J1756">
        <v>212000</v>
      </c>
      <c r="K1756" t="s">
        <v>595</v>
      </c>
      <c r="L1756">
        <v>220121</v>
      </c>
      <c r="M1756">
        <v>0</v>
      </c>
      <c r="N1756" t="s">
        <v>2250</v>
      </c>
      <c r="O1756" t="s">
        <v>565</v>
      </c>
      <c r="P1756">
        <v>0</v>
      </c>
      <c r="Q1756">
        <v>9.85</v>
      </c>
      <c r="R1756">
        <v>0</v>
      </c>
      <c r="S1756">
        <v>0</v>
      </c>
      <c r="T1756">
        <v>0</v>
      </c>
      <c r="U1756">
        <v>9.85</v>
      </c>
      <c r="V1756">
        <v>0</v>
      </c>
      <c r="W1756">
        <v>9.85</v>
      </c>
      <c r="X1756">
        <v>0</v>
      </c>
      <c r="Y1756">
        <v>0</v>
      </c>
      <c r="Z1756">
        <v>0</v>
      </c>
      <c r="AA1756">
        <v>9.85</v>
      </c>
    </row>
    <row r="1757" spans="1:27" ht="15" customHeight="1" x14ac:dyDescent="0.25">
      <c r="A1757" s="37" t="str">
        <f t="shared" si="81"/>
        <v>LEBALFIgnore</v>
      </c>
      <c r="B1757" s="37" t="str">
        <f>VLOOKUP(L1757,Mapping!D:F,3,0)</f>
        <v>Ignore</v>
      </c>
      <c r="C1757" s="37" t="str">
        <f>VLOOKUP(L1757,Mapping!D:G,4,0)</f>
        <v>Ignore</v>
      </c>
      <c r="D1757" s="38">
        <f t="shared" si="82"/>
        <v>-0.37520731899999998</v>
      </c>
      <c r="E1757" s="38">
        <f t="shared" si="83"/>
        <v>0.105130846</v>
      </c>
      <c r="F1757" s="37" t="str">
        <f>VLOOKUP(L1757,Mapping!D:H,5,0)</f>
        <v>AUM</v>
      </c>
      <c r="G1757" t="s">
        <v>562</v>
      </c>
      <c r="H1757" t="s">
        <v>242</v>
      </c>
      <c r="I1757" t="s">
        <v>1846</v>
      </c>
      <c r="J1757">
        <v>213000</v>
      </c>
      <c r="K1757" t="s">
        <v>617</v>
      </c>
      <c r="L1757">
        <v>213500</v>
      </c>
      <c r="M1757">
        <v>0</v>
      </c>
      <c r="N1757" t="s">
        <v>618</v>
      </c>
      <c r="O1757" t="s">
        <v>565</v>
      </c>
      <c r="P1757">
        <v>0</v>
      </c>
      <c r="Q1757">
        <v>4803381.6500000004</v>
      </c>
      <c r="R1757">
        <v>-3752073.19</v>
      </c>
      <c r="S1757">
        <v>0</v>
      </c>
      <c r="T1757">
        <v>0</v>
      </c>
      <c r="U1757">
        <v>1051308.46</v>
      </c>
      <c r="V1757">
        <v>0</v>
      </c>
      <c r="W1757">
        <v>4803381.6500000004</v>
      </c>
      <c r="X1757">
        <v>-3752073.19</v>
      </c>
      <c r="Y1757">
        <v>0</v>
      </c>
      <c r="Z1757">
        <v>0</v>
      </c>
      <c r="AA1757">
        <v>1051308.46</v>
      </c>
    </row>
    <row r="1758" spans="1:27" ht="15" customHeight="1" x14ac:dyDescent="0.25">
      <c r="A1758" s="37" t="str">
        <f t="shared" si="81"/>
        <v>LEBALFIgnore</v>
      </c>
      <c r="B1758" s="37" t="str">
        <f>VLOOKUP(L1758,Mapping!D:F,3,0)</f>
        <v>Ignore</v>
      </c>
      <c r="C1758" s="37" t="str">
        <f>VLOOKUP(L1758,Mapping!D:G,4,0)</f>
        <v>Ignore</v>
      </c>
      <c r="D1758" s="38">
        <f t="shared" si="82"/>
        <v>1.71082E-2</v>
      </c>
      <c r="E1758" s="38">
        <f t="shared" si="83"/>
        <v>5.0020504E-2</v>
      </c>
      <c r="F1758" s="37" t="str">
        <f>VLOOKUP(L1758,Mapping!D:H,5,0)</f>
        <v>AUM</v>
      </c>
      <c r="G1758" t="s">
        <v>562</v>
      </c>
      <c r="H1758" t="s">
        <v>242</v>
      </c>
      <c r="I1758" t="s">
        <v>1846</v>
      </c>
      <c r="J1758">
        <v>220000</v>
      </c>
      <c r="K1758" t="s">
        <v>619</v>
      </c>
      <c r="L1758">
        <v>210125</v>
      </c>
      <c r="M1758">
        <v>0</v>
      </c>
      <c r="N1758" t="s">
        <v>1283</v>
      </c>
      <c r="O1758" t="s">
        <v>565</v>
      </c>
      <c r="P1758">
        <v>0</v>
      </c>
      <c r="Q1758">
        <v>329123.03999999998</v>
      </c>
      <c r="R1758">
        <v>0</v>
      </c>
      <c r="S1758">
        <v>171082</v>
      </c>
      <c r="T1758">
        <v>0</v>
      </c>
      <c r="U1758">
        <v>500205.04</v>
      </c>
      <c r="V1758">
        <v>0</v>
      </c>
      <c r="W1758">
        <v>329123.03999999998</v>
      </c>
      <c r="X1758">
        <v>0</v>
      </c>
      <c r="Y1758">
        <v>171082</v>
      </c>
      <c r="Z1758">
        <v>0</v>
      </c>
      <c r="AA1758">
        <v>500205.04</v>
      </c>
    </row>
    <row r="1759" spans="1:27" ht="15" customHeight="1" x14ac:dyDescent="0.25">
      <c r="A1759" s="37" t="str">
        <f t="shared" si="81"/>
        <v>LEBALF1.2</v>
      </c>
      <c r="B1759" s="37">
        <f>VLOOKUP(L1759,Mapping!D:F,3,0)</f>
        <v>1.2</v>
      </c>
      <c r="C1759" s="37" t="str">
        <f>VLOOKUP(L1759,Mapping!D:G,4,0)</f>
        <v>Ignore</v>
      </c>
      <c r="D1759" s="38">
        <f t="shared" si="82"/>
        <v>-1.6920234199999999</v>
      </c>
      <c r="E1759" s="38">
        <f t="shared" si="83"/>
        <v>70.860251822000009</v>
      </c>
      <c r="F1759" s="37">
        <f>VLOOKUP(L1759,Mapping!D:H,5,0)</f>
        <v>0</v>
      </c>
      <c r="G1759" t="s">
        <v>562</v>
      </c>
      <c r="H1759" t="s">
        <v>242</v>
      </c>
      <c r="I1759" t="s">
        <v>1846</v>
      </c>
      <c r="J1759">
        <v>301000</v>
      </c>
      <c r="K1759" t="s">
        <v>624</v>
      </c>
      <c r="L1759">
        <v>310000</v>
      </c>
      <c r="M1759">
        <v>0</v>
      </c>
      <c r="N1759" t="s">
        <v>625</v>
      </c>
      <c r="O1759" t="s">
        <v>565</v>
      </c>
      <c r="P1759">
        <v>0</v>
      </c>
      <c r="Q1759">
        <v>725522752.41999996</v>
      </c>
      <c r="R1759">
        <v>-16920234.199999999</v>
      </c>
      <c r="S1759">
        <v>0</v>
      </c>
      <c r="T1759">
        <v>0</v>
      </c>
      <c r="U1759">
        <v>708602518.22000003</v>
      </c>
      <c r="V1759">
        <v>0</v>
      </c>
      <c r="W1759">
        <v>725522752.41999996</v>
      </c>
      <c r="X1759">
        <v>-16920234.199999999</v>
      </c>
      <c r="Y1759">
        <v>0</v>
      </c>
      <c r="Z1759">
        <v>0</v>
      </c>
      <c r="AA1759">
        <v>708602518.22000003</v>
      </c>
    </row>
    <row r="1760" spans="1:27" ht="15" customHeight="1" x14ac:dyDescent="0.25">
      <c r="A1760" s="37" t="str">
        <f t="shared" si="81"/>
        <v>LEBALFIgnore</v>
      </c>
      <c r="B1760" s="37" t="str">
        <f>VLOOKUP(L1760,Mapping!D:F,3,0)</f>
        <v>Ignore</v>
      </c>
      <c r="C1760" s="37" t="str">
        <f>VLOOKUP(L1760,Mapping!D:G,4,0)</f>
        <v>Ignore</v>
      </c>
      <c r="D1760" s="38">
        <f t="shared" si="82"/>
        <v>-10.065842848000001</v>
      </c>
      <c r="E1760" s="38">
        <f t="shared" si="83"/>
        <v>-10.045154631000001</v>
      </c>
      <c r="F1760" s="37">
        <f>VLOOKUP(L1760,Mapping!D:H,5,0)</f>
        <v>0</v>
      </c>
      <c r="G1760" t="s">
        <v>562</v>
      </c>
      <c r="H1760" t="s">
        <v>242</v>
      </c>
      <c r="I1760" t="s">
        <v>1846</v>
      </c>
      <c r="J1760">
        <v>303000</v>
      </c>
      <c r="K1760" t="s">
        <v>626</v>
      </c>
      <c r="L1760">
        <v>303201</v>
      </c>
      <c r="M1760">
        <v>0</v>
      </c>
      <c r="N1760" t="s">
        <v>627</v>
      </c>
      <c r="O1760" t="s">
        <v>565</v>
      </c>
      <c r="P1760">
        <v>0</v>
      </c>
      <c r="Q1760">
        <v>206882.17</v>
      </c>
      <c r="R1760">
        <v>-100658428.48</v>
      </c>
      <c r="S1760">
        <v>0</v>
      </c>
      <c r="T1760">
        <v>-100451546.31</v>
      </c>
      <c r="U1760">
        <v>0</v>
      </c>
      <c r="V1760">
        <v>0</v>
      </c>
      <c r="W1760">
        <v>206882.17</v>
      </c>
      <c r="X1760">
        <v>-100658428.48</v>
      </c>
      <c r="Y1760">
        <v>0</v>
      </c>
      <c r="Z1760">
        <v>-100451546.31</v>
      </c>
      <c r="AA1760">
        <v>0</v>
      </c>
    </row>
    <row r="1761" spans="1:27" ht="15" customHeight="1" x14ac:dyDescent="0.25">
      <c r="A1761" s="37" t="str">
        <f t="shared" si="81"/>
        <v>LEBALFIgnore</v>
      </c>
      <c r="B1761" s="37" t="str">
        <f>VLOOKUP(L1761,Mapping!D:F,3,0)</f>
        <v>Ignore</v>
      </c>
      <c r="C1761" s="37" t="str">
        <f>VLOOKUP(L1761,Mapping!D:G,4,0)</f>
        <v>Ignore</v>
      </c>
      <c r="D1761" s="38">
        <f t="shared" si="82"/>
        <v>-0.69240040999999997</v>
      </c>
      <c r="E1761" s="38">
        <f t="shared" si="83"/>
        <v>-7.5462346E-2</v>
      </c>
      <c r="F1761" s="37">
        <f>VLOOKUP(L1761,Mapping!D:H,5,0)</f>
        <v>0</v>
      </c>
      <c r="G1761" t="s">
        <v>562</v>
      </c>
      <c r="H1761" t="s">
        <v>242</v>
      </c>
      <c r="I1761" t="s">
        <v>1846</v>
      </c>
      <c r="J1761">
        <v>303000</v>
      </c>
      <c r="K1761" t="s">
        <v>626</v>
      </c>
      <c r="L1761">
        <v>303202</v>
      </c>
      <c r="M1761">
        <v>0</v>
      </c>
      <c r="N1761" t="s">
        <v>628</v>
      </c>
      <c r="O1761" t="s">
        <v>565</v>
      </c>
      <c r="P1761">
        <v>0</v>
      </c>
      <c r="Q1761">
        <v>6169380.6399999997</v>
      </c>
      <c r="R1761">
        <v>-6924004.0999999996</v>
      </c>
      <c r="S1761">
        <v>0</v>
      </c>
      <c r="T1761">
        <v>-754623.46</v>
      </c>
      <c r="U1761">
        <v>0</v>
      </c>
      <c r="V1761">
        <v>0</v>
      </c>
      <c r="W1761">
        <v>6169380.6399999997</v>
      </c>
      <c r="X1761">
        <v>-6924004.0999999996</v>
      </c>
      <c r="Y1761">
        <v>0</v>
      </c>
      <c r="Z1761">
        <v>-754623.46</v>
      </c>
      <c r="AA1761">
        <v>0</v>
      </c>
    </row>
    <row r="1762" spans="1:27" ht="15" customHeight="1" x14ac:dyDescent="0.25">
      <c r="A1762" s="37" t="str">
        <f t="shared" si="81"/>
        <v>LEBALFIgnore</v>
      </c>
      <c r="B1762" s="37" t="str">
        <f>VLOOKUP(L1762,Mapping!D:F,3,0)</f>
        <v>Ignore</v>
      </c>
      <c r="C1762" s="37" t="str">
        <f>VLOOKUP(L1762,Mapping!D:G,4,0)</f>
        <v>Ignore</v>
      </c>
      <c r="D1762" s="38">
        <f t="shared" si="82"/>
        <v>-0.36538880699999998</v>
      </c>
      <c r="E1762" s="38">
        <f t="shared" si="83"/>
        <v>0.97834237499999999</v>
      </c>
      <c r="F1762" s="37">
        <f>VLOOKUP(L1762,Mapping!D:H,5,0)</f>
        <v>0</v>
      </c>
      <c r="G1762" t="s">
        <v>562</v>
      </c>
      <c r="H1762" t="s">
        <v>242</v>
      </c>
      <c r="I1762" t="s">
        <v>1846</v>
      </c>
      <c r="J1762">
        <v>303000</v>
      </c>
      <c r="K1762" t="s">
        <v>626</v>
      </c>
      <c r="L1762">
        <v>303245</v>
      </c>
      <c r="M1762">
        <v>0</v>
      </c>
      <c r="N1762" t="s">
        <v>629</v>
      </c>
      <c r="O1762" t="s">
        <v>565</v>
      </c>
      <c r="P1762">
        <v>0</v>
      </c>
      <c r="Q1762">
        <v>13437311.82</v>
      </c>
      <c r="R1762">
        <v>-3653888.07</v>
      </c>
      <c r="S1762">
        <v>0</v>
      </c>
      <c r="T1762">
        <v>0</v>
      </c>
      <c r="U1762">
        <v>9783423.75</v>
      </c>
      <c r="V1762">
        <v>0</v>
      </c>
      <c r="W1762">
        <v>13437311.82</v>
      </c>
      <c r="X1762">
        <v>-3653888.07</v>
      </c>
      <c r="Y1762">
        <v>0</v>
      </c>
      <c r="Z1762">
        <v>0</v>
      </c>
      <c r="AA1762">
        <v>9783423.75</v>
      </c>
    </row>
    <row r="1763" spans="1:27" ht="15" customHeight="1" x14ac:dyDescent="0.25">
      <c r="A1763" s="37" t="str">
        <f t="shared" si="81"/>
        <v>LEBALFIgnore</v>
      </c>
      <c r="B1763" s="37" t="str">
        <f>VLOOKUP(L1763,Mapping!D:F,3,0)</f>
        <v>Ignore</v>
      </c>
      <c r="C1763" s="37" t="str">
        <f>VLOOKUP(L1763,Mapping!D:G,4,0)</f>
        <v>Ignore</v>
      </c>
      <c r="D1763" s="38">
        <f t="shared" si="82"/>
        <v>3.5334010000000002E-3</v>
      </c>
      <c r="E1763" s="38">
        <f t="shared" si="83"/>
        <v>-5.2832267249999996</v>
      </c>
      <c r="F1763" s="37">
        <f>VLOOKUP(L1763,Mapping!D:H,5,0)</f>
        <v>0</v>
      </c>
      <c r="G1763" t="s">
        <v>562</v>
      </c>
      <c r="H1763" t="s">
        <v>242</v>
      </c>
      <c r="I1763" t="s">
        <v>1846</v>
      </c>
      <c r="J1763">
        <v>303000</v>
      </c>
      <c r="K1763" t="s">
        <v>626</v>
      </c>
      <c r="L1763">
        <v>303246</v>
      </c>
      <c r="M1763">
        <v>0</v>
      </c>
      <c r="N1763" t="s">
        <v>630</v>
      </c>
      <c r="O1763" t="s">
        <v>565</v>
      </c>
      <c r="P1763">
        <v>-52867601.259999998</v>
      </c>
      <c r="Q1763">
        <v>0</v>
      </c>
      <c r="R1763">
        <v>0</v>
      </c>
      <c r="S1763">
        <v>35334.01</v>
      </c>
      <c r="T1763">
        <v>-52832267.25</v>
      </c>
      <c r="U1763">
        <v>0</v>
      </c>
      <c r="V1763">
        <v>-52867601.259999998</v>
      </c>
      <c r="W1763">
        <v>0</v>
      </c>
      <c r="X1763">
        <v>0</v>
      </c>
      <c r="Y1763">
        <v>35334.01</v>
      </c>
      <c r="Z1763">
        <v>-52832267.25</v>
      </c>
      <c r="AA1763">
        <v>0</v>
      </c>
    </row>
    <row r="1764" spans="1:27" ht="15" customHeight="1" x14ac:dyDescent="0.25">
      <c r="A1764" s="37" t="str">
        <f t="shared" si="81"/>
        <v>LEBALFIgnore</v>
      </c>
      <c r="B1764" s="37" t="str">
        <f>VLOOKUP(L1764,Mapping!D:F,3,0)</f>
        <v>Ignore</v>
      </c>
      <c r="C1764" s="37" t="str">
        <f>VLOOKUP(L1764,Mapping!D:G,4,0)</f>
        <v>Ignore</v>
      </c>
      <c r="D1764" s="38">
        <f t="shared" si="82"/>
        <v>0</v>
      </c>
      <c r="E1764" s="38">
        <f t="shared" si="83"/>
        <v>265.09035131500002</v>
      </c>
      <c r="F1764" s="37">
        <f>VLOOKUP(L1764,Mapping!D:H,5,0)</f>
        <v>0</v>
      </c>
      <c r="G1764" t="s">
        <v>562</v>
      </c>
      <c r="H1764" t="s">
        <v>242</v>
      </c>
      <c r="I1764" t="s">
        <v>1846</v>
      </c>
      <c r="J1764">
        <v>303000</v>
      </c>
      <c r="K1764" t="s">
        <v>626</v>
      </c>
      <c r="L1764">
        <v>390000</v>
      </c>
      <c r="M1764">
        <v>0</v>
      </c>
      <c r="N1764" t="s">
        <v>631</v>
      </c>
      <c r="O1764" t="s">
        <v>565</v>
      </c>
      <c r="P1764">
        <v>0</v>
      </c>
      <c r="Q1764">
        <v>2650903513.1500001</v>
      </c>
      <c r="R1764">
        <v>0</v>
      </c>
      <c r="S1764">
        <v>0</v>
      </c>
      <c r="T1764">
        <v>0</v>
      </c>
      <c r="U1764">
        <v>2650903513.1500001</v>
      </c>
      <c r="V1764">
        <v>0</v>
      </c>
      <c r="W1764">
        <v>2650903513.1500001</v>
      </c>
      <c r="X1764">
        <v>0</v>
      </c>
      <c r="Y1764">
        <v>0</v>
      </c>
      <c r="Z1764">
        <v>0</v>
      </c>
      <c r="AA1764">
        <v>2650903513.1500001</v>
      </c>
    </row>
    <row r="1765" spans="1:27" ht="15" customHeight="1" x14ac:dyDescent="0.25">
      <c r="A1765" s="37" t="str">
        <f t="shared" si="81"/>
        <v>LEBALFIgnore</v>
      </c>
      <c r="B1765" s="37" t="str">
        <f>VLOOKUP(L1765,Mapping!D:F,3,0)</f>
        <v>Ignore</v>
      </c>
      <c r="C1765" s="37" t="str">
        <f>VLOOKUP(L1765,Mapping!D:G,4,0)</f>
        <v>Ignore</v>
      </c>
      <c r="D1765" s="38">
        <f t="shared" si="82"/>
        <v>0</v>
      </c>
      <c r="E1765" s="38">
        <f t="shared" si="83"/>
        <v>147.52114293299999</v>
      </c>
      <c r="F1765" s="37">
        <f>VLOOKUP(L1765,Mapping!D:H,5,0)</f>
        <v>0</v>
      </c>
      <c r="G1765" t="s">
        <v>562</v>
      </c>
      <c r="H1765" t="s">
        <v>242</v>
      </c>
      <c r="I1765" t="s">
        <v>1846</v>
      </c>
      <c r="J1765">
        <v>303000</v>
      </c>
      <c r="K1765" t="s">
        <v>626</v>
      </c>
      <c r="L1765">
        <v>390001</v>
      </c>
      <c r="M1765">
        <v>0</v>
      </c>
      <c r="N1765" t="s">
        <v>632</v>
      </c>
      <c r="O1765" t="s">
        <v>565</v>
      </c>
      <c r="P1765">
        <v>0</v>
      </c>
      <c r="Q1765">
        <v>1475211429.3299999</v>
      </c>
      <c r="R1765">
        <v>0</v>
      </c>
      <c r="S1765">
        <v>0</v>
      </c>
      <c r="T1765">
        <v>0</v>
      </c>
      <c r="U1765">
        <v>1475211429.3299999</v>
      </c>
      <c r="V1765">
        <v>0</v>
      </c>
      <c r="W1765">
        <v>1475211429.3299999</v>
      </c>
      <c r="X1765">
        <v>0</v>
      </c>
      <c r="Y1765">
        <v>0</v>
      </c>
      <c r="Z1765">
        <v>0</v>
      </c>
      <c r="AA1765">
        <v>1475211429.3299999</v>
      </c>
    </row>
    <row r="1766" spans="1:27" ht="15" customHeight="1" x14ac:dyDescent="0.25">
      <c r="A1766" s="37" t="str">
        <f t="shared" si="81"/>
        <v>LEBALFIgnore</v>
      </c>
      <c r="B1766" s="37" t="str">
        <f>VLOOKUP(L1766,Mapping!D:F,3,0)</f>
        <v>Ignore</v>
      </c>
      <c r="C1766" s="37" t="str">
        <f>VLOOKUP(L1766,Mapping!D:G,4,0)</f>
        <v>Ignore</v>
      </c>
      <c r="D1766" s="38">
        <f t="shared" si="82"/>
        <v>0</v>
      </c>
      <c r="E1766" s="38">
        <f t="shared" si="83"/>
        <v>-34.323993670999997</v>
      </c>
      <c r="F1766" s="37">
        <f>VLOOKUP(L1766,Mapping!D:H,5,0)</f>
        <v>0</v>
      </c>
      <c r="G1766" t="s">
        <v>562</v>
      </c>
      <c r="H1766" t="s">
        <v>242</v>
      </c>
      <c r="I1766" t="s">
        <v>1846</v>
      </c>
      <c r="J1766">
        <v>303000</v>
      </c>
      <c r="K1766" t="s">
        <v>626</v>
      </c>
      <c r="L1766">
        <v>390002</v>
      </c>
      <c r="M1766">
        <v>0</v>
      </c>
      <c r="N1766" t="s">
        <v>633</v>
      </c>
      <c r="O1766" t="s">
        <v>565</v>
      </c>
      <c r="P1766">
        <v>-343239936.70999998</v>
      </c>
      <c r="Q1766">
        <v>0</v>
      </c>
      <c r="R1766">
        <v>0</v>
      </c>
      <c r="S1766">
        <v>0</v>
      </c>
      <c r="T1766">
        <v>-343239936.70999998</v>
      </c>
      <c r="U1766">
        <v>0</v>
      </c>
      <c r="V1766">
        <v>-343239936.70999998</v>
      </c>
      <c r="W1766">
        <v>0</v>
      </c>
      <c r="X1766">
        <v>0</v>
      </c>
      <c r="Y1766">
        <v>0</v>
      </c>
      <c r="Z1766">
        <v>-343239936.70999998</v>
      </c>
      <c r="AA1766">
        <v>0</v>
      </c>
    </row>
    <row r="1767" spans="1:27" ht="15" customHeight="1" x14ac:dyDescent="0.25">
      <c r="A1767" s="37" t="str">
        <f t="shared" si="81"/>
        <v>LEBALFIgnore</v>
      </c>
      <c r="B1767" s="37" t="str">
        <f>VLOOKUP(L1767,Mapping!D:F,3,0)</f>
        <v>Ignore</v>
      </c>
      <c r="C1767" s="37" t="str">
        <f>VLOOKUP(L1767,Mapping!D:G,4,0)</f>
        <v>Ignore</v>
      </c>
      <c r="D1767" s="38">
        <f t="shared" si="82"/>
        <v>0</v>
      </c>
      <c r="E1767" s="38">
        <f t="shared" si="83"/>
        <v>-23.630489256000001</v>
      </c>
      <c r="F1767" s="37">
        <f>VLOOKUP(L1767,Mapping!D:H,5,0)</f>
        <v>0</v>
      </c>
      <c r="G1767" t="s">
        <v>562</v>
      </c>
      <c r="H1767" t="s">
        <v>242</v>
      </c>
      <c r="I1767" t="s">
        <v>1846</v>
      </c>
      <c r="J1767">
        <v>303000</v>
      </c>
      <c r="K1767" t="s">
        <v>626</v>
      </c>
      <c r="L1767">
        <v>390405</v>
      </c>
      <c r="M1767">
        <v>0</v>
      </c>
      <c r="N1767" t="s">
        <v>634</v>
      </c>
      <c r="O1767" t="s">
        <v>565</v>
      </c>
      <c r="P1767">
        <v>-236304892.56</v>
      </c>
      <c r="Q1767">
        <v>0</v>
      </c>
      <c r="R1767">
        <v>0</v>
      </c>
      <c r="S1767">
        <v>0</v>
      </c>
      <c r="T1767">
        <v>-236304892.56</v>
      </c>
      <c r="U1767">
        <v>0</v>
      </c>
      <c r="V1767">
        <v>-236304892.56</v>
      </c>
      <c r="W1767">
        <v>0</v>
      </c>
      <c r="X1767">
        <v>0</v>
      </c>
      <c r="Y1767">
        <v>0</v>
      </c>
      <c r="Z1767">
        <v>-236304892.56</v>
      </c>
      <c r="AA1767">
        <v>0</v>
      </c>
    </row>
    <row r="1768" spans="1:27" ht="15" customHeight="1" x14ac:dyDescent="0.25">
      <c r="A1768" s="37" t="str">
        <f t="shared" si="81"/>
        <v>LEBALFIgnore</v>
      </c>
      <c r="B1768" s="37" t="str">
        <f>VLOOKUP(L1768,Mapping!D:F,3,0)</f>
        <v>Ignore</v>
      </c>
      <c r="C1768" s="37" t="str">
        <f>VLOOKUP(L1768,Mapping!D:G,4,0)</f>
        <v>Ignore</v>
      </c>
      <c r="D1768" s="38">
        <f t="shared" si="82"/>
        <v>0</v>
      </c>
      <c r="E1768" s="38">
        <f t="shared" si="83"/>
        <v>8.9440600000000002E-3</v>
      </c>
      <c r="F1768" s="37">
        <f>VLOOKUP(L1768,Mapping!D:H,5,0)</f>
        <v>0</v>
      </c>
      <c r="G1768" t="s">
        <v>562</v>
      </c>
      <c r="H1768" t="s">
        <v>242</v>
      </c>
      <c r="I1768" t="s">
        <v>1846</v>
      </c>
      <c r="J1768">
        <v>303000</v>
      </c>
      <c r="K1768" t="s">
        <v>626</v>
      </c>
      <c r="L1768">
        <v>390406</v>
      </c>
      <c r="M1768">
        <v>0</v>
      </c>
      <c r="N1768" t="s">
        <v>935</v>
      </c>
      <c r="O1768" t="s">
        <v>565</v>
      </c>
      <c r="P1768">
        <v>0</v>
      </c>
      <c r="Q1768">
        <v>89440.6</v>
      </c>
      <c r="R1768">
        <v>0</v>
      </c>
      <c r="S1768">
        <v>0</v>
      </c>
      <c r="T1768">
        <v>0</v>
      </c>
      <c r="U1768">
        <v>89440.6</v>
      </c>
      <c r="V1768">
        <v>0</v>
      </c>
      <c r="W1768">
        <v>89440.6</v>
      </c>
      <c r="X1768">
        <v>0</v>
      </c>
      <c r="Y1768">
        <v>0</v>
      </c>
      <c r="Z1768">
        <v>0</v>
      </c>
      <c r="AA1768">
        <v>89440.6</v>
      </c>
    </row>
    <row r="1769" spans="1:27" ht="15" customHeight="1" x14ac:dyDescent="0.25">
      <c r="A1769" s="37" t="str">
        <f t="shared" si="81"/>
        <v>LEBALFIgnore</v>
      </c>
      <c r="B1769" s="37" t="str">
        <f>VLOOKUP(L1769,Mapping!D:F,3,0)</f>
        <v>Ignore</v>
      </c>
      <c r="C1769" s="37" t="str">
        <f>VLOOKUP(L1769,Mapping!D:G,4,0)</f>
        <v>Ignore</v>
      </c>
      <c r="D1769" s="38">
        <f t="shared" si="82"/>
        <v>0</v>
      </c>
      <c r="E1769" s="38">
        <f t="shared" si="83"/>
        <v>-21.106699162999998</v>
      </c>
      <c r="F1769" s="37">
        <f>VLOOKUP(L1769,Mapping!D:H,5,0)</f>
        <v>0</v>
      </c>
      <c r="G1769" t="s">
        <v>562</v>
      </c>
      <c r="H1769" t="s">
        <v>242</v>
      </c>
      <c r="I1769" t="s">
        <v>1846</v>
      </c>
      <c r="J1769">
        <v>303000</v>
      </c>
      <c r="K1769" t="s">
        <v>626</v>
      </c>
      <c r="L1769">
        <v>390445</v>
      </c>
      <c r="M1769">
        <v>0</v>
      </c>
      <c r="N1769" t="s">
        <v>635</v>
      </c>
      <c r="O1769" t="s">
        <v>565</v>
      </c>
      <c r="P1769">
        <v>-211066991.63</v>
      </c>
      <c r="Q1769">
        <v>0</v>
      </c>
      <c r="R1769">
        <v>0</v>
      </c>
      <c r="S1769">
        <v>0</v>
      </c>
      <c r="T1769">
        <v>-211066991.63</v>
      </c>
      <c r="U1769">
        <v>0</v>
      </c>
      <c r="V1769">
        <v>-211066991.63</v>
      </c>
      <c r="W1769">
        <v>0</v>
      </c>
      <c r="X1769">
        <v>0</v>
      </c>
      <c r="Y1769">
        <v>0</v>
      </c>
      <c r="Z1769">
        <v>-211066991.63</v>
      </c>
      <c r="AA1769">
        <v>0</v>
      </c>
    </row>
    <row r="1770" spans="1:27" ht="15" customHeight="1" x14ac:dyDescent="0.25">
      <c r="A1770" s="37" t="str">
        <f t="shared" si="81"/>
        <v>LEBALFIgnore</v>
      </c>
      <c r="B1770" s="37" t="str">
        <f>VLOOKUP(L1770,Mapping!D:F,3,0)</f>
        <v>Ignore</v>
      </c>
      <c r="C1770" s="37" t="str">
        <f>VLOOKUP(L1770,Mapping!D:G,4,0)</f>
        <v>Ignore</v>
      </c>
      <c r="D1770" s="38">
        <f t="shared" si="82"/>
        <v>0</v>
      </c>
      <c r="E1770" s="38">
        <f t="shared" si="83"/>
        <v>-13.805353243000001</v>
      </c>
      <c r="F1770" s="37">
        <f>VLOOKUP(L1770,Mapping!D:H,5,0)</f>
        <v>0</v>
      </c>
      <c r="G1770" t="s">
        <v>562</v>
      </c>
      <c r="H1770" t="s">
        <v>242</v>
      </c>
      <c r="I1770" t="s">
        <v>1846</v>
      </c>
      <c r="J1770">
        <v>303000</v>
      </c>
      <c r="K1770" t="s">
        <v>626</v>
      </c>
      <c r="L1770">
        <v>390446</v>
      </c>
      <c r="M1770">
        <v>0</v>
      </c>
      <c r="N1770" t="s">
        <v>636</v>
      </c>
      <c r="O1770" t="s">
        <v>565</v>
      </c>
      <c r="P1770">
        <v>-138053532.43000001</v>
      </c>
      <c r="Q1770">
        <v>0</v>
      </c>
      <c r="R1770">
        <v>0</v>
      </c>
      <c r="S1770">
        <v>0</v>
      </c>
      <c r="T1770">
        <v>-138053532.43000001</v>
      </c>
      <c r="U1770">
        <v>0</v>
      </c>
      <c r="V1770">
        <v>-138053532.43000001</v>
      </c>
      <c r="W1770">
        <v>0</v>
      </c>
      <c r="X1770">
        <v>0</v>
      </c>
      <c r="Y1770">
        <v>0</v>
      </c>
      <c r="Z1770">
        <v>-138053532.43000001</v>
      </c>
      <c r="AA1770">
        <v>0</v>
      </c>
    </row>
    <row r="1771" spans="1:27" ht="15" customHeight="1" x14ac:dyDescent="0.25">
      <c r="A1771" s="37" t="str">
        <f t="shared" si="81"/>
        <v>LEBALF5.3</v>
      </c>
      <c r="B1771" s="37">
        <f>VLOOKUP(L1771,Mapping!D:F,3,0)</f>
        <v>5.3</v>
      </c>
      <c r="C1771" s="37" t="str">
        <f>VLOOKUP(L1771,Mapping!D:G,4,0)</f>
        <v>Ignore</v>
      </c>
      <c r="D1771" s="38">
        <f t="shared" si="82"/>
        <v>33.793065267000003</v>
      </c>
      <c r="E1771" s="38">
        <f t="shared" si="83"/>
        <v>87.638249025999997</v>
      </c>
      <c r="F1771" s="37">
        <f>VLOOKUP(L1771,Mapping!D:H,5,0)</f>
        <v>0</v>
      </c>
      <c r="G1771" t="s">
        <v>562</v>
      </c>
      <c r="H1771" t="s">
        <v>242</v>
      </c>
      <c r="I1771" t="s">
        <v>1846</v>
      </c>
      <c r="J1771">
        <v>410000</v>
      </c>
      <c r="K1771" t="s">
        <v>637</v>
      </c>
      <c r="L1771">
        <v>411100</v>
      </c>
      <c r="M1771">
        <v>0</v>
      </c>
      <c r="N1771" t="s">
        <v>694</v>
      </c>
      <c r="O1771" t="s">
        <v>565</v>
      </c>
      <c r="P1771">
        <v>0</v>
      </c>
      <c r="Q1771">
        <v>538451837.59000003</v>
      </c>
      <c r="R1771">
        <v>0</v>
      </c>
      <c r="S1771">
        <v>337930652.67000002</v>
      </c>
      <c r="T1771">
        <v>0</v>
      </c>
      <c r="U1771">
        <v>876382490.25999999</v>
      </c>
      <c r="V1771">
        <v>0</v>
      </c>
      <c r="W1771">
        <v>538451837.59000003</v>
      </c>
      <c r="X1771">
        <v>0</v>
      </c>
      <c r="Y1771">
        <v>337930652.67000002</v>
      </c>
      <c r="Z1771">
        <v>0</v>
      </c>
      <c r="AA1771">
        <v>876382490.25999999</v>
      </c>
    </row>
    <row r="1772" spans="1:27" ht="15" customHeight="1" x14ac:dyDescent="0.25">
      <c r="A1772" s="37" t="str">
        <f t="shared" si="81"/>
        <v>LEBALF5.3</v>
      </c>
      <c r="B1772" s="37">
        <f>VLOOKUP(L1772,Mapping!D:F,3,0)</f>
        <v>5.3</v>
      </c>
      <c r="C1772" s="37" t="str">
        <f>VLOOKUP(L1772,Mapping!D:G,4,0)</f>
        <v>Ignore</v>
      </c>
      <c r="D1772" s="38">
        <f t="shared" si="82"/>
        <v>6.8099999999999994E-2</v>
      </c>
      <c r="E1772" s="38">
        <f t="shared" si="83"/>
        <v>7.6280000000000001E-2</v>
      </c>
      <c r="F1772" s="37">
        <f>VLOOKUP(L1772,Mapping!D:H,5,0)</f>
        <v>0</v>
      </c>
      <c r="G1772" t="s">
        <v>562</v>
      </c>
      <c r="H1772" t="s">
        <v>242</v>
      </c>
      <c r="I1772" t="s">
        <v>1846</v>
      </c>
      <c r="J1772">
        <v>410000</v>
      </c>
      <c r="K1772" t="s">
        <v>637</v>
      </c>
      <c r="L1772">
        <v>412120</v>
      </c>
      <c r="M1772">
        <v>0</v>
      </c>
      <c r="N1772" t="s">
        <v>638</v>
      </c>
      <c r="O1772" t="s">
        <v>565</v>
      </c>
      <c r="P1772">
        <v>0</v>
      </c>
      <c r="Q1772">
        <v>81800</v>
      </c>
      <c r="R1772">
        <v>0</v>
      </c>
      <c r="S1772">
        <v>681000</v>
      </c>
      <c r="T1772">
        <v>0</v>
      </c>
      <c r="U1772">
        <v>762800</v>
      </c>
      <c r="V1772">
        <v>0</v>
      </c>
      <c r="W1772">
        <v>81800</v>
      </c>
      <c r="X1772">
        <v>0</v>
      </c>
      <c r="Y1772">
        <v>681000</v>
      </c>
      <c r="Z1772">
        <v>0</v>
      </c>
      <c r="AA1772">
        <v>762800</v>
      </c>
    </row>
    <row r="1773" spans="1:27" ht="15" customHeight="1" x14ac:dyDescent="0.25">
      <c r="A1773" s="37" t="str">
        <f t="shared" si="81"/>
        <v>LEBALF5.3</v>
      </c>
      <c r="B1773" s="37">
        <f>VLOOKUP(L1773,Mapping!D:F,3,0)</f>
        <v>5.3</v>
      </c>
      <c r="C1773" s="37" t="str">
        <f>VLOOKUP(L1773,Mapping!D:G,4,0)</f>
        <v>Ignore</v>
      </c>
      <c r="D1773" s="38">
        <f t="shared" si="82"/>
        <v>0.229291667</v>
      </c>
      <c r="E1773" s="38">
        <f t="shared" si="83"/>
        <v>0.86858687300000004</v>
      </c>
      <c r="F1773" s="37">
        <f>VLOOKUP(L1773,Mapping!D:H,5,0)</f>
        <v>0</v>
      </c>
      <c r="G1773" t="s">
        <v>562</v>
      </c>
      <c r="H1773" t="s">
        <v>242</v>
      </c>
      <c r="I1773" t="s">
        <v>1846</v>
      </c>
      <c r="J1773">
        <v>410000</v>
      </c>
      <c r="K1773" t="s">
        <v>637</v>
      </c>
      <c r="L1773">
        <v>412130</v>
      </c>
      <c r="M1773">
        <v>0</v>
      </c>
      <c r="N1773" t="s">
        <v>639</v>
      </c>
      <c r="O1773" t="s">
        <v>565</v>
      </c>
      <c r="P1773">
        <v>0</v>
      </c>
      <c r="Q1773">
        <v>6392952.0599999996</v>
      </c>
      <c r="R1773">
        <v>0</v>
      </c>
      <c r="S1773">
        <v>2292916.67</v>
      </c>
      <c r="T1773">
        <v>0</v>
      </c>
      <c r="U1773">
        <v>8685868.7300000004</v>
      </c>
      <c r="V1773">
        <v>0</v>
      </c>
      <c r="W1773">
        <v>6392952.0599999996</v>
      </c>
      <c r="X1773">
        <v>0</v>
      </c>
      <c r="Y1773">
        <v>2292916.67</v>
      </c>
      <c r="Z1773">
        <v>0</v>
      </c>
      <c r="AA1773">
        <v>8685868.7300000004</v>
      </c>
    </row>
    <row r="1774" spans="1:27" ht="15" customHeight="1" x14ac:dyDescent="0.25">
      <c r="A1774" s="37" t="str">
        <f t="shared" si="81"/>
        <v>LEBALF5.3</v>
      </c>
      <c r="B1774" s="37">
        <f>VLOOKUP(L1774,Mapping!D:F,3,0)</f>
        <v>5.3</v>
      </c>
      <c r="C1774" s="37" t="str">
        <f>VLOOKUP(L1774,Mapping!D:G,4,0)</f>
        <v>Ignore</v>
      </c>
      <c r="D1774" s="38">
        <f t="shared" si="82"/>
        <v>0.18150333600000002</v>
      </c>
      <c r="E1774" s="38">
        <f t="shared" si="83"/>
        <v>0.28952333599999996</v>
      </c>
      <c r="F1774" s="37">
        <f>VLOOKUP(L1774,Mapping!D:H,5,0)</f>
        <v>0</v>
      </c>
      <c r="G1774" t="s">
        <v>562</v>
      </c>
      <c r="H1774" t="s">
        <v>242</v>
      </c>
      <c r="I1774" t="s">
        <v>1846</v>
      </c>
      <c r="J1774">
        <v>410000</v>
      </c>
      <c r="K1774" t="s">
        <v>637</v>
      </c>
      <c r="L1774">
        <v>412135</v>
      </c>
      <c r="M1774">
        <v>0</v>
      </c>
      <c r="N1774" t="s">
        <v>930</v>
      </c>
      <c r="O1774" t="s">
        <v>565</v>
      </c>
      <c r="P1774">
        <v>0</v>
      </c>
      <c r="Q1774">
        <v>1080200</v>
      </c>
      <c r="R1774">
        <v>0</v>
      </c>
      <c r="S1774">
        <v>1815033.36</v>
      </c>
      <c r="T1774">
        <v>0</v>
      </c>
      <c r="U1774">
        <v>2895233.36</v>
      </c>
      <c r="V1774">
        <v>0</v>
      </c>
      <c r="W1774">
        <v>1080200</v>
      </c>
      <c r="X1774">
        <v>0</v>
      </c>
      <c r="Y1774">
        <v>1815033.36</v>
      </c>
      <c r="Z1774">
        <v>0</v>
      </c>
      <c r="AA1774">
        <v>2895233.36</v>
      </c>
    </row>
    <row r="1775" spans="1:27" ht="15" customHeight="1" x14ac:dyDescent="0.25">
      <c r="A1775" s="37" t="str">
        <f t="shared" si="81"/>
        <v>LEBALFIgnore</v>
      </c>
      <c r="B1775" s="37" t="str">
        <f>VLOOKUP(L1775,Mapping!D:F,3,0)</f>
        <v>Ignore</v>
      </c>
      <c r="C1775" s="37" t="str">
        <f>VLOOKUP(L1775,Mapping!D:G,4,0)</f>
        <v>Ignore</v>
      </c>
      <c r="D1775" s="38">
        <f t="shared" si="82"/>
        <v>-73.159244541999996</v>
      </c>
      <c r="E1775" s="38">
        <f t="shared" si="83"/>
        <v>46.842789125000003</v>
      </c>
      <c r="F1775" s="37">
        <f>VLOOKUP(L1775,Mapping!D:H,5,0)</f>
        <v>0</v>
      </c>
      <c r="G1775" t="s">
        <v>562</v>
      </c>
      <c r="H1775" t="s">
        <v>242</v>
      </c>
      <c r="I1775" t="s">
        <v>1846</v>
      </c>
      <c r="J1775">
        <v>430000</v>
      </c>
      <c r="K1775" t="s">
        <v>643</v>
      </c>
      <c r="L1775">
        <v>431100</v>
      </c>
      <c r="M1775">
        <v>0</v>
      </c>
      <c r="N1775" t="s">
        <v>727</v>
      </c>
      <c r="O1775" t="s">
        <v>565</v>
      </c>
      <c r="P1775">
        <v>0</v>
      </c>
      <c r="Q1775">
        <v>1200020336.6700001</v>
      </c>
      <c r="R1775">
        <v>-731592445.41999996</v>
      </c>
      <c r="S1775">
        <v>0</v>
      </c>
      <c r="T1775">
        <v>0</v>
      </c>
      <c r="U1775">
        <v>468427891.25</v>
      </c>
      <c r="V1775">
        <v>0</v>
      </c>
      <c r="W1775">
        <v>1200020336.6700001</v>
      </c>
      <c r="X1775">
        <v>-731592445.41999996</v>
      </c>
      <c r="Y1775">
        <v>0</v>
      </c>
      <c r="Z1775">
        <v>0</v>
      </c>
      <c r="AA1775">
        <v>468427891.25</v>
      </c>
    </row>
    <row r="1776" spans="1:27" ht="15" customHeight="1" x14ac:dyDescent="0.25">
      <c r="A1776" s="37" t="str">
        <f t="shared" si="81"/>
        <v>LEBALFIgnore</v>
      </c>
      <c r="B1776" s="37" t="str">
        <f>VLOOKUP(L1776,Mapping!D:F,3,0)</f>
        <v>Ignore</v>
      </c>
      <c r="C1776" s="37" t="str">
        <f>VLOOKUP(L1776,Mapping!D:G,4,0)</f>
        <v>Ignore</v>
      </c>
      <c r="D1776" s="38">
        <f t="shared" si="82"/>
        <v>3.6665840000000005E-3</v>
      </c>
      <c r="E1776" s="38">
        <f t="shared" si="83"/>
        <v>0.18493000000000001</v>
      </c>
      <c r="F1776" s="37">
        <f>VLOOKUP(L1776,Mapping!D:H,5,0)</f>
        <v>0</v>
      </c>
      <c r="G1776" t="s">
        <v>562</v>
      </c>
      <c r="H1776" t="s">
        <v>242</v>
      </c>
      <c r="I1776" t="s">
        <v>1846</v>
      </c>
      <c r="J1776">
        <v>430000</v>
      </c>
      <c r="K1776" t="s">
        <v>643</v>
      </c>
      <c r="L1776">
        <v>432120</v>
      </c>
      <c r="M1776">
        <v>0</v>
      </c>
      <c r="N1776" t="s">
        <v>644</v>
      </c>
      <c r="O1776" t="s">
        <v>565</v>
      </c>
      <c r="P1776">
        <v>0</v>
      </c>
      <c r="Q1776">
        <v>1812634.16</v>
      </c>
      <c r="R1776">
        <v>0</v>
      </c>
      <c r="S1776">
        <v>36665.840000000004</v>
      </c>
      <c r="T1776">
        <v>0</v>
      </c>
      <c r="U1776">
        <v>1849300</v>
      </c>
      <c r="V1776">
        <v>0</v>
      </c>
      <c r="W1776">
        <v>1812634.16</v>
      </c>
      <c r="X1776">
        <v>0</v>
      </c>
      <c r="Y1776">
        <v>36665.840000000004</v>
      </c>
      <c r="Z1776">
        <v>0</v>
      </c>
      <c r="AA1776">
        <v>1849300</v>
      </c>
    </row>
    <row r="1777" spans="1:27" ht="15" customHeight="1" x14ac:dyDescent="0.25">
      <c r="A1777" s="37" t="str">
        <f t="shared" si="81"/>
        <v>LEBALFIgnore</v>
      </c>
      <c r="B1777" s="37" t="str">
        <f>VLOOKUP(L1777,Mapping!D:F,3,0)</f>
        <v>Ignore</v>
      </c>
      <c r="C1777" s="37" t="str">
        <f>VLOOKUP(L1777,Mapping!D:G,4,0)</f>
        <v>Ignore</v>
      </c>
      <c r="D1777" s="38">
        <f t="shared" si="82"/>
        <v>5.1798800999999998E-2</v>
      </c>
      <c r="E1777" s="38">
        <f t="shared" si="83"/>
        <v>0.82352757199999993</v>
      </c>
      <c r="F1777" s="37">
        <f>VLOOKUP(L1777,Mapping!D:H,5,0)</f>
        <v>0</v>
      </c>
      <c r="G1777" t="s">
        <v>562</v>
      </c>
      <c r="H1777" t="s">
        <v>242</v>
      </c>
      <c r="I1777" t="s">
        <v>1846</v>
      </c>
      <c r="J1777">
        <v>430000</v>
      </c>
      <c r="K1777" t="s">
        <v>643</v>
      </c>
      <c r="L1777">
        <v>432130</v>
      </c>
      <c r="M1777">
        <v>0</v>
      </c>
      <c r="N1777" t="s">
        <v>645</v>
      </c>
      <c r="O1777" t="s">
        <v>565</v>
      </c>
      <c r="P1777">
        <v>0</v>
      </c>
      <c r="Q1777">
        <v>7717287.71</v>
      </c>
      <c r="R1777">
        <v>0</v>
      </c>
      <c r="S1777">
        <v>517988.01</v>
      </c>
      <c r="T1777">
        <v>0</v>
      </c>
      <c r="U1777">
        <v>8235275.7199999997</v>
      </c>
      <c r="V1777">
        <v>0</v>
      </c>
      <c r="W1777">
        <v>7717287.71</v>
      </c>
      <c r="X1777">
        <v>0</v>
      </c>
      <c r="Y1777">
        <v>517988.01</v>
      </c>
      <c r="Z1777">
        <v>0</v>
      </c>
      <c r="AA1777">
        <v>8235275.7199999997</v>
      </c>
    </row>
    <row r="1778" spans="1:27" ht="15" customHeight="1" x14ac:dyDescent="0.25">
      <c r="A1778" s="37" t="str">
        <f t="shared" si="81"/>
        <v>LEBALFIgnore</v>
      </c>
      <c r="B1778" s="37" t="str">
        <f>VLOOKUP(L1778,Mapping!D:F,3,0)</f>
        <v>Ignore</v>
      </c>
      <c r="C1778" s="37" t="str">
        <f>VLOOKUP(L1778,Mapping!D:G,4,0)</f>
        <v>Ignore</v>
      </c>
      <c r="D1778" s="38">
        <f t="shared" si="82"/>
        <v>0.31536182000000001</v>
      </c>
      <c r="E1778" s="38">
        <f t="shared" si="83"/>
        <v>1.621105</v>
      </c>
      <c r="F1778" s="37">
        <f>VLOOKUP(L1778,Mapping!D:H,5,0)</f>
        <v>0</v>
      </c>
      <c r="G1778" t="s">
        <v>562</v>
      </c>
      <c r="H1778" t="s">
        <v>242</v>
      </c>
      <c r="I1778" t="s">
        <v>1846</v>
      </c>
      <c r="J1778">
        <v>430000</v>
      </c>
      <c r="K1778" t="s">
        <v>643</v>
      </c>
      <c r="L1778">
        <v>432135</v>
      </c>
      <c r="M1778">
        <v>0</v>
      </c>
      <c r="N1778" t="s">
        <v>646</v>
      </c>
      <c r="O1778" t="s">
        <v>565</v>
      </c>
      <c r="P1778">
        <v>0</v>
      </c>
      <c r="Q1778">
        <v>13057431.800000001</v>
      </c>
      <c r="R1778">
        <v>0</v>
      </c>
      <c r="S1778">
        <v>3153618.2</v>
      </c>
      <c r="T1778">
        <v>0</v>
      </c>
      <c r="U1778">
        <v>16211050</v>
      </c>
      <c r="V1778">
        <v>0</v>
      </c>
      <c r="W1778">
        <v>13057431.800000001</v>
      </c>
      <c r="X1778">
        <v>0</v>
      </c>
      <c r="Y1778">
        <v>3153618.2</v>
      </c>
      <c r="Z1778">
        <v>0</v>
      </c>
      <c r="AA1778">
        <v>16211050</v>
      </c>
    </row>
    <row r="1779" spans="1:27" ht="15" customHeight="1" x14ac:dyDescent="0.25">
      <c r="A1779" s="37" t="str">
        <f t="shared" si="81"/>
        <v>LEBALF5.1</v>
      </c>
      <c r="B1779" s="37">
        <f>VLOOKUP(L1779,Mapping!D:F,3,0)</f>
        <v>5.0999999999999996</v>
      </c>
      <c r="C1779" s="37" t="str">
        <f>VLOOKUP(L1779,Mapping!D:G,4,0)</f>
        <v>Ignore</v>
      </c>
      <c r="D1779" s="38">
        <f t="shared" si="82"/>
        <v>1.1926014899999999</v>
      </c>
      <c r="E1779" s="38">
        <f t="shared" si="83"/>
        <v>3.6943010460000001</v>
      </c>
      <c r="F1779" s="37">
        <f>VLOOKUP(L1779,Mapping!D:H,5,0)</f>
        <v>0</v>
      </c>
      <c r="G1779" t="s">
        <v>562</v>
      </c>
      <c r="H1779" t="s">
        <v>242</v>
      </c>
      <c r="I1779" t="s">
        <v>1846</v>
      </c>
      <c r="J1779">
        <v>450000</v>
      </c>
      <c r="K1779" t="s">
        <v>647</v>
      </c>
      <c r="L1779">
        <v>451100</v>
      </c>
      <c r="M1779">
        <v>0</v>
      </c>
      <c r="N1779" t="s">
        <v>695</v>
      </c>
      <c r="O1779" t="s">
        <v>565</v>
      </c>
      <c r="P1779">
        <v>0</v>
      </c>
      <c r="Q1779">
        <v>25016995.559999999</v>
      </c>
      <c r="R1779">
        <v>0</v>
      </c>
      <c r="S1779">
        <v>11926014.9</v>
      </c>
      <c r="T1779">
        <v>0</v>
      </c>
      <c r="U1779">
        <v>36943010.460000001</v>
      </c>
      <c r="V1779">
        <v>0</v>
      </c>
      <c r="W1779">
        <v>25016995.559999999</v>
      </c>
      <c r="X1779">
        <v>0</v>
      </c>
      <c r="Y1779">
        <v>11926014.9</v>
      </c>
      <c r="Z1779">
        <v>0</v>
      </c>
      <c r="AA1779">
        <v>36943010.460000001</v>
      </c>
    </row>
    <row r="1780" spans="1:27" ht="15" customHeight="1" x14ac:dyDescent="0.25">
      <c r="A1780" s="37" t="str">
        <f t="shared" si="81"/>
        <v>LEBALF5.2</v>
      </c>
      <c r="B1780" s="37">
        <f>VLOOKUP(L1780,Mapping!D:F,3,0)</f>
        <v>5.2</v>
      </c>
      <c r="C1780" s="37" t="str">
        <f>VLOOKUP(L1780,Mapping!D:G,4,0)</f>
        <v>Ignore</v>
      </c>
      <c r="D1780" s="38">
        <f t="shared" si="82"/>
        <v>1.1062139999999999E-3</v>
      </c>
      <c r="E1780" s="38">
        <f t="shared" si="83"/>
        <v>2.4139809999999999E-3</v>
      </c>
      <c r="F1780" s="37">
        <f>VLOOKUP(L1780,Mapping!D:H,5,0)</f>
        <v>0</v>
      </c>
      <c r="G1780" t="s">
        <v>562</v>
      </c>
      <c r="H1780" t="s">
        <v>242</v>
      </c>
      <c r="I1780" t="s">
        <v>1846</v>
      </c>
      <c r="J1780">
        <v>450000</v>
      </c>
      <c r="K1780" t="s">
        <v>647</v>
      </c>
      <c r="L1780">
        <v>452111</v>
      </c>
      <c r="M1780">
        <v>0</v>
      </c>
      <c r="N1780" t="s">
        <v>649</v>
      </c>
      <c r="O1780" t="s">
        <v>565</v>
      </c>
      <c r="P1780">
        <v>0</v>
      </c>
      <c r="Q1780">
        <v>13077.67</v>
      </c>
      <c r="R1780">
        <v>0</v>
      </c>
      <c r="S1780">
        <v>11062.14</v>
      </c>
      <c r="T1780">
        <v>0</v>
      </c>
      <c r="U1780">
        <v>24139.81</v>
      </c>
      <c r="V1780">
        <v>0</v>
      </c>
      <c r="W1780">
        <v>13077.67</v>
      </c>
      <c r="X1780">
        <v>0</v>
      </c>
      <c r="Y1780">
        <v>11062.14</v>
      </c>
      <c r="Z1780">
        <v>0</v>
      </c>
      <c r="AA1780">
        <v>24139.81</v>
      </c>
    </row>
    <row r="1781" spans="1:27" ht="15" customHeight="1" x14ac:dyDescent="0.25">
      <c r="A1781" s="37" t="str">
        <f t="shared" si="81"/>
        <v>LEBALF5.2</v>
      </c>
      <c r="B1781" s="37">
        <f>VLOOKUP(L1781,Mapping!D:F,3,0)</f>
        <v>5.2</v>
      </c>
      <c r="C1781" s="37" t="str">
        <f>VLOOKUP(L1781,Mapping!D:G,4,0)</f>
        <v>Ignore</v>
      </c>
      <c r="D1781" s="38">
        <f t="shared" si="82"/>
        <v>1.0859432659999999</v>
      </c>
      <c r="E1781" s="38">
        <f t="shared" si="83"/>
        <v>1.73243747</v>
      </c>
      <c r="F1781" s="37">
        <f>VLOOKUP(L1781,Mapping!D:H,5,0)</f>
        <v>0</v>
      </c>
      <c r="G1781" t="s">
        <v>562</v>
      </c>
      <c r="H1781" t="s">
        <v>242</v>
      </c>
      <c r="I1781" t="s">
        <v>1846</v>
      </c>
      <c r="J1781">
        <v>450000</v>
      </c>
      <c r="K1781" t="s">
        <v>647</v>
      </c>
      <c r="L1781">
        <v>452120</v>
      </c>
      <c r="M1781">
        <v>0</v>
      </c>
      <c r="N1781" t="s">
        <v>650</v>
      </c>
      <c r="O1781" t="s">
        <v>565</v>
      </c>
      <c r="P1781">
        <v>0</v>
      </c>
      <c r="Q1781">
        <v>6464942.04</v>
      </c>
      <c r="R1781">
        <v>0</v>
      </c>
      <c r="S1781">
        <v>10859432.66</v>
      </c>
      <c r="T1781">
        <v>0</v>
      </c>
      <c r="U1781">
        <v>17324374.699999999</v>
      </c>
      <c r="V1781">
        <v>0</v>
      </c>
      <c r="W1781">
        <v>6464942.04</v>
      </c>
      <c r="X1781">
        <v>0</v>
      </c>
      <c r="Y1781">
        <v>10859432.66</v>
      </c>
      <c r="Z1781">
        <v>0</v>
      </c>
      <c r="AA1781">
        <v>17324374.699999999</v>
      </c>
    </row>
    <row r="1782" spans="1:27" ht="15" customHeight="1" x14ac:dyDescent="0.25">
      <c r="A1782" s="37" t="str">
        <f t="shared" si="81"/>
        <v>LEBALF5.2</v>
      </c>
      <c r="B1782" s="37">
        <f>VLOOKUP(L1782,Mapping!D:F,3,0)</f>
        <v>5.2</v>
      </c>
      <c r="C1782" s="37" t="str">
        <f>VLOOKUP(L1782,Mapping!D:G,4,0)</f>
        <v>Ignore</v>
      </c>
      <c r="D1782" s="38">
        <f t="shared" si="82"/>
        <v>1.4260322429999999</v>
      </c>
      <c r="E1782" s="38">
        <f t="shared" si="83"/>
        <v>3.0622800570000002</v>
      </c>
      <c r="F1782" s="37">
        <f>VLOOKUP(L1782,Mapping!D:H,5,0)</f>
        <v>0</v>
      </c>
      <c r="G1782" t="s">
        <v>562</v>
      </c>
      <c r="H1782" t="s">
        <v>242</v>
      </c>
      <c r="I1782" t="s">
        <v>1846</v>
      </c>
      <c r="J1782">
        <v>450000</v>
      </c>
      <c r="K1782" t="s">
        <v>647</v>
      </c>
      <c r="L1782">
        <v>452130</v>
      </c>
      <c r="M1782">
        <v>0</v>
      </c>
      <c r="N1782" t="s">
        <v>651</v>
      </c>
      <c r="O1782" t="s">
        <v>565</v>
      </c>
      <c r="P1782">
        <v>0</v>
      </c>
      <c r="Q1782">
        <v>16362478.140000001</v>
      </c>
      <c r="R1782">
        <v>0</v>
      </c>
      <c r="S1782">
        <v>14260322.43</v>
      </c>
      <c r="T1782">
        <v>0</v>
      </c>
      <c r="U1782">
        <v>30622800.57</v>
      </c>
      <c r="V1782">
        <v>0</v>
      </c>
      <c r="W1782">
        <v>16362478.140000001</v>
      </c>
      <c r="X1782">
        <v>0</v>
      </c>
      <c r="Y1782">
        <v>14260322.43</v>
      </c>
      <c r="Z1782">
        <v>0</v>
      </c>
      <c r="AA1782">
        <v>30622800.57</v>
      </c>
    </row>
    <row r="1783" spans="1:27" ht="15" customHeight="1" x14ac:dyDescent="0.25">
      <c r="A1783" s="37" t="str">
        <f t="shared" si="81"/>
        <v>LEBALF5.2</v>
      </c>
      <c r="B1783" s="37">
        <f>VLOOKUP(L1783,Mapping!D:F,3,0)</f>
        <v>5.2</v>
      </c>
      <c r="C1783" s="37" t="str">
        <f>VLOOKUP(L1783,Mapping!D:G,4,0)</f>
        <v>Ignore</v>
      </c>
      <c r="D1783" s="38">
        <f t="shared" si="82"/>
        <v>1.6681519900000001</v>
      </c>
      <c r="E1783" s="38">
        <f t="shared" si="83"/>
        <v>3.4357033869999998</v>
      </c>
      <c r="F1783" s="37">
        <f>VLOOKUP(L1783,Mapping!D:H,5,0)</f>
        <v>0</v>
      </c>
      <c r="G1783" t="s">
        <v>562</v>
      </c>
      <c r="H1783" t="s">
        <v>242</v>
      </c>
      <c r="I1783" t="s">
        <v>1846</v>
      </c>
      <c r="J1783">
        <v>450000</v>
      </c>
      <c r="K1783" t="s">
        <v>647</v>
      </c>
      <c r="L1783">
        <v>452135</v>
      </c>
      <c r="M1783">
        <v>0</v>
      </c>
      <c r="N1783" t="s">
        <v>652</v>
      </c>
      <c r="O1783" t="s">
        <v>565</v>
      </c>
      <c r="P1783">
        <v>0</v>
      </c>
      <c r="Q1783">
        <v>17675513.969999999</v>
      </c>
      <c r="R1783">
        <v>0</v>
      </c>
      <c r="S1783">
        <v>16681519.9</v>
      </c>
      <c r="T1783">
        <v>0</v>
      </c>
      <c r="U1783">
        <v>34357033.869999997</v>
      </c>
      <c r="V1783">
        <v>0</v>
      </c>
      <c r="W1783">
        <v>17675513.969999999</v>
      </c>
      <c r="X1783">
        <v>0</v>
      </c>
      <c r="Y1783">
        <v>16681519.9</v>
      </c>
      <c r="Z1783">
        <v>0</v>
      </c>
      <c r="AA1783">
        <v>34357033.869999997</v>
      </c>
    </row>
    <row r="1784" spans="1:27" ht="15" customHeight="1" x14ac:dyDescent="0.25">
      <c r="A1784" s="37" t="str">
        <f t="shared" si="81"/>
        <v>LEBALF5.2</v>
      </c>
      <c r="B1784" s="37">
        <f>VLOOKUP(L1784,Mapping!D:F,3,0)</f>
        <v>5.2</v>
      </c>
      <c r="C1784" s="37" t="str">
        <f>VLOOKUP(L1784,Mapping!D:G,4,0)</f>
        <v>Ignore</v>
      </c>
      <c r="D1784" s="38">
        <f t="shared" si="82"/>
        <v>0.38321623100000002</v>
      </c>
      <c r="E1784" s="38">
        <f t="shared" si="83"/>
        <v>0.82109085400000004</v>
      </c>
      <c r="F1784" s="37">
        <f>VLOOKUP(L1784,Mapping!D:H,5,0)</f>
        <v>0</v>
      </c>
      <c r="G1784" t="s">
        <v>562</v>
      </c>
      <c r="H1784" t="s">
        <v>242</v>
      </c>
      <c r="I1784" t="s">
        <v>1846</v>
      </c>
      <c r="J1784">
        <v>450000</v>
      </c>
      <c r="K1784" t="s">
        <v>647</v>
      </c>
      <c r="L1784">
        <v>452247</v>
      </c>
      <c r="M1784">
        <v>0</v>
      </c>
      <c r="N1784" t="s">
        <v>655</v>
      </c>
      <c r="O1784" t="s">
        <v>565</v>
      </c>
      <c r="P1784">
        <v>0</v>
      </c>
      <c r="Q1784">
        <v>4378746.2300000004</v>
      </c>
      <c r="R1784">
        <v>0</v>
      </c>
      <c r="S1784">
        <v>3832162.31</v>
      </c>
      <c r="T1784">
        <v>0</v>
      </c>
      <c r="U1784">
        <v>8210908.54</v>
      </c>
      <c r="V1784">
        <v>0</v>
      </c>
      <c r="W1784">
        <v>4378746.2300000004</v>
      </c>
      <c r="X1784">
        <v>0</v>
      </c>
      <c r="Y1784">
        <v>3832162.31</v>
      </c>
      <c r="Z1784">
        <v>0</v>
      </c>
      <c r="AA1784">
        <v>8210908.54</v>
      </c>
    </row>
    <row r="1785" spans="1:27" ht="15" customHeight="1" x14ac:dyDescent="0.25">
      <c r="A1785" s="37" t="str">
        <f t="shared" si="81"/>
        <v>LEBALF5.5</v>
      </c>
      <c r="B1785" s="37">
        <f>VLOOKUP(L1785,Mapping!D:F,3,0)</f>
        <v>5.5</v>
      </c>
      <c r="C1785" s="37" t="str">
        <f>VLOOKUP(L1785,Mapping!D:G,4,0)</f>
        <v>Ignore</v>
      </c>
      <c r="D1785" s="38">
        <f t="shared" si="82"/>
        <v>4.420144E-3</v>
      </c>
      <c r="E1785" s="38">
        <f t="shared" si="83"/>
        <v>4.4474689999999999E-3</v>
      </c>
      <c r="F1785" s="37">
        <f>VLOOKUP(L1785,Mapping!D:H,5,0)</f>
        <v>0</v>
      </c>
      <c r="G1785" t="s">
        <v>562</v>
      </c>
      <c r="H1785" t="s">
        <v>242</v>
      </c>
      <c r="I1785" t="s">
        <v>1846</v>
      </c>
      <c r="J1785">
        <v>460000</v>
      </c>
      <c r="K1785" t="s">
        <v>656</v>
      </c>
      <c r="L1785">
        <v>452233</v>
      </c>
      <c r="M1785">
        <v>0</v>
      </c>
      <c r="N1785" t="s">
        <v>657</v>
      </c>
      <c r="O1785" t="s">
        <v>565</v>
      </c>
      <c r="P1785">
        <v>0</v>
      </c>
      <c r="Q1785">
        <v>273.25</v>
      </c>
      <c r="R1785">
        <v>0</v>
      </c>
      <c r="S1785">
        <v>44201.440000000002</v>
      </c>
      <c r="T1785">
        <v>0</v>
      </c>
      <c r="U1785">
        <v>44474.69</v>
      </c>
      <c r="V1785">
        <v>0</v>
      </c>
      <c r="W1785">
        <v>273.25</v>
      </c>
      <c r="X1785">
        <v>0</v>
      </c>
      <c r="Y1785">
        <v>44201.440000000002</v>
      </c>
      <c r="Z1785">
        <v>0</v>
      </c>
      <c r="AA1785">
        <v>44474.69</v>
      </c>
    </row>
    <row r="1786" spans="1:27" ht="15" customHeight="1" x14ac:dyDescent="0.25">
      <c r="A1786" s="37" t="str">
        <f t="shared" si="81"/>
        <v>LEBALF5.5</v>
      </c>
      <c r="B1786" s="37">
        <f>VLOOKUP(L1786,Mapping!D:F,3,0)</f>
        <v>5.5</v>
      </c>
      <c r="C1786" s="37" t="str">
        <f>VLOOKUP(L1786,Mapping!D:G,4,0)</f>
        <v>Ignore</v>
      </c>
      <c r="D1786" s="38">
        <f t="shared" si="82"/>
        <v>1.9461925000000001E-2</v>
      </c>
      <c r="E1786" s="38">
        <f t="shared" si="83"/>
        <v>5.6841669000000004E-2</v>
      </c>
      <c r="F1786" s="37">
        <f>VLOOKUP(L1786,Mapping!D:H,5,0)</f>
        <v>0</v>
      </c>
      <c r="G1786" t="s">
        <v>562</v>
      </c>
      <c r="H1786" t="s">
        <v>242</v>
      </c>
      <c r="I1786" t="s">
        <v>1846</v>
      </c>
      <c r="J1786">
        <v>460000</v>
      </c>
      <c r="K1786" t="s">
        <v>656</v>
      </c>
      <c r="L1786">
        <v>455103</v>
      </c>
      <c r="M1786">
        <v>0</v>
      </c>
      <c r="N1786" t="s">
        <v>658</v>
      </c>
      <c r="O1786" t="s">
        <v>565</v>
      </c>
      <c r="P1786">
        <v>0</v>
      </c>
      <c r="Q1786">
        <v>373797.44</v>
      </c>
      <c r="R1786">
        <v>0</v>
      </c>
      <c r="S1786">
        <v>194619.25</v>
      </c>
      <c r="T1786">
        <v>0</v>
      </c>
      <c r="U1786">
        <v>568416.69000000006</v>
      </c>
      <c r="V1786">
        <v>0</v>
      </c>
      <c r="W1786">
        <v>373797.44</v>
      </c>
      <c r="X1786">
        <v>0</v>
      </c>
      <c r="Y1786">
        <v>194619.25</v>
      </c>
      <c r="Z1786">
        <v>0</v>
      </c>
      <c r="AA1786">
        <v>568416.69000000006</v>
      </c>
    </row>
    <row r="1787" spans="1:27" ht="15" customHeight="1" x14ac:dyDescent="0.25">
      <c r="A1787" s="37" t="str">
        <f t="shared" si="81"/>
        <v>LEBALF5.5</v>
      </c>
      <c r="B1787" s="37">
        <f>VLOOKUP(L1787,Mapping!D:F,3,0)</f>
        <v>5.5</v>
      </c>
      <c r="C1787" s="37" t="str">
        <f>VLOOKUP(L1787,Mapping!D:G,4,0)</f>
        <v>Ignore</v>
      </c>
      <c r="D1787" s="38">
        <f t="shared" si="82"/>
        <v>0</v>
      </c>
      <c r="E1787" s="38">
        <f t="shared" si="83"/>
        <v>-7.2219999999999996E-6</v>
      </c>
      <c r="F1787" s="37">
        <f>VLOOKUP(L1787,Mapping!D:H,5,0)</f>
        <v>0</v>
      </c>
      <c r="G1787" t="s">
        <v>562</v>
      </c>
      <c r="H1787" t="s">
        <v>242</v>
      </c>
      <c r="I1787" t="s">
        <v>1846</v>
      </c>
      <c r="J1787">
        <v>460000</v>
      </c>
      <c r="K1787" t="s">
        <v>656</v>
      </c>
      <c r="L1787">
        <v>460000</v>
      </c>
      <c r="M1787">
        <v>0</v>
      </c>
      <c r="N1787" t="s">
        <v>706</v>
      </c>
      <c r="O1787" t="s">
        <v>565</v>
      </c>
      <c r="P1787">
        <v>-72.22</v>
      </c>
      <c r="Q1787">
        <v>0</v>
      </c>
      <c r="R1787">
        <v>0</v>
      </c>
      <c r="S1787">
        <v>0</v>
      </c>
      <c r="T1787">
        <v>-72.22</v>
      </c>
      <c r="U1787">
        <v>0</v>
      </c>
      <c r="V1787">
        <v>-72.22</v>
      </c>
      <c r="W1787">
        <v>0</v>
      </c>
      <c r="X1787">
        <v>0</v>
      </c>
      <c r="Y1787">
        <v>0</v>
      </c>
      <c r="Z1787">
        <v>-72.22</v>
      </c>
      <c r="AA1787">
        <v>0</v>
      </c>
    </row>
    <row r="1788" spans="1:27" ht="15" customHeight="1" x14ac:dyDescent="0.25">
      <c r="A1788" s="37" t="str">
        <f t="shared" si="81"/>
        <v>LEBALF5.5</v>
      </c>
      <c r="B1788" s="37">
        <f>VLOOKUP(L1788,Mapping!D:F,3,0)</f>
        <v>5.5</v>
      </c>
      <c r="C1788" s="37" t="str">
        <f>VLOOKUP(L1788,Mapping!D:G,4,0)</f>
        <v>Ignore</v>
      </c>
      <c r="D1788" s="38">
        <f t="shared" si="82"/>
        <v>1.3397699999999999E-4</v>
      </c>
      <c r="E1788" s="38">
        <f t="shared" si="83"/>
        <v>6.2578999999999998E-4</v>
      </c>
      <c r="F1788" s="37">
        <f>VLOOKUP(L1788,Mapping!D:H,5,0)</f>
        <v>0</v>
      </c>
      <c r="G1788" t="s">
        <v>562</v>
      </c>
      <c r="H1788" t="s">
        <v>242</v>
      </c>
      <c r="I1788" t="s">
        <v>1846</v>
      </c>
      <c r="J1788">
        <v>460000</v>
      </c>
      <c r="K1788" t="s">
        <v>656</v>
      </c>
      <c r="L1788">
        <v>460100</v>
      </c>
      <c r="M1788">
        <v>0</v>
      </c>
      <c r="N1788" t="s">
        <v>729</v>
      </c>
      <c r="O1788" t="s">
        <v>565</v>
      </c>
      <c r="P1788">
        <v>0</v>
      </c>
      <c r="Q1788">
        <v>4918.13</v>
      </c>
      <c r="R1788">
        <v>0</v>
      </c>
      <c r="S1788">
        <v>1339.77</v>
      </c>
      <c r="T1788">
        <v>0</v>
      </c>
      <c r="U1788">
        <v>6257.9</v>
      </c>
      <c r="V1788">
        <v>0</v>
      </c>
      <c r="W1788">
        <v>4918.13</v>
      </c>
      <c r="X1788">
        <v>0</v>
      </c>
      <c r="Y1788">
        <v>1339.77</v>
      </c>
      <c r="Z1788">
        <v>0</v>
      </c>
      <c r="AA1788">
        <v>6257.9</v>
      </c>
    </row>
    <row r="1789" spans="1:27" ht="15" customHeight="1" x14ac:dyDescent="0.25">
      <c r="A1789" s="37" t="str">
        <f t="shared" si="81"/>
        <v>LEBALF5.5</v>
      </c>
      <c r="B1789" s="37">
        <f>VLOOKUP(L1789,Mapping!D:F,3,0)</f>
        <v>5.5</v>
      </c>
      <c r="C1789" s="37" t="str">
        <f>VLOOKUP(L1789,Mapping!D:G,4,0)</f>
        <v>Ignore</v>
      </c>
      <c r="D1789" s="38">
        <f t="shared" si="82"/>
        <v>1.836737E-3</v>
      </c>
      <c r="E1789" s="38">
        <f t="shared" si="83"/>
        <v>2.355326E-3</v>
      </c>
      <c r="F1789" s="37">
        <f>VLOOKUP(L1789,Mapping!D:H,5,0)</f>
        <v>0</v>
      </c>
      <c r="G1789" t="s">
        <v>562</v>
      </c>
      <c r="H1789" t="s">
        <v>242</v>
      </c>
      <c r="I1789" t="s">
        <v>1846</v>
      </c>
      <c r="J1789">
        <v>460000</v>
      </c>
      <c r="K1789" t="s">
        <v>656</v>
      </c>
      <c r="L1789">
        <v>460101</v>
      </c>
      <c r="M1789">
        <v>0</v>
      </c>
      <c r="N1789" t="s">
        <v>732</v>
      </c>
      <c r="O1789" t="s">
        <v>565</v>
      </c>
      <c r="P1789">
        <v>0</v>
      </c>
      <c r="Q1789">
        <v>5185.8900000000003</v>
      </c>
      <c r="R1789">
        <v>0</v>
      </c>
      <c r="S1789">
        <v>18367.37</v>
      </c>
      <c r="T1789">
        <v>0</v>
      </c>
      <c r="U1789">
        <v>23553.26</v>
      </c>
      <c r="V1789">
        <v>0</v>
      </c>
      <c r="W1789">
        <v>5185.8900000000003</v>
      </c>
      <c r="X1789">
        <v>0</v>
      </c>
      <c r="Y1789">
        <v>18367.37</v>
      </c>
      <c r="Z1789">
        <v>0</v>
      </c>
      <c r="AA1789">
        <v>23553.26</v>
      </c>
    </row>
    <row r="1790" spans="1:27" ht="15" customHeight="1" x14ac:dyDescent="0.25">
      <c r="A1790" s="37" t="str">
        <f t="shared" si="81"/>
        <v>LEBALF5.5</v>
      </c>
      <c r="B1790" s="37">
        <f>VLOOKUP(L1790,Mapping!D:F,3,0)</f>
        <v>5.5</v>
      </c>
      <c r="C1790" s="37" t="str">
        <f>VLOOKUP(L1790,Mapping!D:G,4,0)</f>
        <v>Ignore</v>
      </c>
      <c r="D1790" s="38">
        <f t="shared" si="82"/>
        <v>-1.5850829999999999E-3</v>
      </c>
      <c r="E1790" s="38">
        <f t="shared" si="83"/>
        <v>-1.0516800000000001E-4</v>
      </c>
      <c r="F1790" s="37">
        <f>VLOOKUP(L1790,Mapping!D:H,5,0)</f>
        <v>0</v>
      </c>
      <c r="G1790" t="s">
        <v>562</v>
      </c>
      <c r="H1790" t="s">
        <v>242</v>
      </c>
      <c r="I1790" t="s">
        <v>1846</v>
      </c>
      <c r="J1790">
        <v>460000</v>
      </c>
      <c r="K1790" t="s">
        <v>656</v>
      </c>
      <c r="L1790">
        <v>460102</v>
      </c>
      <c r="M1790">
        <v>0</v>
      </c>
      <c r="N1790" t="s">
        <v>733</v>
      </c>
      <c r="O1790" t="s">
        <v>565</v>
      </c>
      <c r="P1790">
        <v>0</v>
      </c>
      <c r="Q1790">
        <v>14799.15</v>
      </c>
      <c r="R1790">
        <v>-15850.83</v>
      </c>
      <c r="S1790">
        <v>0</v>
      </c>
      <c r="T1790">
        <v>-1051.68</v>
      </c>
      <c r="U1790">
        <v>0</v>
      </c>
      <c r="V1790">
        <v>0</v>
      </c>
      <c r="W1790">
        <v>14799.15</v>
      </c>
      <c r="X1790">
        <v>-15850.83</v>
      </c>
      <c r="Y1790">
        <v>0</v>
      </c>
      <c r="Z1790">
        <v>-1051.68</v>
      </c>
      <c r="AA1790">
        <v>0</v>
      </c>
    </row>
    <row r="1791" spans="1:27" ht="15" customHeight="1" x14ac:dyDescent="0.25">
      <c r="A1791" s="37" t="str">
        <f t="shared" si="81"/>
        <v>LEBALF5.5</v>
      </c>
      <c r="B1791" s="37">
        <f>VLOOKUP(L1791,Mapping!D:F,3,0)</f>
        <v>5.5</v>
      </c>
      <c r="C1791" s="37" t="str">
        <f>VLOOKUP(L1791,Mapping!D:G,4,0)</f>
        <v>Ignore</v>
      </c>
      <c r="D1791" s="38">
        <f t="shared" si="82"/>
        <v>-3.8568000000000001E-4</v>
      </c>
      <c r="E1791" s="38">
        <f t="shared" si="83"/>
        <v>-2.885313E-3</v>
      </c>
      <c r="F1791" s="37">
        <f>VLOOKUP(L1791,Mapping!D:H,5,0)</f>
        <v>0</v>
      </c>
      <c r="G1791" t="s">
        <v>562</v>
      </c>
      <c r="H1791" t="s">
        <v>242</v>
      </c>
      <c r="I1791" t="s">
        <v>1846</v>
      </c>
      <c r="J1791">
        <v>460000</v>
      </c>
      <c r="K1791" t="s">
        <v>656</v>
      </c>
      <c r="L1791">
        <v>460143</v>
      </c>
      <c r="M1791">
        <v>0</v>
      </c>
      <c r="N1791" t="s">
        <v>730</v>
      </c>
      <c r="O1791" t="s">
        <v>565</v>
      </c>
      <c r="P1791">
        <v>-24996.33</v>
      </c>
      <c r="Q1791">
        <v>0</v>
      </c>
      <c r="R1791">
        <v>-3856.8</v>
      </c>
      <c r="S1791">
        <v>0</v>
      </c>
      <c r="T1791">
        <v>-28853.13</v>
      </c>
      <c r="U1791">
        <v>0</v>
      </c>
      <c r="V1791">
        <v>-24996.33</v>
      </c>
      <c r="W1791">
        <v>0</v>
      </c>
      <c r="X1791">
        <v>-3856.8</v>
      </c>
      <c r="Y1791">
        <v>0</v>
      </c>
      <c r="Z1791">
        <v>-28853.13</v>
      </c>
      <c r="AA1791">
        <v>0</v>
      </c>
    </row>
    <row r="1792" spans="1:27" ht="15" customHeight="1" x14ac:dyDescent="0.25">
      <c r="A1792" s="37" t="str">
        <f t="shared" si="81"/>
        <v>LEBALF5.5</v>
      </c>
      <c r="B1792" s="37">
        <f>VLOOKUP(L1792,Mapping!D:F,3,0)</f>
        <v>5.5</v>
      </c>
      <c r="C1792" s="37" t="str">
        <f>VLOOKUP(L1792,Mapping!D:G,4,0)</f>
        <v>Ignore</v>
      </c>
      <c r="D1792" s="38">
        <f t="shared" si="82"/>
        <v>4.9000000000000002E-8</v>
      </c>
      <c r="E1792" s="38">
        <f t="shared" si="83"/>
        <v>9.365000000000001E-6</v>
      </c>
      <c r="F1792" s="37">
        <f>VLOOKUP(L1792,Mapping!D:H,5,0)</f>
        <v>0</v>
      </c>
      <c r="G1792" t="s">
        <v>562</v>
      </c>
      <c r="H1792" t="s">
        <v>242</v>
      </c>
      <c r="I1792" t="s">
        <v>1846</v>
      </c>
      <c r="J1792">
        <v>460000</v>
      </c>
      <c r="K1792" t="s">
        <v>656</v>
      </c>
      <c r="L1792">
        <v>460144</v>
      </c>
      <c r="M1792">
        <v>0</v>
      </c>
      <c r="N1792" t="s">
        <v>734</v>
      </c>
      <c r="O1792" t="s">
        <v>565</v>
      </c>
      <c r="P1792">
        <v>0</v>
      </c>
      <c r="Q1792">
        <v>93.16</v>
      </c>
      <c r="R1792">
        <v>0</v>
      </c>
      <c r="S1792">
        <v>0.49</v>
      </c>
      <c r="T1792">
        <v>0</v>
      </c>
      <c r="U1792">
        <v>93.65</v>
      </c>
      <c r="V1792">
        <v>0</v>
      </c>
      <c r="W1792">
        <v>93.16</v>
      </c>
      <c r="X1792">
        <v>0</v>
      </c>
      <c r="Y1792">
        <v>0.49</v>
      </c>
      <c r="Z1792">
        <v>0</v>
      </c>
      <c r="AA1792">
        <v>93.65</v>
      </c>
    </row>
    <row r="1793" spans="1:27" ht="15" customHeight="1" x14ac:dyDescent="0.25">
      <c r="A1793" s="37" t="str">
        <f t="shared" si="81"/>
        <v>LEBALF5.3</v>
      </c>
      <c r="B1793" s="37">
        <f>VLOOKUP(L1793,Mapping!D:F,3,0)</f>
        <v>5.3</v>
      </c>
      <c r="C1793" s="37" t="str">
        <f>VLOOKUP(L1793,Mapping!D:G,4,0)</f>
        <v>Ignore</v>
      </c>
      <c r="D1793" s="38">
        <f t="shared" si="82"/>
        <v>-8.1254456949999998</v>
      </c>
      <c r="E1793" s="38">
        <f t="shared" si="83"/>
        <v>-10.490314817</v>
      </c>
      <c r="F1793" s="37">
        <f>VLOOKUP(L1793,Mapping!D:H,5,0)</f>
        <v>0</v>
      </c>
      <c r="G1793" t="s">
        <v>562</v>
      </c>
      <c r="H1793" t="s">
        <v>242</v>
      </c>
      <c r="I1793" t="s">
        <v>1846</v>
      </c>
      <c r="J1793">
        <v>510000</v>
      </c>
      <c r="K1793" t="s">
        <v>659</v>
      </c>
      <c r="L1793">
        <v>511100</v>
      </c>
      <c r="M1793">
        <v>0</v>
      </c>
      <c r="N1793" t="s">
        <v>696</v>
      </c>
      <c r="O1793" t="s">
        <v>565</v>
      </c>
      <c r="P1793">
        <v>-23648691.219999999</v>
      </c>
      <c r="Q1793">
        <v>0</v>
      </c>
      <c r="R1793">
        <v>-81254456.950000003</v>
      </c>
      <c r="S1793">
        <v>0</v>
      </c>
      <c r="T1793">
        <v>-104903148.17</v>
      </c>
      <c r="U1793">
        <v>0</v>
      </c>
      <c r="V1793">
        <v>-23648691.219999999</v>
      </c>
      <c r="W1793">
        <v>0</v>
      </c>
      <c r="X1793">
        <v>-81254456.950000003</v>
      </c>
      <c r="Y1793">
        <v>0</v>
      </c>
      <c r="Z1793">
        <v>-104903148.17</v>
      </c>
      <c r="AA1793">
        <v>0</v>
      </c>
    </row>
    <row r="1794" spans="1:27" ht="15" customHeight="1" x14ac:dyDescent="0.25">
      <c r="A1794" s="37" t="str">
        <f t="shared" si="81"/>
        <v>LEBALF5.3</v>
      </c>
      <c r="B1794" s="37">
        <f>VLOOKUP(L1794,Mapping!D:F,3,0)</f>
        <v>5.3</v>
      </c>
      <c r="C1794" s="37" t="str">
        <f>VLOOKUP(L1794,Mapping!D:G,4,0)</f>
        <v>Ignore</v>
      </c>
      <c r="D1794" s="38">
        <f t="shared" si="82"/>
        <v>-4.9931400000000005E-4</v>
      </c>
      <c r="E1794" s="38">
        <f t="shared" si="83"/>
        <v>-4.9931400000000005E-4</v>
      </c>
      <c r="F1794" s="37">
        <f>VLOOKUP(L1794,Mapping!D:H,5,0)</f>
        <v>0</v>
      </c>
      <c r="G1794" t="s">
        <v>562</v>
      </c>
      <c r="H1794" t="s">
        <v>242</v>
      </c>
      <c r="I1794" t="s">
        <v>1846</v>
      </c>
      <c r="J1794">
        <v>510000</v>
      </c>
      <c r="K1794" t="s">
        <v>659</v>
      </c>
      <c r="L1794">
        <v>512120</v>
      </c>
      <c r="M1794">
        <v>0</v>
      </c>
      <c r="N1794" t="s">
        <v>660</v>
      </c>
      <c r="O1794" t="s">
        <v>565</v>
      </c>
      <c r="P1794">
        <v>0</v>
      </c>
      <c r="Q1794">
        <v>0</v>
      </c>
      <c r="R1794">
        <v>-4993.1400000000003</v>
      </c>
      <c r="S1794">
        <v>0</v>
      </c>
      <c r="T1794">
        <v>-4993.1400000000003</v>
      </c>
      <c r="U1794">
        <v>0</v>
      </c>
      <c r="V1794">
        <v>0</v>
      </c>
      <c r="W1794">
        <v>0</v>
      </c>
      <c r="X1794">
        <v>-4993.1400000000003</v>
      </c>
      <c r="Y1794">
        <v>0</v>
      </c>
      <c r="Z1794">
        <v>-4993.1400000000003</v>
      </c>
      <c r="AA1794">
        <v>0</v>
      </c>
    </row>
    <row r="1795" spans="1:27" ht="15" customHeight="1" x14ac:dyDescent="0.25">
      <c r="A1795" s="37" t="str">
        <f t="shared" si="81"/>
        <v>LEBALF5.3</v>
      </c>
      <c r="B1795" s="37">
        <f>VLOOKUP(L1795,Mapping!D:F,3,0)</f>
        <v>5.3</v>
      </c>
      <c r="C1795" s="37" t="str">
        <f>VLOOKUP(L1795,Mapping!D:G,4,0)</f>
        <v>Ignore</v>
      </c>
      <c r="D1795" s="38">
        <f t="shared" si="82"/>
        <v>0</v>
      </c>
      <c r="E1795" s="38">
        <f t="shared" si="83"/>
        <v>-4.2916669999999999E-3</v>
      </c>
      <c r="F1795" s="37">
        <f>VLOOKUP(L1795,Mapping!D:H,5,0)</f>
        <v>0</v>
      </c>
      <c r="G1795" t="s">
        <v>562</v>
      </c>
      <c r="H1795" t="s">
        <v>242</v>
      </c>
      <c r="I1795" t="s">
        <v>1846</v>
      </c>
      <c r="J1795">
        <v>510000</v>
      </c>
      <c r="K1795" t="s">
        <v>659</v>
      </c>
      <c r="L1795">
        <v>512130</v>
      </c>
      <c r="M1795">
        <v>0</v>
      </c>
      <c r="N1795" t="s">
        <v>661</v>
      </c>
      <c r="O1795" t="s">
        <v>565</v>
      </c>
      <c r="P1795">
        <v>-42916.67</v>
      </c>
      <c r="Q1795">
        <v>0</v>
      </c>
      <c r="R1795">
        <v>0</v>
      </c>
      <c r="S1795">
        <v>0</v>
      </c>
      <c r="T1795">
        <v>-42916.67</v>
      </c>
      <c r="U1795">
        <v>0</v>
      </c>
      <c r="V1795">
        <v>-42916.67</v>
      </c>
      <c r="W1795">
        <v>0</v>
      </c>
      <c r="X1795">
        <v>0</v>
      </c>
      <c r="Y1795">
        <v>0</v>
      </c>
      <c r="Z1795">
        <v>-42916.67</v>
      </c>
      <c r="AA1795">
        <v>0</v>
      </c>
    </row>
    <row r="1796" spans="1:27" ht="15" customHeight="1" x14ac:dyDescent="0.25">
      <c r="A1796" s="37" t="str">
        <f t="shared" ref="A1796:A1859" si="84">H1796&amp;B1796</f>
        <v>LEBALF5.3</v>
      </c>
      <c r="B1796" s="37">
        <f>VLOOKUP(L1796,Mapping!D:F,3,0)</f>
        <v>5.3</v>
      </c>
      <c r="C1796" s="37" t="str">
        <f>VLOOKUP(L1796,Mapping!D:G,4,0)</f>
        <v>Ignore</v>
      </c>
      <c r="D1796" s="38">
        <f t="shared" ref="D1796:D1859" si="85">(X1796+Y1796)/10000000</f>
        <v>0</v>
      </c>
      <c r="E1796" s="38">
        <f t="shared" ref="E1796:E1859" si="86">(Z1796+AA1796)/10000000</f>
        <v>-2.9500000000000003E-7</v>
      </c>
      <c r="F1796" s="37">
        <f>VLOOKUP(L1796,Mapping!D:H,5,0)</f>
        <v>0</v>
      </c>
      <c r="G1796" t="s">
        <v>562</v>
      </c>
      <c r="H1796" t="s">
        <v>242</v>
      </c>
      <c r="I1796" t="s">
        <v>1846</v>
      </c>
      <c r="J1796">
        <v>510000</v>
      </c>
      <c r="K1796" t="s">
        <v>659</v>
      </c>
      <c r="L1796">
        <v>513120</v>
      </c>
      <c r="M1796">
        <v>0</v>
      </c>
      <c r="N1796" t="s">
        <v>829</v>
      </c>
      <c r="O1796" t="s">
        <v>565</v>
      </c>
      <c r="P1796">
        <v>-2.95</v>
      </c>
      <c r="Q1796">
        <v>0</v>
      </c>
      <c r="R1796">
        <v>0</v>
      </c>
      <c r="S1796">
        <v>0</v>
      </c>
      <c r="T1796">
        <v>-2.95</v>
      </c>
      <c r="U1796">
        <v>0</v>
      </c>
      <c r="V1796">
        <v>-2.95</v>
      </c>
      <c r="W1796">
        <v>0</v>
      </c>
      <c r="X1796">
        <v>0</v>
      </c>
      <c r="Y1796">
        <v>0</v>
      </c>
      <c r="Z1796">
        <v>-2.95</v>
      </c>
      <c r="AA1796">
        <v>0</v>
      </c>
    </row>
    <row r="1797" spans="1:27" ht="15" customHeight="1" x14ac:dyDescent="0.25">
      <c r="A1797" s="37" t="str">
        <f t="shared" si="84"/>
        <v>LEBALFIgnore</v>
      </c>
      <c r="B1797" s="37" t="str">
        <f>VLOOKUP(L1797,Mapping!D:F,3,0)</f>
        <v>Ignore</v>
      </c>
      <c r="C1797" s="37" t="str">
        <f>VLOOKUP(L1797,Mapping!D:G,4,0)</f>
        <v>Mirror</v>
      </c>
      <c r="D1797" s="38">
        <f t="shared" si="85"/>
        <v>0</v>
      </c>
      <c r="E1797" s="38">
        <f t="shared" si="86"/>
        <v>-6.9756930000000007E-3</v>
      </c>
      <c r="F1797" s="37">
        <f>VLOOKUP(L1797,Mapping!D:H,5,0)</f>
        <v>0</v>
      </c>
      <c r="G1797" t="s">
        <v>562</v>
      </c>
      <c r="H1797" t="s">
        <v>242</v>
      </c>
      <c r="I1797" t="s">
        <v>1846</v>
      </c>
      <c r="J1797">
        <v>550000</v>
      </c>
      <c r="K1797" t="s">
        <v>666</v>
      </c>
      <c r="L1797">
        <v>553007</v>
      </c>
      <c r="M1797">
        <v>0</v>
      </c>
      <c r="N1797" t="s">
        <v>667</v>
      </c>
      <c r="O1797" t="s">
        <v>565</v>
      </c>
      <c r="P1797">
        <v>-69756.930000000008</v>
      </c>
      <c r="Q1797">
        <v>0</v>
      </c>
      <c r="R1797">
        <v>0</v>
      </c>
      <c r="S1797">
        <v>0</v>
      </c>
      <c r="T1797">
        <v>-69756.930000000008</v>
      </c>
      <c r="U1797">
        <v>0</v>
      </c>
      <c r="V1797">
        <v>-69756.930000000008</v>
      </c>
      <c r="W1797">
        <v>0</v>
      </c>
      <c r="X1797">
        <v>0</v>
      </c>
      <c r="Y1797">
        <v>0</v>
      </c>
      <c r="Z1797">
        <v>-69756.930000000008</v>
      </c>
      <c r="AA1797">
        <v>0</v>
      </c>
    </row>
    <row r="1798" spans="1:27" ht="15" customHeight="1" x14ac:dyDescent="0.25">
      <c r="A1798" s="37" t="str">
        <f t="shared" si="84"/>
        <v>LEBALFIgnore</v>
      </c>
      <c r="B1798" s="37" t="str">
        <f>VLOOKUP(L1798,Mapping!D:F,3,0)</f>
        <v>Ignore</v>
      </c>
      <c r="C1798" s="37" t="str">
        <f>VLOOKUP(L1798,Mapping!D:G,4,0)</f>
        <v>Mirror</v>
      </c>
      <c r="D1798" s="38">
        <f t="shared" si="85"/>
        <v>-2.148896E-3</v>
      </c>
      <c r="E1798" s="38">
        <f t="shared" si="86"/>
        <v>-3.6617160000000002E-3</v>
      </c>
      <c r="F1798" s="37">
        <f>VLOOKUP(L1798,Mapping!D:H,5,0)</f>
        <v>0</v>
      </c>
      <c r="G1798" t="s">
        <v>562</v>
      </c>
      <c r="H1798" t="s">
        <v>242</v>
      </c>
      <c r="I1798" t="s">
        <v>1846</v>
      </c>
      <c r="J1798">
        <v>550000</v>
      </c>
      <c r="K1798" t="s">
        <v>666</v>
      </c>
      <c r="L1798">
        <v>553020</v>
      </c>
      <c r="M1798">
        <v>0</v>
      </c>
      <c r="N1798" t="s">
        <v>1284</v>
      </c>
      <c r="O1798" t="s">
        <v>565</v>
      </c>
      <c r="P1798">
        <v>-15128.2</v>
      </c>
      <c r="Q1798">
        <v>0</v>
      </c>
      <c r="R1798">
        <v>-21488.959999999999</v>
      </c>
      <c r="S1798">
        <v>0</v>
      </c>
      <c r="T1798">
        <v>-36617.160000000003</v>
      </c>
      <c r="U1798">
        <v>0</v>
      </c>
      <c r="V1798">
        <v>-15128.2</v>
      </c>
      <c r="W1798">
        <v>0</v>
      </c>
      <c r="X1798">
        <v>-21488.959999999999</v>
      </c>
      <c r="Y1798">
        <v>0</v>
      </c>
      <c r="Z1798">
        <v>-36617.160000000003</v>
      </c>
      <c r="AA1798">
        <v>0</v>
      </c>
    </row>
    <row r="1799" spans="1:27" ht="15" customHeight="1" x14ac:dyDescent="0.25">
      <c r="A1799" s="37" t="str">
        <f t="shared" si="84"/>
        <v>LEBALFIgnore</v>
      </c>
      <c r="B1799" s="37" t="str">
        <f>VLOOKUP(L1799,Mapping!D:F,3,0)</f>
        <v>Ignore</v>
      </c>
      <c r="C1799" s="37" t="str">
        <f>VLOOKUP(L1799,Mapping!D:G,4,0)</f>
        <v>Mirror</v>
      </c>
      <c r="D1799" s="38">
        <f t="shared" si="85"/>
        <v>-4.9148839999999996E-3</v>
      </c>
      <c r="E1799" s="38">
        <f t="shared" si="86"/>
        <v>-4.9148839999999996E-3</v>
      </c>
      <c r="F1799" s="37">
        <f>VLOOKUP(L1799,Mapping!D:H,5,0)</f>
        <v>0</v>
      </c>
      <c r="G1799" t="s">
        <v>562</v>
      </c>
      <c r="H1799" t="s">
        <v>242</v>
      </c>
      <c r="I1799" t="s">
        <v>1846</v>
      </c>
      <c r="J1799">
        <v>550000</v>
      </c>
      <c r="K1799" t="s">
        <v>666</v>
      </c>
      <c r="L1799">
        <v>553105</v>
      </c>
      <c r="M1799">
        <v>0</v>
      </c>
      <c r="N1799" t="s">
        <v>668</v>
      </c>
      <c r="O1799" t="s">
        <v>565</v>
      </c>
      <c r="P1799">
        <v>0</v>
      </c>
      <c r="Q1799">
        <v>0</v>
      </c>
      <c r="R1799">
        <v>-49148.84</v>
      </c>
      <c r="S1799">
        <v>0</v>
      </c>
      <c r="T1799">
        <v>-49148.84</v>
      </c>
      <c r="U1799">
        <v>0</v>
      </c>
      <c r="V1799">
        <v>0</v>
      </c>
      <c r="W1799">
        <v>0</v>
      </c>
      <c r="X1799">
        <v>-49148.84</v>
      </c>
      <c r="Y1799">
        <v>0</v>
      </c>
      <c r="Z1799">
        <v>-49148.84</v>
      </c>
      <c r="AA1799">
        <v>0</v>
      </c>
    </row>
    <row r="1800" spans="1:27" ht="15" customHeight="1" x14ac:dyDescent="0.25">
      <c r="A1800" s="37" t="str">
        <f t="shared" si="84"/>
        <v>LEBALFIgnore</v>
      </c>
      <c r="B1800" s="37" t="str">
        <f>VLOOKUP(L1800,Mapping!D:F,3,0)</f>
        <v>Ignore</v>
      </c>
      <c r="C1800" s="37" t="str">
        <f>VLOOKUP(L1800,Mapping!D:G,4,0)</f>
        <v>Mirror</v>
      </c>
      <c r="D1800" s="38">
        <f t="shared" si="85"/>
        <v>-4.0232400000000001E-2</v>
      </c>
      <c r="E1800" s="38">
        <f t="shared" si="86"/>
        <v>-5.3334507000000003E-2</v>
      </c>
      <c r="F1800" s="37">
        <f>VLOOKUP(L1800,Mapping!D:H,5,0)</f>
        <v>0</v>
      </c>
      <c r="G1800" t="s">
        <v>562</v>
      </c>
      <c r="H1800" t="s">
        <v>242</v>
      </c>
      <c r="I1800" t="s">
        <v>1846</v>
      </c>
      <c r="J1800">
        <v>550000</v>
      </c>
      <c r="K1800" t="s">
        <v>666</v>
      </c>
      <c r="L1800">
        <v>553107</v>
      </c>
      <c r="M1800">
        <v>0</v>
      </c>
      <c r="N1800" t="s">
        <v>669</v>
      </c>
      <c r="O1800" t="s">
        <v>565</v>
      </c>
      <c r="P1800">
        <v>-131021.07</v>
      </c>
      <c r="Q1800">
        <v>0</v>
      </c>
      <c r="R1800">
        <v>-402324</v>
      </c>
      <c r="S1800">
        <v>0</v>
      </c>
      <c r="T1800">
        <v>-533345.07000000007</v>
      </c>
      <c r="U1800">
        <v>0</v>
      </c>
      <c r="V1800">
        <v>-131021.07</v>
      </c>
      <c r="W1800">
        <v>0</v>
      </c>
      <c r="X1800">
        <v>-402324</v>
      </c>
      <c r="Y1800">
        <v>0</v>
      </c>
      <c r="Z1800">
        <v>-533345.07000000007</v>
      </c>
      <c r="AA1800">
        <v>0</v>
      </c>
    </row>
    <row r="1801" spans="1:27" ht="15" customHeight="1" x14ac:dyDescent="0.25">
      <c r="A1801" s="37" t="str">
        <f t="shared" si="84"/>
        <v>LEBALFIgnore</v>
      </c>
      <c r="B1801" s="37" t="str">
        <f>VLOOKUP(L1801,Mapping!D:F,3,0)</f>
        <v>Ignore</v>
      </c>
      <c r="C1801" s="37" t="str">
        <f>VLOOKUP(L1801,Mapping!D:G,4,0)</f>
        <v>Mirror</v>
      </c>
      <c r="D1801" s="38">
        <f t="shared" si="85"/>
        <v>0.57440877099999998</v>
      </c>
      <c r="E1801" s="38">
        <f t="shared" si="86"/>
        <v>0.76928328700000004</v>
      </c>
      <c r="F1801" s="37">
        <f>VLOOKUP(L1801,Mapping!D:H,5,0)</f>
        <v>0</v>
      </c>
      <c r="G1801" t="s">
        <v>562</v>
      </c>
      <c r="H1801" t="s">
        <v>242</v>
      </c>
      <c r="I1801" t="s">
        <v>1846</v>
      </c>
      <c r="J1801">
        <v>550000</v>
      </c>
      <c r="K1801" t="s">
        <v>666</v>
      </c>
      <c r="L1801">
        <v>553111</v>
      </c>
      <c r="M1801">
        <v>0</v>
      </c>
      <c r="N1801" t="s">
        <v>670</v>
      </c>
      <c r="O1801" t="s">
        <v>565</v>
      </c>
      <c r="P1801">
        <v>0</v>
      </c>
      <c r="Q1801">
        <v>1948745.16</v>
      </c>
      <c r="R1801">
        <v>0</v>
      </c>
      <c r="S1801">
        <v>5744087.71</v>
      </c>
      <c r="T1801">
        <v>0</v>
      </c>
      <c r="U1801">
        <v>7692832.8700000001</v>
      </c>
      <c r="V1801">
        <v>0</v>
      </c>
      <c r="W1801">
        <v>1948745.16</v>
      </c>
      <c r="X1801">
        <v>0</v>
      </c>
      <c r="Y1801">
        <v>5744087.71</v>
      </c>
      <c r="Z1801">
        <v>0</v>
      </c>
      <c r="AA1801">
        <v>7692832.8700000001</v>
      </c>
    </row>
    <row r="1802" spans="1:27" ht="15" customHeight="1" x14ac:dyDescent="0.25">
      <c r="A1802" s="37" t="str">
        <f t="shared" si="84"/>
        <v>LEBALFIgnore</v>
      </c>
      <c r="B1802" s="37" t="str">
        <f>VLOOKUP(L1802,Mapping!D:F,3,0)</f>
        <v>Ignore</v>
      </c>
      <c r="C1802" s="37" t="str">
        <f>VLOOKUP(L1802,Mapping!D:G,4,0)</f>
        <v>Mirror</v>
      </c>
      <c r="D1802" s="38">
        <f t="shared" si="85"/>
        <v>-2.314815E-3</v>
      </c>
      <c r="E1802" s="38">
        <f t="shared" si="86"/>
        <v>-2.6644950000000002E-3</v>
      </c>
      <c r="F1802" s="37">
        <f>VLOOKUP(L1802,Mapping!D:H,5,0)</f>
        <v>0</v>
      </c>
      <c r="G1802" t="s">
        <v>562</v>
      </c>
      <c r="H1802" t="s">
        <v>242</v>
      </c>
      <c r="I1802" t="s">
        <v>1846</v>
      </c>
      <c r="J1802">
        <v>550000</v>
      </c>
      <c r="K1802" t="s">
        <v>666</v>
      </c>
      <c r="L1802">
        <v>553117</v>
      </c>
      <c r="M1802">
        <v>0</v>
      </c>
      <c r="N1802" t="s">
        <v>1285</v>
      </c>
      <c r="O1802" t="s">
        <v>565</v>
      </c>
      <c r="P1802">
        <v>-3496.8</v>
      </c>
      <c r="Q1802">
        <v>0</v>
      </c>
      <c r="R1802">
        <v>-23148.15</v>
      </c>
      <c r="S1802">
        <v>0</v>
      </c>
      <c r="T1802">
        <v>-26644.95</v>
      </c>
      <c r="U1802">
        <v>0</v>
      </c>
      <c r="V1802">
        <v>-3496.8</v>
      </c>
      <c r="W1802">
        <v>0</v>
      </c>
      <c r="X1802">
        <v>-23148.15</v>
      </c>
      <c r="Y1802">
        <v>0</v>
      </c>
      <c r="Z1802">
        <v>-26644.95</v>
      </c>
      <c r="AA1802">
        <v>0</v>
      </c>
    </row>
    <row r="1803" spans="1:27" ht="15" customHeight="1" x14ac:dyDescent="0.25">
      <c r="A1803" s="37" t="str">
        <f t="shared" si="84"/>
        <v>LEBALF6.1a</v>
      </c>
      <c r="B1803" s="37" t="str">
        <f>VLOOKUP(L1803,Mapping!D:F,3,0)</f>
        <v>6.1a</v>
      </c>
      <c r="C1803" s="37" t="str">
        <f>VLOOKUP(L1803,Mapping!D:G,4,0)</f>
        <v>Accrual</v>
      </c>
      <c r="D1803" s="38">
        <f t="shared" si="85"/>
        <v>-0.26128960000000001</v>
      </c>
      <c r="E1803" s="38">
        <f t="shared" si="86"/>
        <v>-0.61315540000000002</v>
      </c>
      <c r="F1803" s="37">
        <f>VLOOKUP(L1803,Mapping!D:H,5,0)</f>
        <v>0</v>
      </c>
      <c r="G1803" t="s">
        <v>562</v>
      </c>
      <c r="H1803" t="s">
        <v>242</v>
      </c>
      <c r="I1803" t="s">
        <v>1846</v>
      </c>
      <c r="J1803">
        <v>550000</v>
      </c>
      <c r="K1803" t="s">
        <v>666</v>
      </c>
      <c r="L1803">
        <v>553128</v>
      </c>
      <c r="M1803">
        <v>0</v>
      </c>
      <c r="N1803" t="s">
        <v>831</v>
      </c>
      <c r="O1803" t="s">
        <v>565</v>
      </c>
      <c r="P1803">
        <v>-3518658</v>
      </c>
      <c r="Q1803">
        <v>0</v>
      </c>
      <c r="R1803">
        <v>-2612896</v>
      </c>
      <c r="S1803">
        <v>0</v>
      </c>
      <c r="T1803">
        <v>-6131554</v>
      </c>
      <c r="U1803">
        <v>0</v>
      </c>
      <c r="V1803">
        <v>-3518658</v>
      </c>
      <c r="W1803">
        <v>0</v>
      </c>
      <c r="X1803">
        <v>-2612896</v>
      </c>
      <c r="Y1803">
        <v>0</v>
      </c>
      <c r="Z1803">
        <v>-6131554</v>
      </c>
      <c r="AA1803">
        <v>0</v>
      </c>
    </row>
    <row r="1804" spans="1:27" ht="15" customHeight="1" x14ac:dyDescent="0.25">
      <c r="A1804" s="37" t="str">
        <f t="shared" si="84"/>
        <v>LEBALF6.1a</v>
      </c>
      <c r="B1804" s="37" t="str">
        <f>VLOOKUP(L1804,Mapping!D:F,3,0)</f>
        <v>6.1a</v>
      </c>
      <c r="C1804" s="37" t="str">
        <f>VLOOKUP(L1804,Mapping!D:G,4,0)</f>
        <v>Accrual</v>
      </c>
      <c r="D1804" s="38">
        <f t="shared" si="85"/>
        <v>-0.30566979999999999</v>
      </c>
      <c r="E1804" s="38">
        <f t="shared" si="86"/>
        <v>-0.72149549000000002</v>
      </c>
      <c r="F1804" s="37">
        <f>VLOOKUP(L1804,Mapping!D:H,5,0)</f>
        <v>0</v>
      </c>
      <c r="G1804" t="s">
        <v>562</v>
      </c>
      <c r="H1804" t="s">
        <v>242</v>
      </c>
      <c r="I1804" t="s">
        <v>1846</v>
      </c>
      <c r="J1804">
        <v>550000</v>
      </c>
      <c r="K1804" t="s">
        <v>666</v>
      </c>
      <c r="L1804">
        <v>553130</v>
      </c>
      <c r="M1804">
        <v>0</v>
      </c>
      <c r="N1804" t="s">
        <v>2254</v>
      </c>
      <c r="O1804" t="s">
        <v>565</v>
      </c>
      <c r="P1804">
        <v>-4158256.9</v>
      </c>
      <c r="Q1804">
        <v>0</v>
      </c>
      <c r="R1804">
        <v>-3056698</v>
      </c>
      <c r="S1804">
        <v>0</v>
      </c>
      <c r="T1804">
        <v>-7214954.9000000004</v>
      </c>
      <c r="U1804">
        <v>0</v>
      </c>
      <c r="V1804">
        <v>-4158256.9</v>
      </c>
      <c r="W1804">
        <v>0</v>
      </c>
      <c r="X1804">
        <v>-3056698</v>
      </c>
      <c r="Y1804">
        <v>0</v>
      </c>
      <c r="Z1804">
        <v>-7214954.9000000004</v>
      </c>
      <c r="AA1804">
        <v>0</v>
      </c>
    </row>
    <row r="1805" spans="1:27" ht="15" customHeight="1" x14ac:dyDescent="0.25">
      <c r="A1805" s="37" t="str">
        <f t="shared" si="84"/>
        <v>LEBALF6.3</v>
      </c>
      <c r="B1805" s="37">
        <f>VLOOKUP(L1805,Mapping!D:F,3,0)</f>
        <v>6.3</v>
      </c>
      <c r="C1805" s="37" t="str">
        <f>VLOOKUP(L1805,Mapping!D:G,4,0)</f>
        <v>Mirror</v>
      </c>
      <c r="D1805" s="38">
        <f t="shared" si="85"/>
        <v>-5.0361629999999998E-3</v>
      </c>
      <c r="E1805" s="38">
        <f t="shared" si="86"/>
        <v>-9.0583620000000004E-3</v>
      </c>
      <c r="F1805" s="37">
        <f>VLOOKUP(L1805,Mapping!D:H,5,0)</f>
        <v>0</v>
      </c>
      <c r="G1805" t="s">
        <v>562</v>
      </c>
      <c r="H1805" t="s">
        <v>242</v>
      </c>
      <c r="I1805" t="s">
        <v>1846</v>
      </c>
      <c r="J1805">
        <v>550000</v>
      </c>
      <c r="K1805" t="s">
        <v>666</v>
      </c>
      <c r="L1805">
        <v>553131</v>
      </c>
      <c r="M1805">
        <v>0</v>
      </c>
      <c r="N1805" t="s">
        <v>671</v>
      </c>
      <c r="O1805" t="s">
        <v>565</v>
      </c>
      <c r="P1805">
        <v>-40221.99</v>
      </c>
      <c r="Q1805">
        <v>0</v>
      </c>
      <c r="R1805">
        <v>-50361.63</v>
      </c>
      <c r="S1805">
        <v>0</v>
      </c>
      <c r="T1805">
        <v>-90583.62</v>
      </c>
      <c r="U1805">
        <v>0</v>
      </c>
      <c r="V1805">
        <v>-40221.99</v>
      </c>
      <c r="W1805">
        <v>0</v>
      </c>
      <c r="X1805">
        <v>-50361.63</v>
      </c>
      <c r="Y1805">
        <v>0</v>
      </c>
      <c r="Z1805">
        <v>-90583.62</v>
      </c>
      <c r="AA1805">
        <v>0</v>
      </c>
    </row>
    <row r="1806" spans="1:27" ht="15" customHeight="1" x14ac:dyDescent="0.25">
      <c r="A1806" s="37" t="str">
        <f t="shared" si="84"/>
        <v>LEBALF6.1a</v>
      </c>
      <c r="B1806" s="37" t="str">
        <f>VLOOKUP(L1806,Mapping!D:F,3,0)</f>
        <v>6.1a</v>
      </c>
      <c r="C1806" s="37" t="str">
        <f>VLOOKUP(L1806,Mapping!D:G,4,0)</f>
        <v>Accrual</v>
      </c>
      <c r="D1806" s="38">
        <f t="shared" si="85"/>
        <v>-5.0000000000000004E-6</v>
      </c>
      <c r="E1806" s="38">
        <f t="shared" si="86"/>
        <v>-2.5542999999999999E-5</v>
      </c>
      <c r="F1806" s="37">
        <f>VLOOKUP(L1806,Mapping!D:H,5,0)</f>
        <v>0</v>
      </c>
      <c r="G1806" t="s">
        <v>562</v>
      </c>
      <c r="H1806" t="s">
        <v>242</v>
      </c>
      <c r="I1806" t="s">
        <v>1846</v>
      </c>
      <c r="J1806">
        <v>550000</v>
      </c>
      <c r="K1806" t="s">
        <v>666</v>
      </c>
      <c r="L1806">
        <v>553140</v>
      </c>
      <c r="M1806">
        <v>0</v>
      </c>
      <c r="N1806" t="s">
        <v>2256</v>
      </c>
      <c r="O1806" t="s">
        <v>565</v>
      </c>
      <c r="P1806">
        <v>-205.43</v>
      </c>
      <c r="Q1806">
        <v>0</v>
      </c>
      <c r="R1806">
        <v>-50</v>
      </c>
      <c r="S1806">
        <v>0</v>
      </c>
      <c r="T1806">
        <v>-255.43</v>
      </c>
      <c r="U1806">
        <v>0</v>
      </c>
      <c r="V1806">
        <v>-205.43</v>
      </c>
      <c r="W1806">
        <v>0</v>
      </c>
      <c r="X1806">
        <v>-50</v>
      </c>
      <c r="Y1806">
        <v>0</v>
      </c>
      <c r="Z1806">
        <v>-255.43</v>
      </c>
      <c r="AA1806">
        <v>0</v>
      </c>
    </row>
    <row r="1807" spans="1:27" ht="15" customHeight="1" x14ac:dyDescent="0.25">
      <c r="A1807" s="37" t="str">
        <f t="shared" si="84"/>
        <v>LEBALFIgnore</v>
      </c>
      <c r="B1807" s="37" t="str">
        <f>VLOOKUP(L1807,Mapping!D:F,3,0)</f>
        <v>Ignore</v>
      </c>
      <c r="C1807" s="37" t="str">
        <f>VLOOKUP(L1807,Mapping!D:G,4,0)</f>
        <v>Mirror</v>
      </c>
      <c r="D1807" s="38">
        <f t="shared" si="85"/>
        <v>-2.2940199999999999E-3</v>
      </c>
      <c r="E1807" s="38">
        <f t="shared" si="86"/>
        <v>-3.225356E-3</v>
      </c>
      <c r="F1807" s="37">
        <f>VLOOKUP(L1807,Mapping!D:H,5,0)</f>
        <v>0</v>
      </c>
      <c r="G1807" t="s">
        <v>562</v>
      </c>
      <c r="H1807" t="s">
        <v>242</v>
      </c>
      <c r="I1807" t="s">
        <v>1846</v>
      </c>
      <c r="J1807">
        <v>550000</v>
      </c>
      <c r="K1807" t="s">
        <v>666</v>
      </c>
      <c r="L1807">
        <v>553141</v>
      </c>
      <c r="M1807">
        <v>0</v>
      </c>
      <c r="N1807" t="s">
        <v>672</v>
      </c>
      <c r="O1807" t="s">
        <v>565</v>
      </c>
      <c r="P1807">
        <v>-9313.36</v>
      </c>
      <c r="Q1807">
        <v>0</v>
      </c>
      <c r="R1807">
        <v>-22940.2</v>
      </c>
      <c r="S1807">
        <v>0</v>
      </c>
      <c r="T1807">
        <v>-32253.56</v>
      </c>
      <c r="U1807">
        <v>0</v>
      </c>
      <c r="V1807">
        <v>-9313.36</v>
      </c>
      <c r="W1807">
        <v>0</v>
      </c>
      <c r="X1807">
        <v>-22940.2</v>
      </c>
      <c r="Y1807">
        <v>0</v>
      </c>
      <c r="Z1807">
        <v>-32253.56</v>
      </c>
      <c r="AA1807">
        <v>0</v>
      </c>
    </row>
    <row r="1808" spans="1:27" ht="15" customHeight="1" x14ac:dyDescent="0.25">
      <c r="A1808" s="37" t="str">
        <f t="shared" si="84"/>
        <v>LEBALFIgnore</v>
      </c>
      <c r="B1808" s="37" t="str">
        <f>VLOOKUP(L1808,Mapping!D:F,3,0)</f>
        <v>Ignore</v>
      </c>
      <c r="C1808" s="37" t="str">
        <f>VLOOKUP(L1808,Mapping!D:G,4,0)</f>
        <v>Mirror</v>
      </c>
      <c r="D1808" s="38">
        <f t="shared" si="85"/>
        <v>-1.723734E-3</v>
      </c>
      <c r="E1808" s="38">
        <f t="shared" si="86"/>
        <v>-2.1866259999999997E-3</v>
      </c>
      <c r="F1808" s="37">
        <f>VLOOKUP(L1808,Mapping!D:H,5,0)</f>
        <v>0</v>
      </c>
      <c r="G1808" t="s">
        <v>562</v>
      </c>
      <c r="H1808" t="s">
        <v>242</v>
      </c>
      <c r="I1808" t="s">
        <v>1846</v>
      </c>
      <c r="J1808">
        <v>550000</v>
      </c>
      <c r="K1808" t="s">
        <v>666</v>
      </c>
      <c r="L1808">
        <v>553147</v>
      </c>
      <c r="M1808">
        <v>0</v>
      </c>
      <c r="N1808" t="s">
        <v>951</v>
      </c>
      <c r="O1808" t="s">
        <v>565</v>
      </c>
      <c r="P1808">
        <v>-4628.92</v>
      </c>
      <c r="Q1808">
        <v>0</v>
      </c>
      <c r="R1808">
        <v>-17237.34</v>
      </c>
      <c r="S1808">
        <v>0</v>
      </c>
      <c r="T1808">
        <v>-21866.26</v>
      </c>
      <c r="U1808">
        <v>0</v>
      </c>
      <c r="V1808">
        <v>-4628.92</v>
      </c>
      <c r="W1808">
        <v>0</v>
      </c>
      <c r="X1808">
        <v>-17237.34</v>
      </c>
      <c r="Y1808">
        <v>0</v>
      </c>
      <c r="Z1808">
        <v>-21866.26</v>
      </c>
      <c r="AA1808">
        <v>0</v>
      </c>
    </row>
    <row r="1809" spans="1:27" ht="15" customHeight="1" x14ac:dyDescent="0.25">
      <c r="A1809" s="37" t="str">
        <f t="shared" si="84"/>
        <v>LEBALF6.1a</v>
      </c>
      <c r="B1809" s="37" t="str">
        <f>VLOOKUP(L1809,Mapping!D:F,3,0)</f>
        <v>6.1a</v>
      </c>
      <c r="C1809" s="37" t="str">
        <f>VLOOKUP(L1809,Mapping!D:G,4,0)</f>
        <v>Accrual</v>
      </c>
      <c r="D1809" s="38">
        <f t="shared" si="85"/>
        <v>-2.5802495000000002E-2</v>
      </c>
      <c r="E1809" s="38">
        <f t="shared" si="86"/>
        <v>-5.2688593000000006E-2</v>
      </c>
      <c r="F1809" s="37">
        <f>VLOOKUP(L1809,Mapping!D:H,5,0)</f>
        <v>0</v>
      </c>
      <c r="G1809" t="s">
        <v>562</v>
      </c>
      <c r="H1809" t="s">
        <v>242</v>
      </c>
      <c r="I1809" t="s">
        <v>1846</v>
      </c>
      <c r="J1809">
        <v>550000</v>
      </c>
      <c r="K1809" t="s">
        <v>666</v>
      </c>
      <c r="L1809">
        <v>553171</v>
      </c>
      <c r="M1809">
        <v>0</v>
      </c>
      <c r="N1809" t="s">
        <v>673</v>
      </c>
      <c r="O1809" t="s">
        <v>565</v>
      </c>
      <c r="P1809">
        <v>-268860.98</v>
      </c>
      <c r="Q1809">
        <v>0</v>
      </c>
      <c r="R1809">
        <v>-258024.95</v>
      </c>
      <c r="S1809">
        <v>0</v>
      </c>
      <c r="T1809">
        <v>-526885.93000000005</v>
      </c>
      <c r="U1809">
        <v>0</v>
      </c>
      <c r="V1809">
        <v>-268860.98</v>
      </c>
      <c r="W1809">
        <v>0</v>
      </c>
      <c r="X1809">
        <v>-258024.95</v>
      </c>
      <c r="Y1809">
        <v>0</v>
      </c>
      <c r="Z1809">
        <v>-526885.93000000005</v>
      </c>
      <c r="AA1809">
        <v>0</v>
      </c>
    </row>
    <row r="1810" spans="1:27" ht="15" customHeight="1" x14ac:dyDescent="0.25">
      <c r="A1810" s="37" t="str">
        <f t="shared" si="84"/>
        <v>LEBALF6.1a</v>
      </c>
      <c r="B1810" s="37" t="str">
        <f>VLOOKUP(L1810,Mapping!D:F,3,0)</f>
        <v>6.1a</v>
      </c>
      <c r="C1810" s="37" t="str">
        <f>VLOOKUP(L1810,Mapping!D:G,4,0)</f>
        <v>Accrual</v>
      </c>
      <c r="D1810" s="38">
        <f t="shared" si="85"/>
        <v>-1.047622E-3</v>
      </c>
      <c r="E1810" s="38">
        <f t="shared" si="86"/>
        <v>-3.5013270000000003E-3</v>
      </c>
      <c r="F1810" s="37">
        <f>VLOOKUP(L1810,Mapping!D:H,5,0)</f>
        <v>0</v>
      </c>
      <c r="G1810" t="s">
        <v>562</v>
      </c>
      <c r="H1810" t="s">
        <v>242</v>
      </c>
      <c r="I1810" t="s">
        <v>1846</v>
      </c>
      <c r="J1810">
        <v>550000</v>
      </c>
      <c r="K1810" t="s">
        <v>666</v>
      </c>
      <c r="L1810">
        <v>553176</v>
      </c>
      <c r="M1810">
        <v>0</v>
      </c>
      <c r="N1810" t="s">
        <v>674</v>
      </c>
      <c r="O1810" t="s">
        <v>565</v>
      </c>
      <c r="P1810">
        <v>-24537.05</v>
      </c>
      <c r="Q1810">
        <v>0</v>
      </c>
      <c r="R1810">
        <v>-10476.219999999999</v>
      </c>
      <c r="S1810">
        <v>0</v>
      </c>
      <c r="T1810">
        <v>-35013.270000000004</v>
      </c>
      <c r="U1810">
        <v>0</v>
      </c>
      <c r="V1810">
        <v>-24537.05</v>
      </c>
      <c r="W1810">
        <v>0</v>
      </c>
      <c r="X1810">
        <v>-10476.219999999999</v>
      </c>
      <c r="Y1810">
        <v>0</v>
      </c>
      <c r="Z1810">
        <v>-35013.270000000004</v>
      </c>
      <c r="AA1810">
        <v>0</v>
      </c>
    </row>
    <row r="1811" spans="1:27" ht="15" customHeight="1" x14ac:dyDescent="0.25">
      <c r="A1811" s="37" t="str">
        <f t="shared" si="84"/>
        <v>LEBALFIgnore</v>
      </c>
      <c r="B1811" s="37" t="str">
        <f>VLOOKUP(L1811,Mapping!D:F,3,0)</f>
        <v>Ignore</v>
      </c>
      <c r="C1811" s="37" t="str">
        <f>VLOOKUP(L1811,Mapping!D:G,4,0)</f>
        <v>Mirror</v>
      </c>
      <c r="D1811" s="38">
        <f t="shared" si="85"/>
        <v>-0.46669993300000001</v>
      </c>
      <c r="E1811" s="38">
        <f t="shared" si="86"/>
        <v>-0.61740566900000005</v>
      </c>
      <c r="F1811" s="37">
        <f>VLOOKUP(L1811,Mapping!D:H,5,0)</f>
        <v>0</v>
      </c>
      <c r="G1811" t="s">
        <v>562</v>
      </c>
      <c r="H1811" t="s">
        <v>242</v>
      </c>
      <c r="I1811" t="s">
        <v>1846</v>
      </c>
      <c r="J1811">
        <v>550000</v>
      </c>
      <c r="K1811" t="s">
        <v>666</v>
      </c>
      <c r="L1811">
        <v>553180</v>
      </c>
      <c r="M1811">
        <v>0</v>
      </c>
      <c r="N1811" t="s">
        <v>675</v>
      </c>
      <c r="O1811" t="s">
        <v>565</v>
      </c>
      <c r="P1811">
        <v>-1507057.36</v>
      </c>
      <c r="Q1811">
        <v>0</v>
      </c>
      <c r="R1811">
        <v>-4666999.33</v>
      </c>
      <c r="S1811">
        <v>0</v>
      </c>
      <c r="T1811">
        <v>-6174056.6900000004</v>
      </c>
      <c r="U1811">
        <v>0</v>
      </c>
      <c r="V1811">
        <v>-1507057.36</v>
      </c>
      <c r="W1811">
        <v>0</v>
      </c>
      <c r="X1811">
        <v>-4666999.33</v>
      </c>
      <c r="Y1811">
        <v>0</v>
      </c>
      <c r="Z1811">
        <v>-6174056.6900000004</v>
      </c>
      <c r="AA1811">
        <v>0</v>
      </c>
    </row>
    <row r="1812" spans="1:27" ht="15" customHeight="1" x14ac:dyDescent="0.25">
      <c r="A1812" s="37" t="str">
        <f t="shared" si="84"/>
        <v>LEBALF6.1a</v>
      </c>
      <c r="B1812" s="37" t="str">
        <f>VLOOKUP(L1812,Mapping!D:F,3,0)</f>
        <v>6.1a</v>
      </c>
      <c r="C1812" s="37" t="str">
        <f>VLOOKUP(L1812,Mapping!D:G,4,0)</f>
        <v>Accrual</v>
      </c>
      <c r="D1812" s="38">
        <f t="shared" si="85"/>
        <v>-0.41285286600000004</v>
      </c>
      <c r="E1812" s="38">
        <f t="shared" si="86"/>
        <v>-0.84304391999999995</v>
      </c>
      <c r="F1812" s="37">
        <f>VLOOKUP(L1812,Mapping!D:H,5,0)</f>
        <v>0</v>
      </c>
      <c r="G1812" t="s">
        <v>562</v>
      </c>
      <c r="H1812" t="s">
        <v>242</v>
      </c>
      <c r="I1812" t="s">
        <v>1846</v>
      </c>
      <c r="J1812">
        <v>550000</v>
      </c>
      <c r="K1812" t="s">
        <v>666</v>
      </c>
      <c r="L1812">
        <v>553190</v>
      </c>
      <c r="M1812">
        <v>0</v>
      </c>
      <c r="N1812" t="s">
        <v>676</v>
      </c>
      <c r="O1812" t="s">
        <v>565</v>
      </c>
      <c r="P1812">
        <v>-4301910.54</v>
      </c>
      <c r="Q1812">
        <v>0</v>
      </c>
      <c r="R1812">
        <v>-4128528.66</v>
      </c>
      <c r="S1812">
        <v>0</v>
      </c>
      <c r="T1812">
        <v>-8430439.1999999993</v>
      </c>
      <c r="U1812">
        <v>0</v>
      </c>
      <c r="V1812">
        <v>-4301910.54</v>
      </c>
      <c r="W1812">
        <v>0</v>
      </c>
      <c r="X1812">
        <v>-4128528.66</v>
      </c>
      <c r="Y1812">
        <v>0</v>
      </c>
      <c r="Z1812">
        <v>-8430439.1999999993</v>
      </c>
      <c r="AA1812">
        <v>0</v>
      </c>
    </row>
    <row r="1813" spans="1:27" ht="15" customHeight="1" x14ac:dyDescent="0.25">
      <c r="A1813" s="37" t="str">
        <f t="shared" si="84"/>
        <v>LEBALFIgnore</v>
      </c>
      <c r="B1813" s="37" t="str">
        <f>VLOOKUP(L1813,Mapping!D:F,3,0)</f>
        <v>Ignore</v>
      </c>
      <c r="C1813" s="37" t="str">
        <f>VLOOKUP(L1813,Mapping!D:G,4,0)</f>
        <v>Mirror</v>
      </c>
      <c r="D1813" s="38">
        <f t="shared" si="85"/>
        <v>2.0000000000000001E-9</v>
      </c>
      <c r="E1813" s="38">
        <f t="shared" si="86"/>
        <v>-7.0000000000000006E-9</v>
      </c>
      <c r="F1813" s="37">
        <f>VLOOKUP(L1813,Mapping!D:H,5,0)</f>
        <v>0</v>
      </c>
      <c r="G1813" t="s">
        <v>562</v>
      </c>
      <c r="H1813" t="s">
        <v>242</v>
      </c>
      <c r="I1813" t="s">
        <v>1846</v>
      </c>
      <c r="J1813">
        <v>550000</v>
      </c>
      <c r="K1813" t="s">
        <v>666</v>
      </c>
      <c r="L1813">
        <v>553197</v>
      </c>
      <c r="M1813">
        <v>0</v>
      </c>
      <c r="N1813" t="s">
        <v>677</v>
      </c>
      <c r="O1813" t="s">
        <v>565</v>
      </c>
      <c r="P1813">
        <v>-0.09</v>
      </c>
      <c r="Q1813">
        <v>0</v>
      </c>
      <c r="R1813">
        <v>0</v>
      </c>
      <c r="S1813">
        <v>0.02</v>
      </c>
      <c r="T1813">
        <v>-7.0000000000000007E-2</v>
      </c>
      <c r="U1813">
        <v>0</v>
      </c>
      <c r="V1813">
        <v>-0.09</v>
      </c>
      <c r="W1813">
        <v>0</v>
      </c>
      <c r="X1813">
        <v>0</v>
      </c>
      <c r="Y1813">
        <v>0.02</v>
      </c>
      <c r="Z1813">
        <v>-7.0000000000000007E-2</v>
      </c>
      <c r="AA1813">
        <v>0</v>
      </c>
    </row>
    <row r="1814" spans="1:27" ht="15" customHeight="1" x14ac:dyDescent="0.25">
      <c r="A1814" s="37" t="str">
        <f t="shared" si="84"/>
        <v>LEBALF6.1</v>
      </c>
      <c r="B1814" s="37">
        <f>VLOOKUP(L1814,Mapping!D:F,3,0)</f>
        <v>6.1</v>
      </c>
      <c r="C1814" s="37" t="str">
        <f>VLOOKUP(L1814,Mapping!D:G,4,0)</f>
        <v>Accrual</v>
      </c>
      <c r="D1814" s="38">
        <f t="shared" si="85"/>
        <v>-2.5350287379999998</v>
      </c>
      <c r="E1814" s="38">
        <f t="shared" si="86"/>
        <v>-5.1790057190000001</v>
      </c>
      <c r="F1814" s="37">
        <f>VLOOKUP(L1814,Mapping!D:H,5,0)</f>
        <v>0</v>
      </c>
      <c r="G1814" t="s">
        <v>562</v>
      </c>
      <c r="H1814" t="s">
        <v>242</v>
      </c>
      <c r="I1814" t="s">
        <v>1846</v>
      </c>
      <c r="J1814">
        <v>550000</v>
      </c>
      <c r="K1814" t="s">
        <v>666</v>
      </c>
      <c r="L1814">
        <v>553202</v>
      </c>
      <c r="M1814">
        <v>0</v>
      </c>
      <c r="N1814" t="s">
        <v>678</v>
      </c>
      <c r="O1814" t="s">
        <v>565</v>
      </c>
      <c r="P1814">
        <v>-26439769.809999999</v>
      </c>
      <c r="Q1814">
        <v>0</v>
      </c>
      <c r="R1814">
        <v>-25350287.379999999</v>
      </c>
      <c r="S1814">
        <v>0</v>
      </c>
      <c r="T1814">
        <v>-51790057.189999998</v>
      </c>
      <c r="U1814">
        <v>0</v>
      </c>
      <c r="V1814">
        <v>-26439769.809999999</v>
      </c>
      <c r="W1814">
        <v>0</v>
      </c>
      <c r="X1814">
        <v>-25350287.379999999</v>
      </c>
      <c r="Y1814">
        <v>0</v>
      </c>
      <c r="Z1814">
        <v>-51790057.189999998</v>
      </c>
      <c r="AA1814">
        <v>0</v>
      </c>
    </row>
    <row r="1815" spans="1:27" ht="15" customHeight="1" x14ac:dyDescent="0.25">
      <c r="A1815" s="37" t="str">
        <f t="shared" si="84"/>
        <v>LEBALF6.1a</v>
      </c>
      <c r="B1815" s="37" t="str">
        <f>VLOOKUP(L1815,Mapping!D:F,3,0)</f>
        <v>6.1a</v>
      </c>
      <c r="C1815" s="37" t="str">
        <f>VLOOKUP(L1815,Mapping!D:G,4,0)</f>
        <v>Accrual</v>
      </c>
      <c r="D1815" s="38">
        <f t="shared" si="85"/>
        <v>4.7533999999999996E-5</v>
      </c>
      <c r="E1815" s="38">
        <f t="shared" si="86"/>
        <v>3.6715799999999997E-4</v>
      </c>
      <c r="F1815" s="37">
        <f>VLOOKUP(L1815,Mapping!D:H,5,0)</f>
        <v>0</v>
      </c>
      <c r="G1815" t="s">
        <v>562</v>
      </c>
      <c r="H1815" t="s">
        <v>242</v>
      </c>
      <c r="I1815" t="s">
        <v>1846</v>
      </c>
      <c r="J1815">
        <v>550000</v>
      </c>
      <c r="K1815" t="s">
        <v>666</v>
      </c>
      <c r="L1815">
        <v>553203</v>
      </c>
      <c r="M1815">
        <v>0</v>
      </c>
      <c r="N1815" t="s">
        <v>742</v>
      </c>
      <c r="O1815" t="s">
        <v>565</v>
      </c>
      <c r="P1815">
        <v>0</v>
      </c>
      <c r="Q1815">
        <v>3196.24</v>
      </c>
      <c r="R1815">
        <v>0</v>
      </c>
      <c r="S1815">
        <v>475.34</v>
      </c>
      <c r="T1815">
        <v>0</v>
      </c>
      <c r="U1815">
        <v>3671.58</v>
      </c>
      <c r="V1815">
        <v>0</v>
      </c>
      <c r="W1815">
        <v>3196.24</v>
      </c>
      <c r="X1815">
        <v>0</v>
      </c>
      <c r="Y1815">
        <v>475.34</v>
      </c>
      <c r="Z1815">
        <v>0</v>
      </c>
      <c r="AA1815">
        <v>3671.58</v>
      </c>
    </row>
    <row r="1816" spans="1:27" ht="15" customHeight="1" x14ac:dyDescent="0.25">
      <c r="A1816" s="37" t="str">
        <f t="shared" si="84"/>
        <v>LEBALF6.1</v>
      </c>
      <c r="B1816" s="37">
        <f>VLOOKUP(L1816,Mapping!D:F,3,0)</f>
        <v>6.1</v>
      </c>
      <c r="C1816" s="37" t="str">
        <f>VLOOKUP(L1816,Mapping!D:G,4,0)</f>
        <v>Accrual</v>
      </c>
      <c r="D1816" s="38">
        <f t="shared" si="85"/>
        <v>2.9042483690000003</v>
      </c>
      <c r="E1816" s="38">
        <f t="shared" si="86"/>
        <v>4.9817212200000007</v>
      </c>
      <c r="F1816" s="37">
        <f>VLOOKUP(L1816,Mapping!D:H,5,0)</f>
        <v>0</v>
      </c>
      <c r="G1816" t="s">
        <v>562</v>
      </c>
      <c r="H1816" t="s">
        <v>242</v>
      </c>
      <c r="I1816" t="s">
        <v>1846</v>
      </c>
      <c r="J1816">
        <v>550000</v>
      </c>
      <c r="K1816" t="s">
        <v>666</v>
      </c>
      <c r="L1816">
        <v>553208</v>
      </c>
      <c r="M1816">
        <v>0</v>
      </c>
      <c r="N1816" t="s">
        <v>679</v>
      </c>
      <c r="O1816" t="s">
        <v>565</v>
      </c>
      <c r="P1816">
        <v>0</v>
      </c>
      <c r="Q1816">
        <v>20774728.510000002</v>
      </c>
      <c r="R1816">
        <v>0</v>
      </c>
      <c r="S1816">
        <v>29042483.690000001</v>
      </c>
      <c r="T1816">
        <v>0</v>
      </c>
      <c r="U1816">
        <v>49817212.200000003</v>
      </c>
      <c r="V1816">
        <v>0</v>
      </c>
      <c r="W1816">
        <v>20774728.510000002</v>
      </c>
      <c r="X1816">
        <v>0</v>
      </c>
      <c r="Y1816">
        <v>29042483.690000001</v>
      </c>
      <c r="Z1816">
        <v>0</v>
      </c>
      <c r="AA1816">
        <v>49817212.200000003</v>
      </c>
    </row>
    <row r="1817" spans="1:27" ht="15" customHeight="1" x14ac:dyDescent="0.25">
      <c r="A1817" s="37" t="str">
        <f t="shared" si="84"/>
        <v>LEBALFIgnore</v>
      </c>
      <c r="B1817" s="37" t="str">
        <f>VLOOKUP(L1817,Mapping!D:F,3,0)</f>
        <v>Ignore</v>
      </c>
      <c r="C1817" s="37" t="str">
        <f>VLOOKUP(L1817,Mapping!D:G,4,0)</f>
        <v>Mirror</v>
      </c>
      <c r="D1817" s="38">
        <f t="shared" si="85"/>
        <v>-4.4200690000000004E-3</v>
      </c>
      <c r="E1817" s="38">
        <f t="shared" si="86"/>
        <v>-4.4200690000000004E-3</v>
      </c>
      <c r="F1817" s="37">
        <f>VLOOKUP(L1817,Mapping!D:H,5,0)</f>
        <v>0</v>
      </c>
      <c r="G1817" t="s">
        <v>562</v>
      </c>
      <c r="H1817" t="s">
        <v>242</v>
      </c>
      <c r="I1817" t="s">
        <v>1846</v>
      </c>
      <c r="J1817">
        <v>550000</v>
      </c>
      <c r="K1817" t="s">
        <v>666</v>
      </c>
      <c r="L1817">
        <v>553213</v>
      </c>
      <c r="M1817">
        <v>0</v>
      </c>
      <c r="N1817" t="s">
        <v>680</v>
      </c>
      <c r="O1817" t="s">
        <v>565</v>
      </c>
      <c r="P1817">
        <v>0</v>
      </c>
      <c r="Q1817">
        <v>0</v>
      </c>
      <c r="R1817">
        <v>-44200.69</v>
      </c>
      <c r="S1817">
        <v>0</v>
      </c>
      <c r="T1817">
        <v>-44200.69</v>
      </c>
      <c r="U1817">
        <v>0</v>
      </c>
      <c r="V1817">
        <v>0</v>
      </c>
      <c r="W1817">
        <v>0</v>
      </c>
      <c r="X1817">
        <v>-44200.69</v>
      </c>
      <c r="Y1817">
        <v>0</v>
      </c>
      <c r="Z1817">
        <v>-44200.69</v>
      </c>
      <c r="AA1817">
        <v>0</v>
      </c>
    </row>
    <row r="1818" spans="1:27" ht="15" customHeight="1" x14ac:dyDescent="0.25">
      <c r="A1818" s="37" t="str">
        <f t="shared" si="84"/>
        <v>LEBALFIgnore</v>
      </c>
      <c r="B1818" s="37" t="str">
        <f>VLOOKUP(L1818,Mapping!D:F,3,0)</f>
        <v>Ignore</v>
      </c>
      <c r="C1818" s="37" t="str">
        <f>VLOOKUP(L1818,Mapping!D:G,4,0)</f>
        <v>Mirror</v>
      </c>
      <c r="D1818" s="38">
        <f t="shared" si="85"/>
        <v>-4.1738569999999996E-3</v>
      </c>
      <c r="E1818" s="38">
        <f t="shared" si="86"/>
        <v>-8.580341E-3</v>
      </c>
      <c r="F1818" s="37">
        <f>VLOOKUP(L1818,Mapping!D:H,5,0)</f>
        <v>0</v>
      </c>
      <c r="G1818" t="s">
        <v>562</v>
      </c>
      <c r="H1818" t="s">
        <v>242</v>
      </c>
      <c r="I1818" t="s">
        <v>1846</v>
      </c>
      <c r="J1818">
        <v>550000</v>
      </c>
      <c r="K1818" t="s">
        <v>666</v>
      </c>
      <c r="L1818">
        <v>553219</v>
      </c>
      <c r="M1818">
        <v>0</v>
      </c>
      <c r="N1818" t="s">
        <v>865</v>
      </c>
      <c r="O1818" t="s">
        <v>565</v>
      </c>
      <c r="P1818">
        <v>-44064.84</v>
      </c>
      <c r="Q1818">
        <v>0</v>
      </c>
      <c r="R1818">
        <v>-41738.57</v>
      </c>
      <c r="S1818">
        <v>0</v>
      </c>
      <c r="T1818">
        <v>-85803.41</v>
      </c>
      <c r="U1818">
        <v>0</v>
      </c>
      <c r="V1818">
        <v>-44064.84</v>
      </c>
      <c r="W1818">
        <v>0</v>
      </c>
      <c r="X1818">
        <v>-41738.57</v>
      </c>
      <c r="Y1818">
        <v>0</v>
      </c>
      <c r="Z1818">
        <v>-85803.41</v>
      </c>
      <c r="AA1818">
        <v>0</v>
      </c>
    </row>
    <row r="1819" spans="1:27" ht="15" customHeight="1" x14ac:dyDescent="0.25">
      <c r="A1819" s="37" t="str">
        <f t="shared" si="84"/>
        <v>LEBALF6.1a</v>
      </c>
      <c r="B1819" s="37" t="str">
        <f>VLOOKUP(L1819,Mapping!D:F,3,0)</f>
        <v>6.1a</v>
      </c>
      <c r="C1819" s="37" t="str">
        <f>VLOOKUP(L1819,Mapping!D:G,4,0)</f>
        <v>Accrual</v>
      </c>
      <c r="D1819" s="38">
        <f t="shared" si="85"/>
        <v>1.1499216999999999E-2</v>
      </c>
      <c r="E1819" s="38">
        <f t="shared" si="86"/>
        <v>1.5457510000000001E-2</v>
      </c>
      <c r="F1819" s="37">
        <f>VLOOKUP(L1819,Mapping!D:H,5,0)</f>
        <v>0</v>
      </c>
      <c r="G1819" t="s">
        <v>562</v>
      </c>
      <c r="H1819" t="s">
        <v>242</v>
      </c>
      <c r="I1819" t="s">
        <v>1846</v>
      </c>
      <c r="J1819">
        <v>550000</v>
      </c>
      <c r="K1819" t="s">
        <v>666</v>
      </c>
      <c r="L1819">
        <v>553274</v>
      </c>
      <c r="M1819">
        <v>0</v>
      </c>
      <c r="N1819" t="s">
        <v>731</v>
      </c>
      <c r="O1819" t="s">
        <v>565</v>
      </c>
      <c r="P1819">
        <v>0</v>
      </c>
      <c r="Q1819">
        <v>39582.93</v>
      </c>
      <c r="R1819">
        <v>0</v>
      </c>
      <c r="S1819">
        <v>114992.17</v>
      </c>
      <c r="T1819">
        <v>0</v>
      </c>
      <c r="U1819">
        <v>154575.1</v>
      </c>
      <c r="V1819">
        <v>0</v>
      </c>
      <c r="W1819">
        <v>39582.93</v>
      </c>
      <c r="X1819">
        <v>0</v>
      </c>
      <c r="Y1819">
        <v>114992.17</v>
      </c>
      <c r="Z1819">
        <v>0</v>
      </c>
      <c r="AA1819">
        <v>154575.1</v>
      </c>
    </row>
    <row r="1820" spans="1:27" ht="15" customHeight="1" x14ac:dyDescent="0.25">
      <c r="A1820" s="37" t="str">
        <f t="shared" si="84"/>
        <v>LEBALF6.1a</v>
      </c>
      <c r="B1820" s="37" t="str">
        <f>VLOOKUP(L1820,Mapping!D:F,3,0)</f>
        <v>6.1a</v>
      </c>
      <c r="C1820" s="37" t="str">
        <f>VLOOKUP(L1820,Mapping!D:G,4,0)</f>
        <v>Accrual</v>
      </c>
      <c r="D1820" s="38">
        <f t="shared" si="85"/>
        <v>-2.5802495000000002E-2</v>
      </c>
      <c r="E1820" s="38">
        <f t="shared" si="86"/>
        <v>-5.2688593000000006E-2</v>
      </c>
      <c r="F1820" s="37">
        <f>VLOOKUP(L1820,Mapping!D:H,5,0)</f>
        <v>0</v>
      </c>
      <c r="G1820" t="s">
        <v>562</v>
      </c>
      <c r="H1820" t="s">
        <v>242</v>
      </c>
      <c r="I1820" t="s">
        <v>1846</v>
      </c>
      <c r="J1820">
        <v>550000</v>
      </c>
      <c r="K1820" t="s">
        <v>666</v>
      </c>
      <c r="L1820">
        <v>554526</v>
      </c>
      <c r="M1820">
        <v>0</v>
      </c>
      <c r="N1820" t="s">
        <v>681</v>
      </c>
      <c r="O1820" t="s">
        <v>565</v>
      </c>
      <c r="P1820">
        <v>-268860.98</v>
      </c>
      <c r="Q1820">
        <v>0</v>
      </c>
      <c r="R1820">
        <v>-258024.95</v>
      </c>
      <c r="S1820">
        <v>0</v>
      </c>
      <c r="T1820">
        <v>-526885.93000000005</v>
      </c>
      <c r="U1820">
        <v>0</v>
      </c>
      <c r="V1820">
        <v>-268860.98</v>
      </c>
      <c r="W1820">
        <v>0</v>
      </c>
      <c r="X1820">
        <v>-258024.95</v>
      </c>
      <c r="Y1820">
        <v>0</v>
      </c>
      <c r="Z1820">
        <v>-526885.93000000005</v>
      </c>
      <c r="AA1820">
        <v>0</v>
      </c>
    </row>
    <row r="1821" spans="1:27" ht="15" customHeight="1" x14ac:dyDescent="0.25">
      <c r="A1821" s="37" t="str">
        <f t="shared" si="84"/>
        <v>LEBALFIgnore</v>
      </c>
      <c r="B1821" s="37" t="str">
        <f>VLOOKUP(L1821,Mapping!D:F,3,0)</f>
        <v>Ignore</v>
      </c>
      <c r="C1821" s="37" t="str">
        <f>VLOOKUP(L1821,Mapping!D:G,4,0)</f>
        <v>Mirror</v>
      </c>
      <c r="D1821" s="38">
        <f t="shared" si="85"/>
        <v>-1.4620320000000001E-2</v>
      </c>
      <c r="E1821" s="38">
        <f t="shared" si="86"/>
        <v>-1.4843864999999999E-2</v>
      </c>
      <c r="F1821" s="37">
        <f>VLOOKUP(L1821,Mapping!D:H,5,0)</f>
        <v>0</v>
      </c>
      <c r="G1821" t="s">
        <v>562</v>
      </c>
      <c r="H1821" t="s">
        <v>242</v>
      </c>
      <c r="I1821" t="s">
        <v>1846</v>
      </c>
      <c r="J1821">
        <v>550000</v>
      </c>
      <c r="K1821" t="s">
        <v>666</v>
      </c>
      <c r="L1821">
        <v>554527</v>
      </c>
      <c r="M1821">
        <v>0</v>
      </c>
      <c r="N1821" t="s">
        <v>682</v>
      </c>
      <c r="O1821" t="s">
        <v>565</v>
      </c>
      <c r="P1821">
        <v>-2235.4500000000003</v>
      </c>
      <c r="Q1821">
        <v>0</v>
      </c>
      <c r="R1821">
        <v>-146203.20000000001</v>
      </c>
      <c r="S1821">
        <v>0</v>
      </c>
      <c r="T1821">
        <v>-148438.65</v>
      </c>
      <c r="U1821">
        <v>0</v>
      </c>
      <c r="V1821">
        <v>-2235.4500000000003</v>
      </c>
      <c r="W1821">
        <v>0</v>
      </c>
      <c r="X1821">
        <v>-146203.20000000001</v>
      </c>
      <c r="Y1821">
        <v>0</v>
      </c>
      <c r="Z1821">
        <v>-148438.65</v>
      </c>
      <c r="AA1821">
        <v>0</v>
      </c>
    </row>
    <row r="1822" spans="1:27" ht="15" customHeight="1" x14ac:dyDescent="0.25">
      <c r="A1822" s="37" t="str">
        <f t="shared" si="84"/>
        <v>LEBALFIgnore</v>
      </c>
      <c r="B1822" s="37" t="str">
        <f>VLOOKUP(L1822,Mapping!D:F,3,0)</f>
        <v>Ignore</v>
      </c>
      <c r="C1822" s="37" t="str">
        <f>VLOOKUP(L1822,Mapping!D:G,4,0)</f>
        <v>Mirror</v>
      </c>
      <c r="D1822" s="38">
        <f t="shared" si="85"/>
        <v>-9.6265400000000007E-4</v>
      </c>
      <c r="E1822" s="38">
        <f t="shared" si="86"/>
        <v>-3.1808840000000001E-3</v>
      </c>
      <c r="F1822" s="37">
        <f>VLOOKUP(L1822,Mapping!D:H,5,0)</f>
        <v>0</v>
      </c>
      <c r="G1822" t="s">
        <v>562</v>
      </c>
      <c r="H1822" t="s">
        <v>242</v>
      </c>
      <c r="I1822" t="s">
        <v>1846</v>
      </c>
      <c r="J1822">
        <v>550000</v>
      </c>
      <c r="K1822" t="s">
        <v>666</v>
      </c>
      <c r="L1822">
        <v>555104</v>
      </c>
      <c r="M1822">
        <v>0</v>
      </c>
      <c r="N1822" t="s">
        <v>683</v>
      </c>
      <c r="O1822" t="s">
        <v>565</v>
      </c>
      <c r="P1822">
        <v>-22182.3</v>
      </c>
      <c r="Q1822">
        <v>0</v>
      </c>
      <c r="R1822">
        <v>-9626.5400000000009</v>
      </c>
      <c r="S1822">
        <v>0</v>
      </c>
      <c r="T1822">
        <v>-31808.84</v>
      </c>
      <c r="U1822">
        <v>0</v>
      </c>
      <c r="V1822">
        <v>-22182.3</v>
      </c>
      <c r="W1822">
        <v>0</v>
      </c>
      <c r="X1822">
        <v>-9626.5400000000009</v>
      </c>
      <c r="Y1822">
        <v>0</v>
      </c>
      <c r="Z1822">
        <v>-31808.84</v>
      </c>
      <c r="AA1822">
        <v>0</v>
      </c>
    </row>
    <row r="1823" spans="1:27" ht="15" customHeight="1" x14ac:dyDescent="0.25">
      <c r="A1823" s="37" t="str">
        <f t="shared" si="84"/>
        <v>LEBALF6.1</v>
      </c>
      <c r="B1823" s="37">
        <f>VLOOKUP(L1823,Mapping!D:F,3,0)</f>
        <v>6.1</v>
      </c>
      <c r="C1823" s="37" t="str">
        <f>VLOOKUP(L1823,Mapping!D:G,4,0)</f>
        <v>Accrual</v>
      </c>
      <c r="D1823" s="38">
        <f t="shared" si="85"/>
        <v>-2.8874609760000003</v>
      </c>
      <c r="E1823" s="38">
        <f t="shared" si="86"/>
        <v>-4.9649338270000003</v>
      </c>
      <c r="F1823" s="37">
        <f>VLOOKUP(L1823,Mapping!D:H,5,0)</f>
        <v>0</v>
      </c>
      <c r="G1823" t="s">
        <v>562</v>
      </c>
      <c r="H1823" t="s">
        <v>242</v>
      </c>
      <c r="I1823" t="s">
        <v>1846</v>
      </c>
      <c r="J1823">
        <v>550000</v>
      </c>
      <c r="K1823" t="s">
        <v>666</v>
      </c>
      <c r="L1823">
        <v>555157</v>
      </c>
      <c r="M1823">
        <v>0</v>
      </c>
      <c r="N1823" t="s">
        <v>684</v>
      </c>
      <c r="O1823" t="s">
        <v>565</v>
      </c>
      <c r="P1823">
        <v>-20774728.510000002</v>
      </c>
      <c r="Q1823">
        <v>0</v>
      </c>
      <c r="R1823">
        <v>-28874609.760000002</v>
      </c>
      <c r="S1823">
        <v>0</v>
      </c>
      <c r="T1823">
        <v>-49649338.270000003</v>
      </c>
      <c r="U1823">
        <v>0</v>
      </c>
      <c r="V1823">
        <v>-20774728.510000002</v>
      </c>
      <c r="W1823">
        <v>0</v>
      </c>
      <c r="X1823">
        <v>-28874609.760000002</v>
      </c>
      <c r="Y1823">
        <v>0</v>
      </c>
      <c r="Z1823">
        <v>-49649338.270000003</v>
      </c>
      <c r="AA1823">
        <v>0</v>
      </c>
    </row>
    <row r="1824" spans="1:27" ht="15" customHeight="1" x14ac:dyDescent="0.25">
      <c r="A1824" s="37" t="str">
        <f t="shared" si="84"/>
        <v>LEBALF6.1</v>
      </c>
      <c r="B1824" s="37">
        <f>VLOOKUP(L1824,Mapping!D:F,3,0)</f>
        <v>6.1</v>
      </c>
      <c r="C1824" s="37" t="str">
        <f>VLOOKUP(L1824,Mapping!D:G,4,0)</f>
        <v>Accrual</v>
      </c>
      <c r="D1824" s="38">
        <f t="shared" si="85"/>
        <v>-1.6787392999999998E-2</v>
      </c>
      <c r="E1824" s="38">
        <f t="shared" si="86"/>
        <v>-1.6787392999999998E-2</v>
      </c>
      <c r="F1824" s="37">
        <f>VLOOKUP(L1824,Mapping!D:H,5,0)</f>
        <v>0</v>
      </c>
      <c r="G1824" t="s">
        <v>562</v>
      </c>
      <c r="H1824" t="s">
        <v>242</v>
      </c>
      <c r="I1824" t="s">
        <v>1846</v>
      </c>
      <c r="J1824">
        <v>550000</v>
      </c>
      <c r="K1824" t="s">
        <v>666</v>
      </c>
      <c r="L1824">
        <v>555159</v>
      </c>
      <c r="M1824">
        <v>0</v>
      </c>
      <c r="N1824" t="s">
        <v>2813</v>
      </c>
      <c r="O1824" t="s">
        <v>565</v>
      </c>
      <c r="P1824">
        <v>0</v>
      </c>
      <c r="Q1824">
        <v>0</v>
      </c>
      <c r="R1824">
        <v>-167873.93</v>
      </c>
      <c r="S1824">
        <v>0</v>
      </c>
      <c r="T1824">
        <v>-167873.93</v>
      </c>
      <c r="U1824">
        <v>0</v>
      </c>
      <c r="V1824">
        <v>0</v>
      </c>
      <c r="W1824">
        <v>0</v>
      </c>
      <c r="X1824">
        <v>-167873.93</v>
      </c>
      <c r="Y1824">
        <v>0</v>
      </c>
      <c r="Z1824">
        <v>-167873.93</v>
      </c>
      <c r="AA1824">
        <v>0</v>
      </c>
    </row>
    <row r="1825" spans="1:27" ht="15" customHeight="1" x14ac:dyDescent="0.25">
      <c r="A1825" s="37" t="str">
        <f t="shared" si="84"/>
        <v>LEBALFIgnore</v>
      </c>
      <c r="B1825" s="37" t="str">
        <f>VLOOKUP(L1825,Mapping!D:F,3,0)</f>
        <v>Ignore</v>
      </c>
      <c r="C1825" s="37" t="str">
        <f>VLOOKUP(L1825,Mapping!D:G,4,0)</f>
        <v>Mirror</v>
      </c>
      <c r="D1825" s="38">
        <f t="shared" si="85"/>
        <v>-2.4867026E-2</v>
      </c>
      <c r="E1825" s="38">
        <f t="shared" si="86"/>
        <v>-3.4684902000000004E-2</v>
      </c>
      <c r="F1825" s="37">
        <f>VLOOKUP(L1825,Mapping!D:H,5,0)</f>
        <v>0</v>
      </c>
      <c r="G1825" t="s">
        <v>562</v>
      </c>
      <c r="H1825" t="s">
        <v>242</v>
      </c>
      <c r="I1825" t="s">
        <v>1846</v>
      </c>
      <c r="J1825">
        <v>550000</v>
      </c>
      <c r="K1825" t="s">
        <v>666</v>
      </c>
      <c r="L1825">
        <v>555204</v>
      </c>
      <c r="M1825">
        <v>0</v>
      </c>
      <c r="N1825" t="s">
        <v>685</v>
      </c>
      <c r="O1825" t="s">
        <v>565</v>
      </c>
      <c r="P1825">
        <v>-98178.76</v>
      </c>
      <c r="Q1825">
        <v>0</v>
      </c>
      <c r="R1825">
        <v>-248670.26</v>
      </c>
      <c r="S1825">
        <v>0</v>
      </c>
      <c r="T1825">
        <v>-346849.02</v>
      </c>
      <c r="U1825">
        <v>0</v>
      </c>
      <c r="V1825">
        <v>-98178.76</v>
      </c>
      <c r="W1825">
        <v>0</v>
      </c>
      <c r="X1825">
        <v>-248670.26</v>
      </c>
      <c r="Y1825">
        <v>0</v>
      </c>
      <c r="Z1825">
        <v>-346849.02</v>
      </c>
      <c r="AA1825">
        <v>0</v>
      </c>
    </row>
    <row r="1826" spans="1:27" ht="15" customHeight="1" x14ac:dyDescent="0.25">
      <c r="A1826" s="37" t="str">
        <f t="shared" si="84"/>
        <v>LEBALF6.1a</v>
      </c>
      <c r="B1826" s="37" t="str">
        <f>VLOOKUP(L1826,Mapping!D:F,3,0)</f>
        <v>6.1a</v>
      </c>
      <c r="C1826" s="37" t="str">
        <f>VLOOKUP(L1826,Mapping!D:G,4,0)</f>
        <v>Accrual</v>
      </c>
      <c r="D1826" s="38">
        <f t="shared" si="85"/>
        <v>-0.24605427800000002</v>
      </c>
      <c r="E1826" s="38">
        <f t="shared" si="86"/>
        <v>-0.50087919599999997</v>
      </c>
      <c r="F1826" s="37">
        <f>VLOOKUP(L1826,Mapping!D:H,5,0)</f>
        <v>0</v>
      </c>
      <c r="G1826" t="s">
        <v>562</v>
      </c>
      <c r="H1826" t="s">
        <v>242</v>
      </c>
      <c r="I1826" t="s">
        <v>1846</v>
      </c>
      <c r="J1826">
        <v>550000</v>
      </c>
      <c r="K1826" t="s">
        <v>666</v>
      </c>
      <c r="L1826">
        <v>555597</v>
      </c>
      <c r="M1826">
        <v>0</v>
      </c>
      <c r="N1826" t="s">
        <v>686</v>
      </c>
      <c r="O1826" t="s">
        <v>565</v>
      </c>
      <c r="P1826">
        <v>-2548249.1800000002</v>
      </c>
      <c r="Q1826">
        <v>0</v>
      </c>
      <c r="R1826">
        <v>-2460542.7800000003</v>
      </c>
      <c r="S1826">
        <v>0</v>
      </c>
      <c r="T1826">
        <v>-5008791.96</v>
      </c>
      <c r="U1826">
        <v>0</v>
      </c>
      <c r="V1826">
        <v>-2548249.1800000002</v>
      </c>
      <c r="W1826">
        <v>0</v>
      </c>
      <c r="X1826">
        <v>-2460542.7800000003</v>
      </c>
      <c r="Y1826">
        <v>0</v>
      </c>
      <c r="Z1826">
        <v>-5008791.96</v>
      </c>
      <c r="AA1826">
        <v>0</v>
      </c>
    </row>
    <row r="1827" spans="1:27" ht="15" customHeight="1" x14ac:dyDescent="0.25">
      <c r="A1827" s="37" t="str">
        <f t="shared" si="84"/>
        <v>LEBALF6.1a</v>
      </c>
      <c r="B1827" s="37" t="str">
        <f>VLOOKUP(L1827,Mapping!D:F,3,0)</f>
        <v>6.1a</v>
      </c>
      <c r="C1827" s="37" t="str">
        <f>VLOOKUP(L1827,Mapping!D:G,4,0)</f>
        <v>Accrual</v>
      </c>
      <c r="D1827" s="38">
        <f t="shared" si="85"/>
        <v>-0.24605427800000002</v>
      </c>
      <c r="E1827" s="38">
        <f t="shared" si="86"/>
        <v>-0.50087919599999997</v>
      </c>
      <c r="F1827" s="37">
        <f>VLOOKUP(L1827,Mapping!D:H,5,0)</f>
        <v>0</v>
      </c>
      <c r="G1827" t="s">
        <v>562</v>
      </c>
      <c r="H1827" t="s">
        <v>242</v>
      </c>
      <c r="I1827" t="s">
        <v>1846</v>
      </c>
      <c r="J1827">
        <v>550000</v>
      </c>
      <c r="K1827" t="s">
        <v>666</v>
      </c>
      <c r="L1827">
        <v>555598</v>
      </c>
      <c r="M1827">
        <v>0</v>
      </c>
      <c r="N1827" t="s">
        <v>687</v>
      </c>
      <c r="O1827" t="s">
        <v>565</v>
      </c>
      <c r="P1827">
        <v>-2548249.1800000002</v>
      </c>
      <c r="Q1827">
        <v>0</v>
      </c>
      <c r="R1827">
        <v>-2460542.7800000003</v>
      </c>
      <c r="S1827">
        <v>0</v>
      </c>
      <c r="T1827">
        <v>-5008791.96</v>
      </c>
      <c r="U1827">
        <v>0</v>
      </c>
      <c r="V1827">
        <v>-2548249.1800000002</v>
      </c>
      <c r="W1827">
        <v>0</v>
      </c>
      <c r="X1827">
        <v>-2460542.7800000003</v>
      </c>
      <c r="Y1827">
        <v>0</v>
      </c>
      <c r="Z1827">
        <v>-5008791.96</v>
      </c>
      <c r="AA1827">
        <v>0</v>
      </c>
    </row>
    <row r="1828" spans="1:27" ht="15" customHeight="1" x14ac:dyDescent="0.25">
      <c r="A1828" s="37" t="str">
        <f t="shared" si="84"/>
        <v>LEBALF6.1a</v>
      </c>
      <c r="B1828" s="37" t="str">
        <f>VLOOKUP(L1828,Mapping!D:F,3,0)</f>
        <v>6.1a</v>
      </c>
      <c r="C1828" s="37" t="str">
        <f>VLOOKUP(L1828,Mapping!D:G,4,0)</f>
        <v>Accrual</v>
      </c>
      <c r="D1828" s="38">
        <f t="shared" si="85"/>
        <v>3.6574399999999999E-4</v>
      </c>
      <c r="E1828" s="38">
        <f t="shared" si="86"/>
        <v>7.3288400000000005E-4</v>
      </c>
      <c r="F1828" s="37">
        <f>VLOOKUP(L1828,Mapping!D:H,5,0)</f>
        <v>0</v>
      </c>
      <c r="G1828" t="s">
        <v>562</v>
      </c>
      <c r="H1828" t="s">
        <v>242</v>
      </c>
      <c r="I1828" t="s">
        <v>1846</v>
      </c>
      <c r="J1828">
        <v>550000</v>
      </c>
      <c r="K1828" t="s">
        <v>666</v>
      </c>
      <c r="L1828">
        <v>555599</v>
      </c>
      <c r="M1828">
        <v>0</v>
      </c>
      <c r="N1828" t="s">
        <v>688</v>
      </c>
      <c r="O1828" t="s">
        <v>565</v>
      </c>
      <c r="P1828">
        <v>0</v>
      </c>
      <c r="Q1828">
        <v>3671.4</v>
      </c>
      <c r="R1828">
        <v>0</v>
      </c>
      <c r="S1828">
        <v>3657.44</v>
      </c>
      <c r="T1828">
        <v>0</v>
      </c>
      <c r="U1828">
        <v>7328.84</v>
      </c>
      <c r="V1828">
        <v>0</v>
      </c>
      <c r="W1828">
        <v>3671.4</v>
      </c>
      <c r="X1828">
        <v>0</v>
      </c>
      <c r="Y1828">
        <v>3657.44</v>
      </c>
      <c r="Z1828">
        <v>0</v>
      </c>
      <c r="AA1828">
        <v>7328.84</v>
      </c>
    </row>
    <row r="1829" spans="1:27" ht="15" customHeight="1" x14ac:dyDescent="0.25">
      <c r="A1829" s="37" t="str">
        <f t="shared" si="84"/>
        <v>LEBALF6.1a</v>
      </c>
      <c r="B1829" s="37" t="str">
        <f>VLOOKUP(L1829,Mapping!D:F,3,0)</f>
        <v>6.1a</v>
      </c>
      <c r="C1829" s="37" t="str">
        <f>VLOOKUP(L1829,Mapping!D:G,4,0)</f>
        <v>Accrual</v>
      </c>
      <c r="D1829" s="38">
        <f t="shared" si="85"/>
        <v>3.6574399999999999E-4</v>
      </c>
      <c r="E1829" s="38">
        <f t="shared" si="86"/>
        <v>7.3288400000000005E-4</v>
      </c>
      <c r="F1829" s="37">
        <f>VLOOKUP(L1829,Mapping!D:H,5,0)</f>
        <v>0</v>
      </c>
      <c r="G1829" t="s">
        <v>562</v>
      </c>
      <c r="H1829" t="s">
        <v>242</v>
      </c>
      <c r="I1829" t="s">
        <v>1846</v>
      </c>
      <c r="J1829">
        <v>550000</v>
      </c>
      <c r="K1829" t="s">
        <v>666</v>
      </c>
      <c r="L1829">
        <v>555600</v>
      </c>
      <c r="M1829">
        <v>0</v>
      </c>
      <c r="N1829" t="s">
        <v>689</v>
      </c>
      <c r="O1829" t="s">
        <v>565</v>
      </c>
      <c r="P1829">
        <v>0</v>
      </c>
      <c r="Q1829">
        <v>3671.4</v>
      </c>
      <c r="R1829">
        <v>0</v>
      </c>
      <c r="S1829">
        <v>3657.44</v>
      </c>
      <c r="T1829">
        <v>0</v>
      </c>
      <c r="U1829">
        <v>7328.84</v>
      </c>
      <c r="V1829">
        <v>0</v>
      </c>
      <c r="W1829">
        <v>3671.4</v>
      </c>
      <c r="X1829">
        <v>0</v>
      </c>
      <c r="Y1829">
        <v>3657.44</v>
      </c>
      <c r="Z1829">
        <v>0</v>
      </c>
      <c r="AA1829">
        <v>7328.84</v>
      </c>
    </row>
    <row r="1830" spans="1:27" ht="15" customHeight="1" x14ac:dyDescent="0.25">
      <c r="A1830" s="37" t="str">
        <f t="shared" si="84"/>
        <v>LEBALFIgnore</v>
      </c>
      <c r="B1830" s="37" t="str">
        <f>VLOOKUP(L1830,Mapping!D:F,3,0)</f>
        <v>Ignore</v>
      </c>
      <c r="C1830" s="37" t="str">
        <f>VLOOKUP(L1830,Mapping!D:G,4,0)</f>
        <v>Mirror</v>
      </c>
      <c r="D1830" s="38">
        <f t="shared" si="85"/>
        <v>0</v>
      </c>
      <c r="E1830" s="38">
        <f t="shared" si="86"/>
        <v>-1.4591800000000001E-4</v>
      </c>
      <c r="F1830" s="37">
        <f>VLOOKUP(L1830,Mapping!D:H,5,0)</f>
        <v>0</v>
      </c>
      <c r="G1830" t="s">
        <v>562</v>
      </c>
      <c r="H1830" t="s">
        <v>242</v>
      </c>
      <c r="I1830" t="s">
        <v>1846</v>
      </c>
      <c r="J1830">
        <v>550000</v>
      </c>
      <c r="K1830" t="s">
        <v>666</v>
      </c>
      <c r="L1830">
        <v>556421</v>
      </c>
      <c r="M1830">
        <v>0</v>
      </c>
      <c r="N1830" t="s">
        <v>690</v>
      </c>
      <c r="O1830" t="s">
        <v>565</v>
      </c>
      <c r="P1830">
        <v>-1459.18</v>
      </c>
      <c r="Q1830">
        <v>0</v>
      </c>
      <c r="R1830">
        <v>0</v>
      </c>
      <c r="S1830">
        <v>0</v>
      </c>
      <c r="T1830">
        <v>-1459.18</v>
      </c>
      <c r="U1830">
        <v>0</v>
      </c>
      <c r="V1830">
        <v>-1459.18</v>
      </c>
      <c r="W1830">
        <v>0</v>
      </c>
      <c r="X1830">
        <v>0</v>
      </c>
      <c r="Y1830">
        <v>0</v>
      </c>
      <c r="Z1830">
        <v>-1459.18</v>
      </c>
      <c r="AA1830">
        <v>0</v>
      </c>
    </row>
    <row r="1831" spans="1:27" ht="15" customHeight="1" x14ac:dyDescent="0.25">
      <c r="A1831" s="37" t="str">
        <f t="shared" si="84"/>
        <v>LEBALF6.2</v>
      </c>
      <c r="B1831" s="37">
        <f>VLOOKUP(L1831,Mapping!D:F,3,0)</f>
        <v>6.2</v>
      </c>
      <c r="C1831" s="37" t="str">
        <f>VLOOKUP(L1831,Mapping!D:G,4,0)</f>
        <v>Accrual</v>
      </c>
      <c r="D1831" s="38">
        <f t="shared" si="85"/>
        <v>-2.733948174</v>
      </c>
      <c r="E1831" s="38">
        <f t="shared" si="86"/>
        <v>-5.5653480599999998</v>
      </c>
      <c r="F1831" s="37">
        <f>VLOOKUP(L1831,Mapping!D:H,5,0)</f>
        <v>0</v>
      </c>
      <c r="G1831" t="s">
        <v>562</v>
      </c>
      <c r="H1831" t="s">
        <v>242</v>
      </c>
      <c r="I1831" t="s">
        <v>1846</v>
      </c>
      <c r="J1831">
        <v>555100</v>
      </c>
      <c r="K1831" t="s">
        <v>691</v>
      </c>
      <c r="L1831">
        <v>555100</v>
      </c>
      <c r="M1831">
        <v>0</v>
      </c>
      <c r="N1831" t="s">
        <v>692</v>
      </c>
      <c r="O1831" t="s">
        <v>565</v>
      </c>
      <c r="P1831">
        <v>-28313998.859999999</v>
      </c>
      <c r="Q1831">
        <v>0</v>
      </c>
      <c r="R1831">
        <v>-27339481.739999998</v>
      </c>
      <c r="S1831">
        <v>0</v>
      </c>
      <c r="T1831">
        <v>-55653480.600000001</v>
      </c>
      <c r="U1831">
        <v>0</v>
      </c>
      <c r="V1831">
        <v>-28313998.859999999</v>
      </c>
      <c r="W1831">
        <v>0</v>
      </c>
      <c r="X1831">
        <v>-27339481.739999998</v>
      </c>
      <c r="Y1831">
        <v>0</v>
      </c>
      <c r="Z1831">
        <v>-55653480.600000001</v>
      </c>
      <c r="AA1831">
        <v>0</v>
      </c>
    </row>
    <row r="1832" spans="1:27" ht="15" customHeight="1" x14ac:dyDescent="0.25">
      <c r="A1832" s="37" t="str">
        <f t="shared" si="84"/>
        <v>LEBALF6.2</v>
      </c>
      <c r="B1832" s="37">
        <f>VLOOKUP(L1832,Mapping!D:F,3,0)</f>
        <v>6.2</v>
      </c>
      <c r="C1832" s="37" t="str">
        <f>VLOOKUP(L1832,Mapping!D:G,4,0)</f>
        <v>Accrual</v>
      </c>
      <c r="D1832" s="38">
        <f t="shared" si="85"/>
        <v>4.0637849999999994E-3</v>
      </c>
      <c r="E1832" s="38">
        <f t="shared" si="86"/>
        <v>8.1431509999999995E-3</v>
      </c>
      <c r="F1832" s="37">
        <f>VLOOKUP(L1832,Mapping!D:H,5,0)</f>
        <v>0</v>
      </c>
      <c r="G1832" t="s">
        <v>562</v>
      </c>
      <c r="H1832" t="s">
        <v>242</v>
      </c>
      <c r="I1832" t="s">
        <v>1846</v>
      </c>
      <c r="J1832">
        <v>555100</v>
      </c>
      <c r="K1832" t="s">
        <v>691</v>
      </c>
      <c r="L1832">
        <v>555329</v>
      </c>
      <c r="M1832">
        <v>0</v>
      </c>
      <c r="N1832" t="s">
        <v>693</v>
      </c>
      <c r="O1832" t="s">
        <v>565</v>
      </c>
      <c r="P1832">
        <v>0</v>
      </c>
      <c r="Q1832">
        <v>40793.660000000003</v>
      </c>
      <c r="R1832">
        <v>0</v>
      </c>
      <c r="S1832">
        <v>40637.85</v>
      </c>
      <c r="T1832">
        <v>0</v>
      </c>
      <c r="U1832">
        <v>81431.509999999995</v>
      </c>
      <c r="V1832">
        <v>0</v>
      </c>
      <c r="W1832">
        <v>40793.660000000003</v>
      </c>
      <c r="X1832">
        <v>0</v>
      </c>
      <c r="Y1832">
        <v>40637.85</v>
      </c>
      <c r="Z1832">
        <v>0</v>
      </c>
      <c r="AA1832">
        <v>81431.509999999995</v>
      </c>
    </row>
    <row r="1833" spans="1:27" ht="15" customHeight="1" x14ac:dyDescent="0.25">
      <c r="A1833" s="37" t="str">
        <f t="shared" si="84"/>
        <v>LEBALFIgnore</v>
      </c>
      <c r="B1833" s="37" t="str">
        <f>VLOOKUP(L1833,Mapping!D:F,3,0)</f>
        <v>Ignore</v>
      </c>
      <c r="C1833" s="37" t="str">
        <f>VLOOKUP(L1833,Mapping!D:G,4,0)</f>
        <v>Ignore</v>
      </c>
      <c r="D1833" s="38">
        <f t="shared" si="85"/>
        <v>-4.2372881000000001E-2</v>
      </c>
      <c r="E1833" s="38">
        <f t="shared" si="86"/>
        <v>-4.2372881000000001E-2</v>
      </c>
      <c r="F1833" s="37">
        <f>VLOOKUP(L1833,Mapping!D:H,5,0)</f>
        <v>0</v>
      </c>
      <c r="G1833" t="s">
        <v>562</v>
      </c>
      <c r="H1833" t="s">
        <v>242</v>
      </c>
      <c r="I1833" t="s">
        <v>1846</v>
      </c>
      <c r="J1833">
        <v>555100</v>
      </c>
      <c r="K1833" t="s">
        <v>691</v>
      </c>
      <c r="L1833">
        <v>557773</v>
      </c>
      <c r="M1833">
        <v>0</v>
      </c>
      <c r="N1833" t="s">
        <v>936</v>
      </c>
      <c r="O1833" t="s">
        <v>565</v>
      </c>
      <c r="P1833">
        <v>0</v>
      </c>
      <c r="Q1833">
        <v>0</v>
      </c>
      <c r="R1833">
        <v>-423728.81</v>
      </c>
      <c r="S1833">
        <v>0</v>
      </c>
      <c r="T1833">
        <v>-423728.81</v>
      </c>
      <c r="U1833">
        <v>0</v>
      </c>
      <c r="V1833">
        <v>0</v>
      </c>
      <c r="W1833">
        <v>0</v>
      </c>
      <c r="X1833">
        <v>-423728.81</v>
      </c>
      <c r="Y1833">
        <v>0</v>
      </c>
      <c r="Z1833">
        <v>-423728.81</v>
      </c>
      <c r="AA1833">
        <v>0</v>
      </c>
    </row>
    <row r="1834" spans="1:27" ht="15" customHeight="1" x14ac:dyDescent="0.25">
      <c r="A1834" s="37" t="str">
        <f t="shared" si="84"/>
        <v>LEBALFIgnore</v>
      </c>
      <c r="B1834" s="37" t="str">
        <f>VLOOKUP(L1834,Mapping!D:F,3,0)</f>
        <v>Ignore</v>
      </c>
      <c r="C1834" s="37" t="str">
        <f>VLOOKUP(L1834,Mapping!D:G,4,0)</f>
        <v>Ignore</v>
      </c>
      <c r="D1834" s="38">
        <f t="shared" si="85"/>
        <v>-3.8135590000000002E-3</v>
      </c>
      <c r="E1834" s="38">
        <f t="shared" si="86"/>
        <v>-3.8135590000000002E-3</v>
      </c>
      <c r="F1834" s="37">
        <f>VLOOKUP(L1834,Mapping!D:H,5,0)</f>
        <v>0</v>
      </c>
      <c r="G1834" t="s">
        <v>562</v>
      </c>
      <c r="H1834" t="s">
        <v>242</v>
      </c>
      <c r="I1834" t="s">
        <v>1846</v>
      </c>
      <c r="J1834">
        <v>555100</v>
      </c>
      <c r="K1834" t="s">
        <v>691</v>
      </c>
      <c r="L1834">
        <v>557774</v>
      </c>
      <c r="M1834">
        <v>0</v>
      </c>
      <c r="N1834" t="s">
        <v>937</v>
      </c>
      <c r="O1834" t="s">
        <v>565</v>
      </c>
      <c r="P1834">
        <v>0</v>
      </c>
      <c r="Q1834">
        <v>0</v>
      </c>
      <c r="R1834">
        <v>-38135.590000000004</v>
      </c>
      <c r="S1834">
        <v>0</v>
      </c>
      <c r="T1834">
        <v>-38135.590000000004</v>
      </c>
      <c r="U1834">
        <v>0</v>
      </c>
      <c r="V1834">
        <v>0</v>
      </c>
      <c r="W1834">
        <v>0</v>
      </c>
      <c r="X1834">
        <v>-38135.590000000004</v>
      </c>
      <c r="Y1834">
        <v>0</v>
      </c>
      <c r="Z1834">
        <v>-38135.590000000004</v>
      </c>
      <c r="AA1834">
        <v>0</v>
      </c>
    </row>
    <row r="1835" spans="1:27" ht="15" customHeight="1" x14ac:dyDescent="0.25">
      <c r="A1835" s="37" t="str">
        <f t="shared" si="84"/>
        <v>LEBALFIgnore</v>
      </c>
      <c r="B1835" s="37" t="str">
        <f>VLOOKUP(L1835,Mapping!D:F,3,0)</f>
        <v>Ignore</v>
      </c>
      <c r="C1835" s="37" t="str">
        <f>VLOOKUP(L1835,Mapping!D:G,4,0)</f>
        <v>Ignore</v>
      </c>
      <c r="D1835" s="38">
        <f t="shared" si="85"/>
        <v>-3.8135590000000002E-3</v>
      </c>
      <c r="E1835" s="38">
        <f t="shared" si="86"/>
        <v>-3.8135590000000002E-3</v>
      </c>
      <c r="F1835" s="37">
        <f>VLOOKUP(L1835,Mapping!D:H,5,0)</f>
        <v>0</v>
      </c>
      <c r="G1835" t="s">
        <v>562</v>
      </c>
      <c r="H1835" t="s">
        <v>242</v>
      </c>
      <c r="I1835" t="s">
        <v>1846</v>
      </c>
      <c r="J1835">
        <v>555100</v>
      </c>
      <c r="K1835" t="s">
        <v>691</v>
      </c>
      <c r="L1835">
        <v>557775</v>
      </c>
      <c r="M1835">
        <v>0</v>
      </c>
      <c r="N1835" t="s">
        <v>938</v>
      </c>
      <c r="O1835" t="s">
        <v>565</v>
      </c>
      <c r="P1835">
        <v>0</v>
      </c>
      <c r="Q1835">
        <v>0</v>
      </c>
      <c r="R1835">
        <v>-38135.590000000004</v>
      </c>
      <c r="S1835">
        <v>0</v>
      </c>
      <c r="T1835">
        <v>-38135.590000000004</v>
      </c>
      <c r="U1835">
        <v>0</v>
      </c>
      <c r="V1835">
        <v>0</v>
      </c>
      <c r="W1835">
        <v>0</v>
      </c>
      <c r="X1835">
        <v>-38135.590000000004</v>
      </c>
      <c r="Y1835">
        <v>0</v>
      </c>
      <c r="Z1835">
        <v>-38135.590000000004</v>
      </c>
      <c r="AA1835">
        <v>0</v>
      </c>
    </row>
    <row r="1836" spans="1:27" ht="15" customHeight="1" x14ac:dyDescent="0.25">
      <c r="A1836" s="37" t="str">
        <f t="shared" si="84"/>
        <v>LEBALFIgnore</v>
      </c>
      <c r="B1836" s="37" t="str">
        <f>VLOOKUP(L1836,Mapping!D:F,3,0)</f>
        <v>Ignore</v>
      </c>
      <c r="C1836" s="37" t="str">
        <f>VLOOKUP(L1836,Mapping!D:G,4,0)</f>
        <v>Ignore</v>
      </c>
      <c r="D1836" s="38">
        <f t="shared" si="85"/>
        <v>4.9999998999999996E-2</v>
      </c>
      <c r="E1836" s="38">
        <f t="shared" si="86"/>
        <v>4.9999998999999996E-2</v>
      </c>
      <c r="F1836" s="37">
        <f>VLOOKUP(L1836,Mapping!D:H,5,0)</f>
        <v>0</v>
      </c>
      <c r="G1836" t="s">
        <v>562</v>
      </c>
      <c r="H1836" t="s">
        <v>242</v>
      </c>
      <c r="I1836" t="s">
        <v>1846</v>
      </c>
      <c r="J1836">
        <v>555100</v>
      </c>
      <c r="K1836" t="s">
        <v>691</v>
      </c>
      <c r="L1836">
        <v>557776</v>
      </c>
      <c r="M1836">
        <v>0</v>
      </c>
      <c r="N1836" t="s">
        <v>939</v>
      </c>
      <c r="O1836" t="s">
        <v>565</v>
      </c>
      <c r="P1836">
        <v>0</v>
      </c>
      <c r="Q1836">
        <v>0</v>
      </c>
      <c r="R1836">
        <v>0</v>
      </c>
      <c r="S1836">
        <v>499999.99</v>
      </c>
      <c r="T1836">
        <v>0</v>
      </c>
      <c r="U1836">
        <v>499999.99</v>
      </c>
      <c r="V1836">
        <v>0</v>
      </c>
      <c r="W1836">
        <v>0</v>
      </c>
      <c r="X1836">
        <v>0</v>
      </c>
      <c r="Y1836">
        <v>499999.99</v>
      </c>
      <c r="Z1836">
        <v>0</v>
      </c>
      <c r="AA1836">
        <v>499999.99</v>
      </c>
    </row>
    <row r="1837" spans="1:27" ht="15" customHeight="1" x14ac:dyDescent="0.25">
      <c r="A1837" s="37" t="str">
        <f t="shared" si="84"/>
        <v>LEBALFIgnore</v>
      </c>
      <c r="B1837" s="37" t="str">
        <f>VLOOKUP(L1837,Mapping!D:F,3,0)</f>
        <v>Ignore</v>
      </c>
      <c r="C1837" s="37" t="str">
        <f>VLOOKUP(L1837,Mapping!D:G,4,0)</f>
        <v>Ignore</v>
      </c>
      <c r="D1837" s="38">
        <f t="shared" si="85"/>
        <v>-2.770542619</v>
      </c>
      <c r="E1837" s="38">
        <f t="shared" si="86"/>
        <v>-5.6347586649999997</v>
      </c>
      <c r="F1837" s="37">
        <f>VLOOKUP(L1837,Mapping!D:H,5,0)</f>
        <v>0</v>
      </c>
      <c r="G1837" t="s">
        <v>562</v>
      </c>
      <c r="H1837" t="s">
        <v>242</v>
      </c>
      <c r="I1837" t="s">
        <v>1846</v>
      </c>
      <c r="J1837">
        <v>555300</v>
      </c>
      <c r="K1837" t="s">
        <v>697</v>
      </c>
      <c r="L1837">
        <v>553143</v>
      </c>
      <c r="M1837">
        <v>0</v>
      </c>
      <c r="N1837" t="s">
        <v>698</v>
      </c>
      <c r="O1837" t="s">
        <v>565</v>
      </c>
      <c r="P1837">
        <v>-28642160.460000001</v>
      </c>
      <c r="Q1837">
        <v>0</v>
      </c>
      <c r="R1837">
        <v>-27705426.190000001</v>
      </c>
      <c r="S1837">
        <v>0</v>
      </c>
      <c r="T1837">
        <v>-56347586.649999999</v>
      </c>
      <c r="U1837">
        <v>0</v>
      </c>
      <c r="V1837">
        <v>-28642160.460000001</v>
      </c>
      <c r="W1837">
        <v>0</v>
      </c>
      <c r="X1837">
        <v>-27705426.190000001</v>
      </c>
      <c r="Y1837">
        <v>0</v>
      </c>
      <c r="Z1837">
        <v>-56347586.649999999</v>
      </c>
      <c r="AA1837">
        <v>0</v>
      </c>
    </row>
    <row r="1838" spans="1:27" ht="15" customHeight="1" x14ac:dyDescent="0.25">
      <c r="A1838" s="37" t="str">
        <f t="shared" si="84"/>
        <v>LEBFSFIgnore</v>
      </c>
      <c r="B1838" s="37" t="str">
        <f>VLOOKUP(L1838,Mapping!D:F,3,0)</f>
        <v>Ignore</v>
      </c>
      <c r="C1838" s="37" t="str">
        <f>VLOOKUP(L1838,Mapping!D:G,4,0)</f>
        <v>Ignore</v>
      </c>
      <c r="D1838" s="38">
        <f t="shared" si="85"/>
        <v>12.627824623</v>
      </c>
      <c r="E1838" s="38">
        <f t="shared" si="86"/>
        <v>-220.491924334</v>
      </c>
      <c r="F1838" s="37" t="str">
        <f>VLOOKUP(L1838,Mapping!D:H,5,0)</f>
        <v>AUM</v>
      </c>
      <c r="G1838" t="s">
        <v>562</v>
      </c>
      <c r="H1838" t="s">
        <v>260</v>
      </c>
      <c r="I1838" t="s">
        <v>263</v>
      </c>
      <c r="J1838">
        <v>101000</v>
      </c>
      <c r="K1838" t="s">
        <v>720</v>
      </c>
      <c r="L1838">
        <v>101100</v>
      </c>
      <c r="M1838">
        <v>0</v>
      </c>
      <c r="N1838" t="s">
        <v>721</v>
      </c>
      <c r="O1838" t="s">
        <v>565</v>
      </c>
      <c r="P1838">
        <v>-2331197489.5700002</v>
      </c>
      <c r="Q1838">
        <v>0</v>
      </c>
      <c r="R1838">
        <v>0</v>
      </c>
      <c r="S1838">
        <v>126278246.23</v>
      </c>
      <c r="T1838">
        <v>-2204919243.3400002</v>
      </c>
      <c r="U1838">
        <v>0</v>
      </c>
      <c r="V1838">
        <v>-2331197489.5700002</v>
      </c>
      <c r="W1838">
        <v>0</v>
      </c>
      <c r="X1838">
        <v>0</v>
      </c>
      <c r="Y1838">
        <v>126278246.23</v>
      </c>
      <c r="Z1838">
        <v>-2204919243.3400002</v>
      </c>
      <c r="AA1838">
        <v>0</v>
      </c>
    </row>
    <row r="1839" spans="1:27" ht="15" customHeight="1" x14ac:dyDescent="0.25">
      <c r="A1839" s="37" t="str">
        <f t="shared" si="84"/>
        <v>LEBFSFIgnore</v>
      </c>
      <c r="B1839" s="37" t="str">
        <f>VLOOKUP(L1839,Mapping!D:F,3,0)</f>
        <v>Ignore</v>
      </c>
      <c r="C1839" s="37" t="str">
        <f>VLOOKUP(L1839,Mapping!D:G,4,0)</f>
        <v>Ignore</v>
      </c>
      <c r="D1839" s="38">
        <f t="shared" si="85"/>
        <v>0</v>
      </c>
      <c r="E1839" s="38">
        <f t="shared" si="86"/>
        <v>-1.0000000000000001E-9</v>
      </c>
      <c r="F1839" s="37" t="str">
        <f>VLOOKUP(L1839,Mapping!D:H,5,0)</f>
        <v>AUM</v>
      </c>
      <c r="G1839" t="s">
        <v>562</v>
      </c>
      <c r="H1839" t="s">
        <v>260</v>
      </c>
      <c r="I1839" t="s">
        <v>263</v>
      </c>
      <c r="J1839">
        <v>105000</v>
      </c>
      <c r="K1839" t="s">
        <v>568</v>
      </c>
      <c r="L1839">
        <v>105100</v>
      </c>
      <c r="M1839">
        <v>0</v>
      </c>
      <c r="N1839" t="s">
        <v>569</v>
      </c>
      <c r="O1839" t="s">
        <v>565</v>
      </c>
      <c r="P1839">
        <v>-0.01</v>
      </c>
      <c r="Q1839">
        <v>0</v>
      </c>
      <c r="R1839">
        <v>0</v>
      </c>
      <c r="S1839">
        <v>0</v>
      </c>
      <c r="T1839">
        <v>-0.01</v>
      </c>
      <c r="U1839">
        <v>0</v>
      </c>
      <c r="V1839">
        <v>-0.01</v>
      </c>
      <c r="W1839">
        <v>0</v>
      </c>
      <c r="X1839">
        <v>0</v>
      </c>
      <c r="Y1839">
        <v>0</v>
      </c>
      <c r="Z1839">
        <v>-0.01</v>
      </c>
      <c r="AA1839">
        <v>0</v>
      </c>
    </row>
    <row r="1840" spans="1:27" ht="15" customHeight="1" x14ac:dyDescent="0.25">
      <c r="A1840" s="37" t="str">
        <f t="shared" si="84"/>
        <v>LEBFSFIgnore</v>
      </c>
      <c r="B1840" s="37" t="str">
        <f>VLOOKUP(L1840,Mapping!D:F,3,0)</f>
        <v>Ignore</v>
      </c>
      <c r="C1840" s="37" t="str">
        <f>VLOOKUP(L1840,Mapping!D:G,4,0)</f>
        <v>Ignore</v>
      </c>
      <c r="D1840" s="38">
        <f t="shared" si="85"/>
        <v>0</v>
      </c>
      <c r="E1840" s="38">
        <f t="shared" si="86"/>
        <v>-0.13688</v>
      </c>
      <c r="F1840" s="37" t="str">
        <f>VLOOKUP(L1840,Mapping!D:H,5,0)</f>
        <v>AUM</v>
      </c>
      <c r="G1840" t="s">
        <v>562</v>
      </c>
      <c r="H1840" t="s">
        <v>260</v>
      </c>
      <c r="I1840" t="s">
        <v>263</v>
      </c>
      <c r="J1840">
        <v>110000</v>
      </c>
      <c r="K1840" t="s">
        <v>570</v>
      </c>
      <c r="L1840">
        <v>110116</v>
      </c>
      <c r="M1840">
        <v>0</v>
      </c>
      <c r="N1840" t="s">
        <v>573</v>
      </c>
      <c r="O1840" t="s">
        <v>565</v>
      </c>
      <c r="P1840">
        <v>-1368800</v>
      </c>
      <c r="Q1840">
        <v>0</v>
      </c>
      <c r="R1840">
        <v>0</v>
      </c>
      <c r="S1840">
        <v>0</v>
      </c>
      <c r="T1840">
        <v>-1368800</v>
      </c>
      <c r="U1840">
        <v>0</v>
      </c>
      <c r="V1840">
        <v>-1368800</v>
      </c>
      <c r="W1840">
        <v>0</v>
      </c>
      <c r="X1840">
        <v>0</v>
      </c>
      <c r="Y1840">
        <v>0</v>
      </c>
      <c r="Z1840">
        <v>-1368800</v>
      </c>
      <c r="AA1840">
        <v>0</v>
      </c>
    </row>
    <row r="1841" spans="1:27" ht="15" customHeight="1" x14ac:dyDescent="0.25">
      <c r="A1841" s="37" t="str">
        <f t="shared" si="84"/>
        <v>LEBFSFIgnore</v>
      </c>
      <c r="B1841" s="37" t="str">
        <f>VLOOKUP(L1841,Mapping!D:F,3,0)</f>
        <v>Ignore</v>
      </c>
      <c r="C1841" s="37" t="str">
        <f>VLOOKUP(L1841,Mapping!D:G,4,0)</f>
        <v>Ignore</v>
      </c>
      <c r="D1841" s="38">
        <f t="shared" si="85"/>
        <v>0</v>
      </c>
      <c r="E1841" s="38">
        <f t="shared" si="86"/>
        <v>-7.0551770000000001E-3</v>
      </c>
      <c r="F1841" s="37" t="str">
        <f>VLOOKUP(L1841,Mapping!D:H,5,0)</f>
        <v>AUM</v>
      </c>
      <c r="G1841" t="s">
        <v>562</v>
      </c>
      <c r="H1841" t="s">
        <v>260</v>
      </c>
      <c r="I1841" t="s">
        <v>263</v>
      </c>
      <c r="J1841">
        <v>110000</v>
      </c>
      <c r="K1841" t="s">
        <v>570</v>
      </c>
      <c r="L1841">
        <v>110125</v>
      </c>
      <c r="M1841">
        <v>0</v>
      </c>
      <c r="N1841" t="s">
        <v>1315</v>
      </c>
      <c r="O1841" t="s">
        <v>565</v>
      </c>
      <c r="P1841">
        <v>-70551.77</v>
      </c>
      <c r="Q1841">
        <v>0</v>
      </c>
      <c r="R1841">
        <v>0</v>
      </c>
      <c r="S1841">
        <v>0</v>
      </c>
      <c r="T1841">
        <v>-70551.77</v>
      </c>
      <c r="U1841">
        <v>0</v>
      </c>
      <c r="V1841">
        <v>-70551.77</v>
      </c>
      <c r="W1841">
        <v>0</v>
      </c>
      <c r="X1841">
        <v>0</v>
      </c>
      <c r="Y1841">
        <v>0</v>
      </c>
      <c r="Z1841">
        <v>-70551.77</v>
      </c>
      <c r="AA1841">
        <v>0</v>
      </c>
    </row>
    <row r="1842" spans="1:27" ht="15" customHeight="1" x14ac:dyDescent="0.25">
      <c r="A1842" s="37" t="str">
        <f t="shared" si="84"/>
        <v>LEBFSFIgnore</v>
      </c>
      <c r="B1842" s="37" t="str">
        <f>VLOOKUP(L1842,Mapping!D:F,3,0)</f>
        <v>Ignore</v>
      </c>
      <c r="C1842" s="37" t="str">
        <f>VLOOKUP(L1842,Mapping!D:G,4,0)</f>
        <v>Ignore</v>
      </c>
      <c r="D1842" s="38">
        <f t="shared" si="85"/>
        <v>0.33210564999999997</v>
      </c>
      <c r="E1842" s="38">
        <f t="shared" si="86"/>
        <v>-11.35569997</v>
      </c>
      <c r="F1842" s="37" t="str">
        <f>VLOOKUP(L1842,Mapping!D:H,5,0)</f>
        <v>AUM</v>
      </c>
      <c r="G1842" t="s">
        <v>562</v>
      </c>
      <c r="H1842" t="s">
        <v>260</v>
      </c>
      <c r="I1842" t="s">
        <v>263</v>
      </c>
      <c r="J1842">
        <v>110000</v>
      </c>
      <c r="K1842" t="s">
        <v>570</v>
      </c>
      <c r="L1842">
        <v>110247</v>
      </c>
      <c r="M1842">
        <v>0</v>
      </c>
      <c r="N1842" t="s">
        <v>574</v>
      </c>
      <c r="O1842" t="s">
        <v>565</v>
      </c>
      <c r="P1842">
        <v>-116878056.2</v>
      </c>
      <c r="Q1842">
        <v>0</v>
      </c>
      <c r="R1842">
        <v>0</v>
      </c>
      <c r="S1842">
        <v>3321056.5</v>
      </c>
      <c r="T1842">
        <v>-113556999.7</v>
      </c>
      <c r="U1842">
        <v>0</v>
      </c>
      <c r="V1842">
        <v>-116878056.2</v>
      </c>
      <c r="W1842">
        <v>0</v>
      </c>
      <c r="X1842">
        <v>0</v>
      </c>
      <c r="Y1842">
        <v>3321056.5</v>
      </c>
      <c r="Z1842">
        <v>-113556999.7</v>
      </c>
      <c r="AA1842">
        <v>0</v>
      </c>
    </row>
    <row r="1843" spans="1:27" ht="15" customHeight="1" x14ac:dyDescent="0.25">
      <c r="A1843" s="37" t="str">
        <f t="shared" si="84"/>
        <v>LEBFSFIgnore</v>
      </c>
      <c r="B1843" s="37" t="str">
        <f>VLOOKUP(L1843,Mapping!D:F,3,0)</f>
        <v>Ignore</v>
      </c>
      <c r="C1843" s="37" t="str">
        <f>VLOOKUP(L1843,Mapping!D:G,4,0)</f>
        <v>Ignore</v>
      </c>
      <c r="D1843" s="38">
        <f t="shared" si="85"/>
        <v>-0.11199580000000001</v>
      </c>
      <c r="E1843" s="38">
        <f t="shared" si="86"/>
        <v>-0.1285578</v>
      </c>
      <c r="F1843" s="37" t="str">
        <f>VLOOKUP(L1843,Mapping!D:H,5,0)</f>
        <v>AUM</v>
      </c>
      <c r="G1843" t="s">
        <v>562</v>
      </c>
      <c r="H1843" t="s">
        <v>260</v>
      </c>
      <c r="I1843" t="s">
        <v>263</v>
      </c>
      <c r="J1843">
        <v>132000</v>
      </c>
      <c r="K1843" t="s">
        <v>575</v>
      </c>
      <c r="L1843">
        <v>132100</v>
      </c>
      <c r="M1843">
        <v>0</v>
      </c>
      <c r="N1843" t="s">
        <v>723</v>
      </c>
      <c r="O1843" t="s">
        <v>565</v>
      </c>
      <c r="P1843">
        <v>-165620</v>
      </c>
      <c r="Q1843">
        <v>0</v>
      </c>
      <c r="R1843">
        <v>-1119958</v>
      </c>
      <c r="S1843">
        <v>0</v>
      </c>
      <c r="T1843">
        <v>-1285578</v>
      </c>
      <c r="U1843">
        <v>0</v>
      </c>
      <c r="V1843">
        <v>-165620</v>
      </c>
      <c r="W1843">
        <v>0</v>
      </c>
      <c r="X1843">
        <v>-1119958</v>
      </c>
      <c r="Y1843">
        <v>0</v>
      </c>
      <c r="Z1843">
        <v>-1285578</v>
      </c>
      <c r="AA1843">
        <v>0</v>
      </c>
    </row>
    <row r="1844" spans="1:27" ht="15" customHeight="1" x14ac:dyDescent="0.25">
      <c r="A1844" s="37" t="str">
        <f t="shared" si="84"/>
        <v>LEBFSFIgnore</v>
      </c>
      <c r="B1844" s="37" t="str">
        <f>VLOOKUP(L1844,Mapping!D:F,3,0)</f>
        <v>Ignore</v>
      </c>
      <c r="C1844" s="37" t="str">
        <f>VLOOKUP(L1844,Mapping!D:G,4,0)</f>
        <v>Ignore</v>
      </c>
      <c r="D1844" s="38">
        <f t="shared" si="85"/>
        <v>-3.012248085</v>
      </c>
      <c r="E1844" s="38">
        <f t="shared" si="86"/>
        <v>-3.0288438449999999</v>
      </c>
      <c r="F1844" s="37" t="str">
        <f>VLOOKUP(L1844,Mapping!D:H,5,0)</f>
        <v>AUM</v>
      </c>
      <c r="G1844" t="s">
        <v>562</v>
      </c>
      <c r="H1844" t="s">
        <v>260</v>
      </c>
      <c r="I1844" t="s">
        <v>263</v>
      </c>
      <c r="J1844">
        <v>132000</v>
      </c>
      <c r="K1844" t="s">
        <v>575</v>
      </c>
      <c r="L1844">
        <v>132121</v>
      </c>
      <c r="M1844">
        <v>0</v>
      </c>
      <c r="N1844" t="s">
        <v>576</v>
      </c>
      <c r="O1844" t="s">
        <v>565</v>
      </c>
      <c r="P1844">
        <v>-165957.6</v>
      </c>
      <c r="Q1844">
        <v>0</v>
      </c>
      <c r="R1844">
        <v>-30122480.850000001</v>
      </c>
      <c r="S1844">
        <v>0</v>
      </c>
      <c r="T1844">
        <v>-30288438.449999999</v>
      </c>
      <c r="U1844">
        <v>0</v>
      </c>
      <c r="V1844">
        <v>-165957.6</v>
      </c>
      <c r="W1844">
        <v>0</v>
      </c>
      <c r="X1844">
        <v>-30122480.850000001</v>
      </c>
      <c r="Y1844">
        <v>0</v>
      </c>
      <c r="Z1844">
        <v>-30288438.449999999</v>
      </c>
      <c r="AA1844">
        <v>0</v>
      </c>
    </row>
    <row r="1845" spans="1:27" ht="15" customHeight="1" x14ac:dyDescent="0.25">
      <c r="A1845" s="37" t="str">
        <f t="shared" si="84"/>
        <v>LEBFSFIgnore</v>
      </c>
      <c r="B1845" s="37" t="str">
        <f>VLOOKUP(L1845,Mapping!D:F,3,0)</f>
        <v>Ignore</v>
      </c>
      <c r="C1845" s="37" t="str">
        <f>VLOOKUP(L1845,Mapping!D:G,4,0)</f>
        <v>Ignore</v>
      </c>
      <c r="D1845" s="38">
        <f t="shared" si="85"/>
        <v>-4.2629615999999995E-2</v>
      </c>
      <c r="E1845" s="38">
        <f t="shared" si="86"/>
        <v>5.9614999999999998E-5</v>
      </c>
      <c r="F1845" s="37" t="str">
        <f>VLOOKUP(L1845,Mapping!D:H,5,0)</f>
        <v>AUM</v>
      </c>
      <c r="G1845" t="s">
        <v>562</v>
      </c>
      <c r="H1845" t="s">
        <v>260</v>
      </c>
      <c r="I1845" t="s">
        <v>263</v>
      </c>
      <c r="J1845">
        <v>132000</v>
      </c>
      <c r="K1845" t="s">
        <v>575</v>
      </c>
      <c r="L1845">
        <v>132124</v>
      </c>
      <c r="M1845">
        <v>0</v>
      </c>
      <c r="N1845" t="s">
        <v>577</v>
      </c>
      <c r="O1845" t="s">
        <v>565</v>
      </c>
      <c r="P1845">
        <v>0</v>
      </c>
      <c r="Q1845">
        <v>426892.31</v>
      </c>
      <c r="R1845">
        <v>-426296.16</v>
      </c>
      <c r="S1845">
        <v>0</v>
      </c>
      <c r="T1845">
        <v>0</v>
      </c>
      <c r="U1845">
        <v>596.15</v>
      </c>
      <c r="V1845">
        <v>0</v>
      </c>
      <c r="W1845">
        <v>426892.31</v>
      </c>
      <c r="X1845">
        <v>-426296.16</v>
      </c>
      <c r="Y1845">
        <v>0</v>
      </c>
      <c r="Z1845">
        <v>0</v>
      </c>
      <c r="AA1845">
        <v>596.15</v>
      </c>
    </row>
    <row r="1846" spans="1:27" ht="15" customHeight="1" x14ac:dyDescent="0.25">
      <c r="A1846" s="37" t="str">
        <f t="shared" si="84"/>
        <v>LEBFSFIgnore</v>
      </c>
      <c r="B1846" s="37" t="str">
        <f>VLOOKUP(L1846,Mapping!D:F,3,0)</f>
        <v>Ignore</v>
      </c>
      <c r="C1846" s="37" t="str">
        <f>VLOOKUP(L1846,Mapping!D:G,4,0)</f>
        <v>Ignore</v>
      </c>
      <c r="D1846" s="38">
        <f t="shared" si="85"/>
        <v>0</v>
      </c>
      <c r="E1846" s="38">
        <f t="shared" si="86"/>
        <v>-1E-3</v>
      </c>
      <c r="F1846" s="37" t="str">
        <f>VLOOKUP(L1846,Mapping!D:H,5,0)</f>
        <v>AUM</v>
      </c>
      <c r="G1846" t="s">
        <v>562</v>
      </c>
      <c r="H1846" t="s">
        <v>260</v>
      </c>
      <c r="I1846" t="s">
        <v>263</v>
      </c>
      <c r="J1846">
        <v>140000</v>
      </c>
      <c r="K1846" t="s">
        <v>579</v>
      </c>
      <c r="L1846">
        <v>140101</v>
      </c>
      <c r="M1846">
        <v>0</v>
      </c>
      <c r="N1846" t="s">
        <v>1209</v>
      </c>
      <c r="O1846" t="s">
        <v>565</v>
      </c>
      <c r="P1846">
        <v>-10000</v>
      </c>
      <c r="Q1846">
        <v>0</v>
      </c>
      <c r="R1846">
        <v>0</v>
      </c>
      <c r="S1846">
        <v>0</v>
      </c>
      <c r="T1846">
        <v>-10000</v>
      </c>
      <c r="U1846">
        <v>0</v>
      </c>
      <c r="V1846">
        <v>-10000</v>
      </c>
      <c r="W1846">
        <v>0</v>
      </c>
      <c r="X1846">
        <v>0</v>
      </c>
      <c r="Y1846">
        <v>0</v>
      </c>
      <c r="Z1846">
        <v>-10000</v>
      </c>
      <c r="AA1846">
        <v>0</v>
      </c>
    </row>
    <row r="1847" spans="1:27" ht="15" customHeight="1" x14ac:dyDescent="0.25">
      <c r="A1847" s="37" t="str">
        <f t="shared" si="84"/>
        <v>LEBFSFIgnore</v>
      </c>
      <c r="B1847" s="37" t="str">
        <f>VLOOKUP(L1847,Mapping!D:F,3,0)</f>
        <v>Ignore</v>
      </c>
      <c r="C1847" s="37" t="str">
        <f>VLOOKUP(L1847,Mapping!D:G,4,0)</f>
        <v>Ignore</v>
      </c>
      <c r="D1847" s="38">
        <f t="shared" si="85"/>
        <v>0</v>
      </c>
      <c r="E1847" s="38">
        <f t="shared" si="86"/>
        <v>-5.0000000000000001E-4</v>
      </c>
      <c r="F1847" s="37" t="str">
        <f>VLOOKUP(L1847,Mapping!D:H,5,0)</f>
        <v>AUM</v>
      </c>
      <c r="G1847" t="s">
        <v>562</v>
      </c>
      <c r="H1847" t="s">
        <v>260</v>
      </c>
      <c r="I1847" t="s">
        <v>263</v>
      </c>
      <c r="J1847">
        <v>140000</v>
      </c>
      <c r="K1847" t="s">
        <v>579</v>
      </c>
      <c r="L1847">
        <v>140311</v>
      </c>
      <c r="M1847">
        <v>0</v>
      </c>
      <c r="N1847" t="s">
        <v>1201</v>
      </c>
      <c r="O1847" t="s">
        <v>565</v>
      </c>
      <c r="P1847">
        <v>-5000</v>
      </c>
      <c r="Q1847">
        <v>0</v>
      </c>
      <c r="R1847">
        <v>0</v>
      </c>
      <c r="S1847">
        <v>0</v>
      </c>
      <c r="T1847">
        <v>-5000</v>
      </c>
      <c r="U1847">
        <v>0</v>
      </c>
      <c r="V1847">
        <v>-5000</v>
      </c>
      <c r="W1847">
        <v>0</v>
      </c>
      <c r="X1847">
        <v>0</v>
      </c>
      <c r="Y1847">
        <v>0</v>
      </c>
      <c r="Z1847">
        <v>-5000</v>
      </c>
      <c r="AA1847">
        <v>0</v>
      </c>
    </row>
    <row r="1848" spans="1:27" ht="15" customHeight="1" x14ac:dyDescent="0.25">
      <c r="A1848" s="37" t="str">
        <f t="shared" si="84"/>
        <v>LEBFSFIgnore</v>
      </c>
      <c r="B1848" s="37" t="str">
        <f>VLOOKUP(L1848,Mapping!D:F,3,0)</f>
        <v>Ignore</v>
      </c>
      <c r="C1848" s="37" t="str">
        <f>VLOOKUP(L1848,Mapping!D:G,4,0)</f>
        <v>Ignore</v>
      </c>
      <c r="D1848" s="38">
        <f t="shared" si="85"/>
        <v>-6.3722399999999993E-4</v>
      </c>
      <c r="E1848" s="38">
        <f t="shared" si="86"/>
        <v>-2.5460105E-2</v>
      </c>
      <c r="F1848" s="37" t="str">
        <f>VLOOKUP(L1848,Mapping!D:H,5,0)</f>
        <v>AUM</v>
      </c>
      <c r="G1848" t="s">
        <v>562</v>
      </c>
      <c r="H1848" t="s">
        <v>260</v>
      </c>
      <c r="I1848" t="s">
        <v>263</v>
      </c>
      <c r="J1848">
        <v>140000</v>
      </c>
      <c r="K1848" t="s">
        <v>579</v>
      </c>
      <c r="L1848">
        <v>140500</v>
      </c>
      <c r="M1848">
        <v>0</v>
      </c>
      <c r="N1848" t="s">
        <v>584</v>
      </c>
      <c r="O1848" t="s">
        <v>565</v>
      </c>
      <c r="P1848">
        <v>-248228.81</v>
      </c>
      <c r="Q1848">
        <v>0</v>
      </c>
      <c r="R1848">
        <v>-6372.24</v>
      </c>
      <c r="S1848">
        <v>0</v>
      </c>
      <c r="T1848">
        <v>-254601.05</v>
      </c>
      <c r="U1848">
        <v>0</v>
      </c>
      <c r="V1848">
        <v>-248228.81</v>
      </c>
      <c r="W1848">
        <v>0</v>
      </c>
      <c r="X1848">
        <v>-6372.24</v>
      </c>
      <c r="Y1848">
        <v>0</v>
      </c>
      <c r="Z1848">
        <v>-254601.05</v>
      </c>
      <c r="AA1848">
        <v>0</v>
      </c>
    </row>
    <row r="1849" spans="1:27" ht="15" customHeight="1" x14ac:dyDescent="0.25">
      <c r="A1849" s="37" t="str">
        <f t="shared" si="84"/>
        <v>LEBFSFIgnore</v>
      </c>
      <c r="B1849" s="37" t="str">
        <f>VLOOKUP(L1849,Mapping!D:F,3,0)</f>
        <v>Ignore</v>
      </c>
      <c r="C1849" s="37" t="str">
        <f>VLOOKUP(L1849,Mapping!D:G,4,0)</f>
        <v>Ignore</v>
      </c>
      <c r="D1849" s="38">
        <f t="shared" si="85"/>
        <v>5.0281359999999999E-3</v>
      </c>
      <c r="E1849" s="38">
        <f t="shared" si="86"/>
        <v>-3.2855053000000002E-2</v>
      </c>
      <c r="F1849" s="37" t="str">
        <f>VLOOKUP(L1849,Mapping!D:H,5,0)</f>
        <v>AUM</v>
      </c>
      <c r="G1849" t="s">
        <v>562</v>
      </c>
      <c r="H1849" t="s">
        <v>260</v>
      </c>
      <c r="I1849" t="s">
        <v>263</v>
      </c>
      <c r="J1849">
        <v>140000</v>
      </c>
      <c r="K1849" t="s">
        <v>579</v>
      </c>
      <c r="L1849">
        <v>140551</v>
      </c>
      <c r="M1849">
        <v>0</v>
      </c>
      <c r="N1849" t="s">
        <v>926</v>
      </c>
      <c r="O1849" t="s">
        <v>565</v>
      </c>
      <c r="P1849">
        <v>-378831.89</v>
      </c>
      <c r="Q1849">
        <v>0</v>
      </c>
      <c r="R1849">
        <v>0</v>
      </c>
      <c r="S1849">
        <v>50281.36</v>
      </c>
      <c r="T1849">
        <v>-328550.53000000003</v>
      </c>
      <c r="U1849">
        <v>0</v>
      </c>
      <c r="V1849">
        <v>-378831.89</v>
      </c>
      <c r="W1849">
        <v>0</v>
      </c>
      <c r="X1849">
        <v>0</v>
      </c>
      <c r="Y1849">
        <v>50281.36</v>
      </c>
      <c r="Z1849">
        <v>-328550.53000000003</v>
      </c>
      <c r="AA1849">
        <v>0</v>
      </c>
    </row>
    <row r="1850" spans="1:27" ht="15" customHeight="1" x14ac:dyDescent="0.25">
      <c r="A1850" s="37" t="str">
        <f t="shared" si="84"/>
        <v>LEBFSFIgnore</v>
      </c>
      <c r="B1850" s="37" t="str">
        <f>VLOOKUP(L1850,Mapping!D:F,3,0)</f>
        <v>Ignore</v>
      </c>
      <c r="C1850" s="37" t="str">
        <f>VLOOKUP(L1850,Mapping!D:G,4,0)</f>
        <v>Ignore</v>
      </c>
      <c r="D1850" s="38">
        <f t="shared" si="85"/>
        <v>-6.1664480000000006E-3</v>
      </c>
      <c r="E1850" s="38">
        <f t="shared" si="86"/>
        <v>-8.3014180000000014E-3</v>
      </c>
      <c r="F1850" s="37" t="str">
        <f>VLOOKUP(L1850,Mapping!D:H,5,0)</f>
        <v>AUM</v>
      </c>
      <c r="G1850" t="s">
        <v>562</v>
      </c>
      <c r="H1850" t="s">
        <v>260</v>
      </c>
      <c r="I1850" t="s">
        <v>263</v>
      </c>
      <c r="J1850">
        <v>152000</v>
      </c>
      <c r="K1850" t="s">
        <v>585</v>
      </c>
      <c r="L1850">
        <v>152248</v>
      </c>
      <c r="M1850">
        <v>0</v>
      </c>
      <c r="N1850" t="s">
        <v>590</v>
      </c>
      <c r="O1850" t="s">
        <v>565</v>
      </c>
      <c r="P1850">
        <v>-21349.7</v>
      </c>
      <c r="Q1850">
        <v>0</v>
      </c>
      <c r="R1850">
        <v>-61664.480000000003</v>
      </c>
      <c r="S1850">
        <v>0</v>
      </c>
      <c r="T1850">
        <v>-83014.180000000008</v>
      </c>
      <c r="U1850">
        <v>0</v>
      </c>
      <c r="V1850">
        <v>-21349.7</v>
      </c>
      <c r="W1850">
        <v>0</v>
      </c>
      <c r="X1850">
        <v>-61664.480000000003</v>
      </c>
      <c r="Y1850">
        <v>0</v>
      </c>
      <c r="Z1850">
        <v>-83014.180000000008</v>
      </c>
      <c r="AA1850">
        <v>0</v>
      </c>
    </row>
    <row r="1851" spans="1:27" ht="15" customHeight="1" x14ac:dyDescent="0.25">
      <c r="A1851" s="37" t="str">
        <f t="shared" si="84"/>
        <v>LEBFSFIgnore</v>
      </c>
      <c r="B1851" s="37" t="str">
        <f>VLOOKUP(L1851,Mapping!D:F,3,0)</f>
        <v>Ignore</v>
      </c>
      <c r="C1851" s="37" t="str">
        <f>VLOOKUP(L1851,Mapping!D:G,4,0)</f>
        <v>Ignore</v>
      </c>
      <c r="D1851" s="38">
        <f t="shared" si="85"/>
        <v>29.48130128</v>
      </c>
      <c r="E1851" s="38">
        <f t="shared" si="86"/>
        <v>-19.455969933999999</v>
      </c>
      <c r="F1851" s="37" t="str">
        <f>VLOOKUP(L1851,Mapping!D:H,5,0)</f>
        <v>AUM</v>
      </c>
      <c r="G1851" t="s">
        <v>562</v>
      </c>
      <c r="H1851" t="s">
        <v>260</v>
      </c>
      <c r="I1851" t="s">
        <v>263</v>
      </c>
      <c r="J1851">
        <v>160000</v>
      </c>
      <c r="K1851" t="s">
        <v>591</v>
      </c>
      <c r="L1851">
        <v>161100</v>
      </c>
      <c r="M1851">
        <v>0</v>
      </c>
      <c r="N1851" t="s">
        <v>725</v>
      </c>
      <c r="O1851" t="s">
        <v>565</v>
      </c>
      <c r="P1851">
        <v>-489372712.13999999</v>
      </c>
      <c r="Q1851">
        <v>0</v>
      </c>
      <c r="R1851">
        <v>0</v>
      </c>
      <c r="S1851">
        <v>294813012.80000001</v>
      </c>
      <c r="T1851">
        <v>-194559699.34</v>
      </c>
      <c r="U1851">
        <v>0</v>
      </c>
      <c r="V1851">
        <v>-489372712.13999999</v>
      </c>
      <c r="W1851">
        <v>0</v>
      </c>
      <c r="X1851">
        <v>0</v>
      </c>
      <c r="Y1851">
        <v>294813012.80000001</v>
      </c>
      <c r="Z1851">
        <v>-194559699.34</v>
      </c>
      <c r="AA1851">
        <v>0</v>
      </c>
    </row>
    <row r="1852" spans="1:27" ht="15" customHeight="1" x14ac:dyDescent="0.25">
      <c r="A1852" s="37" t="str">
        <f t="shared" si="84"/>
        <v>LEBFSFIgnore</v>
      </c>
      <c r="B1852" s="37" t="str">
        <f>VLOOKUP(L1852,Mapping!D:F,3,0)</f>
        <v>Ignore</v>
      </c>
      <c r="C1852" s="37" t="str">
        <f>VLOOKUP(L1852,Mapping!D:G,4,0)</f>
        <v>Ignore</v>
      </c>
      <c r="D1852" s="38">
        <f t="shared" si="85"/>
        <v>1.66961E-4</v>
      </c>
      <c r="E1852" s="38">
        <f t="shared" si="86"/>
        <v>-1.313222E-3</v>
      </c>
      <c r="F1852" s="37" t="str">
        <f>VLOOKUP(L1852,Mapping!D:H,5,0)</f>
        <v>AUM</v>
      </c>
      <c r="G1852" t="s">
        <v>562</v>
      </c>
      <c r="H1852" t="s">
        <v>260</v>
      </c>
      <c r="I1852" t="s">
        <v>263</v>
      </c>
      <c r="J1852">
        <v>212000</v>
      </c>
      <c r="K1852" t="s">
        <v>595</v>
      </c>
      <c r="L1852">
        <v>210123</v>
      </c>
      <c r="M1852">
        <v>0</v>
      </c>
      <c r="N1852" t="s">
        <v>1191</v>
      </c>
      <c r="O1852" t="s">
        <v>565</v>
      </c>
      <c r="P1852">
        <v>-14801.83</v>
      </c>
      <c r="Q1852">
        <v>0</v>
      </c>
      <c r="R1852">
        <v>0</v>
      </c>
      <c r="S1852">
        <v>1669.61</v>
      </c>
      <c r="T1852">
        <v>-13132.22</v>
      </c>
      <c r="U1852">
        <v>0</v>
      </c>
      <c r="V1852">
        <v>-14801.83</v>
      </c>
      <c r="W1852">
        <v>0</v>
      </c>
      <c r="X1852">
        <v>0</v>
      </c>
      <c r="Y1852">
        <v>1669.61</v>
      </c>
      <c r="Z1852">
        <v>-13132.22</v>
      </c>
      <c r="AA1852">
        <v>0</v>
      </c>
    </row>
    <row r="1853" spans="1:27" ht="15" customHeight="1" x14ac:dyDescent="0.25">
      <c r="A1853" s="37" t="str">
        <f t="shared" si="84"/>
        <v>LEBFSFIgnore</v>
      </c>
      <c r="B1853" s="37" t="str">
        <f>VLOOKUP(L1853,Mapping!D:F,3,0)</f>
        <v>Ignore</v>
      </c>
      <c r="C1853" s="37" t="str">
        <f>VLOOKUP(L1853,Mapping!D:G,4,0)</f>
        <v>Ignore</v>
      </c>
      <c r="D1853" s="38">
        <f t="shared" si="85"/>
        <v>-5.0281359999999999E-3</v>
      </c>
      <c r="E1853" s="38">
        <f t="shared" si="86"/>
        <v>3.2855052000000003E-2</v>
      </c>
      <c r="F1853" s="37" t="str">
        <f>VLOOKUP(L1853,Mapping!D:H,5,0)</f>
        <v>AUM</v>
      </c>
      <c r="G1853" t="s">
        <v>562</v>
      </c>
      <c r="H1853" t="s">
        <v>260</v>
      </c>
      <c r="I1853" t="s">
        <v>263</v>
      </c>
      <c r="J1853">
        <v>212000</v>
      </c>
      <c r="K1853" t="s">
        <v>595</v>
      </c>
      <c r="L1853">
        <v>210168</v>
      </c>
      <c r="M1853">
        <v>0</v>
      </c>
      <c r="N1853" t="s">
        <v>927</v>
      </c>
      <c r="O1853" t="s">
        <v>565</v>
      </c>
      <c r="P1853">
        <v>0</v>
      </c>
      <c r="Q1853">
        <v>378831.88</v>
      </c>
      <c r="R1853">
        <v>-50281.36</v>
      </c>
      <c r="S1853">
        <v>0</v>
      </c>
      <c r="T1853">
        <v>0</v>
      </c>
      <c r="U1853">
        <v>328550.52</v>
      </c>
      <c r="V1853">
        <v>0</v>
      </c>
      <c r="W1853">
        <v>378831.88</v>
      </c>
      <c r="X1853">
        <v>-50281.36</v>
      </c>
      <c r="Y1853">
        <v>0</v>
      </c>
      <c r="Z1853">
        <v>0</v>
      </c>
      <c r="AA1853">
        <v>328550.52</v>
      </c>
    </row>
    <row r="1854" spans="1:27" ht="15" customHeight="1" x14ac:dyDescent="0.25">
      <c r="A1854" s="37" t="str">
        <f t="shared" si="84"/>
        <v>LEBFSFIgnore</v>
      </c>
      <c r="B1854" s="37" t="str">
        <f>VLOOKUP(L1854,Mapping!D:F,3,0)</f>
        <v>Ignore</v>
      </c>
      <c r="C1854" s="37" t="str">
        <f>VLOOKUP(L1854,Mapping!D:G,4,0)</f>
        <v>Ignore</v>
      </c>
      <c r="D1854" s="38">
        <f t="shared" si="85"/>
        <v>0.22522010499999998</v>
      </c>
      <c r="E1854" s="38">
        <f t="shared" si="86"/>
        <v>0.22522010499999998</v>
      </c>
      <c r="F1854" s="37" t="str">
        <f>VLOOKUP(L1854,Mapping!D:H,5,0)</f>
        <v>AUM</v>
      </c>
      <c r="G1854" t="s">
        <v>562</v>
      </c>
      <c r="H1854" t="s">
        <v>260</v>
      </c>
      <c r="I1854" t="s">
        <v>263</v>
      </c>
      <c r="J1854">
        <v>212000</v>
      </c>
      <c r="K1854" t="s">
        <v>595</v>
      </c>
      <c r="L1854">
        <v>211114</v>
      </c>
      <c r="M1854">
        <v>0</v>
      </c>
      <c r="N1854" t="s">
        <v>701</v>
      </c>
      <c r="O1854" t="s">
        <v>565</v>
      </c>
      <c r="P1854">
        <v>0</v>
      </c>
      <c r="Q1854">
        <v>0</v>
      </c>
      <c r="R1854">
        <v>0</v>
      </c>
      <c r="S1854">
        <v>2252201.0499999998</v>
      </c>
      <c r="T1854">
        <v>0</v>
      </c>
      <c r="U1854">
        <v>2252201.0499999998</v>
      </c>
      <c r="V1854">
        <v>0</v>
      </c>
      <c r="W1854">
        <v>0</v>
      </c>
      <c r="X1854">
        <v>0</v>
      </c>
      <c r="Y1854">
        <v>2252201.0499999998</v>
      </c>
      <c r="Z1854">
        <v>0</v>
      </c>
      <c r="AA1854">
        <v>2252201.0499999998</v>
      </c>
    </row>
    <row r="1855" spans="1:27" ht="15" customHeight="1" x14ac:dyDescent="0.25">
      <c r="A1855" s="37" t="str">
        <f t="shared" si="84"/>
        <v>LEBFSFIgnore</v>
      </c>
      <c r="B1855" s="37" t="str">
        <f>VLOOKUP(L1855,Mapping!D:F,3,0)</f>
        <v>Ignore</v>
      </c>
      <c r="C1855" s="37" t="str">
        <f>VLOOKUP(L1855,Mapping!D:G,4,0)</f>
        <v>Ignore</v>
      </c>
      <c r="D1855" s="38">
        <f t="shared" si="85"/>
        <v>1.4382105000000001E-2</v>
      </c>
      <c r="E1855" s="38">
        <f t="shared" si="86"/>
        <v>1.4382101000000001E-2</v>
      </c>
      <c r="F1855" s="37" t="str">
        <f>VLOOKUP(L1855,Mapping!D:H,5,0)</f>
        <v>AUM</v>
      </c>
      <c r="G1855" t="s">
        <v>562</v>
      </c>
      <c r="H1855" t="s">
        <v>260</v>
      </c>
      <c r="I1855" t="s">
        <v>263</v>
      </c>
      <c r="J1855">
        <v>212000</v>
      </c>
      <c r="K1855" t="s">
        <v>595</v>
      </c>
      <c r="L1855">
        <v>212101</v>
      </c>
      <c r="M1855">
        <v>0</v>
      </c>
      <c r="N1855" t="s">
        <v>598</v>
      </c>
      <c r="O1855" t="s">
        <v>565</v>
      </c>
      <c r="P1855">
        <v>-0.04</v>
      </c>
      <c r="Q1855">
        <v>0</v>
      </c>
      <c r="R1855">
        <v>0</v>
      </c>
      <c r="S1855">
        <v>143821.05000000002</v>
      </c>
      <c r="T1855">
        <v>0</v>
      </c>
      <c r="U1855">
        <v>143821.01</v>
      </c>
      <c r="V1855">
        <v>-0.04</v>
      </c>
      <c r="W1855">
        <v>0</v>
      </c>
      <c r="X1855">
        <v>0</v>
      </c>
      <c r="Y1855">
        <v>143821.05000000002</v>
      </c>
      <c r="Z1855">
        <v>0</v>
      </c>
      <c r="AA1855">
        <v>143821.01</v>
      </c>
    </row>
    <row r="1856" spans="1:27" ht="15" customHeight="1" x14ac:dyDescent="0.25">
      <c r="A1856" s="37" t="str">
        <f t="shared" si="84"/>
        <v>LEBFSFIgnore</v>
      </c>
      <c r="B1856" s="37" t="str">
        <f>VLOOKUP(L1856,Mapping!D:F,3,0)</f>
        <v>Ignore</v>
      </c>
      <c r="C1856" s="37" t="str">
        <f>VLOOKUP(L1856,Mapping!D:G,4,0)</f>
        <v>Ignore</v>
      </c>
      <c r="D1856" s="38">
        <f t="shared" si="85"/>
        <v>6.4783599999999994E-4</v>
      </c>
      <c r="E1856" s="38">
        <f t="shared" si="86"/>
        <v>1.2529639999999999E-3</v>
      </c>
      <c r="F1856" s="37" t="str">
        <f>VLOOKUP(L1856,Mapping!D:H,5,0)</f>
        <v>AUM</v>
      </c>
      <c r="G1856" t="s">
        <v>562</v>
      </c>
      <c r="H1856" t="s">
        <v>260</v>
      </c>
      <c r="I1856" t="s">
        <v>263</v>
      </c>
      <c r="J1856">
        <v>212000</v>
      </c>
      <c r="K1856" t="s">
        <v>595</v>
      </c>
      <c r="L1856">
        <v>212109</v>
      </c>
      <c r="M1856">
        <v>0</v>
      </c>
      <c r="N1856" t="s">
        <v>1291</v>
      </c>
      <c r="O1856" t="s">
        <v>565</v>
      </c>
      <c r="P1856">
        <v>0</v>
      </c>
      <c r="Q1856">
        <v>6051.28</v>
      </c>
      <c r="R1856">
        <v>0</v>
      </c>
      <c r="S1856">
        <v>6478.36</v>
      </c>
      <c r="T1856">
        <v>0</v>
      </c>
      <c r="U1856">
        <v>12529.64</v>
      </c>
      <c r="V1856">
        <v>0</v>
      </c>
      <c r="W1856">
        <v>6051.28</v>
      </c>
      <c r="X1856">
        <v>0</v>
      </c>
      <c r="Y1856">
        <v>6478.36</v>
      </c>
      <c r="Z1856">
        <v>0</v>
      </c>
      <c r="AA1856">
        <v>12529.64</v>
      </c>
    </row>
    <row r="1857" spans="1:27" ht="15" customHeight="1" x14ac:dyDescent="0.25">
      <c r="A1857" s="37" t="str">
        <f t="shared" si="84"/>
        <v>LEBFSFIgnore</v>
      </c>
      <c r="B1857" s="37" t="str">
        <f>VLOOKUP(L1857,Mapping!D:F,3,0)</f>
        <v>Ignore</v>
      </c>
      <c r="C1857" s="37" t="str">
        <f>VLOOKUP(L1857,Mapping!D:G,4,0)</f>
        <v>Ignore</v>
      </c>
      <c r="D1857" s="38">
        <f t="shared" si="85"/>
        <v>-2.2552999999999999E-5</v>
      </c>
      <c r="E1857" s="38">
        <f t="shared" si="86"/>
        <v>1.4921E-5</v>
      </c>
      <c r="F1857" s="37" t="str">
        <f>VLOOKUP(L1857,Mapping!D:H,5,0)</f>
        <v>AUM</v>
      </c>
      <c r="G1857" t="s">
        <v>562</v>
      </c>
      <c r="H1857" t="s">
        <v>260</v>
      </c>
      <c r="I1857" t="s">
        <v>263</v>
      </c>
      <c r="J1857">
        <v>212000</v>
      </c>
      <c r="K1857" t="s">
        <v>595</v>
      </c>
      <c r="L1857">
        <v>212112</v>
      </c>
      <c r="M1857">
        <v>0</v>
      </c>
      <c r="N1857" t="s">
        <v>599</v>
      </c>
      <c r="O1857" t="s">
        <v>565</v>
      </c>
      <c r="P1857">
        <v>0</v>
      </c>
      <c r="Q1857">
        <v>374.74</v>
      </c>
      <c r="R1857">
        <v>-225.53</v>
      </c>
      <c r="S1857">
        <v>0</v>
      </c>
      <c r="T1857">
        <v>0</v>
      </c>
      <c r="U1857">
        <v>149.21</v>
      </c>
      <c r="V1857">
        <v>0</v>
      </c>
      <c r="W1857">
        <v>374.74</v>
      </c>
      <c r="X1857">
        <v>-225.53</v>
      </c>
      <c r="Y1857">
        <v>0</v>
      </c>
      <c r="Z1857">
        <v>0</v>
      </c>
      <c r="AA1857">
        <v>149.21</v>
      </c>
    </row>
    <row r="1858" spans="1:27" ht="15" customHeight="1" x14ac:dyDescent="0.25">
      <c r="A1858" s="37" t="str">
        <f t="shared" si="84"/>
        <v>LEBFSFIgnore</v>
      </c>
      <c r="B1858" s="37" t="str">
        <f>VLOOKUP(L1858,Mapping!D:F,3,0)</f>
        <v>Ignore</v>
      </c>
      <c r="C1858" s="37" t="str">
        <f>VLOOKUP(L1858,Mapping!D:G,4,0)</f>
        <v>Ignore</v>
      </c>
      <c r="D1858" s="38">
        <f t="shared" si="85"/>
        <v>-2.2552999999999999E-5</v>
      </c>
      <c r="E1858" s="38">
        <f t="shared" si="86"/>
        <v>1.4921E-5</v>
      </c>
      <c r="F1858" s="37" t="str">
        <f>VLOOKUP(L1858,Mapping!D:H,5,0)</f>
        <v>AUM</v>
      </c>
      <c r="G1858" t="s">
        <v>562</v>
      </c>
      <c r="H1858" t="s">
        <v>260</v>
      </c>
      <c r="I1858" t="s">
        <v>263</v>
      </c>
      <c r="J1858">
        <v>212000</v>
      </c>
      <c r="K1858" t="s">
        <v>595</v>
      </c>
      <c r="L1858">
        <v>212113</v>
      </c>
      <c r="M1858">
        <v>0</v>
      </c>
      <c r="N1858" t="s">
        <v>600</v>
      </c>
      <c r="O1858" t="s">
        <v>565</v>
      </c>
      <c r="P1858">
        <v>0</v>
      </c>
      <c r="Q1858">
        <v>374.74</v>
      </c>
      <c r="R1858">
        <v>-225.53</v>
      </c>
      <c r="S1858">
        <v>0</v>
      </c>
      <c r="T1858">
        <v>0</v>
      </c>
      <c r="U1858">
        <v>149.21</v>
      </c>
      <c r="V1858">
        <v>0</v>
      </c>
      <c r="W1858">
        <v>374.74</v>
      </c>
      <c r="X1858">
        <v>-225.53</v>
      </c>
      <c r="Y1858">
        <v>0</v>
      </c>
      <c r="Z1858">
        <v>0</v>
      </c>
      <c r="AA1858">
        <v>149.21</v>
      </c>
    </row>
    <row r="1859" spans="1:27" ht="15" customHeight="1" x14ac:dyDescent="0.25">
      <c r="A1859" s="37" t="str">
        <f t="shared" si="84"/>
        <v>LEBFSFIgnore</v>
      </c>
      <c r="B1859" s="37" t="str">
        <f>VLOOKUP(L1859,Mapping!D:F,3,0)</f>
        <v>Ignore</v>
      </c>
      <c r="C1859" s="37" t="str">
        <f>VLOOKUP(L1859,Mapping!D:G,4,0)</f>
        <v>Ignore</v>
      </c>
      <c r="D1859" s="38">
        <f t="shared" si="85"/>
        <v>1.0330000000000001E-6</v>
      </c>
      <c r="E1859" s="38">
        <f t="shared" si="86"/>
        <v>2.2407400000000002E-4</v>
      </c>
      <c r="F1859" s="37" t="str">
        <f>VLOOKUP(L1859,Mapping!D:H,5,0)</f>
        <v>AUM</v>
      </c>
      <c r="G1859" t="s">
        <v>562</v>
      </c>
      <c r="H1859" t="s">
        <v>260</v>
      </c>
      <c r="I1859" t="s">
        <v>263</v>
      </c>
      <c r="J1859">
        <v>212000</v>
      </c>
      <c r="K1859" t="s">
        <v>595</v>
      </c>
      <c r="L1859">
        <v>212114</v>
      </c>
      <c r="M1859">
        <v>0</v>
      </c>
      <c r="N1859" t="s">
        <v>601</v>
      </c>
      <c r="O1859" t="s">
        <v>565</v>
      </c>
      <c r="P1859">
        <v>0</v>
      </c>
      <c r="Q1859">
        <v>2230.41</v>
      </c>
      <c r="R1859">
        <v>0</v>
      </c>
      <c r="S1859">
        <v>10.33</v>
      </c>
      <c r="T1859">
        <v>0</v>
      </c>
      <c r="U1859">
        <v>2240.7400000000002</v>
      </c>
      <c r="V1859">
        <v>0</v>
      </c>
      <c r="W1859">
        <v>2230.41</v>
      </c>
      <c r="X1859">
        <v>0</v>
      </c>
      <c r="Y1859">
        <v>10.33</v>
      </c>
      <c r="Z1859">
        <v>0</v>
      </c>
      <c r="AA1859">
        <v>2240.7400000000002</v>
      </c>
    </row>
    <row r="1860" spans="1:27" ht="15" customHeight="1" x14ac:dyDescent="0.25">
      <c r="A1860" s="37" t="str">
        <f t="shared" ref="A1860:A1923" si="87">H1860&amp;B1860</f>
        <v>LEBFSFIgnore</v>
      </c>
      <c r="B1860" s="37" t="str">
        <f>VLOOKUP(L1860,Mapping!D:F,3,0)</f>
        <v>Ignore</v>
      </c>
      <c r="C1860" s="37" t="str">
        <f>VLOOKUP(L1860,Mapping!D:G,4,0)</f>
        <v>Ignore</v>
      </c>
      <c r="D1860" s="38">
        <f t="shared" ref="D1860:D1923" si="88">(X1860+Y1860)/10000000</f>
        <v>9.2702199999999989E-4</v>
      </c>
      <c r="E1860" s="38">
        <f t="shared" ref="E1860:E1923" si="89">(Z1860+AA1860)/10000000</f>
        <v>9.6325200000000005E-4</v>
      </c>
      <c r="F1860" s="37" t="str">
        <f>VLOOKUP(L1860,Mapping!D:H,5,0)</f>
        <v>AUM</v>
      </c>
      <c r="G1860" t="s">
        <v>562</v>
      </c>
      <c r="H1860" t="s">
        <v>260</v>
      </c>
      <c r="I1860" t="s">
        <v>263</v>
      </c>
      <c r="J1860">
        <v>212000</v>
      </c>
      <c r="K1860" t="s">
        <v>595</v>
      </c>
      <c r="L1860">
        <v>212117</v>
      </c>
      <c r="M1860">
        <v>0</v>
      </c>
      <c r="N1860" t="s">
        <v>865</v>
      </c>
      <c r="O1860" t="s">
        <v>565</v>
      </c>
      <c r="P1860">
        <v>0</v>
      </c>
      <c r="Q1860">
        <v>362.3</v>
      </c>
      <c r="R1860">
        <v>0</v>
      </c>
      <c r="S1860">
        <v>9270.2199999999993</v>
      </c>
      <c r="T1860">
        <v>0</v>
      </c>
      <c r="U1860">
        <v>9632.52</v>
      </c>
      <c r="V1860">
        <v>0</v>
      </c>
      <c r="W1860">
        <v>362.3</v>
      </c>
      <c r="X1860">
        <v>0</v>
      </c>
      <c r="Y1860">
        <v>9270.2199999999993</v>
      </c>
      <c r="Z1860">
        <v>0</v>
      </c>
      <c r="AA1860">
        <v>9632.52</v>
      </c>
    </row>
    <row r="1861" spans="1:27" ht="15" customHeight="1" x14ac:dyDescent="0.25">
      <c r="A1861" s="37" t="str">
        <f t="shared" si="87"/>
        <v>LEBFSFIgnore</v>
      </c>
      <c r="B1861" s="37" t="str">
        <f>VLOOKUP(L1861,Mapping!D:F,3,0)</f>
        <v>Ignore</v>
      </c>
      <c r="C1861" s="37" t="str">
        <f>VLOOKUP(L1861,Mapping!D:G,4,0)</f>
        <v>Ignore</v>
      </c>
      <c r="D1861" s="38">
        <f t="shared" si="88"/>
        <v>-0.88747388199999999</v>
      </c>
      <c r="E1861" s="38">
        <f t="shared" si="89"/>
        <v>5.5021821999999998E-2</v>
      </c>
      <c r="F1861" s="37" t="str">
        <f>VLOOKUP(L1861,Mapping!D:H,5,0)</f>
        <v>AUM</v>
      </c>
      <c r="G1861" t="s">
        <v>562</v>
      </c>
      <c r="H1861" t="s">
        <v>260</v>
      </c>
      <c r="I1861" t="s">
        <v>263</v>
      </c>
      <c r="J1861">
        <v>212000</v>
      </c>
      <c r="K1861" t="s">
        <v>595</v>
      </c>
      <c r="L1861">
        <v>212121</v>
      </c>
      <c r="M1861">
        <v>0</v>
      </c>
      <c r="N1861" t="s">
        <v>602</v>
      </c>
      <c r="O1861" t="s">
        <v>565</v>
      </c>
      <c r="P1861">
        <v>0</v>
      </c>
      <c r="Q1861">
        <v>9424957.0399999991</v>
      </c>
      <c r="R1861">
        <v>-8874738.8200000003</v>
      </c>
      <c r="S1861">
        <v>0</v>
      </c>
      <c r="T1861">
        <v>0</v>
      </c>
      <c r="U1861">
        <v>550218.22</v>
      </c>
      <c r="V1861">
        <v>0</v>
      </c>
      <c r="W1861">
        <v>9424957.0399999991</v>
      </c>
      <c r="X1861">
        <v>-8874738.8200000003</v>
      </c>
      <c r="Y1861">
        <v>0</v>
      </c>
      <c r="Z1861">
        <v>0</v>
      </c>
      <c r="AA1861">
        <v>550218.22</v>
      </c>
    </row>
    <row r="1862" spans="1:27" ht="15" customHeight="1" x14ac:dyDescent="0.25">
      <c r="A1862" s="37" t="str">
        <f t="shared" si="87"/>
        <v>LEBFSFIgnore</v>
      </c>
      <c r="B1862" s="37" t="str">
        <f>VLOOKUP(L1862,Mapping!D:F,3,0)</f>
        <v>Ignore</v>
      </c>
      <c r="C1862" s="37" t="str">
        <f>VLOOKUP(L1862,Mapping!D:G,4,0)</f>
        <v>Ignore</v>
      </c>
      <c r="D1862" s="38">
        <f t="shared" si="88"/>
        <v>-0.79297120599999993</v>
      </c>
      <c r="E1862" s="38">
        <f t="shared" si="89"/>
        <v>3.033511E-3</v>
      </c>
      <c r="F1862" s="37" t="str">
        <f>VLOOKUP(L1862,Mapping!D:H,5,0)</f>
        <v>AUM</v>
      </c>
      <c r="G1862" t="s">
        <v>562</v>
      </c>
      <c r="H1862" t="s">
        <v>260</v>
      </c>
      <c r="I1862" t="s">
        <v>263</v>
      </c>
      <c r="J1862">
        <v>212000</v>
      </c>
      <c r="K1862" t="s">
        <v>595</v>
      </c>
      <c r="L1862">
        <v>212124</v>
      </c>
      <c r="M1862">
        <v>0</v>
      </c>
      <c r="N1862" t="s">
        <v>603</v>
      </c>
      <c r="O1862" t="s">
        <v>565</v>
      </c>
      <c r="P1862">
        <v>0</v>
      </c>
      <c r="Q1862">
        <v>7960047.1699999999</v>
      </c>
      <c r="R1862">
        <v>-7929712.0599999996</v>
      </c>
      <c r="S1862">
        <v>0</v>
      </c>
      <c r="T1862">
        <v>0</v>
      </c>
      <c r="U1862">
        <v>30335.11</v>
      </c>
      <c r="V1862">
        <v>0</v>
      </c>
      <c r="W1862">
        <v>7960047.1699999999</v>
      </c>
      <c r="X1862">
        <v>-7929712.0599999996</v>
      </c>
      <c r="Y1862">
        <v>0</v>
      </c>
      <c r="Z1862">
        <v>0</v>
      </c>
      <c r="AA1862">
        <v>30335.11</v>
      </c>
    </row>
    <row r="1863" spans="1:27" ht="15" customHeight="1" x14ac:dyDescent="0.25">
      <c r="A1863" s="37" t="str">
        <f t="shared" si="87"/>
        <v>LEBFSFIgnore</v>
      </c>
      <c r="B1863" s="37" t="str">
        <f>VLOOKUP(L1863,Mapping!D:F,3,0)</f>
        <v>Ignore</v>
      </c>
      <c r="C1863" s="37" t="str">
        <f>VLOOKUP(L1863,Mapping!D:G,4,0)</f>
        <v>Ignore</v>
      </c>
      <c r="D1863" s="38">
        <f t="shared" si="88"/>
        <v>5.3772399999999995E-4</v>
      </c>
      <c r="E1863" s="38">
        <f t="shared" si="89"/>
        <v>5.5441300000000002E-4</v>
      </c>
      <c r="F1863" s="37" t="str">
        <f>VLOOKUP(L1863,Mapping!D:H,5,0)</f>
        <v>AUM</v>
      </c>
      <c r="G1863" t="s">
        <v>562</v>
      </c>
      <c r="H1863" t="s">
        <v>260</v>
      </c>
      <c r="I1863" t="s">
        <v>263</v>
      </c>
      <c r="J1863">
        <v>212000</v>
      </c>
      <c r="K1863" t="s">
        <v>595</v>
      </c>
      <c r="L1863">
        <v>212132</v>
      </c>
      <c r="M1863">
        <v>0</v>
      </c>
      <c r="N1863" t="s">
        <v>1192</v>
      </c>
      <c r="O1863" t="s">
        <v>565</v>
      </c>
      <c r="P1863">
        <v>0</v>
      </c>
      <c r="Q1863">
        <v>166.89</v>
      </c>
      <c r="R1863">
        <v>0</v>
      </c>
      <c r="S1863">
        <v>5377.24</v>
      </c>
      <c r="T1863">
        <v>0</v>
      </c>
      <c r="U1863">
        <v>5544.13</v>
      </c>
      <c r="V1863">
        <v>0</v>
      </c>
      <c r="W1863">
        <v>166.89</v>
      </c>
      <c r="X1863">
        <v>0</v>
      </c>
      <c r="Y1863">
        <v>5377.24</v>
      </c>
      <c r="Z1863">
        <v>0</v>
      </c>
      <c r="AA1863">
        <v>5544.13</v>
      </c>
    </row>
    <row r="1864" spans="1:27" ht="15" customHeight="1" x14ac:dyDescent="0.25">
      <c r="A1864" s="37" t="str">
        <f t="shared" si="87"/>
        <v>LEBFSFIgnore</v>
      </c>
      <c r="B1864" s="37" t="str">
        <f>VLOOKUP(L1864,Mapping!D:F,3,0)</f>
        <v>Ignore</v>
      </c>
      <c r="C1864" s="37" t="str">
        <f>VLOOKUP(L1864,Mapping!D:G,4,0)</f>
        <v>Ignore</v>
      </c>
      <c r="D1864" s="38">
        <f t="shared" si="88"/>
        <v>2.0334089999999999E-3</v>
      </c>
      <c r="E1864" s="38">
        <f t="shared" si="89"/>
        <v>3.0769159999999999E-3</v>
      </c>
      <c r="F1864" s="37" t="str">
        <f>VLOOKUP(L1864,Mapping!D:H,5,0)</f>
        <v>AUM</v>
      </c>
      <c r="G1864" t="s">
        <v>562</v>
      </c>
      <c r="H1864" t="s">
        <v>260</v>
      </c>
      <c r="I1864" t="s">
        <v>263</v>
      </c>
      <c r="J1864">
        <v>212000</v>
      </c>
      <c r="K1864" t="s">
        <v>595</v>
      </c>
      <c r="L1864">
        <v>212185</v>
      </c>
      <c r="M1864">
        <v>0</v>
      </c>
      <c r="N1864" t="s">
        <v>928</v>
      </c>
      <c r="O1864" t="s">
        <v>565</v>
      </c>
      <c r="P1864">
        <v>0</v>
      </c>
      <c r="Q1864">
        <v>10435.07</v>
      </c>
      <c r="R1864">
        <v>0</v>
      </c>
      <c r="S1864">
        <v>20334.09</v>
      </c>
      <c r="T1864">
        <v>0</v>
      </c>
      <c r="U1864">
        <v>30769.16</v>
      </c>
      <c r="V1864">
        <v>0</v>
      </c>
      <c r="W1864">
        <v>10435.07</v>
      </c>
      <c r="X1864">
        <v>0</v>
      </c>
      <c r="Y1864">
        <v>20334.09</v>
      </c>
      <c r="Z1864">
        <v>0</v>
      </c>
      <c r="AA1864">
        <v>30769.16</v>
      </c>
    </row>
    <row r="1865" spans="1:27" ht="15" customHeight="1" x14ac:dyDescent="0.25">
      <c r="A1865" s="37" t="str">
        <f t="shared" si="87"/>
        <v>LEBFSFIgnore</v>
      </c>
      <c r="B1865" s="37" t="str">
        <f>VLOOKUP(L1865,Mapping!D:F,3,0)</f>
        <v>Ignore</v>
      </c>
      <c r="C1865" s="37" t="str">
        <f>VLOOKUP(L1865,Mapping!D:G,4,0)</f>
        <v>Ignore</v>
      </c>
      <c r="D1865" s="38">
        <f t="shared" si="88"/>
        <v>2.2844099999999999E-4</v>
      </c>
      <c r="E1865" s="38">
        <f t="shared" si="89"/>
        <v>2.2844099999999999E-4</v>
      </c>
      <c r="F1865" s="37" t="str">
        <f>VLOOKUP(L1865,Mapping!D:H,5,0)</f>
        <v>AUM</v>
      </c>
      <c r="G1865" t="s">
        <v>562</v>
      </c>
      <c r="H1865" t="s">
        <v>260</v>
      </c>
      <c r="I1865" t="s">
        <v>263</v>
      </c>
      <c r="J1865">
        <v>212000</v>
      </c>
      <c r="K1865" t="s">
        <v>595</v>
      </c>
      <c r="L1865">
        <v>212186</v>
      </c>
      <c r="M1865">
        <v>0</v>
      </c>
      <c r="N1865" t="s">
        <v>1377</v>
      </c>
      <c r="O1865" t="s">
        <v>565</v>
      </c>
      <c r="P1865">
        <v>0</v>
      </c>
      <c r="Q1865">
        <v>0</v>
      </c>
      <c r="R1865">
        <v>0</v>
      </c>
      <c r="S1865">
        <v>2284.41</v>
      </c>
      <c r="T1865">
        <v>0</v>
      </c>
      <c r="U1865">
        <v>2284.41</v>
      </c>
      <c r="V1865">
        <v>0</v>
      </c>
      <c r="W1865">
        <v>0</v>
      </c>
      <c r="X1865">
        <v>0</v>
      </c>
      <c r="Y1865">
        <v>2284.41</v>
      </c>
      <c r="Z1865">
        <v>0</v>
      </c>
      <c r="AA1865">
        <v>2284.41</v>
      </c>
    </row>
    <row r="1866" spans="1:27" ht="15" customHeight="1" x14ac:dyDescent="0.25">
      <c r="A1866" s="37" t="str">
        <f t="shared" si="87"/>
        <v>LEBFSFIgnore</v>
      </c>
      <c r="B1866" s="37" t="str">
        <f>VLOOKUP(L1866,Mapping!D:F,3,0)</f>
        <v>Ignore</v>
      </c>
      <c r="C1866" s="37" t="str">
        <f>VLOOKUP(L1866,Mapping!D:G,4,0)</f>
        <v>Ignore</v>
      </c>
      <c r="D1866" s="38">
        <f t="shared" si="88"/>
        <v>8.6520857999999992E-2</v>
      </c>
      <c r="E1866" s="38">
        <f t="shared" si="89"/>
        <v>8.8572764999999998E-2</v>
      </c>
      <c r="F1866" s="37" t="str">
        <f>VLOOKUP(L1866,Mapping!D:H,5,0)</f>
        <v>AUM</v>
      </c>
      <c r="G1866" t="s">
        <v>562</v>
      </c>
      <c r="H1866" t="s">
        <v>260</v>
      </c>
      <c r="I1866" t="s">
        <v>263</v>
      </c>
      <c r="J1866">
        <v>212000</v>
      </c>
      <c r="K1866" t="s">
        <v>595</v>
      </c>
      <c r="L1866">
        <v>212187</v>
      </c>
      <c r="M1866">
        <v>0</v>
      </c>
      <c r="N1866" t="s">
        <v>1023</v>
      </c>
      <c r="O1866" t="s">
        <v>565</v>
      </c>
      <c r="P1866">
        <v>0</v>
      </c>
      <c r="Q1866">
        <v>20519.07</v>
      </c>
      <c r="R1866">
        <v>0</v>
      </c>
      <c r="S1866">
        <v>865208.58</v>
      </c>
      <c r="T1866">
        <v>0</v>
      </c>
      <c r="U1866">
        <v>885727.65</v>
      </c>
      <c r="V1866">
        <v>0</v>
      </c>
      <c r="W1866">
        <v>20519.07</v>
      </c>
      <c r="X1866">
        <v>0</v>
      </c>
      <c r="Y1866">
        <v>865208.58</v>
      </c>
      <c r="Z1866">
        <v>0</v>
      </c>
      <c r="AA1866">
        <v>885727.65</v>
      </c>
    </row>
    <row r="1867" spans="1:27" ht="15" customHeight="1" x14ac:dyDescent="0.25">
      <c r="A1867" s="37" t="str">
        <f t="shared" si="87"/>
        <v>LEBFSFIgnore</v>
      </c>
      <c r="B1867" s="37" t="str">
        <f>VLOOKUP(L1867,Mapping!D:F,3,0)</f>
        <v>Ignore</v>
      </c>
      <c r="C1867" s="37" t="str">
        <f>VLOOKUP(L1867,Mapping!D:G,4,0)</f>
        <v>Ignore</v>
      </c>
      <c r="D1867" s="38">
        <f t="shared" si="88"/>
        <v>3.3884399999999998E-4</v>
      </c>
      <c r="E1867" s="38">
        <f t="shared" si="89"/>
        <v>3.4180000000000001E-4</v>
      </c>
      <c r="F1867" s="37" t="str">
        <f>VLOOKUP(L1867,Mapping!D:H,5,0)</f>
        <v>AUM</v>
      </c>
      <c r="G1867" t="s">
        <v>562</v>
      </c>
      <c r="H1867" t="s">
        <v>260</v>
      </c>
      <c r="I1867" t="s">
        <v>263</v>
      </c>
      <c r="J1867">
        <v>212000</v>
      </c>
      <c r="K1867" t="s">
        <v>595</v>
      </c>
      <c r="L1867">
        <v>212191</v>
      </c>
      <c r="M1867">
        <v>0</v>
      </c>
      <c r="N1867" t="s">
        <v>1193</v>
      </c>
      <c r="O1867" t="s">
        <v>565</v>
      </c>
      <c r="P1867">
        <v>0</v>
      </c>
      <c r="Q1867">
        <v>29.56</v>
      </c>
      <c r="R1867">
        <v>0</v>
      </c>
      <c r="S1867">
        <v>3388.44</v>
      </c>
      <c r="T1867">
        <v>0</v>
      </c>
      <c r="U1867">
        <v>3418</v>
      </c>
      <c r="V1867">
        <v>0</v>
      </c>
      <c r="W1867">
        <v>29.56</v>
      </c>
      <c r="X1867">
        <v>0</v>
      </c>
      <c r="Y1867">
        <v>3388.44</v>
      </c>
      <c r="Z1867">
        <v>0</v>
      </c>
      <c r="AA1867">
        <v>3418</v>
      </c>
    </row>
    <row r="1868" spans="1:27" ht="15" customHeight="1" x14ac:dyDescent="0.25">
      <c r="A1868" s="37" t="str">
        <f t="shared" si="87"/>
        <v>LEBFSFIgnore</v>
      </c>
      <c r="B1868" s="37" t="str">
        <f>VLOOKUP(L1868,Mapping!D:F,3,0)</f>
        <v>Ignore</v>
      </c>
      <c r="C1868" s="37" t="str">
        <f>VLOOKUP(L1868,Mapping!D:G,4,0)</f>
        <v>Ignore</v>
      </c>
      <c r="D1868" s="38">
        <f t="shared" si="88"/>
        <v>-5.7514300000000007E-4</v>
      </c>
      <c r="E1868" s="38">
        <f t="shared" si="89"/>
        <v>2.3454299999999999E-3</v>
      </c>
      <c r="F1868" s="37" t="str">
        <f>VLOOKUP(L1868,Mapping!D:H,5,0)</f>
        <v>AUM</v>
      </c>
      <c r="G1868" t="s">
        <v>562</v>
      </c>
      <c r="H1868" t="s">
        <v>260</v>
      </c>
      <c r="I1868" t="s">
        <v>263</v>
      </c>
      <c r="J1868">
        <v>212000</v>
      </c>
      <c r="K1868" t="s">
        <v>595</v>
      </c>
      <c r="L1868">
        <v>212194</v>
      </c>
      <c r="M1868">
        <v>0</v>
      </c>
      <c r="N1868" t="s">
        <v>605</v>
      </c>
      <c r="O1868" t="s">
        <v>565</v>
      </c>
      <c r="P1868">
        <v>0</v>
      </c>
      <c r="Q1868">
        <v>29205.73</v>
      </c>
      <c r="R1868">
        <v>-5751.43</v>
      </c>
      <c r="S1868">
        <v>0</v>
      </c>
      <c r="T1868">
        <v>0</v>
      </c>
      <c r="U1868">
        <v>23454.3</v>
      </c>
      <c r="V1868">
        <v>0</v>
      </c>
      <c r="W1868">
        <v>29205.73</v>
      </c>
      <c r="X1868">
        <v>-5751.43</v>
      </c>
      <c r="Y1868">
        <v>0</v>
      </c>
      <c r="Z1868">
        <v>0</v>
      </c>
      <c r="AA1868">
        <v>23454.3</v>
      </c>
    </row>
    <row r="1869" spans="1:27" ht="15" customHeight="1" x14ac:dyDescent="0.25">
      <c r="A1869" s="37" t="str">
        <f t="shared" si="87"/>
        <v>LEBFSFIgnore</v>
      </c>
      <c r="B1869" s="37" t="str">
        <f>VLOOKUP(L1869,Mapping!D:F,3,0)</f>
        <v>Ignore</v>
      </c>
      <c r="C1869" s="37" t="str">
        <f>VLOOKUP(L1869,Mapping!D:G,4,0)</f>
        <v>Ignore</v>
      </c>
      <c r="D1869" s="38">
        <f t="shared" si="88"/>
        <v>1.3397699999999999E-4</v>
      </c>
      <c r="E1869" s="38">
        <f t="shared" si="89"/>
        <v>1.80817E-4</v>
      </c>
      <c r="F1869" s="37" t="str">
        <f>VLOOKUP(L1869,Mapping!D:H,5,0)</f>
        <v>AUM</v>
      </c>
      <c r="G1869" t="s">
        <v>562</v>
      </c>
      <c r="H1869" t="s">
        <v>260</v>
      </c>
      <c r="I1869" t="s">
        <v>263</v>
      </c>
      <c r="J1869">
        <v>212000</v>
      </c>
      <c r="K1869" t="s">
        <v>595</v>
      </c>
      <c r="L1869">
        <v>212195</v>
      </c>
      <c r="M1869">
        <v>0</v>
      </c>
      <c r="N1869" t="s">
        <v>2247</v>
      </c>
      <c r="O1869" t="s">
        <v>565</v>
      </c>
      <c r="P1869">
        <v>0</v>
      </c>
      <c r="Q1869">
        <v>468.4</v>
      </c>
      <c r="R1869">
        <v>0</v>
      </c>
      <c r="S1869">
        <v>1339.77</v>
      </c>
      <c r="T1869">
        <v>0</v>
      </c>
      <c r="U1869">
        <v>1808.17</v>
      </c>
      <c r="V1869">
        <v>0</v>
      </c>
      <c r="W1869">
        <v>468.4</v>
      </c>
      <c r="X1869">
        <v>0</v>
      </c>
      <c r="Y1869">
        <v>1339.77</v>
      </c>
      <c r="Z1869">
        <v>0</v>
      </c>
      <c r="AA1869">
        <v>1808.17</v>
      </c>
    </row>
    <row r="1870" spans="1:27" ht="15" customHeight="1" x14ac:dyDescent="0.25">
      <c r="A1870" s="37" t="str">
        <f t="shared" si="87"/>
        <v>LEBFSFIgnore</v>
      </c>
      <c r="B1870" s="37" t="str">
        <f>VLOOKUP(L1870,Mapping!D:F,3,0)</f>
        <v>Ignore</v>
      </c>
      <c r="C1870" s="37" t="str">
        <f>VLOOKUP(L1870,Mapping!D:G,4,0)</f>
        <v>Ignore</v>
      </c>
      <c r="D1870" s="38">
        <f t="shared" si="88"/>
        <v>4.1035000000000003E-4</v>
      </c>
      <c r="E1870" s="38">
        <f t="shared" si="89"/>
        <v>7.4356999999999993E-4</v>
      </c>
      <c r="F1870" s="37" t="str">
        <f>VLOOKUP(L1870,Mapping!D:H,5,0)</f>
        <v>AUM</v>
      </c>
      <c r="G1870" t="s">
        <v>562</v>
      </c>
      <c r="H1870" t="s">
        <v>260</v>
      </c>
      <c r="I1870" t="s">
        <v>263</v>
      </c>
      <c r="J1870">
        <v>212000</v>
      </c>
      <c r="K1870" t="s">
        <v>595</v>
      </c>
      <c r="L1870">
        <v>212197</v>
      </c>
      <c r="M1870">
        <v>0</v>
      </c>
      <c r="N1870" t="s">
        <v>856</v>
      </c>
      <c r="O1870" t="s">
        <v>565</v>
      </c>
      <c r="P1870">
        <v>0</v>
      </c>
      <c r="Q1870">
        <v>3332.2</v>
      </c>
      <c r="R1870">
        <v>0</v>
      </c>
      <c r="S1870">
        <v>4103.5</v>
      </c>
      <c r="T1870">
        <v>0</v>
      </c>
      <c r="U1870">
        <v>7435.7</v>
      </c>
      <c r="V1870">
        <v>0</v>
      </c>
      <c r="W1870">
        <v>3332.2</v>
      </c>
      <c r="X1870">
        <v>0</v>
      </c>
      <c r="Y1870">
        <v>4103.5</v>
      </c>
      <c r="Z1870">
        <v>0</v>
      </c>
      <c r="AA1870">
        <v>7435.7</v>
      </c>
    </row>
    <row r="1871" spans="1:27" ht="15" customHeight="1" x14ac:dyDescent="0.25">
      <c r="A1871" s="37" t="str">
        <f t="shared" si="87"/>
        <v>LEBFSFIgnore</v>
      </c>
      <c r="B1871" s="37" t="str">
        <f>VLOOKUP(L1871,Mapping!D:F,3,0)</f>
        <v>Ignore</v>
      </c>
      <c r="C1871" s="37" t="str">
        <f>VLOOKUP(L1871,Mapping!D:G,4,0)</f>
        <v>Ignore</v>
      </c>
      <c r="D1871" s="38">
        <f t="shared" si="88"/>
        <v>0.31530448500000002</v>
      </c>
      <c r="E1871" s="38">
        <f t="shared" si="89"/>
        <v>0.68648167500000001</v>
      </c>
      <c r="F1871" s="37" t="str">
        <f>VLOOKUP(L1871,Mapping!D:H,5,0)</f>
        <v>AUM</v>
      </c>
      <c r="G1871" t="s">
        <v>562</v>
      </c>
      <c r="H1871" t="s">
        <v>260</v>
      </c>
      <c r="I1871" t="s">
        <v>263</v>
      </c>
      <c r="J1871">
        <v>212000</v>
      </c>
      <c r="K1871" t="s">
        <v>595</v>
      </c>
      <c r="L1871">
        <v>212220</v>
      </c>
      <c r="M1871">
        <v>0</v>
      </c>
      <c r="N1871" t="s">
        <v>606</v>
      </c>
      <c r="O1871" t="s">
        <v>565</v>
      </c>
      <c r="P1871">
        <v>0</v>
      </c>
      <c r="Q1871">
        <v>3711771.9</v>
      </c>
      <c r="R1871">
        <v>0</v>
      </c>
      <c r="S1871">
        <v>3153044.85</v>
      </c>
      <c r="T1871">
        <v>0</v>
      </c>
      <c r="U1871">
        <v>6864816.75</v>
      </c>
      <c r="V1871">
        <v>0</v>
      </c>
      <c r="W1871">
        <v>3711771.9</v>
      </c>
      <c r="X1871">
        <v>0</v>
      </c>
      <c r="Y1871">
        <v>3153044.85</v>
      </c>
      <c r="Z1871">
        <v>0</v>
      </c>
      <c r="AA1871">
        <v>6864816.75</v>
      </c>
    </row>
    <row r="1872" spans="1:27" ht="15" customHeight="1" x14ac:dyDescent="0.25">
      <c r="A1872" s="37" t="str">
        <f t="shared" si="87"/>
        <v>LEBFSFIgnore</v>
      </c>
      <c r="B1872" s="37" t="str">
        <f>VLOOKUP(L1872,Mapping!D:F,3,0)</f>
        <v>Ignore</v>
      </c>
      <c r="C1872" s="37" t="str">
        <f>VLOOKUP(L1872,Mapping!D:G,4,0)</f>
        <v>Ignore</v>
      </c>
      <c r="D1872" s="38">
        <f t="shared" si="88"/>
        <v>-0.31011100899999999</v>
      </c>
      <c r="E1872" s="38">
        <f t="shared" si="89"/>
        <v>-0.44699578899999998</v>
      </c>
      <c r="F1872" s="37" t="str">
        <f>VLOOKUP(L1872,Mapping!D:H,5,0)</f>
        <v>AUM</v>
      </c>
      <c r="G1872" t="s">
        <v>562</v>
      </c>
      <c r="H1872" t="s">
        <v>260</v>
      </c>
      <c r="I1872" t="s">
        <v>263</v>
      </c>
      <c r="J1872">
        <v>212000</v>
      </c>
      <c r="K1872" t="s">
        <v>595</v>
      </c>
      <c r="L1872">
        <v>212223</v>
      </c>
      <c r="M1872">
        <v>0</v>
      </c>
      <c r="N1872" t="s">
        <v>607</v>
      </c>
      <c r="O1872" t="s">
        <v>565</v>
      </c>
      <c r="P1872">
        <v>-1368847.8</v>
      </c>
      <c r="Q1872">
        <v>0</v>
      </c>
      <c r="R1872">
        <v>-3101110.09</v>
      </c>
      <c r="S1872">
        <v>0</v>
      </c>
      <c r="T1872">
        <v>-4469957.8899999997</v>
      </c>
      <c r="U1872">
        <v>0</v>
      </c>
      <c r="V1872">
        <v>-1368847.8</v>
      </c>
      <c r="W1872">
        <v>0</v>
      </c>
      <c r="X1872">
        <v>-3101110.09</v>
      </c>
      <c r="Y1872">
        <v>0</v>
      </c>
      <c r="Z1872">
        <v>-4469957.8899999997</v>
      </c>
      <c r="AA1872">
        <v>0</v>
      </c>
    </row>
    <row r="1873" spans="1:27" ht="15" customHeight="1" x14ac:dyDescent="0.25">
      <c r="A1873" s="37" t="str">
        <f t="shared" si="87"/>
        <v>LEBFSFIgnore</v>
      </c>
      <c r="B1873" s="37" t="str">
        <f>VLOOKUP(L1873,Mapping!D:F,3,0)</f>
        <v>Ignore</v>
      </c>
      <c r="C1873" s="37" t="str">
        <f>VLOOKUP(L1873,Mapping!D:G,4,0)</f>
        <v>Ignore</v>
      </c>
      <c r="D1873" s="38">
        <f t="shared" si="88"/>
        <v>-3.6780000000000002E-6</v>
      </c>
      <c r="E1873" s="38">
        <f t="shared" si="89"/>
        <v>3.3914000000000001E-5</v>
      </c>
      <c r="F1873" s="37" t="str">
        <f>VLOOKUP(L1873,Mapping!D:H,5,0)</f>
        <v>AUM</v>
      </c>
      <c r="G1873" t="s">
        <v>562</v>
      </c>
      <c r="H1873" t="s">
        <v>260</v>
      </c>
      <c r="I1873" t="s">
        <v>263</v>
      </c>
      <c r="J1873">
        <v>212000</v>
      </c>
      <c r="K1873" t="s">
        <v>595</v>
      </c>
      <c r="L1873">
        <v>212227</v>
      </c>
      <c r="M1873">
        <v>0</v>
      </c>
      <c r="N1873" t="s">
        <v>750</v>
      </c>
      <c r="O1873" t="s">
        <v>565</v>
      </c>
      <c r="P1873">
        <v>0</v>
      </c>
      <c r="Q1873">
        <v>375.92</v>
      </c>
      <c r="R1873">
        <v>-36.78</v>
      </c>
      <c r="S1873">
        <v>0</v>
      </c>
      <c r="T1873">
        <v>0</v>
      </c>
      <c r="U1873">
        <v>339.14</v>
      </c>
      <c r="V1873">
        <v>0</v>
      </c>
      <c r="W1873">
        <v>375.92</v>
      </c>
      <c r="X1873">
        <v>-36.78</v>
      </c>
      <c r="Y1873">
        <v>0</v>
      </c>
      <c r="Z1873">
        <v>0</v>
      </c>
      <c r="AA1873">
        <v>339.14</v>
      </c>
    </row>
    <row r="1874" spans="1:27" ht="15" customHeight="1" x14ac:dyDescent="0.25">
      <c r="A1874" s="37" t="str">
        <f t="shared" si="87"/>
        <v>LEBFSFIgnore</v>
      </c>
      <c r="B1874" s="37" t="str">
        <f>VLOOKUP(L1874,Mapping!D:F,3,0)</f>
        <v>Ignore</v>
      </c>
      <c r="C1874" s="37" t="str">
        <f>VLOOKUP(L1874,Mapping!D:G,4,0)</f>
        <v>Ignore</v>
      </c>
      <c r="D1874" s="38">
        <f t="shared" si="88"/>
        <v>-9.4741999999999995E-5</v>
      </c>
      <c r="E1874" s="38">
        <f t="shared" si="89"/>
        <v>2.5835000000000003E-5</v>
      </c>
      <c r="F1874" s="37" t="str">
        <f>VLOOKUP(L1874,Mapping!D:H,5,0)</f>
        <v>AUM</v>
      </c>
      <c r="G1874" t="s">
        <v>562</v>
      </c>
      <c r="H1874" t="s">
        <v>260</v>
      </c>
      <c r="I1874" t="s">
        <v>263</v>
      </c>
      <c r="J1874">
        <v>212000</v>
      </c>
      <c r="K1874" t="s">
        <v>595</v>
      </c>
      <c r="L1874">
        <v>212231</v>
      </c>
      <c r="M1874">
        <v>0</v>
      </c>
      <c r="N1874" t="s">
        <v>824</v>
      </c>
      <c r="O1874" t="s">
        <v>565</v>
      </c>
      <c r="P1874">
        <v>0</v>
      </c>
      <c r="Q1874">
        <v>1205.77</v>
      </c>
      <c r="R1874">
        <v>-947.42</v>
      </c>
      <c r="S1874">
        <v>0</v>
      </c>
      <c r="T1874">
        <v>0</v>
      </c>
      <c r="U1874">
        <v>258.35000000000002</v>
      </c>
      <c r="V1874">
        <v>0</v>
      </c>
      <c r="W1874">
        <v>1205.77</v>
      </c>
      <c r="X1874">
        <v>-947.42</v>
      </c>
      <c r="Y1874">
        <v>0</v>
      </c>
      <c r="Z1874">
        <v>0</v>
      </c>
      <c r="AA1874">
        <v>258.35000000000002</v>
      </c>
    </row>
    <row r="1875" spans="1:27" ht="15" customHeight="1" x14ac:dyDescent="0.25">
      <c r="A1875" s="37" t="str">
        <f t="shared" si="87"/>
        <v>LEBFSFIgnore</v>
      </c>
      <c r="B1875" s="37" t="str">
        <f>VLOOKUP(L1875,Mapping!D:F,3,0)</f>
        <v>Ignore</v>
      </c>
      <c r="C1875" s="37" t="str">
        <f>VLOOKUP(L1875,Mapping!D:G,4,0)</f>
        <v>Ignore</v>
      </c>
      <c r="D1875" s="38">
        <f t="shared" si="88"/>
        <v>-1.26725E-2</v>
      </c>
      <c r="E1875" s="38">
        <f t="shared" si="89"/>
        <v>5.7830000000000002E-4</v>
      </c>
      <c r="F1875" s="37" t="str">
        <f>VLOOKUP(L1875,Mapping!D:H,5,0)</f>
        <v>AUM</v>
      </c>
      <c r="G1875" t="s">
        <v>562</v>
      </c>
      <c r="H1875" t="s">
        <v>260</v>
      </c>
      <c r="I1875" t="s">
        <v>263</v>
      </c>
      <c r="J1875">
        <v>212000</v>
      </c>
      <c r="K1875" t="s">
        <v>595</v>
      </c>
      <c r="L1875">
        <v>212233</v>
      </c>
      <c r="M1875">
        <v>0</v>
      </c>
      <c r="N1875" t="s">
        <v>608</v>
      </c>
      <c r="O1875" t="s">
        <v>565</v>
      </c>
      <c r="P1875">
        <v>0</v>
      </c>
      <c r="Q1875">
        <v>132508</v>
      </c>
      <c r="R1875">
        <v>-126725</v>
      </c>
      <c r="S1875">
        <v>0</v>
      </c>
      <c r="T1875">
        <v>0</v>
      </c>
      <c r="U1875">
        <v>5783</v>
      </c>
      <c r="V1875">
        <v>0</v>
      </c>
      <c r="W1875">
        <v>132508</v>
      </c>
      <c r="X1875">
        <v>-126725</v>
      </c>
      <c r="Y1875">
        <v>0</v>
      </c>
      <c r="Z1875">
        <v>0</v>
      </c>
      <c r="AA1875">
        <v>5783</v>
      </c>
    </row>
    <row r="1876" spans="1:27" ht="15" customHeight="1" x14ac:dyDescent="0.25">
      <c r="A1876" s="37" t="str">
        <f t="shared" si="87"/>
        <v>LEBFSFIgnore</v>
      </c>
      <c r="B1876" s="37" t="str">
        <f>VLOOKUP(L1876,Mapping!D:F,3,0)</f>
        <v>Ignore</v>
      </c>
      <c r="C1876" s="37" t="str">
        <f>VLOOKUP(L1876,Mapping!D:G,4,0)</f>
        <v>Ignore</v>
      </c>
      <c r="D1876" s="38">
        <f t="shared" si="88"/>
        <v>-3.7604799999999997E-4</v>
      </c>
      <c r="E1876" s="38">
        <f t="shared" si="89"/>
        <v>2.053708E-3</v>
      </c>
      <c r="F1876" s="37" t="str">
        <f>VLOOKUP(L1876,Mapping!D:H,5,0)</f>
        <v>AUM</v>
      </c>
      <c r="G1876" t="s">
        <v>562</v>
      </c>
      <c r="H1876" t="s">
        <v>260</v>
      </c>
      <c r="I1876" t="s">
        <v>263</v>
      </c>
      <c r="J1876">
        <v>212000</v>
      </c>
      <c r="K1876" t="s">
        <v>595</v>
      </c>
      <c r="L1876">
        <v>212240</v>
      </c>
      <c r="M1876">
        <v>0</v>
      </c>
      <c r="N1876" t="s">
        <v>609</v>
      </c>
      <c r="O1876" t="s">
        <v>565</v>
      </c>
      <c r="P1876">
        <v>0</v>
      </c>
      <c r="Q1876">
        <v>24297.56</v>
      </c>
      <c r="R1876">
        <v>-3760.48</v>
      </c>
      <c r="S1876">
        <v>0</v>
      </c>
      <c r="T1876">
        <v>0</v>
      </c>
      <c r="U1876">
        <v>20537.080000000002</v>
      </c>
      <c r="V1876">
        <v>0</v>
      </c>
      <c r="W1876">
        <v>24297.56</v>
      </c>
      <c r="X1876">
        <v>-3760.48</v>
      </c>
      <c r="Y1876">
        <v>0</v>
      </c>
      <c r="Z1876">
        <v>0</v>
      </c>
      <c r="AA1876">
        <v>20537.080000000002</v>
      </c>
    </row>
    <row r="1877" spans="1:27" ht="15" customHeight="1" x14ac:dyDescent="0.25">
      <c r="A1877" s="37" t="str">
        <f t="shared" si="87"/>
        <v>LEBFSFIgnore</v>
      </c>
      <c r="B1877" s="37" t="str">
        <f>VLOOKUP(L1877,Mapping!D:F,3,0)</f>
        <v>Ignore</v>
      </c>
      <c r="C1877" s="37" t="str">
        <f>VLOOKUP(L1877,Mapping!D:G,4,0)</f>
        <v>Ignore</v>
      </c>
      <c r="D1877" s="38">
        <f t="shared" si="88"/>
        <v>0</v>
      </c>
      <c r="E1877" s="38">
        <f t="shared" si="89"/>
        <v>2.6875E-4</v>
      </c>
      <c r="F1877" s="37" t="str">
        <f>VLOOKUP(L1877,Mapping!D:H,5,0)</f>
        <v>AUM</v>
      </c>
      <c r="G1877" t="s">
        <v>562</v>
      </c>
      <c r="H1877" t="s">
        <v>260</v>
      </c>
      <c r="I1877" t="s">
        <v>263</v>
      </c>
      <c r="J1877">
        <v>212000</v>
      </c>
      <c r="K1877" t="s">
        <v>595</v>
      </c>
      <c r="L1877">
        <v>212247</v>
      </c>
      <c r="M1877">
        <v>0</v>
      </c>
      <c r="N1877" t="s">
        <v>610</v>
      </c>
      <c r="O1877" t="s">
        <v>565</v>
      </c>
      <c r="P1877">
        <v>0</v>
      </c>
      <c r="Q1877">
        <v>2687.5</v>
      </c>
      <c r="R1877">
        <v>0</v>
      </c>
      <c r="S1877">
        <v>0</v>
      </c>
      <c r="T1877">
        <v>0</v>
      </c>
      <c r="U1877">
        <v>2687.5</v>
      </c>
      <c r="V1877">
        <v>0</v>
      </c>
      <c r="W1877">
        <v>2687.5</v>
      </c>
      <c r="X1877">
        <v>0</v>
      </c>
      <c r="Y1877">
        <v>0</v>
      </c>
      <c r="Z1877">
        <v>0</v>
      </c>
      <c r="AA1877">
        <v>2687.5</v>
      </c>
    </row>
    <row r="1878" spans="1:27" ht="15" customHeight="1" x14ac:dyDescent="0.25">
      <c r="A1878" s="37" t="str">
        <f t="shared" si="87"/>
        <v>LEBFSFIgnore</v>
      </c>
      <c r="B1878" s="37" t="str">
        <f>VLOOKUP(L1878,Mapping!D:F,3,0)</f>
        <v>Ignore</v>
      </c>
      <c r="C1878" s="37" t="str">
        <f>VLOOKUP(L1878,Mapping!D:G,4,0)</f>
        <v>Ignore</v>
      </c>
      <c r="D1878" s="38">
        <f t="shared" si="88"/>
        <v>-2.4424000000000002E-5</v>
      </c>
      <c r="E1878" s="38">
        <f t="shared" si="89"/>
        <v>4.0125E-5</v>
      </c>
      <c r="F1878" s="37" t="str">
        <f>VLOOKUP(L1878,Mapping!D:H,5,0)</f>
        <v>AUM</v>
      </c>
      <c r="G1878" t="s">
        <v>562</v>
      </c>
      <c r="H1878" t="s">
        <v>260</v>
      </c>
      <c r="I1878" t="s">
        <v>263</v>
      </c>
      <c r="J1878">
        <v>212000</v>
      </c>
      <c r="K1878" t="s">
        <v>595</v>
      </c>
      <c r="L1878">
        <v>212252</v>
      </c>
      <c r="M1878">
        <v>0</v>
      </c>
      <c r="N1878" t="s">
        <v>611</v>
      </c>
      <c r="O1878" t="s">
        <v>565</v>
      </c>
      <c r="P1878">
        <v>0</v>
      </c>
      <c r="Q1878">
        <v>645.49</v>
      </c>
      <c r="R1878">
        <v>-244.24</v>
      </c>
      <c r="S1878">
        <v>0</v>
      </c>
      <c r="T1878">
        <v>0</v>
      </c>
      <c r="U1878">
        <v>401.25</v>
      </c>
      <c r="V1878">
        <v>0</v>
      </c>
      <c r="W1878">
        <v>645.49</v>
      </c>
      <c r="X1878">
        <v>-244.24</v>
      </c>
      <c r="Y1878">
        <v>0</v>
      </c>
      <c r="Z1878">
        <v>0</v>
      </c>
      <c r="AA1878">
        <v>401.25</v>
      </c>
    </row>
    <row r="1879" spans="1:27" ht="15" customHeight="1" x14ac:dyDescent="0.25">
      <c r="A1879" s="37" t="str">
        <f t="shared" si="87"/>
        <v>LEBFSFIgnore</v>
      </c>
      <c r="B1879" s="37" t="str">
        <f>VLOOKUP(L1879,Mapping!D:F,3,0)</f>
        <v>Ignore</v>
      </c>
      <c r="C1879" s="37" t="str">
        <f>VLOOKUP(L1879,Mapping!D:G,4,0)</f>
        <v>Ignore</v>
      </c>
      <c r="D1879" s="38">
        <f t="shared" si="88"/>
        <v>-0.32694698799999999</v>
      </c>
      <c r="E1879" s="38">
        <f t="shared" si="89"/>
        <v>4.4003684000000001E-2</v>
      </c>
      <c r="F1879" s="37" t="str">
        <f>VLOOKUP(L1879,Mapping!D:H,5,0)</f>
        <v>AUM</v>
      </c>
      <c r="G1879" t="s">
        <v>562</v>
      </c>
      <c r="H1879" t="s">
        <v>260</v>
      </c>
      <c r="I1879" t="s">
        <v>263</v>
      </c>
      <c r="J1879">
        <v>212000</v>
      </c>
      <c r="K1879" t="s">
        <v>595</v>
      </c>
      <c r="L1879">
        <v>212255</v>
      </c>
      <c r="M1879">
        <v>0</v>
      </c>
      <c r="N1879" t="s">
        <v>612</v>
      </c>
      <c r="O1879" t="s">
        <v>565</v>
      </c>
      <c r="P1879">
        <v>0</v>
      </c>
      <c r="Q1879">
        <v>3709506.72</v>
      </c>
      <c r="R1879">
        <v>-3269469.88</v>
      </c>
      <c r="S1879">
        <v>0</v>
      </c>
      <c r="T1879">
        <v>0</v>
      </c>
      <c r="U1879">
        <v>440036.84</v>
      </c>
      <c r="V1879">
        <v>0</v>
      </c>
      <c r="W1879">
        <v>3709506.72</v>
      </c>
      <c r="X1879">
        <v>-3269469.88</v>
      </c>
      <c r="Y1879">
        <v>0</v>
      </c>
      <c r="Z1879">
        <v>0</v>
      </c>
      <c r="AA1879">
        <v>440036.84</v>
      </c>
    </row>
    <row r="1880" spans="1:27" ht="15" customHeight="1" x14ac:dyDescent="0.25">
      <c r="A1880" s="37" t="str">
        <f t="shared" si="87"/>
        <v>LEBFSFIgnore</v>
      </c>
      <c r="B1880" s="37" t="str">
        <f>VLOOKUP(L1880,Mapping!D:F,3,0)</f>
        <v>Ignore</v>
      </c>
      <c r="C1880" s="37" t="str">
        <f>VLOOKUP(L1880,Mapping!D:G,4,0)</f>
        <v>Ignore</v>
      </c>
      <c r="D1880" s="38">
        <f t="shared" si="88"/>
        <v>-1.1455201E-2</v>
      </c>
      <c r="E1880" s="38">
        <f t="shared" si="89"/>
        <v>3.3697530000000001E-3</v>
      </c>
      <c r="F1880" s="37" t="str">
        <f>VLOOKUP(L1880,Mapping!D:H,5,0)</f>
        <v>AUM</v>
      </c>
      <c r="G1880" t="s">
        <v>562</v>
      </c>
      <c r="H1880" t="s">
        <v>260</v>
      </c>
      <c r="I1880" t="s">
        <v>263</v>
      </c>
      <c r="J1880">
        <v>212000</v>
      </c>
      <c r="K1880" t="s">
        <v>595</v>
      </c>
      <c r="L1880">
        <v>212271</v>
      </c>
      <c r="M1880">
        <v>0</v>
      </c>
      <c r="N1880" t="s">
        <v>614</v>
      </c>
      <c r="O1880" t="s">
        <v>565</v>
      </c>
      <c r="P1880">
        <v>0</v>
      </c>
      <c r="Q1880">
        <v>148249.54</v>
      </c>
      <c r="R1880">
        <v>-114552.01</v>
      </c>
      <c r="S1880">
        <v>0</v>
      </c>
      <c r="T1880">
        <v>0</v>
      </c>
      <c r="U1880">
        <v>33697.53</v>
      </c>
      <c r="V1880">
        <v>0</v>
      </c>
      <c r="W1880">
        <v>148249.54</v>
      </c>
      <c r="X1880">
        <v>-114552.01</v>
      </c>
      <c r="Y1880">
        <v>0</v>
      </c>
      <c r="Z1880">
        <v>0</v>
      </c>
      <c r="AA1880">
        <v>33697.53</v>
      </c>
    </row>
    <row r="1881" spans="1:27" ht="15" customHeight="1" x14ac:dyDescent="0.25">
      <c r="A1881" s="37" t="str">
        <f t="shared" si="87"/>
        <v>LEBFSFIgnore</v>
      </c>
      <c r="B1881" s="37" t="str">
        <f>VLOOKUP(L1881,Mapping!D:F,3,0)</f>
        <v>Ignore</v>
      </c>
      <c r="C1881" s="37" t="str">
        <f>VLOOKUP(L1881,Mapping!D:G,4,0)</f>
        <v>Ignore</v>
      </c>
      <c r="D1881" s="38">
        <f t="shared" si="88"/>
        <v>-1.1455201E-2</v>
      </c>
      <c r="E1881" s="38">
        <f t="shared" si="89"/>
        <v>3.3697530000000001E-3</v>
      </c>
      <c r="F1881" s="37" t="str">
        <f>VLOOKUP(L1881,Mapping!D:H,5,0)</f>
        <v>AUM</v>
      </c>
      <c r="G1881" t="s">
        <v>562</v>
      </c>
      <c r="H1881" t="s">
        <v>260</v>
      </c>
      <c r="I1881" t="s">
        <v>263</v>
      </c>
      <c r="J1881">
        <v>212000</v>
      </c>
      <c r="K1881" t="s">
        <v>595</v>
      </c>
      <c r="L1881">
        <v>212272</v>
      </c>
      <c r="M1881">
        <v>0</v>
      </c>
      <c r="N1881" t="s">
        <v>615</v>
      </c>
      <c r="O1881" t="s">
        <v>565</v>
      </c>
      <c r="P1881">
        <v>0</v>
      </c>
      <c r="Q1881">
        <v>148249.54</v>
      </c>
      <c r="R1881">
        <v>-114552.01</v>
      </c>
      <c r="S1881">
        <v>0</v>
      </c>
      <c r="T1881">
        <v>0</v>
      </c>
      <c r="U1881">
        <v>33697.53</v>
      </c>
      <c r="V1881">
        <v>0</v>
      </c>
      <c r="W1881">
        <v>148249.54</v>
      </c>
      <c r="X1881">
        <v>-114552.01</v>
      </c>
      <c r="Y1881">
        <v>0</v>
      </c>
      <c r="Z1881">
        <v>0</v>
      </c>
      <c r="AA1881">
        <v>33697.53</v>
      </c>
    </row>
    <row r="1882" spans="1:27" ht="15" customHeight="1" x14ac:dyDescent="0.25">
      <c r="A1882" s="37" t="str">
        <f t="shared" si="87"/>
        <v>LEBFSFIgnore</v>
      </c>
      <c r="B1882" s="37" t="str">
        <f>VLOOKUP(L1882,Mapping!D:F,3,0)</f>
        <v>Ignore</v>
      </c>
      <c r="C1882" s="37" t="str">
        <f>VLOOKUP(L1882,Mapping!D:G,4,0)</f>
        <v>Ignore</v>
      </c>
      <c r="D1882" s="38">
        <f t="shared" si="88"/>
        <v>1.5431045999999999E-2</v>
      </c>
      <c r="E1882" s="38">
        <f t="shared" si="89"/>
        <v>1.8199718E-2</v>
      </c>
      <c r="F1882" s="37" t="str">
        <f>VLOOKUP(L1882,Mapping!D:H,5,0)</f>
        <v>AUM</v>
      </c>
      <c r="G1882" t="s">
        <v>562</v>
      </c>
      <c r="H1882" t="s">
        <v>260</v>
      </c>
      <c r="I1882" t="s">
        <v>263</v>
      </c>
      <c r="J1882">
        <v>212000</v>
      </c>
      <c r="K1882" t="s">
        <v>595</v>
      </c>
      <c r="L1882">
        <v>212427</v>
      </c>
      <c r="M1882">
        <v>0</v>
      </c>
      <c r="N1882" t="s">
        <v>682</v>
      </c>
      <c r="O1882" t="s">
        <v>565</v>
      </c>
      <c r="P1882">
        <v>0</v>
      </c>
      <c r="Q1882">
        <v>27686.720000000001</v>
      </c>
      <c r="R1882">
        <v>0</v>
      </c>
      <c r="S1882">
        <v>154310.46</v>
      </c>
      <c r="T1882">
        <v>0</v>
      </c>
      <c r="U1882">
        <v>181997.18</v>
      </c>
      <c r="V1882">
        <v>0</v>
      </c>
      <c r="W1882">
        <v>27686.720000000001</v>
      </c>
      <c r="X1882">
        <v>0</v>
      </c>
      <c r="Y1882">
        <v>154310.46</v>
      </c>
      <c r="Z1882">
        <v>0</v>
      </c>
      <c r="AA1882">
        <v>181997.18</v>
      </c>
    </row>
    <row r="1883" spans="1:27" ht="15" customHeight="1" x14ac:dyDescent="0.25">
      <c r="A1883" s="37" t="str">
        <f t="shared" si="87"/>
        <v>LEBFSFIgnore</v>
      </c>
      <c r="B1883" s="37" t="str">
        <f>VLOOKUP(L1883,Mapping!D:F,3,0)</f>
        <v>Ignore</v>
      </c>
      <c r="C1883" s="37" t="str">
        <f>VLOOKUP(L1883,Mapping!D:G,4,0)</f>
        <v>Ignore</v>
      </c>
      <c r="D1883" s="38">
        <f t="shared" si="88"/>
        <v>0.288311227</v>
      </c>
      <c r="E1883" s="38">
        <f t="shared" si="89"/>
        <v>0</v>
      </c>
      <c r="F1883" s="37" t="str">
        <f>VLOOKUP(L1883,Mapping!D:H,5,0)</f>
        <v>AUM</v>
      </c>
      <c r="G1883" t="s">
        <v>562</v>
      </c>
      <c r="H1883" t="s">
        <v>260</v>
      </c>
      <c r="I1883" t="s">
        <v>263</v>
      </c>
      <c r="J1883">
        <v>212000</v>
      </c>
      <c r="K1883" t="s">
        <v>595</v>
      </c>
      <c r="L1883">
        <v>213106</v>
      </c>
      <c r="M1883">
        <v>0</v>
      </c>
      <c r="N1883" t="s">
        <v>2248</v>
      </c>
      <c r="O1883" t="s">
        <v>565</v>
      </c>
      <c r="P1883">
        <v>-2883112.27</v>
      </c>
      <c r="Q1883">
        <v>0</v>
      </c>
      <c r="R1883">
        <v>0</v>
      </c>
      <c r="S1883">
        <v>2883112.27</v>
      </c>
      <c r="T1883">
        <v>0</v>
      </c>
      <c r="U1883">
        <v>0</v>
      </c>
      <c r="V1883">
        <v>-2883112.27</v>
      </c>
      <c r="W1883">
        <v>0</v>
      </c>
      <c r="X1883">
        <v>0</v>
      </c>
      <c r="Y1883">
        <v>2883112.27</v>
      </c>
      <c r="Z1883">
        <v>0</v>
      </c>
      <c r="AA1883">
        <v>0</v>
      </c>
    </row>
    <row r="1884" spans="1:27" ht="15" customHeight="1" x14ac:dyDescent="0.25">
      <c r="A1884" s="37" t="str">
        <f t="shared" si="87"/>
        <v>LEBFSFIgnore</v>
      </c>
      <c r="B1884" s="37" t="str">
        <f>VLOOKUP(L1884,Mapping!D:F,3,0)</f>
        <v>Ignore</v>
      </c>
      <c r="C1884" s="37" t="str">
        <f>VLOOKUP(L1884,Mapping!D:G,4,0)</f>
        <v>Ignore</v>
      </c>
      <c r="D1884" s="38">
        <f t="shared" si="88"/>
        <v>-0.288311227</v>
      </c>
      <c r="E1884" s="38">
        <f t="shared" si="89"/>
        <v>0</v>
      </c>
      <c r="F1884" s="37" t="str">
        <f>VLOOKUP(L1884,Mapping!D:H,5,0)</f>
        <v>AUM</v>
      </c>
      <c r="G1884" t="s">
        <v>562</v>
      </c>
      <c r="H1884" t="s">
        <v>260</v>
      </c>
      <c r="I1884" t="s">
        <v>263</v>
      </c>
      <c r="J1884">
        <v>212000</v>
      </c>
      <c r="K1884" t="s">
        <v>595</v>
      </c>
      <c r="L1884">
        <v>213160</v>
      </c>
      <c r="M1884">
        <v>0</v>
      </c>
      <c r="N1884" t="s">
        <v>2249</v>
      </c>
      <c r="O1884" t="s">
        <v>565</v>
      </c>
      <c r="P1884">
        <v>0</v>
      </c>
      <c r="Q1884">
        <v>2883112.27</v>
      </c>
      <c r="R1884">
        <v>-2883112.27</v>
      </c>
      <c r="S1884">
        <v>0</v>
      </c>
      <c r="T1884">
        <v>0</v>
      </c>
      <c r="U1884">
        <v>0</v>
      </c>
      <c r="V1884">
        <v>0</v>
      </c>
      <c r="W1884">
        <v>2883112.27</v>
      </c>
      <c r="X1884">
        <v>-2883112.27</v>
      </c>
      <c r="Y1884">
        <v>0</v>
      </c>
      <c r="Z1884">
        <v>0</v>
      </c>
      <c r="AA1884">
        <v>0</v>
      </c>
    </row>
    <row r="1885" spans="1:27" ht="15" customHeight="1" x14ac:dyDescent="0.25">
      <c r="A1885" s="37" t="str">
        <f t="shared" si="87"/>
        <v>LEBFSFIgnore</v>
      </c>
      <c r="B1885" s="37" t="str">
        <f>VLOOKUP(L1885,Mapping!D:F,3,0)</f>
        <v>Ignore</v>
      </c>
      <c r="C1885" s="37" t="str">
        <f>VLOOKUP(L1885,Mapping!D:G,4,0)</f>
        <v>Ignore</v>
      </c>
      <c r="D1885" s="38">
        <f t="shared" si="88"/>
        <v>-3.7604799999999997E-4</v>
      </c>
      <c r="E1885" s="38">
        <f t="shared" si="89"/>
        <v>2.053708E-3</v>
      </c>
      <c r="F1885" s="37" t="str">
        <f>VLOOKUP(L1885,Mapping!D:H,5,0)</f>
        <v>AUM</v>
      </c>
      <c r="G1885" t="s">
        <v>562</v>
      </c>
      <c r="H1885" t="s">
        <v>260</v>
      </c>
      <c r="I1885" t="s">
        <v>263</v>
      </c>
      <c r="J1885">
        <v>212000</v>
      </c>
      <c r="K1885" t="s">
        <v>595</v>
      </c>
      <c r="L1885">
        <v>213166</v>
      </c>
      <c r="M1885">
        <v>0</v>
      </c>
      <c r="N1885" t="s">
        <v>616</v>
      </c>
      <c r="O1885" t="s">
        <v>565</v>
      </c>
      <c r="P1885">
        <v>0</v>
      </c>
      <c r="Q1885">
        <v>24297.56</v>
      </c>
      <c r="R1885">
        <v>-3760.48</v>
      </c>
      <c r="S1885">
        <v>0</v>
      </c>
      <c r="T1885">
        <v>0</v>
      </c>
      <c r="U1885">
        <v>20537.080000000002</v>
      </c>
      <c r="V1885">
        <v>0</v>
      </c>
      <c r="W1885">
        <v>24297.56</v>
      </c>
      <c r="X1885">
        <v>-3760.48</v>
      </c>
      <c r="Y1885">
        <v>0</v>
      </c>
      <c r="Z1885">
        <v>0</v>
      </c>
      <c r="AA1885">
        <v>20537.080000000002</v>
      </c>
    </row>
    <row r="1886" spans="1:27" ht="15" customHeight="1" x14ac:dyDescent="0.25">
      <c r="A1886" s="37" t="str">
        <f t="shared" si="87"/>
        <v>LEBFSFIgnore</v>
      </c>
      <c r="B1886" s="37" t="str">
        <f>VLOOKUP(L1886,Mapping!D:F,3,0)</f>
        <v>Ignore</v>
      </c>
      <c r="C1886" s="37" t="str">
        <f>VLOOKUP(L1886,Mapping!D:G,4,0)</f>
        <v>Ignore</v>
      </c>
      <c r="D1886" s="38">
        <f t="shared" si="88"/>
        <v>4.8427129999999994E-3</v>
      </c>
      <c r="E1886" s="38">
        <f t="shared" si="89"/>
        <v>5.2233959999999999E-3</v>
      </c>
      <c r="F1886" s="37" t="str">
        <f>VLOOKUP(L1886,Mapping!D:H,5,0)</f>
        <v>AUM</v>
      </c>
      <c r="G1886" t="s">
        <v>562</v>
      </c>
      <c r="H1886" t="s">
        <v>260</v>
      </c>
      <c r="I1886" t="s">
        <v>263</v>
      </c>
      <c r="J1886">
        <v>212000</v>
      </c>
      <c r="K1886" t="s">
        <v>595</v>
      </c>
      <c r="L1886">
        <v>214100</v>
      </c>
      <c r="M1886">
        <v>0</v>
      </c>
      <c r="N1886" t="s">
        <v>858</v>
      </c>
      <c r="O1886" t="s">
        <v>565</v>
      </c>
      <c r="P1886">
        <v>0</v>
      </c>
      <c r="Q1886">
        <v>3806.83</v>
      </c>
      <c r="R1886">
        <v>0</v>
      </c>
      <c r="S1886">
        <v>48427.13</v>
      </c>
      <c r="T1886">
        <v>0</v>
      </c>
      <c r="U1886">
        <v>52233.96</v>
      </c>
      <c r="V1886">
        <v>0</v>
      </c>
      <c r="W1886">
        <v>3806.83</v>
      </c>
      <c r="X1886">
        <v>0</v>
      </c>
      <c r="Y1886">
        <v>48427.13</v>
      </c>
      <c r="Z1886">
        <v>0</v>
      </c>
      <c r="AA1886">
        <v>52233.96</v>
      </c>
    </row>
    <row r="1887" spans="1:27" ht="15" customHeight="1" x14ac:dyDescent="0.25">
      <c r="A1887" s="37" t="str">
        <f t="shared" si="87"/>
        <v>LEBFSFIgnore</v>
      </c>
      <c r="B1887" s="37" t="str">
        <f>VLOOKUP(L1887,Mapping!D:F,3,0)</f>
        <v>Ignore</v>
      </c>
      <c r="C1887" s="37" t="str">
        <f>VLOOKUP(L1887,Mapping!D:G,4,0)</f>
        <v>Ignore</v>
      </c>
      <c r="D1887" s="38">
        <f t="shared" si="88"/>
        <v>0</v>
      </c>
      <c r="E1887" s="38">
        <f t="shared" si="89"/>
        <v>-2E-8</v>
      </c>
      <c r="F1887" s="37" t="str">
        <f>VLOOKUP(L1887,Mapping!D:H,5,0)</f>
        <v>AUM</v>
      </c>
      <c r="G1887" t="s">
        <v>562</v>
      </c>
      <c r="H1887" t="s">
        <v>260</v>
      </c>
      <c r="I1887" t="s">
        <v>263</v>
      </c>
      <c r="J1887">
        <v>212000</v>
      </c>
      <c r="K1887" t="s">
        <v>595</v>
      </c>
      <c r="L1887">
        <v>214102</v>
      </c>
      <c r="M1887">
        <v>0</v>
      </c>
      <c r="N1887" t="s">
        <v>2262</v>
      </c>
      <c r="O1887" t="s">
        <v>565</v>
      </c>
      <c r="P1887">
        <v>-0.2</v>
      </c>
      <c r="Q1887">
        <v>0</v>
      </c>
      <c r="R1887">
        <v>0</v>
      </c>
      <c r="S1887">
        <v>0</v>
      </c>
      <c r="T1887">
        <v>-0.2</v>
      </c>
      <c r="U1887">
        <v>0</v>
      </c>
      <c r="V1887">
        <v>-0.2</v>
      </c>
      <c r="W1887">
        <v>0</v>
      </c>
      <c r="X1887">
        <v>0</v>
      </c>
      <c r="Y1887">
        <v>0</v>
      </c>
      <c r="Z1887">
        <v>-0.2</v>
      </c>
      <c r="AA1887">
        <v>0</v>
      </c>
    </row>
    <row r="1888" spans="1:27" ht="15" customHeight="1" x14ac:dyDescent="0.25">
      <c r="A1888" s="37" t="str">
        <f t="shared" si="87"/>
        <v>LEBFSFIgnore</v>
      </c>
      <c r="B1888" s="37" t="str">
        <f>VLOOKUP(L1888,Mapping!D:F,3,0)</f>
        <v>Ignore</v>
      </c>
      <c r="C1888" s="37" t="str">
        <f>VLOOKUP(L1888,Mapping!D:G,4,0)</f>
        <v>Ignore</v>
      </c>
      <c r="D1888" s="38">
        <f t="shared" si="88"/>
        <v>0</v>
      </c>
      <c r="E1888" s="38">
        <f t="shared" si="89"/>
        <v>2E-8</v>
      </c>
      <c r="F1888" s="37" t="str">
        <f>VLOOKUP(L1888,Mapping!D:H,5,0)</f>
        <v>AUM</v>
      </c>
      <c r="G1888" t="s">
        <v>562</v>
      </c>
      <c r="H1888" t="s">
        <v>260</v>
      </c>
      <c r="I1888" t="s">
        <v>263</v>
      </c>
      <c r="J1888">
        <v>212000</v>
      </c>
      <c r="K1888" t="s">
        <v>595</v>
      </c>
      <c r="L1888">
        <v>214105</v>
      </c>
      <c r="M1888">
        <v>0</v>
      </c>
      <c r="N1888" t="s">
        <v>2263</v>
      </c>
      <c r="O1888" t="s">
        <v>565</v>
      </c>
      <c r="P1888">
        <v>0</v>
      </c>
      <c r="Q1888">
        <v>0.2</v>
      </c>
      <c r="R1888">
        <v>0</v>
      </c>
      <c r="S1888">
        <v>0</v>
      </c>
      <c r="T1888">
        <v>0</v>
      </c>
      <c r="U1888">
        <v>0.2</v>
      </c>
      <c r="V1888">
        <v>0</v>
      </c>
      <c r="W1888">
        <v>0.2</v>
      </c>
      <c r="X1888">
        <v>0</v>
      </c>
      <c r="Y1888">
        <v>0</v>
      </c>
      <c r="Z1888">
        <v>0</v>
      </c>
      <c r="AA1888">
        <v>0.2</v>
      </c>
    </row>
    <row r="1889" spans="1:27" ht="15" customHeight="1" x14ac:dyDescent="0.25">
      <c r="A1889" s="37" t="str">
        <f t="shared" si="87"/>
        <v>LEBFSFIgnore</v>
      </c>
      <c r="B1889" s="37" t="str">
        <f>VLOOKUP(L1889,Mapping!D:F,3,0)</f>
        <v>Ignore</v>
      </c>
      <c r="C1889" s="37" t="str">
        <f>VLOOKUP(L1889,Mapping!D:G,4,0)</f>
        <v>Ignore</v>
      </c>
      <c r="D1889" s="38">
        <f t="shared" si="88"/>
        <v>-0.13102402800000001</v>
      </c>
      <c r="E1889" s="38">
        <f t="shared" si="89"/>
        <v>3.3697339E-2</v>
      </c>
      <c r="F1889" s="37" t="str">
        <f>VLOOKUP(L1889,Mapping!D:H,5,0)</f>
        <v>AUM</v>
      </c>
      <c r="G1889" t="s">
        <v>562</v>
      </c>
      <c r="H1889" t="s">
        <v>260</v>
      </c>
      <c r="I1889" t="s">
        <v>263</v>
      </c>
      <c r="J1889">
        <v>213000</v>
      </c>
      <c r="K1889" t="s">
        <v>617</v>
      </c>
      <c r="L1889">
        <v>213500</v>
      </c>
      <c r="M1889">
        <v>0</v>
      </c>
      <c r="N1889" t="s">
        <v>618</v>
      </c>
      <c r="O1889" t="s">
        <v>565</v>
      </c>
      <c r="P1889">
        <v>0</v>
      </c>
      <c r="Q1889">
        <v>1647213.67</v>
      </c>
      <c r="R1889">
        <v>-1310240.28</v>
      </c>
      <c r="S1889">
        <v>0</v>
      </c>
      <c r="T1889">
        <v>0</v>
      </c>
      <c r="U1889">
        <v>336973.39</v>
      </c>
      <c r="V1889">
        <v>0</v>
      </c>
      <c r="W1889">
        <v>1647213.67</v>
      </c>
      <c r="X1889">
        <v>-1310240.28</v>
      </c>
      <c r="Y1889">
        <v>0</v>
      </c>
      <c r="Z1889">
        <v>0</v>
      </c>
      <c r="AA1889">
        <v>336973.39</v>
      </c>
    </row>
    <row r="1890" spans="1:27" ht="15" customHeight="1" x14ac:dyDescent="0.25">
      <c r="A1890" s="37" t="str">
        <f t="shared" si="87"/>
        <v>LEBFSFIgnore</v>
      </c>
      <c r="B1890" s="37" t="str">
        <f>VLOOKUP(L1890,Mapping!D:F,3,0)</f>
        <v>Ignore</v>
      </c>
      <c r="C1890" s="37" t="str">
        <f>VLOOKUP(L1890,Mapping!D:G,4,0)</f>
        <v>Ignore</v>
      </c>
      <c r="D1890" s="38">
        <f t="shared" si="88"/>
        <v>1.2629497999999999E-2</v>
      </c>
      <c r="E1890" s="38">
        <f t="shared" si="89"/>
        <v>2.4130094000000001E-2</v>
      </c>
      <c r="F1890" s="37" t="str">
        <f>VLOOKUP(L1890,Mapping!D:H,5,0)</f>
        <v>AUM</v>
      </c>
      <c r="G1890" t="s">
        <v>562</v>
      </c>
      <c r="H1890" t="s">
        <v>260</v>
      </c>
      <c r="I1890" t="s">
        <v>263</v>
      </c>
      <c r="J1890">
        <v>220000</v>
      </c>
      <c r="K1890" t="s">
        <v>619</v>
      </c>
      <c r="L1890">
        <v>210125</v>
      </c>
      <c r="M1890">
        <v>0</v>
      </c>
      <c r="N1890" t="s">
        <v>1283</v>
      </c>
      <c r="O1890" t="s">
        <v>565</v>
      </c>
      <c r="P1890">
        <v>0</v>
      </c>
      <c r="Q1890">
        <v>115005.96</v>
      </c>
      <c r="R1890">
        <v>0</v>
      </c>
      <c r="S1890">
        <v>126294.98</v>
      </c>
      <c r="T1890">
        <v>0</v>
      </c>
      <c r="U1890">
        <v>241300.94</v>
      </c>
      <c r="V1890">
        <v>0</v>
      </c>
      <c r="W1890">
        <v>115005.96</v>
      </c>
      <c r="X1890">
        <v>0</v>
      </c>
      <c r="Y1890">
        <v>126294.98</v>
      </c>
      <c r="Z1890">
        <v>0</v>
      </c>
      <c r="AA1890">
        <v>241300.94</v>
      </c>
    </row>
    <row r="1891" spans="1:27" ht="15" customHeight="1" x14ac:dyDescent="0.25">
      <c r="A1891" s="37" t="str">
        <f t="shared" si="87"/>
        <v>LEBFSF1.2</v>
      </c>
      <c r="B1891" s="37">
        <f>VLOOKUP(L1891,Mapping!D:F,3,0)</f>
        <v>1.2</v>
      </c>
      <c r="C1891" s="37" t="str">
        <f>VLOOKUP(L1891,Mapping!D:G,4,0)</f>
        <v>Ignore</v>
      </c>
      <c r="D1891" s="38">
        <f t="shared" si="88"/>
        <v>-8.2514704339999998</v>
      </c>
      <c r="E1891" s="38">
        <f t="shared" si="89"/>
        <v>132.76701761500001</v>
      </c>
      <c r="F1891" s="37">
        <f>VLOOKUP(L1891,Mapping!D:H,5,0)</f>
        <v>0</v>
      </c>
      <c r="G1891" t="s">
        <v>562</v>
      </c>
      <c r="H1891" t="s">
        <v>260</v>
      </c>
      <c r="I1891" t="s">
        <v>263</v>
      </c>
      <c r="J1891">
        <v>301000</v>
      </c>
      <c r="K1891" t="s">
        <v>624</v>
      </c>
      <c r="L1891">
        <v>310000</v>
      </c>
      <c r="M1891">
        <v>0</v>
      </c>
      <c r="N1891" t="s">
        <v>625</v>
      </c>
      <c r="O1891" t="s">
        <v>565</v>
      </c>
      <c r="P1891">
        <v>0</v>
      </c>
      <c r="Q1891">
        <v>1410184880.49</v>
      </c>
      <c r="R1891">
        <v>-82514704.340000004</v>
      </c>
      <c r="S1891">
        <v>0</v>
      </c>
      <c r="T1891">
        <v>0</v>
      </c>
      <c r="U1891">
        <v>1327670176.1500001</v>
      </c>
      <c r="V1891">
        <v>0</v>
      </c>
      <c r="W1891">
        <v>1410184880.49</v>
      </c>
      <c r="X1891">
        <v>-82514704.340000004</v>
      </c>
      <c r="Y1891">
        <v>0</v>
      </c>
      <c r="Z1891">
        <v>0</v>
      </c>
      <c r="AA1891">
        <v>1327670176.1500001</v>
      </c>
    </row>
    <row r="1892" spans="1:27" ht="15" customHeight="1" x14ac:dyDescent="0.25">
      <c r="A1892" s="37" t="str">
        <f t="shared" si="87"/>
        <v>LEBFSFIgnore</v>
      </c>
      <c r="B1892" s="37" t="str">
        <f>VLOOKUP(L1892,Mapping!D:F,3,0)</f>
        <v>Ignore</v>
      </c>
      <c r="C1892" s="37" t="str">
        <f>VLOOKUP(L1892,Mapping!D:G,4,0)</f>
        <v>Ignore</v>
      </c>
      <c r="D1892" s="38">
        <f t="shared" si="88"/>
        <v>-9.8738323179999998</v>
      </c>
      <c r="E1892" s="38">
        <f t="shared" si="89"/>
        <v>17.850718609999998</v>
      </c>
      <c r="F1892" s="37">
        <f>VLOOKUP(L1892,Mapping!D:H,5,0)</f>
        <v>0</v>
      </c>
      <c r="G1892" t="s">
        <v>562</v>
      </c>
      <c r="H1892" t="s">
        <v>260</v>
      </c>
      <c r="I1892" t="s">
        <v>263</v>
      </c>
      <c r="J1892">
        <v>303000</v>
      </c>
      <c r="K1892" t="s">
        <v>626</v>
      </c>
      <c r="L1892">
        <v>303201</v>
      </c>
      <c r="M1892">
        <v>0</v>
      </c>
      <c r="N1892" t="s">
        <v>627</v>
      </c>
      <c r="O1892" t="s">
        <v>565</v>
      </c>
      <c r="P1892">
        <v>0</v>
      </c>
      <c r="Q1892">
        <v>277245509.27999997</v>
      </c>
      <c r="R1892">
        <v>-98738323.180000007</v>
      </c>
      <c r="S1892">
        <v>0</v>
      </c>
      <c r="T1892">
        <v>0</v>
      </c>
      <c r="U1892">
        <v>178507186.09999999</v>
      </c>
      <c r="V1892">
        <v>0</v>
      </c>
      <c r="W1892">
        <v>277245509.27999997</v>
      </c>
      <c r="X1892">
        <v>-98738323.180000007</v>
      </c>
      <c r="Y1892">
        <v>0</v>
      </c>
      <c r="Z1892">
        <v>0</v>
      </c>
      <c r="AA1892">
        <v>178507186.09999999</v>
      </c>
    </row>
    <row r="1893" spans="1:27" ht="15" customHeight="1" x14ac:dyDescent="0.25">
      <c r="A1893" s="37" t="str">
        <f t="shared" si="87"/>
        <v>LEBFSFIgnore</v>
      </c>
      <c r="B1893" s="37" t="str">
        <f>VLOOKUP(L1893,Mapping!D:F,3,0)</f>
        <v>Ignore</v>
      </c>
      <c r="C1893" s="37" t="str">
        <f>VLOOKUP(L1893,Mapping!D:G,4,0)</f>
        <v>Ignore</v>
      </c>
      <c r="D1893" s="38">
        <f t="shared" si="88"/>
        <v>-0.29181461400000003</v>
      </c>
      <c r="E1893" s="38">
        <f t="shared" si="89"/>
        <v>0.117613496</v>
      </c>
      <c r="F1893" s="37">
        <f>VLOOKUP(L1893,Mapping!D:H,5,0)</f>
        <v>0</v>
      </c>
      <c r="G1893" t="s">
        <v>562</v>
      </c>
      <c r="H1893" t="s">
        <v>260</v>
      </c>
      <c r="I1893" t="s">
        <v>263</v>
      </c>
      <c r="J1893">
        <v>303000</v>
      </c>
      <c r="K1893" t="s">
        <v>626</v>
      </c>
      <c r="L1893">
        <v>303202</v>
      </c>
      <c r="M1893">
        <v>0</v>
      </c>
      <c r="N1893" t="s">
        <v>628</v>
      </c>
      <c r="O1893" t="s">
        <v>565</v>
      </c>
      <c r="P1893">
        <v>0</v>
      </c>
      <c r="Q1893">
        <v>4094281.1</v>
      </c>
      <c r="R1893">
        <v>-2918146.14</v>
      </c>
      <c r="S1893">
        <v>0</v>
      </c>
      <c r="T1893">
        <v>0</v>
      </c>
      <c r="U1893">
        <v>1176134.96</v>
      </c>
      <c r="V1893">
        <v>0</v>
      </c>
      <c r="W1893">
        <v>4094281.1</v>
      </c>
      <c r="X1893">
        <v>-2918146.14</v>
      </c>
      <c r="Y1893">
        <v>0</v>
      </c>
      <c r="Z1893">
        <v>0</v>
      </c>
      <c r="AA1893">
        <v>1176134.96</v>
      </c>
    </row>
    <row r="1894" spans="1:27" ht="15" customHeight="1" x14ac:dyDescent="0.25">
      <c r="A1894" s="37" t="str">
        <f t="shared" si="87"/>
        <v>LEBFSFIgnore</v>
      </c>
      <c r="B1894" s="37" t="str">
        <f>VLOOKUP(L1894,Mapping!D:F,3,0)</f>
        <v>Ignore</v>
      </c>
      <c r="C1894" s="37" t="str">
        <f>VLOOKUP(L1894,Mapping!D:G,4,0)</f>
        <v>Ignore</v>
      </c>
      <c r="D1894" s="38">
        <f t="shared" si="88"/>
        <v>2.1276319789999998</v>
      </c>
      <c r="E1894" s="38">
        <f t="shared" si="89"/>
        <v>4.025660802</v>
      </c>
      <c r="F1894" s="37">
        <f>VLOOKUP(L1894,Mapping!D:H,5,0)</f>
        <v>0</v>
      </c>
      <c r="G1894" t="s">
        <v>562</v>
      </c>
      <c r="H1894" t="s">
        <v>260</v>
      </c>
      <c r="I1894" t="s">
        <v>263</v>
      </c>
      <c r="J1894">
        <v>303000</v>
      </c>
      <c r="K1894" t="s">
        <v>626</v>
      </c>
      <c r="L1894">
        <v>303245</v>
      </c>
      <c r="M1894">
        <v>0</v>
      </c>
      <c r="N1894" t="s">
        <v>629</v>
      </c>
      <c r="O1894" t="s">
        <v>565</v>
      </c>
      <c r="P1894">
        <v>0</v>
      </c>
      <c r="Q1894">
        <v>18980288.23</v>
      </c>
      <c r="R1894">
        <v>0</v>
      </c>
      <c r="S1894">
        <v>21276319.789999999</v>
      </c>
      <c r="T1894">
        <v>0</v>
      </c>
      <c r="U1894">
        <v>40256608.020000003</v>
      </c>
      <c r="V1894">
        <v>0</v>
      </c>
      <c r="W1894">
        <v>18980288.23</v>
      </c>
      <c r="X1894">
        <v>0</v>
      </c>
      <c r="Y1894">
        <v>21276319.789999999</v>
      </c>
      <c r="Z1894">
        <v>0</v>
      </c>
      <c r="AA1894">
        <v>40256608.020000003</v>
      </c>
    </row>
    <row r="1895" spans="1:27" ht="15" customHeight="1" x14ac:dyDescent="0.25">
      <c r="A1895" s="37" t="str">
        <f t="shared" si="87"/>
        <v>LEBFSFIgnore</v>
      </c>
      <c r="B1895" s="37" t="str">
        <f>VLOOKUP(L1895,Mapping!D:F,3,0)</f>
        <v>Ignore</v>
      </c>
      <c r="C1895" s="37" t="str">
        <f>VLOOKUP(L1895,Mapping!D:G,4,0)</f>
        <v>Ignore</v>
      </c>
      <c r="D1895" s="38">
        <f t="shared" si="88"/>
        <v>-9.2373750000000008E-3</v>
      </c>
      <c r="E1895" s="38">
        <f t="shared" si="89"/>
        <v>0.11819080600000001</v>
      </c>
      <c r="F1895" s="37">
        <f>VLOOKUP(L1895,Mapping!D:H,5,0)</f>
        <v>0</v>
      </c>
      <c r="G1895" t="s">
        <v>562</v>
      </c>
      <c r="H1895" t="s">
        <v>260</v>
      </c>
      <c r="I1895" t="s">
        <v>263</v>
      </c>
      <c r="J1895">
        <v>303000</v>
      </c>
      <c r="K1895" t="s">
        <v>626</v>
      </c>
      <c r="L1895">
        <v>303246</v>
      </c>
      <c r="M1895">
        <v>0</v>
      </c>
      <c r="N1895" t="s">
        <v>630</v>
      </c>
      <c r="O1895" t="s">
        <v>565</v>
      </c>
      <c r="P1895">
        <v>0</v>
      </c>
      <c r="Q1895">
        <v>1274281.81</v>
      </c>
      <c r="R1895">
        <v>-92373.75</v>
      </c>
      <c r="S1895">
        <v>0</v>
      </c>
      <c r="T1895">
        <v>0</v>
      </c>
      <c r="U1895">
        <v>1181908.06</v>
      </c>
      <c r="V1895">
        <v>0</v>
      </c>
      <c r="W1895">
        <v>1274281.81</v>
      </c>
      <c r="X1895">
        <v>-92373.75</v>
      </c>
      <c r="Y1895">
        <v>0</v>
      </c>
      <c r="Z1895">
        <v>0</v>
      </c>
      <c r="AA1895">
        <v>1181908.06</v>
      </c>
    </row>
    <row r="1896" spans="1:27" ht="15" customHeight="1" x14ac:dyDescent="0.25">
      <c r="A1896" s="37" t="str">
        <f t="shared" si="87"/>
        <v>LEBFSFIgnore</v>
      </c>
      <c r="B1896" s="37" t="str">
        <f>VLOOKUP(L1896,Mapping!D:F,3,0)</f>
        <v>Ignore</v>
      </c>
      <c r="C1896" s="37" t="str">
        <f>VLOOKUP(L1896,Mapping!D:G,4,0)</f>
        <v>Ignore</v>
      </c>
      <c r="D1896" s="38">
        <f t="shared" si="88"/>
        <v>0</v>
      </c>
      <c r="E1896" s="38">
        <f t="shared" si="89"/>
        <v>35.264154832000003</v>
      </c>
      <c r="F1896" s="37">
        <f>VLOOKUP(L1896,Mapping!D:H,5,0)</f>
        <v>0</v>
      </c>
      <c r="G1896" t="s">
        <v>562</v>
      </c>
      <c r="H1896" t="s">
        <v>260</v>
      </c>
      <c r="I1896" t="s">
        <v>263</v>
      </c>
      <c r="J1896">
        <v>303000</v>
      </c>
      <c r="K1896" t="s">
        <v>626</v>
      </c>
      <c r="L1896">
        <v>390000</v>
      </c>
      <c r="M1896">
        <v>0</v>
      </c>
      <c r="N1896" t="s">
        <v>631</v>
      </c>
      <c r="O1896" t="s">
        <v>565</v>
      </c>
      <c r="P1896">
        <v>0</v>
      </c>
      <c r="Q1896">
        <v>352641548.31999999</v>
      </c>
      <c r="R1896">
        <v>0</v>
      </c>
      <c r="S1896">
        <v>0</v>
      </c>
      <c r="T1896">
        <v>0</v>
      </c>
      <c r="U1896">
        <v>352641548.31999999</v>
      </c>
      <c r="V1896">
        <v>0</v>
      </c>
      <c r="W1896">
        <v>352641548.31999999</v>
      </c>
      <c r="X1896">
        <v>0</v>
      </c>
      <c r="Y1896">
        <v>0</v>
      </c>
      <c r="Z1896">
        <v>0</v>
      </c>
      <c r="AA1896">
        <v>352641548.31999999</v>
      </c>
    </row>
    <row r="1897" spans="1:27" ht="15" customHeight="1" x14ac:dyDescent="0.25">
      <c r="A1897" s="37" t="str">
        <f t="shared" si="87"/>
        <v>LEBFSFIgnore</v>
      </c>
      <c r="B1897" s="37" t="str">
        <f>VLOOKUP(L1897,Mapping!D:F,3,0)</f>
        <v>Ignore</v>
      </c>
      <c r="C1897" s="37" t="str">
        <f>VLOOKUP(L1897,Mapping!D:G,4,0)</f>
        <v>Ignore</v>
      </c>
      <c r="D1897" s="38">
        <f t="shared" si="88"/>
        <v>0</v>
      </c>
      <c r="E1897" s="38">
        <f t="shared" si="89"/>
        <v>21.531601481999999</v>
      </c>
      <c r="F1897" s="37">
        <f>VLOOKUP(L1897,Mapping!D:H,5,0)</f>
        <v>0</v>
      </c>
      <c r="G1897" t="s">
        <v>562</v>
      </c>
      <c r="H1897" t="s">
        <v>260</v>
      </c>
      <c r="I1897" t="s">
        <v>263</v>
      </c>
      <c r="J1897">
        <v>303000</v>
      </c>
      <c r="K1897" t="s">
        <v>626</v>
      </c>
      <c r="L1897">
        <v>390001</v>
      </c>
      <c r="M1897">
        <v>0</v>
      </c>
      <c r="N1897" t="s">
        <v>632</v>
      </c>
      <c r="O1897" t="s">
        <v>565</v>
      </c>
      <c r="P1897">
        <v>0</v>
      </c>
      <c r="Q1897">
        <v>215316014.81999999</v>
      </c>
      <c r="R1897">
        <v>0</v>
      </c>
      <c r="S1897">
        <v>0</v>
      </c>
      <c r="T1897">
        <v>0</v>
      </c>
      <c r="U1897">
        <v>215316014.81999999</v>
      </c>
      <c r="V1897">
        <v>0</v>
      </c>
      <c r="W1897">
        <v>215316014.81999999</v>
      </c>
      <c r="X1897">
        <v>0</v>
      </c>
      <c r="Y1897">
        <v>0</v>
      </c>
      <c r="Z1897">
        <v>0</v>
      </c>
      <c r="AA1897">
        <v>215316014.81999999</v>
      </c>
    </row>
    <row r="1898" spans="1:27" ht="15" customHeight="1" x14ac:dyDescent="0.25">
      <c r="A1898" s="37" t="str">
        <f t="shared" si="87"/>
        <v>LEBFSFIgnore</v>
      </c>
      <c r="B1898" s="37" t="str">
        <f>VLOOKUP(L1898,Mapping!D:F,3,0)</f>
        <v>Ignore</v>
      </c>
      <c r="C1898" s="37" t="str">
        <f>VLOOKUP(L1898,Mapping!D:G,4,0)</f>
        <v>Ignore</v>
      </c>
      <c r="D1898" s="38">
        <f t="shared" si="88"/>
        <v>0</v>
      </c>
      <c r="E1898" s="38">
        <f t="shared" si="89"/>
        <v>0.51903320099999994</v>
      </c>
      <c r="F1898" s="37">
        <f>VLOOKUP(L1898,Mapping!D:H,5,0)</f>
        <v>0</v>
      </c>
      <c r="G1898" t="s">
        <v>562</v>
      </c>
      <c r="H1898" t="s">
        <v>260</v>
      </c>
      <c r="I1898" t="s">
        <v>263</v>
      </c>
      <c r="J1898">
        <v>303000</v>
      </c>
      <c r="K1898" t="s">
        <v>626</v>
      </c>
      <c r="L1898">
        <v>390002</v>
      </c>
      <c r="M1898">
        <v>0</v>
      </c>
      <c r="N1898" t="s">
        <v>633</v>
      </c>
      <c r="O1898" t="s">
        <v>565</v>
      </c>
      <c r="P1898">
        <v>0</v>
      </c>
      <c r="Q1898">
        <v>5190332.01</v>
      </c>
      <c r="R1898">
        <v>0</v>
      </c>
      <c r="S1898">
        <v>0</v>
      </c>
      <c r="T1898">
        <v>0</v>
      </c>
      <c r="U1898">
        <v>5190332.01</v>
      </c>
      <c r="V1898">
        <v>0</v>
      </c>
      <c r="W1898">
        <v>5190332.01</v>
      </c>
      <c r="X1898">
        <v>0</v>
      </c>
      <c r="Y1898">
        <v>0</v>
      </c>
      <c r="Z1898">
        <v>0</v>
      </c>
      <c r="AA1898">
        <v>5190332.01</v>
      </c>
    </row>
    <row r="1899" spans="1:27" ht="15" customHeight="1" x14ac:dyDescent="0.25">
      <c r="A1899" s="37" t="str">
        <f t="shared" si="87"/>
        <v>LEBFSFIgnore</v>
      </c>
      <c r="B1899" s="37" t="str">
        <f>VLOOKUP(L1899,Mapping!D:F,3,0)</f>
        <v>Ignore</v>
      </c>
      <c r="C1899" s="37" t="str">
        <f>VLOOKUP(L1899,Mapping!D:G,4,0)</f>
        <v>Ignore</v>
      </c>
      <c r="D1899" s="38">
        <f t="shared" si="88"/>
        <v>0</v>
      </c>
      <c r="E1899" s="38">
        <f t="shared" si="89"/>
        <v>-5.6047394530000005</v>
      </c>
      <c r="F1899" s="37">
        <f>VLOOKUP(L1899,Mapping!D:H,5,0)</f>
        <v>0</v>
      </c>
      <c r="G1899" t="s">
        <v>562</v>
      </c>
      <c r="H1899" t="s">
        <v>260</v>
      </c>
      <c r="I1899" t="s">
        <v>263</v>
      </c>
      <c r="J1899">
        <v>303000</v>
      </c>
      <c r="K1899" t="s">
        <v>626</v>
      </c>
      <c r="L1899">
        <v>390405</v>
      </c>
      <c r="M1899">
        <v>0</v>
      </c>
      <c r="N1899" t="s">
        <v>634</v>
      </c>
      <c r="O1899" t="s">
        <v>565</v>
      </c>
      <c r="P1899">
        <v>-56047394.530000001</v>
      </c>
      <c r="Q1899">
        <v>0</v>
      </c>
      <c r="R1899">
        <v>0</v>
      </c>
      <c r="S1899">
        <v>0</v>
      </c>
      <c r="T1899">
        <v>-56047394.530000001</v>
      </c>
      <c r="U1899">
        <v>0</v>
      </c>
      <c r="V1899">
        <v>-56047394.530000001</v>
      </c>
      <c r="W1899">
        <v>0</v>
      </c>
      <c r="X1899">
        <v>0</v>
      </c>
      <c r="Y1899">
        <v>0</v>
      </c>
      <c r="Z1899">
        <v>-56047394.530000001</v>
      </c>
      <c r="AA1899">
        <v>0</v>
      </c>
    </row>
    <row r="1900" spans="1:27" ht="15" customHeight="1" x14ac:dyDescent="0.25">
      <c r="A1900" s="37" t="str">
        <f t="shared" si="87"/>
        <v>LEBFSFIgnore</v>
      </c>
      <c r="B1900" s="37" t="str">
        <f>VLOOKUP(L1900,Mapping!D:F,3,0)</f>
        <v>Ignore</v>
      </c>
      <c r="C1900" s="37" t="str">
        <f>VLOOKUP(L1900,Mapping!D:G,4,0)</f>
        <v>Ignore</v>
      </c>
      <c r="D1900" s="38">
        <f t="shared" si="88"/>
        <v>0</v>
      </c>
      <c r="E1900" s="38">
        <f t="shared" si="89"/>
        <v>0.169564672</v>
      </c>
      <c r="F1900" s="37">
        <f>VLOOKUP(L1900,Mapping!D:H,5,0)</f>
        <v>0</v>
      </c>
      <c r="G1900" t="s">
        <v>562</v>
      </c>
      <c r="H1900" t="s">
        <v>260</v>
      </c>
      <c r="I1900" t="s">
        <v>263</v>
      </c>
      <c r="J1900">
        <v>303000</v>
      </c>
      <c r="K1900" t="s">
        <v>626</v>
      </c>
      <c r="L1900">
        <v>390406</v>
      </c>
      <c r="M1900">
        <v>0</v>
      </c>
      <c r="N1900" t="s">
        <v>935</v>
      </c>
      <c r="O1900" t="s">
        <v>565</v>
      </c>
      <c r="P1900">
        <v>0</v>
      </c>
      <c r="Q1900">
        <v>1695646.72</v>
      </c>
      <c r="R1900">
        <v>0</v>
      </c>
      <c r="S1900">
        <v>0</v>
      </c>
      <c r="T1900">
        <v>0</v>
      </c>
      <c r="U1900">
        <v>1695646.72</v>
      </c>
      <c r="V1900">
        <v>0</v>
      </c>
      <c r="W1900">
        <v>1695646.72</v>
      </c>
      <c r="X1900">
        <v>0</v>
      </c>
      <c r="Y1900">
        <v>0</v>
      </c>
      <c r="Z1900">
        <v>0</v>
      </c>
      <c r="AA1900">
        <v>1695646.72</v>
      </c>
    </row>
    <row r="1901" spans="1:27" ht="15" customHeight="1" x14ac:dyDescent="0.25">
      <c r="A1901" s="37" t="str">
        <f t="shared" si="87"/>
        <v>LEBFSFIgnore</v>
      </c>
      <c r="B1901" s="37" t="str">
        <f>VLOOKUP(L1901,Mapping!D:F,3,0)</f>
        <v>Ignore</v>
      </c>
      <c r="C1901" s="37" t="str">
        <f>VLOOKUP(L1901,Mapping!D:G,4,0)</f>
        <v>Ignore</v>
      </c>
      <c r="D1901" s="38">
        <f t="shared" si="88"/>
        <v>0</v>
      </c>
      <c r="E1901" s="38">
        <f t="shared" si="89"/>
        <v>2.3922034820000002</v>
      </c>
      <c r="F1901" s="37">
        <f>VLOOKUP(L1901,Mapping!D:H,5,0)</f>
        <v>0</v>
      </c>
      <c r="G1901" t="s">
        <v>562</v>
      </c>
      <c r="H1901" t="s">
        <v>260</v>
      </c>
      <c r="I1901" t="s">
        <v>263</v>
      </c>
      <c r="J1901">
        <v>303000</v>
      </c>
      <c r="K1901" t="s">
        <v>626</v>
      </c>
      <c r="L1901">
        <v>390445</v>
      </c>
      <c r="M1901">
        <v>0</v>
      </c>
      <c r="N1901" t="s">
        <v>635</v>
      </c>
      <c r="O1901" t="s">
        <v>565</v>
      </c>
      <c r="P1901">
        <v>0</v>
      </c>
      <c r="Q1901">
        <v>23922034.82</v>
      </c>
      <c r="R1901">
        <v>0</v>
      </c>
      <c r="S1901">
        <v>0</v>
      </c>
      <c r="T1901">
        <v>0</v>
      </c>
      <c r="U1901">
        <v>23922034.82</v>
      </c>
      <c r="V1901">
        <v>0</v>
      </c>
      <c r="W1901">
        <v>23922034.82</v>
      </c>
      <c r="X1901">
        <v>0</v>
      </c>
      <c r="Y1901">
        <v>0</v>
      </c>
      <c r="Z1901">
        <v>0</v>
      </c>
      <c r="AA1901">
        <v>23922034.82</v>
      </c>
    </row>
    <row r="1902" spans="1:27" ht="15" customHeight="1" x14ac:dyDescent="0.25">
      <c r="A1902" s="37" t="str">
        <f t="shared" si="87"/>
        <v>LEBFSFIgnore</v>
      </c>
      <c r="B1902" s="37" t="str">
        <f>VLOOKUP(L1902,Mapping!D:F,3,0)</f>
        <v>Ignore</v>
      </c>
      <c r="C1902" s="37" t="str">
        <f>VLOOKUP(L1902,Mapping!D:G,4,0)</f>
        <v>Ignore</v>
      </c>
      <c r="D1902" s="38">
        <f t="shared" si="88"/>
        <v>0</v>
      </c>
      <c r="E1902" s="38">
        <f t="shared" si="89"/>
        <v>5.3527355000000006E-2</v>
      </c>
      <c r="F1902" s="37">
        <f>VLOOKUP(L1902,Mapping!D:H,5,0)</f>
        <v>0</v>
      </c>
      <c r="G1902" t="s">
        <v>562</v>
      </c>
      <c r="H1902" t="s">
        <v>260</v>
      </c>
      <c r="I1902" t="s">
        <v>263</v>
      </c>
      <c r="J1902">
        <v>303000</v>
      </c>
      <c r="K1902" t="s">
        <v>626</v>
      </c>
      <c r="L1902">
        <v>390446</v>
      </c>
      <c r="M1902">
        <v>0</v>
      </c>
      <c r="N1902" t="s">
        <v>636</v>
      </c>
      <c r="O1902" t="s">
        <v>565</v>
      </c>
      <c r="P1902">
        <v>0</v>
      </c>
      <c r="Q1902">
        <v>535273.55000000005</v>
      </c>
      <c r="R1902">
        <v>0</v>
      </c>
      <c r="S1902">
        <v>0</v>
      </c>
      <c r="T1902">
        <v>0</v>
      </c>
      <c r="U1902">
        <v>535273.55000000005</v>
      </c>
      <c r="V1902">
        <v>0</v>
      </c>
      <c r="W1902">
        <v>535273.55000000005</v>
      </c>
      <c r="X1902">
        <v>0</v>
      </c>
      <c r="Y1902">
        <v>0</v>
      </c>
      <c r="Z1902">
        <v>0</v>
      </c>
      <c r="AA1902">
        <v>535273.55000000005</v>
      </c>
    </row>
    <row r="1903" spans="1:27" ht="15" customHeight="1" x14ac:dyDescent="0.25">
      <c r="A1903" s="37" t="str">
        <f t="shared" si="87"/>
        <v>LEBFSF5.3</v>
      </c>
      <c r="B1903" s="37">
        <f>VLOOKUP(L1903,Mapping!D:F,3,0)</f>
        <v>5.3</v>
      </c>
      <c r="C1903" s="37" t="str">
        <f>VLOOKUP(L1903,Mapping!D:G,4,0)</f>
        <v>Ignore</v>
      </c>
      <c r="D1903" s="38">
        <f t="shared" si="88"/>
        <v>14.017499938</v>
      </c>
      <c r="E1903" s="38">
        <f t="shared" si="89"/>
        <v>34.317697297000002</v>
      </c>
      <c r="F1903" s="37">
        <f>VLOOKUP(L1903,Mapping!D:H,5,0)</f>
        <v>0</v>
      </c>
      <c r="G1903" t="s">
        <v>562</v>
      </c>
      <c r="H1903" t="s">
        <v>260</v>
      </c>
      <c r="I1903" t="s">
        <v>263</v>
      </c>
      <c r="J1903">
        <v>410000</v>
      </c>
      <c r="K1903" t="s">
        <v>637</v>
      </c>
      <c r="L1903">
        <v>411100</v>
      </c>
      <c r="M1903">
        <v>0</v>
      </c>
      <c r="N1903" t="s">
        <v>694</v>
      </c>
      <c r="O1903" t="s">
        <v>565</v>
      </c>
      <c r="P1903">
        <v>0</v>
      </c>
      <c r="Q1903">
        <v>203001973.59</v>
      </c>
      <c r="R1903">
        <v>0</v>
      </c>
      <c r="S1903">
        <v>140174999.38</v>
      </c>
      <c r="T1903">
        <v>0</v>
      </c>
      <c r="U1903">
        <v>343176972.97000003</v>
      </c>
      <c r="V1903">
        <v>0</v>
      </c>
      <c r="W1903">
        <v>203001973.59</v>
      </c>
      <c r="X1903">
        <v>0</v>
      </c>
      <c r="Y1903">
        <v>140174999.38</v>
      </c>
      <c r="Z1903">
        <v>0</v>
      </c>
      <c r="AA1903">
        <v>343176972.97000003</v>
      </c>
    </row>
    <row r="1904" spans="1:27" ht="15" customHeight="1" x14ac:dyDescent="0.25">
      <c r="A1904" s="37" t="str">
        <f t="shared" si="87"/>
        <v>LEBFSFIgnore</v>
      </c>
      <c r="B1904" s="37" t="str">
        <f>VLOOKUP(L1904,Mapping!D:F,3,0)</f>
        <v>Ignore</v>
      </c>
      <c r="C1904" s="37" t="str">
        <f>VLOOKUP(L1904,Mapping!D:G,4,0)</f>
        <v>Ignore</v>
      </c>
      <c r="D1904" s="38">
        <f t="shared" si="88"/>
        <v>-29.48130128</v>
      </c>
      <c r="E1904" s="38">
        <f t="shared" si="89"/>
        <v>19.455969933999999</v>
      </c>
      <c r="F1904" s="37">
        <f>VLOOKUP(L1904,Mapping!D:H,5,0)</f>
        <v>0</v>
      </c>
      <c r="G1904" t="s">
        <v>562</v>
      </c>
      <c r="H1904" t="s">
        <v>260</v>
      </c>
      <c r="I1904" t="s">
        <v>263</v>
      </c>
      <c r="J1904">
        <v>430000</v>
      </c>
      <c r="K1904" t="s">
        <v>643</v>
      </c>
      <c r="L1904">
        <v>431100</v>
      </c>
      <c r="M1904">
        <v>0</v>
      </c>
      <c r="N1904" t="s">
        <v>727</v>
      </c>
      <c r="O1904" t="s">
        <v>565</v>
      </c>
      <c r="P1904">
        <v>0</v>
      </c>
      <c r="Q1904">
        <v>489372712.13999999</v>
      </c>
      <c r="R1904">
        <v>-294813012.80000001</v>
      </c>
      <c r="S1904">
        <v>0</v>
      </c>
      <c r="T1904">
        <v>0</v>
      </c>
      <c r="U1904">
        <v>194559699.34</v>
      </c>
      <c r="V1904">
        <v>0</v>
      </c>
      <c r="W1904">
        <v>489372712.13999999</v>
      </c>
      <c r="X1904">
        <v>-294813012.80000001</v>
      </c>
      <c r="Y1904">
        <v>0</v>
      </c>
      <c r="Z1904">
        <v>0</v>
      </c>
      <c r="AA1904">
        <v>194559699.34</v>
      </c>
    </row>
    <row r="1905" spans="1:27" ht="15" customHeight="1" x14ac:dyDescent="0.25">
      <c r="A1905" s="37" t="str">
        <f t="shared" si="87"/>
        <v>LEBFSF5.1</v>
      </c>
      <c r="B1905" s="37">
        <f>VLOOKUP(L1905,Mapping!D:F,3,0)</f>
        <v>5.0999999999999996</v>
      </c>
      <c r="C1905" s="37" t="str">
        <f>VLOOKUP(L1905,Mapping!D:G,4,0)</f>
        <v>Ignore</v>
      </c>
      <c r="D1905" s="38">
        <f t="shared" si="88"/>
        <v>0.45728205</v>
      </c>
      <c r="E1905" s="38">
        <f t="shared" si="89"/>
        <v>2.9067091970000001</v>
      </c>
      <c r="F1905" s="37">
        <f>VLOOKUP(L1905,Mapping!D:H,5,0)</f>
        <v>0</v>
      </c>
      <c r="G1905" t="s">
        <v>562</v>
      </c>
      <c r="H1905" t="s">
        <v>260</v>
      </c>
      <c r="I1905" t="s">
        <v>263</v>
      </c>
      <c r="J1905">
        <v>450000</v>
      </c>
      <c r="K1905" t="s">
        <v>647</v>
      </c>
      <c r="L1905">
        <v>451100</v>
      </c>
      <c r="M1905">
        <v>0</v>
      </c>
      <c r="N1905" t="s">
        <v>695</v>
      </c>
      <c r="O1905" t="s">
        <v>565</v>
      </c>
      <c r="P1905">
        <v>0</v>
      </c>
      <c r="Q1905">
        <v>24494271.469999999</v>
      </c>
      <c r="R1905">
        <v>0</v>
      </c>
      <c r="S1905">
        <v>4572820.5</v>
      </c>
      <c r="T1905">
        <v>0</v>
      </c>
      <c r="U1905">
        <v>29067091.969999999</v>
      </c>
      <c r="V1905">
        <v>0</v>
      </c>
      <c r="W1905">
        <v>24494271.469999999</v>
      </c>
      <c r="X1905">
        <v>0</v>
      </c>
      <c r="Y1905">
        <v>4572820.5</v>
      </c>
      <c r="Z1905">
        <v>0</v>
      </c>
      <c r="AA1905">
        <v>29067091.969999999</v>
      </c>
    </row>
    <row r="1906" spans="1:27" ht="15" customHeight="1" x14ac:dyDescent="0.25">
      <c r="A1906" s="37" t="str">
        <f t="shared" si="87"/>
        <v>LEBFSF5.2</v>
      </c>
      <c r="B1906" s="37">
        <f>VLOOKUP(L1906,Mapping!D:F,3,0)</f>
        <v>5.2</v>
      </c>
      <c r="C1906" s="37" t="str">
        <f>VLOOKUP(L1906,Mapping!D:G,4,0)</f>
        <v>Ignore</v>
      </c>
      <c r="D1906" s="38">
        <f t="shared" si="88"/>
        <v>2.1127590000000001E-3</v>
      </c>
      <c r="E1906" s="38">
        <f t="shared" si="89"/>
        <v>4.8414669999999995E-3</v>
      </c>
      <c r="F1906" s="37">
        <f>VLOOKUP(L1906,Mapping!D:H,5,0)</f>
        <v>0</v>
      </c>
      <c r="G1906" t="s">
        <v>562</v>
      </c>
      <c r="H1906" t="s">
        <v>260</v>
      </c>
      <c r="I1906" t="s">
        <v>263</v>
      </c>
      <c r="J1906">
        <v>450000</v>
      </c>
      <c r="K1906" t="s">
        <v>647</v>
      </c>
      <c r="L1906">
        <v>452111</v>
      </c>
      <c r="M1906">
        <v>0</v>
      </c>
      <c r="N1906" t="s">
        <v>649</v>
      </c>
      <c r="O1906" t="s">
        <v>565</v>
      </c>
      <c r="P1906">
        <v>0</v>
      </c>
      <c r="Q1906">
        <v>27287.08</v>
      </c>
      <c r="R1906">
        <v>0</v>
      </c>
      <c r="S1906">
        <v>21127.59</v>
      </c>
      <c r="T1906">
        <v>0</v>
      </c>
      <c r="U1906">
        <v>48414.67</v>
      </c>
      <c r="V1906">
        <v>0</v>
      </c>
      <c r="W1906">
        <v>27287.08</v>
      </c>
      <c r="X1906">
        <v>0</v>
      </c>
      <c r="Y1906">
        <v>21127.59</v>
      </c>
      <c r="Z1906">
        <v>0</v>
      </c>
      <c r="AA1906">
        <v>48414.67</v>
      </c>
    </row>
    <row r="1907" spans="1:27" ht="15" customHeight="1" x14ac:dyDescent="0.25">
      <c r="A1907" s="37" t="str">
        <f t="shared" si="87"/>
        <v>LEBFSF5.2</v>
      </c>
      <c r="B1907" s="37">
        <f>VLOOKUP(L1907,Mapping!D:F,3,0)</f>
        <v>5.2</v>
      </c>
      <c r="C1907" s="37" t="str">
        <f>VLOOKUP(L1907,Mapping!D:G,4,0)</f>
        <v>Ignore</v>
      </c>
      <c r="D1907" s="38">
        <f t="shared" si="88"/>
        <v>0.17417276299999998</v>
      </c>
      <c r="E1907" s="38">
        <f t="shared" si="89"/>
        <v>0.41912174800000002</v>
      </c>
      <c r="F1907" s="37">
        <f>VLOOKUP(L1907,Mapping!D:H,5,0)</f>
        <v>0</v>
      </c>
      <c r="G1907" t="s">
        <v>562</v>
      </c>
      <c r="H1907" t="s">
        <v>260</v>
      </c>
      <c r="I1907" t="s">
        <v>263</v>
      </c>
      <c r="J1907">
        <v>450000</v>
      </c>
      <c r="K1907" t="s">
        <v>647</v>
      </c>
      <c r="L1907">
        <v>452247</v>
      </c>
      <c r="M1907">
        <v>0</v>
      </c>
      <c r="N1907" t="s">
        <v>655</v>
      </c>
      <c r="O1907" t="s">
        <v>565</v>
      </c>
      <c r="P1907">
        <v>0</v>
      </c>
      <c r="Q1907">
        <v>2449489.85</v>
      </c>
      <c r="R1907">
        <v>0</v>
      </c>
      <c r="S1907">
        <v>1741727.63</v>
      </c>
      <c r="T1907">
        <v>0</v>
      </c>
      <c r="U1907">
        <v>4191217.48</v>
      </c>
      <c r="V1907">
        <v>0</v>
      </c>
      <c r="W1907">
        <v>2449489.85</v>
      </c>
      <c r="X1907">
        <v>0</v>
      </c>
      <c r="Y1907">
        <v>1741727.63</v>
      </c>
      <c r="Z1907">
        <v>0</v>
      </c>
      <c r="AA1907">
        <v>4191217.48</v>
      </c>
    </row>
    <row r="1908" spans="1:27" ht="15" customHeight="1" x14ac:dyDescent="0.25">
      <c r="A1908" s="37" t="str">
        <f t="shared" si="87"/>
        <v>LEBFSF5.5</v>
      </c>
      <c r="B1908" s="37">
        <f>VLOOKUP(L1908,Mapping!D:F,3,0)</f>
        <v>5.5</v>
      </c>
      <c r="C1908" s="37" t="str">
        <f>VLOOKUP(L1908,Mapping!D:G,4,0)</f>
        <v>Ignore</v>
      </c>
      <c r="D1908" s="38">
        <f t="shared" si="88"/>
        <v>3.6426239999999997E-3</v>
      </c>
      <c r="E1908" s="38">
        <f t="shared" si="89"/>
        <v>3.6426239999999997E-3</v>
      </c>
      <c r="F1908" s="37">
        <f>VLOOKUP(L1908,Mapping!D:H,5,0)</f>
        <v>0</v>
      </c>
      <c r="G1908" t="s">
        <v>562</v>
      </c>
      <c r="H1908" t="s">
        <v>260</v>
      </c>
      <c r="I1908" t="s">
        <v>263</v>
      </c>
      <c r="J1908">
        <v>460000</v>
      </c>
      <c r="K1908" t="s">
        <v>656</v>
      </c>
      <c r="L1908">
        <v>452233</v>
      </c>
      <c r="M1908">
        <v>0</v>
      </c>
      <c r="N1908" t="s">
        <v>657</v>
      </c>
      <c r="O1908" t="s">
        <v>565</v>
      </c>
      <c r="P1908">
        <v>0</v>
      </c>
      <c r="Q1908">
        <v>0</v>
      </c>
      <c r="R1908">
        <v>0</v>
      </c>
      <c r="S1908">
        <v>36426.239999999998</v>
      </c>
      <c r="T1908">
        <v>0</v>
      </c>
      <c r="U1908">
        <v>36426.239999999998</v>
      </c>
      <c r="V1908">
        <v>0</v>
      </c>
      <c r="W1908">
        <v>0</v>
      </c>
      <c r="X1908">
        <v>0</v>
      </c>
      <c r="Y1908">
        <v>36426.239999999998</v>
      </c>
      <c r="Z1908">
        <v>0</v>
      </c>
      <c r="AA1908">
        <v>36426.239999999998</v>
      </c>
    </row>
    <row r="1909" spans="1:27" ht="15" customHeight="1" x14ac:dyDescent="0.25">
      <c r="A1909" s="37" t="str">
        <f t="shared" si="87"/>
        <v>LEBFSF5.5</v>
      </c>
      <c r="B1909" s="37">
        <f>VLOOKUP(L1909,Mapping!D:F,3,0)</f>
        <v>5.5</v>
      </c>
      <c r="C1909" s="37" t="str">
        <f>VLOOKUP(L1909,Mapping!D:G,4,0)</f>
        <v>Ignore</v>
      </c>
      <c r="D1909" s="38">
        <f t="shared" si="88"/>
        <v>8.1588360000000009E-3</v>
      </c>
      <c r="E1909" s="38">
        <f t="shared" si="89"/>
        <v>2.4660735E-2</v>
      </c>
      <c r="F1909" s="37">
        <f>VLOOKUP(L1909,Mapping!D:H,5,0)</f>
        <v>0</v>
      </c>
      <c r="G1909" t="s">
        <v>562</v>
      </c>
      <c r="H1909" t="s">
        <v>260</v>
      </c>
      <c r="I1909" t="s">
        <v>263</v>
      </c>
      <c r="J1909">
        <v>460000</v>
      </c>
      <c r="K1909" t="s">
        <v>656</v>
      </c>
      <c r="L1909">
        <v>455103</v>
      </c>
      <c r="M1909">
        <v>0</v>
      </c>
      <c r="N1909" t="s">
        <v>658</v>
      </c>
      <c r="O1909" t="s">
        <v>565</v>
      </c>
      <c r="P1909">
        <v>0</v>
      </c>
      <c r="Q1909">
        <v>165018.99</v>
      </c>
      <c r="R1909">
        <v>0</v>
      </c>
      <c r="S1909">
        <v>81588.36</v>
      </c>
      <c r="T1909">
        <v>0</v>
      </c>
      <c r="U1909">
        <v>246607.35</v>
      </c>
      <c r="V1909">
        <v>0</v>
      </c>
      <c r="W1909">
        <v>165018.99</v>
      </c>
      <c r="X1909">
        <v>0</v>
      </c>
      <c r="Y1909">
        <v>81588.36</v>
      </c>
      <c r="Z1909">
        <v>0</v>
      </c>
      <c r="AA1909">
        <v>246607.35</v>
      </c>
    </row>
    <row r="1910" spans="1:27" ht="15" customHeight="1" x14ac:dyDescent="0.25">
      <c r="A1910" s="37" t="str">
        <f t="shared" si="87"/>
        <v>LEBFSF5.5</v>
      </c>
      <c r="B1910" s="37">
        <f>VLOOKUP(L1910,Mapping!D:F,3,0)</f>
        <v>5.5</v>
      </c>
      <c r="C1910" s="37" t="str">
        <f>VLOOKUP(L1910,Mapping!D:G,4,0)</f>
        <v>Ignore</v>
      </c>
      <c r="D1910" s="38">
        <f t="shared" si="88"/>
        <v>-4.7791999999999999E-5</v>
      </c>
      <c r="E1910" s="38">
        <f t="shared" si="89"/>
        <v>-7.8867000000000002E-5</v>
      </c>
      <c r="F1910" s="37">
        <f>VLOOKUP(L1910,Mapping!D:H,5,0)</f>
        <v>0</v>
      </c>
      <c r="G1910" t="s">
        <v>562</v>
      </c>
      <c r="H1910" t="s">
        <v>260</v>
      </c>
      <c r="I1910" t="s">
        <v>263</v>
      </c>
      <c r="J1910">
        <v>460000</v>
      </c>
      <c r="K1910" t="s">
        <v>656</v>
      </c>
      <c r="L1910">
        <v>460000</v>
      </c>
      <c r="M1910">
        <v>0</v>
      </c>
      <c r="N1910" t="s">
        <v>706</v>
      </c>
      <c r="O1910" t="s">
        <v>565</v>
      </c>
      <c r="P1910">
        <v>-310.75</v>
      </c>
      <c r="Q1910">
        <v>0</v>
      </c>
      <c r="R1910">
        <v>-477.92</v>
      </c>
      <c r="S1910">
        <v>0</v>
      </c>
      <c r="T1910">
        <v>-788.67</v>
      </c>
      <c r="U1910">
        <v>0</v>
      </c>
      <c r="V1910">
        <v>-310.75</v>
      </c>
      <c r="W1910">
        <v>0</v>
      </c>
      <c r="X1910">
        <v>-477.92</v>
      </c>
      <c r="Y1910">
        <v>0</v>
      </c>
      <c r="Z1910">
        <v>-788.67</v>
      </c>
      <c r="AA1910">
        <v>0</v>
      </c>
    </row>
    <row r="1911" spans="1:27" ht="15" customHeight="1" x14ac:dyDescent="0.25">
      <c r="A1911" s="37" t="str">
        <f t="shared" si="87"/>
        <v>LEBFSF5.5</v>
      </c>
      <c r="B1911" s="37">
        <f>VLOOKUP(L1911,Mapping!D:F,3,0)</f>
        <v>5.5</v>
      </c>
      <c r="C1911" s="37" t="str">
        <f>VLOOKUP(L1911,Mapping!D:G,4,0)</f>
        <v>Ignore</v>
      </c>
      <c r="D1911" s="38">
        <f t="shared" si="88"/>
        <v>3.9176E-4</v>
      </c>
      <c r="E1911" s="38">
        <f t="shared" si="89"/>
        <v>-3.4187770000000004E-3</v>
      </c>
      <c r="F1911" s="37">
        <f>VLOOKUP(L1911,Mapping!D:H,5,0)</f>
        <v>0</v>
      </c>
      <c r="G1911" t="s">
        <v>562</v>
      </c>
      <c r="H1911" t="s">
        <v>260</v>
      </c>
      <c r="I1911" t="s">
        <v>263</v>
      </c>
      <c r="J1911">
        <v>460000</v>
      </c>
      <c r="K1911" t="s">
        <v>656</v>
      </c>
      <c r="L1911">
        <v>460100</v>
      </c>
      <c r="M1911">
        <v>0</v>
      </c>
      <c r="N1911" t="s">
        <v>729</v>
      </c>
      <c r="O1911" t="s">
        <v>565</v>
      </c>
      <c r="P1911">
        <v>-38105.370000000003</v>
      </c>
      <c r="Q1911">
        <v>0</v>
      </c>
      <c r="R1911">
        <v>0</v>
      </c>
      <c r="S1911">
        <v>3917.6</v>
      </c>
      <c r="T1911">
        <v>-34187.770000000004</v>
      </c>
      <c r="U1911">
        <v>0</v>
      </c>
      <c r="V1911">
        <v>-38105.370000000003</v>
      </c>
      <c r="W1911">
        <v>0</v>
      </c>
      <c r="X1911">
        <v>0</v>
      </c>
      <c r="Y1911">
        <v>3917.6</v>
      </c>
      <c r="Z1911">
        <v>-34187.770000000004</v>
      </c>
      <c r="AA1911">
        <v>0</v>
      </c>
    </row>
    <row r="1912" spans="1:27" ht="15" customHeight="1" x14ac:dyDescent="0.25">
      <c r="A1912" s="37" t="str">
        <f t="shared" si="87"/>
        <v>LEBFSF5.5</v>
      </c>
      <c r="B1912" s="37">
        <f>VLOOKUP(L1912,Mapping!D:F,3,0)</f>
        <v>5.5</v>
      </c>
      <c r="C1912" s="37" t="str">
        <f>VLOOKUP(L1912,Mapping!D:G,4,0)</f>
        <v>Ignore</v>
      </c>
      <c r="D1912" s="38">
        <f t="shared" si="88"/>
        <v>-3.6373600000000003E-4</v>
      </c>
      <c r="E1912" s="38">
        <f t="shared" si="89"/>
        <v>3.8110300000000004E-3</v>
      </c>
      <c r="F1912" s="37">
        <f>VLOOKUP(L1912,Mapping!D:H,5,0)</f>
        <v>0</v>
      </c>
      <c r="G1912" t="s">
        <v>562</v>
      </c>
      <c r="H1912" t="s">
        <v>260</v>
      </c>
      <c r="I1912" t="s">
        <v>263</v>
      </c>
      <c r="J1912">
        <v>460000</v>
      </c>
      <c r="K1912" t="s">
        <v>656</v>
      </c>
      <c r="L1912">
        <v>460101</v>
      </c>
      <c r="M1912">
        <v>0</v>
      </c>
      <c r="N1912" t="s">
        <v>732</v>
      </c>
      <c r="O1912" t="s">
        <v>565</v>
      </c>
      <c r="P1912">
        <v>0</v>
      </c>
      <c r="Q1912">
        <v>41747.660000000003</v>
      </c>
      <c r="R1912">
        <v>-3637.36</v>
      </c>
      <c r="S1912">
        <v>0</v>
      </c>
      <c r="T1912">
        <v>0</v>
      </c>
      <c r="U1912">
        <v>38110.300000000003</v>
      </c>
      <c r="V1912">
        <v>0</v>
      </c>
      <c r="W1912">
        <v>41747.660000000003</v>
      </c>
      <c r="X1912">
        <v>-3637.36</v>
      </c>
      <c r="Y1912">
        <v>0</v>
      </c>
      <c r="Z1912">
        <v>0</v>
      </c>
      <c r="AA1912">
        <v>38110.300000000003</v>
      </c>
    </row>
    <row r="1913" spans="1:27" ht="15" customHeight="1" x14ac:dyDescent="0.25">
      <c r="A1913" s="37" t="str">
        <f t="shared" si="87"/>
        <v>LEBFSF5.5</v>
      </c>
      <c r="B1913" s="37">
        <f>VLOOKUP(L1913,Mapping!D:F,3,0)</f>
        <v>5.5</v>
      </c>
      <c r="C1913" s="37" t="str">
        <f>VLOOKUP(L1913,Mapping!D:G,4,0)</f>
        <v>Ignore</v>
      </c>
      <c r="D1913" s="38">
        <f t="shared" si="88"/>
        <v>1.0662000000000001E-5</v>
      </c>
      <c r="E1913" s="38">
        <f t="shared" si="89"/>
        <v>-3.0211000000000003E-5</v>
      </c>
      <c r="F1913" s="37">
        <f>VLOOKUP(L1913,Mapping!D:H,5,0)</f>
        <v>0</v>
      </c>
      <c r="G1913" t="s">
        <v>562</v>
      </c>
      <c r="H1913" t="s">
        <v>260</v>
      </c>
      <c r="I1913" t="s">
        <v>263</v>
      </c>
      <c r="J1913">
        <v>460000</v>
      </c>
      <c r="K1913" t="s">
        <v>656</v>
      </c>
      <c r="L1913">
        <v>460102</v>
      </c>
      <c r="M1913">
        <v>0</v>
      </c>
      <c r="N1913" t="s">
        <v>733</v>
      </c>
      <c r="O1913" t="s">
        <v>565</v>
      </c>
      <c r="P1913">
        <v>-408.73</v>
      </c>
      <c r="Q1913">
        <v>0</v>
      </c>
      <c r="R1913">
        <v>0</v>
      </c>
      <c r="S1913">
        <v>106.62</v>
      </c>
      <c r="T1913">
        <v>-302.11</v>
      </c>
      <c r="U1913">
        <v>0</v>
      </c>
      <c r="V1913">
        <v>-408.73</v>
      </c>
      <c r="W1913">
        <v>0</v>
      </c>
      <c r="X1913">
        <v>0</v>
      </c>
      <c r="Y1913">
        <v>106.62</v>
      </c>
      <c r="Z1913">
        <v>-302.11</v>
      </c>
      <c r="AA1913">
        <v>0</v>
      </c>
    </row>
    <row r="1914" spans="1:27" ht="15" customHeight="1" x14ac:dyDescent="0.25">
      <c r="A1914" s="37" t="str">
        <f t="shared" si="87"/>
        <v>LEBFSF5.5</v>
      </c>
      <c r="B1914" s="37">
        <f>VLOOKUP(L1914,Mapping!D:F,3,0)</f>
        <v>5.5</v>
      </c>
      <c r="C1914" s="37" t="str">
        <f>VLOOKUP(L1914,Mapping!D:G,4,0)</f>
        <v>Ignore</v>
      </c>
      <c r="D1914" s="38">
        <f t="shared" si="88"/>
        <v>-8.4133000000000002E-5</v>
      </c>
      <c r="E1914" s="38">
        <f t="shared" si="89"/>
        <v>-4.0885800000000001E-4</v>
      </c>
      <c r="F1914" s="37">
        <f>VLOOKUP(L1914,Mapping!D:H,5,0)</f>
        <v>0</v>
      </c>
      <c r="G1914" t="s">
        <v>562</v>
      </c>
      <c r="H1914" t="s">
        <v>260</v>
      </c>
      <c r="I1914" t="s">
        <v>263</v>
      </c>
      <c r="J1914">
        <v>460000</v>
      </c>
      <c r="K1914" t="s">
        <v>656</v>
      </c>
      <c r="L1914">
        <v>460143</v>
      </c>
      <c r="M1914">
        <v>0</v>
      </c>
      <c r="N1914" t="s">
        <v>730</v>
      </c>
      <c r="O1914" t="s">
        <v>565</v>
      </c>
      <c r="P1914">
        <v>-3247.25</v>
      </c>
      <c r="Q1914">
        <v>0</v>
      </c>
      <c r="R1914">
        <v>-841.33</v>
      </c>
      <c r="S1914">
        <v>0</v>
      </c>
      <c r="T1914">
        <v>-4088.58</v>
      </c>
      <c r="U1914">
        <v>0</v>
      </c>
      <c r="V1914">
        <v>-3247.25</v>
      </c>
      <c r="W1914">
        <v>0</v>
      </c>
      <c r="X1914">
        <v>-841.33</v>
      </c>
      <c r="Y1914">
        <v>0</v>
      </c>
      <c r="Z1914">
        <v>-4088.58</v>
      </c>
      <c r="AA1914">
        <v>0</v>
      </c>
    </row>
    <row r="1915" spans="1:27" ht="15" customHeight="1" x14ac:dyDescent="0.25">
      <c r="A1915" s="37" t="str">
        <f t="shared" si="87"/>
        <v>LEBFSF5.5</v>
      </c>
      <c r="B1915" s="37">
        <f>VLOOKUP(L1915,Mapping!D:F,3,0)</f>
        <v>5.5</v>
      </c>
      <c r="C1915" s="37" t="str">
        <f>VLOOKUP(L1915,Mapping!D:G,4,0)</f>
        <v>Ignore</v>
      </c>
      <c r="D1915" s="38">
        <f t="shared" si="88"/>
        <v>4.5447E-5</v>
      </c>
      <c r="E1915" s="38">
        <f t="shared" si="89"/>
        <v>4.6816E-5</v>
      </c>
      <c r="F1915" s="37">
        <f>VLOOKUP(L1915,Mapping!D:H,5,0)</f>
        <v>0</v>
      </c>
      <c r="G1915" t="s">
        <v>562</v>
      </c>
      <c r="H1915" t="s">
        <v>260</v>
      </c>
      <c r="I1915" t="s">
        <v>263</v>
      </c>
      <c r="J1915">
        <v>460000</v>
      </c>
      <c r="K1915" t="s">
        <v>656</v>
      </c>
      <c r="L1915">
        <v>460144</v>
      </c>
      <c r="M1915">
        <v>0</v>
      </c>
      <c r="N1915" t="s">
        <v>734</v>
      </c>
      <c r="O1915" t="s">
        <v>565</v>
      </c>
      <c r="P1915">
        <v>0</v>
      </c>
      <c r="Q1915">
        <v>13.69</v>
      </c>
      <c r="R1915">
        <v>0</v>
      </c>
      <c r="S1915">
        <v>454.47</v>
      </c>
      <c r="T1915">
        <v>0</v>
      </c>
      <c r="U1915">
        <v>468.16</v>
      </c>
      <c r="V1915">
        <v>0</v>
      </c>
      <c r="W1915">
        <v>13.69</v>
      </c>
      <c r="X1915">
        <v>0</v>
      </c>
      <c r="Y1915">
        <v>454.47</v>
      </c>
      <c r="Z1915">
        <v>0</v>
      </c>
      <c r="AA1915">
        <v>468.16</v>
      </c>
    </row>
    <row r="1916" spans="1:27" ht="15" customHeight="1" x14ac:dyDescent="0.25">
      <c r="A1916" s="37" t="str">
        <f t="shared" si="87"/>
        <v>LEBFSF5.3</v>
      </c>
      <c r="B1916" s="37">
        <f>VLOOKUP(L1916,Mapping!D:F,3,0)</f>
        <v>5.3</v>
      </c>
      <c r="C1916" s="37" t="str">
        <f>VLOOKUP(L1916,Mapping!D:G,4,0)</f>
        <v>Ignore</v>
      </c>
      <c r="D1916" s="38">
        <f t="shared" si="88"/>
        <v>-3.1621074739999999</v>
      </c>
      <c r="E1916" s="38">
        <f t="shared" si="89"/>
        <v>-5.5247420729999996</v>
      </c>
      <c r="F1916" s="37">
        <f>VLOOKUP(L1916,Mapping!D:H,5,0)</f>
        <v>0</v>
      </c>
      <c r="G1916" t="s">
        <v>562</v>
      </c>
      <c r="H1916" t="s">
        <v>260</v>
      </c>
      <c r="I1916" t="s">
        <v>263</v>
      </c>
      <c r="J1916">
        <v>510000</v>
      </c>
      <c r="K1916" t="s">
        <v>659</v>
      </c>
      <c r="L1916">
        <v>511100</v>
      </c>
      <c r="M1916">
        <v>0</v>
      </c>
      <c r="N1916" t="s">
        <v>696</v>
      </c>
      <c r="O1916" t="s">
        <v>565</v>
      </c>
      <c r="P1916">
        <v>-23626345.989999998</v>
      </c>
      <c r="Q1916">
        <v>0</v>
      </c>
      <c r="R1916">
        <v>-31621074.739999998</v>
      </c>
      <c r="S1916">
        <v>0</v>
      </c>
      <c r="T1916">
        <v>-55247420.729999997</v>
      </c>
      <c r="U1916">
        <v>0</v>
      </c>
      <c r="V1916">
        <v>-23626345.989999998</v>
      </c>
      <c r="W1916">
        <v>0</v>
      </c>
      <c r="X1916">
        <v>-31621074.739999998</v>
      </c>
      <c r="Y1916">
        <v>0</v>
      </c>
      <c r="Z1916">
        <v>-55247420.729999997</v>
      </c>
      <c r="AA1916">
        <v>0</v>
      </c>
    </row>
    <row r="1917" spans="1:27" ht="15" customHeight="1" x14ac:dyDescent="0.25">
      <c r="A1917" s="37" t="str">
        <f t="shared" si="87"/>
        <v>LEBFSFIgnore</v>
      </c>
      <c r="B1917" s="37" t="str">
        <f>VLOOKUP(L1917,Mapping!D:F,3,0)</f>
        <v>Ignore</v>
      </c>
      <c r="C1917" s="37" t="str">
        <f>VLOOKUP(L1917,Mapping!D:G,4,0)</f>
        <v>Mirror</v>
      </c>
      <c r="D1917" s="38">
        <f t="shared" si="88"/>
        <v>0</v>
      </c>
      <c r="E1917" s="38">
        <f t="shared" si="89"/>
        <v>-3.5143750000000001E-3</v>
      </c>
      <c r="F1917" s="37">
        <f>VLOOKUP(L1917,Mapping!D:H,5,0)</f>
        <v>0</v>
      </c>
      <c r="G1917" t="s">
        <v>562</v>
      </c>
      <c r="H1917" t="s">
        <v>260</v>
      </c>
      <c r="I1917" t="s">
        <v>263</v>
      </c>
      <c r="J1917">
        <v>550000</v>
      </c>
      <c r="K1917" t="s">
        <v>666</v>
      </c>
      <c r="L1917">
        <v>553007</v>
      </c>
      <c r="M1917">
        <v>0</v>
      </c>
      <c r="N1917" t="s">
        <v>667</v>
      </c>
      <c r="O1917" t="s">
        <v>565</v>
      </c>
      <c r="P1917">
        <v>-35143.75</v>
      </c>
      <c r="Q1917">
        <v>0</v>
      </c>
      <c r="R1917">
        <v>0</v>
      </c>
      <c r="S1917">
        <v>0</v>
      </c>
      <c r="T1917">
        <v>-35143.75</v>
      </c>
      <c r="U1917">
        <v>0</v>
      </c>
      <c r="V1917">
        <v>-35143.75</v>
      </c>
      <c r="W1917">
        <v>0</v>
      </c>
      <c r="X1917">
        <v>0</v>
      </c>
      <c r="Y1917">
        <v>0</v>
      </c>
      <c r="Z1917">
        <v>-35143.75</v>
      </c>
      <c r="AA1917">
        <v>0</v>
      </c>
    </row>
    <row r="1918" spans="1:27" ht="15" customHeight="1" x14ac:dyDescent="0.25">
      <c r="A1918" s="37" t="str">
        <f t="shared" si="87"/>
        <v>LEBFSFIgnore</v>
      </c>
      <c r="B1918" s="37" t="str">
        <f>VLOOKUP(L1918,Mapping!D:F,3,0)</f>
        <v>Ignore</v>
      </c>
      <c r="C1918" s="37" t="str">
        <f>VLOOKUP(L1918,Mapping!D:G,4,0)</f>
        <v>Mirror</v>
      </c>
      <c r="D1918" s="38">
        <f t="shared" si="88"/>
        <v>-2.148896E-3</v>
      </c>
      <c r="E1918" s="38">
        <f t="shared" si="89"/>
        <v>-3.6617160000000002E-3</v>
      </c>
      <c r="F1918" s="37">
        <f>VLOOKUP(L1918,Mapping!D:H,5,0)</f>
        <v>0</v>
      </c>
      <c r="G1918" t="s">
        <v>562</v>
      </c>
      <c r="H1918" t="s">
        <v>260</v>
      </c>
      <c r="I1918" t="s">
        <v>263</v>
      </c>
      <c r="J1918">
        <v>550000</v>
      </c>
      <c r="K1918" t="s">
        <v>666</v>
      </c>
      <c r="L1918">
        <v>553020</v>
      </c>
      <c r="M1918">
        <v>0</v>
      </c>
      <c r="N1918" t="s">
        <v>1284</v>
      </c>
      <c r="O1918" t="s">
        <v>565</v>
      </c>
      <c r="P1918">
        <v>-15128.2</v>
      </c>
      <c r="Q1918">
        <v>0</v>
      </c>
      <c r="R1918">
        <v>-21488.959999999999</v>
      </c>
      <c r="S1918">
        <v>0</v>
      </c>
      <c r="T1918">
        <v>-36617.160000000003</v>
      </c>
      <c r="U1918">
        <v>0</v>
      </c>
      <c r="V1918">
        <v>-15128.2</v>
      </c>
      <c r="W1918">
        <v>0</v>
      </c>
      <c r="X1918">
        <v>-21488.959999999999</v>
      </c>
      <c r="Y1918">
        <v>0</v>
      </c>
      <c r="Z1918">
        <v>-36617.160000000003</v>
      </c>
      <c r="AA1918">
        <v>0</v>
      </c>
    </row>
    <row r="1919" spans="1:27" ht="15" customHeight="1" x14ac:dyDescent="0.25">
      <c r="A1919" s="37" t="str">
        <f t="shared" si="87"/>
        <v>LEBFSFIgnore</v>
      </c>
      <c r="B1919" s="37" t="str">
        <f>VLOOKUP(L1919,Mapping!D:F,3,0)</f>
        <v>Ignore</v>
      </c>
      <c r="C1919" s="37" t="str">
        <f>VLOOKUP(L1919,Mapping!D:G,4,0)</f>
        <v>Mirror</v>
      </c>
      <c r="D1919" s="38">
        <f t="shared" si="88"/>
        <v>-2.5625999999999999E-3</v>
      </c>
      <c r="E1919" s="38">
        <f t="shared" si="89"/>
        <v>-2.5625999999999999E-3</v>
      </c>
      <c r="F1919" s="37">
        <f>VLOOKUP(L1919,Mapping!D:H,5,0)</f>
        <v>0</v>
      </c>
      <c r="G1919" t="s">
        <v>562</v>
      </c>
      <c r="H1919" t="s">
        <v>260</v>
      </c>
      <c r="I1919" t="s">
        <v>263</v>
      </c>
      <c r="J1919">
        <v>550000</v>
      </c>
      <c r="K1919" t="s">
        <v>666</v>
      </c>
      <c r="L1919">
        <v>553105</v>
      </c>
      <c r="M1919">
        <v>0</v>
      </c>
      <c r="N1919" t="s">
        <v>668</v>
      </c>
      <c r="O1919" t="s">
        <v>565</v>
      </c>
      <c r="P1919">
        <v>0</v>
      </c>
      <c r="Q1919">
        <v>0</v>
      </c>
      <c r="R1919">
        <v>-25626</v>
      </c>
      <c r="S1919">
        <v>0</v>
      </c>
      <c r="T1919">
        <v>-25626</v>
      </c>
      <c r="U1919">
        <v>0</v>
      </c>
      <c r="V1919">
        <v>0</v>
      </c>
      <c r="W1919">
        <v>0</v>
      </c>
      <c r="X1919">
        <v>-25626</v>
      </c>
      <c r="Y1919">
        <v>0</v>
      </c>
      <c r="Z1919">
        <v>-25626</v>
      </c>
      <c r="AA1919">
        <v>0</v>
      </c>
    </row>
    <row r="1920" spans="1:27" ht="15" customHeight="1" x14ac:dyDescent="0.25">
      <c r="A1920" s="37" t="str">
        <f t="shared" si="87"/>
        <v>LEBFSFIgnore</v>
      </c>
      <c r="B1920" s="37" t="str">
        <f>VLOOKUP(L1920,Mapping!D:F,3,0)</f>
        <v>Ignore</v>
      </c>
      <c r="C1920" s="37" t="str">
        <f>VLOOKUP(L1920,Mapping!D:G,4,0)</f>
        <v>Mirror</v>
      </c>
      <c r="D1920" s="38">
        <f t="shared" si="88"/>
        <v>-2.4509710000000001E-2</v>
      </c>
      <c r="E1920" s="38">
        <f t="shared" si="89"/>
        <v>-3.3697250999999998E-2</v>
      </c>
      <c r="F1920" s="37">
        <f>VLOOKUP(L1920,Mapping!D:H,5,0)</f>
        <v>0</v>
      </c>
      <c r="G1920" t="s">
        <v>562</v>
      </c>
      <c r="H1920" t="s">
        <v>260</v>
      </c>
      <c r="I1920" t="s">
        <v>263</v>
      </c>
      <c r="J1920">
        <v>550000</v>
      </c>
      <c r="K1920" t="s">
        <v>666</v>
      </c>
      <c r="L1920">
        <v>553107</v>
      </c>
      <c r="M1920">
        <v>0</v>
      </c>
      <c r="N1920" t="s">
        <v>669</v>
      </c>
      <c r="O1920" t="s">
        <v>565</v>
      </c>
      <c r="P1920">
        <v>-91875.41</v>
      </c>
      <c r="Q1920">
        <v>0</v>
      </c>
      <c r="R1920">
        <v>-245097.1</v>
      </c>
      <c r="S1920">
        <v>0</v>
      </c>
      <c r="T1920">
        <v>-336972.51</v>
      </c>
      <c r="U1920">
        <v>0</v>
      </c>
      <c r="V1920">
        <v>-91875.41</v>
      </c>
      <c r="W1920">
        <v>0</v>
      </c>
      <c r="X1920">
        <v>-245097.1</v>
      </c>
      <c r="Y1920">
        <v>0</v>
      </c>
      <c r="Z1920">
        <v>-336972.51</v>
      </c>
      <c r="AA1920">
        <v>0</v>
      </c>
    </row>
    <row r="1921" spans="1:27" ht="15" customHeight="1" x14ac:dyDescent="0.25">
      <c r="A1921" s="37" t="str">
        <f t="shared" si="87"/>
        <v>LEBFSFIgnore</v>
      </c>
      <c r="B1921" s="37" t="str">
        <f>VLOOKUP(L1921,Mapping!D:F,3,0)</f>
        <v>Ignore</v>
      </c>
      <c r="C1921" s="37" t="str">
        <f>VLOOKUP(L1921,Mapping!D:G,4,0)</f>
        <v>Mirror</v>
      </c>
      <c r="D1921" s="38">
        <f t="shared" si="88"/>
        <v>0.31011100899999999</v>
      </c>
      <c r="E1921" s="38">
        <f t="shared" si="89"/>
        <v>0.44699578899999998</v>
      </c>
      <c r="F1921" s="37">
        <f>VLOOKUP(L1921,Mapping!D:H,5,0)</f>
        <v>0</v>
      </c>
      <c r="G1921" t="s">
        <v>562</v>
      </c>
      <c r="H1921" t="s">
        <v>260</v>
      </c>
      <c r="I1921" t="s">
        <v>263</v>
      </c>
      <c r="J1921">
        <v>550000</v>
      </c>
      <c r="K1921" t="s">
        <v>666</v>
      </c>
      <c r="L1921">
        <v>553111</v>
      </c>
      <c r="M1921">
        <v>0</v>
      </c>
      <c r="N1921" t="s">
        <v>670</v>
      </c>
      <c r="O1921" t="s">
        <v>565</v>
      </c>
      <c r="P1921">
        <v>0</v>
      </c>
      <c r="Q1921">
        <v>1368847.8</v>
      </c>
      <c r="R1921">
        <v>0</v>
      </c>
      <c r="S1921">
        <v>3101110.09</v>
      </c>
      <c r="T1921">
        <v>0</v>
      </c>
      <c r="U1921">
        <v>4469957.8899999997</v>
      </c>
      <c r="V1921">
        <v>0</v>
      </c>
      <c r="W1921">
        <v>1368847.8</v>
      </c>
      <c r="X1921">
        <v>0</v>
      </c>
      <c r="Y1921">
        <v>3101110.09</v>
      </c>
      <c r="Z1921">
        <v>0</v>
      </c>
      <c r="AA1921">
        <v>4469957.8899999997</v>
      </c>
    </row>
    <row r="1922" spans="1:27" ht="15" customHeight="1" x14ac:dyDescent="0.25">
      <c r="A1922" s="37" t="str">
        <f t="shared" si="87"/>
        <v>LEBFSFIgnore</v>
      </c>
      <c r="B1922" s="37" t="str">
        <f>VLOOKUP(L1922,Mapping!D:F,3,0)</f>
        <v>Ignore</v>
      </c>
      <c r="C1922" s="37" t="str">
        <f>VLOOKUP(L1922,Mapping!D:G,4,0)</f>
        <v>Mirror</v>
      </c>
      <c r="D1922" s="38">
        <f t="shared" si="88"/>
        <v>-1.2125219999999999E-3</v>
      </c>
      <c r="E1922" s="38">
        <f t="shared" si="89"/>
        <v>-2.5162201999999998E-2</v>
      </c>
      <c r="F1922" s="37">
        <f>VLOOKUP(L1922,Mapping!D:H,5,0)</f>
        <v>0</v>
      </c>
      <c r="G1922" t="s">
        <v>562</v>
      </c>
      <c r="H1922" t="s">
        <v>260</v>
      </c>
      <c r="I1922" t="s">
        <v>263</v>
      </c>
      <c r="J1922">
        <v>550000</v>
      </c>
      <c r="K1922" t="s">
        <v>666</v>
      </c>
      <c r="L1922">
        <v>553117</v>
      </c>
      <c r="M1922">
        <v>0</v>
      </c>
      <c r="N1922" t="s">
        <v>1285</v>
      </c>
      <c r="O1922" t="s">
        <v>565</v>
      </c>
      <c r="P1922">
        <v>-239496.8</v>
      </c>
      <c r="Q1922">
        <v>0</v>
      </c>
      <c r="R1922">
        <v>-12125.22</v>
      </c>
      <c r="S1922">
        <v>0</v>
      </c>
      <c r="T1922">
        <v>-251622.02</v>
      </c>
      <c r="U1922">
        <v>0</v>
      </c>
      <c r="V1922">
        <v>-239496.8</v>
      </c>
      <c r="W1922">
        <v>0</v>
      </c>
      <c r="X1922">
        <v>-12125.22</v>
      </c>
      <c r="Y1922">
        <v>0</v>
      </c>
      <c r="Z1922">
        <v>-251622.02</v>
      </c>
      <c r="AA1922">
        <v>0</v>
      </c>
    </row>
    <row r="1923" spans="1:27" ht="15" customHeight="1" x14ac:dyDescent="0.25">
      <c r="A1923" s="37" t="str">
        <f t="shared" si="87"/>
        <v>LEBFSF6.1a</v>
      </c>
      <c r="B1923" s="37" t="str">
        <f>VLOOKUP(L1923,Mapping!D:F,3,0)</f>
        <v>6.1a</v>
      </c>
      <c r="C1923" s="37" t="str">
        <f>VLOOKUP(L1923,Mapping!D:G,4,0)</f>
        <v>Accrual</v>
      </c>
      <c r="D1923" s="38">
        <f t="shared" si="88"/>
        <v>-0.15313280000000001</v>
      </c>
      <c r="E1923" s="38">
        <f t="shared" si="89"/>
        <v>-0.32590380000000002</v>
      </c>
      <c r="F1923" s="37">
        <f>VLOOKUP(L1923,Mapping!D:H,5,0)</f>
        <v>0</v>
      </c>
      <c r="G1923" t="s">
        <v>562</v>
      </c>
      <c r="H1923" t="s">
        <v>260</v>
      </c>
      <c r="I1923" t="s">
        <v>263</v>
      </c>
      <c r="J1923">
        <v>550000</v>
      </c>
      <c r="K1923" t="s">
        <v>666</v>
      </c>
      <c r="L1923">
        <v>553128</v>
      </c>
      <c r="M1923">
        <v>0</v>
      </c>
      <c r="N1923" t="s">
        <v>831</v>
      </c>
      <c r="O1923" t="s">
        <v>565</v>
      </c>
      <c r="P1923">
        <v>-1727710</v>
      </c>
      <c r="Q1923">
        <v>0</v>
      </c>
      <c r="R1923">
        <v>-1531328</v>
      </c>
      <c r="S1923">
        <v>0</v>
      </c>
      <c r="T1923">
        <v>-3259038</v>
      </c>
      <c r="U1923">
        <v>0</v>
      </c>
      <c r="V1923">
        <v>-1727710</v>
      </c>
      <c r="W1923">
        <v>0</v>
      </c>
      <c r="X1923">
        <v>-1531328</v>
      </c>
      <c r="Y1923">
        <v>0</v>
      </c>
      <c r="Z1923">
        <v>-3259038</v>
      </c>
      <c r="AA1923">
        <v>0</v>
      </c>
    </row>
    <row r="1924" spans="1:27" ht="15" customHeight="1" x14ac:dyDescent="0.25">
      <c r="A1924" s="37" t="str">
        <f t="shared" ref="A1924:A1987" si="90">H1924&amp;B1924</f>
        <v>LEBFSF6.1a</v>
      </c>
      <c r="B1924" s="37" t="str">
        <f>VLOOKUP(L1924,Mapping!D:F,3,0)</f>
        <v>6.1a</v>
      </c>
      <c r="C1924" s="37" t="str">
        <f>VLOOKUP(L1924,Mapping!D:G,4,0)</f>
        <v>Accrual</v>
      </c>
      <c r="D1924" s="38">
        <f t="shared" ref="D1924:D1987" si="91">(X1924+Y1924)/10000000</f>
        <v>-0.1812009</v>
      </c>
      <c r="E1924" s="38">
        <f t="shared" ref="E1924:E1987" si="92">(Z1924+AA1924)/10000000</f>
        <v>-0.38346639999999999</v>
      </c>
      <c r="F1924" s="37">
        <f>VLOOKUP(L1924,Mapping!D:H,5,0)</f>
        <v>0</v>
      </c>
      <c r="G1924" t="s">
        <v>562</v>
      </c>
      <c r="H1924" t="s">
        <v>260</v>
      </c>
      <c r="I1924" t="s">
        <v>263</v>
      </c>
      <c r="J1924">
        <v>550000</v>
      </c>
      <c r="K1924" t="s">
        <v>666</v>
      </c>
      <c r="L1924">
        <v>553130</v>
      </c>
      <c r="M1924">
        <v>0</v>
      </c>
      <c r="N1924" t="s">
        <v>2254</v>
      </c>
      <c r="O1924" t="s">
        <v>565</v>
      </c>
      <c r="P1924">
        <v>-2022655</v>
      </c>
      <c r="Q1924">
        <v>0</v>
      </c>
      <c r="R1924">
        <v>-1812009</v>
      </c>
      <c r="S1924">
        <v>0</v>
      </c>
      <c r="T1924">
        <v>-3834664</v>
      </c>
      <c r="U1924">
        <v>0</v>
      </c>
      <c r="V1924">
        <v>-2022655</v>
      </c>
      <c r="W1924">
        <v>0</v>
      </c>
      <c r="X1924">
        <v>-1812009</v>
      </c>
      <c r="Y1924">
        <v>0</v>
      </c>
      <c r="Z1924">
        <v>-3834664</v>
      </c>
      <c r="AA1924">
        <v>0</v>
      </c>
    </row>
    <row r="1925" spans="1:27" ht="15" customHeight="1" x14ac:dyDescent="0.25">
      <c r="A1925" s="37" t="str">
        <f t="shared" si="90"/>
        <v>LEBFSF6.3</v>
      </c>
      <c r="B1925" s="37">
        <f>VLOOKUP(L1925,Mapping!D:F,3,0)</f>
        <v>6.3</v>
      </c>
      <c r="C1925" s="37" t="str">
        <f>VLOOKUP(L1925,Mapping!D:G,4,0)</f>
        <v>Mirror</v>
      </c>
      <c r="D1925" s="38">
        <f t="shared" si="91"/>
        <v>-2.4852400000000001E-3</v>
      </c>
      <c r="E1925" s="38">
        <f t="shared" si="92"/>
        <v>-4.7310519999999995E-3</v>
      </c>
      <c r="F1925" s="37">
        <f>VLOOKUP(L1925,Mapping!D:H,5,0)</f>
        <v>0</v>
      </c>
      <c r="G1925" t="s">
        <v>562</v>
      </c>
      <c r="H1925" t="s">
        <v>260</v>
      </c>
      <c r="I1925" t="s">
        <v>263</v>
      </c>
      <c r="J1925">
        <v>550000</v>
      </c>
      <c r="K1925" t="s">
        <v>666</v>
      </c>
      <c r="L1925">
        <v>553131</v>
      </c>
      <c r="M1925">
        <v>0</v>
      </c>
      <c r="N1925" t="s">
        <v>671</v>
      </c>
      <c r="O1925" t="s">
        <v>565</v>
      </c>
      <c r="P1925">
        <v>-22458.12</v>
      </c>
      <c r="Q1925">
        <v>0</v>
      </c>
      <c r="R1925">
        <v>-24852.400000000001</v>
      </c>
      <c r="S1925">
        <v>0</v>
      </c>
      <c r="T1925">
        <v>-47310.52</v>
      </c>
      <c r="U1925">
        <v>0</v>
      </c>
      <c r="V1925">
        <v>-22458.12</v>
      </c>
      <c r="W1925">
        <v>0</v>
      </c>
      <c r="X1925">
        <v>-24852.400000000001</v>
      </c>
      <c r="Y1925">
        <v>0</v>
      </c>
      <c r="Z1925">
        <v>-47310.52</v>
      </c>
      <c r="AA1925">
        <v>0</v>
      </c>
    </row>
    <row r="1926" spans="1:27" ht="15" customHeight="1" x14ac:dyDescent="0.25">
      <c r="A1926" s="37" t="str">
        <f t="shared" si="90"/>
        <v>LEBFSFIgnore</v>
      </c>
      <c r="B1926" s="37" t="str">
        <f>VLOOKUP(L1926,Mapping!D:F,3,0)</f>
        <v>Ignore</v>
      </c>
      <c r="C1926" s="37" t="str">
        <f>VLOOKUP(L1926,Mapping!D:G,4,0)</f>
        <v>Mirror</v>
      </c>
      <c r="D1926" s="38">
        <f t="shared" si="91"/>
        <v>-1.9714870000000001E-3</v>
      </c>
      <c r="E1926" s="38">
        <f t="shared" si="92"/>
        <v>-2.7485999999999999E-3</v>
      </c>
      <c r="F1926" s="37">
        <f>VLOOKUP(L1926,Mapping!D:H,5,0)</f>
        <v>0</v>
      </c>
      <c r="G1926" t="s">
        <v>562</v>
      </c>
      <c r="H1926" t="s">
        <v>260</v>
      </c>
      <c r="I1926" t="s">
        <v>263</v>
      </c>
      <c r="J1926">
        <v>550000</v>
      </c>
      <c r="K1926" t="s">
        <v>666</v>
      </c>
      <c r="L1926">
        <v>553141</v>
      </c>
      <c r="M1926">
        <v>0</v>
      </c>
      <c r="N1926" t="s">
        <v>672</v>
      </c>
      <c r="O1926" t="s">
        <v>565</v>
      </c>
      <c r="P1926">
        <v>-7771.13</v>
      </c>
      <c r="Q1926">
        <v>0</v>
      </c>
      <c r="R1926">
        <v>-19714.87</v>
      </c>
      <c r="S1926">
        <v>0</v>
      </c>
      <c r="T1926">
        <v>-27486</v>
      </c>
      <c r="U1926">
        <v>0</v>
      </c>
      <c r="V1926">
        <v>-7771.13</v>
      </c>
      <c r="W1926">
        <v>0</v>
      </c>
      <c r="X1926">
        <v>-19714.87</v>
      </c>
      <c r="Y1926">
        <v>0</v>
      </c>
      <c r="Z1926">
        <v>-27486</v>
      </c>
      <c r="AA1926">
        <v>0</v>
      </c>
    </row>
    <row r="1927" spans="1:27" ht="15" customHeight="1" x14ac:dyDescent="0.25">
      <c r="A1927" s="37" t="str">
        <f t="shared" si="90"/>
        <v>LEBFSFIgnore</v>
      </c>
      <c r="B1927" s="37" t="str">
        <f>VLOOKUP(L1927,Mapping!D:F,3,0)</f>
        <v>Ignore</v>
      </c>
      <c r="C1927" s="37" t="str">
        <f>VLOOKUP(L1927,Mapping!D:G,4,0)</f>
        <v>Mirror</v>
      </c>
      <c r="D1927" s="38">
        <f t="shared" si="91"/>
        <v>-1.9542819999999999E-3</v>
      </c>
      <c r="E1927" s="38">
        <f t="shared" si="92"/>
        <v>-2.4171740000000002E-3</v>
      </c>
      <c r="F1927" s="37">
        <f>VLOOKUP(L1927,Mapping!D:H,5,0)</f>
        <v>0</v>
      </c>
      <c r="G1927" t="s">
        <v>562</v>
      </c>
      <c r="H1927" t="s">
        <v>260</v>
      </c>
      <c r="I1927" t="s">
        <v>263</v>
      </c>
      <c r="J1927">
        <v>550000</v>
      </c>
      <c r="K1927" t="s">
        <v>666</v>
      </c>
      <c r="L1927">
        <v>553147</v>
      </c>
      <c r="M1927">
        <v>0</v>
      </c>
      <c r="N1927" t="s">
        <v>951</v>
      </c>
      <c r="O1927" t="s">
        <v>565</v>
      </c>
      <c r="P1927">
        <v>-4628.92</v>
      </c>
      <c r="Q1927">
        <v>0</v>
      </c>
      <c r="R1927">
        <v>-19542.82</v>
      </c>
      <c r="S1927">
        <v>0</v>
      </c>
      <c r="T1927">
        <v>-24171.74</v>
      </c>
      <c r="U1927">
        <v>0</v>
      </c>
      <c r="V1927">
        <v>-4628.92</v>
      </c>
      <c r="W1927">
        <v>0</v>
      </c>
      <c r="X1927">
        <v>-19542.82</v>
      </c>
      <c r="Y1927">
        <v>0</v>
      </c>
      <c r="Z1927">
        <v>-24171.74</v>
      </c>
      <c r="AA1927">
        <v>0</v>
      </c>
    </row>
    <row r="1928" spans="1:27" ht="15" customHeight="1" x14ac:dyDescent="0.25">
      <c r="A1928" s="37" t="str">
        <f t="shared" si="90"/>
        <v>LEBFSF6.1a</v>
      </c>
      <c r="B1928" s="37" t="str">
        <f>VLOOKUP(L1928,Mapping!D:F,3,0)</f>
        <v>6.1a</v>
      </c>
      <c r="C1928" s="37" t="str">
        <f>VLOOKUP(L1928,Mapping!D:G,4,0)</f>
        <v>Accrual</v>
      </c>
      <c r="D1928" s="38">
        <f t="shared" si="91"/>
        <v>-1.2611774000000001E-2</v>
      </c>
      <c r="E1928" s="38">
        <f t="shared" si="92"/>
        <v>-2.7458395E-2</v>
      </c>
      <c r="F1928" s="37">
        <f>VLOOKUP(L1928,Mapping!D:H,5,0)</f>
        <v>0</v>
      </c>
      <c r="G1928" t="s">
        <v>562</v>
      </c>
      <c r="H1928" t="s">
        <v>260</v>
      </c>
      <c r="I1928" t="s">
        <v>263</v>
      </c>
      <c r="J1928">
        <v>550000</v>
      </c>
      <c r="K1928" t="s">
        <v>666</v>
      </c>
      <c r="L1928">
        <v>553171</v>
      </c>
      <c r="M1928">
        <v>0</v>
      </c>
      <c r="N1928" t="s">
        <v>673</v>
      </c>
      <c r="O1928" t="s">
        <v>565</v>
      </c>
      <c r="P1928">
        <v>-148466.21</v>
      </c>
      <c r="Q1928">
        <v>0</v>
      </c>
      <c r="R1928">
        <v>-126117.74</v>
      </c>
      <c r="S1928">
        <v>0</v>
      </c>
      <c r="T1928">
        <v>-274583.95</v>
      </c>
      <c r="U1928">
        <v>0</v>
      </c>
      <c r="V1928">
        <v>-148466.21</v>
      </c>
      <c r="W1928">
        <v>0</v>
      </c>
      <c r="X1928">
        <v>-126117.74</v>
      </c>
      <c r="Y1928">
        <v>0</v>
      </c>
      <c r="Z1928">
        <v>-274583.95</v>
      </c>
      <c r="AA1928">
        <v>0</v>
      </c>
    </row>
    <row r="1929" spans="1:27" ht="15" customHeight="1" x14ac:dyDescent="0.25">
      <c r="A1929" s="37" t="str">
        <f t="shared" si="90"/>
        <v>LEBFSF6.1a</v>
      </c>
      <c r="B1929" s="37" t="str">
        <f>VLOOKUP(L1929,Mapping!D:F,3,0)</f>
        <v>6.1a</v>
      </c>
      <c r="C1929" s="37" t="str">
        <f>VLOOKUP(L1929,Mapping!D:G,4,0)</f>
        <v>Accrual</v>
      </c>
      <c r="D1929" s="38">
        <f t="shared" si="91"/>
        <v>-2.3085400000000001E-4</v>
      </c>
      <c r="E1929" s="38">
        <f t="shared" si="92"/>
        <v>-5.80668E-4</v>
      </c>
      <c r="F1929" s="37">
        <f>VLOOKUP(L1929,Mapping!D:H,5,0)</f>
        <v>0</v>
      </c>
      <c r="G1929" t="s">
        <v>562</v>
      </c>
      <c r="H1929" t="s">
        <v>260</v>
      </c>
      <c r="I1929" t="s">
        <v>263</v>
      </c>
      <c r="J1929">
        <v>550000</v>
      </c>
      <c r="K1929" t="s">
        <v>666</v>
      </c>
      <c r="L1929">
        <v>553176</v>
      </c>
      <c r="M1929">
        <v>0</v>
      </c>
      <c r="N1929" t="s">
        <v>674</v>
      </c>
      <c r="O1929" t="s">
        <v>565</v>
      </c>
      <c r="P1929">
        <v>-3498.14</v>
      </c>
      <c r="Q1929">
        <v>0</v>
      </c>
      <c r="R1929">
        <v>-2308.54</v>
      </c>
      <c r="S1929">
        <v>0</v>
      </c>
      <c r="T1929">
        <v>-5806.68</v>
      </c>
      <c r="U1929">
        <v>0</v>
      </c>
      <c r="V1929">
        <v>-3498.14</v>
      </c>
      <c r="W1929">
        <v>0</v>
      </c>
      <c r="X1929">
        <v>-2308.54</v>
      </c>
      <c r="Y1929">
        <v>0</v>
      </c>
      <c r="Z1929">
        <v>-5806.68</v>
      </c>
      <c r="AA1929">
        <v>0</v>
      </c>
    </row>
    <row r="1930" spans="1:27" ht="15" customHeight="1" x14ac:dyDescent="0.25">
      <c r="A1930" s="37" t="str">
        <f t="shared" si="90"/>
        <v>LEBFSFIgnore</v>
      </c>
      <c r="B1930" s="37" t="str">
        <f>VLOOKUP(L1930,Mapping!D:F,3,0)</f>
        <v>Ignore</v>
      </c>
      <c r="C1930" s="37" t="str">
        <f>VLOOKUP(L1930,Mapping!D:G,4,0)</f>
        <v>Mirror</v>
      </c>
      <c r="D1930" s="38">
        <f t="shared" si="91"/>
        <v>-0.234614664</v>
      </c>
      <c r="E1930" s="38">
        <f t="shared" si="92"/>
        <v>-0.32065727300000002</v>
      </c>
      <c r="F1930" s="37">
        <f>VLOOKUP(L1930,Mapping!D:H,5,0)</f>
        <v>0</v>
      </c>
      <c r="G1930" t="s">
        <v>562</v>
      </c>
      <c r="H1930" t="s">
        <v>260</v>
      </c>
      <c r="I1930" t="s">
        <v>263</v>
      </c>
      <c r="J1930">
        <v>550000</v>
      </c>
      <c r="K1930" t="s">
        <v>666</v>
      </c>
      <c r="L1930">
        <v>553180</v>
      </c>
      <c r="M1930">
        <v>0</v>
      </c>
      <c r="N1930" t="s">
        <v>675</v>
      </c>
      <c r="O1930" t="s">
        <v>565</v>
      </c>
      <c r="P1930">
        <v>-860426.09</v>
      </c>
      <c r="Q1930">
        <v>0</v>
      </c>
      <c r="R1930">
        <v>-2346146.64</v>
      </c>
      <c r="S1930">
        <v>0</v>
      </c>
      <c r="T1930">
        <v>-3206572.73</v>
      </c>
      <c r="U1930">
        <v>0</v>
      </c>
      <c r="V1930">
        <v>-860426.09</v>
      </c>
      <c r="W1930">
        <v>0</v>
      </c>
      <c r="X1930">
        <v>-2346146.64</v>
      </c>
      <c r="Y1930">
        <v>0</v>
      </c>
      <c r="Z1930">
        <v>-3206572.73</v>
      </c>
      <c r="AA1930">
        <v>0</v>
      </c>
    </row>
    <row r="1931" spans="1:27" ht="15" customHeight="1" x14ac:dyDescent="0.25">
      <c r="A1931" s="37" t="str">
        <f t="shared" si="90"/>
        <v>LEBFSF6.1a</v>
      </c>
      <c r="B1931" s="37" t="str">
        <f>VLOOKUP(L1931,Mapping!D:F,3,0)</f>
        <v>6.1a</v>
      </c>
      <c r="C1931" s="37" t="str">
        <f>VLOOKUP(L1931,Mapping!D:G,4,0)</f>
        <v>Accrual</v>
      </c>
      <c r="D1931" s="38">
        <f t="shared" si="91"/>
        <v>-0.31530448500000002</v>
      </c>
      <c r="E1931" s="38">
        <f t="shared" si="92"/>
        <v>-0.68648164099999998</v>
      </c>
      <c r="F1931" s="37">
        <f>VLOOKUP(L1931,Mapping!D:H,5,0)</f>
        <v>0</v>
      </c>
      <c r="G1931" t="s">
        <v>562</v>
      </c>
      <c r="H1931" t="s">
        <v>260</v>
      </c>
      <c r="I1931" t="s">
        <v>263</v>
      </c>
      <c r="J1931">
        <v>550000</v>
      </c>
      <c r="K1931" t="s">
        <v>666</v>
      </c>
      <c r="L1931">
        <v>553190</v>
      </c>
      <c r="M1931">
        <v>0</v>
      </c>
      <c r="N1931" t="s">
        <v>676</v>
      </c>
      <c r="O1931" t="s">
        <v>565</v>
      </c>
      <c r="P1931">
        <v>-3711771.56</v>
      </c>
      <c r="Q1931">
        <v>0</v>
      </c>
      <c r="R1931">
        <v>-3153044.85</v>
      </c>
      <c r="S1931">
        <v>0</v>
      </c>
      <c r="T1931">
        <v>-6864816.4100000001</v>
      </c>
      <c r="U1931">
        <v>0</v>
      </c>
      <c r="V1931">
        <v>-3711771.56</v>
      </c>
      <c r="W1931">
        <v>0</v>
      </c>
      <c r="X1931">
        <v>-3153044.85</v>
      </c>
      <c r="Y1931">
        <v>0</v>
      </c>
      <c r="Z1931">
        <v>-6864816.4100000001</v>
      </c>
      <c r="AA1931">
        <v>0</v>
      </c>
    </row>
    <row r="1932" spans="1:27" ht="15" customHeight="1" x14ac:dyDescent="0.25">
      <c r="A1932" s="37" t="str">
        <f t="shared" si="90"/>
        <v>LEBFSF6.1</v>
      </c>
      <c r="B1932" s="37">
        <f>VLOOKUP(L1932,Mapping!D:F,3,0)</f>
        <v>6.1</v>
      </c>
      <c r="C1932" s="37" t="str">
        <f>VLOOKUP(L1932,Mapping!D:G,4,0)</f>
        <v>Accrual</v>
      </c>
      <c r="D1932" s="38">
        <f t="shared" si="91"/>
        <v>-1.498701828</v>
      </c>
      <c r="E1932" s="38">
        <f t="shared" si="92"/>
        <v>-3.309815285</v>
      </c>
      <c r="F1932" s="37">
        <f>VLOOKUP(L1932,Mapping!D:H,5,0)</f>
        <v>0</v>
      </c>
      <c r="G1932" t="s">
        <v>562</v>
      </c>
      <c r="H1932" t="s">
        <v>260</v>
      </c>
      <c r="I1932" t="s">
        <v>263</v>
      </c>
      <c r="J1932">
        <v>550000</v>
      </c>
      <c r="K1932" t="s">
        <v>666</v>
      </c>
      <c r="L1932">
        <v>553202</v>
      </c>
      <c r="M1932">
        <v>0</v>
      </c>
      <c r="N1932" t="s">
        <v>678</v>
      </c>
      <c r="O1932" t="s">
        <v>565</v>
      </c>
      <c r="P1932">
        <v>-18111134.57</v>
      </c>
      <c r="Q1932">
        <v>0</v>
      </c>
      <c r="R1932">
        <v>-14987018.279999999</v>
      </c>
      <c r="S1932">
        <v>0</v>
      </c>
      <c r="T1932">
        <v>-33098152.850000001</v>
      </c>
      <c r="U1932">
        <v>0</v>
      </c>
      <c r="V1932">
        <v>-18111134.57</v>
      </c>
      <c r="W1932">
        <v>0</v>
      </c>
      <c r="X1932">
        <v>-14987018.279999999</v>
      </c>
      <c r="Y1932">
        <v>0</v>
      </c>
      <c r="Z1932">
        <v>-33098152.850000001</v>
      </c>
      <c r="AA1932">
        <v>0</v>
      </c>
    </row>
    <row r="1933" spans="1:27" ht="15" customHeight="1" x14ac:dyDescent="0.25">
      <c r="A1933" s="37" t="str">
        <f t="shared" si="90"/>
        <v>LEBFSF6.1</v>
      </c>
      <c r="B1933" s="37">
        <f>VLOOKUP(L1933,Mapping!D:F,3,0)</f>
        <v>6.1</v>
      </c>
      <c r="C1933" s="37" t="str">
        <f>VLOOKUP(L1933,Mapping!D:G,4,0)</f>
        <v>Accrual</v>
      </c>
      <c r="D1933" s="38">
        <f t="shared" si="91"/>
        <v>1.6556488140000001</v>
      </c>
      <c r="E1933" s="38">
        <f t="shared" si="92"/>
        <v>3.0958116059999998</v>
      </c>
      <c r="F1933" s="37">
        <f>VLOOKUP(L1933,Mapping!D:H,5,0)</f>
        <v>0</v>
      </c>
      <c r="G1933" t="s">
        <v>562</v>
      </c>
      <c r="H1933" t="s">
        <v>260</v>
      </c>
      <c r="I1933" t="s">
        <v>263</v>
      </c>
      <c r="J1933">
        <v>550000</v>
      </c>
      <c r="K1933" t="s">
        <v>666</v>
      </c>
      <c r="L1933">
        <v>553208</v>
      </c>
      <c r="M1933">
        <v>0</v>
      </c>
      <c r="N1933" t="s">
        <v>679</v>
      </c>
      <c r="O1933" t="s">
        <v>565</v>
      </c>
      <c r="P1933">
        <v>0</v>
      </c>
      <c r="Q1933">
        <v>14401627.92</v>
      </c>
      <c r="R1933">
        <v>0</v>
      </c>
      <c r="S1933">
        <v>16556488.140000001</v>
      </c>
      <c r="T1933">
        <v>0</v>
      </c>
      <c r="U1933">
        <v>30958116.059999999</v>
      </c>
      <c r="V1933">
        <v>0</v>
      </c>
      <c r="W1933">
        <v>14401627.92</v>
      </c>
      <c r="X1933">
        <v>0</v>
      </c>
      <c r="Y1933">
        <v>16556488.140000001</v>
      </c>
      <c r="Z1933">
        <v>0</v>
      </c>
      <c r="AA1933">
        <v>30958116.059999999</v>
      </c>
    </row>
    <row r="1934" spans="1:27" ht="15" customHeight="1" x14ac:dyDescent="0.25">
      <c r="A1934" s="37" t="str">
        <f t="shared" si="90"/>
        <v>LEBFSFIgnore</v>
      </c>
      <c r="B1934" s="37" t="str">
        <f>VLOOKUP(L1934,Mapping!D:F,3,0)</f>
        <v>Ignore</v>
      </c>
      <c r="C1934" s="37" t="str">
        <f>VLOOKUP(L1934,Mapping!D:G,4,0)</f>
        <v>Mirror</v>
      </c>
      <c r="D1934" s="38">
        <f t="shared" si="91"/>
        <v>-2.129672E-3</v>
      </c>
      <c r="E1934" s="38">
        <f t="shared" si="92"/>
        <v>-2.129672E-3</v>
      </c>
      <c r="F1934" s="37">
        <f>VLOOKUP(L1934,Mapping!D:H,5,0)</f>
        <v>0</v>
      </c>
      <c r="G1934" t="s">
        <v>562</v>
      </c>
      <c r="H1934" t="s">
        <v>260</v>
      </c>
      <c r="I1934" t="s">
        <v>263</v>
      </c>
      <c r="J1934">
        <v>550000</v>
      </c>
      <c r="K1934" t="s">
        <v>666</v>
      </c>
      <c r="L1934">
        <v>553213</v>
      </c>
      <c r="M1934">
        <v>0</v>
      </c>
      <c r="N1934" t="s">
        <v>680</v>
      </c>
      <c r="O1934" t="s">
        <v>565</v>
      </c>
      <c r="P1934">
        <v>0</v>
      </c>
      <c r="Q1934">
        <v>0</v>
      </c>
      <c r="R1934">
        <v>-21296.720000000001</v>
      </c>
      <c r="S1934">
        <v>0</v>
      </c>
      <c r="T1934">
        <v>-21296.720000000001</v>
      </c>
      <c r="U1934">
        <v>0</v>
      </c>
      <c r="V1934">
        <v>0</v>
      </c>
      <c r="W1934">
        <v>0</v>
      </c>
      <c r="X1934">
        <v>-21296.720000000001</v>
      </c>
      <c r="Y1934">
        <v>0</v>
      </c>
      <c r="Z1934">
        <v>-21296.720000000001</v>
      </c>
      <c r="AA1934">
        <v>0</v>
      </c>
    </row>
    <row r="1935" spans="1:27" ht="15" customHeight="1" x14ac:dyDescent="0.25">
      <c r="A1935" s="37" t="str">
        <f t="shared" si="90"/>
        <v>LEBFSFIgnore</v>
      </c>
      <c r="B1935" s="37" t="str">
        <f>VLOOKUP(L1935,Mapping!D:F,3,0)</f>
        <v>Ignore</v>
      </c>
      <c r="C1935" s="37" t="str">
        <f>VLOOKUP(L1935,Mapping!D:G,4,0)</f>
        <v>Mirror</v>
      </c>
      <c r="D1935" s="38">
        <f t="shared" si="91"/>
        <v>-2.0998290000000001E-3</v>
      </c>
      <c r="E1935" s="38">
        <f t="shared" si="92"/>
        <v>-5.0658259999999998E-3</v>
      </c>
      <c r="F1935" s="37">
        <f>VLOOKUP(L1935,Mapping!D:H,5,0)</f>
        <v>0</v>
      </c>
      <c r="G1935" t="s">
        <v>562</v>
      </c>
      <c r="H1935" t="s">
        <v>260</v>
      </c>
      <c r="I1935" t="s">
        <v>263</v>
      </c>
      <c r="J1935">
        <v>550000</v>
      </c>
      <c r="K1935" t="s">
        <v>666</v>
      </c>
      <c r="L1935">
        <v>553219</v>
      </c>
      <c r="M1935">
        <v>0</v>
      </c>
      <c r="N1935" t="s">
        <v>865</v>
      </c>
      <c r="O1935" t="s">
        <v>565</v>
      </c>
      <c r="P1935">
        <v>-29659.97</v>
      </c>
      <c r="Q1935">
        <v>0</v>
      </c>
      <c r="R1935">
        <v>-20998.29</v>
      </c>
      <c r="S1935">
        <v>0</v>
      </c>
      <c r="T1935">
        <v>-50658.26</v>
      </c>
      <c r="U1935">
        <v>0</v>
      </c>
      <c r="V1935">
        <v>-29659.97</v>
      </c>
      <c r="W1935">
        <v>0</v>
      </c>
      <c r="X1935">
        <v>-20998.29</v>
      </c>
      <c r="Y1935">
        <v>0</v>
      </c>
      <c r="Z1935">
        <v>-50658.26</v>
      </c>
      <c r="AA1935">
        <v>0</v>
      </c>
    </row>
    <row r="1936" spans="1:27" ht="15" customHeight="1" x14ac:dyDescent="0.25">
      <c r="A1936" s="37" t="str">
        <f t="shared" si="90"/>
        <v>LEBFSF6.1a</v>
      </c>
      <c r="B1936" s="37" t="str">
        <f>VLOOKUP(L1936,Mapping!D:F,3,0)</f>
        <v>6.1a</v>
      </c>
      <c r="C1936" s="37" t="str">
        <f>VLOOKUP(L1936,Mapping!D:G,4,0)</f>
        <v>Accrual</v>
      </c>
      <c r="D1936" s="38">
        <f t="shared" si="91"/>
        <v>-1.2611774000000001E-2</v>
      </c>
      <c r="E1936" s="38">
        <f t="shared" si="92"/>
        <v>-2.7458395E-2</v>
      </c>
      <c r="F1936" s="37">
        <f>VLOOKUP(L1936,Mapping!D:H,5,0)</f>
        <v>0</v>
      </c>
      <c r="G1936" t="s">
        <v>562</v>
      </c>
      <c r="H1936" t="s">
        <v>260</v>
      </c>
      <c r="I1936" t="s">
        <v>263</v>
      </c>
      <c r="J1936">
        <v>550000</v>
      </c>
      <c r="K1936" t="s">
        <v>666</v>
      </c>
      <c r="L1936">
        <v>554526</v>
      </c>
      <c r="M1936">
        <v>0</v>
      </c>
      <c r="N1936" t="s">
        <v>681</v>
      </c>
      <c r="O1936" t="s">
        <v>565</v>
      </c>
      <c r="P1936">
        <v>-148466.21</v>
      </c>
      <c r="Q1936">
        <v>0</v>
      </c>
      <c r="R1936">
        <v>-126117.74</v>
      </c>
      <c r="S1936">
        <v>0</v>
      </c>
      <c r="T1936">
        <v>-274583.95</v>
      </c>
      <c r="U1936">
        <v>0</v>
      </c>
      <c r="V1936">
        <v>-148466.21</v>
      </c>
      <c r="W1936">
        <v>0</v>
      </c>
      <c r="X1936">
        <v>-126117.74</v>
      </c>
      <c r="Y1936">
        <v>0</v>
      </c>
      <c r="Z1936">
        <v>-274583.95</v>
      </c>
      <c r="AA1936">
        <v>0</v>
      </c>
    </row>
    <row r="1937" spans="1:27" ht="15" customHeight="1" x14ac:dyDescent="0.25">
      <c r="A1937" s="37" t="str">
        <f t="shared" si="90"/>
        <v>LEBFSFIgnore</v>
      </c>
      <c r="B1937" s="37" t="str">
        <f>VLOOKUP(L1937,Mapping!D:F,3,0)</f>
        <v>Ignore</v>
      </c>
      <c r="C1937" s="37" t="str">
        <f>VLOOKUP(L1937,Mapping!D:G,4,0)</f>
        <v>Mirror</v>
      </c>
      <c r="D1937" s="38">
        <f t="shared" si="91"/>
        <v>-2.6037567000000001E-2</v>
      </c>
      <c r="E1937" s="38">
        <f t="shared" si="92"/>
        <v>-2.6587459000000004E-2</v>
      </c>
      <c r="F1937" s="37">
        <f>VLOOKUP(L1937,Mapping!D:H,5,0)</f>
        <v>0</v>
      </c>
      <c r="G1937" t="s">
        <v>562</v>
      </c>
      <c r="H1937" t="s">
        <v>260</v>
      </c>
      <c r="I1937" t="s">
        <v>263</v>
      </c>
      <c r="J1937">
        <v>550000</v>
      </c>
      <c r="K1937" t="s">
        <v>666</v>
      </c>
      <c r="L1937">
        <v>554527</v>
      </c>
      <c r="M1937">
        <v>0</v>
      </c>
      <c r="N1937" t="s">
        <v>682</v>
      </c>
      <c r="O1937" t="s">
        <v>565</v>
      </c>
      <c r="P1937">
        <v>-5498.92</v>
      </c>
      <c r="Q1937">
        <v>0</v>
      </c>
      <c r="R1937">
        <v>-260375.67</v>
      </c>
      <c r="S1937">
        <v>0</v>
      </c>
      <c r="T1937">
        <v>-265874.59000000003</v>
      </c>
      <c r="U1937">
        <v>0</v>
      </c>
      <c r="V1937">
        <v>-5498.92</v>
      </c>
      <c r="W1937">
        <v>0</v>
      </c>
      <c r="X1937">
        <v>-260375.67</v>
      </c>
      <c r="Y1937">
        <v>0</v>
      </c>
      <c r="Z1937">
        <v>-265874.59000000003</v>
      </c>
      <c r="AA1937">
        <v>0</v>
      </c>
    </row>
    <row r="1938" spans="1:27" ht="15" customHeight="1" x14ac:dyDescent="0.25">
      <c r="A1938" s="37" t="str">
        <f t="shared" si="90"/>
        <v>LEBFSFIgnore</v>
      </c>
      <c r="B1938" s="37" t="str">
        <f>VLOOKUP(L1938,Mapping!D:F,3,0)</f>
        <v>Ignore</v>
      </c>
      <c r="C1938" s="37" t="str">
        <f>VLOOKUP(L1938,Mapping!D:G,4,0)</f>
        <v>Mirror</v>
      </c>
      <c r="D1938" s="38">
        <f t="shared" si="91"/>
        <v>-1.040228E-3</v>
      </c>
      <c r="E1938" s="38">
        <f t="shared" si="92"/>
        <v>-3.5758029999999998E-3</v>
      </c>
      <c r="F1938" s="37">
        <f>VLOOKUP(L1938,Mapping!D:H,5,0)</f>
        <v>0</v>
      </c>
      <c r="G1938" t="s">
        <v>562</v>
      </c>
      <c r="H1938" t="s">
        <v>260</v>
      </c>
      <c r="I1938" t="s">
        <v>263</v>
      </c>
      <c r="J1938">
        <v>550000</v>
      </c>
      <c r="K1938" t="s">
        <v>666</v>
      </c>
      <c r="L1938">
        <v>555104</v>
      </c>
      <c r="M1938">
        <v>0</v>
      </c>
      <c r="N1938" t="s">
        <v>683</v>
      </c>
      <c r="O1938" t="s">
        <v>565</v>
      </c>
      <c r="P1938">
        <v>-25355.75</v>
      </c>
      <c r="Q1938">
        <v>0</v>
      </c>
      <c r="R1938">
        <v>-10402.280000000001</v>
      </c>
      <c r="S1938">
        <v>0</v>
      </c>
      <c r="T1938">
        <v>-35758.03</v>
      </c>
      <c r="U1938">
        <v>0</v>
      </c>
      <c r="V1938">
        <v>-25355.75</v>
      </c>
      <c r="W1938">
        <v>0</v>
      </c>
      <c r="X1938">
        <v>-10402.280000000001</v>
      </c>
      <c r="Y1938">
        <v>0</v>
      </c>
      <c r="Z1938">
        <v>-35758.03</v>
      </c>
      <c r="AA1938">
        <v>0</v>
      </c>
    </row>
    <row r="1939" spans="1:27" ht="15" customHeight="1" x14ac:dyDescent="0.25">
      <c r="A1939" s="37" t="str">
        <f t="shared" si="90"/>
        <v>LEBFSF6.1</v>
      </c>
      <c r="B1939" s="37">
        <f>VLOOKUP(L1939,Mapping!D:F,3,0)</f>
        <v>6.1</v>
      </c>
      <c r="C1939" s="37" t="str">
        <f>VLOOKUP(L1939,Mapping!D:G,4,0)</f>
        <v>Accrual</v>
      </c>
      <c r="D1939" s="38">
        <f t="shared" si="91"/>
        <v>-1.6430360580000001</v>
      </c>
      <c r="E1939" s="38">
        <f t="shared" si="92"/>
        <v>-3.08319885</v>
      </c>
      <c r="F1939" s="37">
        <f>VLOOKUP(L1939,Mapping!D:H,5,0)</f>
        <v>0</v>
      </c>
      <c r="G1939" t="s">
        <v>562</v>
      </c>
      <c r="H1939" t="s">
        <v>260</v>
      </c>
      <c r="I1939" t="s">
        <v>263</v>
      </c>
      <c r="J1939">
        <v>550000</v>
      </c>
      <c r="K1939" t="s">
        <v>666</v>
      </c>
      <c r="L1939">
        <v>555157</v>
      </c>
      <c r="M1939">
        <v>0</v>
      </c>
      <c r="N1939" t="s">
        <v>684</v>
      </c>
      <c r="O1939" t="s">
        <v>565</v>
      </c>
      <c r="P1939">
        <v>-14401627.92</v>
      </c>
      <c r="Q1939">
        <v>0</v>
      </c>
      <c r="R1939">
        <v>-16430360.58</v>
      </c>
      <c r="S1939">
        <v>0</v>
      </c>
      <c r="T1939">
        <v>-30831988.5</v>
      </c>
      <c r="U1939">
        <v>0</v>
      </c>
      <c r="V1939">
        <v>-14401627.92</v>
      </c>
      <c r="W1939">
        <v>0</v>
      </c>
      <c r="X1939">
        <v>-16430360.58</v>
      </c>
      <c r="Y1939">
        <v>0</v>
      </c>
      <c r="Z1939">
        <v>-30831988.5</v>
      </c>
      <c r="AA1939">
        <v>0</v>
      </c>
    </row>
    <row r="1940" spans="1:27" ht="15" customHeight="1" x14ac:dyDescent="0.25">
      <c r="A1940" s="37" t="str">
        <f t="shared" si="90"/>
        <v>LEBFSF6.1</v>
      </c>
      <c r="B1940" s="37">
        <f>VLOOKUP(L1940,Mapping!D:F,3,0)</f>
        <v>6.1</v>
      </c>
      <c r="C1940" s="37" t="str">
        <f>VLOOKUP(L1940,Mapping!D:G,4,0)</f>
        <v>Accrual</v>
      </c>
      <c r="D1940" s="38">
        <f t="shared" si="91"/>
        <v>-1.2612755999999999E-2</v>
      </c>
      <c r="E1940" s="38">
        <f t="shared" si="92"/>
        <v>-1.2612755999999999E-2</v>
      </c>
      <c r="F1940" s="37">
        <f>VLOOKUP(L1940,Mapping!D:H,5,0)</f>
        <v>0</v>
      </c>
      <c r="G1940" t="s">
        <v>562</v>
      </c>
      <c r="H1940" t="s">
        <v>260</v>
      </c>
      <c r="I1940" t="s">
        <v>263</v>
      </c>
      <c r="J1940">
        <v>550000</v>
      </c>
      <c r="K1940" t="s">
        <v>666</v>
      </c>
      <c r="L1940">
        <v>555159</v>
      </c>
      <c r="M1940">
        <v>0</v>
      </c>
      <c r="N1940" t="s">
        <v>2813</v>
      </c>
      <c r="O1940" t="s">
        <v>565</v>
      </c>
      <c r="P1940">
        <v>0</v>
      </c>
      <c r="Q1940">
        <v>0</v>
      </c>
      <c r="R1940">
        <v>-126127.56</v>
      </c>
      <c r="S1940">
        <v>0</v>
      </c>
      <c r="T1940">
        <v>-126127.56</v>
      </c>
      <c r="U1940">
        <v>0</v>
      </c>
      <c r="V1940">
        <v>0</v>
      </c>
      <c r="W1940">
        <v>0</v>
      </c>
      <c r="X1940">
        <v>-126127.56</v>
      </c>
      <c r="Y1940">
        <v>0</v>
      </c>
      <c r="Z1940">
        <v>-126127.56</v>
      </c>
      <c r="AA1940">
        <v>0</v>
      </c>
    </row>
    <row r="1941" spans="1:27" ht="15" customHeight="1" x14ac:dyDescent="0.25">
      <c r="A1941" s="37" t="str">
        <f t="shared" si="90"/>
        <v>LEBFSFIgnore</v>
      </c>
      <c r="B1941" s="37" t="str">
        <f>VLOOKUP(L1941,Mapping!D:F,3,0)</f>
        <v>Ignore</v>
      </c>
      <c r="C1941" s="37" t="str">
        <f>VLOOKUP(L1941,Mapping!D:G,4,0)</f>
        <v>Mirror</v>
      </c>
      <c r="D1941" s="38">
        <f t="shared" si="91"/>
        <v>-7.3443119999999995E-3</v>
      </c>
      <c r="E1941" s="38">
        <f t="shared" si="92"/>
        <v>-1.038438E-2</v>
      </c>
      <c r="F1941" s="37">
        <f>VLOOKUP(L1941,Mapping!D:H,5,0)</f>
        <v>0</v>
      </c>
      <c r="G1941" t="s">
        <v>562</v>
      </c>
      <c r="H1941" t="s">
        <v>260</v>
      </c>
      <c r="I1941" t="s">
        <v>263</v>
      </c>
      <c r="J1941">
        <v>550000</v>
      </c>
      <c r="K1941" t="s">
        <v>666</v>
      </c>
      <c r="L1941">
        <v>555204</v>
      </c>
      <c r="M1941">
        <v>0</v>
      </c>
      <c r="N1941" t="s">
        <v>685</v>
      </c>
      <c r="O1941" t="s">
        <v>565</v>
      </c>
      <c r="P1941">
        <v>-30400.68</v>
      </c>
      <c r="Q1941">
        <v>0</v>
      </c>
      <c r="R1941">
        <v>-73443.12</v>
      </c>
      <c r="S1941">
        <v>0</v>
      </c>
      <c r="T1941">
        <v>-103843.8</v>
      </c>
      <c r="U1941">
        <v>0</v>
      </c>
      <c r="V1941">
        <v>-30400.68</v>
      </c>
      <c r="W1941">
        <v>0</v>
      </c>
      <c r="X1941">
        <v>-73443.12</v>
      </c>
      <c r="Y1941">
        <v>0</v>
      </c>
      <c r="Z1941">
        <v>-103843.8</v>
      </c>
      <c r="AA1941">
        <v>0</v>
      </c>
    </row>
    <row r="1942" spans="1:27" ht="15" customHeight="1" x14ac:dyDescent="0.25">
      <c r="A1942" s="37" t="str">
        <f t="shared" si="90"/>
        <v>LEBFSF6.1a</v>
      </c>
      <c r="B1942" s="37" t="str">
        <f>VLOOKUP(L1942,Mapping!D:F,3,0)</f>
        <v>6.1a</v>
      </c>
      <c r="C1942" s="37" t="str">
        <f>VLOOKUP(L1942,Mapping!D:G,4,0)</f>
        <v>Accrual</v>
      </c>
      <c r="D1942" s="38">
        <f t="shared" si="91"/>
        <v>-7.7186737000000005E-2</v>
      </c>
      <c r="E1942" s="38">
        <f t="shared" si="92"/>
        <v>-0.16698236800000005</v>
      </c>
      <c r="F1942" s="37">
        <f>VLOOKUP(L1942,Mapping!D:H,5,0)</f>
        <v>0</v>
      </c>
      <c r="G1942" t="s">
        <v>562</v>
      </c>
      <c r="H1942" t="s">
        <v>260</v>
      </c>
      <c r="I1942" t="s">
        <v>263</v>
      </c>
      <c r="J1942">
        <v>550000</v>
      </c>
      <c r="K1942" t="s">
        <v>666</v>
      </c>
      <c r="L1942">
        <v>555597</v>
      </c>
      <c r="M1942">
        <v>0</v>
      </c>
      <c r="N1942" t="s">
        <v>686</v>
      </c>
      <c r="O1942" t="s">
        <v>565</v>
      </c>
      <c r="P1942">
        <v>-897956.31</v>
      </c>
      <c r="Q1942">
        <v>0</v>
      </c>
      <c r="R1942">
        <v>-771867.37</v>
      </c>
      <c r="S1942">
        <v>0</v>
      </c>
      <c r="T1942">
        <v>-1669823.6800000004</v>
      </c>
      <c r="U1942">
        <v>0</v>
      </c>
      <c r="V1942">
        <v>-897956.31</v>
      </c>
      <c r="W1942">
        <v>0</v>
      </c>
      <c r="X1942">
        <v>-771867.37</v>
      </c>
      <c r="Y1942">
        <v>0</v>
      </c>
      <c r="Z1942">
        <v>-1669823.6800000004</v>
      </c>
      <c r="AA1942">
        <v>0</v>
      </c>
    </row>
    <row r="1943" spans="1:27" ht="15" customHeight="1" x14ac:dyDescent="0.25">
      <c r="A1943" s="37" t="str">
        <f t="shared" si="90"/>
        <v>LEBFSF6.1a</v>
      </c>
      <c r="B1943" s="37" t="str">
        <f>VLOOKUP(L1943,Mapping!D:F,3,0)</f>
        <v>6.1a</v>
      </c>
      <c r="C1943" s="37" t="str">
        <f>VLOOKUP(L1943,Mapping!D:G,4,0)</f>
        <v>Accrual</v>
      </c>
      <c r="D1943" s="38">
        <f t="shared" si="91"/>
        <v>-7.7186737000000005E-2</v>
      </c>
      <c r="E1943" s="38">
        <f t="shared" si="92"/>
        <v>-0.16698236800000005</v>
      </c>
      <c r="F1943" s="37">
        <f>VLOOKUP(L1943,Mapping!D:H,5,0)</f>
        <v>0</v>
      </c>
      <c r="G1943" t="s">
        <v>562</v>
      </c>
      <c r="H1943" t="s">
        <v>260</v>
      </c>
      <c r="I1943" t="s">
        <v>263</v>
      </c>
      <c r="J1943">
        <v>550000</v>
      </c>
      <c r="K1943" t="s">
        <v>666</v>
      </c>
      <c r="L1943">
        <v>555598</v>
      </c>
      <c r="M1943">
        <v>0</v>
      </c>
      <c r="N1943" t="s">
        <v>687</v>
      </c>
      <c r="O1943" t="s">
        <v>565</v>
      </c>
      <c r="P1943">
        <v>-897956.31</v>
      </c>
      <c r="Q1943">
        <v>0</v>
      </c>
      <c r="R1943">
        <v>-771867.37</v>
      </c>
      <c r="S1943">
        <v>0</v>
      </c>
      <c r="T1943">
        <v>-1669823.6800000004</v>
      </c>
      <c r="U1943">
        <v>0</v>
      </c>
      <c r="V1943">
        <v>-897956.31</v>
      </c>
      <c r="W1943">
        <v>0</v>
      </c>
      <c r="X1943">
        <v>-771867.37</v>
      </c>
      <c r="Y1943">
        <v>0</v>
      </c>
      <c r="Z1943">
        <v>-1669823.6800000004</v>
      </c>
      <c r="AA1943">
        <v>0</v>
      </c>
    </row>
    <row r="1944" spans="1:27" ht="15" customHeight="1" x14ac:dyDescent="0.25">
      <c r="A1944" s="37" t="str">
        <f t="shared" si="90"/>
        <v>LEBFSF6.1a</v>
      </c>
      <c r="B1944" s="37" t="str">
        <f>VLOOKUP(L1944,Mapping!D:F,3,0)</f>
        <v>6.1a</v>
      </c>
      <c r="C1944" s="37" t="str">
        <f>VLOOKUP(L1944,Mapping!D:G,4,0)</f>
        <v>Accrual</v>
      </c>
      <c r="D1944" s="38">
        <f t="shared" si="91"/>
        <v>2.5950700000000002E-4</v>
      </c>
      <c r="E1944" s="38">
        <f t="shared" si="92"/>
        <v>5.2314199999999999E-4</v>
      </c>
      <c r="F1944" s="37">
        <f>VLOOKUP(L1944,Mapping!D:H,5,0)</f>
        <v>0</v>
      </c>
      <c r="G1944" t="s">
        <v>562</v>
      </c>
      <c r="H1944" t="s">
        <v>260</v>
      </c>
      <c r="I1944" t="s">
        <v>263</v>
      </c>
      <c r="J1944">
        <v>550000</v>
      </c>
      <c r="K1944" t="s">
        <v>666</v>
      </c>
      <c r="L1944">
        <v>555599</v>
      </c>
      <c r="M1944">
        <v>0</v>
      </c>
      <c r="N1944" t="s">
        <v>688</v>
      </c>
      <c r="O1944" t="s">
        <v>565</v>
      </c>
      <c r="P1944">
        <v>0</v>
      </c>
      <c r="Q1944">
        <v>2636.35</v>
      </c>
      <c r="R1944">
        <v>0</v>
      </c>
      <c r="S1944">
        <v>2595.0700000000002</v>
      </c>
      <c r="T1944">
        <v>0</v>
      </c>
      <c r="U1944">
        <v>5231.42</v>
      </c>
      <c r="V1944">
        <v>0</v>
      </c>
      <c r="W1944">
        <v>2636.35</v>
      </c>
      <c r="X1944">
        <v>0</v>
      </c>
      <c r="Y1944">
        <v>2595.0700000000002</v>
      </c>
      <c r="Z1944">
        <v>0</v>
      </c>
      <c r="AA1944">
        <v>5231.42</v>
      </c>
    </row>
    <row r="1945" spans="1:27" ht="15" customHeight="1" x14ac:dyDescent="0.25">
      <c r="A1945" s="37" t="str">
        <f t="shared" si="90"/>
        <v>LEBFSF6.1a</v>
      </c>
      <c r="B1945" s="37" t="str">
        <f>VLOOKUP(L1945,Mapping!D:F,3,0)</f>
        <v>6.1a</v>
      </c>
      <c r="C1945" s="37" t="str">
        <f>VLOOKUP(L1945,Mapping!D:G,4,0)</f>
        <v>Accrual</v>
      </c>
      <c r="D1945" s="38">
        <f t="shared" si="91"/>
        <v>2.5950700000000002E-4</v>
      </c>
      <c r="E1945" s="38">
        <f t="shared" si="92"/>
        <v>5.2314199999999999E-4</v>
      </c>
      <c r="F1945" s="37">
        <f>VLOOKUP(L1945,Mapping!D:H,5,0)</f>
        <v>0</v>
      </c>
      <c r="G1945" t="s">
        <v>562</v>
      </c>
      <c r="H1945" t="s">
        <v>260</v>
      </c>
      <c r="I1945" t="s">
        <v>263</v>
      </c>
      <c r="J1945">
        <v>550000</v>
      </c>
      <c r="K1945" t="s">
        <v>666</v>
      </c>
      <c r="L1945">
        <v>555600</v>
      </c>
      <c r="M1945">
        <v>0</v>
      </c>
      <c r="N1945" t="s">
        <v>689</v>
      </c>
      <c r="O1945" t="s">
        <v>565</v>
      </c>
      <c r="P1945">
        <v>0</v>
      </c>
      <c r="Q1945">
        <v>2636.35</v>
      </c>
      <c r="R1945">
        <v>0</v>
      </c>
      <c r="S1945">
        <v>2595.0700000000002</v>
      </c>
      <c r="T1945">
        <v>0</v>
      </c>
      <c r="U1945">
        <v>5231.42</v>
      </c>
      <c r="V1945">
        <v>0</v>
      </c>
      <c r="W1945">
        <v>2636.35</v>
      </c>
      <c r="X1945">
        <v>0</v>
      </c>
      <c r="Y1945">
        <v>2595.0700000000002</v>
      </c>
      <c r="Z1945">
        <v>0</v>
      </c>
      <c r="AA1945">
        <v>5231.42</v>
      </c>
    </row>
    <row r="1946" spans="1:27" ht="15" customHeight="1" x14ac:dyDescent="0.25">
      <c r="A1946" s="37" t="str">
        <f t="shared" si="90"/>
        <v>LEBFSFIgnore</v>
      </c>
      <c r="B1946" s="37" t="str">
        <f>VLOOKUP(L1946,Mapping!D:F,3,0)</f>
        <v>Ignore</v>
      </c>
      <c r="C1946" s="37" t="str">
        <f>VLOOKUP(L1946,Mapping!D:G,4,0)</f>
        <v>Mirror</v>
      </c>
      <c r="D1946" s="38">
        <f t="shared" si="91"/>
        <v>0</v>
      </c>
      <c r="E1946" s="38">
        <f t="shared" si="92"/>
        <v>-1.00406E-4</v>
      </c>
      <c r="F1946" s="37">
        <f>VLOOKUP(L1946,Mapping!D:H,5,0)</f>
        <v>0</v>
      </c>
      <c r="G1946" t="s">
        <v>562</v>
      </c>
      <c r="H1946" t="s">
        <v>260</v>
      </c>
      <c r="I1946" t="s">
        <v>263</v>
      </c>
      <c r="J1946">
        <v>550000</v>
      </c>
      <c r="K1946" t="s">
        <v>666</v>
      </c>
      <c r="L1946">
        <v>556421</v>
      </c>
      <c r="M1946">
        <v>0</v>
      </c>
      <c r="N1946" t="s">
        <v>690</v>
      </c>
      <c r="O1946" t="s">
        <v>565</v>
      </c>
      <c r="P1946">
        <v>-1004.06</v>
      </c>
      <c r="Q1946">
        <v>0</v>
      </c>
      <c r="R1946">
        <v>0</v>
      </c>
      <c r="S1946">
        <v>0</v>
      </c>
      <c r="T1946">
        <v>-1004.06</v>
      </c>
      <c r="U1946">
        <v>0</v>
      </c>
      <c r="V1946">
        <v>-1004.06</v>
      </c>
      <c r="W1946">
        <v>0</v>
      </c>
      <c r="X1946">
        <v>0</v>
      </c>
      <c r="Y1946">
        <v>0</v>
      </c>
      <c r="Z1946">
        <v>-1004.06</v>
      </c>
      <c r="AA1946">
        <v>0</v>
      </c>
    </row>
    <row r="1947" spans="1:27" ht="15" customHeight="1" x14ac:dyDescent="0.25">
      <c r="A1947" s="37" t="str">
        <f t="shared" si="90"/>
        <v>LEBFSF6.2</v>
      </c>
      <c r="B1947" s="37">
        <f>VLOOKUP(L1947,Mapping!D:F,3,0)</f>
        <v>6.2</v>
      </c>
      <c r="C1947" s="37" t="str">
        <f>VLOOKUP(L1947,Mapping!D:G,4,0)</f>
        <v>Accrual</v>
      </c>
      <c r="D1947" s="38">
        <f t="shared" si="91"/>
        <v>-0.85762975899999994</v>
      </c>
      <c r="E1947" s="38">
        <f t="shared" si="92"/>
        <v>-1.8553581440000002</v>
      </c>
      <c r="F1947" s="37">
        <f>VLOOKUP(L1947,Mapping!D:H,5,0)</f>
        <v>0</v>
      </c>
      <c r="G1947" t="s">
        <v>562</v>
      </c>
      <c r="H1947" t="s">
        <v>260</v>
      </c>
      <c r="I1947" t="s">
        <v>263</v>
      </c>
      <c r="J1947">
        <v>555100</v>
      </c>
      <c r="K1947" t="s">
        <v>691</v>
      </c>
      <c r="L1947">
        <v>555100</v>
      </c>
      <c r="M1947">
        <v>0</v>
      </c>
      <c r="N1947" t="s">
        <v>692</v>
      </c>
      <c r="O1947" t="s">
        <v>565</v>
      </c>
      <c r="P1947">
        <v>-9977283.8499999996</v>
      </c>
      <c r="Q1947">
        <v>0</v>
      </c>
      <c r="R1947">
        <v>-8576297.5899999999</v>
      </c>
      <c r="S1947">
        <v>0</v>
      </c>
      <c r="T1947">
        <v>-18553581.440000001</v>
      </c>
      <c r="U1947">
        <v>0</v>
      </c>
      <c r="V1947">
        <v>-9977283.8499999996</v>
      </c>
      <c r="W1947">
        <v>0</v>
      </c>
      <c r="X1947">
        <v>-8576297.5899999999</v>
      </c>
      <c r="Y1947">
        <v>0</v>
      </c>
      <c r="Z1947">
        <v>-18553581.440000001</v>
      </c>
      <c r="AA1947">
        <v>0</v>
      </c>
    </row>
    <row r="1948" spans="1:27" ht="15" customHeight="1" x14ac:dyDescent="0.25">
      <c r="A1948" s="37" t="str">
        <f t="shared" si="90"/>
        <v>LEBFSF6.2</v>
      </c>
      <c r="B1948" s="37">
        <f>VLOOKUP(L1948,Mapping!D:F,3,0)</f>
        <v>6.2</v>
      </c>
      <c r="C1948" s="37" t="str">
        <f>VLOOKUP(L1948,Mapping!D:G,4,0)</f>
        <v>Accrual</v>
      </c>
      <c r="D1948" s="38">
        <f t="shared" si="91"/>
        <v>2.8833890000000001E-3</v>
      </c>
      <c r="E1948" s="38">
        <f t="shared" si="92"/>
        <v>5.8126239999999997E-3</v>
      </c>
      <c r="F1948" s="37">
        <f>VLOOKUP(L1948,Mapping!D:H,5,0)</f>
        <v>0</v>
      </c>
      <c r="G1948" t="s">
        <v>562</v>
      </c>
      <c r="H1948" t="s">
        <v>260</v>
      </c>
      <c r="I1948" t="s">
        <v>263</v>
      </c>
      <c r="J1948">
        <v>555100</v>
      </c>
      <c r="K1948" t="s">
        <v>691</v>
      </c>
      <c r="L1948">
        <v>555329</v>
      </c>
      <c r="M1948">
        <v>0</v>
      </c>
      <c r="N1948" t="s">
        <v>693</v>
      </c>
      <c r="O1948" t="s">
        <v>565</v>
      </c>
      <c r="P1948">
        <v>0</v>
      </c>
      <c r="Q1948">
        <v>29292.35</v>
      </c>
      <c r="R1948">
        <v>0</v>
      </c>
      <c r="S1948">
        <v>28833.89</v>
      </c>
      <c r="T1948">
        <v>0</v>
      </c>
      <c r="U1948">
        <v>58126.239999999998</v>
      </c>
      <c r="V1948">
        <v>0</v>
      </c>
      <c r="W1948">
        <v>29292.35</v>
      </c>
      <c r="X1948">
        <v>0</v>
      </c>
      <c r="Y1948">
        <v>28833.89</v>
      </c>
      <c r="Z1948">
        <v>0</v>
      </c>
      <c r="AA1948">
        <v>58126.239999999998</v>
      </c>
    </row>
    <row r="1949" spans="1:27" ht="15" customHeight="1" x14ac:dyDescent="0.25">
      <c r="A1949" s="37" t="str">
        <f t="shared" si="90"/>
        <v>LEBFSFIgnore</v>
      </c>
      <c r="B1949" s="37" t="str">
        <f>VLOOKUP(L1949,Mapping!D:F,3,0)</f>
        <v>Ignore</v>
      </c>
      <c r="C1949" s="37" t="str">
        <f>VLOOKUP(L1949,Mapping!D:G,4,0)</f>
        <v>Ignore</v>
      </c>
      <c r="D1949" s="38">
        <f t="shared" si="91"/>
        <v>-0.144067797</v>
      </c>
      <c r="E1949" s="38">
        <f t="shared" si="92"/>
        <v>-0.144067797</v>
      </c>
      <c r="F1949" s="37">
        <f>VLOOKUP(L1949,Mapping!D:H,5,0)</f>
        <v>0</v>
      </c>
      <c r="G1949" t="s">
        <v>562</v>
      </c>
      <c r="H1949" t="s">
        <v>260</v>
      </c>
      <c r="I1949" t="s">
        <v>263</v>
      </c>
      <c r="J1949">
        <v>555100</v>
      </c>
      <c r="K1949" t="s">
        <v>691</v>
      </c>
      <c r="L1949">
        <v>557773</v>
      </c>
      <c r="M1949">
        <v>0</v>
      </c>
      <c r="N1949" t="s">
        <v>936</v>
      </c>
      <c r="O1949" t="s">
        <v>565</v>
      </c>
      <c r="P1949">
        <v>0</v>
      </c>
      <c r="Q1949">
        <v>0</v>
      </c>
      <c r="R1949">
        <v>-1440677.97</v>
      </c>
      <c r="S1949">
        <v>0</v>
      </c>
      <c r="T1949">
        <v>-1440677.97</v>
      </c>
      <c r="U1949">
        <v>0</v>
      </c>
      <c r="V1949">
        <v>0</v>
      </c>
      <c r="W1949">
        <v>0</v>
      </c>
      <c r="X1949">
        <v>-1440677.97</v>
      </c>
      <c r="Y1949">
        <v>0</v>
      </c>
      <c r="Z1949">
        <v>-1440677.97</v>
      </c>
      <c r="AA1949">
        <v>0</v>
      </c>
    </row>
    <row r="1950" spans="1:27" ht="15" customHeight="1" x14ac:dyDescent="0.25">
      <c r="A1950" s="37" t="str">
        <f t="shared" si="90"/>
        <v>LEBFSFIgnore</v>
      </c>
      <c r="B1950" s="37" t="str">
        <f>VLOOKUP(L1950,Mapping!D:F,3,0)</f>
        <v>Ignore</v>
      </c>
      <c r="C1950" s="37" t="str">
        <f>VLOOKUP(L1950,Mapping!D:G,4,0)</f>
        <v>Ignore</v>
      </c>
      <c r="D1950" s="38">
        <f t="shared" si="91"/>
        <v>-1.2966102E-2</v>
      </c>
      <c r="E1950" s="38">
        <f t="shared" si="92"/>
        <v>-1.2966102E-2</v>
      </c>
      <c r="F1950" s="37">
        <f>VLOOKUP(L1950,Mapping!D:H,5,0)</f>
        <v>0</v>
      </c>
      <c r="G1950" t="s">
        <v>562</v>
      </c>
      <c r="H1950" t="s">
        <v>260</v>
      </c>
      <c r="I1950" t="s">
        <v>263</v>
      </c>
      <c r="J1950">
        <v>555100</v>
      </c>
      <c r="K1950" t="s">
        <v>691</v>
      </c>
      <c r="L1950">
        <v>557774</v>
      </c>
      <c r="M1950">
        <v>0</v>
      </c>
      <c r="N1950" t="s">
        <v>937</v>
      </c>
      <c r="O1950" t="s">
        <v>565</v>
      </c>
      <c r="P1950">
        <v>0</v>
      </c>
      <c r="Q1950">
        <v>0</v>
      </c>
      <c r="R1950">
        <v>-129661.02</v>
      </c>
      <c r="S1950">
        <v>0</v>
      </c>
      <c r="T1950">
        <v>-129661.02</v>
      </c>
      <c r="U1950">
        <v>0</v>
      </c>
      <c r="V1950">
        <v>0</v>
      </c>
      <c r="W1950">
        <v>0</v>
      </c>
      <c r="X1950">
        <v>-129661.02</v>
      </c>
      <c r="Y1950">
        <v>0</v>
      </c>
      <c r="Z1950">
        <v>-129661.02</v>
      </c>
      <c r="AA1950">
        <v>0</v>
      </c>
    </row>
    <row r="1951" spans="1:27" ht="15" customHeight="1" x14ac:dyDescent="0.25">
      <c r="A1951" s="37" t="str">
        <f t="shared" si="90"/>
        <v>LEBFSFIgnore</v>
      </c>
      <c r="B1951" s="37" t="str">
        <f>VLOOKUP(L1951,Mapping!D:F,3,0)</f>
        <v>Ignore</v>
      </c>
      <c r="C1951" s="37" t="str">
        <f>VLOOKUP(L1951,Mapping!D:G,4,0)</f>
        <v>Ignore</v>
      </c>
      <c r="D1951" s="38">
        <f t="shared" si="91"/>
        <v>-1.2966102E-2</v>
      </c>
      <c r="E1951" s="38">
        <f t="shared" si="92"/>
        <v>-1.2966102E-2</v>
      </c>
      <c r="F1951" s="37">
        <f>VLOOKUP(L1951,Mapping!D:H,5,0)</f>
        <v>0</v>
      </c>
      <c r="G1951" t="s">
        <v>562</v>
      </c>
      <c r="H1951" t="s">
        <v>260</v>
      </c>
      <c r="I1951" t="s">
        <v>263</v>
      </c>
      <c r="J1951">
        <v>555100</v>
      </c>
      <c r="K1951" t="s">
        <v>691</v>
      </c>
      <c r="L1951">
        <v>557775</v>
      </c>
      <c r="M1951">
        <v>0</v>
      </c>
      <c r="N1951" t="s">
        <v>938</v>
      </c>
      <c r="O1951" t="s">
        <v>565</v>
      </c>
      <c r="P1951">
        <v>0</v>
      </c>
      <c r="Q1951">
        <v>0</v>
      </c>
      <c r="R1951">
        <v>-129661.02</v>
      </c>
      <c r="S1951">
        <v>0</v>
      </c>
      <c r="T1951">
        <v>-129661.02</v>
      </c>
      <c r="U1951">
        <v>0</v>
      </c>
      <c r="V1951">
        <v>0</v>
      </c>
      <c r="W1951">
        <v>0</v>
      </c>
      <c r="X1951">
        <v>-129661.02</v>
      </c>
      <c r="Y1951">
        <v>0</v>
      </c>
      <c r="Z1951">
        <v>-129661.02</v>
      </c>
      <c r="AA1951">
        <v>0</v>
      </c>
    </row>
    <row r="1952" spans="1:27" ht="15" customHeight="1" x14ac:dyDescent="0.25">
      <c r="A1952" s="37" t="str">
        <f t="shared" si="90"/>
        <v>LEBFSFIgnore</v>
      </c>
      <c r="B1952" s="37" t="str">
        <f>VLOOKUP(L1952,Mapping!D:F,3,0)</f>
        <v>Ignore</v>
      </c>
      <c r="C1952" s="37" t="str">
        <f>VLOOKUP(L1952,Mapping!D:G,4,0)</f>
        <v>Ignore</v>
      </c>
      <c r="D1952" s="38">
        <f t="shared" si="91"/>
        <v>0.17000000100000001</v>
      </c>
      <c r="E1952" s="38">
        <f t="shared" si="92"/>
        <v>0.17000000100000001</v>
      </c>
      <c r="F1952" s="37">
        <f>VLOOKUP(L1952,Mapping!D:H,5,0)</f>
        <v>0</v>
      </c>
      <c r="G1952" t="s">
        <v>562</v>
      </c>
      <c r="H1952" t="s">
        <v>260</v>
      </c>
      <c r="I1952" t="s">
        <v>263</v>
      </c>
      <c r="J1952">
        <v>555100</v>
      </c>
      <c r="K1952" t="s">
        <v>691</v>
      </c>
      <c r="L1952">
        <v>557776</v>
      </c>
      <c r="M1952">
        <v>0</v>
      </c>
      <c r="N1952" t="s">
        <v>939</v>
      </c>
      <c r="O1952" t="s">
        <v>565</v>
      </c>
      <c r="P1952">
        <v>0</v>
      </c>
      <c r="Q1952">
        <v>0</v>
      </c>
      <c r="R1952">
        <v>0</v>
      </c>
      <c r="S1952">
        <v>1700000.01</v>
      </c>
      <c r="T1952">
        <v>0</v>
      </c>
      <c r="U1952">
        <v>1700000.01</v>
      </c>
      <c r="V1952">
        <v>0</v>
      </c>
      <c r="W1952">
        <v>0</v>
      </c>
      <c r="X1952">
        <v>0</v>
      </c>
      <c r="Y1952">
        <v>1700000.01</v>
      </c>
      <c r="Z1952">
        <v>0</v>
      </c>
      <c r="AA1952">
        <v>1700000.01</v>
      </c>
    </row>
    <row r="1953" spans="1:27" ht="15" customHeight="1" x14ac:dyDescent="0.25">
      <c r="A1953" s="37" t="str">
        <f t="shared" si="90"/>
        <v>LECHIDIgnore</v>
      </c>
      <c r="B1953" s="37" t="str">
        <f>VLOOKUP(L1953,Mapping!D:F,3,0)</f>
        <v>Ignore</v>
      </c>
      <c r="C1953" s="37" t="str">
        <f>VLOOKUP(L1953,Mapping!D:G,4,0)</f>
        <v>Ignore</v>
      </c>
      <c r="D1953" s="38">
        <f t="shared" si="91"/>
        <v>-2.0397375920000003</v>
      </c>
      <c r="E1953" s="38">
        <f t="shared" si="92"/>
        <v>-12.326421145999999</v>
      </c>
      <c r="F1953" s="37" t="str">
        <f>VLOOKUP(L1953,Mapping!D:H,5,0)</f>
        <v>AUM</v>
      </c>
      <c r="G1953" t="s">
        <v>562</v>
      </c>
      <c r="H1953" t="s">
        <v>280</v>
      </c>
      <c r="I1953" t="s">
        <v>2718</v>
      </c>
      <c r="J1953">
        <v>101000</v>
      </c>
      <c r="K1953" t="s">
        <v>720</v>
      </c>
      <c r="L1953">
        <v>101100</v>
      </c>
      <c r="M1953">
        <v>0</v>
      </c>
      <c r="N1953" t="s">
        <v>721</v>
      </c>
      <c r="O1953" t="s">
        <v>565</v>
      </c>
      <c r="P1953">
        <v>-102866835.54000001</v>
      </c>
      <c r="Q1953">
        <v>0</v>
      </c>
      <c r="R1953">
        <v>-20397375.920000002</v>
      </c>
      <c r="S1953">
        <v>0</v>
      </c>
      <c r="T1953">
        <v>-123264211.45999999</v>
      </c>
      <c r="U1953">
        <v>0</v>
      </c>
      <c r="V1953">
        <v>-102866835.54000001</v>
      </c>
      <c r="W1953">
        <v>0</v>
      </c>
      <c r="X1953">
        <v>-20397375.920000002</v>
      </c>
      <c r="Y1953">
        <v>0</v>
      </c>
      <c r="Z1953">
        <v>-123264211.45999999</v>
      </c>
      <c r="AA1953">
        <v>0</v>
      </c>
    </row>
    <row r="1954" spans="1:27" ht="15" customHeight="1" x14ac:dyDescent="0.25">
      <c r="A1954" s="37" t="str">
        <f t="shared" si="90"/>
        <v>LECHIDIgnore</v>
      </c>
      <c r="B1954" s="37" t="str">
        <f>VLOOKUP(L1954,Mapping!D:F,3,0)</f>
        <v>Ignore</v>
      </c>
      <c r="C1954" s="37" t="str">
        <f>VLOOKUP(L1954,Mapping!D:G,4,0)</f>
        <v>Ignore</v>
      </c>
      <c r="D1954" s="38">
        <f t="shared" si="91"/>
        <v>0</v>
      </c>
      <c r="E1954" s="38">
        <f t="shared" si="92"/>
        <v>-1.5125</v>
      </c>
      <c r="F1954" s="37" t="str">
        <f>VLOOKUP(L1954,Mapping!D:H,5,0)</f>
        <v>AUM</v>
      </c>
      <c r="G1954" t="s">
        <v>562</v>
      </c>
      <c r="H1954" t="s">
        <v>280</v>
      </c>
      <c r="I1954" t="s">
        <v>2718</v>
      </c>
      <c r="J1954">
        <v>102000</v>
      </c>
      <c r="K1954" t="s">
        <v>563</v>
      </c>
      <c r="L1954">
        <v>102130</v>
      </c>
      <c r="M1954">
        <v>0</v>
      </c>
      <c r="N1954" t="s">
        <v>566</v>
      </c>
      <c r="O1954" t="s">
        <v>565</v>
      </c>
      <c r="P1954">
        <v>-15125000</v>
      </c>
      <c r="Q1954">
        <v>0</v>
      </c>
      <c r="R1954">
        <v>0</v>
      </c>
      <c r="S1954">
        <v>0</v>
      </c>
      <c r="T1954">
        <v>-15125000</v>
      </c>
      <c r="U1954">
        <v>0</v>
      </c>
      <c r="V1954">
        <v>-15125000</v>
      </c>
      <c r="W1954">
        <v>0</v>
      </c>
      <c r="X1954">
        <v>0</v>
      </c>
      <c r="Y1954">
        <v>0</v>
      </c>
      <c r="Z1954">
        <v>-15125000</v>
      </c>
      <c r="AA1954">
        <v>0</v>
      </c>
    </row>
    <row r="1955" spans="1:27" ht="15" customHeight="1" x14ac:dyDescent="0.25">
      <c r="A1955" s="37" t="str">
        <f t="shared" si="90"/>
        <v>LECHIDIgnore</v>
      </c>
      <c r="B1955" s="37" t="str">
        <f>VLOOKUP(L1955,Mapping!D:F,3,0)</f>
        <v>Ignore</v>
      </c>
      <c r="C1955" s="37" t="str">
        <f>VLOOKUP(L1955,Mapping!D:G,4,0)</f>
        <v>Ignore</v>
      </c>
      <c r="D1955" s="38">
        <f t="shared" si="91"/>
        <v>0</v>
      </c>
      <c r="E1955" s="38">
        <f t="shared" si="92"/>
        <v>1.0000000000000001E-9</v>
      </c>
      <c r="F1955" s="37" t="str">
        <f>VLOOKUP(L1955,Mapping!D:H,5,0)</f>
        <v>AUM</v>
      </c>
      <c r="G1955" t="s">
        <v>562</v>
      </c>
      <c r="H1955" t="s">
        <v>280</v>
      </c>
      <c r="I1955" t="s">
        <v>2718</v>
      </c>
      <c r="J1955">
        <v>105000</v>
      </c>
      <c r="K1955" t="s">
        <v>568</v>
      </c>
      <c r="L1955">
        <v>105100</v>
      </c>
      <c r="M1955">
        <v>0</v>
      </c>
      <c r="N1955" t="s">
        <v>569</v>
      </c>
      <c r="O1955" t="s">
        <v>565</v>
      </c>
      <c r="P1955">
        <v>0</v>
      </c>
      <c r="Q1955">
        <v>0.01</v>
      </c>
      <c r="R1955">
        <v>0</v>
      </c>
      <c r="S1955">
        <v>0</v>
      </c>
      <c r="T1955">
        <v>0</v>
      </c>
      <c r="U1955">
        <v>0.01</v>
      </c>
      <c r="V1955">
        <v>0</v>
      </c>
      <c r="W1955">
        <v>0.01</v>
      </c>
      <c r="X1955">
        <v>0</v>
      </c>
      <c r="Y1955">
        <v>0</v>
      </c>
      <c r="Z1955">
        <v>0</v>
      </c>
      <c r="AA1955">
        <v>0.01</v>
      </c>
    </row>
    <row r="1956" spans="1:27" ht="15" customHeight="1" x14ac:dyDescent="0.25">
      <c r="A1956" s="37" t="str">
        <f t="shared" si="90"/>
        <v>LECHIDIgnore</v>
      </c>
      <c r="B1956" s="37" t="str">
        <f>VLOOKUP(L1956,Mapping!D:F,3,0)</f>
        <v>Ignore</v>
      </c>
      <c r="C1956" s="37" t="str">
        <f>VLOOKUP(L1956,Mapping!D:G,4,0)</f>
        <v>Ignore</v>
      </c>
      <c r="D1956" s="38">
        <f t="shared" si="91"/>
        <v>-4.0000000000000001E-3</v>
      </c>
      <c r="E1956" s="38">
        <f t="shared" si="92"/>
        <v>-5.0000000000000001E-3</v>
      </c>
      <c r="F1956" s="37" t="str">
        <f>VLOOKUP(L1956,Mapping!D:H,5,0)</f>
        <v>AUM</v>
      </c>
      <c r="G1956" t="s">
        <v>562</v>
      </c>
      <c r="H1956" t="s">
        <v>280</v>
      </c>
      <c r="I1956" t="s">
        <v>2718</v>
      </c>
      <c r="J1956">
        <v>110000</v>
      </c>
      <c r="K1956" t="s">
        <v>570</v>
      </c>
      <c r="L1956">
        <v>110116</v>
      </c>
      <c r="M1956">
        <v>0</v>
      </c>
      <c r="N1956" t="s">
        <v>573</v>
      </c>
      <c r="O1956" t="s">
        <v>565</v>
      </c>
      <c r="P1956">
        <v>-10000</v>
      </c>
      <c r="Q1956">
        <v>0</v>
      </c>
      <c r="R1956">
        <v>-40000</v>
      </c>
      <c r="S1956">
        <v>0</v>
      </c>
      <c r="T1956">
        <v>-50000</v>
      </c>
      <c r="U1956">
        <v>0</v>
      </c>
      <c r="V1956">
        <v>-10000</v>
      </c>
      <c r="W1956">
        <v>0</v>
      </c>
      <c r="X1956">
        <v>-40000</v>
      </c>
      <c r="Y1956">
        <v>0</v>
      </c>
      <c r="Z1956">
        <v>-50000</v>
      </c>
      <c r="AA1956">
        <v>0</v>
      </c>
    </row>
    <row r="1957" spans="1:27" ht="15" customHeight="1" x14ac:dyDescent="0.25">
      <c r="A1957" s="37" t="str">
        <f t="shared" si="90"/>
        <v>LECHIDIgnore</v>
      </c>
      <c r="B1957" s="37" t="str">
        <f>VLOOKUP(L1957,Mapping!D:F,3,0)</f>
        <v>Ignore</v>
      </c>
      <c r="C1957" s="37" t="str">
        <f>VLOOKUP(L1957,Mapping!D:G,4,0)</f>
        <v>Ignore</v>
      </c>
      <c r="D1957" s="38">
        <f t="shared" si="91"/>
        <v>0</v>
      </c>
      <c r="E1957" s="38">
        <f t="shared" si="92"/>
        <v>-2.9593499999999999E-4</v>
      </c>
      <c r="F1957" s="37" t="str">
        <f>VLOOKUP(L1957,Mapping!D:H,5,0)</f>
        <v>AUM</v>
      </c>
      <c r="G1957" t="s">
        <v>562</v>
      </c>
      <c r="H1957" t="s">
        <v>280</v>
      </c>
      <c r="I1957" t="s">
        <v>2718</v>
      </c>
      <c r="J1957">
        <v>110000</v>
      </c>
      <c r="K1957" t="s">
        <v>570</v>
      </c>
      <c r="L1957">
        <v>110123</v>
      </c>
      <c r="M1957">
        <v>0</v>
      </c>
      <c r="N1957" t="s">
        <v>925</v>
      </c>
      <c r="O1957" t="s">
        <v>565</v>
      </c>
      <c r="P1957">
        <v>-2959.35</v>
      </c>
      <c r="Q1957">
        <v>0</v>
      </c>
      <c r="R1957">
        <v>0</v>
      </c>
      <c r="S1957">
        <v>0</v>
      </c>
      <c r="T1957">
        <v>-2959.35</v>
      </c>
      <c r="U1957">
        <v>0</v>
      </c>
      <c r="V1957">
        <v>-2959.35</v>
      </c>
      <c r="W1957">
        <v>0</v>
      </c>
      <c r="X1957">
        <v>0</v>
      </c>
      <c r="Y1957">
        <v>0</v>
      </c>
      <c r="Z1957">
        <v>-2959.35</v>
      </c>
      <c r="AA1957">
        <v>0</v>
      </c>
    </row>
    <row r="1958" spans="1:27" ht="15" customHeight="1" x14ac:dyDescent="0.25">
      <c r="A1958" s="37" t="str">
        <f t="shared" si="90"/>
        <v>LECHIDIgnore</v>
      </c>
      <c r="B1958" s="37" t="str">
        <f>VLOOKUP(L1958,Mapping!D:F,3,0)</f>
        <v>Ignore</v>
      </c>
      <c r="C1958" s="37" t="str">
        <f>VLOOKUP(L1958,Mapping!D:G,4,0)</f>
        <v>Ignore</v>
      </c>
      <c r="D1958" s="38">
        <f t="shared" si="91"/>
        <v>0</v>
      </c>
      <c r="E1958" s="38">
        <f t="shared" si="92"/>
        <v>-4.9904599999999995E-4</v>
      </c>
      <c r="F1958" s="37" t="str">
        <f>VLOOKUP(L1958,Mapping!D:H,5,0)</f>
        <v>AUM</v>
      </c>
      <c r="G1958" t="s">
        <v>562</v>
      </c>
      <c r="H1958" t="s">
        <v>280</v>
      </c>
      <c r="I1958" t="s">
        <v>2718</v>
      </c>
      <c r="J1958">
        <v>110000</v>
      </c>
      <c r="K1958" t="s">
        <v>570</v>
      </c>
      <c r="L1958">
        <v>110125</v>
      </c>
      <c r="M1958">
        <v>0</v>
      </c>
      <c r="N1958" t="s">
        <v>1315</v>
      </c>
      <c r="O1958" t="s">
        <v>565</v>
      </c>
      <c r="P1958">
        <v>-4990.46</v>
      </c>
      <c r="Q1958">
        <v>0</v>
      </c>
      <c r="R1958">
        <v>0</v>
      </c>
      <c r="S1958">
        <v>0</v>
      </c>
      <c r="T1958">
        <v>-4990.46</v>
      </c>
      <c r="U1958">
        <v>0</v>
      </c>
      <c r="V1958">
        <v>-4990.46</v>
      </c>
      <c r="W1958">
        <v>0</v>
      </c>
      <c r="X1958">
        <v>0</v>
      </c>
      <c r="Y1958">
        <v>0</v>
      </c>
      <c r="Z1958">
        <v>-4990.46</v>
      </c>
      <c r="AA1958">
        <v>0</v>
      </c>
    </row>
    <row r="1959" spans="1:27" ht="15" customHeight="1" x14ac:dyDescent="0.25">
      <c r="A1959" s="37" t="str">
        <f t="shared" si="90"/>
        <v>LECHIDIgnore</v>
      </c>
      <c r="B1959" s="37" t="str">
        <f>VLOOKUP(L1959,Mapping!D:F,3,0)</f>
        <v>Ignore</v>
      </c>
      <c r="C1959" s="37" t="str">
        <f>VLOOKUP(L1959,Mapping!D:G,4,0)</f>
        <v>Ignore</v>
      </c>
      <c r="D1959" s="38">
        <f t="shared" si="91"/>
        <v>0.20933553200000002</v>
      </c>
      <c r="E1959" s="38">
        <f t="shared" si="92"/>
        <v>-0.31293578399999999</v>
      </c>
      <c r="F1959" s="37" t="str">
        <f>VLOOKUP(L1959,Mapping!D:H,5,0)</f>
        <v>AUM</v>
      </c>
      <c r="G1959" t="s">
        <v>562</v>
      </c>
      <c r="H1959" t="s">
        <v>280</v>
      </c>
      <c r="I1959" t="s">
        <v>2718</v>
      </c>
      <c r="J1959">
        <v>110000</v>
      </c>
      <c r="K1959" t="s">
        <v>570</v>
      </c>
      <c r="L1959">
        <v>110247</v>
      </c>
      <c r="M1959">
        <v>0</v>
      </c>
      <c r="N1959" t="s">
        <v>574</v>
      </c>
      <c r="O1959" t="s">
        <v>565</v>
      </c>
      <c r="P1959">
        <v>-5222713.16</v>
      </c>
      <c r="Q1959">
        <v>0</v>
      </c>
      <c r="R1959">
        <v>0</v>
      </c>
      <c r="S1959">
        <v>2093355.32</v>
      </c>
      <c r="T1959">
        <v>-3129357.84</v>
      </c>
      <c r="U1959">
        <v>0</v>
      </c>
      <c r="V1959">
        <v>-5222713.16</v>
      </c>
      <c r="W1959">
        <v>0</v>
      </c>
      <c r="X1959">
        <v>0</v>
      </c>
      <c r="Y1959">
        <v>2093355.32</v>
      </c>
      <c r="Z1959">
        <v>-3129357.84</v>
      </c>
      <c r="AA1959">
        <v>0</v>
      </c>
    </row>
    <row r="1960" spans="1:27" ht="15" customHeight="1" x14ac:dyDescent="0.25">
      <c r="A1960" s="37" t="str">
        <f t="shared" si="90"/>
        <v>LECHIDIgnore</v>
      </c>
      <c r="B1960" s="37" t="str">
        <f>VLOOKUP(L1960,Mapping!D:F,3,0)</f>
        <v>Ignore</v>
      </c>
      <c r="C1960" s="37" t="str">
        <f>VLOOKUP(L1960,Mapping!D:G,4,0)</f>
        <v>Ignore</v>
      </c>
      <c r="D1960" s="38">
        <f t="shared" si="91"/>
        <v>7.7917999999999998E-4</v>
      </c>
      <c r="E1960" s="38">
        <f t="shared" si="92"/>
        <v>-1.3705200000000001E-3</v>
      </c>
      <c r="F1960" s="37" t="str">
        <f>VLOOKUP(L1960,Mapping!D:H,5,0)</f>
        <v>AUM</v>
      </c>
      <c r="G1960" t="s">
        <v>562</v>
      </c>
      <c r="H1960" t="s">
        <v>280</v>
      </c>
      <c r="I1960" t="s">
        <v>2718</v>
      </c>
      <c r="J1960">
        <v>132000</v>
      </c>
      <c r="K1960" t="s">
        <v>575</v>
      </c>
      <c r="L1960">
        <v>132100</v>
      </c>
      <c r="M1960">
        <v>0</v>
      </c>
      <c r="N1960" t="s">
        <v>723</v>
      </c>
      <c r="O1960" t="s">
        <v>565</v>
      </c>
      <c r="P1960">
        <v>-21497</v>
      </c>
      <c r="Q1960">
        <v>0</v>
      </c>
      <c r="R1960">
        <v>0</v>
      </c>
      <c r="S1960">
        <v>7791.8</v>
      </c>
      <c r="T1960">
        <v>-13705.2</v>
      </c>
      <c r="U1960">
        <v>0</v>
      </c>
      <c r="V1960">
        <v>-21497</v>
      </c>
      <c r="W1960">
        <v>0</v>
      </c>
      <c r="X1960">
        <v>0</v>
      </c>
      <c r="Y1960">
        <v>7791.8</v>
      </c>
      <c r="Z1960">
        <v>-13705.2</v>
      </c>
      <c r="AA1960">
        <v>0</v>
      </c>
    </row>
    <row r="1961" spans="1:27" ht="15" customHeight="1" x14ac:dyDescent="0.25">
      <c r="A1961" s="37" t="str">
        <f t="shared" si="90"/>
        <v>LECHIDIgnore</v>
      </c>
      <c r="B1961" s="37" t="str">
        <f>VLOOKUP(L1961,Mapping!D:F,3,0)</f>
        <v>Ignore</v>
      </c>
      <c r="C1961" s="37" t="str">
        <f>VLOOKUP(L1961,Mapping!D:G,4,0)</f>
        <v>Ignore</v>
      </c>
      <c r="D1961" s="38">
        <f t="shared" si="91"/>
        <v>1.0536739999999999E-3</v>
      </c>
      <c r="E1961" s="38">
        <f t="shared" si="92"/>
        <v>8.7544500000000004E-3</v>
      </c>
      <c r="F1961" s="37" t="str">
        <f>VLOOKUP(L1961,Mapping!D:H,5,0)</f>
        <v>AUM</v>
      </c>
      <c r="G1961" t="s">
        <v>562</v>
      </c>
      <c r="H1961" t="s">
        <v>280</v>
      </c>
      <c r="I1961" t="s">
        <v>2718</v>
      </c>
      <c r="J1961">
        <v>132000</v>
      </c>
      <c r="K1961" t="s">
        <v>575</v>
      </c>
      <c r="L1961">
        <v>132121</v>
      </c>
      <c r="M1961">
        <v>0</v>
      </c>
      <c r="N1961" t="s">
        <v>576</v>
      </c>
      <c r="O1961" t="s">
        <v>565</v>
      </c>
      <c r="P1961">
        <v>0</v>
      </c>
      <c r="Q1961">
        <v>77007.759999999995</v>
      </c>
      <c r="R1961">
        <v>0</v>
      </c>
      <c r="S1961">
        <v>10536.74</v>
      </c>
      <c r="T1961">
        <v>0</v>
      </c>
      <c r="U1961">
        <v>87544.5</v>
      </c>
      <c r="V1961">
        <v>0</v>
      </c>
      <c r="W1961">
        <v>77007.759999999995</v>
      </c>
      <c r="X1961">
        <v>0</v>
      </c>
      <c r="Y1961">
        <v>10536.74</v>
      </c>
      <c r="Z1961">
        <v>0</v>
      </c>
      <c r="AA1961">
        <v>87544.5</v>
      </c>
    </row>
    <row r="1962" spans="1:27" ht="15" customHeight="1" x14ac:dyDescent="0.25">
      <c r="A1962" s="37" t="str">
        <f t="shared" si="90"/>
        <v>LECHIDIgnore</v>
      </c>
      <c r="B1962" s="37" t="str">
        <f>VLOOKUP(L1962,Mapping!D:F,3,0)</f>
        <v>Ignore</v>
      </c>
      <c r="C1962" s="37" t="str">
        <f>VLOOKUP(L1962,Mapping!D:G,4,0)</f>
        <v>Ignore</v>
      </c>
      <c r="D1962" s="38">
        <f t="shared" si="91"/>
        <v>1E-4</v>
      </c>
      <c r="E1962" s="38">
        <f t="shared" si="92"/>
        <v>1.0001900000000001E-4</v>
      </c>
      <c r="F1962" s="37" t="str">
        <f>VLOOKUP(L1962,Mapping!D:H,5,0)</f>
        <v>AUM</v>
      </c>
      <c r="G1962" t="s">
        <v>562</v>
      </c>
      <c r="H1962" t="s">
        <v>280</v>
      </c>
      <c r="I1962" t="s">
        <v>2718</v>
      </c>
      <c r="J1962">
        <v>132000</v>
      </c>
      <c r="K1962" t="s">
        <v>575</v>
      </c>
      <c r="L1962">
        <v>132124</v>
      </c>
      <c r="M1962">
        <v>0</v>
      </c>
      <c r="N1962" t="s">
        <v>577</v>
      </c>
      <c r="O1962" t="s">
        <v>565</v>
      </c>
      <c r="P1962">
        <v>0</v>
      </c>
      <c r="Q1962">
        <v>0.19</v>
      </c>
      <c r="R1962">
        <v>0</v>
      </c>
      <c r="S1962">
        <v>1000</v>
      </c>
      <c r="T1962">
        <v>0</v>
      </c>
      <c r="U1962">
        <v>1000.19</v>
      </c>
      <c r="V1962">
        <v>0</v>
      </c>
      <c r="W1962">
        <v>0.19</v>
      </c>
      <c r="X1962">
        <v>0</v>
      </c>
      <c r="Y1962">
        <v>1000</v>
      </c>
      <c r="Z1962">
        <v>0</v>
      </c>
      <c r="AA1962">
        <v>1000.19</v>
      </c>
    </row>
    <row r="1963" spans="1:27" ht="15" customHeight="1" x14ac:dyDescent="0.25">
      <c r="A1963" s="37" t="str">
        <f t="shared" si="90"/>
        <v>LECHIDIgnore</v>
      </c>
      <c r="B1963" s="37" t="str">
        <f>VLOOKUP(L1963,Mapping!D:F,3,0)</f>
        <v>Ignore</v>
      </c>
      <c r="C1963" s="37" t="str">
        <f>VLOOKUP(L1963,Mapping!D:G,4,0)</f>
        <v>Ignore</v>
      </c>
      <c r="D1963" s="38">
        <f t="shared" si="91"/>
        <v>0</v>
      </c>
      <c r="E1963" s="38">
        <f t="shared" si="92"/>
        <v>-1E-3</v>
      </c>
      <c r="F1963" s="37" t="str">
        <f>VLOOKUP(L1963,Mapping!D:H,5,0)</f>
        <v>AUM</v>
      </c>
      <c r="G1963" t="s">
        <v>562</v>
      </c>
      <c r="H1963" t="s">
        <v>280</v>
      </c>
      <c r="I1963" t="s">
        <v>2718</v>
      </c>
      <c r="J1963">
        <v>140000</v>
      </c>
      <c r="K1963" t="s">
        <v>579</v>
      </c>
      <c r="L1963">
        <v>140101</v>
      </c>
      <c r="M1963">
        <v>0</v>
      </c>
      <c r="N1963" t="s">
        <v>1209</v>
      </c>
      <c r="O1963" t="s">
        <v>565</v>
      </c>
      <c r="P1963">
        <v>-10000</v>
      </c>
      <c r="Q1963">
        <v>0</v>
      </c>
      <c r="R1963">
        <v>0</v>
      </c>
      <c r="S1963">
        <v>0</v>
      </c>
      <c r="T1963">
        <v>-10000</v>
      </c>
      <c r="U1963">
        <v>0</v>
      </c>
      <c r="V1963">
        <v>-10000</v>
      </c>
      <c r="W1963">
        <v>0</v>
      </c>
      <c r="X1963">
        <v>0</v>
      </c>
      <c r="Y1963">
        <v>0</v>
      </c>
      <c r="Z1963">
        <v>-10000</v>
      </c>
      <c r="AA1963">
        <v>0</v>
      </c>
    </row>
    <row r="1964" spans="1:27" ht="15" customHeight="1" x14ac:dyDescent="0.25">
      <c r="A1964" s="37" t="str">
        <f t="shared" si="90"/>
        <v>LECHIDIgnore</v>
      </c>
      <c r="B1964" s="37" t="str">
        <f>VLOOKUP(L1964,Mapping!D:F,3,0)</f>
        <v>Ignore</v>
      </c>
      <c r="C1964" s="37" t="str">
        <f>VLOOKUP(L1964,Mapping!D:G,4,0)</f>
        <v>Ignore</v>
      </c>
      <c r="D1964" s="38">
        <f t="shared" si="91"/>
        <v>0</v>
      </c>
      <c r="E1964" s="38">
        <f t="shared" si="92"/>
        <v>-5.0000000000000001E-4</v>
      </c>
      <c r="F1964" s="37" t="str">
        <f>VLOOKUP(L1964,Mapping!D:H,5,0)</f>
        <v>AUM</v>
      </c>
      <c r="G1964" t="s">
        <v>562</v>
      </c>
      <c r="H1964" t="s">
        <v>280</v>
      </c>
      <c r="I1964" t="s">
        <v>2718</v>
      </c>
      <c r="J1964">
        <v>140000</v>
      </c>
      <c r="K1964" t="s">
        <v>579</v>
      </c>
      <c r="L1964">
        <v>140311</v>
      </c>
      <c r="M1964">
        <v>0</v>
      </c>
      <c r="N1964" t="s">
        <v>1201</v>
      </c>
      <c r="O1964" t="s">
        <v>565</v>
      </c>
      <c r="P1964">
        <v>-5000</v>
      </c>
      <c r="Q1964">
        <v>0</v>
      </c>
      <c r="R1964">
        <v>0</v>
      </c>
      <c r="S1964">
        <v>0</v>
      </c>
      <c r="T1964">
        <v>-5000</v>
      </c>
      <c r="U1964">
        <v>0</v>
      </c>
      <c r="V1964">
        <v>-5000</v>
      </c>
      <c r="W1964">
        <v>0</v>
      </c>
      <c r="X1964">
        <v>0</v>
      </c>
      <c r="Y1964">
        <v>0</v>
      </c>
      <c r="Z1964">
        <v>-5000</v>
      </c>
      <c r="AA1964">
        <v>0</v>
      </c>
    </row>
    <row r="1965" spans="1:27" ht="15" customHeight="1" x14ac:dyDescent="0.25">
      <c r="A1965" s="37" t="str">
        <f t="shared" si="90"/>
        <v>LECHIDIgnore</v>
      </c>
      <c r="B1965" s="37" t="str">
        <f>VLOOKUP(L1965,Mapping!D:F,3,0)</f>
        <v>Ignore</v>
      </c>
      <c r="C1965" s="37" t="str">
        <f>VLOOKUP(L1965,Mapping!D:G,4,0)</f>
        <v>Ignore</v>
      </c>
      <c r="D1965" s="38">
        <f t="shared" si="91"/>
        <v>1.2098709999999999E-3</v>
      </c>
      <c r="E1965" s="38">
        <f t="shared" si="92"/>
        <v>-2.0250014E-2</v>
      </c>
      <c r="F1965" s="37" t="str">
        <f>VLOOKUP(L1965,Mapping!D:H,5,0)</f>
        <v>AUM</v>
      </c>
      <c r="G1965" t="s">
        <v>562</v>
      </c>
      <c r="H1965" t="s">
        <v>280</v>
      </c>
      <c r="I1965" t="s">
        <v>2718</v>
      </c>
      <c r="J1965">
        <v>140000</v>
      </c>
      <c r="K1965" t="s">
        <v>579</v>
      </c>
      <c r="L1965">
        <v>140500</v>
      </c>
      <c r="M1965">
        <v>0</v>
      </c>
      <c r="N1965" t="s">
        <v>584</v>
      </c>
      <c r="O1965" t="s">
        <v>565</v>
      </c>
      <c r="P1965">
        <v>-214598.85</v>
      </c>
      <c r="Q1965">
        <v>0</v>
      </c>
      <c r="R1965">
        <v>0</v>
      </c>
      <c r="S1965">
        <v>12098.71</v>
      </c>
      <c r="T1965">
        <v>-202500.14</v>
      </c>
      <c r="U1965">
        <v>0</v>
      </c>
      <c r="V1965">
        <v>-214598.85</v>
      </c>
      <c r="W1965">
        <v>0</v>
      </c>
      <c r="X1965">
        <v>0</v>
      </c>
      <c r="Y1965">
        <v>12098.71</v>
      </c>
      <c r="Z1965">
        <v>-202500.14</v>
      </c>
      <c r="AA1965">
        <v>0</v>
      </c>
    </row>
    <row r="1966" spans="1:27" ht="15" customHeight="1" x14ac:dyDescent="0.25">
      <c r="A1966" s="37" t="str">
        <f t="shared" si="90"/>
        <v>LECHIDIgnore</v>
      </c>
      <c r="B1966" s="37" t="str">
        <f>VLOOKUP(L1966,Mapping!D:F,3,0)</f>
        <v>Ignore</v>
      </c>
      <c r="C1966" s="37" t="str">
        <f>VLOOKUP(L1966,Mapping!D:G,4,0)</f>
        <v>Ignore</v>
      </c>
      <c r="D1966" s="38">
        <f t="shared" si="91"/>
        <v>2.6081699999999999E-3</v>
      </c>
      <c r="E1966" s="38">
        <f t="shared" si="92"/>
        <v>-3.8177836E-2</v>
      </c>
      <c r="F1966" s="37" t="str">
        <f>VLOOKUP(L1966,Mapping!D:H,5,0)</f>
        <v>AUM</v>
      </c>
      <c r="G1966" t="s">
        <v>562</v>
      </c>
      <c r="H1966" t="s">
        <v>280</v>
      </c>
      <c r="I1966" t="s">
        <v>2718</v>
      </c>
      <c r="J1966">
        <v>140000</v>
      </c>
      <c r="K1966" t="s">
        <v>579</v>
      </c>
      <c r="L1966">
        <v>140551</v>
      </c>
      <c r="M1966">
        <v>0</v>
      </c>
      <c r="N1966" t="s">
        <v>926</v>
      </c>
      <c r="O1966" t="s">
        <v>565</v>
      </c>
      <c r="P1966">
        <v>-407860.06</v>
      </c>
      <c r="Q1966">
        <v>0</v>
      </c>
      <c r="R1966">
        <v>0</v>
      </c>
      <c r="S1966">
        <v>26081.7</v>
      </c>
      <c r="T1966">
        <v>-381778.36</v>
      </c>
      <c r="U1966">
        <v>0</v>
      </c>
      <c r="V1966">
        <v>-407860.06</v>
      </c>
      <c r="W1966">
        <v>0</v>
      </c>
      <c r="X1966">
        <v>0</v>
      </c>
      <c r="Y1966">
        <v>26081.7</v>
      </c>
      <c r="Z1966">
        <v>-381778.36</v>
      </c>
      <c r="AA1966">
        <v>0</v>
      </c>
    </row>
    <row r="1967" spans="1:27" ht="15" customHeight="1" x14ac:dyDescent="0.25">
      <c r="A1967" s="37" t="str">
        <f t="shared" si="90"/>
        <v>LECHIDIgnore</v>
      </c>
      <c r="B1967" s="37" t="str">
        <f>VLOOKUP(L1967,Mapping!D:F,3,0)</f>
        <v>Ignore</v>
      </c>
      <c r="C1967" s="37" t="str">
        <f>VLOOKUP(L1967,Mapping!D:G,4,0)</f>
        <v>Ignore</v>
      </c>
      <c r="D1967" s="38">
        <f t="shared" si="91"/>
        <v>0</v>
      </c>
      <c r="E1967" s="38">
        <f t="shared" si="92"/>
        <v>-3.1057499999999998E-2</v>
      </c>
      <c r="F1967" s="37" t="str">
        <f>VLOOKUP(L1967,Mapping!D:H,5,0)</f>
        <v>AUM</v>
      </c>
      <c r="G1967" t="s">
        <v>562</v>
      </c>
      <c r="H1967" t="s">
        <v>280</v>
      </c>
      <c r="I1967" t="s">
        <v>2718</v>
      </c>
      <c r="J1967">
        <v>152000</v>
      </c>
      <c r="K1967" t="s">
        <v>585</v>
      </c>
      <c r="L1967">
        <v>152130</v>
      </c>
      <c r="M1967">
        <v>0</v>
      </c>
      <c r="N1967" t="s">
        <v>587</v>
      </c>
      <c r="O1967" t="s">
        <v>565</v>
      </c>
      <c r="P1967">
        <v>-310575</v>
      </c>
      <c r="Q1967">
        <v>0</v>
      </c>
      <c r="R1967">
        <v>0</v>
      </c>
      <c r="S1967">
        <v>0</v>
      </c>
      <c r="T1967">
        <v>-310575</v>
      </c>
      <c r="U1967">
        <v>0</v>
      </c>
      <c r="V1967">
        <v>-310575</v>
      </c>
      <c r="W1967">
        <v>0</v>
      </c>
      <c r="X1967">
        <v>0</v>
      </c>
      <c r="Y1967">
        <v>0</v>
      </c>
      <c r="Z1967">
        <v>-310575</v>
      </c>
      <c r="AA1967">
        <v>0</v>
      </c>
    </row>
    <row r="1968" spans="1:27" ht="15" customHeight="1" x14ac:dyDescent="0.25">
      <c r="A1968" s="37" t="str">
        <f t="shared" si="90"/>
        <v>LECHIDIgnore</v>
      </c>
      <c r="B1968" s="37" t="str">
        <f>VLOOKUP(L1968,Mapping!D:F,3,0)</f>
        <v>Ignore</v>
      </c>
      <c r="C1968" s="37" t="str">
        <f>VLOOKUP(L1968,Mapping!D:G,4,0)</f>
        <v>Ignore</v>
      </c>
      <c r="D1968" s="38">
        <f t="shared" si="91"/>
        <v>-1.33366E-4</v>
      </c>
      <c r="E1968" s="38">
        <f t="shared" si="92"/>
        <v>-2.28767E-4</v>
      </c>
      <c r="F1968" s="37" t="str">
        <f>VLOOKUP(L1968,Mapping!D:H,5,0)</f>
        <v>AUM</v>
      </c>
      <c r="G1968" t="s">
        <v>562</v>
      </c>
      <c r="H1968" t="s">
        <v>280</v>
      </c>
      <c r="I1968" t="s">
        <v>2718</v>
      </c>
      <c r="J1968">
        <v>152000</v>
      </c>
      <c r="K1968" t="s">
        <v>585</v>
      </c>
      <c r="L1968">
        <v>152248</v>
      </c>
      <c r="M1968">
        <v>0</v>
      </c>
      <c r="N1968" t="s">
        <v>590</v>
      </c>
      <c r="O1968" t="s">
        <v>565</v>
      </c>
      <c r="P1968">
        <v>-954.01</v>
      </c>
      <c r="Q1968">
        <v>0</v>
      </c>
      <c r="R1968">
        <v>-1333.66</v>
      </c>
      <c r="S1968">
        <v>0</v>
      </c>
      <c r="T1968">
        <v>-2287.67</v>
      </c>
      <c r="U1968">
        <v>0</v>
      </c>
      <c r="V1968">
        <v>-954.01</v>
      </c>
      <c r="W1968">
        <v>0</v>
      </c>
      <c r="X1968">
        <v>-1333.66</v>
      </c>
      <c r="Y1968">
        <v>0</v>
      </c>
      <c r="Z1968">
        <v>-2287.67</v>
      </c>
      <c r="AA1968">
        <v>0</v>
      </c>
    </row>
    <row r="1969" spans="1:27" ht="15" customHeight="1" x14ac:dyDescent="0.25">
      <c r="A1969" s="37" t="str">
        <f t="shared" si="90"/>
        <v>LECHIDIgnore</v>
      </c>
      <c r="B1969" s="37" t="str">
        <f>VLOOKUP(L1969,Mapping!D:F,3,0)</f>
        <v>Ignore</v>
      </c>
      <c r="C1969" s="37" t="str">
        <f>VLOOKUP(L1969,Mapping!D:G,4,0)</f>
        <v>Ignore</v>
      </c>
      <c r="D1969" s="38">
        <f t="shared" si="91"/>
        <v>4.4529252130000003</v>
      </c>
      <c r="E1969" s="38">
        <f t="shared" si="92"/>
        <v>-0.72069139199999999</v>
      </c>
      <c r="F1969" s="37" t="str">
        <f>VLOOKUP(L1969,Mapping!D:H,5,0)</f>
        <v>AUM</v>
      </c>
      <c r="G1969" t="s">
        <v>562</v>
      </c>
      <c r="H1969" t="s">
        <v>280</v>
      </c>
      <c r="I1969" t="s">
        <v>2718</v>
      </c>
      <c r="J1969">
        <v>160000</v>
      </c>
      <c r="K1969" t="s">
        <v>591</v>
      </c>
      <c r="L1969">
        <v>161100</v>
      </c>
      <c r="M1969">
        <v>0</v>
      </c>
      <c r="N1969" t="s">
        <v>725</v>
      </c>
      <c r="O1969" t="s">
        <v>565</v>
      </c>
      <c r="P1969">
        <v>-51736166.049999997</v>
      </c>
      <c r="Q1969">
        <v>0</v>
      </c>
      <c r="R1969">
        <v>0</v>
      </c>
      <c r="S1969">
        <v>44529252.130000003</v>
      </c>
      <c r="T1969">
        <v>-7206913.9199999999</v>
      </c>
      <c r="U1969">
        <v>0</v>
      </c>
      <c r="V1969">
        <v>-51736166.049999997</v>
      </c>
      <c r="W1969">
        <v>0</v>
      </c>
      <c r="X1969">
        <v>0</v>
      </c>
      <c r="Y1969">
        <v>44529252.130000003</v>
      </c>
      <c r="Z1969">
        <v>-7206913.9199999999</v>
      </c>
      <c r="AA1969">
        <v>0</v>
      </c>
    </row>
    <row r="1970" spans="1:27" ht="15" customHeight="1" x14ac:dyDescent="0.25">
      <c r="A1970" s="37" t="str">
        <f t="shared" si="90"/>
        <v>LECHIDIgnore</v>
      </c>
      <c r="B1970" s="37" t="str">
        <f>VLOOKUP(L1970,Mapping!D:F,3,0)</f>
        <v>Ignore</v>
      </c>
      <c r="C1970" s="37" t="str">
        <f>VLOOKUP(L1970,Mapping!D:G,4,0)</f>
        <v>Ignore</v>
      </c>
      <c r="D1970" s="38">
        <f t="shared" si="91"/>
        <v>-2.967E-3</v>
      </c>
      <c r="E1970" s="38">
        <f t="shared" si="92"/>
        <v>-1.6562500000000001E-2</v>
      </c>
      <c r="F1970" s="37" t="str">
        <f>VLOOKUP(L1970,Mapping!D:H,5,0)</f>
        <v>AUM</v>
      </c>
      <c r="G1970" t="s">
        <v>562</v>
      </c>
      <c r="H1970" t="s">
        <v>280</v>
      </c>
      <c r="I1970" t="s">
        <v>2718</v>
      </c>
      <c r="J1970">
        <v>160000</v>
      </c>
      <c r="K1970" t="s">
        <v>591</v>
      </c>
      <c r="L1970">
        <v>162130</v>
      </c>
      <c r="M1970">
        <v>0</v>
      </c>
      <c r="N1970" t="s">
        <v>593</v>
      </c>
      <c r="O1970" t="s">
        <v>565</v>
      </c>
      <c r="P1970">
        <v>-135955</v>
      </c>
      <c r="Q1970">
        <v>0</v>
      </c>
      <c r="R1970">
        <v>-29670</v>
      </c>
      <c r="S1970">
        <v>0</v>
      </c>
      <c r="T1970">
        <v>-165625</v>
      </c>
      <c r="U1970">
        <v>0</v>
      </c>
      <c r="V1970">
        <v>-135955</v>
      </c>
      <c r="W1970">
        <v>0</v>
      </c>
      <c r="X1970">
        <v>-29670</v>
      </c>
      <c r="Y1970">
        <v>0</v>
      </c>
      <c r="Z1970">
        <v>-165625</v>
      </c>
      <c r="AA1970">
        <v>0</v>
      </c>
    </row>
    <row r="1971" spans="1:27" ht="15" customHeight="1" x14ac:dyDescent="0.25">
      <c r="A1971" s="37" t="str">
        <f t="shared" si="90"/>
        <v>LECHIDIgnore</v>
      </c>
      <c r="B1971" s="37" t="str">
        <f>VLOOKUP(L1971,Mapping!D:F,3,0)</f>
        <v>Ignore</v>
      </c>
      <c r="C1971" s="37" t="str">
        <f>VLOOKUP(L1971,Mapping!D:G,4,0)</f>
        <v>Ignore</v>
      </c>
      <c r="D1971" s="38">
        <f t="shared" si="91"/>
        <v>-1.026E-6</v>
      </c>
      <c r="E1971" s="38">
        <f t="shared" si="92"/>
        <v>-1.501414E-3</v>
      </c>
      <c r="F1971" s="37" t="str">
        <f>VLOOKUP(L1971,Mapping!D:H,5,0)</f>
        <v>AUM</v>
      </c>
      <c r="G1971" t="s">
        <v>562</v>
      </c>
      <c r="H1971" t="s">
        <v>280</v>
      </c>
      <c r="I1971" t="s">
        <v>2718</v>
      </c>
      <c r="J1971">
        <v>212000</v>
      </c>
      <c r="K1971" t="s">
        <v>595</v>
      </c>
      <c r="L1971">
        <v>210123</v>
      </c>
      <c r="M1971">
        <v>0</v>
      </c>
      <c r="N1971" t="s">
        <v>1191</v>
      </c>
      <c r="O1971" t="s">
        <v>565</v>
      </c>
      <c r="P1971">
        <v>-15003.88</v>
      </c>
      <c r="Q1971">
        <v>0</v>
      </c>
      <c r="R1971">
        <v>-10.26</v>
      </c>
      <c r="S1971">
        <v>0</v>
      </c>
      <c r="T1971">
        <v>-15014.14</v>
      </c>
      <c r="U1971">
        <v>0</v>
      </c>
      <c r="V1971">
        <v>-15003.88</v>
      </c>
      <c r="W1971">
        <v>0</v>
      </c>
      <c r="X1971">
        <v>-10.26</v>
      </c>
      <c r="Y1971">
        <v>0</v>
      </c>
      <c r="Z1971">
        <v>-15014.14</v>
      </c>
      <c r="AA1971">
        <v>0</v>
      </c>
    </row>
    <row r="1972" spans="1:27" ht="15" customHeight="1" x14ac:dyDescent="0.25">
      <c r="A1972" s="37" t="str">
        <f t="shared" si="90"/>
        <v>LECHIDIgnore</v>
      </c>
      <c r="B1972" s="37" t="str">
        <f>VLOOKUP(L1972,Mapping!D:F,3,0)</f>
        <v>Ignore</v>
      </c>
      <c r="C1972" s="37" t="str">
        <f>VLOOKUP(L1972,Mapping!D:G,4,0)</f>
        <v>Ignore</v>
      </c>
      <c r="D1972" s="38">
        <f t="shared" si="91"/>
        <v>-2.6081699999999999E-3</v>
      </c>
      <c r="E1972" s="38">
        <f t="shared" si="92"/>
        <v>3.8177836E-2</v>
      </c>
      <c r="F1972" s="37" t="str">
        <f>VLOOKUP(L1972,Mapping!D:H,5,0)</f>
        <v>AUM</v>
      </c>
      <c r="G1972" t="s">
        <v>562</v>
      </c>
      <c r="H1972" t="s">
        <v>280</v>
      </c>
      <c r="I1972" t="s">
        <v>2718</v>
      </c>
      <c r="J1972">
        <v>212000</v>
      </c>
      <c r="K1972" t="s">
        <v>595</v>
      </c>
      <c r="L1972">
        <v>210168</v>
      </c>
      <c r="M1972">
        <v>0</v>
      </c>
      <c r="N1972" t="s">
        <v>927</v>
      </c>
      <c r="O1972" t="s">
        <v>565</v>
      </c>
      <c r="P1972">
        <v>0</v>
      </c>
      <c r="Q1972">
        <v>407860.06</v>
      </c>
      <c r="R1972">
        <v>-26081.7</v>
      </c>
      <c r="S1972">
        <v>0</v>
      </c>
      <c r="T1972">
        <v>0</v>
      </c>
      <c r="U1972">
        <v>381778.36</v>
      </c>
      <c r="V1972">
        <v>0</v>
      </c>
      <c r="W1972">
        <v>407860.06</v>
      </c>
      <c r="X1972">
        <v>-26081.7</v>
      </c>
      <c r="Y1972">
        <v>0</v>
      </c>
      <c r="Z1972">
        <v>0</v>
      </c>
      <c r="AA1972">
        <v>381778.36</v>
      </c>
    </row>
    <row r="1973" spans="1:27" ht="15" customHeight="1" x14ac:dyDescent="0.25">
      <c r="A1973" s="37" t="str">
        <f t="shared" si="90"/>
        <v>LECHIDIgnore</v>
      </c>
      <c r="B1973" s="37" t="str">
        <f>VLOOKUP(L1973,Mapping!D:F,3,0)</f>
        <v>Ignore</v>
      </c>
      <c r="C1973" s="37" t="str">
        <f>VLOOKUP(L1973,Mapping!D:G,4,0)</f>
        <v>Ignore</v>
      </c>
      <c r="D1973" s="38">
        <f t="shared" si="91"/>
        <v>6.917734E-3</v>
      </c>
      <c r="E1973" s="38">
        <f t="shared" si="92"/>
        <v>6.917734E-3</v>
      </c>
      <c r="F1973" s="37" t="str">
        <f>VLOOKUP(L1973,Mapping!D:H,5,0)</f>
        <v>AUM</v>
      </c>
      <c r="G1973" t="s">
        <v>562</v>
      </c>
      <c r="H1973" t="s">
        <v>280</v>
      </c>
      <c r="I1973" t="s">
        <v>2718</v>
      </c>
      <c r="J1973">
        <v>212000</v>
      </c>
      <c r="K1973" t="s">
        <v>595</v>
      </c>
      <c r="L1973">
        <v>211114</v>
      </c>
      <c r="M1973">
        <v>0</v>
      </c>
      <c r="N1973" t="s">
        <v>701</v>
      </c>
      <c r="O1973" t="s">
        <v>565</v>
      </c>
      <c r="P1973">
        <v>0</v>
      </c>
      <c r="Q1973">
        <v>0</v>
      </c>
      <c r="R1973">
        <v>0</v>
      </c>
      <c r="S1973">
        <v>69177.34</v>
      </c>
      <c r="T1973">
        <v>0</v>
      </c>
      <c r="U1973">
        <v>69177.34</v>
      </c>
      <c r="V1973">
        <v>0</v>
      </c>
      <c r="W1973">
        <v>0</v>
      </c>
      <c r="X1973">
        <v>0</v>
      </c>
      <c r="Y1973">
        <v>69177.34</v>
      </c>
      <c r="Z1973">
        <v>0</v>
      </c>
      <c r="AA1973">
        <v>69177.34</v>
      </c>
    </row>
    <row r="1974" spans="1:27" ht="15" customHeight="1" x14ac:dyDescent="0.25">
      <c r="A1974" s="37" t="str">
        <f t="shared" si="90"/>
        <v>LECHIDIgnore</v>
      </c>
      <c r="B1974" s="37" t="str">
        <f>VLOOKUP(L1974,Mapping!D:F,3,0)</f>
        <v>Ignore</v>
      </c>
      <c r="C1974" s="37" t="str">
        <f>VLOOKUP(L1974,Mapping!D:G,4,0)</f>
        <v>Ignore</v>
      </c>
      <c r="D1974" s="38">
        <f t="shared" si="91"/>
        <v>2.0018650000000002E-3</v>
      </c>
      <c r="E1974" s="38">
        <f t="shared" si="92"/>
        <v>2.0018610000000002E-3</v>
      </c>
      <c r="F1974" s="37" t="str">
        <f>VLOOKUP(L1974,Mapping!D:H,5,0)</f>
        <v>AUM</v>
      </c>
      <c r="G1974" t="s">
        <v>562</v>
      </c>
      <c r="H1974" t="s">
        <v>280</v>
      </c>
      <c r="I1974" t="s">
        <v>2718</v>
      </c>
      <c r="J1974">
        <v>212000</v>
      </c>
      <c r="K1974" t="s">
        <v>595</v>
      </c>
      <c r="L1974">
        <v>212101</v>
      </c>
      <c r="M1974">
        <v>0</v>
      </c>
      <c r="N1974" t="s">
        <v>598</v>
      </c>
      <c r="O1974" t="s">
        <v>565</v>
      </c>
      <c r="P1974">
        <v>-0.04</v>
      </c>
      <c r="Q1974">
        <v>0</v>
      </c>
      <c r="R1974">
        <v>0</v>
      </c>
      <c r="S1974">
        <v>20018.650000000001</v>
      </c>
      <c r="T1974">
        <v>0</v>
      </c>
      <c r="U1974">
        <v>20018.61</v>
      </c>
      <c r="V1974">
        <v>-0.04</v>
      </c>
      <c r="W1974">
        <v>0</v>
      </c>
      <c r="X1974">
        <v>0</v>
      </c>
      <c r="Y1974">
        <v>20018.650000000001</v>
      </c>
      <c r="Z1974">
        <v>0</v>
      </c>
      <c r="AA1974">
        <v>20018.61</v>
      </c>
    </row>
    <row r="1975" spans="1:27" ht="15" customHeight="1" x14ac:dyDescent="0.25">
      <c r="A1975" s="37" t="str">
        <f t="shared" si="90"/>
        <v>LECHIDIgnore</v>
      </c>
      <c r="B1975" s="37" t="str">
        <f>VLOOKUP(L1975,Mapping!D:F,3,0)</f>
        <v>Ignore</v>
      </c>
      <c r="C1975" s="37" t="str">
        <f>VLOOKUP(L1975,Mapping!D:G,4,0)</f>
        <v>Ignore</v>
      </c>
      <c r="D1975" s="38">
        <f t="shared" si="91"/>
        <v>3.7137600000000003E-4</v>
      </c>
      <c r="E1975" s="38">
        <f t="shared" si="92"/>
        <v>9.7650400000000011E-4</v>
      </c>
      <c r="F1975" s="37" t="str">
        <f>VLOOKUP(L1975,Mapping!D:H,5,0)</f>
        <v>AUM</v>
      </c>
      <c r="G1975" t="s">
        <v>562</v>
      </c>
      <c r="H1975" t="s">
        <v>280</v>
      </c>
      <c r="I1975" t="s">
        <v>2718</v>
      </c>
      <c r="J1975">
        <v>212000</v>
      </c>
      <c r="K1975" t="s">
        <v>595</v>
      </c>
      <c r="L1975">
        <v>212109</v>
      </c>
      <c r="M1975">
        <v>0</v>
      </c>
      <c r="N1975" t="s">
        <v>1291</v>
      </c>
      <c r="O1975" t="s">
        <v>565</v>
      </c>
      <c r="P1975">
        <v>0</v>
      </c>
      <c r="Q1975">
        <v>6051.28</v>
      </c>
      <c r="R1975">
        <v>0</v>
      </c>
      <c r="S1975">
        <v>3713.76</v>
      </c>
      <c r="T1975">
        <v>0</v>
      </c>
      <c r="U1975">
        <v>9765.0400000000009</v>
      </c>
      <c r="V1975">
        <v>0</v>
      </c>
      <c r="W1975">
        <v>6051.28</v>
      </c>
      <c r="X1975">
        <v>0</v>
      </c>
      <c r="Y1975">
        <v>3713.76</v>
      </c>
      <c r="Z1975">
        <v>0</v>
      </c>
      <c r="AA1975">
        <v>9765.0400000000009</v>
      </c>
    </row>
    <row r="1976" spans="1:27" ht="15" customHeight="1" x14ac:dyDescent="0.25">
      <c r="A1976" s="37" t="str">
        <f t="shared" si="90"/>
        <v>LECHIDIgnore</v>
      </c>
      <c r="B1976" s="37" t="str">
        <f>VLOOKUP(L1976,Mapping!D:F,3,0)</f>
        <v>Ignore</v>
      </c>
      <c r="C1976" s="37" t="str">
        <f>VLOOKUP(L1976,Mapping!D:G,4,0)</f>
        <v>Ignore</v>
      </c>
      <c r="D1976" s="38">
        <f t="shared" si="91"/>
        <v>0</v>
      </c>
      <c r="E1976" s="38">
        <f t="shared" si="92"/>
        <v>7.7000000000000001E-8</v>
      </c>
      <c r="F1976" s="37" t="str">
        <f>VLOOKUP(L1976,Mapping!D:H,5,0)</f>
        <v>AUM</v>
      </c>
      <c r="G1976" t="s">
        <v>562</v>
      </c>
      <c r="H1976" t="s">
        <v>280</v>
      </c>
      <c r="I1976" t="s">
        <v>2718</v>
      </c>
      <c r="J1976">
        <v>212000</v>
      </c>
      <c r="K1976" t="s">
        <v>595</v>
      </c>
      <c r="L1976">
        <v>212112</v>
      </c>
      <c r="M1976">
        <v>0</v>
      </c>
      <c r="N1976" t="s">
        <v>599</v>
      </c>
      <c r="O1976" t="s">
        <v>565</v>
      </c>
      <c r="P1976">
        <v>0</v>
      </c>
      <c r="Q1976">
        <v>0.77</v>
      </c>
      <c r="R1976">
        <v>0</v>
      </c>
      <c r="S1976">
        <v>0</v>
      </c>
      <c r="T1976">
        <v>0</v>
      </c>
      <c r="U1976">
        <v>0.77</v>
      </c>
      <c r="V1976">
        <v>0</v>
      </c>
      <c r="W1976">
        <v>0.77</v>
      </c>
      <c r="X1976">
        <v>0</v>
      </c>
      <c r="Y1976">
        <v>0</v>
      </c>
      <c r="Z1976">
        <v>0</v>
      </c>
      <c r="AA1976">
        <v>0.77</v>
      </c>
    </row>
    <row r="1977" spans="1:27" ht="15" customHeight="1" x14ac:dyDescent="0.25">
      <c r="A1977" s="37" t="str">
        <f t="shared" si="90"/>
        <v>LECHIDIgnore</v>
      </c>
      <c r="B1977" s="37" t="str">
        <f>VLOOKUP(L1977,Mapping!D:F,3,0)</f>
        <v>Ignore</v>
      </c>
      <c r="C1977" s="37" t="str">
        <f>VLOOKUP(L1977,Mapping!D:G,4,0)</f>
        <v>Ignore</v>
      </c>
      <c r="D1977" s="38">
        <f t="shared" si="91"/>
        <v>0</v>
      </c>
      <c r="E1977" s="38">
        <f t="shared" si="92"/>
        <v>7.7000000000000001E-8</v>
      </c>
      <c r="F1977" s="37" t="str">
        <f>VLOOKUP(L1977,Mapping!D:H,5,0)</f>
        <v>AUM</v>
      </c>
      <c r="G1977" t="s">
        <v>562</v>
      </c>
      <c r="H1977" t="s">
        <v>280</v>
      </c>
      <c r="I1977" t="s">
        <v>2718</v>
      </c>
      <c r="J1977">
        <v>212000</v>
      </c>
      <c r="K1977" t="s">
        <v>595</v>
      </c>
      <c r="L1977">
        <v>212113</v>
      </c>
      <c r="M1977">
        <v>0</v>
      </c>
      <c r="N1977" t="s">
        <v>600</v>
      </c>
      <c r="O1977" t="s">
        <v>565</v>
      </c>
      <c r="P1977">
        <v>0</v>
      </c>
      <c r="Q1977">
        <v>0.77</v>
      </c>
      <c r="R1977">
        <v>0</v>
      </c>
      <c r="S1977">
        <v>0</v>
      </c>
      <c r="T1977">
        <v>0</v>
      </c>
      <c r="U1977">
        <v>0.77</v>
      </c>
      <c r="V1977">
        <v>0</v>
      </c>
      <c r="W1977">
        <v>0.77</v>
      </c>
      <c r="X1977">
        <v>0</v>
      </c>
      <c r="Y1977">
        <v>0</v>
      </c>
      <c r="Z1977">
        <v>0</v>
      </c>
      <c r="AA1977">
        <v>0.77</v>
      </c>
    </row>
    <row r="1978" spans="1:27" ht="15" customHeight="1" x14ac:dyDescent="0.25">
      <c r="A1978" s="37" t="str">
        <f t="shared" si="90"/>
        <v>LECHIDIgnore</v>
      </c>
      <c r="B1978" s="37" t="str">
        <f>VLOOKUP(L1978,Mapping!D:F,3,0)</f>
        <v>Ignore</v>
      </c>
      <c r="C1978" s="37" t="str">
        <f>VLOOKUP(L1978,Mapping!D:G,4,0)</f>
        <v>Ignore</v>
      </c>
      <c r="D1978" s="38">
        <f t="shared" si="91"/>
        <v>-3.3829999999999996E-6</v>
      </c>
      <c r="E1978" s="38">
        <f t="shared" si="92"/>
        <v>0</v>
      </c>
      <c r="F1978" s="37" t="str">
        <f>VLOOKUP(L1978,Mapping!D:H,5,0)</f>
        <v>AUM</v>
      </c>
      <c r="G1978" t="s">
        <v>562</v>
      </c>
      <c r="H1978" t="s">
        <v>280</v>
      </c>
      <c r="I1978" t="s">
        <v>2718</v>
      </c>
      <c r="J1978">
        <v>212000</v>
      </c>
      <c r="K1978" t="s">
        <v>595</v>
      </c>
      <c r="L1978">
        <v>212117</v>
      </c>
      <c r="M1978">
        <v>0</v>
      </c>
      <c r="N1978" t="s">
        <v>865</v>
      </c>
      <c r="O1978" t="s">
        <v>565</v>
      </c>
      <c r="P1978">
        <v>0</v>
      </c>
      <c r="Q1978">
        <v>33.83</v>
      </c>
      <c r="R1978">
        <v>-33.83</v>
      </c>
      <c r="S1978">
        <v>0</v>
      </c>
      <c r="T1978">
        <v>0</v>
      </c>
      <c r="U1978">
        <v>0</v>
      </c>
      <c r="V1978">
        <v>0</v>
      </c>
      <c r="W1978">
        <v>33.83</v>
      </c>
      <c r="X1978">
        <v>-33.83</v>
      </c>
      <c r="Y1978">
        <v>0</v>
      </c>
      <c r="Z1978">
        <v>0</v>
      </c>
      <c r="AA1978">
        <v>0</v>
      </c>
    </row>
    <row r="1979" spans="1:27" ht="15" customHeight="1" x14ac:dyDescent="0.25">
      <c r="A1979" s="37" t="str">
        <f t="shared" si="90"/>
        <v>LECHIDIgnore</v>
      </c>
      <c r="B1979" s="37" t="str">
        <f>VLOOKUP(L1979,Mapping!D:F,3,0)</f>
        <v>Ignore</v>
      </c>
      <c r="C1979" s="37" t="str">
        <f>VLOOKUP(L1979,Mapping!D:G,4,0)</f>
        <v>Ignore</v>
      </c>
      <c r="D1979" s="38">
        <f t="shared" si="91"/>
        <v>6.0000000000000001E-3</v>
      </c>
      <c r="E1979" s="38">
        <f t="shared" si="92"/>
        <v>6.0000010000000005E-3</v>
      </c>
      <c r="F1979" s="37" t="str">
        <f>VLOOKUP(L1979,Mapping!D:H,5,0)</f>
        <v>AUM</v>
      </c>
      <c r="G1979" t="s">
        <v>562</v>
      </c>
      <c r="H1979" t="s">
        <v>280</v>
      </c>
      <c r="I1979" t="s">
        <v>2718</v>
      </c>
      <c r="J1979">
        <v>212000</v>
      </c>
      <c r="K1979" t="s">
        <v>595</v>
      </c>
      <c r="L1979">
        <v>212121</v>
      </c>
      <c r="M1979">
        <v>0</v>
      </c>
      <c r="N1979" t="s">
        <v>602</v>
      </c>
      <c r="O1979" t="s">
        <v>565</v>
      </c>
      <c r="P1979">
        <v>0</v>
      </c>
      <c r="Q1979">
        <v>0.01</v>
      </c>
      <c r="R1979">
        <v>0</v>
      </c>
      <c r="S1979">
        <v>60000</v>
      </c>
      <c r="T1979">
        <v>0</v>
      </c>
      <c r="U1979">
        <v>60000.01</v>
      </c>
      <c r="V1979">
        <v>0</v>
      </c>
      <c r="W1979">
        <v>0.01</v>
      </c>
      <c r="X1979">
        <v>0</v>
      </c>
      <c r="Y1979">
        <v>60000</v>
      </c>
      <c r="Z1979">
        <v>0</v>
      </c>
      <c r="AA1979">
        <v>60000.01</v>
      </c>
    </row>
    <row r="1980" spans="1:27" ht="15" customHeight="1" x14ac:dyDescent="0.25">
      <c r="A1980" s="37" t="str">
        <f t="shared" si="90"/>
        <v>LECHIDIgnore</v>
      </c>
      <c r="B1980" s="37" t="str">
        <f>VLOOKUP(L1980,Mapping!D:F,3,0)</f>
        <v>Ignore</v>
      </c>
      <c r="C1980" s="37" t="str">
        <f>VLOOKUP(L1980,Mapping!D:G,4,0)</f>
        <v>Ignore</v>
      </c>
      <c r="D1980" s="38">
        <f t="shared" si="91"/>
        <v>0</v>
      </c>
      <c r="E1980" s="38">
        <f t="shared" si="92"/>
        <v>1.7999999999999999E-8</v>
      </c>
      <c r="F1980" s="37" t="str">
        <f>VLOOKUP(L1980,Mapping!D:H,5,0)</f>
        <v>AUM</v>
      </c>
      <c r="G1980" t="s">
        <v>562</v>
      </c>
      <c r="H1980" t="s">
        <v>280</v>
      </c>
      <c r="I1980" t="s">
        <v>2718</v>
      </c>
      <c r="J1980">
        <v>212000</v>
      </c>
      <c r="K1980" t="s">
        <v>595</v>
      </c>
      <c r="L1980">
        <v>212124</v>
      </c>
      <c r="M1980">
        <v>0</v>
      </c>
      <c r="N1980" t="s">
        <v>603</v>
      </c>
      <c r="O1980" t="s">
        <v>565</v>
      </c>
      <c r="P1980">
        <v>0</v>
      </c>
      <c r="Q1980">
        <v>0.18</v>
      </c>
      <c r="R1980">
        <v>0</v>
      </c>
      <c r="S1980">
        <v>0</v>
      </c>
      <c r="T1980">
        <v>0</v>
      </c>
      <c r="U1980">
        <v>0.18</v>
      </c>
      <c r="V1980">
        <v>0</v>
      </c>
      <c r="W1980">
        <v>0.18</v>
      </c>
      <c r="X1980">
        <v>0</v>
      </c>
      <c r="Y1980">
        <v>0</v>
      </c>
      <c r="Z1980">
        <v>0</v>
      </c>
      <c r="AA1980">
        <v>0.18</v>
      </c>
    </row>
    <row r="1981" spans="1:27" ht="15" customHeight="1" x14ac:dyDescent="0.25">
      <c r="A1981" s="37" t="str">
        <f t="shared" si="90"/>
        <v>LECHIDIgnore</v>
      </c>
      <c r="B1981" s="37" t="str">
        <f>VLOOKUP(L1981,Mapping!D:F,3,0)</f>
        <v>Ignore</v>
      </c>
      <c r="C1981" s="37" t="str">
        <f>VLOOKUP(L1981,Mapping!D:G,4,0)</f>
        <v>Ignore</v>
      </c>
      <c r="D1981" s="38">
        <f t="shared" si="91"/>
        <v>2.8306E-5</v>
      </c>
      <c r="E1981" s="38">
        <f t="shared" si="92"/>
        <v>2.8306E-5</v>
      </c>
      <c r="F1981" s="37" t="str">
        <f>VLOOKUP(L1981,Mapping!D:H,5,0)</f>
        <v>AUM</v>
      </c>
      <c r="G1981" t="s">
        <v>562</v>
      </c>
      <c r="H1981" t="s">
        <v>280</v>
      </c>
      <c r="I1981" t="s">
        <v>2718</v>
      </c>
      <c r="J1981">
        <v>212000</v>
      </c>
      <c r="K1981" t="s">
        <v>595</v>
      </c>
      <c r="L1981">
        <v>212132</v>
      </c>
      <c r="M1981">
        <v>0</v>
      </c>
      <c r="N1981" t="s">
        <v>1192</v>
      </c>
      <c r="O1981" t="s">
        <v>565</v>
      </c>
      <c r="P1981">
        <v>0</v>
      </c>
      <c r="Q1981">
        <v>0</v>
      </c>
      <c r="R1981">
        <v>0</v>
      </c>
      <c r="S1981">
        <v>283.06</v>
      </c>
      <c r="T1981">
        <v>0</v>
      </c>
      <c r="U1981">
        <v>283.06</v>
      </c>
      <c r="V1981">
        <v>0</v>
      </c>
      <c r="W1981">
        <v>0</v>
      </c>
      <c r="X1981">
        <v>0</v>
      </c>
      <c r="Y1981">
        <v>283.06</v>
      </c>
      <c r="Z1981">
        <v>0</v>
      </c>
      <c r="AA1981">
        <v>283.06</v>
      </c>
    </row>
    <row r="1982" spans="1:27" ht="15" customHeight="1" x14ac:dyDescent="0.25">
      <c r="A1982" s="37" t="str">
        <f t="shared" si="90"/>
        <v>LECHIDIgnore</v>
      </c>
      <c r="B1982" s="37" t="str">
        <f>VLOOKUP(L1982,Mapping!D:F,3,0)</f>
        <v>Ignore</v>
      </c>
      <c r="C1982" s="37" t="str">
        <f>VLOOKUP(L1982,Mapping!D:G,4,0)</f>
        <v>Ignore</v>
      </c>
      <c r="D1982" s="38">
        <f t="shared" si="91"/>
        <v>-9.5205863000000002E-2</v>
      </c>
      <c r="E1982" s="38">
        <f t="shared" si="92"/>
        <v>0</v>
      </c>
      <c r="F1982" s="37" t="str">
        <f>VLOOKUP(L1982,Mapping!D:H,5,0)</f>
        <v>AUM</v>
      </c>
      <c r="G1982" t="s">
        <v>562</v>
      </c>
      <c r="H1982" t="s">
        <v>280</v>
      </c>
      <c r="I1982" t="s">
        <v>2718</v>
      </c>
      <c r="J1982">
        <v>212000</v>
      </c>
      <c r="K1982" t="s">
        <v>595</v>
      </c>
      <c r="L1982">
        <v>212150</v>
      </c>
      <c r="M1982">
        <v>0</v>
      </c>
      <c r="N1982" t="s">
        <v>821</v>
      </c>
      <c r="O1982" t="s">
        <v>565</v>
      </c>
      <c r="P1982">
        <v>0</v>
      </c>
      <c r="Q1982">
        <v>952058.63</v>
      </c>
      <c r="R1982">
        <v>-952058.63</v>
      </c>
      <c r="S1982">
        <v>0</v>
      </c>
      <c r="T1982">
        <v>0</v>
      </c>
      <c r="U1982">
        <v>0</v>
      </c>
      <c r="V1982">
        <v>0</v>
      </c>
      <c r="W1982">
        <v>952058.63</v>
      </c>
      <c r="X1982">
        <v>-952058.63</v>
      </c>
      <c r="Y1982">
        <v>0</v>
      </c>
      <c r="Z1982">
        <v>0</v>
      </c>
      <c r="AA1982">
        <v>0</v>
      </c>
    </row>
    <row r="1983" spans="1:27" ht="15" customHeight="1" x14ac:dyDescent="0.25">
      <c r="A1983" s="37" t="str">
        <f t="shared" si="90"/>
        <v>LECHIDIgnore</v>
      </c>
      <c r="B1983" s="37" t="str">
        <f>VLOOKUP(L1983,Mapping!D:F,3,0)</f>
        <v>Ignore</v>
      </c>
      <c r="C1983" s="37" t="str">
        <f>VLOOKUP(L1983,Mapping!D:G,4,0)</f>
        <v>Ignore</v>
      </c>
      <c r="D1983" s="38">
        <f t="shared" si="91"/>
        <v>1.5726099999999998E-4</v>
      </c>
      <c r="E1983" s="38">
        <f t="shared" si="92"/>
        <v>3.4277989999999996E-3</v>
      </c>
      <c r="F1983" s="37" t="str">
        <f>VLOOKUP(L1983,Mapping!D:H,5,0)</f>
        <v>AUM</v>
      </c>
      <c r="G1983" t="s">
        <v>562</v>
      </c>
      <c r="H1983" t="s">
        <v>280</v>
      </c>
      <c r="I1983" t="s">
        <v>2718</v>
      </c>
      <c r="J1983">
        <v>212000</v>
      </c>
      <c r="K1983" t="s">
        <v>595</v>
      </c>
      <c r="L1983">
        <v>212185</v>
      </c>
      <c r="M1983">
        <v>0</v>
      </c>
      <c r="N1983" t="s">
        <v>928</v>
      </c>
      <c r="O1983" t="s">
        <v>565</v>
      </c>
      <c r="P1983">
        <v>0</v>
      </c>
      <c r="Q1983">
        <v>32705.38</v>
      </c>
      <c r="R1983">
        <v>0</v>
      </c>
      <c r="S1983">
        <v>1572.61</v>
      </c>
      <c r="T1983">
        <v>0</v>
      </c>
      <c r="U1983">
        <v>34277.99</v>
      </c>
      <c r="V1983">
        <v>0</v>
      </c>
      <c r="W1983">
        <v>32705.38</v>
      </c>
      <c r="X1983">
        <v>0</v>
      </c>
      <c r="Y1983">
        <v>1572.61</v>
      </c>
      <c r="Z1983">
        <v>0</v>
      </c>
      <c r="AA1983">
        <v>34277.99</v>
      </c>
    </row>
    <row r="1984" spans="1:27" ht="15" customHeight="1" x14ac:dyDescent="0.25">
      <c r="A1984" s="37" t="str">
        <f t="shared" si="90"/>
        <v>LECHIDIgnore</v>
      </c>
      <c r="B1984" s="37" t="str">
        <f>VLOOKUP(L1984,Mapping!D:F,3,0)</f>
        <v>Ignore</v>
      </c>
      <c r="C1984" s="37" t="str">
        <f>VLOOKUP(L1984,Mapping!D:G,4,0)</f>
        <v>Ignore</v>
      </c>
      <c r="D1984" s="38">
        <f t="shared" si="91"/>
        <v>2.2844099999999999E-4</v>
      </c>
      <c r="E1984" s="38">
        <f t="shared" si="92"/>
        <v>2.2844099999999999E-4</v>
      </c>
      <c r="F1984" s="37" t="str">
        <f>VLOOKUP(L1984,Mapping!D:H,5,0)</f>
        <v>AUM</v>
      </c>
      <c r="G1984" t="s">
        <v>562</v>
      </c>
      <c r="H1984" t="s">
        <v>280</v>
      </c>
      <c r="I1984" t="s">
        <v>2718</v>
      </c>
      <c r="J1984">
        <v>212000</v>
      </c>
      <c r="K1984" t="s">
        <v>595</v>
      </c>
      <c r="L1984">
        <v>212186</v>
      </c>
      <c r="M1984">
        <v>0</v>
      </c>
      <c r="N1984" t="s">
        <v>1377</v>
      </c>
      <c r="O1984" t="s">
        <v>565</v>
      </c>
      <c r="P1984">
        <v>0</v>
      </c>
      <c r="Q1984">
        <v>0</v>
      </c>
      <c r="R1984">
        <v>0</v>
      </c>
      <c r="S1984">
        <v>2284.41</v>
      </c>
      <c r="T1984">
        <v>0</v>
      </c>
      <c r="U1984">
        <v>2284.41</v>
      </c>
      <c r="V1984">
        <v>0</v>
      </c>
      <c r="W1984">
        <v>0</v>
      </c>
      <c r="X1984">
        <v>0</v>
      </c>
      <c r="Y1984">
        <v>2284.41</v>
      </c>
      <c r="Z1984">
        <v>0</v>
      </c>
      <c r="AA1984">
        <v>2284.41</v>
      </c>
    </row>
    <row r="1985" spans="1:27" ht="15" customHeight="1" x14ac:dyDescent="0.25">
      <c r="A1985" s="37" t="str">
        <f t="shared" si="90"/>
        <v>LECHIDIgnore</v>
      </c>
      <c r="B1985" s="37" t="str">
        <f>VLOOKUP(L1985,Mapping!D:F,3,0)</f>
        <v>Ignore</v>
      </c>
      <c r="C1985" s="37" t="str">
        <f>VLOOKUP(L1985,Mapping!D:G,4,0)</f>
        <v>Ignore</v>
      </c>
      <c r="D1985" s="38">
        <f t="shared" si="91"/>
        <v>1.0676427E-2</v>
      </c>
      <c r="E1985" s="38">
        <f t="shared" si="92"/>
        <v>1.0744333999999999E-2</v>
      </c>
      <c r="F1985" s="37" t="str">
        <f>VLOOKUP(L1985,Mapping!D:H,5,0)</f>
        <v>AUM</v>
      </c>
      <c r="G1985" t="s">
        <v>562</v>
      </c>
      <c r="H1985" t="s">
        <v>280</v>
      </c>
      <c r="I1985" t="s">
        <v>2718</v>
      </c>
      <c r="J1985">
        <v>212000</v>
      </c>
      <c r="K1985" t="s">
        <v>595</v>
      </c>
      <c r="L1985">
        <v>212187</v>
      </c>
      <c r="M1985">
        <v>0</v>
      </c>
      <c r="N1985" t="s">
        <v>1023</v>
      </c>
      <c r="O1985" t="s">
        <v>565</v>
      </c>
      <c r="P1985">
        <v>0</v>
      </c>
      <c r="Q1985">
        <v>679.07</v>
      </c>
      <c r="R1985">
        <v>0</v>
      </c>
      <c r="S1985">
        <v>106764.27</v>
      </c>
      <c r="T1985">
        <v>0</v>
      </c>
      <c r="U1985">
        <v>107443.34</v>
      </c>
      <c r="V1985">
        <v>0</v>
      </c>
      <c r="W1985">
        <v>679.07</v>
      </c>
      <c r="X1985">
        <v>0</v>
      </c>
      <c r="Y1985">
        <v>106764.27</v>
      </c>
      <c r="Z1985">
        <v>0</v>
      </c>
      <c r="AA1985">
        <v>107443.34</v>
      </c>
    </row>
    <row r="1986" spans="1:27" ht="15" customHeight="1" x14ac:dyDescent="0.25">
      <c r="A1986" s="37" t="str">
        <f t="shared" si="90"/>
        <v>LECHIDIgnore</v>
      </c>
      <c r="B1986" s="37" t="str">
        <f>VLOOKUP(L1986,Mapping!D:F,3,0)</f>
        <v>Ignore</v>
      </c>
      <c r="C1986" s="37" t="str">
        <f>VLOOKUP(L1986,Mapping!D:G,4,0)</f>
        <v>Ignore</v>
      </c>
      <c r="D1986" s="38">
        <f t="shared" si="91"/>
        <v>2.9220999999999997E-5</v>
      </c>
      <c r="E1986" s="38">
        <f t="shared" si="92"/>
        <v>3.15E-5</v>
      </c>
      <c r="F1986" s="37" t="str">
        <f>VLOOKUP(L1986,Mapping!D:H,5,0)</f>
        <v>AUM</v>
      </c>
      <c r="G1986" t="s">
        <v>562</v>
      </c>
      <c r="H1986" t="s">
        <v>280</v>
      </c>
      <c r="I1986" t="s">
        <v>2718</v>
      </c>
      <c r="J1986">
        <v>212000</v>
      </c>
      <c r="K1986" t="s">
        <v>595</v>
      </c>
      <c r="L1986">
        <v>212191</v>
      </c>
      <c r="M1986">
        <v>0</v>
      </c>
      <c r="N1986" t="s">
        <v>1193</v>
      </c>
      <c r="O1986" t="s">
        <v>565</v>
      </c>
      <c r="P1986">
        <v>0</v>
      </c>
      <c r="Q1986">
        <v>22.79</v>
      </c>
      <c r="R1986">
        <v>0</v>
      </c>
      <c r="S1986">
        <v>292.20999999999998</v>
      </c>
      <c r="T1986">
        <v>0</v>
      </c>
      <c r="U1986">
        <v>315</v>
      </c>
      <c r="V1986">
        <v>0</v>
      </c>
      <c r="W1986">
        <v>22.79</v>
      </c>
      <c r="X1986">
        <v>0</v>
      </c>
      <c r="Y1986">
        <v>292.20999999999998</v>
      </c>
      <c r="Z1986">
        <v>0</v>
      </c>
      <c r="AA1986">
        <v>315</v>
      </c>
    </row>
    <row r="1987" spans="1:27" ht="15" customHeight="1" x14ac:dyDescent="0.25">
      <c r="A1987" s="37" t="str">
        <f t="shared" si="90"/>
        <v>LECHIDIgnore</v>
      </c>
      <c r="B1987" s="37" t="str">
        <f>VLOOKUP(L1987,Mapping!D:F,3,0)</f>
        <v>Ignore</v>
      </c>
      <c r="C1987" s="37" t="str">
        <f>VLOOKUP(L1987,Mapping!D:G,4,0)</f>
        <v>Ignore</v>
      </c>
      <c r="D1987" s="38">
        <f t="shared" si="91"/>
        <v>0</v>
      </c>
      <c r="E1987" s="38">
        <f t="shared" si="92"/>
        <v>2.16E-3</v>
      </c>
      <c r="F1987" s="37" t="str">
        <f>VLOOKUP(L1987,Mapping!D:H,5,0)</f>
        <v>AUM</v>
      </c>
      <c r="G1987" t="s">
        <v>562</v>
      </c>
      <c r="H1987" t="s">
        <v>280</v>
      </c>
      <c r="I1987" t="s">
        <v>2718</v>
      </c>
      <c r="J1987">
        <v>212000</v>
      </c>
      <c r="K1987" t="s">
        <v>595</v>
      </c>
      <c r="L1987">
        <v>212194</v>
      </c>
      <c r="M1987">
        <v>0</v>
      </c>
      <c r="N1987" t="s">
        <v>605</v>
      </c>
      <c r="O1987" t="s">
        <v>565</v>
      </c>
      <c r="P1987">
        <v>0</v>
      </c>
      <c r="Q1987">
        <v>21600</v>
      </c>
      <c r="R1987">
        <v>0</v>
      </c>
      <c r="S1987">
        <v>0</v>
      </c>
      <c r="T1987">
        <v>0</v>
      </c>
      <c r="U1987">
        <v>21600</v>
      </c>
      <c r="V1987">
        <v>0</v>
      </c>
      <c r="W1987">
        <v>21600</v>
      </c>
      <c r="X1987">
        <v>0</v>
      </c>
      <c r="Y1987">
        <v>0</v>
      </c>
      <c r="Z1987">
        <v>0</v>
      </c>
      <c r="AA1987">
        <v>21600</v>
      </c>
    </row>
    <row r="1988" spans="1:27" ht="15" customHeight="1" x14ac:dyDescent="0.25">
      <c r="A1988" s="37" t="str">
        <f t="shared" ref="A1988:A2051" si="93">H1988&amp;B1988</f>
        <v>LECHIDIgnore</v>
      </c>
      <c r="B1988" s="37" t="str">
        <f>VLOOKUP(L1988,Mapping!D:F,3,0)</f>
        <v>Ignore</v>
      </c>
      <c r="C1988" s="37" t="str">
        <f>VLOOKUP(L1988,Mapping!D:G,4,0)</f>
        <v>Ignore</v>
      </c>
      <c r="D1988" s="38">
        <f t="shared" ref="D1988:D2051" si="94">(X1988+Y1988)/10000000</f>
        <v>1.3397699999999999E-4</v>
      </c>
      <c r="E1988" s="38">
        <f t="shared" ref="E1988:E2051" si="95">(Z1988+AA1988)/10000000</f>
        <v>1.80817E-4</v>
      </c>
      <c r="F1988" s="37" t="str">
        <f>VLOOKUP(L1988,Mapping!D:H,5,0)</f>
        <v>AUM</v>
      </c>
      <c r="G1988" t="s">
        <v>562</v>
      </c>
      <c r="H1988" t="s">
        <v>280</v>
      </c>
      <c r="I1988" t="s">
        <v>2718</v>
      </c>
      <c r="J1988">
        <v>212000</v>
      </c>
      <c r="K1988" t="s">
        <v>595</v>
      </c>
      <c r="L1988">
        <v>212195</v>
      </c>
      <c r="M1988">
        <v>0</v>
      </c>
      <c r="N1988" t="s">
        <v>2247</v>
      </c>
      <c r="O1988" t="s">
        <v>565</v>
      </c>
      <c r="P1988">
        <v>0</v>
      </c>
      <c r="Q1988">
        <v>468.4</v>
      </c>
      <c r="R1988">
        <v>0</v>
      </c>
      <c r="S1988">
        <v>1339.77</v>
      </c>
      <c r="T1988">
        <v>0</v>
      </c>
      <c r="U1988">
        <v>1808.17</v>
      </c>
      <c r="V1988">
        <v>0</v>
      </c>
      <c r="W1988">
        <v>468.4</v>
      </c>
      <c r="X1988">
        <v>0</v>
      </c>
      <c r="Y1988">
        <v>1339.77</v>
      </c>
      <c r="Z1988">
        <v>0</v>
      </c>
      <c r="AA1988">
        <v>1808.17</v>
      </c>
    </row>
    <row r="1989" spans="1:27" ht="15" customHeight="1" x14ac:dyDescent="0.25">
      <c r="A1989" s="37" t="str">
        <f t="shared" si="93"/>
        <v>LECHIDIgnore</v>
      </c>
      <c r="B1989" s="37" t="str">
        <f>VLOOKUP(L1989,Mapping!D:F,3,0)</f>
        <v>Ignore</v>
      </c>
      <c r="C1989" s="37" t="str">
        <f>VLOOKUP(L1989,Mapping!D:G,4,0)</f>
        <v>Ignore</v>
      </c>
      <c r="D1989" s="38">
        <f t="shared" si="94"/>
        <v>3.1118600000000003E-4</v>
      </c>
      <c r="E1989" s="38">
        <f t="shared" si="95"/>
        <v>5.4000000000000001E-4</v>
      </c>
      <c r="F1989" s="37" t="str">
        <f>VLOOKUP(L1989,Mapping!D:H,5,0)</f>
        <v>AUM</v>
      </c>
      <c r="G1989" t="s">
        <v>562</v>
      </c>
      <c r="H1989" t="s">
        <v>280</v>
      </c>
      <c r="I1989" t="s">
        <v>2718</v>
      </c>
      <c r="J1989">
        <v>212000</v>
      </c>
      <c r="K1989" t="s">
        <v>595</v>
      </c>
      <c r="L1989">
        <v>212197</v>
      </c>
      <c r="M1989">
        <v>0</v>
      </c>
      <c r="N1989" t="s">
        <v>856</v>
      </c>
      <c r="O1989" t="s">
        <v>565</v>
      </c>
      <c r="P1989">
        <v>0</v>
      </c>
      <c r="Q1989">
        <v>2288.14</v>
      </c>
      <c r="R1989">
        <v>0</v>
      </c>
      <c r="S1989">
        <v>3111.86</v>
      </c>
      <c r="T1989">
        <v>0</v>
      </c>
      <c r="U1989">
        <v>5400</v>
      </c>
      <c r="V1989">
        <v>0</v>
      </c>
      <c r="W1989">
        <v>2288.14</v>
      </c>
      <c r="X1989">
        <v>0</v>
      </c>
      <c r="Y1989">
        <v>3111.86</v>
      </c>
      <c r="Z1989">
        <v>0</v>
      </c>
      <c r="AA1989">
        <v>5400</v>
      </c>
    </row>
    <row r="1990" spans="1:27" ht="15" customHeight="1" x14ac:dyDescent="0.25">
      <c r="A1990" s="37" t="str">
        <f t="shared" si="93"/>
        <v>LECHIDIgnore</v>
      </c>
      <c r="B1990" s="37" t="str">
        <f>VLOOKUP(L1990,Mapping!D:F,3,0)</f>
        <v>Ignore</v>
      </c>
      <c r="C1990" s="37" t="str">
        <f>VLOOKUP(L1990,Mapping!D:G,4,0)</f>
        <v>Ignore</v>
      </c>
      <c r="D1990" s="38">
        <f t="shared" si="94"/>
        <v>3.8409032000000003E-2</v>
      </c>
      <c r="E1990" s="38">
        <f t="shared" si="95"/>
        <v>7.8089388999999995E-2</v>
      </c>
      <c r="F1990" s="37" t="str">
        <f>VLOOKUP(L1990,Mapping!D:H,5,0)</f>
        <v>AUM</v>
      </c>
      <c r="G1990" t="s">
        <v>562</v>
      </c>
      <c r="H1990" t="s">
        <v>280</v>
      </c>
      <c r="I1990" t="s">
        <v>2718</v>
      </c>
      <c r="J1990">
        <v>212000</v>
      </c>
      <c r="K1990" t="s">
        <v>595</v>
      </c>
      <c r="L1990">
        <v>212220</v>
      </c>
      <c r="M1990">
        <v>0</v>
      </c>
      <c r="N1990" t="s">
        <v>606</v>
      </c>
      <c r="O1990" t="s">
        <v>565</v>
      </c>
      <c r="P1990">
        <v>0</v>
      </c>
      <c r="Q1990">
        <v>396803.57</v>
      </c>
      <c r="R1990">
        <v>0</v>
      </c>
      <c r="S1990">
        <v>384090.32</v>
      </c>
      <c r="T1990">
        <v>0</v>
      </c>
      <c r="U1990">
        <v>780893.89</v>
      </c>
      <c r="V1990">
        <v>0</v>
      </c>
      <c r="W1990">
        <v>396803.57</v>
      </c>
      <c r="X1990">
        <v>0</v>
      </c>
      <c r="Y1990">
        <v>384090.32</v>
      </c>
      <c r="Z1990">
        <v>0</v>
      </c>
      <c r="AA1990">
        <v>780893.89</v>
      </c>
    </row>
    <row r="1991" spans="1:27" ht="15" customHeight="1" x14ac:dyDescent="0.25">
      <c r="A1991" s="37" t="str">
        <f t="shared" si="93"/>
        <v>LECHIDIgnore</v>
      </c>
      <c r="B1991" s="37" t="str">
        <f>VLOOKUP(L1991,Mapping!D:F,3,0)</f>
        <v>Ignore</v>
      </c>
      <c r="C1991" s="37" t="str">
        <f>VLOOKUP(L1991,Mapping!D:G,4,0)</f>
        <v>Ignore</v>
      </c>
      <c r="D1991" s="38">
        <f t="shared" si="94"/>
        <v>-4.0485671000000001E-2</v>
      </c>
      <c r="E1991" s="38">
        <f t="shared" si="95"/>
        <v>-5.2947918000000004E-2</v>
      </c>
      <c r="F1991" s="37" t="str">
        <f>VLOOKUP(L1991,Mapping!D:H,5,0)</f>
        <v>AUM</v>
      </c>
      <c r="G1991" t="s">
        <v>562</v>
      </c>
      <c r="H1991" t="s">
        <v>280</v>
      </c>
      <c r="I1991" t="s">
        <v>2718</v>
      </c>
      <c r="J1991">
        <v>212000</v>
      </c>
      <c r="K1991" t="s">
        <v>595</v>
      </c>
      <c r="L1991">
        <v>212223</v>
      </c>
      <c r="M1991">
        <v>0</v>
      </c>
      <c r="N1991" t="s">
        <v>607</v>
      </c>
      <c r="O1991" t="s">
        <v>565</v>
      </c>
      <c r="P1991">
        <v>-124622.47</v>
      </c>
      <c r="Q1991">
        <v>0</v>
      </c>
      <c r="R1991">
        <v>-404856.71</v>
      </c>
      <c r="S1991">
        <v>0</v>
      </c>
      <c r="T1991">
        <v>-529479.18000000005</v>
      </c>
      <c r="U1991">
        <v>0</v>
      </c>
      <c r="V1991">
        <v>-124622.47</v>
      </c>
      <c r="W1991">
        <v>0</v>
      </c>
      <c r="X1991">
        <v>-404856.71</v>
      </c>
      <c r="Y1991">
        <v>0</v>
      </c>
      <c r="Z1991">
        <v>-529479.18000000005</v>
      </c>
      <c r="AA1991">
        <v>0</v>
      </c>
    </row>
    <row r="1992" spans="1:27" ht="15" customHeight="1" x14ac:dyDescent="0.25">
      <c r="A1992" s="37" t="str">
        <f t="shared" si="93"/>
        <v>LECHIDIgnore</v>
      </c>
      <c r="B1992" s="37" t="str">
        <f>VLOOKUP(L1992,Mapping!D:F,3,0)</f>
        <v>Ignore</v>
      </c>
      <c r="C1992" s="37" t="str">
        <f>VLOOKUP(L1992,Mapping!D:G,4,0)</f>
        <v>Ignore</v>
      </c>
      <c r="D1992" s="38">
        <f t="shared" si="94"/>
        <v>0</v>
      </c>
      <c r="E1992" s="38">
        <f t="shared" si="95"/>
        <v>-2.0539999999999997E-6</v>
      </c>
      <c r="F1992" s="37" t="str">
        <f>VLOOKUP(L1992,Mapping!D:H,5,0)</f>
        <v>AUM</v>
      </c>
      <c r="G1992" t="s">
        <v>562</v>
      </c>
      <c r="H1992" t="s">
        <v>280</v>
      </c>
      <c r="I1992" t="s">
        <v>2718</v>
      </c>
      <c r="J1992">
        <v>212000</v>
      </c>
      <c r="K1992" t="s">
        <v>595</v>
      </c>
      <c r="L1992">
        <v>212227</v>
      </c>
      <c r="M1992">
        <v>0</v>
      </c>
      <c r="N1992" t="s">
        <v>750</v>
      </c>
      <c r="O1992" t="s">
        <v>565</v>
      </c>
      <c r="P1992">
        <v>-20.54</v>
      </c>
      <c r="Q1992">
        <v>0</v>
      </c>
      <c r="R1992">
        <v>0</v>
      </c>
      <c r="S1992">
        <v>0</v>
      </c>
      <c r="T1992">
        <v>-20.54</v>
      </c>
      <c r="U1992">
        <v>0</v>
      </c>
      <c r="V1992">
        <v>-20.54</v>
      </c>
      <c r="W1992">
        <v>0</v>
      </c>
      <c r="X1992">
        <v>0</v>
      </c>
      <c r="Y1992">
        <v>0</v>
      </c>
      <c r="Z1992">
        <v>-20.54</v>
      </c>
      <c r="AA1992">
        <v>0</v>
      </c>
    </row>
    <row r="1993" spans="1:27" ht="15" customHeight="1" x14ac:dyDescent="0.25">
      <c r="A1993" s="37" t="str">
        <f t="shared" si="93"/>
        <v>LECHIDIgnore</v>
      </c>
      <c r="B1993" s="37" t="str">
        <f>VLOOKUP(L1993,Mapping!D:F,3,0)</f>
        <v>Ignore</v>
      </c>
      <c r="C1993" s="37" t="str">
        <f>VLOOKUP(L1993,Mapping!D:G,4,0)</f>
        <v>Ignore</v>
      </c>
      <c r="D1993" s="38">
        <f t="shared" si="94"/>
        <v>-1.581E-6</v>
      </c>
      <c r="E1993" s="38">
        <f t="shared" si="95"/>
        <v>3.6800000000000001E-7</v>
      </c>
      <c r="F1993" s="37" t="str">
        <f>VLOOKUP(L1993,Mapping!D:H,5,0)</f>
        <v>AUM</v>
      </c>
      <c r="G1993" t="s">
        <v>562</v>
      </c>
      <c r="H1993" t="s">
        <v>280</v>
      </c>
      <c r="I1993" t="s">
        <v>2718</v>
      </c>
      <c r="J1993">
        <v>212000</v>
      </c>
      <c r="K1993" t="s">
        <v>595</v>
      </c>
      <c r="L1993">
        <v>212231</v>
      </c>
      <c r="M1993">
        <v>0</v>
      </c>
      <c r="N1993" t="s">
        <v>824</v>
      </c>
      <c r="O1993" t="s">
        <v>565</v>
      </c>
      <c r="P1993">
        <v>0</v>
      </c>
      <c r="Q1993">
        <v>19.490000000000002</v>
      </c>
      <c r="R1993">
        <v>-15.81</v>
      </c>
      <c r="S1993">
        <v>0</v>
      </c>
      <c r="T1993">
        <v>0</v>
      </c>
      <c r="U1993">
        <v>3.68</v>
      </c>
      <c r="V1993">
        <v>0</v>
      </c>
      <c r="W1993">
        <v>19.490000000000002</v>
      </c>
      <c r="X1993">
        <v>-15.81</v>
      </c>
      <c r="Y1993">
        <v>0</v>
      </c>
      <c r="Z1993">
        <v>0</v>
      </c>
      <c r="AA1993">
        <v>3.68</v>
      </c>
    </row>
    <row r="1994" spans="1:27" ht="15" customHeight="1" x14ac:dyDescent="0.25">
      <c r="A1994" s="37" t="str">
        <f t="shared" si="93"/>
        <v>LECHIDIgnore</v>
      </c>
      <c r="B1994" s="37" t="str">
        <f>VLOOKUP(L1994,Mapping!D:F,3,0)</f>
        <v>Ignore</v>
      </c>
      <c r="C1994" s="37" t="str">
        <f>VLOOKUP(L1994,Mapping!D:G,4,0)</f>
        <v>Ignore</v>
      </c>
      <c r="D1994" s="38">
        <f t="shared" si="94"/>
        <v>-1.9817E-5</v>
      </c>
      <c r="E1994" s="38">
        <f t="shared" si="95"/>
        <v>1.2342399999999999E-4</v>
      </c>
      <c r="F1994" s="37" t="str">
        <f>VLOOKUP(L1994,Mapping!D:H,5,0)</f>
        <v>AUM</v>
      </c>
      <c r="G1994" t="s">
        <v>562</v>
      </c>
      <c r="H1994" t="s">
        <v>280</v>
      </c>
      <c r="I1994" t="s">
        <v>2718</v>
      </c>
      <c r="J1994">
        <v>212000</v>
      </c>
      <c r="K1994" t="s">
        <v>595</v>
      </c>
      <c r="L1994">
        <v>212240</v>
      </c>
      <c r="M1994">
        <v>0</v>
      </c>
      <c r="N1994" t="s">
        <v>609</v>
      </c>
      <c r="O1994" t="s">
        <v>565</v>
      </c>
      <c r="P1994">
        <v>0</v>
      </c>
      <c r="Q1994">
        <v>1432.41</v>
      </c>
      <c r="R1994">
        <v>-198.17</v>
      </c>
      <c r="S1994">
        <v>0</v>
      </c>
      <c r="T1994">
        <v>0</v>
      </c>
      <c r="U1994">
        <v>1234.24</v>
      </c>
      <c r="V1994">
        <v>0</v>
      </c>
      <c r="W1994">
        <v>1432.41</v>
      </c>
      <c r="X1994">
        <v>-198.17</v>
      </c>
      <c r="Y1994">
        <v>0</v>
      </c>
      <c r="Z1994">
        <v>0</v>
      </c>
      <c r="AA1994">
        <v>1234.24</v>
      </c>
    </row>
    <row r="1995" spans="1:27" ht="15" customHeight="1" x14ac:dyDescent="0.25">
      <c r="A1995" s="37" t="str">
        <f t="shared" si="93"/>
        <v>LECHIDIgnore</v>
      </c>
      <c r="B1995" s="37" t="str">
        <f>VLOOKUP(L1995,Mapping!D:F,3,0)</f>
        <v>Ignore</v>
      </c>
      <c r="C1995" s="37" t="str">
        <f>VLOOKUP(L1995,Mapping!D:G,4,0)</f>
        <v>Ignore</v>
      </c>
      <c r="D1995" s="38">
        <f t="shared" si="94"/>
        <v>0</v>
      </c>
      <c r="E1995" s="38">
        <f t="shared" si="95"/>
        <v>-7.5000000000000002E-6</v>
      </c>
      <c r="F1995" s="37" t="str">
        <f>VLOOKUP(L1995,Mapping!D:H,5,0)</f>
        <v>AUM</v>
      </c>
      <c r="G1995" t="s">
        <v>562</v>
      </c>
      <c r="H1995" t="s">
        <v>280</v>
      </c>
      <c r="I1995" t="s">
        <v>2718</v>
      </c>
      <c r="J1995">
        <v>212000</v>
      </c>
      <c r="K1995" t="s">
        <v>595</v>
      </c>
      <c r="L1995">
        <v>212247</v>
      </c>
      <c r="M1995">
        <v>0</v>
      </c>
      <c r="N1995" t="s">
        <v>610</v>
      </c>
      <c r="O1995" t="s">
        <v>565</v>
      </c>
      <c r="P1995">
        <v>-75</v>
      </c>
      <c r="Q1995">
        <v>0</v>
      </c>
      <c r="R1995">
        <v>0</v>
      </c>
      <c r="S1995">
        <v>0</v>
      </c>
      <c r="T1995">
        <v>-75</v>
      </c>
      <c r="U1995">
        <v>0</v>
      </c>
      <c r="V1995">
        <v>-75</v>
      </c>
      <c r="W1995">
        <v>0</v>
      </c>
      <c r="X1995">
        <v>0</v>
      </c>
      <c r="Y1995">
        <v>0</v>
      </c>
      <c r="Z1995">
        <v>-75</v>
      </c>
      <c r="AA1995">
        <v>0</v>
      </c>
    </row>
    <row r="1996" spans="1:27" ht="15" customHeight="1" x14ac:dyDescent="0.25">
      <c r="A1996" s="37" t="str">
        <f t="shared" si="93"/>
        <v>LECHIDIgnore</v>
      </c>
      <c r="B1996" s="37" t="str">
        <f>VLOOKUP(L1996,Mapping!D:F,3,0)</f>
        <v>Ignore</v>
      </c>
      <c r="C1996" s="37" t="str">
        <f>VLOOKUP(L1996,Mapping!D:G,4,0)</f>
        <v>Ignore</v>
      </c>
      <c r="D1996" s="38">
        <f t="shared" si="94"/>
        <v>-1.917E-6</v>
      </c>
      <c r="E1996" s="38">
        <f t="shared" si="95"/>
        <v>2.2010000000000002E-6</v>
      </c>
      <c r="F1996" s="37" t="str">
        <f>VLOOKUP(L1996,Mapping!D:H,5,0)</f>
        <v>AUM</v>
      </c>
      <c r="G1996" t="s">
        <v>562</v>
      </c>
      <c r="H1996" t="s">
        <v>280</v>
      </c>
      <c r="I1996" t="s">
        <v>2718</v>
      </c>
      <c r="J1996">
        <v>212000</v>
      </c>
      <c r="K1996" t="s">
        <v>595</v>
      </c>
      <c r="L1996">
        <v>212252</v>
      </c>
      <c r="M1996">
        <v>0</v>
      </c>
      <c r="N1996" t="s">
        <v>611</v>
      </c>
      <c r="O1996" t="s">
        <v>565</v>
      </c>
      <c r="P1996">
        <v>0</v>
      </c>
      <c r="Q1996">
        <v>41.18</v>
      </c>
      <c r="R1996">
        <v>-19.170000000000002</v>
      </c>
      <c r="S1996">
        <v>0</v>
      </c>
      <c r="T1996">
        <v>0</v>
      </c>
      <c r="U1996">
        <v>22.01</v>
      </c>
      <c r="V1996">
        <v>0</v>
      </c>
      <c r="W1996">
        <v>41.18</v>
      </c>
      <c r="X1996">
        <v>-19.170000000000002</v>
      </c>
      <c r="Y1996">
        <v>0</v>
      </c>
      <c r="Z1996">
        <v>0</v>
      </c>
      <c r="AA1996">
        <v>22.01</v>
      </c>
    </row>
    <row r="1997" spans="1:27" ht="15" customHeight="1" x14ac:dyDescent="0.25">
      <c r="A1997" s="37" t="str">
        <f t="shared" si="93"/>
        <v>LECHIDIgnore</v>
      </c>
      <c r="B1997" s="37" t="str">
        <f>VLOOKUP(L1997,Mapping!D:F,3,0)</f>
        <v>Ignore</v>
      </c>
      <c r="C1997" s="37" t="str">
        <f>VLOOKUP(L1997,Mapping!D:G,4,0)</f>
        <v>Ignore</v>
      </c>
      <c r="D1997" s="38">
        <f t="shared" si="94"/>
        <v>-9.4533199999999994E-3</v>
      </c>
      <c r="E1997" s="38">
        <f t="shared" si="95"/>
        <v>6.4899700000000001E-4</v>
      </c>
      <c r="F1997" s="37" t="str">
        <f>VLOOKUP(L1997,Mapping!D:H,5,0)</f>
        <v>AUM</v>
      </c>
      <c r="G1997" t="s">
        <v>562</v>
      </c>
      <c r="H1997" t="s">
        <v>280</v>
      </c>
      <c r="I1997" t="s">
        <v>2718</v>
      </c>
      <c r="J1997">
        <v>212000</v>
      </c>
      <c r="K1997" t="s">
        <v>595</v>
      </c>
      <c r="L1997">
        <v>212255</v>
      </c>
      <c r="M1997">
        <v>0</v>
      </c>
      <c r="N1997" t="s">
        <v>612</v>
      </c>
      <c r="O1997" t="s">
        <v>565</v>
      </c>
      <c r="P1997">
        <v>0</v>
      </c>
      <c r="Q1997">
        <v>101023.17</v>
      </c>
      <c r="R1997">
        <v>-94533.2</v>
      </c>
      <c r="S1997">
        <v>0</v>
      </c>
      <c r="T1997">
        <v>0</v>
      </c>
      <c r="U1997">
        <v>6489.97</v>
      </c>
      <c r="V1997">
        <v>0</v>
      </c>
      <c r="W1997">
        <v>101023.17</v>
      </c>
      <c r="X1997">
        <v>-94533.2</v>
      </c>
      <c r="Y1997">
        <v>0</v>
      </c>
      <c r="Z1997">
        <v>0</v>
      </c>
      <c r="AA1997">
        <v>6489.97</v>
      </c>
    </row>
    <row r="1998" spans="1:27" ht="15" customHeight="1" x14ac:dyDescent="0.25">
      <c r="A1998" s="37" t="str">
        <f t="shared" si="93"/>
        <v>LECHIDIgnore</v>
      </c>
      <c r="B1998" s="37" t="str">
        <f>VLOOKUP(L1998,Mapping!D:F,3,0)</f>
        <v>Ignore</v>
      </c>
      <c r="C1998" s="37" t="str">
        <f>VLOOKUP(L1998,Mapping!D:G,4,0)</f>
        <v>Ignore</v>
      </c>
      <c r="D1998" s="38">
        <f t="shared" si="94"/>
        <v>-1.1437680000000001E-3</v>
      </c>
      <c r="E1998" s="38">
        <f t="shared" si="95"/>
        <v>3.2765100000000004E-4</v>
      </c>
      <c r="F1998" s="37" t="str">
        <f>VLOOKUP(L1998,Mapping!D:H,5,0)</f>
        <v>AUM</v>
      </c>
      <c r="G1998" t="s">
        <v>562</v>
      </c>
      <c r="H1998" t="s">
        <v>280</v>
      </c>
      <c r="I1998" t="s">
        <v>2718</v>
      </c>
      <c r="J1998">
        <v>212000</v>
      </c>
      <c r="K1998" t="s">
        <v>595</v>
      </c>
      <c r="L1998">
        <v>212271</v>
      </c>
      <c r="M1998">
        <v>0</v>
      </c>
      <c r="N1998" t="s">
        <v>614</v>
      </c>
      <c r="O1998" t="s">
        <v>565</v>
      </c>
      <c r="P1998">
        <v>0</v>
      </c>
      <c r="Q1998">
        <v>14714.19</v>
      </c>
      <c r="R1998">
        <v>-11437.68</v>
      </c>
      <c r="S1998">
        <v>0</v>
      </c>
      <c r="T1998">
        <v>0</v>
      </c>
      <c r="U1998">
        <v>3276.51</v>
      </c>
      <c r="V1998">
        <v>0</v>
      </c>
      <c r="W1998">
        <v>14714.19</v>
      </c>
      <c r="X1998">
        <v>-11437.68</v>
      </c>
      <c r="Y1998">
        <v>0</v>
      </c>
      <c r="Z1998">
        <v>0</v>
      </c>
      <c r="AA1998">
        <v>3276.51</v>
      </c>
    </row>
    <row r="1999" spans="1:27" ht="15" customHeight="1" x14ac:dyDescent="0.25">
      <c r="A1999" s="37" t="str">
        <f t="shared" si="93"/>
        <v>LECHIDIgnore</v>
      </c>
      <c r="B1999" s="37" t="str">
        <f>VLOOKUP(L1999,Mapping!D:F,3,0)</f>
        <v>Ignore</v>
      </c>
      <c r="C1999" s="37" t="str">
        <f>VLOOKUP(L1999,Mapping!D:G,4,0)</f>
        <v>Ignore</v>
      </c>
      <c r="D1999" s="38">
        <f t="shared" si="94"/>
        <v>-1.1437680000000001E-3</v>
      </c>
      <c r="E1999" s="38">
        <f t="shared" si="95"/>
        <v>3.2765100000000004E-4</v>
      </c>
      <c r="F1999" s="37" t="str">
        <f>VLOOKUP(L1999,Mapping!D:H,5,0)</f>
        <v>AUM</v>
      </c>
      <c r="G1999" t="s">
        <v>562</v>
      </c>
      <c r="H1999" t="s">
        <v>280</v>
      </c>
      <c r="I1999" t="s">
        <v>2718</v>
      </c>
      <c r="J1999">
        <v>212000</v>
      </c>
      <c r="K1999" t="s">
        <v>595</v>
      </c>
      <c r="L1999">
        <v>212272</v>
      </c>
      <c r="M1999">
        <v>0</v>
      </c>
      <c r="N1999" t="s">
        <v>615</v>
      </c>
      <c r="O1999" t="s">
        <v>565</v>
      </c>
      <c r="P1999">
        <v>0</v>
      </c>
      <c r="Q1999">
        <v>14714.19</v>
      </c>
      <c r="R1999">
        <v>-11437.68</v>
      </c>
      <c r="S1999">
        <v>0</v>
      </c>
      <c r="T1999">
        <v>0</v>
      </c>
      <c r="U1999">
        <v>3276.51</v>
      </c>
      <c r="V1999">
        <v>0</v>
      </c>
      <c r="W1999">
        <v>14714.19</v>
      </c>
      <c r="X1999">
        <v>-11437.68</v>
      </c>
      <c r="Y1999">
        <v>0</v>
      </c>
      <c r="Z1999">
        <v>0</v>
      </c>
      <c r="AA1999">
        <v>3276.51</v>
      </c>
    </row>
    <row r="2000" spans="1:27" ht="15" customHeight="1" x14ac:dyDescent="0.25">
      <c r="A2000" s="37" t="str">
        <f t="shared" si="93"/>
        <v>LECHIDIgnore</v>
      </c>
      <c r="B2000" s="37" t="str">
        <f>VLOOKUP(L2000,Mapping!D:F,3,0)</f>
        <v>Ignore</v>
      </c>
      <c r="C2000" s="37" t="str">
        <f>VLOOKUP(L2000,Mapping!D:G,4,0)</f>
        <v>Ignore</v>
      </c>
      <c r="D2000" s="38">
        <f t="shared" si="94"/>
        <v>3.0758700000000001E-4</v>
      </c>
      <c r="E2000" s="38">
        <f t="shared" si="95"/>
        <v>3.58084E-4</v>
      </c>
      <c r="F2000" s="37" t="str">
        <f>VLOOKUP(L2000,Mapping!D:H,5,0)</f>
        <v>AUM</v>
      </c>
      <c r="G2000" t="s">
        <v>562</v>
      </c>
      <c r="H2000" t="s">
        <v>280</v>
      </c>
      <c r="I2000" t="s">
        <v>2718</v>
      </c>
      <c r="J2000">
        <v>212000</v>
      </c>
      <c r="K2000" t="s">
        <v>595</v>
      </c>
      <c r="L2000">
        <v>212427</v>
      </c>
      <c r="M2000">
        <v>0</v>
      </c>
      <c r="N2000" t="s">
        <v>682</v>
      </c>
      <c r="O2000" t="s">
        <v>565</v>
      </c>
      <c r="P2000">
        <v>0</v>
      </c>
      <c r="Q2000">
        <v>504.97</v>
      </c>
      <c r="R2000">
        <v>0</v>
      </c>
      <c r="S2000">
        <v>3075.87</v>
      </c>
      <c r="T2000">
        <v>0</v>
      </c>
      <c r="U2000">
        <v>3580.84</v>
      </c>
      <c r="V2000">
        <v>0</v>
      </c>
      <c r="W2000">
        <v>504.97</v>
      </c>
      <c r="X2000">
        <v>0</v>
      </c>
      <c r="Y2000">
        <v>3075.87</v>
      </c>
      <c r="Z2000">
        <v>0</v>
      </c>
      <c r="AA2000">
        <v>3580.84</v>
      </c>
    </row>
    <row r="2001" spans="1:27" ht="15" customHeight="1" x14ac:dyDescent="0.25">
      <c r="A2001" s="37" t="str">
        <f t="shared" si="93"/>
        <v>LECHIDIgnore</v>
      </c>
      <c r="B2001" s="37" t="str">
        <f>VLOOKUP(L2001,Mapping!D:F,3,0)</f>
        <v>Ignore</v>
      </c>
      <c r="C2001" s="37" t="str">
        <f>VLOOKUP(L2001,Mapping!D:G,4,0)</f>
        <v>Ignore</v>
      </c>
      <c r="D2001" s="38">
        <f t="shared" si="94"/>
        <v>-1.9817E-5</v>
      </c>
      <c r="E2001" s="38">
        <f t="shared" si="95"/>
        <v>1.2342399999999999E-4</v>
      </c>
      <c r="F2001" s="37" t="str">
        <f>VLOOKUP(L2001,Mapping!D:H,5,0)</f>
        <v>AUM</v>
      </c>
      <c r="G2001" t="s">
        <v>562</v>
      </c>
      <c r="H2001" t="s">
        <v>280</v>
      </c>
      <c r="I2001" t="s">
        <v>2718</v>
      </c>
      <c r="J2001">
        <v>212000</v>
      </c>
      <c r="K2001" t="s">
        <v>595</v>
      </c>
      <c r="L2001">
        <v>213166</v>
      </c>
      <c r="M2001">
        <v>0</v>
      </c>
      <c r="N2001" t="s">
        <v>616</v>
      </c>
      <c r="O2001" t="s">
        <v>565</v>
      </c>
      <c r="P2001">
        <v>0</v>
      </c>
      <c r="Q2001">
        <v>1432.41</v>
      </c>
      <c r="R2001">
        <v>-198.17</v>
      </c>
      <c r="S2001">
        <v>0</v>
      </c>
      <c r="T2001">
        <v>0</v>
      </c>
      <c r="U2001">
        <v>1234.24</v>
      </c>
      <c r="V2001">
        <v>0</v>
      </c>
      <c r="W2001">
        <v>1432.41</v>
      </c>
      <c r="X2001">
        <v>-198.17</v>
      </c>
      <c r="Y2001">
        <v>0</v>
      </c>
      <c r="Z2001">
        <v>0</v>
      </c>
      <c r="AA2001">
        <v>1234.24</v>
      </c>
    </row>
    <row r="2002" spans="1:27" ht="15" customHeight="1" x14ac:dyDescent="0.25">
      <c r="A2002" s="37" t="str">
        <f t="shared" si="93"/>
        <v>LECHIDIgnore</v>
      </c>
      <c r="B2002" s="37" t="str">
        <f>VLOOKUP(L2002,Mapping!D:F,3,0)</f>
        <v>Ignore</v>
      </c>
      <c r="C2002" s="37" t="str">
        <f>VLOOKUP(L2002,Mapping!D:G,4,0)</f>
        <v>Ignore</v>
      </c>
      <c r="D2002" s="38">
        <f t="shared" si="94"/>
        <v>2.86333E-4</v>
      </c>
      <c r="E2002" s="38">
        <f t="shared" si="95"/>
        <v>2.9801300000000002E-4</v>
      </c>
      <c r="F2002" s="37" t="str">
        <f>VLOOKUP(L2002,Mapping!D:H,5,0)</f>
        <v>AUM</v>
      </c>
      <c r="G2002" t="s">
        <v>562</v>
      </c>
      <c r="H2002" t="s">
        <v>280</v>
      </c>
      <c r="I2002" t="s">
        <v>2718</v>
      </c>
      <c r="J2002">
        <v>212000</v>
      </c>
      <c r="K2002" t="s">
        <v>595</v>
      </c>
      <c r="L2002">
        <v>214100</v>
      </c>
      <c r="M2002">
        <v>0</v>
      </c>
      <c r="N2002" t="s">
        <v>858</v>
      </c>
      <c r="O2002" t="s">
        <v>565</v>
      </c>
      <c r="P2002">
        <v>0</v>
      </c>
      <c r="Q2002">
        <v>116.8</v>
      </c>
      <c r="R2002">
        <v>0</v>
      </c>
      <c r="S2002">
        <v>2863.33</v>
      </c>
      <c r="T2002">
        <v>0</v>
      </c>
      <c r="U2002">
        <v>2980.13</v>
      </c>
      <c r="V2002">
        <v>0</v>
      </c>
      <c r="W2002">
        <v>116.8</v>
      </c>
      <c r="X2002">
        <v>0</v>
      </c>
      <c r="Y2002">
        <v>2863.33</v>
      </c>
      <c r="Z2002">
        <v>0</v>
      </c>
      <c r="AA2002">
        <v>2980.13</v>
      </c>
    </row>
    <row r="2003" spans="1:27" ht="15" customHeight="1" x14ac:dyDescent="0.25">
      <c r="A2003" s="37" t="str">
        <f t="shared" si="93"/>
        <v>LECHIDIgnore</v>
      </c>
      <c r="B2003" s="37" t="str">
        <f>VLOOKUP(L2003,Mapping!D:F,3,0)</f>
        <v>Ignore</v>
      </c>
      <c r="C2003" s="37" t="str">
        <f>VLOOKUP(L2003,Mapping!D:G,4,0)</f>
        <v>Ignore</v>
      </c>
      <c r="D2003" s="38">
        <f t="shared" si="94"/>
        <v>-1.3072583E-2</v>
      </c>
      <c r="E2003" s="38">
        <f t="shared" si="95"/>
        <v>3.2765120000000001E-3</v>
      </c>
      <c r="F2003" s="37" t="str">
        <f>VLOOKUP(L2003,Mapping!D:H,5,0)</f>
        <v>AUM</v>
      </c>
      <c r="G2003" t="s">
        <v>562</v>
      </c>
      <c r="H2003" t="s">
        <v>280</v>
      </c>
      <c r="I2003" t="s">
        <v>2718</v>
      </c>
      <c r="J2003">
        <v>213000</v>
      </c>
      <c r="K2003" t="s">
        <v>617</v>
      </c>
      <c r="L2003">
        <v>213500</v>
      </c>
      <c r="M2003">
        <v>0</v>
      </c>
      <c r="N2003" t="s">
        <v>618</v>
      </c>
      <c r="O2003" t="s">
        <v>565</v>
      </c>
      <c r="P2003">
        <v>0</v>
      </c>
      <c r="Q2003">
        <v>163490.95000000001</v>
      </c>
      <c r="R2003">
        <v>-130725.83</v>
      </c>
      <c r="S2003">
        <v>0</v>
      </c>
      <c r="T2003">
        <v>0</v>
      </c>
      <c r="U2003">
        <v>32765.119999999999</v>
      </c>
      <c r="V2003">
        <v>0</v>
      </c>
      <c r="W2003">
        <v>163490.95000000001</v>
      </c>
      <c r="X2003">
        <v>-130725.83</v>
      </c>
      <c r="Y2003">
        <v>0</v>
      </c>
      <c r="Z2003">
        <v>0</v>
      </c>
      <c r="AA2003">
        <v>32765.119999999999</v>
      </c>
    </row>
    <row r="2004" spans="1:27" ht="15" customHeight="1" x14ac:dyDescent="0.25">
      <c r="A2004" s="37" t="str">
        <f t="shared" si="93"/>
        <v>LECHIDIgnore</v>
      </c>
      <c r="B2004" s="37" t="str">
        <f>VLOOKUP(L2004,Mapping!D:F,3,0)</f>
        <v>Ignore</v>
      </c>
      <c r="C2004" s="37" t="str">
        <f>VLOOKUP(L2004,Mapping!D:G,4,0)</f>
        <v>Ignore</v>
      </c>
      <c r="D2004" s="38">
        <f t="shared" si="94"/>
        <v>7.8740729999999988E-3</v>
      </c>
      <c r="E2004" s="38">
        <f t="shared" si="95"/>
        <v>2.5834526E-2</v>
      </c>
      <c r="F2004" s="37" t="str">
        <f>VLOOKUP(L2004,Mapping!D:H,5,0)</f>
        <v>AUM</v>
      </c>
      <c r="G2004" t="s">
        <v>562</v>
      </c>
      <c r="H2004" t="s">
        <v>280</v>
      </c>
      <c r="I2004" t="s">
        <v>2718</v>
      </c>
      <c r="J2004">
        <v>220000</v>
      </c>
      <c r="K2004" t="s">
        <v>619</v>
      </c>
      <c r="L2004">
        <v>210125</v>
      </c>
      <c r="M2004">
        <v>0</v>
      </c>
      <c r="N2004" t="s">
        <v>1283</v>
      </c>
      <c r="O2004" t="s">
        <v>565</v>
      </c>
      <c r="P2004">
        <v>0</v>
      </c>
      <c r="Q2004">
        <v>179604.53</v>
      </c>
      <c r="R2004">
        <v>0</v>
      </c>
      <c r="S2004">
        <v>78740.73</v>
      </c>
      <c r="T2004">
        <v>0</v>
      </c>
      <c r="U2004">
        <v>258345.26</v>
      </c>
      <c r="V2004">
        <v>0</v>
      </c>
      <c r="W2004">
        <v>179604.53</v>
      </c>
      <c r="X2004">
        <v>0</v>
      </c>
      <c r="Y2004">
        <v>78740.73</v>
      </c>
      <c r="Z2004">
        <v>0</v>
      </c>
      <c r="AA2004">
        <v>258345.26</v>
      </c>
    </row>
    <row r="2005" spans="1:27" ht="15" customHeight="1" x14ac:dyDescent="0.25">
      <c r="A2005" s="37" t="str">
        <f t="shared" si="93"/>
        <v>LECHID1.2</v>
      </c>
      <c r="B2005" s="37">
        <f>VLOOKUP(L2005,Mapping!D:F,3,0)</f>
        <v>1.2</v>
      </c>
      <c r="C2005" s="37" t="str">
        <f>VLOOKUP(L2005,Mapping!D:G,4,0)</f>
        <v>Ignore</v>
      </c>
      <c r="D2005" s="38">
        <f t="shared" si="94"/>
        <v>-0.11344708700000002</v>
      </c>
      <c r="E2005" s="38">
        <f t="shared" si="95"/>
        <v>4.8174014960000004</v>
      </c>
      <c r="F2005" s="37">
        <f>VLOOKUP(L2005,Mapping!D:H,5,0)</f>
        <v>0</v>
      </c>
      <c r="G2005" t="s">
        <v>562</v>
      </c>
      <c r="H2005" t="s">
        <v>280</v>
      </c>
      <c r="I2005" t="s">
        <v>2718</v>
      </c>
      <c r="J2005">
        <v>301000</v>
      </c>
      <c r="K2005" t="s">
        <v>624</v>
      </c>
      <c r="L2005">
        <v>310000</v>
      </c>
      <c r="M2005">
        <v>0</v>
      </c>
      <c r="N2005" t="s">
        <v>625</v>
      </c>
      <c r="O2005" t="s">
        <v>565</v>
      </c>
      <c r="P2005">
        <v>0</v>
      </c>
      <c r="Q2005">
        <v>49308485.829999998</v>
      </c>
      <c r="R2005">
        <v>-1134470.8700000001</v>
      </c>
      <c r="S2005">
        <v>0</v>
      </c>
      <c r="T2005">
        <v>0</v>
      </c>
      <c r="U2005">
        <v>48174014.960000001</v>
      </c>
      <c r="V2005">
        <v>0</v>
      </c>
      <c r="W2005">
        <v>49308485.829999998</v>
      </c>
      <c r="X2005">
        <v>-1134470.8700000001</v>
      </c>
      <c r="Y2005">
        <v>0</v>
      </c>
      <c r="Z2005">
        <v>0</v>
      </c>
      <c r="AA2005">
        <v>48174014.960000001</v>
      </c>
    </row>
    <row r="2006" spans="1:27" ht="15" customHeight="1" x14ac:dyDescent="0.25">
      <c r="A2006" s="37" t="str">
        <f t="shared" si="93"/>
        <v>LECHIDIgnore</v>
      </c>
      <c r="B2006" s="37" t="str">
        <f>VLOOKUP(L2006,Mapping!D:F,3,0)</f>
        <v>Ignore</v>
      </c>
      <c r="C2006" s="37" t="str">
        <f>VLOOKUP(L2006,Mapping!D:G,4,0)</f>
        <v>Ignore</v>
      </c>
      <c r="D2006" s="38">
        <f t="shared" si="94"/>
        <v>-0.24449699900000002</v>
      </c>
      <c r="E2006" s="38">
        <f t="shared" si="95"/>
        <v>-1.6229867519999999</v>
      </c>
      <c r="F2006" s="37">
        <f>VLOOKUP(L2006,Mapping!D:H,5,0)</f>
        <v>0</v>
      </c>
      <c r="G2006" t="s">
        <v>562</v>
      </c>
      <c r="H2006" t="s">
        <v>280</v>
      </c>
      <c r="I2006" t="s">
        <v>2718</v>
      </c>
      <c r="J2006">
        <v>303000</v>
      </c>
      <c r="K2006" t="s">
        <v>626</v>
      </c>
      <c r="L2006">
        <v>303201</v>
      </c>
      <c r="M2006">
        <v>0</v>
      </c>
      <c r="N2006" t="s">
        <v>627</v>
      </c>
      <c r="O2006" t="s">
        <v>565</v>
      </c>
      <c r="P2006">
        <v>-13784897.529999999</v>
      </c>
      <c r="Q2006">
        <v>0</v>
      </c>
      <c r="R2006">
        <v>-2444969.9900000002</v>
      </c>
      <c r="S2006">
        <v>0</v>
      </c>
      <c r="T2006">
        <v>-16229867.52</v>
      </c>
      <c r="U2006">
        <v>0</v>
      </c>
      <c r="V2006">
        <v>-13784897.529999999</v>
      </c>
      <c r="W2006">
        <v>0</v>
      </c>
      <c r="X2006">
        <v>-2444969.9900000002</v>
      </c>
      <c r="Y2006">
        <v>0</v>
      </c>
      <c r="Z2006">
        <v>-16229867.52</v>
      </c>
      <c r="AA2006">
        <v>0</v>
      </c>
    </row>
    <row r="2007" spans="1:27" ht="15" customHeight="1" x14ac:dyDescent="0.25">
      <c r="A2007" s="37" t="str">
        <f t="shared" si="93"/>
        <v>LECHIDIgnore</v>
      </c>
      <c r="B2007" s="37" t="str">
        <f>VLOOKUP(L2007,Mapping!D:F,3,0)</f>
        <v>Ignore</v>
      </c>
      <c r="C2007" s="37" t="str">
        <f>VLOOKUP(L2007,Mapping!D:G,4,0)</f>
        <v>Ignore</v>
      </c>
      <c r="D2007" s="38">
        <f t="shared" si="94"/>
        <v>-2.7535199999999999E-2</v>
      </c>
      <c r="E2007" s="38">
        <f t="shared" si="95"/>
        <v>6.4219755000000003E-2</v>
      </c>
      <c r="F2007" s="37">
        <f>VLOOKUP(L2007,Mapping!D:H,5,0)</f>
        <v>0</v>
      </c>
      <c r="G2007" t="s">
        <v>562</v>
      </c>
      <c r="H2007" t="s">
        <v>280</v>
      </c>
      <c r="I2007" t="s">
        <v>2718</v>
      </c>
      <c r="J2007">
        <v>303000</v>
      </c>
      <c r="K2007" t="s">
        <v>626</v>
      </c>
      <c r="L2007">
        <v>303245</v>
      </c>
      <c r="M2007">
        <v>0</v>
      </c>
      <c r="N2007" t="s">
        <v>629</v>
      </c>
      <c r="O2007" t="s">
        <v>565</v>
      </c>
      <c r="P2007">
        <v>0</v>
      </c>
      <c r="Q2007">
        <v>917549.55</v>
      </c>
      <c r="R2007">
        <v>-275352</v>
      </c>
      <c r="S2007">
        <v>0</v>
      </c>
      <c r="T2007">
        <v>0</v>
      </c>
      <c r="U2007">
        <v>642197.55000000005</v>
      </c>
      <c r="V2007">
        <v>0</v>
      </c>
      <c r="W2007">
        <v>917549.55</v>
      </c>
      <c r="X2007">
        <v>-275352</v>
      </c>
      <c r="Y2007">
        <v>0</v>
      </c>
      <c r="Z2007">
        <v>0</v>
      </c>
      <c r="AA2007">
        <v>642197.55000000005</v>
      </c>
    </row>
    <row r="2008" spans="1:27" ht="15" customHeight="1" x14ac:dyDescent="0.25">
      <c r="A2008" s="37" t="str">
        <f t="shared" si="93"/>
        <v>LECHIDIgnore</v>
      </c>
      <c r="B2008" s="37" t="str">
        <f>VLOOKUP(L2008,Mapping!D:F,3,0)</f>
        <v>Ignore</v>
      </c>
      <c r="C2008" s="37" t="str">
        <f>VLOOKUP(L2008,Mapping!D:G,4,0)</f>
        <v>Ignore</v>
      </c>
      <c r="D2008" s="38">
        <f t="shared" si="94"/>
        <v>0</v>
      </c>
      <c r="E2008" s="38">
        <f t="shared" si="95"/>
        <v>10.186014358</v>
      </c>
      <c r="F2008" s="37">
        <f>VLOOKUP(L2008,Mapping!D:H,5,0)</f>
        <v>0</v>
      </c>
      <c r="G2008" t="s">
        <v>562</v>
      </c>
      <c r="H2008" t="s">
        <v>280</v>
      </c>
      <c r="I2008" t="s">
        <v>2718</v>
      </c>
      <c r="J2008">
        <v>303000</v>
      </c>
      <c r="K2008" t="s">
        <v>626</v>
      </c>
      <c r="L2008">
        <v>390000</v>
      </c>
      <c r="M2008">
        <v>0</v>
      </c>
      <c r="N2008" t="s">
        <v>631</v>
      </c>
      <c r="O2008" t="s">
        <v>565</v>
      </c>
      <c r="P2008">
        <v>0</v>
      </c>
      <c r="Q2008">
        <v>101860143.58</v>
      </c>
      <c r="R2008">
        <v>0</v>
      </c>
      <c r="S2008">
        <v>0</v>
      </c>
      <c r="T2008">
        <v>0</v>
      </c>
      <c r="U2008">
        <v>101860143.58</v>
      </c>
      <c r="V2008">
        <v>0</v>
      </c>
      <c r="W2008">
        <v>101860143.58</v>
      </c>
      <c r="X2008">
        <v>0</v>
      </c>
      <c r="Y2008">
        <v>0</v>
      </c>
      <c r="Z2008">
        <v>0</v>
      </c>
      <c r="AA2008">
        <v>101860143.58</v>
      </c>
    </row>
    <row r="2009" spans="1:27" ht="15" customHeight="1" x14ac:dyDescent="0.25">
      <c r="A2009" s="37" t="str">
        <f t="shared" si="93"/>
        <v>LECHIDIgnore</v>
      </c>
      <c r="B2009" s="37" t="str">
        <f>VLOOKUP(L2009,Mapping!D:F,3,0)</f>
        <v>Ignore</v>
      </c>
      <c r="C2009" s="37" t="str">
        <f>VLOOKUP(L2009,Mapping!D:G,4,0)</f>
        <v>Ignore</v>
      </c>
      <c r="D2009" s="38">
        <f t="shared" si="94"/>
        <v>0</v>
      </c>
      <c r="E2009" s="38">
        <f t="shared" si="95"/>
        <v>-1.7539367969999999</v>
      </c>
      <c r="F2009" s="37">
        <f>VLOOKUP(L2009,Mapping!D:H,5,0)</f>
        <v>0</v>
      </c>
      <c r="G2009" t="s">
        <v>562</v>
      </c>
      <c r="H2009" t="s">
        <v>280</v>
      </c>
      <c r="I2009" t="s">
        <v>2718</v>
      </c>
      <c r="J2009">
        <v>303000</v>
      </c>
      <c r="K2009" t="s">
        <v>626</v>
      </c>
      <c r="L2009">
        <v>390001</v>
      </c>
      <c r="M2009">
        <v>0</v>
      </c>
      <c r="N2009" t="s">
        <v>632</v>
      </c>
      <c r="O2009" t="s">
        <v>565</v>
      </c>
      <c r="P2009">
        <v>-17539367.969999999</v>
      </c>
      <c r="Q2009">
        <v>0</v>
      </c>
      <c r="R2009">
        <v>0</v>
      </c>
      <c r="S2009">
        <v>0</v>
      </c>
      <c r="T2009">
        <v>-17539367.969999999</v>
      </c>
      <c r="U2009">
        <v>0</v>
      </c>
      <c r="V2009">
        <v>-17539367.969999999</v>
      </c>
      <c r="W2009">
        <v>0</v>
      </c>
      <c r="X2009">
        <v>0</v>
      </c>
      <c r="Y2009">
        <v>0</v>
      </c>
      <c r="Z2009">
        <v>-17539367.969999999</v>
      </c>
      <c r="AA2009">
        <v>0</v>
      </c>
    </row>
    <row r="2010" spans="1:27" ht="15" customHeight="1" x14ac:dyDescent="0.25">
      <c r="A2010" s="37" t="str">
        <f t="shared" si="93"/>
        <v>LECHIDIgnore</v>
      </c>
      <c r="B2010" s="37" t="str">
        <f>VLOOKUP(L2010,Mapping!D:F,3,0)</f>
        <v>Ignore</v>
      </c>
      <c r="C2010" s="37" t="str">
        <f>VLOOKUP(L2010,Mapping!D:G,4,0)</f>
        <v>Ignore</v>
      </c>
      <c r="D2010" s="38">
        <f t="shared" si="94"/>
        <v>0</v>
      </c>
      <c r="E2010" s="38">
        <f t="shared" si="95"/>
        <v>-0.62524765599999998</v>
      </c>
      <c r="F2010" s="37">
        <f>VLOOKUP(L2010,Mapping!D:H,5,0)</f>
        <v>0</v>
      </c>
      <c r="G2010" t="s">
        <v>562</v>
      </c>
      <c r="H2010" t="s">
        <v>280</v>
      </c>
      <c r="I2010" t="s">
        <v>2718</v>
      </c>
      <c r="J2010">
        <v>303000</v>
      </c>
      <c r="K2010" t="s">
        <v>626</v>
      </c>
      <c r="L2010">
        <v>390405</v>
      </c>
      <c r="M2010">
        <v>0</v>
      </c>
      <c r="N2010" t="s">
        <v>634</v>
      </c>
      <c r="O2010" t="s">
        <v>565</v>
      </c>
      <c r="P2010">
        <v>-6252476.5599999996</v>
      </c>
      <c r="Q2010">
        <v>0</v>
      </c>
      <c r="R2010">
        <v>0</v>
      </c>
      <c r="S2010">
        <v>0</v>
      </c>
      <c r="T2010">
        <v>-6252476.5599999996</v>
      </c>
      <c r="U2010">
        <v>0</v>
      </c>
      <c r="V2010">
        <v>-6252476.5599999996</v>
      </c>
      <c r="W2010">
        <v>0</v>
      </c>
      <c r="X2010">
        <v>0</v>
      </c>
      <c r="Y2010">
        <v>0</v>
      </c>
      <c r="Z2010">
        <v>-6252476.5599999996</v>
      </c>
      <c r="AA2010">
        <v>0</v>
      </c>
    </row>
    <row r="2011" spans="1:27" ht="15" customHeight="1" x14ac:dyDescent="0.25">
      <c r="A2011" s="37" t="str">
        <f t="shared" si="93"/>
        <v>LECHIDIgnore</v>
      </c>
      <c r="B2011" s="37" t="str">
        <f>VLOOKUP(L2011,Mapping!D:F,3,0)</f>
        <v>Ignore</v>
      </c>
      <c r="C2011" s="37" t="str">
        <f>VLOOKUP(L2011,Mapping!D:G,4,0)</f>
        <v>Ignore</v>
      </c>
      <c r="D2011" s="38">
        <f t="shared" si="94"/>
        <v>0</v>
      </c>
      <c r="E2011" s="38">
        <f t="shared" si="95"/>
        <v>1.726053E-3</v>
      </c>
      <c r="F2011" s="37">
        <f>VLOOKUP(L2011,Mapping!D:H,5,0)</f>
        <v>0</v>
      </c>
      <c r="G2011" t="s">
        <v>562</v>
      </c>
      <c r="H2011" t="s">
        <v>280</v>
      </c>
      <c r="I2011" t="s">
        <v>2718</v>
      </c>
      <c r="J2011">
        <v>303000</v>
      </c>
      <c r="K2011" t="s">
        <v>626</v>
      </c>
      <c r="L2011">
        <v>390406</v>
      </c>
      <c r="M2011">
        <v>0</v>
      </c>
      <c r="N2011" t="s">
        <v>935</v>
      </c>
      <c r="O2011" t="s">
        <v>565</v>
      </c>
      <c r="P2011">
        <v>0</v>
      </c>
      <c r="Q2011">
        <v>17260.53</v>
      </c>
      <c r="R2011">
        <v>0</v>
      </c>
      <c r="S2011">
        <v>0</v>
      </c>
      <c r="T2011">
        <v>0</v>
      </c>
      <c r="U2011">
        <v>17260.53</v>
      </c>
      <c r="V2011">
        <v>0</v>
      </c>
      <c r="W2011">
        <v>17260.53</v>
      </c>
      <c r="X2011">
        <v>0</v>
      </c>
      <c r="Y2011">
        <v>0</v>
      </c>
      <c r="Z2011">
        <v>0</v>
      </c>
      <c r="AA2011">
        <v>17260.53</v>
      </c>
    </row>
    <row r="2012" spans="1:27" ht="15" customHeight="1" x14ac:dyDescent="0.25">
      <c r="A2012" s="37" t="str">
        <f t="shared" si="93"/>
        <v>LECHIDIgnore</v>
      </c>
      <c r="B2012" s="37" t="str">
        <f>VLOOKUP(L2012,Mapping!D:F,3,0)</f>
        <v>Ignore</v>
      </c>
      <c r="C2012" s="37" t="str">
        <f>VLOOKUP(L2012,Mapping!D:G,4,0)</f>
        <v>Ignore</v>
      </c>
      <c r="D2012" s="38">
        <f t="shared" si="94"/>
        <v>0</v>
      </c>
      <c r="E2012" s="38">
        <f t="shared" si="95"/>
        <v>-2.0125177559999998</v>
      </c>
      <c r="F2012" s="37">
        <f>VLOOKUP(L2012,Mapping!D:H,5,0)</f>
        <v>0</v>
      </c>
      <c r="G2012" t="s">
        <v>562</v>
      </c>
      <c r="H2012" t="s">
        <v>280</v>
      </c>
      <c r="I2012" t="s">
        <v>2718</v>
      </c>
      <c r="J2012">
        <v>303000</v>
      </c>
      <c r="K2012" t="s">
        <v>626</v>
      </c>
      <c r="L2012">
        <v>390445</v>
      </c>
      <c r="M2012">
        <v>0</v>
      </c>
      <c r="N2012" t="s">
        <v>635</v>
      </c>
      <c r="O2012" t="s">
        <v>565</v>
      </c>
      <c r="P2012">
        <v>-20125177.559999999</v>
      </c>
      <c r="Q2012">
        <v>0</v>
      </c>
      <c r="R2012">
        <v>0</v>
      </c>
      <c r="S2012">
        <v>0</v>
      </c>
      <c r="T2012">
        <v>-20125177.559999999</v>
      </c>
      <c r="U2012">
        <v>0</v>
      </c>
      <c r="V2012">
        <v>-20125177.559999999</v>
      </c>
      <c r="W2012">
        <v>0</v>
      </c>
      <c r="X2012">
        <v>0</v>
      </c>
      <c r="Y2012">
        <v>0</v>
      </c>
      <c r="Z2012">
        <v>-20125177.559999999</v>
      </c>
      <c r="AA2012">
        <v>0</v>
      </c>
    </row>
    <row r="2013" spans="1:27" ht="15" customHeight="1" x14ac:dyDescent="0.25">
      <c r="A2013" s="37" t="str">
        <f t="shared" si="93"/>
        <v>LECHID5.3</v>
      </c>
      <c r="B2013" s="37">
        <f>VLOOKUP(L2013,Mapping!D:F,3,0)</f>
        <v>5.3</v>
      </c>
      <c r="C2013" s="37" t="str">
        <f>VLOOKUP(L2013,Mapping!D:G,4,0)</f>
        <v>Ignore</v>
      </c>
      <c r="D2013" s="38">
        <f t="shared" si="94"/>
        <v>2.622713574</v>
      </c>
      <c r="E2013" s="38">
        <f t="shared" si="95"/>
        <v>5.6076335999999998</v>
      </c>
      <c r="F2013" s="37">
        <f>VLOOKUP(L2013,Mapping!D:H,5,0)</f>
        <v>0</v>
      </c>
      <c r="G2013" t="s">
        <v>562</v>
      </c>
      <c r="H2013" t="s">
        <v>280</v>
      </c>
      <c r="I2013" t="s">
        <v>2718</v>
      </c>
      <c r="J2013">
        <v>410000</v>
      </c>
      <c r="K2013" t="s">
        <v>637</v>
      </c>
      <c r="L2013">
        <v>411100</v>
      </c>
      <c r="M2013">
        <v>0</v>
      </c>
      <c r="N2013" t="s">
        <v>694</v>
      </c>
      <c r="O2013" t="s">
        <v>565</v>
      </c>
      <c r="P2013">
        <v>0</v>
      </c>
      <c r="Q2013">
        <v>29849200.260000002</v>
      </c>
      <c r="R2013">
        <v>0</v>
      </c>
      <c r="S2013">
        <v>26227135.739999998</v>
      </c>
      <c r="T2013">
        <v>0</v>
      </c>
      <c r="U2013">
        <v>56076336</v>
      </c>
      <c r="V2013">
        <v>0</v>
      </c>
      <c r="W2013">
        <v>29849200.260000002</v>
      </c>
      <c r="X2013">
        <v>0</v>
      </c>
      <c r="Y2013">
        <v>26227135.739999998</v>
      </c>
      <c r="Z2013">
        <v>0</v>
      </c>
      <c r="AA2013">
        <v>56076336</v>
      </c>
    </row>
    <row r="2014" spans="1:27" ht="15" customHeight="1" x14ac:dyDescent="0.25">
      <c r="A2014" s="37" t="str">
        <f t="shared" si="93"/>
        <v>LECHIDIgnore</v>
      </c>
      <c r="B2014" s="37" t="str">
        <f>VLOOKUP(L2014,Mapping!D:F,3,0)</f>
        <v>Ignore</v>
      </c>
      <c r="C2014" s="37" t="str">
        <f>VLOOKUP(L2014,Mapping!D:G,4,0)</f>
        <v>Ignore</v>
      </c>
      <c r="D2014" s="38">
        <f t="shared" si="94"/>
        <v>-4.4529252130000003</v>
      </c>
      <c r="E2014" s="38">
        <f t="shared" si="95"/>
        <v>0.72069139199999999</v>
      </c>
      <c r="F2014" s="37">
        <f>VLOOKUP(L2014,Mapping!D:H,5,0)</f>
        <v>0</v>
      </c>
      <c r="G2014" t="s">
        <v>562</v>
      </c>
      <c r="H2014" t="s">
        <v>280</v>
      </c>
      <c r="I2014" t="s">
        <v>2718</v>
      </c>
      <c r="J2014">
        <v>430000</v>
      </c>
      <c r="K2014" t="s">
        <v>643</v>
      </c>
      <c r="L2014">
        <v>431100</v>
      </c>
      <c r="M2014">
        <v>0</v>
      </c>
      <c r="N2014" t="s">
        <v>727</v>
      </c>
      <c r="O2014" t="s">
        <v>565</v>
      </c>
      <c r="P2014">
        <v>0</v>
      </c>
      <c r="Q2014">
        <v>51736166.049999997</v>
      </c>
      <c r="R2014">
        <v>-44529252.130000003</v>
      </c>
      <c r="S2014">
        <v>0</v>
      </c>
      <c r="T2014">
        <v>0</v>
      </c>
      <c r="U2014">
        <v>7206913.9199999999</v>
      </c>
      <c r="V2014">
        <v>0</v>
      </c>
      <c r="W2014">
        <v>51736166.049999997</v>
      </c>
      <c r="X2014">
        <v>-44529252.130000003</v>
      </c>
      <c r="Y2014">
        <v>0</v>
      </c>
      <c r="Z2014">
        <v>0</v>
      </c>
      <c r="AA2014">
        <v>7206913.9199999999</v>
      </c>
    </row>
    <row r="2015" spans="1:27" ht="15" customHeight="1" x14ac:dyDescent="0.25">
      <c r="A2015" s="37" t="str">
        <f t="shared" si="93"/>
        <v>LECHIDIgnore</v>
      </c>
      <c r="B2015" s="37" t="str">
        <f>VLOOKUP(L2015,Mapping!D:F,3,0)</f>
        <v>Ignore</v>
      </c>
      <c r="C2015" s="37" t="str">
        <f>VLOOKUP(L2015,Mapping!D:G,4,0)</f>
        <v>Ignore</v>
      </c>
      <c r="D2015" s="38">
        <f t="shared" si="94"/>
        <v>2.967E-3</v>
      </c>
      <c r="E2015" s="38">
        <f t="shared" si="95"/>
        <v>1.6562500000000001E-2</v>
      </c>
      <c r="F2015" s="37">
        <f>VLOOKUP(L2015,Mapping!D:H,5,0)</f>
        <v>0</v>
      </c>
      <c r="G2015" t="s">
        <v>562</v>
      </c>
      <c r="H2015" t="s">
        <v>280</v>
      </c>
      <c r="I2015" t="s">
        <v>2718</v>
      </c>
      <c r="J2015">
        <v>430000</v>
      </c>
      <c r="K2015" t="s">
        <v>643</v>
      </c>
      <c r="L2015">
        <v>432130</v>
      </c>
      <c r="M2015">
        <v>0</v>
      </c>
      <c r="N2015" t="s">
        <v>645</v>
      </c>
      <c r="O2015" t="s">
        <v>565</v>
      </c>
      <c r="P2015">
        <v>0</v>
      </c>
      <c r="Q2015">
        <v>135955</v>
      </c>
      <c r="R2015">
        <v>0</v>
      </c>
      <c r="S2015">
        <v>29670</v>
      </c>
      <c r="T2015">
        <v>0</v>
      </c>
      <c r="U2015">
        <v>165625</v>
      </c>
      <c r="V2015">
        <v>0</v>
      </c>
      <c r="W2015">
        <v>135955</v>
      </c>
      <c r="X2015">
        <v>0</v>
      </c>
      <c r="Y2015">
        <v>29670</v>
      </c>
      <c r="Z2015">
        <v>0</v>
      </c>
      <c r="AA2015">
        <v>165625</v>
      </c>
    </row>
    <row r="2016" spans="1:27" ht="15" customHeight="1" x14ac:dyDescent="0.25">
      <c r="A2016" s="37" t="str">
        <f t="shared" si="93"/>
        <v>LECHID5.1</v>
      </c>
      <c r="B2016" s="37">
        <f>VLOOKUP(L2016,Mapping!D:F,3,0)</f>
        <v>5.0999999999999996</v>
      </c>
      <c r="C2016" s="37" t="str">
        <f>VLOOKUP(L2016,Mapping!D:G,4,0)</f>
        <v>Ignore</v>
      </c>
      <c r="D2016" s="38">
        <f t="shared" si="94"/>
        <v>2.4580557999999999E-2</v>
      </c>
      <c r="E2016" s="38">
        <f t="shared" si="95"/>
        <v>0.11015996100000001</v>
      </c>
      <c r="F2016" s="37">
        <f>VLOOKUP(L2016,Mapping!D:H,5,0)</f>
        <v>0</v>
      </c>
      <c r="G2016" t="s">
        <v>562</v>
      </c>
      <c r="H2016" t="s">
        <v>280</v>
      </c>
      <c r="I2016" t="s">
        <v>2718</v>
      </c>
      <c r="J2016">
        <v>450000</v>
      </c>
      <c r="K2016" t="s">
        <v>647</v>
      </c>
      <c r="L2016">
        <v>451100</v>
      </c>
      <c r="M2016">
        <v>0</v>
      </c>
      <c r="N2016" t="s">
        <v>695</v>
      </c>
      <c r="O2016" t="s">
        <v>565</v>
      </c>
      <c r="P2016">
        <v>0</v>
      </c>
      <c r="Q2016">
        <v>855794.03</v>
      </c>
      <c r="R2016">
        <v>0</v>
      </c>
      <c r="S2016">
        <v>245805.58</v>
      </c>
      <c r="T2016">
        <v>0</v>
      </c>
      <c r="U2016">
        <v>1101599.6100000001</v>
      </c>
      <c r="V2016">
        <v>0</v>
      </c>
      <c r="W2016">
        <v>855794.03</v>
      </c>
      <c r="X2016">
        <v>0</v>
      </c>
      <c r="Y2016">
        <v>245805.58</v>
      </c>
      <c r="Z2016">
        <v>0</v>
      </c>
      <c r="AA2016">
        <v>1101599.6100000001</v>
      </c>
    </row>
    <row r="2017" spans="1:27" ht="15" customHeight="1" x14ac:dyDescent="0.25">
      <c r="A2017" s="37" t="str">
        <f t="shared" si="93"/>
        <v>LECHID5.2</v>
      </c>
      <c r="B2017" s="37">
        <f>VLOOKUP(L2017,Mapping!D:F,3,0)</f>
        <v>5.2</v>
      </c>
      <c r="C2017" s="37" t="str">
        <f>VLOOKUP(L2017,Mapping!D:G,4,0)</f>
        <v>Ignore</v>
      </c>
      <c r="D2017" s="38">
        <f t="shared" si="94"/>
        <v>4.1043E-5</v>
      </c>
      <c r="E2017" s="38">
        <f t="shared" si="95"/>
        <v>7.320599999999999E-5</v>
      </c>
      <c r="F2017" s="37">
        <f>VLOOKUP(L2017,Mapping!D:H,5,0)</f>
        <v>0</v>
      </c>
      <c r="G2017" t="s">
        <v>562</v>
      </c>
      <c r="H2017" t="s">
        <v>280</v>
      </c>
      <c r="I2017" t="s">
        <v>2718</v>
      </c>
      <c r="J2017">
        <v>450000</v>
      </c>
      <c r="K2017" t="s">
        <v>647</v>
      </c>
      <c r="L2017">
        <v>452111</v>
      </c>
      <c r="M2017">
        <v>0</v>
      </c>
      <c r="N2017" t="s">
        <v>649</v>
      </c>
      <c r="O2017" t="s">
        <v>565</v>
      </c>
      <c r="P2017">
        <v>0</v>
      </c>
      <c r="Q2017">
        <v>321.63</v>
      </c>
      <c r="R2017">
        <v>0</v>
      </c>
      <c r="S2017">
        <v>410.43</v>
      </c>
      <c r="T2017">
        <v>0</v>
      </c>
      <c r="U2017">
        <v>732.06</v>
      </c>
      <c r="V2017">
        <v>0</v>
      </c>
      <c r="W2017">
        <v>321.63</v>
      </c>
      <c r="X2017">
        <v>0</v>
      </c>
      <c r="Y2017">
        <v>410.43</v>
      </c>
      <c r="Z2017">
        <v>0</v>
      </c>
      <c r="AA2017">
        <v>732.06</v>
      </c>
    </row>
    <row r="2018" spans="1:27" ht="15" customHeight="1" x14ac:dyDescent="0.25">
      <c r="A2018" s="37" t="str">
        <f t="shared" si="93"/>
        <v>LECHID5.2</v>
      </c>
      <c r="B2018" s="37">
        <f>VLOOKUP(L2018,Mapping!D:F,3,0)</f>
        <v>5.2</v>
      </c>
      <c r="C2018" s="37" t="str">
        <f>VLOOKUP(L2018,Mapping!D:G,4,0)</f>
        <v>Ignore</v>
      </c>
      <c r="D2018" s="38">
        <f t="shared" si="94"/>
        <v>5.5350000000000003E-2</v>
      </c>
      <c r="E2018" s="38">
        <f t="shared" si="95"/>
        <v>0.11070000000000001</v>
      </c>
      <c r="F2018" s="37">
        <f>VLOOKUP(L2018,Mapping!D:H,5,0)</f>
        <v>0</v>
      </c>
      <c r="G2018" t="s">
        <v>562</v>
      </c>
      <c r="H2018" t="s">
        <v>280</v>
      </c>
      <c r="I2018" t="s">
        <v>2718</v>
      </c>
      <c r="J2018">
        <v>450000</v>
      </c>
      <c r="K2018" t="s">
        <v>647</v>
      </c>
      <c r="L2018">
        <v>452130</v>
      </c>
      <c r="M2018">
        <v>0</v>
      </c>
      <c r="N2018" t="s">
        <v>651</v>
      </c>
      <c r="O2018" t="s">
        <v>565</v>
      </c>
      <c r="P2018">
        <v>0</v>
      </c>
      <c r="Q2018">
        <v>553500</v>
      </c>
      <c r="R2018">
        <v>0</v>
      </c>
      <c r="S2018">
        <v>553500</v>
      </c>
      <c r="T2018">
        <v>0</v>
      </c>
      <c r="U2018">
        <v>1107000</v>
      </c>
      <c r="V2018">
        <v>0</v>
      </c>
      <c r="W2018">
        <v>553500</v>
      </c>
      <c r="X2018">
        <v>0</v>
      </c>
      <c r="Y2018">
        <v>553500</v>
      </c>
      <c r="Z2018">
        <v>0</v>
      </c>
      <c r="AA2018">
        <v>1107000</v>
      </c>
    </row>
    <row r="2019" spans="1:27" ht="15" customHeight="1" x14ac:dyDescent="0.25">
      <c r="A2019" s="37" t="str">
        <f t="shared" si="93"/>
        <v>LECHID5.2</v>
      </c>
      <c r="B2019" s="37">
        <f>VLOOKUP(L2019,Mapping!D:F,3,0)</f>
        <v>5.2</v>
      </c>
      <c r="C2019" s="37" t="str">
        <f>VLOOKUP(L2019,Mapping!D:G,4,0)</f>
        <v>Ignore</v>
      </c>
      <c r="D2019" s="38">
        <f t="shared" si="94"/>
        <v>1.5252944000000001E-2</v>
      </c>
      <c r="E2019" s="38">
        <f t="shared" si="95"/>
        <v>3.3131424999999999E-2</v>
      </c>
      <c r="F2019" s="37">
        <f>VLOOKUP(L2019,Mapping!D:H,5,0)</f>
        <v>0</v>
      </c>
      <c r="G2019" t="s">
        <v>562</v>
      </c>
      <c r="H2019" t="s">
        <v>280</v>
      </c>
      <c r="I2019" t="s">
        <v>2718</v>
      </c>
      <c r="J2019">
        <v>450000</v>
      </c>
      <c r="K2019" t="s">
        <v>647</v>
      </c>
      <c r="L2019">
        <v>452247</v>
      </c>
      <c r="M2019">
        <v>0</v>
      </c>
      <c r="N2019" t="s">
        <v>655</v>
      </c>
      <c r="O2019" t="s">
        <v>565</v>
      </c>
      <c r="P2019">
        <v>0</v>
      </c>
      <c r="Q2019">
        <v>178784.81</v>
      </c>
      <c r="R2019">
        <v>0</v>
      </c>
      <c r="S2019">
        <v>152529.44</v>
      </c>
      <c r="T2019">
        <v>0</v>
      </c>
      <c r="U2019">
        <v>331314.25</v>
      </c>
      <c r="V2019">
        <v>0</v>
      </c>
      <c r="W2019">
        <v>178784.81</v>
      </c>
      <c r="X2019">
        <v>0</v>
      </c>
      <c r="Y2019">
        <v>152529.44</v>
      </c>
      <c r="Z2019">
        <v>0</v>
      </c>
      <c r="AA2019">
        <v>331314.25</v>
      </c>
    </row>
    <row r="2020" spans="1:27" ht="15" customHeight="1" x14ac:dyDescent="0.25">
      <c r="A2020" s="37" t="str">
        <f t="shared" si="93"/>
        <v>LECHID5.5</v>
      </c>
      <c r="B2020" s="37">
        <f>VLOOKUP(L2020,Mapping!D:F,3,0)</f>
        <v>5.5</v>
      </c>
      <c r="C2020" s="37" t="str">
        <f>VLOOKUP(L2020,Mapping!D:G,4,0)</f>
        <v>Ignore</v>
      </c>
      <c r="D2020" s="38">
        <f t="shared" si="94"/>
        <v>1.8287520000000001E-3</v>
      </c>
      <c r="E2020" s="38">
        <f t="shared" si="95"/>
        <v>1.8287520000000001E-3</v>
      </c>
      <c r="F2020" s="37">
        <f>VLOOKUP(L2020,Mapping!D:H,5,0)</f>
        <v>0</v>
      </c>
      <c r="G2020" t="s">
        <v>562</v>
      </c>
      <c r="H2020" t="s">
        <v>280</v>
      </c>
      <c r="I2020" t="s">
        <v>2718</v>
      </c>
      <c r="J2020">
        <v>460000</v>
      </c>
      <c r="K2020" t="s">
        <v>656</v>
      </c>
      <c r="L2020">
        <v>452233</v>
      </c>
      <c r="M2020">
        <v>0</v>
      </c>
      <c r="N2020" t="s">
        <v>657</v>
      </c>
      <c r="O2020" t="s">
        <v>565</v>
      </c>
      <c r="P2020">
        <v>0</v>
      </c>
      <c r="Q2020">
        <v>0</v>
      </c>
      <c r="R2020">
        <v>0</v>
      </c>
      <c r="S2020">
        <v>18287.52</v>
      </c>
      <c r="T2020">
        <v>0</v>
      </c>
      <c r="U2020">
        <v>18287.52</v>
      </c>
      <c r="V2020">
        <v>0</v>
      </c>
      <c r="W2020">
        <v>0</v>
      </c>
      <c r="X2020">
        <v>0</v>
      </c>
      <c r="Y2020">
        <v>18287.52</v>
      </c>
      <c r="Z2020">
        <v>0</v>
      </c>
      <c r="AA2020">
        <v>18287.52</v>
      </c>
    </row>
    <row r="2021" spans="1:27" ht="15" customHeight="1" x14ac:dyDescent="0.25">
      <c r="A2021" s="37" t="str">
        <f t="shared" si="93"/>
        <v>LECHID5.5</v>
      </c>
      <c r="B2021" s="37">
        <f>VLOOKUP(L2021,Mapping!D:F,3,0)</f>
        <v>5.5</v>
      </c>
      <c r="C2021" s="37" t="str">
        <f>VLOOKUP(L2021,Mapping!D:G,4,0)</f>
        <v>Ignore</v>
      </c>
      <c r="D2021" s="38">
        <f t="shared" si="94"/>
        <v>5.435E-5</v>
      </c>
      <c r="E2021" s="38">
        <f t="shared" si="95"/>
        <v>9.3006999999999999E-5</v>
      </c>
      <c r="F2021" s="37">
        <f>VLOOKUP(L2021,Mapping!D:H,5,0)</f>
        <v>0</v>
      </c>
      <c r="G2021" t="s">
        <v>562</v>
      </c>
      <c r="H2021" t="s">
        <v>280</v>
      </c>
      <c r="I2021" t="s">
        <v>2718</v>
      </c>
      <c r="J2021">
        <v>460000</v>
      </c>
      <c r="K2021" t="s">
        <v>656</v>
      </c>
      <c r="L2021">
        <v>455103</v>
      </c>
      <c r="M2021">
        <v>0</v>
      </c>
      <c r="N2021" t="s">
        <v>658</v>
      </c>
      <c r="O2021" t="s">
        <v>565</v>
      </c>
      <c r="P2021">
        <v>0</v>
      </c>
      <c r="Q2021">
        <v>386.57</v>
      </c>
      <c r="R2021">
        <v>0</v>
      </c>
      <c r="S2021">
        <v>543.5</v>
      </c>
      <c r="T2021">
        <v>0</v>
      </c>
      <c r="U2021">
        <v>930.07</v>
      </c>
      <c r="V2021">
        <v>0</v>
      </c>
      <c r="W2021">
        <v>386.57</v>
      </c>
      <c r="X2021">
        <v>0</v>
      </c>
      <c r="Y2021">
        <v>543.5</v>
      </c>
      <c r="Z2021">
        <v>0</v>
      </c>
      <c r="AA2021">
        <v>930.07</v>
      </c>
    </row>
    <row r="2022" spans="1:27" ht="15" customHeight="1" x14ac:dyDescent="0.25">
      <c r="A2022" s="37" t="str">
        <f t="shared" si="93"/>
        <v>LECHID5.5</v>
      </c>
      <c r="B2022" s="37">
        <f>VLOOKUP(L2022,Mapping!D:F,3,0)</f>
        <v>5.5</v>
      </c>
      <c r="C2022" s="37" t="str">
        <f>VLOOKUP(L2022,Mapping!D:G,4,0)</f>
        <v>Ignore</v>
      </c>
      <c r="D2022" s="38">
        <f t="shared" si="94"/>
        <v>0</v>
      </c>
      <c r="E2022" s="38">
        <f t="shared" si="95"/>
        <v>-1.6541E-5</v>
      </c>
      <c r="F2022" s="37">
        <f>VLOOKUP(L2022,Mapping!D:H,5,0)</f>
        <v>0</v>
      </c>
      <c r="G2022" t="s">
        <v>562</v>
      </c>
      <c r="H2022" t="s">
        <v>280</v>
      </c>
      <c r="I2022" t="s">
        <v>2718</v>
      </c>
      <c r="J2022">
        <v>460000</v>
      </c>
      <c r="K2022" t="s">
        <v>656</v>
      </c>
      <c r="L2022">
        <v>460000</v>
      </c>
      <c r="M2022">
        <v>0</v>
      </c>
      <c r="N2022" t="s">
        <v>706</v>
      </c>
      <c r="O2022" t="s">
        <v>565</v>
      </c>
      <c r="P2022">
        <v>-165.41</v>
      </c>
      <c r="Q2022">
        <v>0</v>
      </c>
      <c r="R2022">
        <v>0</v>
      </c>
      <c r="S2022">
        <v>0</v>
      </c>
      <c r="T2022">
        <v>-165.41</v>
      </c>
      <c r="U2022">
        <v>0</v>
      </c>
      <c r="V2022">
        <v>-165.41</v>
      </c>
      <c r="W2022">
        <v>0</v>
      </c>
      <c r="X2022">
        <v>0</v>
      </c>
      <c r="Y2022">
        <v>0</v>
      </c>
      <c r="Z2022">
        <v>-165.41</v>
      </c>
      <c r="AA2022">
        <v>0</v>
      </c>
    </row>
    <row r="2023" spans="1:27" ht="15" customHeight="1" x14ac:dyDescent="0.25">
      <c r="A2023" s="37" t="str">
        <f t="shared" si="93"/>
        <v>LECHID5.5</v>
      </c>
      <c r="B2023" s="37">
        <f>VLOOKUP(L2023,Mapping!D:F,3,0)</f>
        <v>5.5</v>
      </c>
      <c r="C2023" s="37" t="str">
        <f>VLOOKUP(L2023,Mapping!D:G,4,0)</f>
        <v>Ignore</v>
      </c>
      <c r="D2023" s="38">
        <f t="shared" si="94"/>
        <v>2.2588299999999999E-4</v>
      </c>
      <c r="E2023" s="38">
        <f t="shared" si="95"/>
        <v>4.5709999999999999E-6</v>
      </c>
      <c r="F2023" s="37">
        <f>VLOOKUP(L2023,Mapping!D:H,5,0)</f>
        <v>0</v>
      </c>
      <c r="G2023" t="s">
        <v>562</v>
      </c>
      <c r="H2023" t="s">
        <v>280</v>
      </c>
      <c r="I2023" t="s">
        <v>2718</v>
      </c>
      <c r="J2023">
        <v>460000</v>
      </c>
      <c r="K2023" t="s">
        <v>656</v>
      </c>
      <c r="L2023">
        <v>460100</v>
      </c>
      <c r="M2023">
        <v>0</v>
      </c>
      <c r="N2023" t="s">
        <v>729</v>
      </c>
      <c r="O2023" t="s">
        <v>565</v>
      </c>
      <c r="P2023">
        <v>-2213.12</v>
      </c>
      <c r="Q2023">
        <v>0</v>
      </c>
      <c r="R2023">
        <v>0</v>
      </c>
      <c r="S2023">
        <v>2258.83</v>
      </c>
      <c r="T2023">
        <v>0</v>
      </c>
      <c r="U2023">
        <v>45.71</v>
      </c>
      <c r="V2023">
        <v>-2213.12</v>
      </c>
      <c r="W2023">
        <v>0</v>
      </c>
      <c r="X2023">
        <v>0</v>
      </c>
      <c r="Y2023">
        <v>2258.83</v>
      </c>
      <c r="Z2023">
        <v>0</v>
      </c>
      <c r="AA2023">
        <v>45.71</v>
      </c>
    </row>
    <row r="2024" spans="1:27" ht="15" customHeight="1" x14ac:dyDescent="0.25">
      <c r="A2024" s="37" t="str">
        <f t="shared" si="93"/>
        <v>LECHID5.5</v>
      </c>
      <c r="B2024" s="37">
        <f>VLOOKUP(L2024,Mapping!D:F,3,0)</f>
        <v>5.5</v>
      </c>
      <c r="C2024" s="37" t="str">
        <f>VLOOKUP(L2024,Mapping!D:G,4,0)</f>
        <v>Ignore</v>
      </c>
      <c r="D2024" s="38">
        <f t="shared" si="94"/>
        <v>-2.2026399999999999E-4</v>
      </c>
      <c r="E2024" s="38">
        <f t="shared" si="95"/>
        <v>-8.7999999999999994E-8</v>
      </c>
      <c r="F2024" s="37">
        <f>VLOOKUP(L2024,Mapping!D:H,5,0)</f>
        <v>0</v>
      </c>
      <c r="G2024" t="s">
        <v>562</v>
      </c>
      <c r="H2024" t="s">
        <v>280</v>
      </c>
      <c r="I2024" t="s">
        <v>2718</v>
      </c>
      <c r="J2024">
        <v>460000</v>
      </c>
      <c r="K2024" t="s">
        <v>656</v>
      </c>
      <c r="L2024">
        <v>460101</v>
      </c>
      <c r="M2024">
        <v>0</v>
      </c>
      <c r="N2024" t="s">
        <v>732</v>
      </c>
      <c r="O2024" t="s">
        <v>565</v>
      </c>
      <c r="P2024">
        <v>0</v>
      </c>
      <c r="Q2024">
        <v>2201.7600000000002</v>
      </c>
      <c r="R2024">
        <v>-2202.64</v>
      </c>
      <c r="S2024">
        <v>0</v>
      </c>
      <c r="T2024">
        <v>-0.88</v>
      </c>
      <c r="U2024">
        <v>0</v>
      </c>
      <c r="V2024">
        <v>0</v>
      </c>
      <c r="W2024">
        <v>2201.7600000000002</v>
      </c>
      <c r="X2024">
        <v>-2202.64</v>
      </c>
      <c r="Y2024">
        <v>0</v>
      </c>
      <c r="Z2024">
        <v>-0.88</v>
      </c>
      <c r="AA2024">
        <v>0</v>
      </c>
    </row>
    <row r="2025" spans="1:27" ht="15" customHeight="1" x14ac:dyDescent="0.25">
      <c r="A2025" s="37" t="str">
        <f t="shared" si="93"/>
        <v>LECHID5.5</v>
      </c>
      <c r="B2025" s="37">
        <f>VLOOKUP(L2025,Mapping!D:F,3,0)</f>
        <v>5.5</v>
      </c>
      <c r="C2025" s="37" t="str">
        <f>VLOOKUP(L2025,Mapping!D:G,4,0)</f>
        <v>Ignore</v>
      </c>
      <c r="D2025" s="38">
        <f t="shared" si="94"/>
        <v>-5.6189999999999999E-6</v>
      </c>
      <c r="E2025" s="38">
        <f t="shared" si="95"/>
        <v>-4.4830000000000001E-6</v>
      </c>
      <c r="F2025" s="37">
        <f>VLOOKUP(L2025,Mapping!D:H,5,0)</f>
        <v>0</v>
      </c>
      <c r="G2025" t="s">
        <v>562</v>
      </c>
      <c r="H2025" t="s">
        <v>280</v>
      </c>
      <c r="I2025" t="s">
        <v>2718</v>
      </c>
      <c r="J2025">
        <v>460000</v>
      </c>
      <c r="K2025" t="s">
        <v>656</v>
      </c>
      <c r="L2025">
        <v>460143</v>
      </c>
      <c r="M2025">
        <v>0</v>
      </c>
      <c r="N2025" t="s">
        <v>730</v>
      </c>
      <c r="O2025" t="s">
        <v>565</v>
      </c>
      <c r="P2025">
        <v>0</v>
      </c>
      <c r="Q2025">
        <v>11.36</v>
      </c>
      <c r="R2025">
        <v>-56.19</v>
      </c>
      <c r="S2025">
        <v>0</v>
      </c>
      <c r="T2025">
        <v>-44.83</v>
      </c>
      <c r="U2025">
        <v>0</v>
      </c>
      <c r="V2025">
        <v>0</v>
      </c>
      <c r="W2025">
        <v>11.36</v>
      </c>
      <c r="X2025">
        <v>-56.19</v>
      </c>
      <c r="Y2025">
        <v>0</v>
      </c>
      <c r="Z2025">
        <v>-44.83</v>
      </c>
      <c r="AA2025">
        <v>0</v>
      </c>
    </row>
    <row r="2026" spans="1:27" ht="15" customHeight="1" x14ac:dyDescent="0.25">
      <c r="A2026" s="37" t="str">
        <f t="shared" si="93"/>
        <v>LECHID5.3</v>
      </c>
      <c r="B2026" s="37">
        <f>VLOOKUP(L2026,Mapping!D:F,3,0)</f>
        <v>5.3</v>
      </c>
      <c r="C2026" s="37" t="str">
        <f>VLOOKUP(L2026,Mapping!D:G,4,0)</f>
        <v>Ignore</v>
      </c>
      <c r="D2026" s="38">
        <f t="shared" si="94"/>
        <v>-0.19011952199999999</v>
      </c>
      <c r="E2026" s="38">
        <f t="shared" si="95"/>
        <v>-0.34397003399999998</v>
      </c>
      <c r="F2026" s="37">
        <f>VLOOKUP(L2026,Mapping!D:H,5,0)</f>
        <v>0</v>
      </c>
      <c r="G2026" t="s">
        <v>562</v>
      </c>
      <c r="H2026" t="s">
        <v>280</v>
      </c>
      <c r="I2026" t="s">
        <v>2718</v>
      </c>
      <c r="J2026">
        <v>510000</v>
      </c>
      <c r="K2026" t="s">
        <v>659</v>
      </c>
      <c r="L2026">
        <v>511100</v>
      </c>
      <c r="M2026">
        <v>0</v>
      </c>
      <c r="N2026" t="s">
        <v>696</v>
      </c>
      <c r="O2026" t="s">
        <v>565</v>
      </c>
      <c r="P2026">
        <v>-1538505.12</v>
      </c>
      <c r="Q2026">
        <v>0</v>
      </c>
      <c r="R2026">
        <v>-1901195.22</v>
      </c>
      <c r="S2026">
        <v>0</v>
      </c>
      <c r="T2026">
        <v>-3439700.34</v>
      </c>
      <c r="U2026">
        <v>0</v>
      </c>
      <c r="V2026">
        <v>-1538505.12</v>
      </c>
      <c r="W2026">
        <v>0</v>
      </c>
      <c r="X2026">
        <v>-1901195.22</v>
      </c>
      <c r="Y2026">
        <v>0</v>
      </c>
      <c r="Z2026">
        <v>-3439700.34</v>
      </c>
      <c r="AA2026">
        <v>0</v>
      </c>
    </row>
    <row r="2027" spans="1:27" ht="15" customHeight="1" x14ac:dyDescent="0.25">
      <c r="A2027" s="37" t="str">
        <f t="shared" si="93"/>
        <v>LECHIDIgnore</v>
      </c>
      <c r="B2027" s="37" t="str">
        <f>VLOOKUP(L2027,Mapping!D:F,3,0)</f>
        <v>Ignore</v>
      </c>
      <c r="C2027" s="37" t="str">
        <f>VLOOKUP(L2027,Mapping!D:G,4,0)</f>
        <v>Mirror</v>
      </c>
      <c r="D2027" s="38">
        <f t="shared" si="94"/>
        <v>0</v>
      </c>
      <c r="E2027" s="38">
        <f t="shared" si="95"/>
        <v>-1.9602899999999999E-4</v>
      </c>
      <c r="F2027" s="37">
        <f>VLOOKUP(L2027,Mapping!D:H,5,0)</f>
        <v>0</v>
      </c>
      <c r="G2027" t="s">
        <v>562</v>
      </c>
      <c r="H2027" t="s">
        <v>280</v>
      </c>
      <c r="I2027" t="s">
        <v>2718</v>
      </c>
      <c r="J2027">
        <v>550000</v>
      </c>
      <c r="K2027" t="s">
        <v>666</v>
      </c>
      <c r="L2027">
        <v>553007</v>
      </c>
      <c r="M2027">
        <v>0</v>
      </c>
      <c r="N2027" t="s">
        <v>667</v>
      </c>
      <c r="O2027" t="s">
        <v>565</v>
      </c>
      <c r="P2027">
        <v>-1960.29</v>
      </c>
      <c r="Q2027">
        <v>0</v>
      </c>
      <c r="R2027">
        <v>0</v>
      </c>
      <c r="S2027">
        <v>0</v>
      </c>
      <c r="T2027">
        <v>-1960.29</v>
      </c>
      <c r="U2027">
        <v>0</v>
      </c>
      <c r="V2027">
        <v>-1960.29</v>
      </c>
      <c r="W2027">
        <v>0</v>
      </c>
      <c r="X2027">
        <v>0</v>
      </c>
      <c r="Y2027">
        <v>0</v>
      </c>
      <c r="Z2027">
        <v>-1960.29</v>
      </c>
      <c r="AA2027">
        <v>0</v>
      </c>
    </row>
    <row r="2028" spans="1:27" ht="15" customHeight="1" x14ac:dyDescent="0.25">
      <c r="A2028" s="37" t="str">
        <f t="shared" si="93"/>
        <v>LECHIDIgnore</v>
      </c>
      <c r="B2028" s="37" t="str">
        <f>VLOOKUP(L2028,Mapping!D:F,3,0)</f>
        <v>Ignore</v>
      </c>
      <c r="C2028" s="37" t="str">
        <f>VLOOKUP(L2028,Mapping!D:G,4,0)</f>
        <v>Mirror</v>
      </c>
      <c r="D2028" s="38">
        <f t="shared" si="94"/>
        <v>-2.148896E-3</v>
      </c>
      <c r="E2028" s="38">
        <f t="shared" si="95"/>
        <v>-3.6617160000000002E-3</v>
      </c>
      <c r="F2028" s="37">
        <f>VLOOKUP(L2028,Mapping!D:H,5,0)</f>
        <v>0</v>
      </c>
      <c r="G2028" t="s">
        <v>562</v>
      </c>
      <c r="H2028" t="s">
        <v>280</v>
      </c>
      <c r="I2028" t="s">
        <v>2718</v>
      </c>
      <c r="J2028">
        <v>550000</v>
      </c>
      <c r="K2028" t="s">
        <v>666</v>
      </c>
      <c r="L2028">
        <v>553020</v>
      </c>
      <c r="M2028">
        <v>0</v>
      </c>
      <c r="N2028" t="s">
        <v>1284</v>
      </c>
      <c r="O2028" t="s">
        <v>565</v>
      </c>
      <c r="P2028">
        <v>-15128.2</v>
      </c>
      <c r="Q2028">
        <v>0</v>
      </c>
      <c r="R2028">
        <v>-21488.959999999999</v>
      </c>
      <c r="S2028">
        <v>0</v>
      </c>
      <c r="T2028">
        <v>-36617.160000000003</v>
      </c>
      <c r="U2028">
        <v>0</v>
      </c>
      <c r="V2028">
        <v>-15128.2</v>
      </c>
      <c r="W2028">
        <v>0</v>
      </c>
      <c r="X2028">
        <v>-21488.959999999999</v>
      </c>
      <c r="Y2028">
        <v>0</v>
      </c>
      <c r="Z2028">
        <v>-36617.160000000003</v>
      </c>
      <c r="AA2028">
        <v>0</v>
      </c>
    </row>
    <row r="2029" spans="1:27" ht="15" customHeight="1" x14ac:dyDescent="0.25">
      <c r="A2029" s="37" t="str">
        <f t="shared" si="93"/>
        <v>LECHIDIgnore</v>
      </c>
      <c r="B2029" s="37" t="str">
        <f>VLOOKUP(L2029,Mapping!D:F,3,0)</f>
        <v>Ignore</v>
      </c>
      <c r="C2029" s="37" t="str">
        <f>VLOOKUP(L2029,Mapping!D:G,4,0)</f>
        <v>Mirror</v>
      </c>
      <c r="D2029" s="38">
        <f t="shared" si="94"/>
        <v>-2.3600000000000001E-3</v>
      </c>
      <c r="E2029" s="38">
        <f t="shared" si="95"/>
        <v>-2.3600000000000001E-3</v>
      </c>
      <c r="F2029" s="37">
        <f>VLOOKUP(L2029,Mapping!D:H,5,0)</f>
        <v>0</v>
      </c>
      <c r="G2029" t="s">
        <v>562</v>
      </c>
      <c r="H2029" t="s">
        <v>280</v>
      </c>
      <c r="I2029" t="s">
        <v>2718</v>
      </c>
      <c r="J2029">
        <v>550000</v>
      </c>
      <c r="K2029" t="s">
        <v>666</v>
      </c>
      <c r="L2029">
        <v>553105</v>
      </c>
      <c r="M2029">
        <v>0</v>
      </c>
      <c r="N2029" t="s">
        <v>668</v>
      </c>
      <c r="O2029" t="s">
        <v>565</v>
      </c>
      <c r="P2029">
        <v>0</v>
      </c>
      <c r="Q2029">
        <v>0</v>
      </c>
      <c r="R2029">
        <v>-23600</v>
      </c>
      <c r="S2029">
        <v>0</v>
      </c>
      <c r="T2029">
        <v>-23600</v>
      </c>
      <c r="U2029">
        <v>0</v>
      </c>
      <c r="V2029">
        <v>0</v>
      </c>
      <c r="W2029">
        <v>0</v>
      </c>
      <c r="X2029">
        <v>-23600</v>
      </c>
      <c r="Y2029">
        <v>0</v>
      </c>
      <c r="Z2029">
        <v>-23600</v>
      </c>
      <c r="AA2029">
        <v>0</v>
      </c>
    </row>
    <row r="2030" spans="1:27" ht="15" customHeight="1" x14ac:dyDescent="0.25">
      <c r="A2030" s="37" t="str">
        <f t="shared" si="93"/>
        <v>LECHIDIgnore</v>
      </c>
      <c r="B2030" s="37" t="str">
        <f>VLOOKUP(L2030,Mapping!D:F,3,0)</f>
        <v>Ignore</v>
      </c>
      <c r="C2030" s="37" t="str">
        <f>VLOOKUP(L2030,Mapping!D:G,4,0)</f>
        <v>Mirror</v>
      </c>
      <c r="D2030" s="38">
        <f t="shared" si="94"/>
        <v>-1.413959E-3</v>
      </c>
      <c r="E2030" s="38">
        <f t="shared" si="95"/>
        <v>-1.857161E-3</v>
      </c>
      <c r="F2030" s="37">
        <f>VLOOKUP(L2030,Mapping!D:H,5,0)</f>
        <v>0</v>
      </c>
      <c r="G2030" t="s">
        <v>562</v>
      </c>
      <c r="H2030" t="s">
        <v>280</v>
      </c>
      <c r="I2030" t="s">
        <v>2718</v>
      </c>
      <c r="J2030">
        <v>550000</v>
      </c>
      <c r="K2030" t="s">
        <v>666</v>
      </c>
      <c r="L2030">
        <v>553107</v>
      </c>
      <c r="M2030">
        <v>0</v>
      </c>
      <c r="N2030" t="s">
        <v>669</v>
      </c>
      <c r="O2030" t="s">
        <v>565</v>
      </c>
      <c r="P2030">
        <v>-4432.0200000000004</v>
      </c>
      <c r="Q2030">
        <v>0</v>
      </c>
      <c r="R2030">
        <v>-14139.59</v>
      </c>
      <c r="S2030">
        <v>0</v>
      </c>
      <c r="T2030">
        <v>-18571.61</v>
      </c>
      <c r="U2030">
        <v>0</v>
      </c>
      <c r="V2030">
        <v>-4432.0200000000004</v>
      </c>
      <c r="W2030">
        <v>0</v>
      </c>
      <c r="X2030">
        <v>-14139.59</v>
      </c>
      <c r="Y2030">
        <v>0</v>
      </c>
      <c r="Z2030">
        <v>-18571.61</v>
      </c>
      <c r="AA2030">
        <v>0</v>
      </c>
    </row>
    <row r="2031" spans="1:27" ht="15" customHeight="1" x14ac:dyDescent="0.25">
      <c r="A2031" s="37" t="str">
        <f t="shared" si="93"/>
        <v>LECHIDIgnore</v>
      </c>
      <c r="B2031" s="37" t="str">
        <f>VLOOKUP(L2031,Mapping!D:F,3,0)</f>
        <v>Ignore</v>
      </c>
      <c r="C2031" s="37" t="str">
        <f>VLOOKUP(L2031,Mapping!D:G,4,0)</f>
        <v>Mirror</v>
      </c>
      <c r="D2031" s="38">
        <f t="shared" si="94"/>
        <v>4.0485671000000001E-2</v>
      </c>
      <c r="E2031" s="38">
        <f t="shared" si="95"/>
        <v>5.2947918000000004E-2</v>
      </c>
      <c r="F2031" s="37">
        <f>VLOOKUP(L2031,Mapping!D:H,5,0)</f>
        <v>0</v>
      </c>
      <c r="G2031" t="s">
        <v>562</v>
      </c>
      <c r="H2031" t="s">
        <v>280</v>
      </c>
      <c r="I2031" t="s">
        <v>2718</v>
      </c>
      <c r="J2031">
        <v>550000</v>
      </c>
      <c r="K2031" t="s">
        <v>666</v>
      </c>
      <c r="L2031">
        <v>553111</v>
      </c>
      <c r="M2031">
        <v>0</v>
      </c>
      <c r="N2031" t="s">
        <v>670</v>
      </c>
      <c r="O2031" t="s">
        <v>565</v>
      </c>
      <c r="P2031">
        <v>0</v>
      </c>
      <c r="Q2031">
        <v>124622.47</v>
      </c>
      <c r="R2031">
        <v>0</v>
      </c>
      <c r="S2031">
        <v>404856.71</v>
      </c>
      <c r="T2031">
        <v>0</v>
      </c>
      <c r="U2031">
        <v>529479.18000000005</v>
      </c>
      <c r="V2031">
        <v>0</v>
      </c>
      <c r="W2031">
        <v>124622.47</v>
      </c>
      <c r="X2031">
        <v>0</v>
      </c>
      <c r="Y2031">
        <v>404856.71</v>
      </c>
      <c r="Z2031">
        <v>0</v>
      </c>
      <c r="AA2031">
        <v>529479.18000000005</v>
      </c>
    </row>
    <row r="2032" spans="1:27" ht="15" customHeight="1" x14ac:dyDescent="0.25">
      <c r="A2032" s="37" t="str">
        <f t="shared" si="93"/>
        <v>LECHIDIgnore</v>
      </c>
      <c r="B2032" s="37" t="str">
        <f>VLOOKUP(L2032,Mapping!D:F,3,0)</f>
        <v>Ignore</v>
      </c>
      <c r="C2032" s="37" t="str">
        <f>VLOOKUP(L2032,Mapping!D:G,4,0)</f>
        <v>Mirror</v>
      </c>
      <c r="D2032" s="38">
        <f t="shared" si="94"/>
        <v>-9.3567699999999999E-4</v>
      </c>
      <c r="E2032" s="38">
        <f t="shared" si="95"/>
        <v>-1.285357E-3</v>
      </c>
      <c r="F2032" s="37">
        <f>VLOOKUP(L2032,Mapping!D:H,5,0)</f>
        <v>0</v>
      </c>
      <c r="G2032" t="s">
        <v>562</v>
      </c>
      <c r="H2032" t="s">
        <v>280</v>
      </c>
      <c r="I2032" t="s">
        <v>2718</v>
      </c>
      <c r="J2032">
        <v>550000</v>
      </c>
      <c r="K2032" t="s">
        <v>666</v>
      </c>
      <c r="L2032">
        <v>553117</v>
      </c>
      <c r="M2032">
        <v>0</v>
      </c>
      <c r="N2032" t="s">
        <v>1285</v>
      </c>
      <c r="O2032" t="s">
        <v>565</v>
      </c>
      <c r="P2032">
        <v>-3496.8</v>
      </c>
      <c r="Q2032">
        <v>0</v>
      </c>
      <c r="R2032">
        <v>-9356.77</v>
      </c>
      <c r="S2032">
        <v>0</v>
      </c>
      <c r="T2032">
        <v>-12853.57</v>
      </c>
      <c r="U2032">
        <v>0</v>
      </c>
      <c r="V2032">
        <v>-3496.8</v>
      </c>
      <c r="W2032">
        <v>0</v>
      </c>
      <c r="X2032">
        <v>-9356.77</v>
      </c>
      <c r="Y2032">
        <v>0</v>
      </c>
      <c r="Z2032">
        <v>-12853.57</v>
      </c>
      <c r="AA2032">
        <v>0</v>
      </c>
    </row>
    <row r="2033" spans="1:27" ht="15" customHeight="1" x14ac:dyDescent="0.25">
      <c r="A2033" s="37" t="str">
        <f t="shared" si="93"/>
        <v>LECHID6.1a</v>
      </c>
      <c r="B2033" s="37" t="str">
        <f>VLOOKUP(L2033,Mapping!D:F,3,0)</f>
        <v>6.1a</v>
      </c>
      <c r="C2033" s="37" t="str">
        <f>VLOOKUP(L2033,Mapping!D:G,4,0)</f>
        <v>Accrual</v>
      </c>
      <c r="D2033" s="38">
        <f t="shared" si="94"/>
        <v>-1.5630399999999999E-2</v>
      </c>
      <c r="E2033" s="38">
        <f t="shared" si="95"/>
        <v>-3.1375800000000002E-2</v>
      </c>
      <c r="F2033" s="37">
        <f>VLOOKUP(L2033,Mapping!D:H,5,0)</f>
        <v>0</v>
      </c>
      <c r="G2033" t="s">
        <v>562</v>
      </c>
      <c r="H2033" t="s">
        <v>280</v>
      </c>
      <c r="I2033" t="s">
        <v>2718</v>
      </c>
      <c r="J2033">
        <v>550000</v>
      </c>
      <c r="K2033" t="s">
        <v>666</v>
      </c>
      <c r="L2033">
        <v>553128</v>
      </c>
      <c r="M2033">
        <v>0</v>
      </c>
      <c r="N2033" t="s">
        <v>831</v>
      </c>
      <c r="O2033" t="s">
        <v>565</v>
      </c>
      <c r="P2033">
        <v>-157454</v>
      </c>
      <c r="Q2033">
        <v>0</v>
      </c>
      <c r="R2033">
        <v>-156304</v>
      </c>
      <c r="S2033">
        <v>0</v>
      </c>
      <c r="T2033">
        <v>-313758</v>
      </c>
      <c r="U2033">
        <v>0</v>
      </c>
      <c r="V2033">
        <v>-157454</v>
      </c>
      <c r="W2033">
        <v>0</v>
      </c>
      <c r="X2033">
        <v>-156304</v>
      </c>
      <c r="Y2033">
        <v>0</v>
      </c>
      <c r="Z2033">
        <v>-313758</v>
      </c>
      <c r="AA2033">
        <v>0</v>
      </c>
    </row>
    <row r="2034" spans="1:27" ht="15" customHeight="1" x14ac:dyDescent="0.25">
      <c r="A2034" s="37" t="str">
        <f t="shared" si="93"/>
        <v>LECHID6.1a</v>
      </c>
      <c r="B2034" s="37" t="str">
        <f>VLOOKUP(L2034,Mapping!D:F,3,0)</f>
        <v>6.1a</v>
      </c>
      <c r="C2034" s="37" t="str">
        <f>VLOOKUP(L2034,Mapping!D:G,4,0)</f>
        <v>Accrual</v>
      </c>
      <c r="D2034" s="38">
        <f t="shared" si="94"/>
        <v>-1.8628599999999999E-2</v>
      </c>
      <c r="E2034" s="38">
        <f t="shared" si="95"/>
        <v>-3.7376399999999997E-2</v>
      </c>
      <c r="F2034" s="37">
        <f>VLOOKUP(L2034,Mapping!D:H,5,0)</f>
        <v>0</v>
      </c>
      <c r="G2034" t="s">
        <v>562</v>
      </c>
      <c r="H2034" t="s">
        <v>280</v>
      </c>
      <c r="I2034" t="s">
        <v>2718</v>
      </c>
      <c r="J2034">
        <v>550000</v>
      </c>
      <c r="K2034" t="s">
        <v>666</v>
      </c>
      <c r="L2034">
        <v>553130</v>
      </c>
      <c r="M2034">
        <v>0</v>
      </c>
      <c r="N2034" t="s">
        <v>2254</v>
      </c>
      <c r="O2034" t="s">
        <v>565</v>
      </c>
      <c r="P2034">
        <v>-187478</v>
      </c>
      <c r="Q2034">
        <v>0</v>
      </c>
      <c r="R2034">
        <v>-186286</v>
      </c>
      <c r="S2034">
        <v>0</v>
      </c>
      <c r="T2034">
        <v>-373764</v>
      </c>
      <c r="U2034">
        <v>0</v>
      </c>
      <c r="V2034">
        <v>-187478</v>
      </c>
      <c r="W2034">
        <v>0</v>
      </c>
      <c r="X2034">
        <v>-186286</v>
      </c>
      <c r="Y2034">
        <v>0</v>
      </c>
      <c r="Z2034">
        <v>-373764</v>
      </c>
      <c r="AA2034">
        <v>0</v>
      </c>
    </row>
    <row r="2035" spans="1:27" ht="15" customHeight="1" x14ac:dyDescent="0.25">
      <c r="A2035" s="37" t="str">
        <f t="shared" si="93"/>
        <v>LECHID6.3</v>
      </c>
      <c r="B2035" s="37">
        <f>VLOOKUP(L2035,Mapping!D:F,3,0)</f>
        <v>6.3</v>
      </c>
      <c r="C2035" s="37" t="str">
        <f>VLOOKUP(L2035,Mapping!D:G,4,0)</f>
        <v>Mirror</v>
      </c>
      <c r="D2035" s="38">
        <f t="shared" si="94"/>
        <v>-1.56976E-4</v>
      </c>
      <c r="E2035" s="38">
        <f t="shared" si="95"/>
        <v>-2.8051399999999999E-4</v>
      </c>
      <c r="F2035" s="37">
        <f>VLOOKUP(L2035,Mapping!D:H,5,0)</f>
        <v>0</v>
      </c>
      <c r="G2035" t="s">
        <v>562</v>
      </c>
      <c r="H2035" t="s">
        <v>280</v>
      </c>
      <c r="I2035" t="s">
        <v>2718</v>
      </c>
      <c r="J2035">
        <v>550000</v>
      </c>
      <c r="K2035" t="s">
        <v>666</v>
      </c>
      <c r="L2035">
        <v>553131</v>
      </c>
      <c r="M2035">
        <v>0</v>
      </c>
      <c r="N2035" t="s">
        <v>671</v>
      </c>
      <c r="O2035" t="s">
        <v>565</v>
      </c>
      <c r="P2035">
        <v>-1235.3800000000001</v>
      </c>
      <c r="Q2035">
        <v>0</v>
      </c>
      <c r="R2035">
        <v>-1569.76</v>
      </c>
      <c r="S2035">
        <v>0</v>
      </c>
      <c r="T2035">
        <v>-2805.14</v>
      </c>
      <c r="U2035">
        <v>0</v>
      </c>
      <c r="V2035">
        <v>-1235.3800000000001</v>
      </c>
      <c r="W2035">
        <v>0</v>
      </c>
      <c r="X2035">
        <v>-1569.76</v>
      </c>
      <c r="Y2035">
        <v>0</v>
      </c>
      <c r="Z2035">
        <v>-2805.14</v>
      </c>
      <c r="AA2035">
        <v>0</v>
      </c>
    </row>
    <row r="2036" spans="1:27" ht="15" customHeight="1" x14ac:dyDescent="0.25">
      <c r="A2036" s="37" t="str">
        <f t="shared" si="93"/>
        <v>LECHIDIgnore</v>
      </c>
      <c r="B2036" s="37" t="str">
        <f>VLOOKUP(L2036,Mapping!D:F,3,0)</f>
        <v>Ignore</v>
      </c>
      <c r="C2036" s="37" t="str">
        <f>VLOOKUP(L2036,Mapping!D:G,4,0)</f>
        <v>Mirror</v>
      </c>
      <c r="D2036" s="38">
        <f t="shared" si="94"/>
        <v>-1.9046199999999999E-4</v>
      </c>
      <c r="E2036" s="38">
        <f t="shared" si="95"/>
        <v>-2.6036700000000001E-4</v>
      </c>
      <c r="F2036" s="37">
        <f>VLOOKUP(L2036,Mapping!D:H,5,0)</f>
        <v>0</v>
      </c>
      <c r="G2036" t="s">
        <v>562</v>
      </c>
      <c r="H2036" t="s">
        <v>280</v>
      </c>
      <c r="I2036" t="s">
        <v>2718</v>
      </c>
      <c r="J2036">
        <v>550000</v>
      </c>
      <c r="K2036" t="s">
        <v>666</v>
      </c>
      <c r="L2036">
        <v>553141</v>
      </c>
      <c r="M2036">
        <v>0</v>
      </c>
      <c r="N2036" t="s">
        <v>672</v>
      </c>
      <c r="O2036" t="s">
        <v>565</v>
      </c>
      <c r="P2036">
        <v>-699.05</v>
      </c>
      <c r="Q2036">
        <v>0</v>
      </c>
      <c r="R2036">
        <v>-1904.62</v>
      </c>
      <c r="S2036">
        <v>0</v>
      </c>
      <c r="T2036">
        <v>-2603.67</v>
      </c>
      <c r="U2036">
        <v>0</v>
      </c>
      <c r="V2036">
        <v>-699.05</v>
      </c>
      <c r="W2036">
        <v>0</v>
      </c>
      <c r="X2036">
        <v>-1904.62</v>
      </c>
      <c r="Y2036">
        <v>0</v>
      </c>
      <c r="Z2036">
        <v>-2603.67</v>
      </c>
      <c r="AA2036">
        <v>0</v>
      </c>
    </row>
    <row r="2037" spans="1:27" ht="15" customHeight="1" x14ac:dyDescent="0.25">
      <c r="A2037" s="37" t="str">
        <f t="shared" si="93"/>
        <v>LECHIDIgnore</v>
      </c>
      <c r="B2037" s="37" t="str">
        <f>VLOOKUP(L2037,Mapping!D:F,3,0)</f>
        <v>Ignore</v>
      </c>
      <c r="C2037" s="37" t="str">
        <f>VLOOKUP(L2037,Mapping!D:G,4,0)</f>
        <v>Mirror</v>
      </c>
      <c r="D2037" s="38">
        <f t="shared" si="94"/>
        <v>-1.382568E-3</v>
      </c>
      <c r="E2037" s="38">
        <f t="shared" si="95"/>
        <v>-1.8455779999999998E-3</v>
      </c>
      <c r="F2037" s="37">
        <f>VLOOKUP(L2037,Mapping!D:H,5,0)</f>
        <v>0</v>
      </c>
      <c r="G2037" t="s">
        <v>562</v>
      </c>
      <c r="H2037" t="s">
        <v>280</v>
      </c>
      <c r="I2037" t="s">
        <v>2718</v>
      </c>
      <c r="J2037">
        <v>550000</v>
      </c>
      <c r="K2037" t="s">
        <v>666</v>
      </c>
      <c r="L2037">
        <v>553147</v>
      </c>
      <c r="M2037">
        <v>0</v>
      </c>
      <c r="N2037" t="s">
        <v>951</v>
      </c>
      <c r="O2037" t="s">
        <v>565</v>
      </c>
      <c r="P2037">
        <v>-4630.1000000000004</v>
      </c>
      <c r="Q2037">
        <v>0</v>
      </c>
      <c r="R2037">
        <v>-13825.68</v>
      </c>
      <c r="S2037">
        <v>0</v>
      </c>
      <c r="T2037">
        <v>-18455.78</v>
      </c>
      <c r="U2037">
        <v>0</v>
      </c>
      <c r="V2037">
        <v>-4630.1000000000004</v>
      </c>
      <c r="W2037">
        <v>0</v>
      </c>
      <c r="X2037">
        <v>-13825.68</v>
      </c>
      <c r="Y2037">
        <v>0</v>
      </c>
      <c r="Z2037">
        <v>-18455.78</v>
      </c>
      <c r="AA2037">
        <v>0</v>
      </c>
    </row>
    <row r="2038" spans="1:27" ht="15" customHeight="1" x14ac:dyDescent="0.25">
      <c r="A2038" s="37" t="str">
        <f t="shared" si="93"/>
        <v>LECHID6.1a</v>
      </c>
      <c r="B2038" s="37" t="str">
        <f>VLOOKUP(L2038,Mapping!D:F,3,0)</f>
        <v>6.1a</v>
      </c>
      <c r="C2038" s="37" t="str">
        <f>VLOOKUP(L2038,Mapping!D:G,4,0)</f>
        <v>Accrual</v>
      </c>
      <c r="D2038" s="38">
        <f t="shared" si="94"/>
        <v>-8.00218E-4</v>
      </c>
      <c r="E2038" s="38">
        <f t="shared" si="95"/>
        <v>-1.6276649999999999E-3</v>
      </c>
      <c r="F2038" s="37">
        <f>VLOOKUP(L2038,Mapping!D:H,5,0)</f>
        <v>0</v>
      </c>
      <c r="G2038" t="s">
        <v>562</v>
      </c>
      <c r="H2038" t="s">
        <v>280</v>
      </c>
      <c r="I2038" t="s">
        <v>2718</v>
      </c>
      <c r="J2038">
        <v>550000</v>
      </c>
      <c r="K2038" t="s">
        <v>666</v>
      </c>
      <c r="L2038">
        <v>553171</v>
      </c>
      <c r="M2038">
        <v>0</v>
      </c>
      <c r="N2038" t="s">
        <v>673</v>
      </c>
      <c r="O2038" t="s">
        <v>565</v>
      </c>
      <c r="P2038">
        <v>-8274.4699999999993</v>
      </c>
      <c r="Q2038">
        <v>0</v>
      </c>
      <c r="R2038">
        <v>-8002.18</v>
      </c>
      <c r="S2038">
        <v>0</v>
      </c>
      <c r="T2038">
        <v>-16276.65</v>
      </c>
      <c r="U2038">
        <v>0</v>
      </c>
      <c r="V2038">
        <v>-8274.4699999999993</v>
      </c>
      <c r="W2038">
        <v>0</v>
      </c>
      <c r="X2038">
        <v>-8002.18</v>
      </c>
      <c r="Y2038">
        <v>0</v>
      </c>
      <c r="Z2038">
        <v>-16276.65</v>
      </c>
      <c r="AA2038">
        <v>0</v>
      </c>
    </row>
    <row r="2039" spans="1:27" ht="15" customHeight="1" x14ac:dyDescent="0.25">
      <c r="A2039" s="37" t="str">
        <f t="shared" si="93"/>
        <v>LECHID6.1a</v>
      </c>
      <c r="B2039" s="37" t="str">
        <f>VLOOKUP(L2039,Mapping!D:F,3,0)</f>
        <v>6.1a</v>
      </c>
      <c r="C2039" s="37" t="str">
        <f>VLOOKUP(L2039,Mapping!D:G,4,0)</f>
        <v>Accrual</v>
      </c>
      <c r="D2039" s="38">
        <f t="shared" si="94"/>
        <v>-2.1322E-5</v>
      </c>
      <c r="E2039" s="38">
        <f t="shared" si="95"/>
        <v>-4.6226000000000001E-5</v>
      </c>
      <c r="F2039" s="37">
        <f>VLOOKUP(L2039,Mapping!D:H,5,0)</f>
        <v>0</v>
      </c>
      <c r="G2039" t="s">
        <v>562</v>
      </c>
      <c r="H2039" t="s">
        <v>280</v>
      </c>
      <c r="I2039" t="s">
        <v>2718</v>
      </c>
      <c r="J2039">
        <v>550000</v>
      </c>
      <c r="K2039" t="s">
        <v>666</v>
      </c>
      <c r="L2039">
        <v>553176</v>
      </c>
      <c r="M2039">
        <v>0</v>
      </c>
      <c r="N2039" t="s">
        <v>674</v>
      </c>
      <c r="O2039" t="s">
        <v>565</v>
      </c>
      <c r="P2039">
        <v>-249.04</v>
      </c>
      <c r="Q2039">
        <v>0</v>
      </c>
      <c r="R2039">
        <v>-213.22</v>
      </c>
      <c r="S2039">
        <v>0</v>
      </c>
      <c r="T2039">
        <v>-462.26</v>
      </c>
      <c r="U2039">
        <v>0</v>
      </c>
      <c r="V2039">
        <v>-249.04</v>
      </c>
      <c r="W2039">
        <v>0</v>
      </c>
      <c r="X2039">
        <v>-213.22</v>
      </c>
      <c r="Y2039">
        <v>0</v>
      </c>
      <c r="Z2039">
        <v>-462.26</v>
      </c>
      <c r="AA2039">
        <v>0</v>
      </c>
    </row>
    <row r="2040" spans="1:27" ht="15" customHeight="1" x14ac:dyDescent="0.25">
      <c r="A2040" s="37" t="str">
        <f t="shared" si="93"/>
        <v>LECHIDIgnore</v>
      </c>
      <c r="B2040" s="37" t="str">
        <f>VLOOKUP(L2040,Mapping!D:F,3,0)</f>
        <v>Ignore</v>
      </c>
      <c r="C2040" s="37" t="str">
        <f>VLOOKUP(L2040,Mapping!D:G,4,0)</f>
        <v>Mirror</v>
      </c>
      <c r="D2040" s="38">
        <f t="shared" si="94"/>
        <v>-2.6393033000000003E-2</v>
      </c>
      <c r="E2040" s="38">
        <f t="shared" si="95"/>
        <v>-3.5180212000000002E-2</v>
      </c>
      <c r="F2040" s="37">
        <f>VLOOKUP(L2040,Mapping!D:H,5,0)</f>
        <v>0</v>
      </c>
      <c r="G2040" t="s">
        <v>562</v>
      </c>
      <c r="H2040" t="s">
        <v>280</v>
      </c>
      <c r="I2040" t="s">
        <v>2718</v>
      </c>
      <c r="J2040">
        <v>550000</v>
      </c>
      <c r="K2040" t="s">
        <v>666</v>
      </c>
      <c r="L2040">
        <v>553180</v>
      </c>
      <c r="M2040">
        <v>0</v>
      </c>
      <c r="N2040" t="s">
        <v>675</v>
      </c>
      <c r="O2040" t="s">
        <v>565</v>
      </c>
      <c r="P2040">
        <v>-87871.79</v>
      </c>
      <c r="Q2040">
        <v>0</v>
      </c>
      <c r="R2040">
        <v>-263930.33</v>
      </c>
      <c r="S2040">
        <v>0</v>
      </c>
      <c r="T2040">
        <v>-351802.12</v>
      </c>
      <c r="U2040">
        <v>0</v>
      </c>
      <c r="V2040">
        <v>-87871.79</v>
      </c>
      <c r="W2040">
        <v>0</v>
      </c>
      <c r="X2040">
        <v>-263930.33</v>
      </c>
      <c r="Y2040">
        <v>0</v>
      </c>
      <c r="Z2040">
        <v>-351802.12</v>
      </c>
      <c r="AA2040">
        <v>0</v>
      </c>
    </row>
    <row r="2041" spans="1:27" ht="15" customHeight="1" x14ac:dyDescent="0.25">
      <c r="A2041" s="37" t="str">
        <f t="shared" si="93"/>
        <v>LECHID6.1a</v>
      </c>
      <c r="B2041" s="37" t="str">
        <f>VLOOKUP(L2041,Mapping!D:F,3,0)</f>
        <v>6.1a</v>
      </c>
      <c r="C2041" s="37" t="str">
        <f>VLOOKUP(L2041,Mapping!D:G,4,0)</f>
        <v>Accrual</v>
      </c>
      <c r="D2041" s="38">
        <f t="shared" si="94"/>
        <v>-3.8411764000000001E-2</v>
      </c>
      <c r="E2041" s="38">
        <f t="shared" si="95"/>
        <v>-7.8130682999999992E-2</v>
      </c>
      <c r="F2041" s="37">
        <f>VLOOKUP(L2041,Mapping!D:H,5,0)</f>
        <v>0</v>
      </c>
      <c r="G2041" t="s">
        <v>562</v>
      </c>
      <c r="H2041" t="s">
        <v>280</v>
      </c>
      <c r="I2041" t="s">
        <v>2718</v>
      </c>
      <c r="J2041">
        <v>550000</v>
      </c>
      <c r="K2041" t="s">
        <v>666</v>
      </c>
      <c r="L2041">
        <v>553190</v>
      </c>
      <c r="M2041">
        <v>0</v>
      </c>
      <c r="N2041" t="s">
        <v>676</v>
      </c>
      <c r="O2041" t="s">
        <v>565</v>
      </c>
      <c r="P2041">
        <v>-397189.19</v>
      </c>
      <c r="Q2041">
        <v>0</v>
      </c>
      <c r="R2041">
        <v>-384117.64</v>
      </c>
      <c r="S2041">
        <v>0</v>
      </c>
      <c r="T2041">
        <v>-781306.83</v>
      </c>
      <c r="U2041">
        <v>0</v>
      </c>
      <c r="V2041">
        <v>-397189.19</v>
      </c>
      <c r="W2041">
        <v>0</v>
      </c>
      <c r="X2041">
        <v>-384117.64</v>
      </c>
      <c r="Y2041">
        <v>0</v>
      </c>
      <c r="Z2041">
        <v>-781306.83</v>
      </c>
      <c r="AA2041">
        <v>0</v>
      </c>
    </row>
    <row r="2042" spans="1:27" ht="15" customHeight="1" x14ac:dyDescent="0.25">
      <c r="A2042" s="37" t="str">
        <f t="shared" si="93"/>
        <v>LECHID6.1</v>
      </c>
      <c r="B2042" s="37">
        <f>VLOOKUP(L2042,Mapping!D:F,3,0)</f>
        <v>6.1</v>
      </c>
      <c r="C2042" s="37" t="str">
        <f>VLOOKUP(L2042,Mapping!D:G,4,0)</f>
        <v>Accrual</v>
      </c>
      <c r="D2042" s="38">
        <f t="shared" si="94"/>
        <v>-4.6646092E-2</v>
      </c>
      <c r="E2042" s="38">
        <f t="shared" si="95"/>
        <v>-9.3580446999999997E-2</v>
      </c>
      <c r="F2042" s="37">
        <f>VLOOKUP(L2042,Mapping!D:H,5,0)</f>
        <v>0</v>
      </c>
      <c r="G2042" t="s">
        <v>562</v>
      </c>
      <c r="H2042" t="s">
        <v>280</v>
      </c>
      <c r="I2042" t="s">
        <v>2718</v>
      </c>
      <c r="J2042">
        <v>550000</v>
      </c>
      <c r="K2042" t="s">
        <v>666</v>
      </c>
      <c r="L2042">
        <v>553202</v>
      </c>
      <c r="M2042">
        <v>0</v>
      </c>
      <c r="N2042" t="s">
        <v>678</v>
      </c>
      <c r="O2042" t="s">
        <v>565</v>
      </c>
      <c r="P2042">
        <v>-469343.55</v>
      </c>
      <c r="Q2042">
        <v>0</v>
      </c>
      <c r="R2042">
        <v>-466460.92</v>
      </c>
      <c r="S2042">
        <v>0</v>
      </c>
      <c r="T2042">
        <v>-935804.47</v>
      </c>
      <c r="U2042">
        <v>0</v>
      </c>
      <c r="V2042">
        <v>-469343.55</v>
      </c>
      <c r="W2042">
        <v>0</v>
      </c>
      <c r="X2042">
        <v>-466460.92</v>
      </c>
      <c r="Y2042">
        <v>0</v>
      </c>
      <c r="Z2042">
        <v>-935804.47</v>
      </c>
      <c r="AA2042">
        <v>0</v>
      </c>
    </row>
    <row r="2043" spans="1:27" ht="15" customHeight="1" x14ac:dyDescent="0.25">
      <c r="A2043" s="37" t="str">
        <f t="shared" si="93"/>
        <v>LECHID6.1a</v>
      </c>
      <c r="B2043" s="37" t="str">
        <f>VLOOKUP(L2043,Mapping!D:F,3,0)</f>
        <v>6.1a</v>
      </c>
      <c r="C2043" s="37" t="str">
        <f>VLOOKUP(L2043,Mapping!D:G,4,0)</f>
        <v>Accrual</v>
      </c>
      <c r="D2043" s="38">
        <f t="shared" si="94"/>
        <v>2.7319999999999998E-6</v>
      </c>
      <c r="E2043" s="38">
        <f t="shared" si="95"/>
        <v>4.1199999999999999E-5</v>
      </c>
      <c r="F2043" s="37">
        <f>VLOOKUP(L2043,Mapping!D:H,5,0)</f>
        <v>0</v>
      </c>
      <c r="G2043" t="s">
        <v>562</v>
      </c>
      <c r="H2043" t="s">
        <v>280</v>
      </c>
      <c r="I2043" t="s">
        <v>2718</v>
      </c>
      <c r="J2043">
        <v>550000</v>
      </c>
      <c r="K2043" t="s">
        <v>666</v>
      </c>
      <c r="L2043">
        <v>553203</v>
      </c>
      <c r="M2043">
        <v>0</v>
      </c>
      <c r="N2043" t="s">
        <v>742</v>
      </c>
      <c r="O2043" t="s">
        <v>565</v>
      </c>
      <c r="P2043">
        <v>0</v>
      </c>
      <c r="Q2043">
        <v>384.68</v>
      </c>
      <c r="R2043">
        <v>0</v>
      </c>
      <c r="S2043">
        <v>27.32</v>
      </c>
      <c r="T2043">
        <v>0</v>
      </c>
      <c r="U2043">
        <v>412</v>
      </c>
      <c r="V2043">
        <v>0</v>
      </c>
      <c r="W2043">
        <v>384.68</v>
      </c>
      <c r="X2043">
        <v>0</v>
      </c>
      <c r="Y2043">
        <v>27.32</v>
      </c>
      <c r="Z2043">
        <v>0</v>
      </c>
      <c r="AA2043">
        <v>412</v>
      </c>
    </row>
    <row r="2044" spans="1:27" ht="15" customHeight="1" x14ac:dyDescent="0.25">
      <c r="A2044" s="37" t="str">
        <f t="shared" si="93"/>
        <v>LECHID6.1</v>
      </c>
      <c r="B2044" s="37">
        <f>VLOOKUP(L2044,Mapping!D:F,3,0)</f>
        <v>6.1</v>
      </c>
      <c r="C2044" s="37" t="str">
        <f>VLOOKUP(L2044,Mapping!D:G,4,0)</f>
        <v>Accrual</v>
      </c>
      <c r="D2044" s="38">
        <f t="shared" si="94"/>
        <v>5.6099412000000001E-2</v>
      </c>
      <c r="E2044" s="38">
        <f t="shared" si="95"/>
        <v>9.2931454000000011E-2</v>
      </c>
      <c r="F2044" s="37">
        <f>VLOOKUP(L2044,Mapping!D:H,5,0)</f>
        <v>0</v>
      </c>
      <c r="G2044" t="s">
        <v>562</v>
      </c>
      <c r="H2044" t="s">
        <v>280</v>
      </c>
      <c r="I2044" t="s">
        <v>2718</v>
      </c>
      <c r="J2044">
        <v>550000</v>
      </c>
      <c r="K2044" t="s">
        <v>666</v>
      </c>
      <c r="L2044">
        <v>553208</v>
      </c>
      <c r="M2044">
        <v>0</v>
      </c>
      <c r="N2044" t="s">
        <v>679</v>
      </c>
      <c r="O2044" t="s">
        <v>565</v>
      </c>
      <c r="P2044">
        <v>0</v>
      </c>
      <c r="Q2044">
        <v>368320.42</v>
      </c>
      <c r="R2044">
        <v>0</v>
      </c>
      <c r="S2044">
        <v>560994.12</v>
      </c>
      <c r="T2044">
        <v>0</v>
      </c>
      <c r="U2044">
        <v>929314.54</v>
      </c>
      <c r="V2044">
        <v>0</v>
      </c>
      <c r="W2044">
        <v>368320.42</v>
      </c>
      <c r="X2044">
        <v>0</v>
      </c>
      <c r="Y2044">
        <v>560994.12</v>
      </c>
      <c r="Z2044">
        <v>0</v>
      </c>
      <c r="AA2044">
        <v>929314.54</v>
      </c>
    </row>
    <row r="2045" spans="1:27" ht="15" customHeight="1" x14ac:dyDescent="0.25">
      <c r="A2045" s="37" t="str">
        <f t="shared" si="93"/>
        <v>LECHIDIgnore</v>
      </c>
      <c r="B2045" s="37" t="str">
        <f>VLOOKUP(L2045,Mapping!D:F,3,0)</f>
        <v>Ignore</v>
      </c>
      <c r="C2045" s="37" t="str">
        <f>VLOOKUP(L2045,Mapping!D:G,4,0)</f>
        <v>Mirror</v>
      </c>
      <c r="D2045" s="38">
        <f t="shared" si="94"/>
        <v>-1.1800000000000001E-3</v>
      </c>
      <c r="E2045" s="38">
        <f t="shared" si="95"/>
        <v>-1.1800000000000001E-3</v>
      </c>
      <c r="F2045" s="37">
        <f>VLOOKUP(L2045,Mapping!D:H,5,0)</f>
        <v>0</v>
      </c>
      <c r="G2045" t="s">
        <v>562</v>
      </c>
      <c r="H2045" t="s">
        <v>280</v>
      </c>
      <c r="I2045" t="s">
        <v>2718</v>
      </c>
      <c r="J2045">
        <v>550000</v>
      </c>
      <c r="K2045" t="s">
        <v>666</v>
      </c>
      <c r="L2045">
        <v>553213</v>
      </c>
      <c r="M2045">
        <v>0</v>
      </c>
      <c r="N2045" t="s">
        <v>680</v>
      </c>
      <c r="O2045" t="s">
        <v>565</v>
      </c>
      <c r="P2045">
        <v>0</v>
      </c>
      <c r="Q2045">
        <v>0</v>
      </c>
      <c r="R2045">
        <v>-11800</v>
      </c>
      <c r="S2045">
        <v>0</v>
      </c>
      <c r="T2045">
        <v>-11800</v>
      </c>
      <c r="U2045">
        <v>0</v>
      </c>
      <c r="V2045">
        <v>0</v>
      </c>
      <c r="W2045">
        <v>0</v>
      </c>
      <c r="X2045">
        <v>-11800</v>
      </c>
      <c r="Y2045">
        <v>0</v>
      </c>
      <c r="Z2045">
        <v>-11800</v>
      </c>
      <c r="AA2045">
        <v>0</v>
      </c>
    </row>
    <row r="2046" spans="1:27" ht="15" customHeight="1" x14ac:dyDescent="0.25">
      <c r="A2046" s="37" t="str">
        <f t="shared" si="93"/>
        <v>LECHIDIgnore</v>
      </c>
      <c r="B2046" s="37" t="str">
        <f>VLOOKUP(L2046,Mapping!D:F,3,0)</f>
        <v>Ignore</v>
      </c>
      <c r="C2046" s="37" t="str">
        <f>VLOOKUP(L2046,Mapping!D:G,4,0)</f>
        <v>Mirror</v>
      </c>
      <c r="D2046" s="38">
        <f t="shared" si="94"/>
        <v>0</v>
      </c>
      <c r="E2046" s="38">
        <f t="shared" si="95"/>
        <v>-3.07948E-4</v>
      </c>
      <c r="F2046" s="37">
        <f>VLOOKUP(L2046,Mapping!D:H,5,0)</f>
        <v>0</v>
      </c>
      <c r="G2046" t="s">
        <v>562</v>
      </c>
      <c r="H2046" t="s">
        <v>280</v>
      </c>
      <c r="I2046" t="s">
        <v>2718</v>
      </c>
      <c r="J2046">
        <v>550000</v>
      </c>
      <c r="K2046" t="s">
        <v>666</v>
      </c>
      <c r="L2046">
        <v>553219</v>
      </c>
      <c r="M2046">
        <v>0</v>
      </c>
      <c r="N2046" t="s">
        <v>865</v>
      </c>
      <c r="O2046" t="s">
        <v>565</v>
      </c>
      <c r="P2046">
        <v>-3079.48</v>
      </c>
      <c r="Q2046">
        <v>0</v>
      </c>
      <c r="R2046">
        <v>0</v>
      </c>
      <c r="S2046">
        <v>0</v>
      </c>
      <c r="T2046">
        <v>-3079.48</v>
      </c>
      <c r="U2046">
        <v>0</v>
      </c>
      <c r="V2046">
        <v>-3079.48</v>
      </c>
      <c r="W2046">
        <v>0</v>
      </c>
      <c r="X2046">
        <v>0</v>
      </c>
      <c r="Y2046">
        <v>0</v>
      </c>
      <c r="Z2046">
        <v>-3079.48</v>
      </c>
      <c r="AA2046">
        <v>0</v>
      </c>
    </row>
    <row r="2047" spans="1:27" ht="15" customHeight="1" x14ac:dyDescent="0.25">
      <c r="A2047" s="37" t="str">
        <f t="shared" si="93"/>
        <v>LECHID6.1a</v>
      </c>
      <c r="B2047" s="37" t="str">
        <f>VLOOKUP(L2047,Mapping!D:F,3,0)</f>
        <v>6.1a</v>
      </c>
      <c r="C2047" s="37" t="str">
        <f>VLOOKUP(L2047,Mapping!D:G,4,0)</f>
        <v>Accrual</v>
      </c>
      <c r="D2047" s="38">
        <f t="shared" si="94"/>
        <v>-8.00218E-4</v>
      </c>
      <c r="E2047" s="38">
        <f t="shared" si="95"/>
        <v>-1.6276649999999999E-3</v>
      </c>
      <c r="F2047" s="37">
        <f>VLOOKUP(L2047,Mapping!D:H,5,0)</f>
        <v>0</v>
      </c>
      <c r="G2047" t="s">
        <v>562</v>
      </c>
      <c r="H2047" t="s">
        <v>280</v>
      </c>
      <c r="I2047" t="s">
        <v>2718</v>
      </c>
      <c r="J2047">
        <v>550000</v>
      </c>
      <c r="K2047" t="s">
        <v>666</v>
      </c>
      <c r="L2047">
        <v>554526</v>
      </c>
      <c r="M2047">
        <v>0</v>
      </c>
      <c r="N2047" t="s">
        <v>681</v>
      </c>
      <c r="O2047" t="s">
        <v>565</v>
      </c>
      <c r="P2047">
        <v>-8274.4699999999993</v>
      </c>
      <c r="Q2047">
        <v>0</v>
      </c>
      <c r="R2047">
        <v>-8002.18</v>
      </c>
      <c r="S2047">
        <v>0</v>
      </c>
      <c r="T2047">
        <v>-16276.65</v>
      </c>
      <c r="U2047">
        <v>0</v>
      </c>
      <c r="V2047">
        <v>-8274.4699999999993</v>
      </c>
      <c r="W2047">
        <v>0</v>
      </c>
      <c r="X2047">
        <v>-8002.18</v>
      </c>
      <c r="Y2047">
        <v>0</v>
      </c>
      <c r="Z2047">
        <v>-16276.65</v>
      </c>
      <c r="AA2047">
        <v>0</v>
      </c>
    </row>
    <row r="2048" spans="1:27" ht="15" customHeight="1" x14ac:dyDescent="0.25">
      <c r="A2048" s="37" t="str">
        <f t="shared" si="93"/>
        <v>LECHIDIgnore</v>
      </c>
      <c r="B2048" s="37" t="str">
        <f>VLOOKUP(L2048,Mapping!D:F,3,0)</f>
        <v>Ignore</v>
      </c>
      <c r="C2048" s="37" t="str">
        <f>VLOOKUP(L2048,Mapping!D:G,4,0)</f>
        <v>Mirror</v>
      </c>
      <c r="D2048" s="38">
        <f t="shared" si="94"/>
        <v>-5.0367399999999996E-4</v>
      </c>
      <c r="E2048" s="38">
        <f t="shared" si="95"/>
        <v>-5.1146199999999996E-4</v>
      </c>
      <c r="F2048" s="37">
        <f>VLOOKUP(L2048,Mapping!D:H,5,0)</f>
        <v>0</v>
      </c>
      <c r="G2048" t="s">
        <v>562</v>
      </c>
      <c r="H2048" t="s">
        <v>280</v>
      </c>
      <c r="I2048" t="s">
        <v>2718</v>
      </c>
      <c r="J2048">
        <v>550000</v>
      </c>
      <c r="K2048" t="s">
        <v>666</v>
      </c>
      <c r="L2048">
        <v>554527</v>
      </c>
      <c r="M2048">
        <v>0</v>
      </c>
      <c r="N2048" t="s">
        <v>682</v>
      </c>
      <c r="O2048" t="s">
        <v>565</v>
      </c>
      <c r="P2048">
        <v>-77.88</v>
      </c>
      <c r="Q2048">
        <v>0</v>
      </c>
      <c r="R2048">
        <v>-5036.74</v>
      </c>
      <c r="S2048">
        <v>0</v>
      </c>
      <c r="T2048">
        <v>-5114.62</v>
      </c>
      <c r="U2048">
        <v>0</v>
      </c>
      <c r="V2048">
        <v>-77.88</v>
      </c>
      <c r="W2048">
        <v>0</v>
      </c>
      <c r="X2048">
        <v>-5036.74</v>
      </c>
      <c r="Y2048">
        <v>0</v>
      </c>
      <c r="Z2048">
        <v>-5114.62</v>
      </c>
      <c r="AA2048">
        <v>0</v>
      </c>
    </row>
    <row r="2049" spans="1:27" ht="15" customHeight="1" x14ac:dyDescent="0.25">
      <c r="A2049" s="37" t="str">
        <f t="shared" si="93"/>
        <v>LECHIDIgnore</v>
      </c>
      <c r="B2049" s="37" t="str">
        <f>VLOOKUP(L2049,Mapping!D:F,3,0)</f>
        <v>Ignore</v>
      </c>
      <c r="C2049" s="37" t="str">
        <f>VLOOKUP(L2049,Mapping!D:G,4,0)</f>
        <v>Mirror</v>
      </c>
      <c r="D2049" s="38">
        <f t="shared" si="94"/>
        <v>-3.0926999999999997E-5</v>
      </c>
      <c r="E2049" s="38">
        <f t="shared" si="95"/>
        <v>-6.4809000000000009E-5</v>
      </c>
      <c r="F2049" s="37">
        <f>VLOOKUP(L2049,Mapping!D:H,5,0)</f>
        <v>0</v>
      </c>
      <c r="G2049" t="s">
        <v>562</v>
      </c>
      <c r="H2049" t="s">
        <v>280</v>
      </c>
      <c r="I2049" t="s">
        <v>2718</v>
      </c>
      <c r="J2049">
        <v>550000</v>
      </c>
      <c r="K2049" t="s">
        <v>666</v>
      </c>
      <c r="L2049">
        <v>555104</v>
      </c>
      <c r="M2049">
        <v>0</v>
      </c>
      <c r="N2049" t="s">
        <v>683</v>
      </c>
      <c r="O2049" t="s">
        <v>565</v>
      </c>
      <c r="P2049">
        <v>-338.82</v>
      </c>
      <c r="Q2049">
        <v>0</v>
      </c>
      <c r="R2049">
        <v>-309.27</v>
      </c>
      <c r="S2049">
        <v>0</v>
      </c>
      <c r="T2049">
        <v>-648.09</v>
      </c>
      <c r="U2049">
        <v>0</v>
      </c>
      <c r="V2049">
        <v>-338.82</v>
      </c>
      <c r="W2049">
        <v>0</v>
      </c>
      <c r="X2049">
        <v>-309.27</v>
      </c>
      <c r="Y2049">
        <v>0</v>
      </c>
      <c r="Z2049">
        <v>-648.09</v>
      </c>
      <c r="AA2049">
        <v>0</v>
      </c>
    </row>
    <row r="2050" spans="1:27" ht="15" customHeight="1" x14ac:dyDescent="0.25">
      <c r="A2050" s="37" t="str">
        <f t="shared" si="93"/>
        <v>LECHID6.1</v>
      </c>
      <c r="B2050" s="37">
        <f>VLOOKUP(L2050,Mapping!D:F,3,0)</f>
        <v>6.1</v>
      </c>
      <c r="C2050" s="37" t="str">
        <f>VLOOKUP(L2050,Mapping!D:G,4,0)</f>
        <v>Accrual</v>
      </c>
      <c r="D2050" s="38">
        <f t="shared" si="94"/>
        <v>-5.1895037999999998E-2</v>
      </c>
      <c r="E2050" s="38">
        <f t="shared" si="95"/>
        <v>-8.872708E-2</v>
      </c>
      <c r="F2050" s="37">
        <f>VLOOKUP(L2050,Mapping!D:H,5,0)</f>
        <v>0</v>
      </c>
      <c r="G2050" t="s">
        <v>562</v>
      </c>
      <c r="H2050" t="s">
        <v>280</v>
      </c>
      <c r="I2050" t="s">
        <v>2718</v>
      </c>
      <c r="J2050">
        <v>550000</v>
      </c>
      <c r="K2050" t="s">
        <v>666</v>
      </c>
      <c r="L2050">
        <v>555157</v>
      </c>
      <c r="M2050">
        <v>0</v>
      </c>
      <c r="N2050" t="s">
        <v>684</v>
      </c>
      <c r="O2050" t="s">
        <v>565</v>
      </c>
      <c r="P2050">
        <v>-368320.42</v>
      </c>
      <c r="Q2050">
        <v>0</v>
      </c>
      <c r="R2050">
        <v>-518950.38</v>
      </c>
      <c r="S2050">
        <v>0</v>
      </c>
      <c r="T2050">
        <v>-887270.8</v>
      </c>
      <c r="U2050">
        <v>0</v>
      </c>
      <c r="V2050">
        <v>-368320.42</v>
      </c>
      <c r="W2050">
        <v>0</v>
      </c>
      <c r="X2050">
        <v>-518950.38</v>
      </c>
      <c r="Y2050">
        <v>0</v>
      </c>
      <c r="Z2050">
        <v>-887270.8</v>
      </c>
      <c r="AA2050">
        <v>0</v>
      </c>
    </row>
    <row r="2051" spans="1:27" ht="15" customHeight="1" x14ac:dyDescent="0.25">
      <c r="A2051" s="37" t="str">
        <f t="shared" si="93"/>
        <v>LECHID6.1</v>
      </c>
      <c r="B2051" s="37">
        <f>VLOOKUP(L2051,Mapping!D:F,3,0)</f>
        <v>6.1</v>
      </c>
      <c r="C2051" s="37" t="str">
        <f>VLOOKUP(L2051,Mapping!D:G,4,0)</f>
        <v>Accrual</v>
      </c>
      <c r="D2051" s="38">
        <f t="shared" si="94"/>
        <v>-4.2043739999999994E-3</v>
      </c>
      <c r="E2051" s="38">
        <f t="shared" si="95"/>
        <v>-4.2043739999999994E-3</v>
      </c>
      <c r="F2051" s="37">
        <f>VLOOKUP(L2051,Mapping!D:H,5,0)</f>
        <v>0</v>
      </c>
      <c r="G2051" t="s">
        <v>562</v>
      </c>
      <c r="H2051" t="s">
        <v>280</v>
      </c>
      <c r="I2051" t="s">
        <v>2718</v>
      </c>
      <c r="J2051">
        <v>550000</v>
      </c>
      <c r="K2051" t="s">
        <v>666</v>
      </c>
      <c r="L2051">
        <v>555159</v>
      </c>
      <c r="M2051">
        <v>0</v>
      </c>
      <c r="N2051" t="s">
        <v>2813</v>
      </c>
      <c r="O2051" t="s">
        <v>565</v>
      </c>
      <c r="P2051">
        <v>0</v>
      </c>
      <c r="Q2051">
        <v>0</v>
      </c>
      <c r="R2051">
        <v>-42043.74</v>
      </c>
      <c r="S2051">
        <v>0</v>
      </c>
      <c r="T2051">
        <v>-42043.74</v>
      </c>
      <c r="U2051">
        <v>0</v>
      </c>
      <c r="V2051">
        <v>0</v>
      </c>
      <c r="W2051">
        <v>0</v>
      </c>
      <c r="X2051">
        <v>-42043.74</v>
      </c>
      <c r="Y2051">
        <v>0</v>
      </c>
      <c r="Z2051">
        <v>-42043.74</v>
      </c>
      <c r="AA2051">
        <v>0</v>
      </c>
    </row>
    <row r="2052" spans="1:27" ht="15" customHeight="1" x14ac:dyDescent="0.25">
      <c r="A2052" s="37" t="str">
        <f t="shared" ref="A2052:A2115" si="96">H2052&amp;B2052</f>
        <v>LECHIDIgnore</v>
      </c>
      <c r="B2052" s="37" t="str">
        <f>VLOOKUP(L2052,Mapping!D:F,3,0)</f>
        <v>Ignore</v>
      </c>
      <c r="C2052" s="37" t="str">
        <f>VLOOKUP(L2052,Mapping!D:G,4,0)</f>
        <v>Mirror</v>
      </c>
      <c r="D2052" s="38">
        <f t="shared" ref="D2052:D2115" si="97">(X2052+Y2052)/10000000</f>
        <v>-3.789499E-3</v>
      </c>
      <c r="E2052" s="38">
        <f t="shared" ref="E2052:E2115" si="98">(Z2052+AA2052)/10000000</f>
        <v>-3.9413370000000005E-3</v>
      </c>
      <c r="F2052" s="37">
        <f>VLOOKUP(L2052,Mapping!D:H,5,0)</f>
        <v>0</v>
      </c>
      <c r="G2052" t="s">
        <v>562</v>
      </c>
      <c r="H2052" t="s">
        <v>280</v>
      </c>
      <c r="I2052" t="s">
        <v>2718</v>
      </c>
      <c r="J2052">
        <v>550000</v>
      </c>
      <c r="K2052" t="s">
        <v>666</v>
      </c>
      <c r="L2052">
        <v>555204</v>
      </c>
      <c r="M2052">
        <v>0</v>
      </c>
      <c r="N2052" t="s">
        <v>685</v>
      </c>
      <c r="O2052" t="s">
        <v>565</v>
      </c>
      <c r="P2052">
        <v>-1518.38</v>
      </c>
      <c r="Q2052">
        <v>0</v>
      </c>
      <c r="R2052">
        <v>-37894.99</v>
      </c>
      <c r="S2052">
        <v>0</v>
      </c>
      <c r="T2052">
        <v>-39413.370000000003</v>
      </c>
      <c r="U2052">
        <v>0</v>
      </c>
      <c r="V2052">
        <v>-1518.38</v>
      </c>
      <c r="W2052">
        <v>0</v>
      </c>
      <c r="X2052">
        <v>-37894.99</v>
      </c>
      <c r="Y2052">
        <v>0</v>
      </c>
      <c r="Z2052">
        <v>-39413.370000000003</v>
      </c>
      <c r="AA2052">
        <v>0</v>
      </c>
    </row>
    <row r="2053" spans="1:27" ht="15" customHeight="1" x14ac:dyDescent="0.25">
      <c r="A2053" s="37" t="str">
        <f t="shared" si="96"/>
        <v>LECHID6.1a</v>
      </c>
      <c r="B2053" s="37" t="str">
        <f>VLOOKUP(L2053,Mapping!D:F,3,0)</f>
        <v>6.1a</v>
      </c>
      <c r="C2053" s="37" t="str">
        <f>VLOOKUP(L2053,Mapping!D:G,4,0)</f>
        <v>Accrual</v>
      </c>
      <c r="D2053" s="38">
        <f t="shared" si="97"/>
        <v>-8.0765150000000011E-3</v>
      </c>
      <c r="E2053" s="38">
        <f t="shared" si="98"/>
        <v>-1.6566380000000002E-2</v>
      </c>
      <c r="F2053" s="37">
        <f>VLOOKUP(L2053,Mapping!D:H,5,0)</f>
        <v>0</v>
      </c>
      <c r="G2053" t="s">
        <v>562</v>
      </c>
      <c r="H2053" t="s">
        <v>280</v>
      </c>
      <c r="I2053" t="s">
        <v>2718</v>
      </c>
      <c r="J2053">
        <v>550000</v>
      </c>
      <c r="K2053" t="s">
        <v>666</v>
      </c>
      <c r="L2053">
        <v>555597</v>
      </c>
      <c r="M2053">
        <v>0</v>
      </c>
      <c r="N2053" t="s">
        <v>686</v>
      </c>
      <c r="O2053" t="s">
        <v>565</v>
      </c>
      <c r="P2053">
        <v>-84898.65</v>
      </c>
      <c r="Q2053">
        <v>0</v>
      </c>
      <c r="R2053">
        <v>-80765.150000000009</v>
      </c>
      <c r="S2053">
        <v>0</v>
      </c>
      <c r="T2053">
        <v>-165663.80000000002</v>
      </c>
      <c r="U2053">
        <v>0</v>
      </c>
      <c r="V2053">
        <v>-84898.65</v>
      </c>
      <c r="W2053">
        <v>0</v>
      </c>
      <c r="X2053">
        <v>-80765.150000000009</v>
      </c>
      <c r="Y2053">
        <v>0</v>
      </c>
      <c r="Z2053">
        <v>-165663.80000000002</v>
      </c>
      <c r="AA2053">
        <v>0</v>
      </c>
    </row>
    <row r="2054" spans="1:27" ht="15" customHeight="1" x14ac:dyDescent="0.25">
      <c r="A2054" s="37" t="str">
        <f t="shared" si="96"/>
        <v>LECHID6.1a</v>
      </c>
      <c r="B2054" s="37" t="str">
        <f>VLOOKUP(L2054,Mapping!D:F,3,0)</f>
        <v>6.1a</v>
      </c>
      <c r="C2054" s="37" t="str">
        <f>VLOOKUP(L2054,Mapping!D:G,4,0)</f>
        <v>Accrual</v>
      </c>
      <c r="D2054" s="38">
        <f t="shared" si="97"/>
        <v>-8.0765150000000011E-3</v>
      </c>
      <c r="E2054" s="38">
        <f t="shared" si="98"/>
        <v>-1.6566380000000002E-2</v>
      </c>
      <c r="F2054" s="37">
        <f>VLOOKUP(L2054,Mapping!D:H,5,0)</f>
        <v>0</v>
      </c>
      <c r="G2054" t="s">
        <v>562</v>
      </c>
      <c r="H2054" t="s">
        <v>280</v>
      </c>
      <c r="I2054" t="s">
        <v>2718</v>
      </c>
      <c r="J2054">
        <v>550000</v>
      </c>
      <c r="K2054" t="s">
        <v>666</v>
      </c>
      <c r="L2054">
        <v>555598</v>
      </c>
      <c r="M2054">
        <v>0</v>
      </c>
      <c r="N2054" t="s">
        <v>687</v>
      </c>
      <c r="O2054" t="s">
        <v>565</v>
      </c>
      <c r="P2054">
        <v>-84898.65</v>
      </c>
      <c r="Q2054">
        <v>0</v>
      </c>
      <c r="R2054">
        <v>-80765.150000000009</v>
      </c>
      <c r="S2054">
        <v>0</v>
      </c>
      <c r="T2054">
        <v>-165663.80000000002</v>
      </c>
      <c r="U2054">
        <v>0</v>
      </c>
      <c r="V2054">
        <v>-84898.65</v>
      </c>
      <c r="W2054">
        <v>0</v>
      </c>
      <c r="X2054">
        <v>-80765.150000000009</v>
      </c>
      <c r="Y2054">
        <v>0</v>
      </c>
      <c r="Z2054">
        <v>-165663.80000000002</v>
      </c>
      <c r="AA2054">
        <v>0</v>
      </c>
    </row>
    <row r="2055" spans="1:27" ht="15" customHeight="1" x14ac:dyDescent="0.25">
      <c r="A2055" s="37" t="str">
        <f t="shared" si="96"/>
        <v>LECHID6.1a</v>
      </c>
      <c r="B2055" s="37" t="str">
        <f>VLOOKUP(L2055,Mapping!D:F,3,0)</f>
        <v>6.1a</v>
      </c>
      <c r="C2055" s="37" t="str">
        <f>VLOOKUP(L2055,Mapping!D:G,4,0)</f>
        <v>Accrual</v>
      </c>
      <c r="D2055" s="38">
        <f t="shared" si="97"/>
        <v>6.2402000000000003E-5</v>
      </c>
      <c r="E2055" s="38">
        <f t="shared" si="98"/>
        <v>1.2484200000000001E-4</v>
      </c>
      <c r="F2055" s="37">
        <f>VLOOKUP(L2055,Mapping!D:H,5,0)</f>
        <v>0</v>
      </c>
      <c r="G2055" t="s">
        <v>562</v>
      </c>
      <c r="H2055" t="s">
        <v>280</v>
      </c>
      <c r="I2055" t="s">
        <v>2718</v>
      </c>
      <c r="J2055">
        <v>550000</v>
      </c>
      <c r="K2055" t="s">
        <v>666</v>
      </c>
      <c r="L2055">
        <v>555599</v>
      </c>
      <c r="M2055">
        <v>0</v>
      </c>
      <c r="N2055" t="s">
        <v>688</v>
      </c>
      <c r="O2055" t="s">
        <v>565</v>
      </c>
      <c r="P2055">
        <v>0</v>
      </c>
      <c r="Q2055">
        <v>624.4</v>
      </c>
      <c r="R2055">
        <v>0</v>
      </c>
      <c r="S2055">
        <v>624.02</v>
      </c>
      <c r="T2055">
        <v>0</v>
      </c>
      <c r="U2055">
        <v>1248.42</v>
      </c>
      <c r="V2055">
        <v>0</v>
      </c>
      <c r="W2055">
        <v>624.4</v>
      </c>
      <c r="X2055">
        <v>0</v>
      </c>
      <c r="Y2055">
        <v>624.02</v>
      </c>
      <c r="Z2055">
        <v>0</v>
      </c>
      <c r="AA2055">
        <v>1248.42</v>
      </c>
    </row>
    <row r="2056" spans="1:27" ht="15" customHeight="1" x14ac:dyDescent="0.25">
      <c r="A2056" s="37" t="str">
        <f t="shared" si="96"/>
        <v>LECHID6.1a</v>
      </c>
      <c r="B2056" s="37" t="str">
        <f>VLOOKUP(L2056,Mapping!D:F,3,0)</f>
        <v>6.1a</v>
      </c>
      <c r="C2056" s="37" t="str">
        <f>VLOOKUP(L2056,Mapping!D:G,4,0)</f>
        <v>Accrual</v>
      </c>
      <c r="D2056" s="38">
        <f t="shared" si="97"/>
        <v>6.2402000000000003E-5</v>
      </c>
      <c r="E2056" s="38">
        <f t="shared" si="98"/>
        <v>1.2484200000000001E-4</v>
      </c>
      <c r="F2056" s="37">
        <f>VLOOKUP(L2056,Mapping!D:H,5,0)</f>
        <v>0</v>
      </c>
      <c r="G2056" t="s">
        <v>562</v>
      </c>
      <c r="H2056" t="s">
        <v>280</v>
      </c>
      <c r="I2056" t="s">
        <v>2718</v>
      </c>
      <c r="J2056">
        <v>550000</v>
      </c>
      <c r="K2056" t="s">
        <v>666</v>
      </c>
      <c r="L2056">
        <v>555600</v>
      </c>
      <c r="M2056">
        <v>0</v>
      </c>
      <c r="N2056" t="s">
        <v>689</v>
      </c>
      <c r="O2056" t="s">
        <v>565</v>
      </c>
      <c r="P2056">
        <v>0</v>
      </c>
      <c r="Q2056">
        <v>624.4</v>
      </c>
      <c r="R2056">
        <v>0</v>
      </c>
      <c r="S2056">
        <v>624.02</v>
      </c>
      <c r="T2056">
        <v>0</v>
      </c>
      <c r="U2056">
        <v>1248.42</v>
      </c>
      <c r="V2056">
        <v>0</v>
      </c>
      <c r="W2056">
        <v>624.4</v>
      </c>
      <c r="X2056">
        <v>0</v>
      </c>
      <c r="Y2056">
        <v>624.02</v>
      </c>
      <c r="Z2056">
        <v>0</v>
      </c>
      <c r="AA2056">
        <v>1248.42</v>
      </c>
    </row>
    <row r="2057" spans="1:27" ht="15" customHeight="1" x14ac:dyDescent="0.25">
      <c r="A2057" s="37" t="str">
        <f t="shared" si="96"/>
        <v>LECHIDIgnore</v>
      </c>
      <c r="B2057" s="37" t="str">
        <f>VLOOKUP(L2057,Mapping!D:F,3,0)</f>
        <v>Ignore</v>
      </c>
      <c r="C2057" s="37" t="str">
        <f>VLOOKUP(L2057,Mapping!D:G,4,0)</f>
        <v>Mirror</v>
      </c>
      <c r="D2057" s="38">
        <f t="shared" si="97"/>
        <v>0</v>
      </c>
      <c r="E2057" s="38">
        <f t="shared" si="98"/>
        <v>-1.5427999999999999E-5</v>
      </c>
      <c r="F2057" s="37">
        <f>VLOOKUP(L2057,Mapping!D:H,5,0)</f>
        <v>0</v>
      </c>
      <c r="G2057" t="s">
        <v>562</v>
      </c>
      <c r="H2057" t="s">
        <v>280</v>
      </c>
      <c r="I2057" t="s">
        <v>2718</v>
      </c>
      <c r="J2057">
        <v>550000</v>
      </c>
      <c r="K2057" t="s">
        <v>666</v>
      </c>
      <c r="L2057">
        <v>556421</v>
      </c>
      <c r="M2057">
        <v>0</v>
      </c>
      <c r="N2057" t="s">
        <v>690</v>
      </c>
      <c r="O2057" t="s">
        <v>565</v>
      </c>
      <c r="P2057">
        <v>-154.28</v>
      </c>
      <c r="Q2057">
        <v>0</v>
      </c>
      <c r="R2057">
        <v>0</v>
      </c>
      <c r="S2057">
        <v>0</v>
      </c>
      <c r="T2057">
        <v>-154.28</v>
      </c>
      <c r="U2057">
        <v>0</v>
      </c>
      <c r="V2057">
        <v>-154.28</v>
      </c>
      <c r="W2057">
        <v>0</v>
      </c>
      <c r="X2057">
        <v>0</v>
      </c>
      <c r="Y2057">
        <v>0</v>
      </c>
      <c r="Z2057">
        <v>-154.28</v>
      </c>
      <c r="AA2057">
        <v>0</v>
      </c>
    </row>
    <row r="2058" spans="1:27" ht="15" customHeight="1" x14ac:dyDescent="0.25">
      <c r="A2058" s="37" t="str">
        <f t="shared" si="96"/>
        <v>LECHID6.2</v>
      </c>
      <c r="B2058" s="37">
        <f>VLOOKUP(L2058,Mapping!D:F,3,0)</f>
        <v>6.2</v>
      </c>
      <c r="C2058" s="37" t="str">
        <f>VLOOKUP(L2058,Mapping!D:G,4,0)</f>
        <v>Accrual</v>
      </c>
      <c r="D2058" s="38">
        <f t="shared" si="97"/>
        <v>-8.9739218999999995E-2</v>
      </c>
      <c r="E2058" s="38">
        <f t="shared" si="98"/>
        <v>-0.18407105300000001</v>
      </c>
      <c r="F2058" s="37">
        <f>VLOOKUP(L2058,Mapping!D:H,5,0)</f>
        <v>0</v>
      </c>
      <c r="G2058" t="s">
        <v>562</v>
      </c>
      <c r="H2058" t="s">
        <v>280</v>
      </c>
      <c r="I2058" t="s">
        <v>2718</v>
      </c>
      <c r="J2058">
        <v>555100</v>
      </c>
      <c r="K2058" t="s">
        <v>691</v>
      </c>
      <c r="L2058">
        <v>555100</v>
      </c>
      <c r="M2058">
        <v>0</v>
      </c>
      <c r="N2058" t="s">
        <v>692</v>
      </c>
      <c r="O2058" t="s">
        <v>565</v>
      </c>
      <c r="P2058">
        <v>-943318.34</v>
      </c>
      <c r="Q2058">
        <v>0</v>
      </c>
      <c r="R2058">
        <v>-897392.19</v>
      </c>
      <c r="S2058">
        <v>0</v>
      </c>
      <c r="T2058">
        <v>-1840710.53</v>
      </c>
      <c r="U2058">
        <v>0</v>
      </c>
      <c r="V2058">
        <v>-943318.34</v>
      </c>
      <c r="W2058">
        <v>0</v>
      </c>
      <c r="X2058">
        <v>-897392.19</v>
      </c>
      <c r="Y2058">
        <v>0</v>
      </c>
      <c r="Z2058">
        <v>-1840710.53</v>
      </c>
      <c r="AA2058">
        <v>0</v>
      </c>
    </row>
    <row r="2059" spans="1:27" ht="15" customHeight="1" x14ac:dyDescent="0.25">
      <c r="A2059" s="37" t="str">
        <f t="shared" si="96"/>
        <v>LECHID6.2</v>
      </c>
      <c r="B2059" s="37">
        <f>VLOOKUP(L2059,Mapping!D:F,3,0)</f>
        <v>6.2</v>
      </c>
      <c r="C2059" s="37" t="str">
        <f>VLOOKUP(L2059,Mapping!D:G,4,0)</f>
        <v>Accrual</v>
      </c>
      <c r="D2059" s="38">
        <f t="shared" si="97"/>
        <v>6.9331000000000004E-4</v>
      </c>
      <c r="E2059" s="38">
        <f t="shared" si="98"/>
        <v>1.387157E-3</v>
      </c>
      <c r="F2059" s="37">
        <f>VLOOKUP(L2059,Mapping!D:H,5,0)</f>
        <v>0</v>
      </c>
      <c r="G2059" t="s">
        <v>562</v>
      </c>
      <c r="H2059" t="s">
        <v>280</v>
      </c>
      <c r="I2059" t="s">
        <v>2718</v>
      </c>
      <c r="J2059">
        <v>555100</v>
      </c>
      <c r="K2059" t="s">
        <v>691</v>
      </c>
      <c r="L2059">
        <v>555329</v>
      </c>
      <c r="M2059">
        <v>0</v>
      </c>
      <c r="N2059" t="s">
        <v>693</v>
      </c>
      <c r="O2059" t="s">
        <v>565</v>
      </c>
      <c r="P2059">
        <v>0</v>
      </c>
      <c r="Q2059">
        <v>6938.47</v>
      </c>
      <c r="R2059">
        <v>0</v>
      </c>
      <c r="S2059">
        <v>6933.1</v>
      </c>
      <c r="T2059">
        <v>0</v>
      </c>
      <c r="U2059">
        <v>13871.57</v>
      </c>
      <c r="V2059">
        <v>0</v>
      </c>
      <c r="W2059">
        <v>6938.47</v>
      </c>
      <c r="X2059">
        <v>0</v>
      </c>
      <c r="Y2059">
        <v>6933.1</v>
      </c>
      <c r="Z2059">
        <v>0</v>
      </c>
      <c r="AA2059">
        <v>13871.57</v>
      </c>
    </row>
    <row r="2060" spans="1:27" ht="15" customHeight="1" x14ac:dyDescent="0.25">
      <c r="A2060" s="37" t="str">
        <f t="shared" si="96"/>
        <v>LEDDYFIgnore</v>
      </c>
      <c r="B2060" s="37" t="str">
        <f>VLOOKUP(L2060,Mapping!D:F,3,0)</f>
        <v>Ignore</v>
      </c>
      <c r="C2060" s="37" t="str">
        <f>VLOOKUP(L2060,Mapping!D:G,4,0)</f>
        <v>Ignore</v>
      </c>
      <c r="D2060" s="38">
        <f t="shared" si="97"/>
        <v>-109.04855711500001</v>
      </c>
      <c r="E2060" s="38">
        <f t="shared" si="98"/>
        <v>-464.98667035400001</v>
      </c>
      <c r="F2060" s="37" t="str">
        <f>VLOOKUP(L2060,Mapping!D:H,5,0)</f>
        <v>AUM</v>
      </c>
      <c r="G2060" t="s">
        <v>562</v>
      </c>
      <c r="H2060" t="s">
        <v>2144</v>
      </c>
      <c r="I2060" t="s">
        <v>2145</v>
      </c>
      <c r="J2060">
        <v>101000</v>
      </c>
      <c r="K2060" t="s">
        <v>720</v>
      </c>
      <c r="L2060">
        <v>101100</v>
      </c>
      <c r="M2060">
        <v>0</v>
      </c>
      <c r="N2060" t="s">
        <v>721</v>
      </c>
      <c r="O2060" t="s">
        <v>565</v>
      </c>
      <c r="P2060">
        <v>-3559381132.3899999</v>
      </c>
      <c r="Q2060">
        <v>0</v>
      </c>
      <c r="R2060">
        <v>-1090485571.1500001</v>
      </c>
      <c r="S2060">
        <v>0</v>
      </c>
      <c r="T2060">
        <v>-4649866703.54</v>
      </c>
      <c r="U2060">
        <v>0</v>
      </c>
      <c r="V2060">
        <v>-3559381132.3899999</v>
      </c>
      <c r="W2060">
        <v>0</v>
      </c>
      <c r="X2060">
        <v>-1090485571.1500001</v>
      </c>
      <c r="Y2060">
        <v>0</v>
      </c>
      <c r="Z2060">
        <v>-4649866703.54</v>
      </c>
      <c r="AA2060">
        <v>0</v>
      </c>
    </row>
    <row r="2061" spans="1:27" ht="15" customHeight="1" x14ac:dyDescent="0.25">
      <c r="A2061" s="37" t="str">
        <f t="shared" si="96"/>
        <v>LEDDYFIgnore</v>
      </c>
      <c r="B2061" s="37" t="str">
        <f>VLOOKUP(L2061,Mapping!D:F,3,0)</f>
        <v>Ignore</v>
      </c>
      <c r="C2061" s="37" t="str">
        <f>VLOOKUP(L2061,Mapping!D:G,4,0)</f>
        <v>Ignore</v>
      </c>
      <c r="D2061" s="38">
        <f t="shared" si="97"/>
        <v>-0.02</v>
      </c>
      <c r="E2061" s="38">
        <f t="shared" si="98"/>
        <v>-0.12260009599999999</v>
      </c>
      <c r="F2061" s="37" t="str">
        <f>VLOOKUP(L2061,Mapping!D:H,5,0)</f>
        <v>AUM</v>
      </c>
      <c r="G2061" t="s">
        <v>562</v>
      </c>
      <c r="H2061" t="s">
        <v>2144</v>
      </c>
      <c r="I2061" t="s">
        <v>2145</v>
      </c>
      <c r="J2061">
        <v>110000</v>
      </c>
      <c r="K2061" t="s">
        <v>570</v>
      </c>
      <c r="L2061">
        <v>110116</v>
      </c>
      <c r="M2061">
        <v>0</v>
      </c>
      <c r="N2061" t="s">
        <v>573</v>
      </c>
      <c r="O2061" t="s">
        <v>565</v>
      </c>
      <c r="P2061">
        <v>-1026000.96</v>
      </c>
      <c r="Q2061">
        <v>0</v>
      </c>
      <c r="R2061">
        <v>-200000</v>
      </c>
      <c r="S2061">
        <v>0</v>
      </c>
      <c r="T2061">
        <v>-1226000.96</v>
      </c>
      <c r="U2061">
        <v>0</v>
      </c>
      <c r="V2061">
        <v>-1026000.96</v>
      </c>
      <c r="W2061">
        <v>0</v>
      </c>
      <c r="X2061">
        <v>-200000</v>
      </c>
      <c r="Y2061">
        <v>0</v>
      </c>
      <c r="Z2061">
        <v>-1226000.96</v>
      </c>
      <c r="AA2061">
        <v>0</v>
      </c>
    </row>
    <row r="2062" spans="1:27" ht="15" customHeight="1" x14ac:dyDescent="0.25">
      <c r="A2062" s="37" t="str">
        <f t="shared" si="96"/>
        <v>LEDDYFIgnore</v>
      </c>
      <c r="B2062" s="37" t="str">
        <f>VLOOKUP(L2062,Mapping!D:F,3,0)</f>
        <v>Ignore</v>
      </c>
      <c r="C2062" s="37" t="str">
        <f>VLOOKUP(L2062,Mapping!D:G,4,0)</f>
        <v>Ignore</v>
      </c>
      <c r="D2062" s="38">
        <f t="shared" si="97"/>
        <v>0</v>
      </c>
      <c r="E2062" s="38">
        <f t="shared" si="98"/>
        <v>-3.212936E-3</v>
      </c>
      <c r="F2062" s="37" t="str">
        <f>VLOOKUP(L2062,Mapping!D:H,5,0)</f>
        <v>AUM</v>
      </c>
      <c r="G2062" t="s">
        <v>562</v>
      </c>
      <c r="H2062" t="s">
        <v>2144</v>
      </c>
      <c r="I2062" t="s">
        <v>2145</v>
      </c>
      <c r="J2062">
        <v>110000</v>
      </c>
      <c r="K2062" t="s">
        <v>570</v>
      </c>
      <c r="L2062">
        <v>110125</v>
      </c>
      <c r="M2062">
        <v>0</v>
      </c>
      <c r="N2062" t="s">
        <v>1315</v>
      </c>
      <c r="O2062" t="s">
        <v>565</v>
      </c>
      <c r="P2062">
        <v>-32129.360000000001</v>
      </c>
      <c r="Q2062">
        <v>0</v>
      </c>
      <c r="R2062">
        <v>0</v>
      </c>
      <c r="S2062">
        <v>0</v>
      </c>
      <c r="T2062">
        <v>-32129.360000000001</v>
      </c>
      <c r="U2062">
        <v>0</v>
      </c>
      <c r="V2062">
        <v>-32129.360000000001</v>
      </c>
      <c r="W2062">
        <v>0</v>
      </c>
      <c r="X2062">
        <v>0</v>
      </c>
      <c r="Y2062">
        <v>0</v>
      </c>
      <c r="Z2062">
        <v>-32129.360000000001</v>
      </c>
      <c r="AA2062">
        <v>0</v>
      </c>
    </row>
    <row r="2063" spans="1:27" ht="15" customHeight="1" x14ac:dyDescent="0.25">
      <c r="A2063" s="37" t="str">
        <f t="shared" si="96"/>
        <v>LEDDYFIgnore</v>
      </c>
      <c r="B2063" s="37" t="str">
        <f>VLOOKUP(L2063,Mapping!D:F,3,0)</f>
        <v>Ignore</v>
      </c>
      <c r="C2063" s="37" t="str">
        <f>VLOOKUP(L2063,Mapping!D:G,4,0)</f>
        <v>Ignore</v>
      </c>
      <c r="D2063" s="38">
        <f t="shared" si="97"/>
        <v>-6.0168036919999999</v>
      </c>
      <c r="E2063" s="38">
        <f t="shared" si="98"/>
        <v>-12.99881583</v>
      </c>
      <c r="F2063" s="37" t="str">
        <f>VLOOKUP(L2063,Mapping!D:H,5,0)</f>
        <v>AUM</v>
      </c>
      <c r="G2063" t="s">
        <v>562</v>
      </c>
      <c r="H2063" t="s">
        <v>2144</v>
      </c>
      <c r="I2063" t="s">
        <v>2145</v>
      </c>
      <c r="J2063">
        <v>110000</v>
      </c>
      <c r="K2063" t="s">
        <v>570</v>
      </c>
      <c r="L2063">
        <v>110247</v>
      </c>
      <c r="M2063">
        <v>0</v>
      </c>
      <c r="N2063" t="s">
        <v>574</v>
      </c>
      <c r="O2063" t="s">
        <v>565</v>
      </c>
      <c r="P2063">
        <v>-69820121.379999995</v>
      </c>
      <c r="Q2063">
        <v>0</v>
      </c>
      <c r="R2063">
        <v>-60168036.920000002</v>
      </c>
      <c r="S2063">
        <v>0</v>
      </c>
      <c r="T2063">
        <v>-129988158.3</v>
      </c>
      <c r="U2063">
        <v>0</v>
      </c>
      <c r="V2063">
        <v>-69820121.379999995</v>
      </c>
      <c r="W2063">
        <v>0</v>
      </c>
      <c r="X2063">
        <v>-60168036.920000002</v>
      </c>
      <c r="Y2063">
        <v>0</v>
      </c>
      <c r="Z2063">
        <v>-129988158.3</v>
      </c>
      <c r="AA2063">
        <v>0</v>
      </c>
    </row>
    <row r="2064" spans="1:27" ht="15" customHeight="1" x14ac:dyDescent="0.25">
      <c r="A2064" s="37" t="str">
        <f t="shared" si="96"/>
        <v>LEDDYFIgnore</v>
      </c>
      <c r="B2064" s="37" t="str">
        <f>VLOOKUP(L2064,Mapping!D:F,3,0)</f>
        <v>Ignore</v>
      </c>
      <c r="C2064" s="37" t="str">
        <f>VLOOKUP(L2064,Mapping!D:G,4,0)</f>
        <v>Ignore</v>
      </c>
      <c r="D2064" s="38">
        <f t="shared" si="97"/>
        <v>5.447246E-2</v>
      </c>
      <c r="E2064" s="38">
        <f t="shared" si="98"/>
        <v>-0.12297520000000001</v>
      </c>
      <c r="F2064" s="37" t="str">
        <f>VLOOKUP(L2064,Mapping!D:H,5,0)</f>
        <v>AUM</v>
      </c>
      <c r="G2064" t="s">
        <v>562</v>
      </c>
      <c r="H2064" t="s">
        <v>2144</v>
      </c>
      <c r="I2064" t="s">
        <v>2145</v>
      </c>
      <c r="J2064">
        <v>132000</v>
      </c>
      <c r="K2064" t="s">
        <v>575</v>
      </c>
      <c r="L2064">
        <v>132100</v>
      </c>
      <c r="M2064">
        <v>0</v>
      </c>
      <c r="N2064" t="s">
        <v>723</v>
      </c>
      <c r="O2064" t="s">
        <v>565</v>
      </c>
      <c r="P2064">
        <v>-1774476.6</v>
      </c>
      <c r="Q2064">
        <v>0</v>
      </c>
      <c r="R2064">
        <v>0</v>
      </c>
      <c r="S2064">
        <v>544724.6</v>
      </c>
      <c r="T2064">
        <v>-1229752</v>
      </c>
      <c r="U2064">
        <v>0</v>
      </c>
      <c r="V2064">
        <v>-1774476.6</v>
      </c>
      <c r="W2064">
        <v>0</v>
      </c>
      <c r="X2064">
        <v>0</v>
      </c>
      <c r="Y2064">
        <v>544724.6</v>
      </c>
      <c r="Z2064">
        <v>-1229752</v>
      </c>
      <c r="AA2064">
        <v>0</v>
      </c>
    </row>
    <row r="2065" spans="1:27" ht="15" customHeight="1" x14ac:dyDescent="0.25">
      <c r="A2065" s="37" t="str">
        <f t="shared" si="96"/>
        <v>LEDDYFIgnore</v>
      </c>
      <c r="B2065" s="37" t="str">
        <f>VLOOKUP(L2065,Mapping!D:F,3,0)</f>
        <v>Ignore</v>
      </c>
      <c r="C2065" s="37" t="str">
        <f>VLOOKUP(L2065,Mapping!D:G,4,0)</f>
        <v>Ignore</v>
      </c>
      <c r="D2065" s="38">
        <f t="shared" si="97"/>
        <v>-1.2659696029999998</v>
      </c>
      <c r="E2065" s="38">
        <f t="shared" si="98"/>
        <v>-0.2435667</v>
      </c>
      <c r="F2065" s="37" t="str">
        <f>VLOOKUP(L2065,Mapping!D:H,5,0)</f>
        <v>AUM</v>
      </c>
      <c r="G2065" t="s">
        <v>562</v>
      </c>
      <c r="H2065" t="s">
        <v>2144</v>
      </c>
      <c r="I2065" t="s">
        <v>2145</v>
      </c>
      <c r="J2065">
        <v>132000</v>
      </c>
      <c r="K2065" t="s">
        <v>575</v>
      </c>
      <c r="L2065">
        <v>132121</v>
      </c>
      <c r="M2065">
        <v>0</v>
      </c>
      <c r="N2065" t="s">
        <v>576</v>
      </c>
      <c r="O2065" t="s">
        <v>565</v>
      </c>
      <c r="P2065">
        <v>0</v>
      </c>
      <c r="Q2065">
        <v>10224029.029999999</v>
      </c>
      <c r="R2065">
        <v>-12659696.029999999</v>
      </c>
      <c r="S2065">
        <v>0</v>
      </c>
      <c r="T2065">
        <v>-2435667</v>
      </c>
      <c r="U2065">
        <v>0</v>
      </c>
      <c r="V2065">
        <v>0</v>
      </c>
      <c r="W2065">
        <v>10224029.029999999</v>
      </c>
      <c r="X2065">
        <v>-12659696.029999999</v>
      </c>
      <c r="Y2065">
        <v>0</v>
      </c>
      <c r="Z2065">
        <v>-2435667</v>
      </c>
      <c r="AA2065">
        <v>0</v>
      </c>
    </row>
    <row r="2066" spans="1:27" ht="15" customHeight="1" x14ac:dyDescent="0.25">
      <c r="A2066" s="37" t="str">
        <f t="shared" si="96"/>
        <v>LEDDYFIgnore</v>
      </c>
      <c r="B2066" s="37" t="str">
        <f>VLOOKUP(L2066,Mapping!D:F,3,0)</f>
        <v>Ignore</v>
      </c>
      <c r="C2066" s="37" t="str">
        <f>VLOOKUP(L2066,Mapping!D:G,4,0)</f>
        <v>Ignore</v>
      </c>
      <c r="D2066" s="38">
        <f t="shared" si="97"/>
        <v>-0.165410697</v>
      </c>
      <c r="E2066" s="38">
        <f t="shared" si="98"/>
        <v>4.8500000000000001E-3</v>
      </c>
      <c r="F2066" s="37" t="str">
        <f>VLOOKUP(L2066,Mapping!D:H,5,0)</f>
        <v>AUM</v>
      </c>
      <c r="G2066" t="s">
        <v>562</v>
      </c>
      <c r="H2066" t="s">
        <v>2144</v>
      </c>
      <c r="I2066" t="s">
        <v>2145</v>
      </c>
      <c r="J2066">
        <v>132000</v>
      </c>
      <c r="K2066" t="s">
        <v>575</v>
      </c>
      <c r="L2066">
        <v>132124</v>
      </c>
      <c r="M2066">
        <v>0</v>
      </c>
      <c r="N2066" t="s">
        <v>577</v>
      </c>
      <c r="O2066" t="s">
        <v>565</v>
      </c>
      <c r="P2066">
        <v>0</v>
      </c>
      <c r="Q2066">
        <v>1702606.97</v>
      </c>
      <c r="R2066">
        <v>-1654106.97</v>
      </c>
      <c r="S2066">
        <v>0</v>
      </c>
      <c r="T2066">
        <v>0</v>
      </c>
      <c r="U2066">
        <v>48500</v>
      </c>
      <c r="V2066">
        <v>0</v>
      </c>
      <c r="W2066">
        <v>1702606.97</v>
      </c>
      <c r="X2066">
        <v>-1654106.97</v>
      </c>
      <c r="Y2066">
        <v>0</v>
      </c>
      <c r="Z2066">
        <v>0</v>
      </c>
      <c r="AA2066">
        <v>48500</v>
      </c>
    </row>
    <row r="2067" spans="1:27" ht="15" customHeight="1" x14ac:dyDescent="0.25">
      <c r="A2067" s="37" t="str">
        <f t="shared" si="96"/>
        <v>LEDDYFIgnore</v>
      </c>
      <c r="B2067" s="37" t="str">
        <f>VLOOKUP(L2067,Mapping!D:F,3,0)</f>
        <v>Ignore</v>
      </c>
      <c r="C2067" s="37" t="str">
        <f>VLOOKUP(L2067,Mapping!D:G,4,0)</f>
        <v>Ignore</v>
      </c>
      <c r="D2067" s="38">
        <f t="shared" si="97"/>
        <v>7.5825279999999998E-3</v>
      </c>
      <c r="E2067" s="38">
        <f t="shared" si="98"/>
        <v>-2.6254436999999999E-2</v>
      </c>
      <c r="F2067" s="37" t="str">
        <f>VLOOKUP(L2067,Mapping!D:H,5,0)</f>
        <v>AUM</v>
      </c>
      <c r="G2067" t="s">
        <v>562</v>
      </c>
      <c r="H2067" t="s">
        <v>2144</v>
      </c>
      <c r="I2067" t="s">
        <v>2145</v>
      </c>
      <c r="J2067">
        <v>140000</v>
      </c>
      <c r="K2067" t="s">
        <v>579</v>
      </c>
      <c r="L2067">
        <v>140500</v>
      </c>
      <c r="M2067">
        <v>0</v>
      </c>
      <c r="N2067" t="s">
        <v>584</v>
      </c>
      <c r="O2067" t="s">
        <v>565</v>
      </c>
      <c r="P2067">
        <v>-338369.65</v>
      </c>
      <c r="Q2067">
        <v>0</v>
      </c>
      <c r="R2067">
        <v>0</v>
      </c>
      <c r="S2067">
        <v>75825.279999999999</v>
      </c>
      <c r="T2067">
        <v>-262544.37</v>
      </c>
      <c r="U2067">
        <v>0</v>
      </c>
      <c r="V2067">
        <v>-338369.65</v>
      </c>
      <c r="W2067">
        <v>0</v>
      </c>
      <c r="X2067">
        <v>0</v>
      </c>
      <c r="Y2067">
        <v>75825.279999999999</v>
      </c>
      <c r="Z2067">
        <v>-262544.37</v>
      </c>
      <c r="AA2067">
        <v>0</v>
      </c>
    </row>
    <row r="2068" spans="1:27" ht="15" customHeight="1" x14ac:dyDescent="0.25">
      <c r="A2068" s="37" t="str">
        <f t="shared" si="96"/>
        <v>LEDDYFIgnore</v>
      </c>
      <c r="B2068" s="37" t="str">
        <f>VLOOKUP(L2068,Mapping!D:F,3,0)</f>
        <v>Ignore</v>
      </c>
      <c r="C2068" s="37" t="str">
        <f>VLOOKUP(L2068,Mapping!D:G,4,0)</f>
        <v>Ignore</v>
      </c>
      <c r="D2068" s="38">
        <f t="shared" si="97"/>
        <v>-6.9474000000000001E-4</v>
      </c>
      <c r="E2068" s="38">
        <f t="shared" si="98"/>
        <v>-3.1565848000000001E-2</v>
      </c>
      <c r="F2068" s="37" t="str">
        <f>VLOOKUP(L2068,Mapping!D:H,5,0)</f>
        <v>AUM</v>
      </c>
      <c r="G2068" t="s">
        <v>562</v>
      </c>
      <c r="H2068" t="s">
        <v>2144</v>
      </c>
      <c r="I2068" t="s">
        <v>2145</v>
      </c>
      <c r="J2068">
        <v>140000</v>
      </c>
      <c r="K2068" t="s">
        <v>579</v>
      </c>
      <c r="L2068">
        <v>140551</v>
      </c>
      <c r="M2068">
        <v>0</v>
      </c>
      <c r="N2068" t="s">
        <v>926</v>
      </c>
      <c r="O2068" t="s">
        <v>565</v>
      </c>
      <c r="P2068">
        <v>-308711.08</v>
      </c>
      <c r="Q2068">
        <v>0</v>
      </c>
      <c r="R2068">
        <v>-6947.4</v>
      </c>
      <c r="S2068">
        <v>0</v>
      </c>
      <c r="T2068">
        <v>-315658.48</v>
      </c>
      <c r="U2068">
        <v>0</v>
      </c>
      <c r="V2068">
        <v>-308711.08</v>
      </c>
      <c r="W2068">
        <v>0</v>
      </c>
      <c r="X2068">
        <v>-6947.4</v>
      </c>
      <c r="Y2068">
        <v>0</v>
      </c>
      <c r="Z2068">
        <v>-315658.48</v>
      </c>
      <c r="AA2068">
        <v>0</v>
      </c>
    </row>
    <row r="2069" spans="1:27" ht="15" customHeight="1" x14ac:dyDescent="0.25">
      <c r="A2069" s="37" t="str">
        <f t="shared" si="96"/>
        <v>LEDDYFIgnore</v>
      </c>
      <c r="B2069" s="37" t="str">
        <f>VLOOKUP(L2069,Mapping!D:F,3,0)</f>
        <v>Ignore</v>
      </c>
      <c r="C2069" s="37" t="str">
        <f>VLOOKUP(L2069,Mapping!D:G,4,0)</f>
        <v>Ignore</v>
      </c>
      <c r="D2069" s="38">
        <f t="shared" si="97"/>
        <v>-8.2272089999999992E-3</v>
      </c>
      <c r="E2069" s="38">
        <f t="shared" si="98"/>
        <v>-9.5025869999999998E-3</v>
      </c>
      <c r="F2069" s="37" t="str">
        <f>VLOOKUP(L2069,Mapping!D:H,5,0)</f>
        <v>AUM</v>
      </c>
      <c r="G2069" t="s">
        <v>562</v>
      </c>
      <c r="H2069" t="s">
        <v>2144</v>
      </c>
      <c r="I2069" t="s">
        <v>2145</v>
      </c>
      <c r="J2069">
        <v>152000</v>
      </c>
      <c r="K2069" t="s">
        <v>585</v>
      </c>
      <c r="L2069">
        <v>152248</v>
      </c>
      <c r="M2069">
        <v>0</v>
      </c>
      <c r="N2069" t="s">
        <v>590</v>
      </c>
      <c r="O2069" t="s">
        <v>565</v>
      </c>
      <c r="P2069">
        <v>-12753.78</v>
      </c>
      <c r="Q2069">
        <v>0</v>
      </c>
      <c r="R2069">
        <v>-82272.09</v>
      </c>
      <c r="S2069">
        <v>0</v>
      </c>
      <c r="T2069">
        <v>-95025.87</v>
      </c>
      <c r="U2069">
        <v>0</v>
      </c>
      <c r="V2069">
        <v>-12753.78</v>
      </c>
      <c r="W2069">
        <v>0</v>
      </c>
      <c r="X2069">
        <v>-82272.09</v>
      </c>
      <c r="Y2069">
        <v>0</v>
      </c>
      <c r="Z2069">
        <v>-95025.87</v>
      </c>
      <c r="AA2069">
        <v>0</v>
      </c>
    </row>
    <row r="2070" spans="1:27" ht="15" customHeight="1" x14ac:dyDescent="0.25">
      <c r="A2070" s="37" t="str">
        <f t="shared" si="96"/>
        <v>LEDDYFIgnore</v>
      </c>
      <c r="B2070" s="37" t="str">
        <f>VLOOKUP(L2070,Mapping!D:F,3,0)</f>
        <v>Ignore</v>
      </c>
      <c r="C2070" s="37" t="str">
        <f>VLOOKUP(L2070,Mapping!D:G,4,0)</f>
        <v>Ignore</v>
      </c>
      <c r="D2070" s="38">
        <f t="shared" si="97"/>
        <v>62.712670965999997</v>
      </c>
      <c r="E2070" s="38">
        <f t="shared" si="98"/>
        <v>-13.140612189</v>
      </c>
      <c r="F2070" s="37" t="str">
        <f>VLOOKUP(L2070,Mapping!D:H,5,0)</f>
        <v>AUM</v>
      </c>
      <c r="G2070" t="s">
        <v>562</v>
      </c>
      <c r="H2070" t="s">
        <v>2144</v>
      </c>
      <c r="I2070" t="s">
        <v>2145</v>
      </c>
      <c r="J2070">
        <v>160000</v>
      </c>
      <c r="K2070" t="s">
        <v>591</v>
      </c>
      <c r="L2070">
        <v>161100</v>
      </c>
      <c r="M2070">
        <v>0</v>
      </c>
      <c r="N2070" t="s">
        <v>725</v>
      </c>
      <c r="O2070" t="s">
        <v>565</v>
      </c>
      <c r="P2070">
        <v>-758532831.54999995</v>
      </c>
      <c r="Q2070">
        <v>0</v>
      </c>
      <c r="R2070">
        <v>0</v>
      </c>
      <c r="S2070">
        <v>627126709.65999997</v>
      </c>
      <c r="T2070">
        <v>-131406121.89</v>
      </c>
      <c r="U2070">
        <v>0</v>
      </c>
      <c r="V2070">
        <v>-758532831.54999995</v>
      </c>
      <c r="W2070">
        <v>0</v>
      </c>
      <c r="X2070">
        <v>0</v>
      </c>
      <c r="Y2070">
        <v>627126709.65999997</v>
      </c>
      <c r="Z2070">
        <v>-131406121.89</v>
      </c>
      <c r="AA2070">
        <v>0</v>
      </c>
    </row>
    <row r="2071" spans="1:27" ht="15" customHeight="1" x14ac:dyDescent="0.25">
      <c r="A2071" s="37" t="str">
        <f t="shared" si="96"/>
        <v>LEDDYFIgnore</v>
      </c>
      <c r="B2071" s="37" t="str">
        <f>VLOOKUP(L2071,Mapping!D:F,3,0)</f>
        <v>Ignore</v>
      </c>
      <c r="C2071" s="37" t="str">
        <f>VLOOKUP(L2071,Mapping!D:G,4,0)</f>
        <v>Ignore</v>
      </c>
      <c r="D2071" s="38">
        <f t="shared" si="97"/>
        <v>-1.5352969999999999E-3</v>
      </c>
      <c r="E2071" s="38">
        <f t="shared" si="98"/>
        <v>5.1019000000000001E-5</v>
      </c>
      <c r="F2071" s="37" t="str">
        <f>VLOOKUP(L2071,Mapping!D:H,5,0)</f>
        <v>AUM</v>
      </c>
      <c r="G2071" t="s">
        <v>562</v>
      </c>
      <c r="H2071" t="s">
        <v>2144</v>
      </c>
      <c r="I2071" t="s">
        <v>2145</v>
      </c>
      <c r="J2071">
        <v>212000</v>
      </c>
      <c r="K2071" t="s">
        <v>595</v>
      </c>
      <c r="L2071">
        <v>210123</v>
      </c>
      <c r="M2071">
        <v>0</v>
      </c>
      <c r="N2071" t="s">
        <v>1191</v>
      </c>
      <c r="O2071" t="s">
        <v>565</v>
      </c>
      <c r="P2071">
        <v>0</v>
      </c>
      <c r="Q2071">
        <v>15863.16</v>
      </c>
      <c r="R2071">
        <v>-15352.97</v>
      </c>
      <c r="S2071">
        <v>0</v>
      </c>
      <c r="T2071">
        <v>0</v>
      </c>
      <c r="U2071">
        <v>510.19</v>
      </c>
      <c r="V2071">
        <v>0</v>
      </c>
      <c r="W2071">
        <v>15863.16</v>
      </c>
      <c r="X2071">
        <v>-15352.97</v>
      </c>
      <c r="Y2071">
        <v>0</v>
      </c>
      <c r="Z2071">
        <v>0</v>
      </c>
      <c r="AA2071">
        <v>510.19</v>
      </c>
    </row>
    <row r="2072" spans="1:27" ht="15" customHeight="1" x14ac:dyDescent="0.25">
      <c r="A2072" s="37" t="str">
        <f t="shared" si="96"/>
        <v>LEDDYFIgnore</v>
      </c>
      <c r="B2072" s="37" t="str">
        <f>VLOOKUP(L2072,Mapping!D:F,3,0)</f>
        <v>Ignore</v>
      </c>
      <c r="C2072" s="37" t="str">
        <f>VLOOKUP(L2072,Mapping!D:G,4,0)</f>
        <v>Ignore</v>
      </c>
      <c r="D2072" s="38">
        <f t="shared" si="97"/>
        <v>6.9474000000000001E-4</v>
      </c>
      <c r="E2072" s="38">
        <f t="shared" si="98"/>
        <v>3.1565848000000001E-2</v>
      </c>
      <c r="F2072" s="37" t="str">
        <f>VLOOKUP(L2072,Mapping!D:H,5,0)</f>
        <v>AUM</v>
      </c>
      <c r="G2072" t="s">
        <v>562</v>
      </c>
      <c r="H2072" t="s">
        <v>2144</v>
      </c>
      <c r="I2072" t="s">
        <v>2145</v>
      </c>
      <c r="J2072">
        <v>212000</v>
      </c>
      <c r="K2072" t="s">
        <v>595</v>
      </c>
      <c r="L2072">
        <v>210168</v>
      </c>
      <c r="M2072">
        <v>0</v>
      </c>
      <c r="N2072" t="s">
        <v>927</v>
      </c>
      <c r="O2072" t="s">
        <v>565</v>
      </c>
      <c r="P2072">
        <v>0</v>
      </c>
      <c r="Q2072">
        <v>308711.08</v>
      </c>
      <c r="R2072">
        <v>0</v>
      </c>
      <c r="S2072">
        <v>6947.4</v>
      </c>
      <c r="T2072">
        <v>0</v>
      </c>
      <c r="U2072">
        <v>315658.48</v>
      </c>
      <c r="V2072">
        <v>0</v>
      </c>
      <c r="W2072">
        <v>308711.08</v>
      </c>
      <c r="X2072">
        <v>0</v>
      </c>
      <c r="Y2072">
        <v>6947.4</v>
      </c>
      <c r="Z2072">
        <v>0</v>
      </c>
      <c r="AA2072">
        <v>315658.48</v>
      </c>
    </row>
    <row r="2073" spans="1:27" ht="15" customHeight="1" x14ac:dyDescent="0.25">
      <c r="A2073" s="37" t="str">
        <f t="shared" si="96"/>
        <v>LEDDYFIgnore</v>
      </c>
      <c r="B2073" s="37" t="str">
        <f>VLOOKUP(L2073,Mapping!D:F,3,0)</f>
        <v>Ignore</v>
      </c>
      <c r="C2073" s="37" t="str">
        <f>VLOOKUP(L2073,Mapping!D:G,4,0)</f>
        <v>Ignore</v>
      </c>
      <c r="D2073" s="38">
        <f t="shared" si="97"/>
        <v>0.54931234900000003</v>
      </c>
      <c r="E2073" s="38">
        <f t="shared" si="98"/>
        <v>0.54931234900000003</v>
      </c>
      <c r="F2073" s="37" t="str">
        <f>VLOOKUP(L2073,Mapping!D:H,5,0)</f>
        <v>AUM</v>
      </c>
      <c r="G2073" t="s">
        <v>562</v>
      </c>
      <c r="H2073" t="s">
        <v>2144</v>
      </c>
      <c r="I2073" t="s">
        <v>2145</v>
      </c>
      <c r="J2073">
        <v>212000</v>
      </c>
      <c r="K2073" t="s">
        <v>595</v>
      </c>
      <c r="L2073">
        <v>211114</v>
      </c>
      <c r="M2073">
        <v>0</v>
      </c>
      <c r="N2073" t="s">
        <v>701</v>
      </c>
      <c r="O2073" t="s">
        <v>565</v>
      </c>
      <c r="P2073">
        <v>0</v>
      </c>
      <c r="Q2073">
        <v>0</v>
      </c>
      <c r="R2073">
        <v>0</v>
      </c>
      <c r="S2073">
        <v>5493123.4900000002</v>
      </c>
      <c r="T2073">
        <v>0</v>
      </c>
      <c r="U2073">
        <v>5493123.4900000002</v>
      </c>
      <c r="V2073">
        <v>0</v>
      </c>
      <c r="W2073">
        <v>0</v>
      </c>
      <c r="X2073">
        <v>0</v>
      </c>
      <c r="Y2073">
        <v>5493123.4900000002</v>
      </c>
      <c r="Z2073">
        <v>0</v>
      </c>
      <c r="AA2073">
        <v>5493123.4900000002</v>
      </c>
    </row>
    <row r="2074" spans="1:27" ht="15" customHeight="1" x14ac:dyDescent="0.25">
      <c r="A2074" s="37" t="str">
        <f t="shared" si="96"/>
        <v>LEDDYFIgnore</v>
      </c>
      <c r="B2074" s="37" t="str">
        <f>VLOOKUP(L2074,Mapping!D:F,3,0)</f>
        <v>Ignore</v>
      </c>
      <c r="C2074" s="37" t="str">
        <f>VLOOKUP(L2074,Mapping!D:G,4,0)</f>
        <v>Ignore</v>
      </c>
      <c r="D2074" s="38">
        <f t="shared" si="97"/>
        <v>2.2520575000000001E-2</v>
      </c>
      <c r="E2074" s="38">
        <f t="shared" si="98"/>
        <v>2.2520577E-2</v>
      </c>
      <c r="F2074" s="37" t="str">
        <f>VLOOKUP(L2074,Mapping!D:H,5,0)</f>
        <v>AUM</v>
      </c>
      <c r="G2074" t="s">
        <v>562</v>
      </c>
      <c r="H2074" t="s">
        <v>2144</v>
      </c>
      <c r="I2074" t="s">
        <v>2145</v>
      </c>
      <c r="J2074">
        <v>212000</v>
      </c>
      <c r="K2074" t="s">
        <v>595</v>
      </c>
      <c r="L2074">
        <v>212101</v>
      </c>
      <c r="M2074">
        <v>0</v>
      </c>
      <c r="N2074" t="s">
        <v>598</v>
      </c>
      <c r="O2074" t="s">
        <v>565</v>
      </c>
      <c r="P2074">
        <v>0</v>
      </c>
      <c r="Q2074">
        <v>0.02</v>
      </c>
      <c r="R2074">
        <v>0</v>
      </c>
      <c r="S2074">
        <v>225205.75</v>
      </c>
      <c r="T2074">
        <v>0</v>
      </c>
      <c r="U2074">
        <v>225205.77</v>
      </c>
      <c r="V2074">
        <v>0</v>
      </c>
      <c r="W2074">
        <v>0.02</v>
      </c>
      <c r="X2074">
        <v>0</v>
      </c>
      <c r="Y2074">
        <v>225205.75</v>
      </c>
      <c r="Z2074">
        <v>0</v>
      </c>
      <c r="AA2074">
        <v>225205.77</v>
      </c>
    </row>
    <row r="2075" spans="1:27" ht="15" customHeight="1" x14ac:dyDescent="0.25">
      <c r="A2075" s="37" t="str">
        <f t="shared" si="96"/>
        <v>LEDDYFIgnore</v>
      </c>
      <c r="B2075" s="37" t="str">
        <f>VLOOKUP(L2075,Mapping!D:F,3,0)</f>
        <v>Ignore</v>
      </c>
      <c r="C2075" s="37" t="str">
        <f>VLOOKUP(L2075,Mapping!D:G,4,0)</f>
        <v>Ignore</v>
      </c>
      <c r="D2075" s="38">
        <f t="shared" si="97"/>
        <v>9.3186799999999998E-4</v>
      </c>
      <c r="E2075" s="38">
        <f t="shared" si="98"/>
        <v>1.5369959999999999E-3</v>
      </c>
      <c r="F2075" s="37" t="str">
        <f>VLOOKUP(L2075,Mapping!D:H,5,0)</f>
        <v>AUM</v>
      </c>
      <c r="G2075" t="s">
        <v>562</v>
      </c>
      <c r="H2075" t="s">
        <v>2144</v>
      </c>
      <c r="I2075" t="s">
        <v>2145</v>
      </c>
      <c r="J2075">
        <v>212000</v>
      </c>
      <c r="K2075" t="s">
        <v>595</v>
      </c>
      <c r="L2075">
        <v>212109</v>
      </c>
      <c r="M2075">
        <v>0</v>
      </c>
      <c r="N2075" t="s">
        <v>1291</v>
      </c>
      <c r="O2075" t="s">
        <v>565</v>
      </c>
      <c r="P2075">
        <v>0</v>
      </c>
      <c r="Q2075">
        <v>6051.28</v>
      </c>
      <c r="R2075">
        <v>0</v>
      </c>
      <c r="S2075">
        <v>9318.68</v>
      </c>
      <c r="T2075">
        <v>0</v>
      </c>
      <c r="U2075">
        <v>15369.96</v>
      </c>
      <c r="V2075">
        <v>0</v>
      </c>
      <c r="W2075">
        <v>6051.28</v>
      </c>
      <c r="X2075">
        <v>0</v>
      </c>
      <c r="Y2075">
        <v>9318.68</v>
      </c>
      <c r="Z2075">
        <v>0</v>
      </c>
      <c r="AA2075">
        <v>15369.96</v>
      </c>
    </row>
    <row r="2076" spans="1:27" ht="15" customHeight="1" x14ac:dyDescent="0.25">
      <c r="A2076" s="37" t="str">
        <f t="shared" si="96"/>
        <v>LEDDYFIgnore</v>
      </c>
      <c r="B2076" s="37" t="str">
        <f>VLOOKUP(L2076,Mapping!D:F,3,0)</f>
        <v>Ignore</v>
      </c>
      <c r="C2076" s="37" t="str">
        <f>VLOOKUP(L2076,Mapping!D:G,4,0)</f>
        <v>Ignore</v>
      </c>
      <c r="D2076" s="38">
        <f t="shared" si="97"/>
        <v>-6.3130000000000004E-6</v>
      </c>
      <c r="E2076" s="38">
        <f t="shared" si="98"/>
        <v>1.7533900000000002E-4</v>
      </c>
      <c r="F2076" s="37" t="str">
        <f>VLOOKUP(L2076,Mapping!D:H,5,0)</f>
        <v>AUM</v>
      </c>
      <c r="G2076" t="s">
        <v>562</v>
      </c>
      <c r="H2076" t="s">
        <v>2144</v>
      </c>
      <c r="I2076" t="s">
        <v>2145</v>
      </c>
      <c r="J2076">
        <v>212000</v>
      </c>
      <c r="K2076" t="s">
        <v>595</v>
      </c>
      <c r="L2076">
        <v>212112</v>
      </c>
      <c r="M2076">
        <v>0</v>
      </c>
      <c r="N2076" t="s">
        <v>599</v>
      </c>
      <c r="O2076" t="s">
        <v>565</v>
      </c>
      <c r="P2076">
        <v>0</v>
      </c>
      <c r="Q2076">
        <v>1816.52</v>
      </c>
      <c r="R2076">
        <v>-63.13</v>
      </c>
      <c r="S2076">
        <v>0</v>
      </c>
      <c r="T2076">
        <v>0</v>
      </c>
      <c r="U2076">
        <v>1753.39</v>
      </c>
      <c r="V2076">
        <v>0</v>
      </c>
      <c r="W2076">
        <v>1816.52</v>
      </c>
      <c r="X2076">
        <v>-63.13</v>
      </c>
      <c r="Y2076">
        <v>0</v>
      </c>
      <c r="Z2076">
        <v>0</v>
      </c>
      <c r="AA2076">
        <v>1753.39</v>
      </c>
    </row>
    <row r="2077" spans="1:27" ht="15" customHeight="1" x14ac:dyDescent="0.25">
      <c r="A2077" s="37" t="str">
        <f t="shared" si="96"/>
        <v>LEDDYFIgnore</v>
      </c>
      <c r="B2077" s="37" t="str">
        <f>VLOOKUP(L2077,Mapping!D:F,3,0)</f>
        <v>Ignore</v>
      </c>
      <c r="C2077" s="37" t="str">
        <f>VLOOKUP(L2077,Mapping!D:G,4,0)</f>
        <v>Ignore</v>
      </c>
      <c r="D2077" s="38">
        <f t="shared" si="97"/>
        <v>-6.3130000000000004E-6</v>
      </c>
      <c r="E2077" s="38">
        <f t="shared" si="98"/>
        <v>1.7533900000000002E-4</v>
      </c>
      <c r="F2077" s="37" t="str">
        <f>VLOOKUP(L2077,Mapping!D:H,5,0)</f>
        <v>AUM</v>
      </c>
      <c r="G2077" t="s">
        <v>562</v>
      </c>
      <c r="H2077" t="s">
        <v>2144</v>
      </c>
      <c r="I2077" t="s">
        <v>2145</v>
      </c>
      <c r="J2077">
        <v>212000</v>
      </c>
      <c r="K2077" t="s">
        <v>595</v>
      </c>
      <c r="L2077">
        <v>212113</v>
      </c>
      <c r="M2077">
        <v>0</v>
      </c>
      <c r="N2077" t="s">
        <v>600</v>
      </c>
      <c r="O2077" t="s">
        <v>565</v>
      </c>
      <c r="P2077">
        <v>0</v>
      </c>
      <c r="Q2077">
        <v>1816.52</v>
      </c>
      <c r="R2077">
        <v>-63.13</v>
      </c>
      <c r="S2077">
        <v>0</v>
      </c>
      <c r="T2077">
        <v>0</v>
      </c>
      <c r="U2077">
        <v>1753.39</v>
      </c>
      <c r="V2077">
        <v>0</v>
      </c>
      <c r="W2077">
        <v>1816.52</v>
      </c>
      <c r="X2077">
        <v>-63.13</v>
      </c>
      <c r="Y2077">
        <v>0</v>
      </c>
      <c r="Z2077">
        <v>0</v>
      </c>
      <c r="AA2077">
        <v>1753.39</v>
      </c>
    </row>
    <row r="2078" spans="1:27" ht="15" customHeight="1" x14ac:dyDescent="0.25">
      <c r="A2078" s="37" t="str">
        <f t="shared" si="96"/>
        <v>LEDDYFIgnore</v>
      </c>
      <c r="B2078" s="37" t="str">
        <f>VLOOKUP(L2078,Mapping!D:F,3,0)</f>
        <v>Ignore</v>
      </c>
      <c r="C2078" s="37" t="str">
        <f>VLOOKUP(L2078,Mapping!D:G,4,0)</f>
        <v>Ignore</v>
      </c>
      <c r="D2078" s="38">
        <f t="shared" si="97"/>
        <v>5.7427400000000005E-3</v>
      </c>
      <c r="E2078" s="38">
        <f t="shared" si="98"/>
        <v>7.7703089999999995E-3</v>
      </c>
      <c r="F2078" s="37" t="str">
        <f>VLOOKUP(L2078,Mapping!D:H,5,0)</f>
        <v>AUM</v>
      </c>
      <c r="G2078" t="s">
        <v>562</v>
      </c>
      <c r="H2078" t="s">
        <v>2144</v>
      </c>
      <c r="I2078" t="s">
        <v>2145</v>
      </c>
      <c r="J2078">
        <v>212000</v>
      </c>
      <c r="K2078" t="s">
        <v>595</v>
      </c>
      <c r="L2078">
        <v>212114</v>
      </c>
      <c r="M2078">
        <v>0</v>
      </c>
      <c r="N2078" t="s">
        <v>601</v>
      </c>
      <c r="O2078" t="s">
        <v>565</v>
      </c>
      <c r="P2078">
        <v>0</v>
      </c>
      <c r="Q2078">
        <v>20275.689999999999</v>
      </c>
      <c r="R2078">
        <v>0</v>
      </c>
      <c r="S2078">
        <v>57427.4</v>
      </c>
      <c r="T2078">
        <v>0</v>
      </c>
      <c r="U2078">
        <v>77703.09</v>
      </c>
      <c r="V2078">
        <v>0</v>
      </c>
      <c r="W2078">
        <v>20275.689999999999</v>
      </c>
      <c r="X2078">
        <v>0</v>
      </c>
      <c r="Y2078">
        <v>57427.4</v>
      </c>
      <c r="Z2078">
        <v>0</v>
      </c>
      <c r="AA2078">
        <v>77703.09</v>
      </c>
    </row>
    <row r="2079" spans="1:27" ht="15" customHeight="1" x14ac:dyDescent="0.25">
      <c r="A2079" s="37" t="str">
        <f t="shared" si="96"/>
        <v>LEDDYFIgnore</v>
      </c>
      <c r="B2079" s="37" t="str">
        <f>VLOOKUP(L2079,Mapping!D:F,3,0)</f>
        <v>Ignore</v>
      </c>
      <c r="C2079" s="37" t="str">
        <f>VLOOKUP(L2079,Mapping!D:G,4,0)</f>
        <v>Ignore</v>
      </c>
      <c r="D2079" s="38">
        <f t="shared" si="97"/>
        <v>7.8927399999999997E-4</v>
      </c>
      <c r="E2079" s="38">
        <f t="shared" si="98"/>
        <v>7.7879799999999993E-4</v>
      </c>
      <c r="F2079" s="37" t="str">
        <f>VLOOKUP(L2079,Mapping!D:H,5,0)</f>
        <v>AUM</v>
      </c>
      <c r="G2079" t="s">
        <v>562</v>
      </c>
      <c r="H2079" t="s">
        <v>2144</v>
      </c>
      <c r="I2079" t="s">
        <v>2145</v>
      </c>
      <c r="J2079">
        <v>212000</v>
      </c>
      <c r="K2079" t="s">
        <v>595</v>
      </c>
      <c r="L2079">
        <v>212117</v>
      </c>
      <c r="M2079">
        <v>0</v>
      </c>
      <c r="N2079" t="s">
        <v>865</v>
      </c>
      <c r="O2079" t="s">
        <v>565</v>
      </c>
      <c r="P2079">
        <v>-104.76</v>
      </c>
      <c r="Q2079">
        <v>0</v>
      </c>
      <c r="R2079">
        <v>0</v>
      </c>
      <c r="S2079">
        <v>7892.74</v>
      </c>
      <c r="T2079">
        <v>0</v>
      </c>
      <c r="U2079">
        <v>7787.98</v>
      </c>
      <c r="V2079">
        <v>-104.76</v>
      </c>
      <c r="W2079">
        <v>0</v>
      </c>
      <c r="X2079">
        <v>0</v>
      </c>
      <c r="Y2079">
        <v>7892.74</v>
      </c>
      <c r="Z2079">
        <v>0</v>
      </c>
      <c r="AA2079">
        <v>7787.98</v>
      </c>
    </row>
    <row r="2080" spans="1:27" ht="15" customHeight="1" x14ac:dyDescent="0.25">
      <c r="A2080" s="37" t="str">
        <f t="shared" si="96"/>
        <v>LEDDYFIgnore</v>
      </c>
      <c r="B2080" s="37" t="str">
        <f>VLOOKUP(L2080,Mapping!D:F,3,0)</f>
        <v>Ignore</v>
      </c>
      <c r="C2080" s="37" t="str">
        <f>VLOOKUP(L2080,Mapping!D:G,4,0)</f>
        <v>Ignore</v>
      </c>
      <c r="D2080" s="38">
        <f t="shared" si="97"/>
        <v>6.1473369000000007E-2</v>
      </c>
      <c r="E2080" s="38">
        <f t="shared" si="98"/>
        <v>0.21199843500000001</v>
      </c>
      <c r="F2080" s="37" t="str">
        <f>VLOOKUP(L2080,Mapping!D:H,5,0)</f>
        <v>AUM</v>
      </c>
      <c r="G2080" t="s">
        <v>562</v>
      </c>
      <c r="H2080" t="s">
        <v>2144</v>
      </c>
      <c r="I2080" t="s">
        <v>2145</v>
      </c>
      <c r="J2080">
        <v>212000</v>
      </c>
      <c r="K2080" t="s">
        <v>595</v>
      </c>
      <c r="L2080">
        <v>212121</v>
      </c>
      <c r="M2080">
        <v>0</v>
      </c>
      <c r="N2080" t="s">
        <v>602</v>
      </c>
      <c r="O2080" t="s">
        <v>565</v>
      </c>
      <c r="P2080">
        <v>0</v>
      </c>
      <c r="Q2080">
        <v>1505250.66</v>
      </c>
      <c r="R2080">
        <v>0</v>
      </c>
      <c r="S2080">
        <v>614733.69000000006</v>
      </c>
      <c r="T2080">
        <v>0</v>
      </c>
      <c r="U2080">
        <v>2119984.35</v>
      </c>
      <c r="V2080">
        <v>0</v>
      </c>
      <c r="W2080">
        <v>1505250.66</v>
      </c>
      <c r="X2080">
        <v>0</v>
      </c>
      <c r="Y2080">
        <v>614733.69000000006</v>
      </c>
      <c r="Z2080">
        <v>0</v>
      </c>
      <c r="AA2080">
        <v>2119984.35</v>
      </c>
    </row>
    <row r="2081" spans="1:27" ht="15" customHeight="1" x14ac:dyDescent="0.25">
      <c r="A2081" s="37" t="str">
        <f t="shared" si="96"/>
        <v>LEDDYFIgnore</v>
      </c>
      <c r="B2081" s="37" t="str">
        <f>VLOOKUP(L2081,Mapping!D:F,3,0)</f>
        <v>Ignore</v>
      </c>
      <c r="C2081" s="37" t="str">
        <f>VLOOKUP(L2081,Mapping!D:G,4,0)</f>
        <v>Ignore</v>
      </c>
      <c r="D2081" s="38">
        <f t="shared" si="97"/>
        <v>0.42848479500000003</v>
      </c>
      <c r="E2081" s="38">
        <f t="shared" si="98"/>
        <v>0.54277001199999997</v>
      </c>
      <c r="F2081" s="37" t="str">
        <f>VLOOKUP(L2081,Mapping!D:H,5,0)</f>
        <v>AUM</v>
      </c>
      <c r="G2081" t="s">
        <v>562</v>
      </c>
      <c r="H2081" t="s">
        <v>2144</v>
      </c>
      <c r="I2081" t="s">
        <v>2145</v>
      </c>
      <c r="J2081">
        <v>212000</v>
      </c>
      <c r="K2081" t="s">
        <v>595</v>
      </c>
      <c r="L2081">
        <v>212124</v>
      </c>
      <c r="M2081">
        <v>0</v>
      </c>
      <c r="N2081" t="s">
        <v>603</v>
      </c>
      <c r="O2081" t="s">
        <v>565</v>
      </c>
      <c r="P2081">
        <v>0</v>
      </c>
      <c r="Q2081">
        <v>1142852.17</v>
      </c>
      <c r="R2081">
        <v>0</v>
      </c>
      <c r="S2081">
        <v>4284847.95</v>
      </c>
      <c r="T2081">
        <v>0</v>
      </c>
      <c r="U2081">
        <v>5427700.1200000001</v>
      </c>
      <c r="V2081">
        <v>0</v>
      </c>
      <c r="W2081">
        <v>1142852.17</v>
      </c>
      <c r="X2081">
        <v>0</v>
      </c>
      <c r="Y2081">
        <v>4284847.95</v>
      </c>
      <c r="Z2081">
        <v>0</v>
      </c>
      <c r="AA2081">
        <v>5427700.1200000001</v>
      </c>
    </row>
    <row r="2082" spans="1:27" ht="15" customHeight="1" x14ac:dyDescent="0.25">
      <c r="A2082" s="37" t="str">
        <f t="shared" si="96"/>
        <v>LEDDYFIgnore</v>
      </c>
      <c r="B2082" s="37" t="str">
        <f>VLOOKUP(L2082,Mapping!D:F,3,0)</f>
        <v>Ignore</v>
      </c>
      <c r="C2082" s="37" t="str">
        <f>VLOOKUP(L2082,Mapping!D:G,4,0)</f>
        <v>Ignore</v>
      </c>
      <c r="D2082" s="38">
        <f t="shared" si="97"/>
        <v>5.8501800000000008E-4</v>
      </c>
      <c r="E2082" s="38">
        <f t="shared" si="98"/>
        <v>5.9973600000000002E-4</v>
      </c>
      <c r="F2082" s="37" t="str">
        <f>VLOOKUP(L2082,Mapping!D:H,5,0)</f>
        <v>AUM</v>
      </c>
      <c r="G2082" t="s">
        <v>562</v>
      </c>
      <c r="H2082" t="s">
        <v>2144</v>
      </c>
      <c r="I2082" t="s">
        <v>2145</v>
      </c>
      <c r="J2082">
        <v>212000</v>
      </c>
      <c r="K2082" t="s">
        <v>595</v>
      </c>
      <c r="L2082">
        <v>212132</v>
      </c>
      <c r="M2082">
        <v>0</v>
      </c>
      <c r="N2082" t="s">
        <v>1192</v>
      </c>
      <c r="O2082" t="s">
        <v>565</v>
      </c>
      <c r="P2082">
        <v>0</v>
      </c>
      <c r="Q2082">
        <v>147.18</v>
      </c>
      <c r="R2082">
        <v>0</v>
      </c>
      <c r="S2082">
        <v>5850.18</v>
      </c>
      <c r="T2082">
        <v>0</v>
      </c>
      <c r="U2082">
        <v>5997.36</v>
      </c>
      <c r="V2082">
        <v>0</v>
      </c>
      <c r="W2082">
        <v>147.18</v>
      </c>
      <c r="X2082">
        <v>0</v>
      </c>
      <c r="Y2082">
        <v>5850.18</v>
      </c>
      <c r="Z2082">
        <v>0</v>
      </c>
      <c r="AA2082">
        <v>5997.36</v>
      </c>
    </row>
    <row r="2083" spans="1:27" ht="15" customHeight="1" x14ac:dyDescent="0.25">
      <c r="A2083" s="37" t="str">
        <f t="shared" si="96"/>
        <v>LEDDYFIgnore</v>
      </c>
      <c r="B2083" s="37" t="str">
        <f>VLOOKUP(L2083,Mapping!D:F,3,0)</f>
        <v>Ignore</v>
      </c>
      <c r="C2083" s="37" t="str">
        <f>VLOOKUP(L2083,Mapping!D:G,4,0)</f>
        <v>Ignore</v>
      </c>
      <c r="D2083" s="38">
        <f t="shared" si="97"/>
        <v>-0.87673970000000001</v>
      </c>
      <c r="E2083" s="38">
        <f t="shared" si="98"/>
        <v>0</v>
      </c>
      <c r="F2083" s="37" t="str">
        <f>VLOOKUP(L2083,Mapping!D:H,5,0)</f>
        <v>AUM</v>
      </c>
      <c r="G2083" t="s">
        <v>562</v>
      </c>
      <c r="H2083" t="s">
        <v>2144</v>
      </c>
      <c r="I2083" t="s">
        <v>2145</v>
      </c>
      <c r="J2083">
        <v>212000</v>
      </c>
      <c r="K2083" t="s">
        <v>595</v>
      </c>
      <c r="L2083">
        <v>212150</v>
      </c>
      <c r="M2083">
        <v>0</v>
      </c>
      <c r="N2083" t="s">
        <v>821</v>
      </c>
      <c r="O2083" t="s">
        <v>565</v>
      </c>
      <c r="P2083">
        <v>0</v>
      </c>
      <c r="Q2083">
        <v>8767397</v>
      </c>
      <c r="R2083">
        <v>-8767397</v>
      </c>
      <c r="S2083">
        <v>0</v>
      </c>
      <c r="T2083">
        <v>0</v>
      </c>
      <c r="U2083">
        <v>0</v>
      </c>
      <c r="V2083">
        <v>0</v>
      </c>
      <c r="W2083">
        <v>8767397</v>
      </c>
      <c r="X2083">
        <v>-8767397</v>
      </c>
      <c r="Y2083">
        <v>0</v>
      </c>
      <c r="Z2083">
        <v>0</v>
      </c>
      <c r="AA2083">
        <v>0</v>
      </c>
    </row>
    <row r="2084" spans="1:27" ht="15" customHeight="1" x14ac:dyDescent="0.25">
      <c r="A2084" s="37" t="str">
        <f t="shared" si="96"/>
        <v>LEDDYFIgnore</v>
      </c>
      <c r="B2084" s="37" t="str">
        <f>VLOOKUP(L2084,Mapping!D:F,3,0)</f>
        <v>Ignore</v>
      </c>
      <c r="C2084" s="37" t="str">
        <f>VLOOKUP(L2084,Mapping!D:G,4,0)</f>
        <v>Ignore</v>
      </c>
      <c r="D2084" s="38">
        <f t="shared" si="97"/>
        <v>2.259292E-3</v>
      </c>
      <c r="E2084" s="38">
        <f t="shared" si="98"/>
        <v>2.6069119999999999E-3</v>
      </c>
      <c r="F2084" s="37" t="str">
        <f>VLOOKUP(L2084,Mapping!D:H,5,0)</f>
        <v>AUM</v>
      </c>
      <c r="G2084" t="s">
        <v>562</v>
      </c>
      <c r="H2084" t="s">
        <v>2144</v>
      </c>
      <c r="I2084" t="s">
        <v>2145</v>
      </c>
      <c r="J2084">
        <v>212000</v>
      </c>
      <c r="K2084" t="s">
        <v>595</v>
      </c>
      <c r="L2084">
        <v>212185</v>
      </c>
      <c r="M2084">
        <v>0</v>
      </c>
      <c r="N2084" t="s">
        <v>928</v>
      </c>
      <c r="O2084" t="s">
        <v>565</v>
      </c>
      <c r="P2084">
        <v>0</v>
      </c>
      <c r="Q2084">
        <v>3476.2</v>
      </c>
      <c r="R2084">
        <v>0</v>
      </c>
      <c r="S2084">
        <v>22592.92</v>
      </c>
      <c r="T2084">
        <v>0</v>
      </c>
      <c r="U2084">
        <v>26069.119999999999</v>
      </c>
      <c r="V2084">
        <v>0</v>
      </c>
      <c r="W2084">
        <v>3476.2</v>
      </c>
      <c r="X2084">
        <v>0</v>
      </c>
      <c r="Y2084">
        <v>22592.92</v>
      </c>
      <c r="Z2084">
        <v>0</v>
      </c>
      <c r="AA2084">
        <v>26069.119999999999</v>
      </c>
    </row>
    <row r="2085" spans="1:27" ht="15" customHeight="1" x14ac:dyDescent="0.25">
      <c r="A2085" s="37" t="str">
        <f t="shared" si="96"/>
        <v>LEDDYFIgnore</v>
      </c>
      <c r="B2085" s="37" t="str">
        <f>VLOOKUP(L2085,Mapping!D:F,3,0)</f>
        <v>Ignore</v>
      </c>
      <c r="C2085" s="37" t="str">
        <f>VLOOKUP(L2085,Mapping!D:G,4,0)</f>
        <v>Ignore</v>
      </c>
      <c r="D2085" s="38">
        <f t="shared" si="97"/>
        <v>6.1434100000000002E-4</v>
      </c>
      <c r="E2085" s="38">
        <f t="shared" si="98"/>
        <v>6.1434100000000002E-4</v>
      </c>
      <c r="F2085" s="37" t="str">
        <f>VLOOKUP(L2085,Mapping!D:H,5,0)</f>
        <v>AUM</v>
      </c>
      <c r="G2085" t="s">
        <v>562</v>
      </c>
      <c r="H2085" t="s">
        <v>2144</v>
      </c>
      <c r="I2085" t="s">
        <v>2145</v>
      </c>
      <c r="J2085">
        <v>212000</v>
      </c>
      <c r="K2085" t="s">
        <v>595</v>
      </c>
      <c r="L2085">
        <v>212186</v>
      </c>
      <c r="M2085">
        <v>0</v>
      </c>
      <c r="N2085" t="s">
        <v>1377</v>
      </c>
      <c r="O2085" t="s">
        <v>565</v>
      </c>
      <c r="P2085">
        <v>0</v>
      </c>
      <c r="Q2085">
        <v>0</v>
      </c>
      <c r="R2085">
        <v>0</v>
      </c>
      <c r="S2085">
        <v>6143.41</v>
      </c>
      <c r="T2085">
        <v>0</v>
      </c>
      <c r="U2085">
        <v>6143.41</v>
      </c>
      <c r="V2085">
        <v>0</v>
      </c>
      <c r="W2085">
        <v>0</v>
      </c>
      <c r="X2085">
        <v>0</v>
      </c>
      <c r="Y2085">
        <v>6143.41</v>
      </c>
      <c r="Z2085">
        <v>0</v>
      </c>
      <c r="AA2085">
        <v>6143.41</v>
      </c>
    </row>
    <row r="2086" spans="1:27" ht="15" customHeight="1" x14ac:dyDescent="0.25">
      <c r="A2086" s="37" t="str">
        <f t="shared" si="96"/>
        <v>LEDDYFIgnore</v>
      </c>
      <c r="B2086" s="37" t="str">
        <f>VLOOKUP(L2086,Mapping!D:F,3,0)</f>
        <v>Ignore</v>
      </c>
      <c r="C2086" s="37" t="str">
        <f>VLOOKUP(L2086,Mapping!D:G,4,0)</f>
        <v>Ignore</v>
      </c>
      <c r="D2086" s="38">
        <f t="shared" si="97"/>
        <v>0.17298501699999999</v>
      </c>
      <c r="E2086" s="38">
        <f t="shared" si="98"/>
        <v>0.17197358700000001</v>
      </c>
      <c r="F2086" s="37" t="str">
        <f>VLOOKUP(L2086,Mapping!D:H,5,0)</f>
        <v>AUM</v>
      </c>
      <c r="G2086" t="s">
        <v>562</v>
      </c>
      <c r="H2086" t="s">
        <v>2144</v>
      </c>
      <c r="I2086" t="s">
        <v>2145</v>
      </c>
      <c r="J2086">
        <v>212000</v>
      </c>
      <c r="K2086" t="s">
        <v>595</v>
      </c>
      <c r="L2086">
        <v>212187</v>
      </c>
      <c r="M2086">
        <v>0</v>
      </c>
      <c r="N2086" t="s">
        <v>1023</v>
      </c>
      <c r="O2086" t="s">
        <v>565</v>
      </c>
      <c r="P2086">
        <v>-10114.300000000001</v>
      </c>
      <c r="Q2086">
        <v>0</v>
      </c>
      <c r="R2086">
        <v>0</v>
      </c>
      <c r="S2086">
        <v>1729850.17</v>
      </c>
      <c r="T2086">
        <v>0</v>
      </c>
      <c r="U2086">
        <v>1719735.87</v>
      </c>
      <c r="V2086">
        <v>-10114.300000000001</v>
      </c>
      <c r="W2086">
        <v>0</v>
      </c>
      <c r="X2086">
        <v>0</v>
      </c>
      <c r="Y2086">
        <v>1729850.17</v>
      </c>
      <c r="Z2086">
        <v>0</v>
      </c>
      <c r="AA2086">
        <v>1719735.87</v>
      </c>
    </row>
    <row r="2087" spans="1:27" ht="15" customHeight="1" x14ac:dyDescent="0.25">
      <c r="A2087" s="37" t="str">
        <f t="shared" si="96"/>
        <v>LEDDYFIgnore</v>
      </c>
      <c r="B2087" s="37" t="str">
        <f>VLOOKUP(L2087,Mapping!D:F,3,0)</f>
        <v>Ignore</v>
      </c>
      <c r="C2087" s="37" t="str">
        <f>VLOOKUP(L2087,Mapping!D:G,4,0)</f>
        <v>Ignore</v>
      </c>
      <c r="D2087" s="38">
        <f t="shared" si="97"/>
        <v>3.3332899999999999E-4</v>
      </c>
      <c r="E2087" s="38">
        <f t="shared" si="98"/>
        <v>3.3310000000000002E-4</v>
      </c>
      <c r="F2087" s="37" t="str">
        <f>VLOOKUP(L2087,Mapping!D:H,5,0)</f>
        <v>AUM</v>
      </c>
      <c r="G2087" t="s">
        <v>562</v>
      </c>
      <c r="H2087" t="s">
        <v>2144</v>
      </c>
      <c r="I2087" t="s">
        <v>2145</v>
      </c>
      <c r="J2087">
        <v>212000</v>
      </c>
      <c r="K2087" t="s">
        <v>595</v>
      </c>
      <c r="L2087">
        <v>212191</v>
      </c>
      <c r="M2087">
        <v>0</v>
      </c>
      <c r="N2087" t="s">
        <v>1193</v>
      </c>
      <c r="O2087" t="s">
        <v>565</v>
      </c>
      <c r="P2087">
        <v>-2.29</v>
      </c>
      <c r="Q2087">
        <v>0</v>
      </c>
      <c r="R2087">
        <v>0</v>
      </c>
      <c r="S2087">
        <v>3333.29</v>
      </c>
      <c r="T2087">
        <v>0</v>
      </c>
      <c r="U2087">
        <v>3331</v>
      </c>
      <c r="V2087">
        <v>-2.29</v>
      </c>
      <c r="W2087">
        <v>0</v>
      </c>
      <c r="X2087">
        <v>0</v>
      </c>
      <c r="Y2087">
        <v>3333.29</v>
      </c>
      <c r="Z2087">
        <v>0</v>
      </c>
      <c r="AA2087">
        <v>3331</v>
      </c>
    </row>
    <row r="2088" spans="1:27" ht="15" customHeight="1" x14ac:dyDescent="0.25">
      <c r="A2088" s="37" t="str">
        <f t="shared" si="96"/>
        <v>LEDDYFIgnore</v>
      </c>
      <c r="B2088" s="37" t="str">
        <f>VLOOKUP(L2088,Mapping!D:F,3,0)</f>
        <v>Ignore</v>
      </c>
      <c r="C2088" s="37" t="str">
        <f>VLOOKUP(L2088,Mapping!D:G,4,0)</f>
        <v>Ignore</v>
      </c>
      <c r="D2088" s="38">
        <f t="shared" si="97"/>
        <v>9.345130000000001E-4</v>
      </c>
      <c r="E2088" s="38">
        <f t="shared" si="98"/>
        <v>3.0945130000000001E-3</v>
      </c>
      <c r="F2088" s="37" t="str">
        <f>VLOOKUP(L2088,Mapping!D:H,5,0)</f>
        <v>AUM</v>
      </c>
      <c r="G2088" t="s">
        <v>562</v>
      </c>
      <c r="H2088" t="s">
        <v>2144</v>
      </c>
      <c r="I2088" t="s">
        <v>2145</v>
      </c>
      <c r="J2088">
        <v>212000</v>
      </c>
      <c r="K2088" t="s">
        <v>595</v>
      </c>
      <c r="L2088">
        <v>212194</v>
      </c>
      <c r="M2088">
        <v>0</v>
      </c>
      <c r="N2088" t="s">
        <v>605</v>
      </c>
      <c r="O2088" t="s">
        <v>565</v>
      </c>
      <c r="P2088">
        <v>0</v>
      </c>
      <c r="Q2088">
        <v>21600</v>
      </c>
      <c r="R2088">
        <v>0</v>
      </c>
      <c r="S2088">
        <v>9345.130000000001</v>
      </c>
      <c r="T2088">
        <v>0</v>
      </c>
      <c r="U2088">
        <v>30945.13</v>
      </c>
      <c r="V2088">
        <v>0</v>
      </c>
      <c r="W2088">
        <v>21600</v>
      </c>
      <c r="X2088">
        <v>0</v>
      </c>
      <c r="Y2088">
        <v>9345.130000000001</v>
      </c>
      <c r="Z2088">
        <v>0</v>
      </c>
      <c r="AA2088">
        <v>30945.13</v>
      </c>
    </row>
    <row r="2089" spans="1:27" ht="15" customHeight="1" x14ac:dyDescent="0.25">
      <c r="A2089" s="37" t="str">
        <f t="shared" si="96"/>
        <v>LEDDYFIgnore</v>
      </c>
      <c r="B2089" s="37" t="str">
        <f>VLOOKUP(L2089,Mapping!D:F,3,0)</f>
        <v>Ignore</v>
      </c>
      <c r="C2089" s="37" t="str">
        <f>VLOOKUP(L2089,Mapping!D:G,4,0)</f>
        <v>Ignore</v>
      </c>
      <c r="D2089" s="38">
        <f t="shared" si="97"/>
        <v>1.3397699999999999E-4</v>
      </c>
      <c r="E2089" s="38">
        <f t="shared" si="98"/>
        <v>1.80817E-4</v>
      </c>
      <c r="F2089" s="37" t="str">
        <f>VLOOKUP(L2089,Mapping!D:H,5,0)</f>
        <v>AUM</v>
      </c>
      <c r="G2089" t="s">
        <v>562</v>
      </c>
      <c r="H2089" t="s">
        <v>2144</v>
      </c>
      <c r="I2089" t="s">
        <v>2145</v>
      </c>
      <c r="J2089">
        <v>212000</v>
      </c>
      <c r="K2089" t="s">
        <v>595</v>
      </c>
      <c r="L2089">
        <v>212195</v>
      </c>
      <c r="M2089">
        <v>0</v>
      </c>
      <c r="N2089" t="s">
        <v>2247</v>
      </c>
      <c r="O2089" t="s">
        <v>565</v>
      </c>
      <c r="P2089">
        <v>0</v>
      </c>
      <c r="Q2089">
        <v>468.4</v>
      </c>
      <c r="R2089">
        <v>0</v>
      </c>
      <c r="S2089">
        <v>1339.77</v>
      </c>
      <c r="T2089">
        <v>0</v>
      </c>
      <c r="U2089">
        <v>1808.17</v>
      </c>
      <c r="V2089">
        <v>0</v>
      </c>
      <c r="W2089">
        <v>468.4</v>
      </c>
      <c r="X2089">
        <v>0</v>
      </c>
      <c r="Y2089">
        <v>1339.77</v>
      </c>
      <c r="Z2089">
        <v>0</v>
      </c>
      <c r="AA2089">
        <v>1808.17</v>
      </c>
    </row>
    <row r="2090" spans="1:27" ht="15" customHeight="1" x14ac:dyDescent="0.25">
      <c r="A2090" s="37" t="str">
        <f t="shared" si="96"/>
        <v>LEDDYFIgnore</v>
      </c>
      <c r="B2090" s="37" t="str">
        <f>VLOOKUP(L2090,Mapping!D:F,3,0)</f>
        <v>Ignore</v>
      </c>
      <c r="C2090" s="37" t="str">
        <f>VLOOKUP(L2090,Mapping!D:G,4,0)</f>
        <v>Ignore</v>
      </c>
      <c r="D2090" s="38">
        <f t="shared" si="97"/>
        <v>1.472924E-3</v>
      </c>
      <c r="E2090" s="38">
        <f t="shared" si="98"/>
        <v>1.7017380000000002E-3</v>
      </c>
      <c r="F2090" s="37" t="str">
        <f>VLOOKUP(L2090,Mapping!D:H,5,0)</f>
        <v>AUM</v>
      </c>
      <c r="G2090" t="s">
        <v>562</v>
      </c>
      <c r="H2090" t="s">
        <v>2144</v>
      </c>
      <c r="I2090" t="s">
        <v>2145</v>
      </c>
      <c r="J2090">
        <v>212000</v>
      </c>
      <c r="K2090" t="s">
        <v>595</v>
      </c>
      <c r="L2090">
        <v>212197</v>
      </c>
      <c r="M2090">
        <v>0</v>
      </c>
      <c r="N2090" t="s">
        <v>856</v>
      </c>
      <c r="O2090" t="s">
        <v>565</v>
      </c>
      <c r="P2090">
        <v>0</v>
      </c>
      <c r="Q2090">
        <v>2288.14</v>
      </c>
      <c r="R2090">
        <v>0</v>
      </c>
      <c r="S2090">
        <v>14729.24</v>
      </c>
      <c r="T2090">
        <v>0</v>
      </c>
      <c r="U2090">
        <v>17017.38</v>
      </c>
      <c r="V2090">
        <v>0</v>
      </c>
      <c r="W2090">
        <v>2288.14</v>
      </c>
      <c r="X2090">
        <v>0</v>
      </c>
      <c r="Y2090">
        <v>14729.24</v>
      </c>
      <c r="Z2090">
        <v>0</v>
      </c>
      <c r="AA2090">
        <v>17017.38</v>
      </c>
    </row>
    <row r="2091" spans="1:27" ht="15" customHeight="1" x14ac:dyDescent="0.25">
      <c r="A2091" s="37" t="str">
        <f t="shared" si="96"/>
        <v>LEDDYFIgnore</v>
      </c>
      <c r="B2091" s="37" t="str">
        <f>VLOOKUP(L2091,Mapping!D:F,3,0)</f>
        <v>Ignore</v>
      </c>
      <c r="C2091" s="37" t="str">
        <f>VLOOKUP(L2091,Mapping!D:G,4,0)</f>
        <v>Ignore</v>
      </c>
      <c r="D2091" s="38">
        <f t="shared" si="97"/>
        <v>0.35047448999999997</v>
      </c>
      <c r="E2091" s="38">
        <f t="shared" si="98"/>
        <v>0.57285353099999992</v>
      </c>
      <c r="F2091" s="37" t="str">
        <f>VLOOKUP(L2091,Mapping!D:H,5,0)</f>
        <v>AUM</v>
      </c>
      <c r="G2091" t="s">
        <v>562</v>
      </c>
      <c r="H2091" t="s">
        <v>2144</v>
      </c>
      <c r="I2091" t="s">
        <v>2145</v>
      </c>
      <c r="J2091">
        <v>212000</v>
      </c>
      <c r="K2091" t="s">
        <v>595</v>
      </c>
      <c r="L2091">
        <v>212220</v>
      </c>
      <c r="M2091">
        <v>0</v>
      </c>
      <c r="N2091" t="s">
        <v>606</v>
      </c>
      <c r="O2091" t="s">
        <v>565</v>
      </c>
      <c r="P2091">
        <v>0</v>
      </c>
      <c r="Q2091">
        <v>2223790.41</v>
      </c>
      <c r="R2091">
        <v>0</v>
      </c>
      <c r="S2091">
        <v>3504744.9</v>
      </c>
      <c r="T2091">
        <v>0</v>
      </c>
      <c r="U2091">
        <v>5728535.3099999996</v>
      </c>
      <c r="V2091">
        <v>0</v>
      </c>
      <c r="W2091">
        <v>2223790.41</v>
      </c>
      <c r="X2091">
        <v>0</v>
      </c>
      <c r="Y2091">
        <v>3504744.9</v>
      </c>
      <c r="Z2091">
        <v>0</v>
      </c>
      <c r="AA2091">
        <v>5728535.3099999996</v>
      </c>
    </row>
    <row r="2092" spans="1:27" ht="15" customHeight="1" x14ac:dyDescent="0.25">
      <c r="A2092" s="37" t="str">
        <f t="shared" si="96"/>
        <v>LEDDYFIgnore</v>
      </c>
      <c r="B2092" s="37" t="str">
        <f>VLOOKUP(L2092,Mapping!D:F,3,0)</f>
        <v>Ignore</v>
      </c>
      <c r="C2092" s="37" t="str">
        <f>VLOOKUP(L2092,Mapping!D:G,4,0)</f>
        <v>Ignore</v>
      </c>
      <c r="D2092" s="38">
        <f t="shared" si="97"/>
        <v>-0.46207736299999996</v>
      </c>
      <c r="E2092" s="38">
        <f t="shared" si="98"/>
        <v>-0.53513592099999996</v>
      </c>
      <c r="F2092" s="37" t="str">
        <f>VLOOKUP(L2092,Mapping!D:H,5,0)</f>
        <v>AUM</v>
      </c>
      <c r="G2092" t="s">
        <v>562</v>
      </c>
      <c r="H2092" t="s">
        <v>2144</v>
      </c>
      <c r="I2092" t="s">
        <v>2145</v>
      </c>
      <c r="J2092">
        <v>212000</v>
      </c>
      <c r="K2092" t="s">
        <v>595</v>
      </c>
      <c r="L2092">
        <v>212223</v>
      </c>
      <c r="M2092">
        <v>0</v>
      </c>
      <c r="N2092" t="s">
        <v>607</v>
      </c>
      <c r="O2092" t="s">
        <v>565</v>
      </c>
      <c r="P2092">
        <v>-730585.58</v>
      </c>
      <c r="Q2092">
        <v>0</v>
      </c>
      <c r="R2092">
        <v>-4620773.63</v>
      </c>
      <c r="S2092">
        <v>0</v>
      </c>
      <c r="T2092">
        <v>-5351359.21</v>
      </c>
      <c r="U2092">
        <v>0</v>
      </c>
      <c r="V2092">
        <v>-730585.58</v>
      </c>
      <c r="W2092">
        <v>0</v>
      </c>
      <c r="X2092">
        <v>-4620773.63</v>
      </c>
      <c r="Y2092">
        <v>0</v>
      </c>
      <c r="Z2092">
        <v>-5351359.21</v>
      </c>
      <c r="AA2092">
        <v>0</v>
      </c>
    </row>
    <row r="2093" spans="1:27" ht="15" customHeight="1" x14ac:dyDescent="0.25">
      <c r="A2093" s="37" t="str">
        <f t="shared" si="96"/>
        <v>LEDDYFIgnore</v>
      </c>
      <c r="B2093" s="37" t="str">
        <f>VLOOKUP(L2093,Mapping!D:F,3,0)</f>
        <v>Ignore</v>
      </c>
      <c r="C2093" s="37" t="str">
        <f>VLOOKUP(L2093,Mapping!D:G,4,0)</f>
        <v>Ignore</v>
      </c>
      <c r="D2093" s="38">
        <f t="shared" si="97"/>
        <v>0</v>
      </c>
      <c r="E2093" s="38">
        <f t="shared" si="98"/>
        <v>1.0560999999999999E-5</v>
      </c>
      <c r="F2093" s="37" t="str">
        <f>VLOOKUP(L2093,Mapping!D:H,5,0)</f>
        <v>AUM</v>
      </c>
      <c r="G2093" t="s">
        <v>562</v>
      </c>
      <c r="H2093" t="s">
        <v>2144</v>
      </c>
      <c r="I2093" t="s">
        <v>2145</v>
      </c>
      <c r="J2093">
        <v>212000</v>
      </c>
      <c r="K2093" t="s">
        <v>595</v>
      </c>
      <c r="L2093">
        <v>212227</v>
      </c>
      <c r="M2093">
        <v>0</v>
      </c>
      <c r="N2093" t="s">
        <v>750</v>
      </c>
      <c r="O2093" t="s">
        <v>565</v>
      </c>
      <c r="P2093">
        <v>0</v>
      </c>
      <c r="Q2093">
        <v>105.61</v>
      </c>
      <c r="R2093">
        <v>0</v>
      </c>
      <c r="S2093">
        <v>0</v>
      </c>
      <c r="T2093">
        <v>0</v>
      </c>
      <c r="U2093">
        <v>105.61</v>
      </c>
      <c r="V2093">
        <v>0</v>
      </c>
      <c r="W2093">
        <v>105.61</v>
      </c>
      <c r="X2093">
        <v>0</v>
      </c>
      <c r="Y2093">
        <v>0</v>
      </c>
      <c r="Z2093">
        <v>0</v>
      </c>
      <c r="AA2093">
        <v>105.61</v>
      </c>
    </row>
    <row r="2094" spans="1:27" ht="15" customHeight="1" x14ac:dyDescent="0.25">
      <c r="A2094" s="37" t="str">
        <f t="shared" si="96"/>
        <v>LEDDYFIgnore</v>
      </c>
      <c r="B2094" s="37" t="str">
        <f>VLOOKUP(L2094,Mapping!D:F,3,0)</f>
        <v>Ignore</v>
      </c>
      <c r="C2094" s="37" t="str">
        <f>VLOOKUP(L2094,Mapping!D:G,4,0)</f>
        <v>Ignore</v>
      </c>
      <c r="D2094" s="38">
        <f t="shared" si="97"/>
        <v>5.2611000000000002E-5</v>
      </c>
      <c r="E2094" s="38">
        <f t="shared" si="98"/>
        <v>8.1361999999999998E-5</v>
      </c>
      <c r="F2094" s="37" t="str">
        <f>VLOOKUP(L2094,Mapping!D:H,5,0)</f>
        <v>AUM</v>
      </c>
      <c r="G2094" t="s">
        <v>562</v>
      </c>
      <c r="H2094" t="s">
        <v>2144</v>
      </c>
      <c r="I2094" t="s">
        <v>2145</v>
      </c>
      <c r="J2094">
        <v>212000</v>
      </c>
      <c r="K2094" t="s">
        <v>595</v>
      </c>
      <c r="L2094">
        <v>212231</v>
      </c>
      <c r="M2094">
        <v>0</v>
      </c>
      <c r="N2094" t="s">
        <v>824</v>
      </c>
      <c r="O2094" t="s">
        <v>565</v>
      </c>
      <c r="P2094">
        <v>0</v>
      </c>
      <c r="Q2094">
        <v>287.51</v>
      </c>
      <c r="R2094">
        <v>0</v>
      </c>
      <c r="S2094">
        <v>526.11</v>
      </c>
      <c r="T2094">
        <v>0</v>
      </c>
      <c r="U2094">
        <v>813.62</v>
      </c>
      <c r="V2094">
        <v>0</v>
      </c>
      <c r="W2094">
        <v>287.51</v>
      </c>
      <c r="X2094">
        <v>0</v>
      </c>
      <c r="Y2094">
        <v>526.11</v>
      </c>
      <c r="Z2094">
        <v>0</v>
      </c>
      <c r="AA2094">
        <v>813.62</v>
      </c>
    </row>
    <row r="2095" spans="1:27" ht="15" customHeight="1" x14ac:dyDescent="0.25">
      <c r="A2095" s="37" t="str">
        <f t="shared" si="96"/>
        <v>LEDDYFIgnore</v>
      </c>
      <c r="B2095" s="37" t="str">
        <f>VLOOKUP(L2095,Mapping!D:F,3,0)</f>
        <v>Ignore</v>
      </c>
      <c r="C2095" s="37" t="str">
        <f>VLOOKUP(L2095,Mapping!D:G,4,0)</f>
        <v>Ignore</v>
      </c>
      <c r="D2095" s="38">
        <f t="shared" si="97"/>
        <v>-9.9999999999999995E-8</v>
      </c>
      <c r="E2095" s="38">
        <f t="shared" si="98"/>
        <v>-1.9999999999999999E-7</v>
      </c>
      <c r="F2095" s="37" t="str">
        <f>VLOOKUP(L2095,Mapping!D:H,5,0)</f>
        <v>AUM</v>
      </c>
      <c r="G2095" t="s">
        <v>562</v>
      </c>
      <c r="H2095" t="s">
        <v>2144</v>
      </c>
      <c r="I2095" t="s">
        <v>2145</v>
      </c>
      <c r="J2095">
        <v>212000</v>
      </c>
      <c r="K2095" t="s">
        <v>595</v>
      </c>
      <c r="L2095">
        <v>212233</v>
      </c>
      <c r="M2095">
        <v>0</v>
      </c>
      <c r="N2095" t="s">
        <v>608</v>
      </c>
      <c r="O2095" t="s">
        <v>565</v>
      </c>
      <c r="P2095">
        <v>-1</v>
      </c>
      <c r="Q2095">
        <v>0</v>
      </c>
      <c r="R2095">
        <v>-1</v>
      </c>
      <c r="S2095">
        <v>0</v>
      </c>
      <c r="T2095">
        <v>-2</v>
      </c>
      <c r="U2095">
        <v>0</v>
      </c>
      <c r="V2095">
        <v>-1</v>
      </c>
      <c r="W2095">
        <v>0</v>
      </c>
      <c r="X2095">
        <v>-1</v>
      </c>
      <c r="Y2095">
        <v>0</v>
      </c>
      <c r="Z2095">
        <v>-2</v>
      </c>
      <c r="AA2095">
        <v>0</v>
      </c>
    </row>
    <row r="2096" spans="1:27" ht="15" customHeight="1" x14ac:dyDescent="0.25">
      <c r="A2096" s="37" t="str">
        <f t="shared" si="96"/>
        <v>LEDDYFIgnore</v>
      </c>
      <c r="B2096" s="37" t="str">
        <f>VLOOKUP(L2096,Mapping!D:F,3,0)</f>
        <v>Ignore</v>
      </c>
      <c r="C2096" s="37" t="str">
        <f>VLOOKUP(L2096,Mapping!D:G,4,0)</f>
        <v>Ignore</v>
      </c>
      <c r="D2096" s="38">
        <f t="shared" si="97"/>
        <v>5.8695799999999995E-4</v>
      </c>
      <c r="E2096" s="38">
        <f t="shared" si="98"/>
        <v>4.0071580000000002E-3</v>
      </c>
      <c r="F2096" s="37" t="str">
        <f>VLOOKUP(L2096,Mapping!D:H,5,0)</f>
        <v>AUM</v>
      </c>
      <c r="G2096" t="s">
        <v>562</v>
      </c>
      <c r="H2096" t="s">
        <v>2144</v>
      </c>
      <c r="I2096" t="s">
        <v>2145</v>
      </c>
      <c r="J2096">
        <v>212000</v>
      </c>
      <c r="K2096" t="s">
        <v>595</v>
      </c>
      <c r="L2096">
        <v>212240</v>
      </c>
      <c r="M2096">
        <v>0</v>
      </c>
      <c r="N2096" t="s">
        <v>609</v>
      </c>
      <c r="O2096" t="s">
        <v>565</v>
      </c>
      <c r="P2096">
        <v>0</v>
      </c>
      <c r="Q2096">
        <v>34202</v>
      </c>
      <c r="R2096">
        <v>0</v>
      </c>
      <c r="S2096">
        <v>5869.58</v>
      </c>
      <c r="T2096">
        <v>0</v>
      </c>
      <c r="U2096">
        <v>40071.58</v>
      </c>
      <c r="V2096">
        <v>0</v>
      </c>
      <c r="W2096">
        <v>34202</v>
      </c>
      <c r="X2096">
        <v>0</v>
      </c>
      <c r="Y2096">
        <v>5869.58</v>
      </c>
      <c r="Z2096">
        <v>0</v>
      </c>
      <c r="AA2096">
        <v>40071.58</v>
      </c>
    </row>
    <row r="2097" spans="1:27" ht="15" customHeight="1" x14ac:dyDescent="0.25">
      <c r="A2097" s="37" t="str">
        <f t="shared" si="96"/>
        <v>LEDDYFIgnore</v>
      </c>
      <c r="B2097" s="37" t="str">
        <f>VLOOKUP(L2097,Mapping!D:F,3,0)</f>
        <v>Ignore</v>
      </c>
      <c r="C2097" s="37" t="str">
        <f>VLOOKUP(L2097,Mapping!D:G,4,0)</f>
        <v>Ignore</v>
      </c>
      <c r="D2097" s="38">
        <f t="shared" si="97"/>
        <v>-3.0876999999999996E-5</v>
      </c>
      <c r="E2097" s="38">
        <f t="shared" si="98"/>
        <v>6.4599999999999998E-5</v>
      </c>
      <c r="F2097" s="37" t="str">
        <f>VLOOKUP(L2097,Mapping!D:H,5,0)</f>
        <v>AUM</v>
      </c>
      <c r="G2097" t="s">
        <v>562</v>
      </c>
      <c r="H2097" t="s">
        <v>2144</v>
      </c>
      <c r="I2097" t="s">
        <v>2145</v>
      </c>
      <c r="J2097">
        <v>212000</v>
      </c>
      <c r="K2097" t="s">
        <v>595</v>
      </c>
      <c r="L2097">
        <v>212252</v>
      </c>
      <c r="M2097">
        <v>0</v>
      </c>
      <c r="N2097" t="s">
        <v>611</v>
      </c>
      <c r="O2097" t="s">
        <v>565</v>
      </c>
      <c r="P2097">
        <v>0</v>
      </c>
      <c r="Q2097">
        <v>954.77</v>
      </c>
      <c r="R2097">
        <v>-308.77</v>
      </c>
      <c r="S2097">
        <v>0</v>
      </c>
      <c r="T2097">
        <v>0</v>
      </c>
      <c r="U2097">
        <v>646</v>
      </c>
      <c r="V2097">
        <v>0</v>
      </c>
      <c r="W2097">
        <v>954.77</v>
      </c>
      <c r="X2097">
        <v>-308.77</v>
      </c>
      <c r="Y2097">
        <v>0</v>
      </c>
      <c r="Z2097">
        <v>0</v>
      </c>
      <c r="AA2097">
        <v>646</v>
      </c>
    </row>
    <row r="2098" spans="1:27" ht="15" customHeight="1" x14ac:dyDescent="0.25">
      <c r="A2098" s="37" t="str">
        <f t="shared" si="96"/>
        <v>LEDDYFIgnore</v>
      </c>
      <c r="B2098" s="37" t="str">
        <f>VLOOKUP(L2098,Mapping!D:F,3,0)</f>
        <v>Ignore</v>
      </c>
      <c r="C2098" s="37" t="str">
        <f>VLOOKUP(L2098,Mapping!D:G,4,0)</f>
        <v>Ignore</v>
      </c>
      <c r="D2098" s="38">
        <f t="shared" si="97"/>
        <v>-0.41927526700000001</v>
      </c>
      <c r="E2098" s="38">
        <f t="shared" si="98"/>
        <v>-0.37988075299999996</v>
      </c>
      <c r="F2098" s="37" t="str">
        <f>VLOOKUP(L2098,Mapping!D:H,5,0)</f>
        <v>AUM</v>
      </c>
      <c r="G2098" t="s">
        <v>562</v>
      </c>
      <c r="H2098" t="s">
        <v>2144</v>
      </c>
      <c r="I2098" t="s">
        <v>2145</v>
      </c>
      <c r="J2098">
        <v>212000</v>
      </c>
      <c r="K2098" t="s">
        <v>595</v>
      </c>
      <c r="L2098">
        <v>212255</v>
      </c>
      <c r="M2098">
        <v>0</v>
      </c>
      <c r="N2098" t="s">
        <v>612</v>
      </c>
      <c r="O2098" t="s">
        <v>565</v>
      </c>
      <c r="P2098">
        <v>0</v>
      </c>
      <c r="Q2098">
        <v>393945.14</v>
      </c>
      <c r="R2098">
        <v>-4192752.67</v>
      </c>
      <c r="S2098">
        <v>0</v>
      </c>
      <c r="T2098">
        <v>-3798807.53</v>
      </c>
      <c r="U2098">
        <v>0</v>
      </c>
      <c r="V2098">
        <v>0</v>
      </c>
      <c r="W2098">
        <v>393945.14</v>
      </c>
      <c r="X2098">
        <v>-4192752.67</v>
      </c>
      <c r="Y2098">
        <v>0</v>
      </c>
      <c r="Z2098">
        <v>-3798807.53</v>
      </c>
      <c r="AA2098">
        <v>0</v>
      </c>
    </row>
    <row r="2099" spans="1:27" ht="15" customHeight="1" x14ac:dyDescent="0.25">
      <c r="A2099" s="37" t="str">
        <f t="shared" si="96"/>
        <v>LEDDYFIgnore</v>
      </c>
      <c r="B2099" s="37" t="str">
        <f>VLOOKUP(L2099,Mapping!D:F,3,0)</f>
        <v>Ignore</v>
      </c>
      <c r="C2099" s="37" t="str">
        <f>VLOOKUP(L2099,Mapping!D:G,4,0)</f>
        <v>Ignore</v>
      </c>
      <c r="D2099" s="38">
        <f t="shared" si="97"/>
        <v>-2.9484933000000001E-2</v>
      </c>
      <c r="E2099" s="38">
        <f t="shared" si="98"/>
        <v>4.3556980000000007E-3</v>
      </c>
      <c r="F2099" s="37" t="str">
        <f>VLOOKUP(L2099,Mapping!D:H,5,0)</f>
        <v>AUM</v>
      </c>
      <c r="G2099" t="s">
        <v>562</v>
      </c>
      <c r="H2099" t="s">
        <v>2144</v>
      </c>
      <c r="I2099" t="s">
        <v>2145</v>
      </c>
      <c r="J2099">
        <v>212000</v>
      </c>
      <c r="K2099" t="s">
        <v>595</v>
      </c>
      <c r="L2099">
        <v>212271</v>
      </c>
      <c r="M2099">
        <v>0</v>
      </c>
      <c r="N2099" t="s">
        <v>614</v>
      </c>
      <c r="O2099" t="s">
        <v>565</v>
      </c>
      <c r="P2099">
        <v>0</v>
      </c>
      <c r="Q2099">
        <v>338406.31</v>
      </c>
      <c r="R2099">
        <v>-294849.33</v>
      </c>
      <c r="S2099">
        <v>0</v>
      </c>
      <c r="T2099">
        <v>0</v>
      </c>
      <c r="U2099">
        <v>43556.98</v>
      </c>
      <c r="V2099">
        <v>0</v>
      </c>
      <c r="W2099">
        <v>338406.31</v>
      </c>
      <c r="X2099">
        <v>-294849.33</v>
      </c>
      <c r="Y2099">
        <v>0</v>
      </c>
      <c r="Z2099">
        <v>0</v>
      </c>
      <c r="AA2099">
        <v>43556.98</v>
      </c>
    </row>
    <row r="2100" spans="1:27" ht="15" customHeight="1" x14ac:dyDescent="0.25">
      <c r="A2100" s="37" t="str">
        <f t="shared" si="96"/>
        <v>LEDDYFIgnore</v>
      </c>
      <c r="B2100" s="37" t="str">
        <f>VLOOKUP(L2100,Mapping!D:F,3,0)</f>
        <v>Ignore</v>
      </c>
      <c r="C2100" s="37" t="str">
        <f>VLOOKUP(L2100,Mapping!D:G,4,0)</f>
        <v>Ignore</v>
      </c>
      <c r="D2100" s="38">
        <f t="shared" si="97"/>
        <v>-2.9484933000000001E-2</v>
      </c>
      <c r="E2100" s="38">
        <f t="shared" si="98"/>
        <v>4.3556980000000007E-3</v>
      </c>
      <c r="F2100" s="37" t="str">
        <f>VLOOKUP(L2100,Mapping!D:H,5,0)</f>
        <v>AUM</v>
      </c>
      <c r="G2100" t="s">
        <v>562</v>
      </c>
      <c r="H2100" t="s">
        <v>2144</v>
      </c>
      <c r="I2100" t="s">
        <v>2145</v>
      </c>
      <c r="J2100">
        <v>212000</v>
      </c>
      <c r="K2100" t="s">
        <v>595</v>
      </c>
      <c r="L2100">
        <v>212272</v>
      </c>
      <c r="M2100">
        <v>0</v>
      </c>
      <c r="N2100" t="s">
        <v>615</v>
      </c>
      <c r="O2100" t="s">
        <v>565</v>
      </c>
      <c r="P2100">
        <v>0</v>
      </c>
      <c r="Q2100">
        <v>338406.31</v>
      </c>
      <c r="R2100">
        <v>-294849.33</v>
      </c>
      <c r="S2100">
        <v>0</v>
      </c>
      <c r="T2100">
        <v>0</v>
      </c>
      <c r="U2100">
        <v>43556.98</v>
      </c>
      <c r="V2100">
        <v>0</v>
      </c>
      <c r="W2100">
        <v>338406.31</v>
      </c>
      <c r="X2100">
        <v>-294849.33</v>
      </c>
      <c r="Y2100">
        <v>0</v>
      </c>
      <c r="Z2100">
        <v>0</v>
      </c>
      <c r="AA2100">
        <v>43556.98</v>
      </c>
    </row>
    <row r="2101" spans="1:27" ht="15" customHeight="1" x14ac:dyDescent="0.25">
      <c r="A2101" s="37" t="str">
        <f t="shared" si="96"/>
        <v>LEDDYFIgnore</v>
      </c>
      <c r="B2101" s="37" t="str">
        <f>VLOOKUP(L2101,Mapping!D:F,3,0)</f>
        <v>Ignore</v>
      </c>
      <c r="C2101" s="37" t="str">
        <f>VLOOKUP(L2101,Mapping!D:G,4,0)</f>
        <v>Ignore</v>
      </c>
      <c r="D2101" s="38">
        <f t="shared" si="97"/>
        <v>9.2506399999999992E-3</v>
      </c>
      <c r="E2101" s="38">
        <f t="shared" si="98"/>
        <v>9.5150089999999996E-3</v>
      </c>
      <c r="F2101" s="37" t="str">
        <f>VLOOKUP(L2101,Mapping!D:H,5,0)</f>
        <v>AUM</v>
      </c>
      <c r="G2101" t="s">
        <v>562</v>
      </c>
      <c r="H2101" t="s">
        <v>2144</v>
      </c>
      <c r="I2101" t="s">
        <v>2145</v>
      </c>
      <c r="J2101">
        <v>212000</v>
      </c>
      <c r="K2101" t="s">
        <v>595</v>
      </c>
      <c r="L2101">
        <v>212427</v>
      </c>
      <c r="M2101">
        <v>0</v>
      </c>
      <c r="N2101" t="s">
        <v>682</v>
      </c>
      <c r="O2101" t="s">
        <v>565</v>
      </c>
      <c r="P2101">
        <v>0</v>
      </c>
      <c r="Q2101">
        <v>2643.69</v>
      </c>
      <c r="R2101">
        <v>0</v>
      </c>
      <c r="S2101">
        <v>92506.4</v>
      </c>
      <c r="T2101">
        <v>0</v>
      </c>
      <c r="U2101">
        <v>95150.09</v>
      </c>
      <c r="V2101">
        <v>0</v>
      </c>
      <c r="W2101">
        <v>2643.69</v>
      </c>
      <c r="X2101">
        <v>0</v>
      </c>
      <c r="Y2101">
        <v>92506.4</v>
      </c>
      <c r="Z2101">
        <v>0</v>
      </c>
      <c r="AA2101">
        <v>95150.09</v>
      </c>
    </row>
    <row r="2102" spans="1:27" ht="15" customHeight="1" x14ac:dyDescent="0.25">
      <c r="A2102" s="37" t="str">
        <f t="shared" si="96"/>
        <v>LEDDYFIgnore</v>
      </c>
      <c r="B2102" s="37" t="str">
        <f>VLOOKUP(L2102,Mapping!D:F,3,0)</f>
        <v>Ignore</v>
      </c>
      <c r="C2102" s="37" t="str">
        <f>VLOOKUP(L2102,Mapping!D:G,4,0)</f>
        <v>Ignore</v>
      </c>
      <c r="D2102" s="38">
        <f t="shared" si="97"/>
        <v>5.8695799999999995E-4</v>
      </c>
      <c r="E2102" s="38">
        <f t="shared" si="98"/>
        <v>4.0071580000000002E-3</v>
      </c>
      <c r="F2102" s="37" t="str">
        <f>VLOOKUP(L2102,Mapping!D:H,5,0)</f>
        <v>AUM</v>
      </c>
      <c r="G2102" t="s">
        <v>562</v>
      </c>
      <c r="H2102" t="s">
        <v>2144</v>
      </c>
      <c r="I2102" t="s">
        <v>2145</v>
      </c>
      <c r="J2102">
        <v>212000</v>
      </c>
      <c r="K2102" t="s">
        <v>595</v>
      </c>
      <c r="L2102">
        <v>213166</v>
      </c>
      <c r="M2102">
        <v>0</v>
      </c>
      <c r="N2102" t="s">
        <v>616</v>
      </c>
      <c r="O2102" t="s">
        <v>565</v>
      </c>
      <c r="P2102">
        <v>0</v>
      </c>
      <c r="Q2102">
        <v>34202</v>
      </c>
      <c r="R2102">
        <v>0</v>
      </c>
      <c r="S2102">
        <v>5869.58</v>
      </c>
      <c r="T2102">
        <v>0</v>
      </c>
      <c r="U2102">
        <v>40071.58</v>
      </c>
      <c r="V2102">
        <v>0</v>
      </c>
      <c r="W2102">
        <v>34202</v>
      </c>
      <c r="X2102">
        <v>0</v>
      </c>
      <c r="Y2102">
        <v>5869.58</v>
      </c>
      <c r="Z2102">
        <v>0</v>
      </c>
      <c r="AA2102">
        <v>40071.58</v>
      </c>
    </row>
    <row r="2103" spans="1:27" ht="15" customHeight="1" x14ac:dyDescent="0.25">
      <c r="A2103" s="37" t="str">
        <f t="shared" si="96"/>
        <v>LEDDYFIgnore</v>
      </c>
      <c r="B2103" s="37" t="str">
        <f>VLOOKUP(L2103,Mapping!D:F,3,0)</f>
        <v>Ignore</v>
      </c>
      <c r="C2103" s="37" t="str">
        <f>VLOOKUP(L2103,Mapping!D:G,4,0)</f>
        <v>Ignore</v>
      </c>
      <c r="D2103" s="38">
        <f t="shared" si="97"/>
        <v>9.4608020000000008E-3</v>
      </c>
      <c r="E2103" s="38">
        <f t="shared" si="98"/>
        <v>9.4389850000000004E-3</v>
      </c>
      <c r="F2103" s="37" t="str">
        <f>VLOOKUP(L2103,Mapping!D:H,5,0)</f>
        <v>AUM</v>
      </c>
      <c r="G2103" t="s">
        <v>562</v>
      </c>
      <c r="H2103" t="s">
        <v>2144</v>
      </c>
      <c r="I2103" t="s">
        <v>2145</v>
      </c>
      <c r="J2103">
        <v>212000</v>
      </c>
      <c r="K2103" t="s">
        <v>595</v>
      </c>
      <c r="L2103">
        <v>214100</v>
      </c>
      <c r="M2103">
        <v>0</v>
      </c>
      <c r="N2103" t="s">
        <v>858</v>
      </c>
      <c r="O2103" t="s">
        <v>565</v>
      </c>
      <c r="P2103">
        <v>-218.17</v>
      </c>
      <c r="Q2103">
        <v>0</v>
      </c>
      <c r="R2103">
        <v>0</v>
      </c>
      <c r="S2103">
        <v>94608.02</v>
      </c>
      <c r="T2103">
        <v>0</v>
      </c>
      <c r="U2103">
        <v>94389.85</v>
      </c>
      <c r="V2103">
        <v>-218.17</v>
      </c>
      <c r="W2103">
        <v>0</v>
      </c>
      <c r="X2103">
        <v>0</v>
      </c>
      <c r="Y2103">
        <v>94608.02</v>
      </c>
      <c r="Z2103">
        <v>0</v>
      </c>
      <c r="AA2103">
        <v>94389.85</v>
      </c>
    </row>
    <row r="2104" spans="1:27" ht="15" customHeight="1" x14ac:dyDescent="0.25">
      <c r="A2104" s="37" t="str">
        <f t="shared" si="96"/>
        <v>LEDDYFIgnore</v>
      </c>
      <c r="B2104" s="37" t="str">
        <f>VLOOKUP(L2104,Mapping!D:F,3,0)</f>
        <v>Ignore</v>
      </c>
      <c r="C2104" s="37" t="str">
        <f>VLOOKUP(L2104,Mapping!D:G,4,0)</f>
        <v>Ignore</v>
      </c>
      <c r="D2104" s="38">
        <f t="shared" si="97"/>
        <v>-0.332450527</v>
      </c>
      <c r="E2104" s="38">
        <f t="shared" si="98"/>
        <v>4.3557635999999997E-2</v>
      </c>
      <c r="F2104" s="37" t="str">
        <f>VLOOKUP(L2104,Mapping!D:H,5,0)</f>
        <v>AUM</v>
      </c>
      <c r="G2104" t="s">
        <v>562</v>
      </c>
      <c r="H2104" t="s">
        <v>2144</v>
      </c>
      <c r="I2104" t="s">
        <v>2145</v>
      </c>
      <c r="J2104">
        <v>213000</v>
      </c>
      <c r="K2104" t="s">
        <v>617</v>
      </c>
      <c r="L2104">
        <v>213500</v>
      </c>
      <c r="M2104">
        <v>0</v>
      </c>
      <c r="N2104" t="s">
        <v>618</v>
      </c>
      <c r="O2104" t="s">
        <v>565</v>
      </c>
      <c r="P2104">
        <v>0</v>
      </c>
      <c r="Q2104">
        <v>3760081.63</v>
      </c>
      <c r="R2104">
        <v>-3324505.27</v>
      </c>
      <c r="S2104">
        <v>0</v>
      </c>
      <c r="T2104">
        <v>0</v>
      </c>
      <c r="U2104">
        <v>435576.36</v>
      </c>
      <c r="V2104">
        <v>0</v>
      </c>
      <c r="W2104">
        <v>3760081.63</v>
      </c>
      <c r="X2104">
        <v>-3324505.27</v>
      </c>
      <c r="Y2104">
        <v>0</v>
      </c>
      <c r="Z2104">
        <v>0</v>
      </c>
      <c r="AA2104">
        <v>435576.36</v>
      </c>
    </row>
    <row r="2105" spans="1:27" ht="15" customHeight="1" x14ac:dyDescent="0.25">
      <c r="A2105" s="37" t="str">
        <f t="shared" si="96"/>
        <v>LEDDYFIgnore</v>
      </c>
      <c r="B2105" s="37" t="str">
        <f>VLOOKUP(L2105,Mapping!D:F,3,0)</f>
        <v>Ignore</v>
      </c>
      <c r="C2105" s="37" t="str">
        <f>VLOOKUP(L2105,Mapping!D:G,4,0)</f>
        <v>Ignore</v>
      </c>
      <c r="D2105" s="38">
        <f t="shared" si="97"/>
        <v>1.5000376999999999E-2</v>
      </c>
      <c r="E2105" s="38">
        <f t="shared" si="98"/>
        <v>1.8492117000000002E-2</v>
      </c>
      <c r="F2105" s="37" t="str">
        <f>VLOOKUP(L2105,Mapping!D:H,5,0)</f>
        <v>AUM</v>
      </c>
      <c r="G2105" t="s">
        <v>562</v>
      </c>
      <c r="H2105" t="s">
        <v>2144</v>
      </c>
      <c r="I2105" t="s">
        <v>2145</v>
      </c>
      <c r="J2105">
        <v>220000</v>
      </c>
      <c r="K2105" t="s">
        <v>619</v>
      </c>
      <c r="L2105">
        <v>210125</v>
      </c>
      <c r="M2105">
        <v>0</v>
      </c>
      <c r="N2105" t="s">
        <v>1283</v>
      </c>
      <c r="O2105" t="s">
        <v>565</v>
      </c>
      <c r="P2105">
        <v>0</v>
      </c>
      <c r="Q2105">
        <v>34917.4</v>
      </c>
      <c r="R2105">
        <v>0</v>
      </c>
      <c r="S2105">
        <v>150003.76999999999</v>
      </c>
      <c r="T2105">
        <v>0</v>
      </c>
      <c r="U2105">
        <v>184921.17</v>
      </c>
      <c r="V2105">
        <v>0</v>
      </c>
      <c r="W2105">
        <v>34917.4</v>
      </c>
      <c r="X2105">
        <v>0</v>
      </c>
      <c r="Y2105">
        <v>150003.76999999999</v>
      </c>
      <c r="Z2105">
        <v>0</v>
      </c>
      <c r="AA2105">
        <v>184921.17</v>
      </c>
    </row>
    <row r="2106" spans="1:27" ht="15" customHeight="1" x14ac:dyDescent="0.25">
      <c r="A2106" s="37" t="str">
        <f t="shared" si="96"/>
        <v>LEDDYF1.2</v>
      </c>
      <c r="B2106" s="37">
        <f>VLOOKUP(L2106,Mapping!D:F,3,0)</f>
        <v>1.2</v>
      </c>
      <c r="C2106" s="37" t="str">
        <f>VLOOKUP(L2106,Mapping!D:G,4,0)</f>
        <v>Ignore</v>
      </c>
      <c r="D2106" s="38">
        <f t="shared" si="97"/>
        <v>40.978317840999999</v>
      </c>
      <c r="E2106" s="38">
        <f t="shared" si="98"/>
        <v>174.05693143099998</v>
      </c>
      <c r="F2106" s="37">
        <f>VLOOKUP(L2106,Mapping!D:H,5,0)</f>
        <v>0</v>
      </c>
      <c r="G2106" t="s">
        <v>562</v>
      </c>
      <c r="H2106" t="s">
        <v>2144</v>
      </c>
      <c r="I2106" t="s">
        <v>2145</v>
      </c>
      <c r="J2106">
        <v>301000</v>
      </c>
      <c r="K2106" t="s">
        <v>624</v>
      </c>
      <c r="L2106">
        <v>310000</v>
      </c>
      <c r="M2106">
        <v>0</v>
      </c>
      <c r="N2106" t="s">
        <v>625</v>
      </c>
      <c r="O2106" t="s">
        <v>565</v>
      </c>
      <c r="P2106">
        <v>0</v>
      </c>
      <c r="Q2106">
        <v>1330786135.9000001</v>
      </c>
      <c r="R2106">
        <v>0</v>
      </c>
      <c r="S2106">
        <v>409783178.41000003</v>
      </c>
      <c r="T2106">
        <v>0</v>
      </c>
      <c r="U2106">
        <v>1740569314.3099999</v>
      </c>
      <c r="V2106">
        <v>0</v>
      </c>
      <c r="W2106">
        <v>1330786135.9000001</v>
      </c>
      <c r="X2106">
        <v>0</v>
      </c>
      <c r="Y2106">
        <v>409783178.41000003</v>
      </c>
      <c r="Z2106">
        <v>0</v>
      </c>
      <c r="AA2106">
        <v>1740569314.3099999</v>
      </c>
    </row>
    <row r="2107" spans="1:27" ht="15" customHeight="1" x14ac:dyDescent="0.25">
      <c r="A2107" s="37" t="str">
        <f t="shared" si="96"/>
        <v>LEDDYFIgnore</v>
      </c>
      <c r="B2107" s="37" t="str">
        <f>VLOOKUP(L2107,Mapping!D:F,3,0)</f>
        <v>Ignore</v>
      </c>
      <c r="C2107" s="37" t="str">
        <f>VLOOKUP(L2107,Mapping!D:G,4,0)</f>
        <v>Ignore</v>
      </c>
      <c r="D2107" s="38">
        <f t="shared" si="97"/>
        <v>0</v>
      </c>
      <c r="E2107" s="38">
        <f t="shared" si="98"/>
        <v>-0.10011168600000001</v>
      </c>
      <c r="F2107" s="37">
        <f>VLOOKUP(L2107,Mapping!D:H,5,0)</f>
        <v>0</v>
      </c>
      <c r="G2107" t="s">
        <v>562</v>
      </c>
      <c r="H2107" t="s">
        <v>2144</v>
      </c>
      <c r="I2107" t="s">
        <v>2145</v>
      </c>
      <c r="J2107">
        <v>303000</v>
      </c>
      <c r="K2107" t="s">
        <v>626</v>
      </c>
      <c r="L2107">
        <v>303100</v>
      </c>
      <c r="M2107">
        <v>0</v>
      </c>
      <c r="N2107" t="s">
        <v>2264</v>
      </c>
      <c r="O2107" t="s">
        <v>565</v>
      </c>
      <c r="P2107">
        <v>-1001116.86</v>
      </c>
      <c r="Q2107">
        <v>0</v>
      </c>
      <c r="R2107">
        <v>0</v>
      </c>
      <c r="S2107">
        <v>0</v>
      </c>
      <c r="T2107">
        <v>-1001116.86</v>
      </c>
      <c r="U2107">
        <v>0</v>
      </c>
      <c r="V2107">
        <v>-1001116.86</v>
      </c>
      <c r="W2107">
        <v>0</v>
      </c>
      <c r="X2107">
        <v>0</v>
      </c>
      <c r="Y2107">
        <v>0</v>
      </c>
      <c r="Z2107">
        <v>-1001116.86</v>
      </c>
      <c r="AA2107">
        <v>0</v>
      </c>
    </row>
    <row r="2108" spans="1:27" ht="15" customHeight="1" x14ac:dyDescent="0.25">
      <c r="A2108" s="37" t="str">
        <f t="shared" si="96"/>
        <v>LEDDYFIgnore</v>
      </c>
      <c r="B2108" s="37" t="str">
        <f>VLOOKUP(L2108,Mapping!D:F,3,0)</f>
        <v>Ignore</v>
      </c>
      <c r="C2108" s="37" t="str">
        <f>VLOOKUP(L2108,Mapping!D:G,4,0)</f>
        <v>Ignore</v>
      </c>
      <c r="D2108" s="38">
        <f t="shared" si="97"/>
        <v>0</v>
      </c>
      <c r="E2108" s="38">
        <f t="shared" si="98"/>
        <v>28.436034529000001</v>
      </c>
      <c r="F2108" s="37">
        <f>VLOOKUP(L2108,Mapping!D:H,5,0)</f>
        <v>0</v>
      </c>
      <c r="G2108" t="s">
        <v>562</v>
      </c>
      <c r="H2108" t="s">
        <v>2144</v>
      </c>
      <c r="I2108" t="s">
        <v>2145</v>
      </c>
      <c r="J2108">
        <v>303000</v>
      </c>
      <c r="K2108" t="s">
        <v>626</v>
      </c>
      <c r="L2108">
        <v>303166</v>
      </c>
      <c r="M2108">
        <v>0</v>
      </c>
      <c r="N2108" t="s">
        <v>2265</v>
      </c>
      <c r="O2108" t="s">
        <v>565</v>
      </c>
      <c r="P2108">
        <v>0</v>
      </c>
      <c r="Q2108">
        <v>284360345.29000002</v>
      </c>
      <c r="R2108">
        <v>0</v>
      </c>
      <c r="S2108">
        <v>0</v>
      </c>
      <c r="T2108">
        <v>0</v>
      </c>
      <c r="U2108">
        <v>284360345.29000002</v>
      </c>
      <c r="V2108">
        <v>0</v>
      </c>
      <c r="W2108">
        <v>284360345.29000002</v>
      </c>
      <c r="X2108">
        <v>0</v>
      </c>
      <c r="Y2108">
        <v>0</v>
      </c>
      <c r="Z2108">
        <v>0</v>
      </c>
      <c r="AA2108">
        <v>284360345.29000002</v>
      </c>
    </row>
    <row r="2109" spans="1:27" ht="15" customHeight="1" x14ac:dyDescent="0.25">
      <c r="A2109" s="37" t="str">
        <f t="shared" si="96"/>
        <v>LEDDYFIgnore</v>
      </c>
      <c r="B2109" s="37" t="str">
        <f>VLOOKUP(L2109,Mapping!D:F,3,0)</f>
        <v>Ignore</v>
      </c>
      <c r="C2109" s="37" t="str">
        <f>VLOOKUP(L2109,Mapping!D:G,4,0)</f>
        <v>Ignore</v>
      </c>
      <c r="D2109" s="38">
        <f t="shared" si="97"/>
        <v>77.275482670000002</v>
      </c>
      <c r="E2109" s="38">
        <f t="shared" si="98"/>
        <v>213.560186026</v>
      </c>
      <c r="F2109" s="37">
        <f>VLOOKUP(L2109,Mapping!D:H,5,0)</f>
        <v>0</v>
      </c>
      <c r="G2109" t="s">
        <v>562</v>
      </c>
      <c r="H2109" t="s">
        <v>2144</v>
      </c>
      <c r="I2109" t="s">
        <v>2145</v>
      </c>
      <c r="J2109">
        <v>303000</v>
      </c>
      <c r="K2109" t="s">
        <v>626</v>
      </c>
      <c r="L2109">
        <v>303201</v>
      </c>
      <c r="M2109">
        <v>0</v>
      </c>
      <c r="N2109" t="s">
        <v>627</v>
      </c>
      <c r="O2109" t="s">
        <v>565</v>
      </c>
      <c r="P2109">
        <v>0</v>
      </c>
      <c r="Q2109">
        <v>1362847033.5599999</v>
      </c>
      <c r="R2109">
        <v>0</v>
      </c>
      <c r="S2109">
        <v>772754826.70000005</v>
      </c>
      <c r="T2109">
        <v>0</v>
      </c>
      <c r="U2109">
        <v>2135601860.26</v>
      </c>
      <c r="V2109">
        <v>0</v>
      </c>
      <c r="W2109">
        <v>1362847033.5599999</v>
      </c>
      <c r="X2109">
        <v>0</v>
      </c>
      <c r="Y2109">
        <v>772754826.70000005</v>
      </c>
      <c r="Z2109">
        <v>0</v>
      </c>
      <c r="AA2109">
        <v>2135601860.26</v>
      </c>
    </row>
    <row r="2110" spans="1:27" ht="15" customHeight="1" x14ac:dyDescent="0.25">
      <c r="A2110" s="37" t="str">
        <f t="shared" si="96"/>
        <v>LEDDYFIgnore</v>
      </c>
      <c r="B2110" s="37" t="str">
        <f>VLOOKUP(L2110,Mapping!D:F,3,0)</f>
        <v>Ignore</v>
      </c>
      <c r="C2110" s="37" t="str">
        <f>VLOOKUP(L2110,Mapping!D:G,4,0)</f>
        <v>Ignore</v>
      </c>
      <c r="D2110" s="38">
        <f t="shared" si="97"/>
        <v>0.31931836299999999</v>
      </c>
      <c r="E2110" s="38">
        <f t="shared" si="98"/>
        <v>-0.70229814299999993</v>
      </c>
      <c r="F2110" s="37">
        <f>VLOOKUP(L2110,Mapping!D:H,5,0)</f>
        <v>0</v>
      </c>
      <c r="G2110" t="s">
        <v>562</v>
      </c>
      <c r="H2110" t="s">
        <v>2144</v>
      </c>
      <c r="I2110" t="s">
        <v>2145</v>
      </c>
      <c r="J2110">
        <v>303000</v>
      </c>
      <c r="K2110" t="s">
        <v>626</v>
      </c>
      <c r="L2110">
        <v>303202</v>
      </c>
      <c r="M2110">
        <v>0</v>
      </c>
      <c r="N2110" t="s">
        <v>628</v>
      </c>
      <c r="O2110" t="s">
        <v>565</v>
      </c>
      <c r="P2110">
        <v>-10216165.060000001</v>
      </c>
      <c r="Q2110">
        <v>0</v>
      </c>
      <c r="R2110">
        <v>0</v>
      </c>
      <c r="S2110">
        <v>3193183.63</v>
      </c>
      <c r="T2110">
        <v>-7022981.4299999997</v>
      </c>
      <c r="U2110">
        <v>0</v>
      </c>
      <c r="V2110">
        <v>-10216165.060000001</v>
      </c>
      <c r="W2110">
        <v>0</v>
      </c>
      <c r="X2110">
        <v>0</v>
      </c>
      <c r="Y2110">
        <v>3193183.63</v>
      </c>
      <c r="Z2110">
        <v>-7022981.4299999997</v>
      </c>
      <c r="AA2110">
        <v>0</v>
      </c>
    </row>
    <row r="2111" spans="1:27" ht="15" customHeight="1" x14ac:dyDescent="0.25">
      <c r="A2111" s="37" t="str">
        <f t="shared" si="96"/>
        <v>LEDDYFIgnore</v>
      </c>
      <c r="B2111" s="37" t="str">
        <f>VLOOKUP(L2111,Mapping!D:F,3,0)</f>
        <v>Ignore</v>
      </c>
      <c r="C2111" s="37" t="str">
        <f>VLOOKUP(L2111,Mapping!D:G,4,0)</f>
        <v>Ignore</v>
      </c>
      <c r="D2111" s="38">
        <f t="shared" si="97"/>
        <v>5.4932089200000007</v>
      </c>
      <c r="E2111" s="38">
        <f t="shared" si="98"/>
        <v>21.994623558000001</v>
      </c>
      <c r="F2111" s="37">
        <f>VLOOKUP(L2111,Mapping!D:H,5,0)</f>
        <v>0</v>
      </c>
      <c r="G2111" t="s">
        <v>562</v>
      </c>
      <c r="H2111" t="s">
        <v>2144</v>
      </c>
      <c r="I2111" t="s">
        <v>2145</v>
      </c>
      <c r="J2111">
        <v>303000</v>
      </c>
      <c r="K2111" t="s">
        <v>626</v>
      </c>
      <c r="L2111">
        <v>303245</v>
      </c>
      <c r="M2111">
        <v>0</v>
      </c>
      <c r="N2111" t="s">
        <v>629</v>
      </c>
      <c r="O2111" t="s">
        <v>565</v>
      </c>
      <c r="P2111">
        <v>0</v>
      </c>
      <c r="Q2111">
        <v>165014146.38</v>
      </c>
      <c r="R2111">
        <v>0</v>
      </c>
      <c r="S2111">
        <v>54932089.200000003</v>
      </c>
      <c r="T2111">
        <v>0</v>
      </c>
      <c r="U2111">
        <v>219946235.58000001</v>
      </c>
      <c r="V2111">
        <v>0</v>
      </c>
      <c r="W2111">
        <v>165014146.38</v>
      </c>
      <c r="X2111">
        <v>0</v>
      </c>
      <c r="Y2111">
        <v>54932089.200000003</v>
      </c>
      <c r="Z2111">
        <v>0</v>
      </c>
      <c r="AA2111">
        <v>219946235.58000001</v>
      </c>
    </row>
    <row r="2112" spans="1:27" ht="15" customHeight="1" x14ac:dyDescent="0.25">
      <c r="A2112" s="37" t="str">
        <f t="shared" si="96"/>
        <v>LEDDYFIgnore</v>
      </c>
      <c r="B2112" s="37" t="str">
        <f>VLOOKUP(L2112,Mapping!D:F,3,0)</f>
        <v>Ignore</v>
      </c>
      <c r="C2112" s="37" t="str">
        <f>VLOOKUP(L2112,Mapping!D:G,4,0)</f>
        <v>Ignore</v>
      </c>
      <c r="D2112" s="38">
        <f t="shared" si="97"/>
        <v>0.35591240000000002</v>
      </c>
      <c r="E2112" s="38">
        <f t="shared" si="98"/>
        <v>0.88141793599999996</v>
      </c>
      <c r="F2112" s="37">
        <f>VLOOKUP(L2112,Mapping!D:H,5,0)</f>
        <v>0</v>
      </c>
      <c r="G2112" t="s">
        <v>562</v>
      </c>
      <c r="H2112" t="s">
        <v>2144</v>
      </c>
      <c r="I2112" t="s">
        <v>2145</v>
      </c>
      <c r="J2112">
        <v>303000</v>
      </c>
      <c r="K2112" t="s">
        <v>626</v>
      </c>
      <c r="L2112">
        <v>303246</v>
      </c>
      <c r="M2112">
        <v>0</v>
      </c>
      <c r="N2112" t="s">
        <v>630</v>
      </c>
      <c r="O2112" t="s">
        <v>565</v>
      </c>
      <c r="P2112">
        <v>0</v>
      </c>
      <c r="Q2112">
        <v>5255055.3600000003</v>
      </c>
      <c r="R2112">
        <v>0</v>
      </c>
      <c r="S2112">
        <v>3559124</v>
      </c>
      <c r="T2112">
        <v>0</v>
      </c>
      <c r="U2112">
        <v>8814179.3599999994</v>
      </c>
      <c r="V2112">
        <v>0</v>
      </c>
      <c r="W2112">
        <v>5255055.3600000003</v>
      </c>
      <c r="X2112">
        <v>0</v>
      </c>
      <c r="Y2112">
        <v>3559124</v>
      </c>
      <c r="Z2112">
        <v>0</v>
      </c>
      <c r="AA2112">
        <v>8814179.3599999994</v>
      </c>
    </row>
    <row r="2113" spans="1:27" ht="15" customHeight="1" x14ac:dyDescent="0.25">
      <c r="A2113" s="37" t="str">
        <f t="shared" si="96"/>
        <v>LEDDYFIgnore</v>
      </c>
      <c r="B2113" s="37" t="str">
        <f>VLOOKUP(L2113,Mapping!D:F,3,0)</f>
        <v>Ignore</v>
      </c>
      <c r="C2113" s="37" t="str">
        <f>VLOOKUP(L2113,Mapping!D:G,4,0)</f>
        <v>Ignore</v>
      </c>
      <c r="D2113" s="38">
        <f t="shared" si="97"/>
        <v>0</v>
      </c>
      <c r="E2113" s="38">
        <f t="shared" si="98"/>
        <v>-1.294390699</v>
      </c>
      <c r="F2113" s="37">
        <f>VLOOKUP(L2113,Mapping!D:H,5,0)</f>
        <v>0</v>
      </c>
      <c r="G2113" t="s">
        <v>562</v>
      </c>
      <c r="H2113" t="s">
        <v>2144</v>
      </c>
      <c r="I2113" t="s">
        <v>2145</v>
      </c>
      <c r="J2113">
        <v>303000</v>
      </c>
      <c r="K2113" t="s">
        <v>626</v>
      </c>
      <c r="L2113">
        <v>303301</v>
      </c>
      <c r="M2113">
        <v>0</v>
      </c>
      <c r="N2113" t="s">
        <v>2266</v>
      </c>
      <c r="O2113" t="s">
        <v>565</v>
      </c>
      <c r="P2113">
        <v>-12943906.99</v>
      </c>
      <c r="Q2113">
        <v>0</v>
      </c>
      <c r="R2113">
        <v>0</v>
      </c>
      <c r="S2113">
        <v>0</v>
      </c>
      <c r="T2113">
        <v>-12943906.99</v>
      </c>
      <c r="U2113">
        <v>0</v>
      </c>
      <c r="V2113">
        <v>-12943906.99</v>
      </c>
      <c r="W2113">
        <v>0</v>
      </c>
      <c r="X2113">
        <v>0</v>
      </c>
      <c r="Y2113">
        <v>0</v>
      </c>
      <c r="Z2113">
        <v>-12943906.99</v>
      </c>
      <c r="AA2113">
        <v>0</v>
      </c>
    </row>
    <row r="2114" spans="1:27" ht="15" customHeight="1" x14ac:dyDescent="0.25">
      <c r="A2114" s="37" t="str">
        <f t="shared" si="96"/>
        <v>LEDDYFIgnore</v>
      </c>
      <c r="B2114" s="37" t="str">
        <f>VLOOKUP(L2114,Mapping!D:F,3,0)</f>
        <v>Ignore</v>
      </c>
      <c r="C2114" s="37" t="str">
        <f>VLOOKUP(L2114,Mapping!D:G,4,0)</f>
        <v>Ignore</v>
      </c>
      <c r="D2114" s="38">
        <f t="shared" si="97"/>
        <v>0</v>
      </c>
      <c r="E2114" s="38">
        <f t="shared" si="98"/>
        <v>-9.1551421999999993E-2</v>
      </c>
      <c r="F2114" s="37">
        <f>VLOOKUP(L2114,Mapping!D:H,5,0)</f>
        <v>0</v>
      </c>
      <c r="G2114" t="s">
        <v>562</v>
      </c>
      <c r="H2114" t="s">
        <v>2144</v>
      </c>
      <c r="I2114" t="s">
        <v>2145</v>
      </c>
      <c r="J2114">
        <v>303000</v>
      </c>
      <c r="K2114" t="s">
        <v>626</v>
      </c>
      <c r="L2114">
        <v>303302</v>
      </c>
      <c r="M2114">
        <v>0</v>
      </c>
      <c r="N2114" t="s">
        <v>950</v>
      </c>
      <c r="O2114" t="s">
        <v>565</v>
      </c>
      <c r="P2114">
        <v>-915514.22</v>
      </c>
      <c r="Q2114">
        <v>0</v>
      </c>
      <c r="R2114">
        <v>0</v>
      </c>
      <c r="S2114">
        <v>0</v>
      </c>
      <c r="T2114">
        <v>-915514.22</v>
      </c>
      <c r="U2114">
        <v>0</v>
      </c>
      <c r="V2114">
        <v>-915514.22</v>
      </c>
      <c r="W2114">
        <v>0</v>
      </c>
      <c r="X2114">
        <v>0</v>
      </c>
      <c r="Y2114">
        <v>0</v>
      </c>
      <c r="Z2114">
        <v>-915514.22</v>
      </c>
      <c r="AA2114">
        <v>0</v>
      </c>
    </row>
    <row r="2115" spans="1:27" ht="15" customHeight="1" x14ac:dyDescent="0.25">
      <c r="A2115" s="37" t="str">
        <f t="shared" si="96"/>
        <v>LEDDYFIgnore</v>
      </c>
      <c r="B2115" s="37" t="str">
        <f>VLOOKUP(L2115,Mapping!D:F,3,0)</f>
        <v>Ignore</v>
      </c>
      <c r="C2115" s="37" t="str">
        <f>VLOOKUP(L2115,Mapping!D:G,4,0)</f>
        <v>Ignore</v>
      </c>
      <c r="D2115" s="38">
        <f t="shared" si="97"/>
        <v>0</v>
      </c>
      <c r="E2115" s="38">
        <f t="shared" si="98"/>
        <v>5.4869109999999997E-3</v>
      </c>
      <c r="F2115" s="37">
        <f>VLOOKUP(L2115,Mapping!D:H,5,0)</f>
        <v>0</v>
      </c>
      <c r="G2115" t="s">
        <v>562</v>
      </c>
      <c r="H2115" t="s">
        <v>2144</v>
      </c>
      <c r="I2115" t="s">
        <v>2145</v>
      </c>
      <c r="J2115">
        <v>303000</v>
      </c>
      <c r="K2115" t="s">
        <v>626</v>
      </c>
      <c r="L2115">
        <v>303345</v>
      </c>
      <c r="M2115">
        <v>0</v>
      </c>
      <c r="N2115" t="s">
        <v>2267</v>
      </c>
      <c r="O2115" t="s">
        <v>565</v>
      </c>
      <c r="P2115">
        <v>0</v>
      </c>
      <c r="Q2115">
        <v>54869.11</v>
      </c>
      <c r="R2115">
        <v>0</v>
      </c>
      <c r="S2115">
        <v>0</v>
      </c>
      <c r="T2115">
        <v>0</v>
      </c>
      <c r="U2115">
        <v>54869.11</v>
      </c>
      <c r="V2115">
        <v>0</v>
      </c>
      <c r="W2115">
        <v>54869.11</v>
      </c>
      <c r="X2115">
        <v>0</v>
      </c>
      <c r="Y2115">
        <v>0</v>
      </c>
      <c r="Z2115">
        <v>0</v>
      </c>
      <c r="AA2115">
        <v>54869.11</v>
      </c>
    </row>
    <row r="2116" spans="1:27" ht="15" customHeight="1" x14ac:dyDescent="0.25">
      <c r="A2116" s="37" t="str">
        <f t="shared" ref="A2116:A2179" si="99">H2116&amp;B2116</f>
        <v>LEDDYFIgnore</v>
      </c>
      <c r="B2116" s="37" t="str">
        <f>VLOOKUP(L2116,Mapping!D:F,3,0)</f>
        <v>Ignore</v>
      </c>
      <c r="C2116" s="37" t="str">
        <f>VLOOKUP(L2116,Mapping!D:G,4,0)</f>
        <v>Ignore</v>
      </c>
      <c r="D2116" s="38">
        <f t="shared" ref="D2116:D2179" si="100">(X2116+Y2116)/10000000</f>
        <v>0</v>
      </c>
      <c r="E2116" s="38">
        <f t="shared" ref="E2116:E2179" si="101">(Z2116+AA2116)/10000000</f>
        <v>2.3682651999999998E-2</v>
      </c>
      <c r="F2116" s="37">
        <f>VLOOKUP(L2116,Mapping!D:H,5,0)</f>
        <v>0</v>
      </c>
      <c r="G2116" t="s">
        <v>562</v>
      </c>
      <c r="H2116" t="s">
        <v>2144</v>
      </c>
      <c r="I2116" t="s">
        <v>2145</v>
      </c>
      <c r="J2116">
        <v>303000</v>
      </c>
      <c r="K2116" t="s">
        <v>626</v>
      </c>
      <c r="L2116">
        <v>303346</v>
      </c>
      <c r="M2116">
        <v>0</v>
      </c>
      <c r="N2116" t="s">
        <v>952</v>
      </c>
      <c r="O2116" t="s">
        <v>565</v>
      </c>
      <c r="P2116">
        <v>0</v>
      </c>
      <c r="Q2116">
        <v>236826.52</v>
      </c>
      <c r="R2116">
        <v>0</v>
      </c>
      <c r="S2116">
        <v>0</v>
      </c>
      <c r="T2116">
        <v>0</v>
      </c>
      <c r="U2116">
        <v>236826.52</v>
      </c>
      <c r="V2116">
        <v>0</v>
      </c>
      <c r="W2116">
        <v>236826.52</v>
      </c>
      <c r="X2116">
        <v>0</v>
      </c>
      <c r="Y2116">
        <v>0</v>
      </c>
      <c r="Z2116">
        <v>0</v>
      </c>
      <c r="AA2116">
        <v>236826.52</v>
      </c>
    </row>
    <row r="2117" spans="1:27" ht="15" customHeight="1" x14ac:dyDescent="0.25">
      <c r="A2117" s="37" t="str">
        <f t="shared" si="99"/>
        <v>LEDDYFIgnore</v>
      </c>
      <c r="B2117" s="37" t="str">
        <f>VLOOKUP(L2117,Mapping!D:F,3,0)</f>
        <v>Ignore</v>
      </c>
      <c r="C2117" s="37" t="str">
        <f>VLOOKUP(L2117,Mapping!D:G,4,0)</f>
        <v>Ignore</v>
      </c>
      <c r="D2117" s="38">
        <f t="shared" si="100"/>
        <v>0</v>
      </c>
      <c r="E2117" s="38">
        <f t="shared" si="101"/>
        <v>22.426785966999997</v>
      </c>
      <c r="F2117" s="37">
        <f>VLOOKUP(L2117,Mapping!D:H,5,0)</f>
        <v>0</v>
      </c>
      <c r="G2117" t="s">
        <v>562</v>
      </c>
      <c r="H2117" t="s">
        <v>2144</v>
      </c>
      <c r="I2117" t="s">
        <v>2145</v>
      </c>
      <c r="J2117">
        <v>303000</v>
      </c>
      <c r="K2117" t="s">
        <v>626</v>
      </c>
      <c r="L2117">
        <v>390000</v>
      </c>
      <c r="M2117">
        <v>0</v>
      </c>
      <c r="N2117" t="s">
        <v>631</v>
      </c>
      <c r="O2117" t="s">
        <v>565</v>
      </c>
      <c r="P2117">
        <v>0</v>
      </c>
      <c r="Q2117">
        <v>224267859.66999999</v>
      </c>
      <c r="R2117">
        <v>0</v>
      </c>
      <c r="S2117">
        <v>0</v>
      </c>
      <c r="T2117">
        <v>0</v>
      </c>
      <c r="U2117">
        <v>224267859.66999999</v>
      </c>
      <c r="V2117">
        <v>0</v>
      </c>
      <c r="W2117">
        <v>224267859.66999999</v>
      </c>
      <c r="X2117">
        <v>0</v>
      </c>
      <c r="Y2117">
        <v>0</v>
      </c>
      <c r="Z2117">
        <v>0</v>
      </c>
      <c r="AA2117">
        <v>224267859.66999999</v>
      </c>
    </row>
    <row r="2118" spans="1:27" ht="15" customHeight="1" x14ac:dyDescent="0.25">
      <c r="A2118" s="37" t="str">
        <f t="shared" si="99"/>
        <v>LEDDYFIgnore</v>
      </c>
      <c r="B2118" s="37" t="str">
        <f>VLOOKUP(L2118,Mapping!D:F,3,0)</f>
        <v>Ignore</v>
      </c>
      <c r="C2118" s="37" t="str">
        <f>VLOOKUP(L2118,Mapping!D:G,4,0)</f>
        <v>Ignore</v>
      </c>
      <c r="D2118" s="38">
        <f t="shared" si="100"/>
        <v>0</v>
      </c>
      <c r="E2118" s="38">
        <f t="shared" si="101"/>
        <v>-8.1790109409999996</v>
      </c>
      <c r="F2118" s="37">
        <f>VLOOKUP(L2118,Mapping!D:H,5,0)</f>
        <v>0</v>
      </c>
      <c r="G2118" t="s">
        <v>562</v>
      </c>
      <c r="H2118" t="s">
        <v>2144</v>
      </c>
      <c r="I2118" t="s">
        <v>2145</v>
      </c>
      <c r="J2118">
        <v>303000</v>
      </c>
      <c r="K2118" t="s">
        <v>626</v>
      </c>
      <c r="L2118">
        <v>390001</v>
      </c>
      <c r="M2118">
        <v>0</v>
      </c>
      <c r="N2118" t="s">
        <v>632</v>
      </c>
      <c r="O2118" t="s">
        <v>565</v>
      </c>
      <c r="P2118">
        <v>-81790109.409999996</v>
      </c>
      <c r="Q2118">
        <v>0</v>
      </c>
      <c r="R2118">
        <v>0</v>
      </c>
      <c r="S2118">
        <v>0</v>
      </c>
      <c r="T2118">
        <v>-81790109.409999996</v>
      </c>
      <c r="U2118">
        <v>0</v>
      </c>
      <c r="V2118">
        <v>-81790109.409999996</v>
      </c>
      <c r="W2118">
        <v>0</v>
      </c>
      <c r="X2118">
        <v>0</v>
      </c>
      <c r="Y2118">
        <v>0</v>
      </c>
      <c r="Z2118">
        <v>-81790109.409999996</v>
      </c>
      <c r="AA2118">
        <v>0</v>
      </c>
    </row>
    <row r="2119" spans="1:27" ht="15" customHeight="1" x14ac:dyDescent="0.25">
      <c r="A2119" s="37" t="str">
        <f t="shared" si="99"/>
        <v>LEDDYFIgnore</v>
      </c>
      <c r="B2119" s="37" t="str">
        <f>VLOOKUP(L2119,Mapping!D:F,3,0)</f>
        <v>Ignore</v>
      </c>
      <c r="C2119" s="37" t="str">
        <f>VLOOKUP(L2119,Mapping!D:G,4,0)</f>
        <v>Ignore</v>
      </c>
      <c r="D2119" s="38">
        <f t="shared" si="100"/>
        <v>0</v>
      </c>
      <c r="E2119" s="38">
        <f t="shared" si="101"/>
        <v>-0.78679854900000001</v>
      </c>
      <c r="F2119" s="37">
        <f>VLOOKUP(L2119,Mapping!D:H,5,0)</f>
        <v>0</v>
      </c>
      <c r="G2119" t="s">
        <v>562</v>
      </c>
      <c r="H2119" t="s">
        <v>2144</v>
      </c>
      <c r="I2119" t="s">
        <v>2145</v>
      </c>
      <c r="J2119">
        <v>303000</v>
      </c>
      <c r="K2119" t="s">
        <v>626</v>
      </c>
      <c r="L2119">
        <v>390002</v>
      </c>
      <c r="M2119">
        <v>0</v>
      </c>
      <c r="N2119" t="s">
        <v>633</v>
      </c>
      <c r="O2119" t="s">
        <v>565</v>
      </c>
      <c r="P2119">
        <v>-7867985.4900000002</v>
      </c>
      <c r="Q2119">
        <v>0</v>
      </c>
      <c r="R2119">
        <v>0</v>
      </c>
      <c r="S2119">
        <v>0</v>
      </c>
      <c r="T2119">
        <v>-7867985.4900000002</v>
      </c>
      <c r="U2119">
        <v>0</v>
      </c>
      <c r="V2119">
        <v>-7867985.4900000002</v>
      </c>
      <c r="W2119">
        <v>0</v>
      </c>
      <c r="X2119">
        <v>0</v>
      </c>
      <c r="Y2119">
        <v>0</v>
      </c>
      <c r="Z2119">
        <v>-7867985.4900000002</v>
      </c>
      <c r="AA2119">
        <v>0</v>
      </c>
    </row>
    <row r="2120" spans="1:27" ht="15" customHeight="1" x14ac:dyDescent="0.25">
      <c r="A2120" s="37" t="str">
        <f t="shared" si="99"/>
        <v>LEDDYFIgnore</v>
      </c>
      <c r="B2120" s="37" t="str">
        <f>VLOOKUP(L2120,Mapping!D:F,3,0)</f>
        <v>Ignore</v>
      </c>
      <c r="C2120" s="37" t="str">
        <f>VLOOKUP(L2120,Mapping!D:G,4,0)</f>
        <v>Ignore</v>
      </c>
      <c r="D2120" s="38">
        <f t="shared" si="100"/>
        <v>0</v>
      </c>
      <c r="E2120" s="38">
        <f t="shared" si="101"/>
        <v>-0.67775273600000008</v>
      </c>
      <c r="F2120" s="37">
        <f>VLOOKUP(L2120,Mapping!D:H,5,0)</f>
        <v>0</v>
      </c>
      <c r="G2120" t="s">
        <v>562</v>
      </c>
      <c r="H2120" t="s">
        <v>2144</v>
      </c>
      <c r="I2120" t="s">
        <v>2145</v>
      </c>
      <c r="J2120">
        <v>303000</v>
      </c>
      <c r="K2120" t="s">
        <v>626</v>
      </c>
      <c r="L2120">
        <v>390405</v>
      </c>
      <c r="M2120">
        <v>0</v>
      </c>
      <c r="N2120" t="s">
        <v>634</v>
      </c>
      <c r="O2120" t="s">
        <v>565</v>
      </c>
      <c r="P2120">
        <v>-6777527.3600000003</v>
      </c>
      <c r="Q2120">
        <v>0</v>
      </c>
      <c r="R2120">
        <v>0</v>
      </c>
      <c r="S2120">
        <v>0</v>
      </c>
      <c r="T2120">
        <v>-6777527.3600000003</v>
      </c>
      <c r="U2120">
        <v>0</v>
      </c>
      <c r="V2120">
        <v>-6777527.3600000003</v>
      </c>
      <c r="W2120">
        <v>0</v>
      </c>
      <c r="X2120">
        <v>0</v>
      </c>
      <c r="Y2120">
        <v>0</v>
      </c>
      <c r="Z2120">
        <v>-6777527.3600000003</v>
      </c>
      <c r="AA2120">
        <v>0</v>
      </c>
    </row>
    <row r="2121" spans="1:27" ht="15" customHeight="1" x14ac:dyDescent="0.25">
      <c r="A2121" s="37" t="str">
        <f t="shared" si="99"/>
        <v>LEDDYFIgnore</v>
      </c>
      <c r="B2121" s="37" t="str">
        <f>VLOOKUP(L2121,Mapping!D:F,3,0)</f>
        <v>Ignore</v>
      </c>
      <c r="C2121" s="37" t="str">
        <f>VLOOKUP(L2121,Mapping!D:G,4,0)</f>
        <v>Ignore</v>
      </c>
      <c r="D2121" s="38">
        <f t="shared" si="100"/>
        <v>0</v>
      </c>
      <c r="E2121" s="38">
        <f t="shared" si="101"/>
        <v>3.2840199999999999E-4</v>
      </c>
      <c r="F2121" s="37">
        <f>VLOOKUP(L2121,Mapping!D:H,5,0)</f>
        <v>0</v>
      </c>
      <c r="G2121" t="s">
        <v>562</v>
      </c>
      <c r="H2121" t="s">
        <v>2144</v>
      </c>
      <c r="I2121" t="s">
        <v>2145</v>
      </c>
      <c r="J2121">
        <v>303000</v>
      </c>
      <c r="K2121" t="s">
        <v>626</v>
      </c>
      <c r="L2121">
        <v>390406</v>
      </c>
      <c r="M2121">
        <v>0</v>
      </c>
      <c r="N2121" t="s">
        <v>935</v>
      </c>
      <c r="O2121" t="s">
        <v>565</v>
      </c>
      <c r="P2121">
        <v>0</v>
      </c>
      <c r="Q2121">
        <v>3284.02</v>
      </c>
      <c r="R2121">
        <v>0</v>
      </c>
      <c r="S2121">
        <v>0</v>
      </c>
      <c r="T2121">
        <v>0</v>
      </c>
      <c r="U2121">
        <v>3284.02</v>
      </c>
      <c r="V2121">
        <v>0</v>
      </c>
      <c r="W2121">
        <v>3284.02</v>
      </c>
      <c r="X2121">
        <v>0</v>
      </c>
      <c r="Y2121">
        <v>0</v>
      </c>
      <c r="Z2121">
        <v>0</v>
      </c>
      <c r="AA2121">
        <v>3284.02</v>
      </c>
    </row>
    <row r="2122" spans="1:27" ht="15" customHeight="1" x14ac:dyDescent="0.25">
      <c r="A2122" s="37" t="str">
        <f t="shared" si="99"/>
        <v>LEDDYFIgnore</v>
      </c>
      <c r="B2122" s="37" t="str">
        <f>VLOOKUP(L2122,Mapping!D:F,3,0)</f>
        <v>Ignore</v>
      </c>
      <c r="C2122" s="37" t="str">
        <f>VLOOKUP(L2122,Mapping!D:G,4,0)</f>
        <v>Ignore</v>
      </c>
      <c r="D2122" s="38">
        <f t="shared" si="100"/>
        <v>0</v>
      </c>
      <c r="E2122" s="38">
        <f t="shared" si="101"/>
        <v>0.123194651</v>
      </c>
      <c r="F2122" s="37">
        <f>VLOOKUP(L2122,Mapping!D:H,5,0)</f>
        <v>0</v>
      </c>
      <c r="G2122" t="s">
        <v>562</v>
      </c>
      <c r="H2122" t="s">
        <v>2144</v>
      </c>
      <c r="I2122" t="s">
        <v>2145</v>
      </c>
      <c r="J2122">
        <v>303000</v>
      </c>
      <c r="K2122" t="s">
        <v>626</v>
      </c>
      <c r="L2122">
        <v>390445</v>
      </c>
      <c r="M2122">
        <v>0</v>
      </c>
      <c r="N2122" t="s">
        <v>635</v>
      </c>
      <c r="O2122" t="s">
        <v>565</v>
      </c>
      <c r="P2122">
        <v>0</v>
      </c>
      <c r="Q2122">
        <v>1231946.51</v>
      </c>
      <c r="R2122">
        <v>0</v>
      </c>
      <c r="S2122">
        <v>0</v>
      </c>
      <c r="T2122">
        <v>0</v>
      </c>
      <c r="U2122">
        <v>1231946.51</v>
      </c>
      <c r="V2122">
        <v>0</v>
      </c>
      <c r="W2122">
        <v>1231946.51</v>
      </c>
      <c r="X2122">
        <v>0</v>
      </c>
      <c r="Y2122">
        <v>0</v>
      </c>
      <c r="Z2122">
        <v>0</v>
      </c>
      <c r="AA2122">
        <v>1231946.51</v>
      </c>
    </row>
    <row r="2123" spans="1:27" ht="15" customHeight="1" x14ac:dyDescent="0.25">
      <c r="A2123" s="37" t="str">
        <f t="shared" si="99"/>
        <v>LEDDYFIgnore</v>
      </c>
      <c r="B2123" s="37" t="str">
        <f>VLOOKUP(L2123,Mapping!D:F,3,0)</f>
        <v>Ignore</v>
      </c>
      <c r="C2123" s="37" t="str">
        <f>VLOOKUP(L2123,Mapping!D:G,4,0)</f>
        <v>Ignore</v>
      </c>
      <c r="D2123" s="38">
        <f t="shared" si="100"/>
        <v>0</v>
      </c>
      <c r="E2123" s="38">
        <f t="shared" si="101"/>
        <v>-1.3058447000000001E-2</v>
      </c>
      <c r="F2123" s="37">
        <f>VLOOKUP(L2123,Mapping!D:H,5,0)</f>
        <v>0</v>
      </c>
      <c r="G2123" t="s">
        <v>562</v>
      </c>
      <c r="H2123" t="s">
        <v>2144</v>
      </c>
      <c r="I2123" t="s">
        <v>2145</v>
      </c>
      <c r="J2123">
        <v>303000</v>
      </c>
      <c r="K2123" t="s">
        <v>626</v>
      </c>
      <c r="L2123">
        <v>390446</v>
      </c>
      <c r="M2123">
        <v>0</v>
      </c>
      <c r="N2123" t="s">
        <v>636</v>
      </c>
      <c r="O2123" t="s">
        <v>565</v>
      </c>
      <c r="P2123">
        <v>-130584.47</v>
      </c>
      <c r="Q2123">
        <v>0</v>
      </c>
      <c r="R2123">
        <v>0</v>
      </c>
      <c r="S2123">
        <v>0</v>
      </c>
      <c r="T2123">
        <v>-130584.47</v>
      </c>
      <c r="U2123">
        <v>0</v>
      </c>
      <c r="V2123">
        <v>-130584.47</v>
      </c>
      <c r="W2123">
        <v>0</v>
      </c>
      <c r="X2123">
        <v>0</v>
      </c>
      <c r="Y2123">
        <v>0</v>
      </c>
      <c r="Z2123">
        <v>-130584.47</v>
      </c>
      <c r="AA2123">
        <v>0</v>
      </c>
    </row>
    <row r="2124" spans="1:27" ht="15" customHeight="1" x14ac:dyDescent="0.25">
      <c r="A2124" s="37" t="str">
        <f t="shared" si="99"/>
        <v>LEDDYF5.3</v>
      </c>
      <c r="B2124" s="37">
        <f>VLOOKUP(L2124,Mapping!D:F,3,0)</f>
        <v>5.3</v>
      </c>
      <c r="C2124" s="37" t="str">
        <f>VLOOKUP(L2124,Mapping!D:G,4,0)</f>
        <v>Ignore</v>
      </c>
      <c r="D2124" s="38">
        <f t="shared" si="100"/>
        <v>12.401004467</v>
      </c>
      <c r="E2124" s="38">
        <f t="shared" si="101"/>
        <v>49.786320535999998</v>
      </c>
      <c r="F2124" s="37">
        <f>VLOOKUP(L2124,Mapping!D:H,5,0)</f>
        <v>0</v>
      </c>
      <c r="G2124" t="s">
        <v>562</v>
      </c>
      <c r="H2124" t="s">
        <v>2144</v>
      </c>
      <c r="I2124" t="s">
        <v>2145</v>
      </c>
      <c r="J2124">
        <v>410000</v>
      </c>
      <c r="K2124" t="s">
        <v>637</v>
      </c>
      <c r="L2124">
        <v>411100</v>
      </c>
      <c r="M2124">
        <v>0</v>
      </c>
      <c r="N2124" t="s">
        <v>694</v>
      </c>
      <c r="O2124" t="s">
        <v>565</v>
      </c>
      <c r="P2124">
        <v>0</v>
      </c>
      <c r="Q2124">
        <v>373853160.69</v>
      </c>
      <c r="R2124">
        <v>0</v>
      </c>
      <c r="S2124">
        <v>124010044.67</v>
      </c>
      <c r="T2124">
        <v>0</v>
      </c>
      <c r="U2124">
        <v>497863205.36000001</v>
      </c>
      <c r="V2124">
        <v>0</v>
      </c>
      <c r="W2124">
        <v>373853160.69</v>
      </c>
      <c r="X2124">
        <v>0</v>
      </c>
      <c r="Y2124">
        <v>124010044.67</v>
      </c>
      <c r="Z2124">
        <v>0</v>
      </c>
      <c r="AA2124">
        <v>497863205.36000001</v>
      </c>
    </row>
    <row r="2125" spans="1:27" ht="15" customHeight="1" x14ac:dyDescent="0.25">
      <c r="A2125" s="37" t="str">
        <f t="shared" si="99"/>
        <v>LEDDYFIgnore</v>
      </c>
      <c r="B2125" s="37" t="str">
        <f>VLOOKUP(L2125,Mapping!D:F,3,0)</f>
        <v>Ignore</v>
      </c>
      <c r="C2125" s="37" t="str">
        <f>VLOOKUP(L2125,Mapping!D:G,4,0)</f>
        <v>Ignore</v>
      </c>
      <c r="D2125" s="38">
        <f t="shared" si="100"/>
        <v>-62.712670965999997</v>
      </c>
      <c r="E2125" s="38">
        <f t="shared" si="101"/>
        <v>13.140612189</v>
      </c>
      <c r="F2125" s="37">
        <f>VLOOKUP(L2125,Mapping!D:H,5,0)</f>
        <v>0</v>
      </c>
      <c r="G2125" t="s">
        <v>562</v>
      </c>
      <c r="H2125" t="s">
        <v>2144</v>
      </c>
      <c r="I2125" t="s">
        <v>2145</v>
      </c>
      <c r="J2125">
        <v>430000</v>
      </c>
      <c r="K2125" t="s">
        <v>643</v>
      </c>
      <c r="L2125">
        <v>431100</v>
      </c>
      <c r="M2125">
        <v>0</v>
      </c>
      <c r="N2125" t="s">
        <v>727</v>
      </c>
      <c r="O2125" t="s">
        <v>565</v>
      </c>
      <c r="P2125">
        <v>0</v>
      </c>
      <c r="Q2125">
        <v>758532831.54999995</v>
      </c>
      <c r="R2125">
        <v>-627126709.65999997</v>
      </c>
      <c r="S2125">
        <v>0</v>
      </c>
      <c r="T2125">
        <v>0</v>
      </c>
      <c r="U2125">
        <v>131406121.89</v>
      </c>
      <c r="V2125">
        <v>0</v>
      </c>
      <c r="W2125">
        <v>758532831.54999995</v>
      </c>
      <c r="X2125">
        <v>-627126709.65999997</v>
      </c>
      <c r="Y2125">
        <v>0</v>
      </c>
      <c r="Z2125">
        <v>0</v>
      </c>
      <c r="AA2125">
        <v>131406121.89</v>
      </c>
    </row>
    <row r="2126" spans="1:27" ht="15" customHeight="1" x14ac:dyDescent="0.25">
      <c r="A2126" s="37" t="str">
        <f t="shared" si="99"/>
        <v>LEDDYF5.1</v>
      </c>
      <c r="B2126" s="37">
        <f>VLOOKUP(L2126,Mapping!D:F,3,0)</f>
        <v>5.0999999999999996</v>
      </c>
      <c r="C2126" s="37" t="str">
        <f>VLOOKUP(L2126,Mapping!D:G,4,0)</f>
        <v>Ignore</v>
      </c>
      <c r="D2126" s="38">
        <f t="shared" si="100"/>
        <v>1.7265422899999998</v>
      </c>
      <c r="E2126" s="38">
        <f t="shared" si="101"/>
        <v>3.4771416500000001</v>
      </c>
      <c r="F2126" s="37">
        <f>VLOOKUP(L2126,Mapping!D:H,5,0)</f>
        <v>0</v>
      </c>
      <c r="G2126" t="s">
        <v>562</v>
      </c>
      <c r="H2126" t="s">
        <v>2144</v>
      </c>
      <c r="I2126" t="s">
        <v>2145</v>
      </c>
      <c r="J2126">
        <v>450000</v>
      </c>
      <c r="K2126" t="s">
        <v>647</v>
      </c>
      <c r="L2126">
        <v>451100</v>
      </c>
      <c r="M2126">
        <v>0</v>
      </c>
      <c r="N2126" t="s">
        <v>695</v>
      </c>
      <c r="O2126" t="s">
        <v>565</v>
      </c>
      <c r="P2126">
        <v>0</v>
      </c>
      <c r="Q2126">
        <v>17505993.600000001</v>
      </c>
      <c r="R2126">
        <v>0</v>
      </c>
      <c r="S2126">
        <v>17265422.899999999</v>
      </c>
      <c r="T2126">
        <v>0</v>
      </c>
      <c r="U2126">
        <v>34771416.5</v>
      </c>
      <c r="V2126">
        <v>0</v>
      </c>
      <c r="W2126">
        <v>17505993.600000001</v>
      </c>
      <c r="X2126">
        <v>0</v>
      </c>
      <c r="Y2126">
        <v>17265422.899999999</v>
      </c>
      <c r="Z2126">
        <v>0</v>
      </c>
      <c r="AA2126">
        <v>34771416.5</v>
      </c>
    </row>
    <row r="2127" spans="1:27" ht="15" customHeight="1" x14ac:dyDescent="0.25">
      <c r="A2127" s="37" t="str">
        <f t="shared" si="99"/>
        <v>LEDDYF5.2</v>
      </c>
      <c r="B2127" s="37">
        <f>VLOOKUP(L2127,Mapping!D:F,3,0)</f>
        <v>5.2</v>
      </c>
      <c r="C2127" s="37" t="str">
        <f>VLOOKUP(L2127,Mapping!D:G,4,0)</f>
        <v>Ignore</v>
      </c>
      <c r="D2127" s="38">
        <f t="shared" si="100"/>
        <v>1.5777009999999999E-3</v>
      </c>
      <c r="E2127" s="38">
        <f t="shared" si="101"/>
        <v>2.631081E-3</v>
      </c>
      <c r="F2127" s="37">
        <f>VLOOKUP(L2127,Mapping!D:H,5,0)</f>
        <v>0</v>
      </c>
      <c r="G2127" t="s">
        <v>562</v>
      </c>
      <c r="H2127" t="s">
        <v>2144</v>
      </c>
      <c r="I2127" t="s">
        <v>2145</v>
      </c>
      <c r="J2127">
        <v>450000</v>
      </c>
      <c r="K2127" t="s">
        <v>647</v>
      </c>
      <c r="L2127">
        <v>452111</v>
      </c>
      <c r="M2127">
        <v>0</v>
      </c>
      <c r="N2127" t="s">
        <v>649</v>
      </c>
      <c r="O2127" t="s">
        <v>565</v>
      </c>
      <c r="P2127">
        <v>0</v>
      </c>
      <c r="Q2127">
        <v>10533.8</v>
      </c>
      <c r="R2127">
        <v>0</v>
      </c>
      <c r="S2127">
        <v>15777.01</v>
      </c>
      <c r="T2127">
        <v>0</v>
      </c>
      <c r="U2127">
        <v>26310.81</v>
      </c>
      <c r="V2127">
        <v>0</v>
      </c>
      <c r="W2127">
        <v>10533.8</v>
      </c>
      <c r="X2127">
        <v>0</v>
      </c>
      <c r="Y2127">
        <v>15777.01</v>
      </c>
      <c r="Z2127">
        <v>0</v>
      </c>
      <c r="AA2127">
        <v>26310.81</v>
      </c>
    </row>
    <row r="2128" spans="1:27" ht="15" customHeight="1" x14ac:dyDescent="0.25">
      <c r="A2128" s="37" t="str">
        <f t="shared" si="99"/>
        <v>LEDDYF5.2</v>
      </c>
      <c r="B2128" s="37">
        <f>VLOOKUP(L2128,Mapping!D:F,3,0)</f>
        <v>5.2</v>
      </c>
      <c r="C2128" s="37" t="str">
        <f>VLOOKUP(L2128,Mapping!D:G,4,0)</f>
        <v>Ignore</v>
      </c>
      <c r="D2128" s="38">
        <f t="shared" si="100"/>
        <v>0.37067303499999998</v>
      </c>
      <c r="E2128" s="38">
        <f t="shared" si="101"/>
        <v>0.76009508400000003</v>
      </c>
      <c r="F2128" s="37">
        <f>VLOOKUP(L2128,Mapping!D:H,5,0)</f>
        <v>0</v>
      </c>
      <c r="G2128" t="s">
        <v>562</v>
      </c>
      <c r="H2128" t="s">
        <v>2144</v>
      </c>
      <c r="I2128" t="s">
        <v>2145</v>
      </c>
      <c r="J2128">
        <v>450000</v>
      </c>
      <c r="K2128" t="s">
        <v>647</v>
      </c>
      <c r="L2128">
        <v>452247</v>
      </c>
      <c r="M2128">
        <v>0</v>
      </c>
      <c r="N2128" t="s">
        <v>655</v>
      </c>
      <c r="O2128" t="s">
        <v>565</v>
      </c>
      <c r="P2128">
        <v>0</v>
      </c>
      <c r="Q2128">
        <v>3894220.49</v>
      </c>
      <c r="R2128">
        <v>0</v>
      </c>
      <c r="S2128">
        <v>3706730.35</v>
      </c>
      <c r="T2128">
        <v>0</v>
      </c>
      <c r="U2128">
        <v>7600950.8399999999</v>
      </c>
      <c r="V2128">
        <v>0</v>
      </c>
      <c r="W2128">
        <v>3894220.49</v>
      </c>
      <c r="X2128">
        <v>0</v>
      </c>
      <c r="Y2128">
        <v>3706730.35</v>
      </c>
      <c r="Z2128">
        <v>0</v>
      </c>
      <c r="AA2128">
        <v>7600950.8399999999</v>
      </c>
    </row>
    <row r="2129" spans="1:27" ht="15" customHeight="1" x14ac:dyDescent="0.25">
      <c r="A2129" s="37" t="str">
        <f t="shared" si="99"/>
        <v>LEDDYF5.5</v>
      </c>
      <c r="B2129" s="37">
        <f>VLOOKUP(L2129,Mapping!D:F,3,0)</f>
        <v>5.5</v>
      </c>
      <c r="C2129" s="37" t="str">
        <f>VLOOKUP(L2129,Mapping!D:G,4,0)</f>
        <v>Ignore</v>
      </c>
      <c r="D2129" s="38">
        <f t="shared" si="100"/>
        <v>0.23099452300000001</v>
      </c>
      <c r="E2129" s="38">
        <f t="shared" si="101"/>
        <v>0.27822807599999999</v>
      </c>
      <c r="F2129" s="37">
        <f>VLOOKUP(L2129,Mapping!D:H,5,0)</f>
        <v>0</v>
      </c>
      <c r="G2129" t="s">
        <v>562</v>
      </c>
      <c r="H2129" t="s">
        <v>2144</v>
      </c>
      <c r="I2129" t="s">
        <v>2145</v>
      </c>
      <c r="J2129">
        <v>460000</v>
      </c>
      <c r="K2129" t="s">
        <v>656</v>
      </c>
      <c r="L2129">
        <v>455103</v>
      </c>
      <c r="M2129">
        <v>0</v>
      </c>
      <c r="N2129" t="s">
        <v>658</v>
      </c>
      <c r="O2129" t="s">
        <v>565</v>
      </c>
      <c r="P2129">
        <v>0</v>
      </c>
      <c r="Q2129">
        <v>472335.53</v>
      </c>
      <c r="R2129">
        <v>0</v>
      </c>
      <c r="S2129">
        <v>2309945.23</v>
      </c>
      <c r="T2129">
        <v>0</v>
      </c>
      <c r="U2129">
        <v>2782280.76</v>
      </c>
      <c r="V2129">
        <v>0</v>
      </c>
      <c r="W2129">
        <v>472335.53</v>
      </c>
      <c r="X2129">
        <v>0</v>
      </c>
      <c r="Y2129">
        <v>2309945.23</v>
      </c>
      <c r="Z2129">
        <v>0</v>
      </c>
      <c r="AA2129">
        <v>2782280.76</v>
      </c>
    </row>
    <row r="2130" spans="1:27" ht="15" customHeight="1" x14ac:dyDescent="0.25">
      <c r="A2130" s="37" t="str">
        <f t="shared" si="99"/>
        <v>LEDDYF5.5</v>
      </c>
      <c r="B2130" s="37">
        <f>VLOOKUP(L2130,Mapping!D:F,3,0)</f>
        <v>5.5</v>
      </c>
      <c r="C2130" s="37" t="str">
        <f>VLOOKUP(L2130,Mapping!D:G,4,0)</f>
        <v>Ignore</v>
      </c>
      <c r="D2130" s="38">
        <f t="shared" si="100"/>
        <v>-1.057094E-3</v>
      </c>
      <c r="E2130" s="38">
        <f t="shared" si="101"/>
        <v>5.8486160000000001E-3</v>
      </c>
      <c r="F2130" s="37">
        <f>VLOOKUP(L2130,Mapping!D:H,5,0)</f>
        <v>0</v>
      </c>
      <c r="G2130" t="s">
        <v>562</v>
      </c>
      <c r="H2130" t="s">
        <v>2144</v>
      </c>
      <c r="I2130" t="s">
        <v>2145</v>
      </c>
      <c r="J2130">
        <v>460000</v>
      </c>
      <c r="K2130" t="s">
        <v>656</v>
      </c>
      <c r="L2130">
        <v>460000</v>
      </c>
      <c r="M2130">
        <v>0</v>
      </c>
      <c r="N2130" t="s">
        <v>706</v>
      </c>
      <c r="O2130" t="s">
        <v>565</v>
      </c>
      <c r="P2130">
        <v>0</v>
      </c>
      <c r="Q2130">
        <v>69057.100000000006</v>
      </c>
      <c r="R2130">
        <v>-10570.94</v>
      </c>
      <c r="S2130">
        <v>0</v>
      </c>
      <c r="T2130">
        <v>0</v>
      </c>
      <c r="U2130">
        <v>58486.16</v>
      </c>
      <c r="V2130">
        <v>0</v>
      </c>
      <c r="W2130">
        <v>69057.100000000006</v>
      </c>
      <c r="X2130">
        <v>-10570.94</v>
      </c>
      <c r="Y2130">
        <v>0</v>
      </c>
      <c r="Z2130">
        <v>0</v>
      </c>
      <c r="AA2130">
        <v>58486.16</v>
      </c>
    </row>
    <row r="2131" spans="1:27" ht="15" customHeight="1" x14ac:dyDescent="0.25">
      <c r="A2131" s="37" t="str">
        <f t="shared" si="99"/>
        <v>LEDDYF5.5</v>
      </c>
      <c r="B2131" s="37">
        <f>VLOOKUP(L2131,Mapping!D:F,3,0)</f>
        <v>5.5</v>
      </c>
      <c r="C2131" s="37" t="str">
        <f>VLOOKUP(L2131,Mapping!D:G,4,0)</f>
        <v>Ignore</v>
      </c>
      <c r="D2131" s="38">
        <f t="shared" si="100"/>
        <v>1.0971817E-2</v>
      </c>
      <c r="E2131" s="38">
        <f t="shared" si="101"/>
        <v>4.3694990000000003E-2</v>
      </c>
      <c r="F2131" s="37">
        <f>VLOOKUP(L2131,Mapping!D:H,5,0)</f>
        <v>0</v>
      </c>
      <c r="G2131" t="s">
        <v>562</v>
      </c>
      <c r="H2131" t="s">
        <v>2144</v>
      </c>
      <c r="I2131" t="s">
        <v>2145</v>
      </c>
      <c r="J2131">
        <v>460000</v>
      </c>
      <c r="K2131" t="s">
        <v>656</v>
      </c>
      <c r="L2131">
        <v>460100</v>
      </c>
      <c r="M2131">
        <v>0</v>
      </c>
      <c r="N2131" t="s">
        <v>729</v>
      </c>
      <c r="O2131" t="s">
        <v>565</v>
      </c>
      <c r="P2131">
        <v>0</v>
      </c>
      <c r="Q2131">
        <v>327231.73</v>
      </c>
      <c r="R2131">
        <v>0</v>
      </c>
      <c r="S2131">
        <v>109718.17</v>
      </c>
      <c r="T2131">
        <v>0</v>
      </c>
      <c r="U2131">
        <v>436949.9</v>
      </c>
      <c r="V2131">
        <v>0</v>
      </c>
      <c r="W2131">
        <v>327231.73</v>
      </c>
      <c r="X2131">
        <v>0</v>
      </c>
      <c r="Y2131">
        <v>109718.17</v>
      </c>
      <c r="Z2131">
        <v>0</v>
      </c>
      <c r="AA2131">
        <v>436949.9</v>
      </c>
    </row>
    <row r="2132" spans="1:27" ht="15" customHeight="1" x14ac:dyDescent="0.25">
      <c r="A2132" s="37" t="str">
        <f t="shared" si="99"/>
        <v>LEDDYF5.5</v>
      </c>
      <c r="B2132" s="37">
        <f>VLOOKUP(L2132,Mapping!D:F,3,0)</f>
        <v>5.5</v>
      </c>
      <c r="C2132" s="37" t="str">
        <f>VLOOKUP(L2132,Mapping!D:G,4,0)</f>
        <v>Ignore</v>
      </c>
      <c r="D2132" s="38">
        <f t="shared" si="100"/>
        <v>-1.1151466000000001E-2</v>
      </c>
      <c r="E2132" s="38">
        <f t="shared" si="101"/>
        <v>-4.4181716999999995E-2</v>
      </c>
      <c r="F2132" s="37">
        <f>VLOOKUP(L2132,Mapping!D:H,5,0)</f>
        <v>0</v>
      </c>
      <c r="G2132" t="s">
        <v>562</v>
      </c>
      <c r="H2132" t="s">
        <v>2144</v>
      </c>
      <c r="I2132" t="s">
        <v>2145</v>
      </c>
      <c r="J2132">
        <v>460000</v>
      </c>
      <c r="K2132" t="s">
        <v>656</v>
      </c>
      <c r="L2132">
        <v>460101</v>
      </c>
      <c r="M2132">
        <v>0</v>
      </c>
      <c r="N2132" t="s">
        <v>732</v>
      </c>
      <c r="O2132" t="s">
        <v>565</v>
      </c>
      <c r="P2132">
        <v>-330302.51</v>
      </c>
      <c r="Q2132">
        <v>0</v>
      </c>
      <c r="R2132">
        <v>-111514.66</v>
      </c>
      <c r="S2132">
        <v>0</v>
      </c>
      <c r="T2132">
        <v>-441817.17</v>
      </c>
      <c r="U2132">
        <v>0</v>
      </c>
      <c r="V2132">
        <v>-330302.51</v>
      </c>
      <c r="W2132">
        <v>0</v>
      </c>
      <c r="X2132">
        <v>-111514.66</v>
      </c>
      <c r="Y2132">
        <v>0</v>
      </c>
      <c r="Z2132">
        <v>-441817.17</v>
      </c>
      <c r="AA2132">
        <v>0</v>
      </c>
    </row>
    <row r="2133" spans="1:27" ht="15" customHeight="1" x14ac:dyDescent="0.25">
      <c r="A2133" s="37" t="str">
        <f t="shared" si="99"/>
        <v>LEDDYF5.5</v>
      </c>
      <c r="B2133" s="37">
        <f>VLOOKUP(L2133,Mapping!D:F,3,0)</f>
        <v>5.5</v>
      </c>
      <c r="C2133" s="37" t="str">
        <f>VLOOKUP(L2133,Mapping!D:G,4,0)</f>
        <v>Ignore</v>
      </c>
      <c r="D2133" s="38">
        <f t="shared" si="100"/>
        <v>9.9344000000000003E-5</v>
      </c>
      <c r="E2133" s="38">
        <f t="shared" si="101"/>
        <v>1.7396790000000001E-3</v>
      </c>
      <c r="F2133" s="37">
        <f>VLOOKUP(L2133,Mapping!D:H,5,0)</f>
        <v>0</v>
      </c>
      <c r="G2133" t="s">
        <v>562</v>
      </c>
      <c r="H2133" t="s">
        <v>2144</v>
      </c>
      <c r="I2133" t="s">
        <v>2145</v>
      </c>
      <c r="J2133">
        <v>460000</v>
      </c>
      <c r="K2133" t="s">
        <v>656</v>
      </c>
      <c r="L2133">
        <v>460102</v>
      </c>
      <c r="M2133">
        <v>0</v>
      </c>
      <c r="N2133" t="s">
        <v>733</v>
      </c>
      <c r="O2133" t="s">
        <v>565</v>
      </c>
      <c r="P2133">
        <v>0</v>
      </c>
      <c r="Q2133">
        <v>16403.349999999999</v>
      </c>
      <c r="R2133">
        <v>0</v>
      </c>
      <c r="S2133">
        <v>993.44</v>
      </c>
      <c r="T2133">
        <v>0</v>
      </c>
      <c r="U2133">
        <v>17396.79</v>
      </c>
      <c r="V2133">
        <v>0</v>
      </c>
      <c r="W2133">
        <v>16403.349999999999</v>
      </c>
      <c r="X2133">
        <v>0</v>
      </c>
      <c r="Y2133">
        <v>993.44</v>
      </c>
      <c r="Z2133">
        <v>0</v>
      </c>
      <c r="AA2133">
        <v>17396.79</v>
      </c>
    </row>
    <row r="2134" spans="1:27" ht="15" customHeight="1" x14ac:dyDescent="0.25">
      <c r="A2134" s="37" t="str">
        <f t="shared" si="99"/>
        <v>LEDDYF5.5</v>
      </c>
      <c r="B2134" s="37">
        <f>VLOOKUP(L2134,Mapping!D:F,3,0)</f>
        <v>5.5</v>
      </c>
      <c r="C2134" s="37" t="str">
        <f>VLOOKUP(L2134,Mapping!D:G,4,0)</f>
        <v>Ignore</v>
      </c>
      <c r="D2134" s="38">
        <f t="shared" si="100"/>
        <v>1.0501300000000001E-4</v>
      </c>
      <c r="E2134" s="38">
        <f t="shared" si="101"/>
        <v>-6.3103960000000002E-3</v>
      </c>
      <c r="F2134" s="37">
        <f>VLOOKUP(L2134,Mapping!D:H,5,0)</f>
        <v>0</v>
      </c>
      <c r="G2134" t="s">
        <v>562</v>
      </c>
      <c r="H2134" t="s">
        <v>2144</v>
      </c>
      <c r="I2134" t="s">
        <v>2145</v>
      </c>
      <c r="J2134">
        <v>460000</v>
      </c>
      <c r="K2134" t="s">
        <v>656</v>
      </c>
      <c r="L2134">
        <v>460143</v>
      </c>
      <c r="M2134">
        <v>0</v>
      </c>
      <c r="N2134" t="s">
        <v>730</v>
      </c>
      <c r="O2134" t="s">
        <v>565</v>
      </c>
      <c r="P2134">
        <v>-64154.09</v>
      </c>
      <c r="Q2134">
        <v>0</v>
      </c>
      <c r="R2134">
        <v>0</v>
      </c>
      <c r="S2134">
        <v>1050.1300000000001</v>
      </c>
      <c r="T2134">
        <v>-63103.96</v>
      </c>
      <c r="U2134">
        <v>0</v>
      </c>
      <c r="V2134">
        <v>-64154.09</v>
      </c>
      <c r="W2134">
        <v>0</v>
      </c>
      <c r="X2134">
        <v>0</v>
      </c>
      <c r="Y2134">
        <v>1050.1300000000001</v>
      </c>
      <c r="Z2134">
        <v>-63103.96</v>
      </c>
      <c r="AA2134">
        <v>0</v>
      </c>
    </row>
    <row r="2135" spans="1:27" ht="15" customHeight="1" x14ac:dyDescent="0.25">
      <c r="A2135" s="37" t="str">
        <f t="shared" si="99"/>
        <v>LEDDYF5.5</v>
      </c>
      <c r="B2135" s="37">
        <f>VLOOKUP(L2135,Mapping!D:F,3,0)</f>
        <v>5.5</v>
      </c>
      <c r="C2135" s="37" t="str">
        <f>VLOOKUP(L2135,Mapping!D:G,4,0)</f>
        <v>Ignore</v>
      </c>
      <c r="D2135" s="38">
        <f t="shared" si="100"/>
        <v>-2.4708000000000001E-5</v>
      </c>
      <c r="E2135" s="38">
        <f t="shared" si="101"/>
        <v>5.0574440000000003E-3</v>
      </c>
      <c r="F2135" s="37">
        <f>VLOOKUP(L2135,Mapping!D:H,5,0)</f>
        <v>0</v>
      </c>
      <c r="G2135" t="s">
        <v>562</v>
      </c>
      <c r="H2135" t="s">
        <v>2144</v>
      </c>
      <c r="I2135" t="s">
        <v>2145</v>
      </c>
      <c r="J2135">
        <v>460000</v>
      </c>
      <c r="K2135" t="s">
        <v>656</v>
      </c>
      <c r="L2135">
        <v>460144</v>
      </c>
      <c r="M2135">
        <v>0</v>
      </c>
      <c r="N2135" t="s">
        <v>734</v>
      </c>
      <c r="O2135" t="s">
        <v>565</v>
      </c>
      <c r="P2135">
        <v>0</v>
      </c>
      <c r="Q2135">
        <v>50821.52</v>
      </c>
      <c r="R2135">
        <v>-247.08</v>
      </c>
      <c r="S2135">
        <v>0</v>
      </c>
      <c r="T2135">
        <v>0</v>
      </c>
      <c r="U2135">
        <v>50574.44</v>
      </c>
      <c r="V2135">
        <v>0</v>
      </c>
      <c r="W2135">
        <v>50821.52</v>
      </c>
      <c r="X2135">
        <v>-247.08</v>
      </c>
      <c r="Y2135">
        <v>0</v>
      </c>
      <c r="Z2135">
        <v>0</v>
      </c>
      <c r="AA2135">
        <v>50574.44</v>
      </c>
    </row>
    <row r="2136" spans="1:27" ht="15" customHeight="1" x14ac:dyDescent="0.25">
      <c r="A2136" s="37" t="str">
        <f t="shared" si="99"/>
        <v>LEDDYF5.3</v>
      </c>
      <c r="B2136" s="37">
        <f>VLOOKUP(L2136,Mapping!D:F,3,0)</f>
        <v>5.3</v>
      </c>
      <c r="C2136" s="37" t="str">
        <f>VLOOKUP(L2136,Mapping!D:G,4,0)</f>
        <v>Ignore</v>
      </c>
      <c r="D2136" s="38">
        <f t="shared" si="100"/>
        <v>-16.137330512000002</v>
      </c>
      <c r="E2136" s="38">
        <f t="shared" si="101"/>
        <v>-16.426683807</v>
      </c>
      <c r="F2136" s="37">
        <f>VLOOKUP(L2136,Mapping!D:H,5,0)</f>
        <v>0</v>
      </c>
      <c r="G2136" t="s">
        <v>562</v>
      </c>
      <c r="H2136" t="s">
        <v>2144</v>
      </c>
      <c r="I2136" t="s">
        <v>2145</v>
      </c>
      <c r="J2136">
        <v>510000</v>
      </c>
      <c r="K2136" t="s">
        <v>659</v>
      </c>
      <c r="L2136">
        <v>511100</v>
      </c>
      <c r="M2136">
        <v>0</v>
      </c>
      <c r="N2136" t="s">
        <v>696</v>
      </c>
      <c r="O2136" t="s">
        <v>565</v>
      </c>
      <c r="P2136">
        <v>-2893532.95</v>
      </c>
      <c r="Q2136">
        <v>0</v>
      </c>
      <c r="R2136">
        <v>-161373305.12</v>
      </c>
      <c r="S2136">
        <v>0</v>
      </c>
      <c r="T2136">
        <v>-164266838.06999999</v>
      </c>
      <c r="U2136">
        <v>0</v>
      </c>
      <c r="V2136">
        <v>-2893532.95</v>
      </c>
      <c r="W2136">
        <v>0</v>
      </c>
      <c r="X2136">
        <v>-161373305.12</v>
      </c>
      <c r="Y2136">
        <v>0</v>
      </c>
      <c r="Z2136">
        <v>-164266838.06999999</v>
      </c>
      <c r="AA2136">
        <v>0</v>
      </c>
    </row>
    <row r="2137" spans="1:27" ht="15" customHeight="1" x14ac:dyDescent="0.25">
      <c r="A2137" s="37" t="str">
        <f t="shared" si="99"/>
        <v>LEDDYF5.3</v>
      </c>
      <c r="B2137" s="37">
        <f>VLOOKUP(L2137,Mapping!D:F,3,0)</f>
        <v>5.3</v>
      </c>
      <c r="C2137" s="37" t="str">
        <f>VLOOKUP(L2137,Mapping!D:G,4,0)</f>
        <v>Ignore</v>
      </c>
      <c r="D2137" s="38">
        <f t="shared" si="100"/>
        <v>0</v>
      </c>
      <c r="E2137" s="38">
        <f t="shared" si="101"/>
        <v>-1.0700000000000001E-7</v>
      </c>
      <c r="F2137" s="37">
        <f>VLOOKUP(L2137,Mapping!D:H,5,0)</f>
        <v>0</v>
      </c>
      <c r="G2137" t="s">
        <v>562</v>
      </c>
      <c r="H2137" t="s">
        <v>2144</v>
      </c>
      <c r="I2137" t="s">
        <v>2145</v>
      </c>
      <c r="J2137">
        <v>510000</v>
      </c>
      <c r="K2137" t="s">
        <v>659</v>
      </c>
      <c r="L2137">
        <v>513120</v>
      </c>
      <c r="M2137">
        <v>0</v>
      </c>
      <c r="N2137" t="s">
        <v>829</v>
      </c>
      <c r="O2137" t="s">
        <v>565</v>
      </c>
      <c r="P2137">
        <v>-1.07</v>
      </c>
      <c r="Q2137">
        <v>0</v>
      </c>
      <c r="R2137">
        <v>0</v>
      </c>
      <c r="S2137">
        <v>0</v>
      </c>
      <c r="T2137">
        <v>-1.07</v>
      </c>
      <c r="U2137">
        <v>0</v>
      </c>
      <c r="V2137">
        <v>-1.07</v>
      </c>
      <c r="W2137">
        <v>0</v>
      </c>
      <c r="X2137">
        <v>0</v>
      </c>
      <c r="Y2137">
        <v>0</v>
      </c>
      <c r="Z2137">
        <v>-1.07</v>
      </c>
      <c r="AA2137">
        <v>0</v>
      </c>
    </row>
    <row r="2138" spans="1:27" ht="15" customHeight="1" x14ac:dyDescent="0.25">
      <c r="A2138" s="37" t="str">
        <f t="shared" si="99"/>
        <v>LEDDYFIgnore</v>
      </c>
      <c r="B2138" s="37" t="str">
        <f>VLOOKUP(L2138,Mapping!D:F,3,0)</f>
        <v>Ignore</v>
      </c>
      <c r="C2138" s="37" t="str">
        <f>VLOOKUP(L2138,Mapping!D:G,4,0)</f>
        <v>Mirror</v>
      </c>
      <c r="D2138" s="38">
        <f t="shared" si="100"/>
        <v>0</v>
      </c>
      <c r="E2138" s="38">
        <f t="shared" si="101"/>
        <v>-1.3704819999999999E-3</v>
      </c>
      <c r="F2138" s="37">
        <f>VLOOKUP(L2138,Mapping!D:H,5,0)</f>
        <v>0</v>
      </c>
      <c r="G2138" t="s">
        <v>562</v>
      </c>
      <c r="H2138" t="s">
        <v>2144</v>
      </c>
      <c r="I2138" t="s">
        <v>2145</v>
      </c>
      <c r="J2138">
        <v>550000</v>
      </c>
      <c r="K2138" t="s">
        <v>666</v>
      </c>
      <c r="L2138">
        <v>553007</v>
      </c>
      <c r="M2138">
        <v>0</v>
      </c>
      <c r="N2138" t="s">
        <v>667</v>
      </c>
      <c r="O2138" t="s">
        <v>565</v>
      </c>
      <c r="P2138">
        <v>-13704.82</v>
      </c>
      <c r="Q2138">
        <v>0</v>
      </c>
      <c r="R2138">
        <v>0</v>
      </c>
      <c r="S2138">
        <v>0</v>
      </c>
      <c r="T2138">
        <v>-13704.82</v>
      </c>
      <c r="U2138">
        <v>0</v>
      </c>
      <c r="V2138">
        <v>-13704.82</v>
      </c>
      <c r="W2138">
        <v>0</v>
      </c>
      <c r="X2138">
        <v>0</v>
      </c>
      <c r="Y2138">
        <v>0</v>
      </c>
      <c r="Z2138">
        <v>-13704.82</v>
      </c>
      <c r="AA2138">
        <v>0</v>
      </c>
    </row>
    <row r="2139" spans="1:27" ht="15" customHeight="1" x14ac:dyDescent="0.25">
      <c r="A2139" s="37" t="str">
        <f t="shared" si="99"/>
        <v>LEDDYFIgnore</v>
      </c>
      <c r="B2139" s="37" t="str">
        <f>VLOOKUP(L2139,Mapping!D:F,3,0)</f>
        <v>Ignore</v>
      </c>
      <c r="C2139" s="37" t="str">
        <f>VLOOKUP(L2139,Mapping!D:G,4,0)</f>
        <v>Mirror</v>
      </c>
      <c r="D2139" s="38">
        <f t="shared" si="100"/>
        <v>-2.148896E-3</v>
      </c>
      <c r="E2139" s="38">
        <f t="shared" si="101"/>
        <v>-3.6617160000000002E-3</v>
      </c>
      <c r="F2139" s="37">
        <f>VLOOKUP(L2139,Mapping!D:H,5,0)</f>
        <v>0</v>
      </c>
      <c r="G2139" t="s">
        <v>562</v>
      </c>
      <c r="H2139" t="s">
        <v>2144</v>
      </c>
      <c r="I2139" t="s">
        <v>2145</v>
      </c>
      <c r="J2139">
        <v>550000</v>
      </c>
      <c r="K2139" t="s">
        <v>666</v>
      </c>
      <c r="L2139">
        <v>553020</v>
      </c>
      <c r="M2139">
        <v>0</v>
      </c>
      <c r="N2139" t="s">
        <v>1284</v>
      </c>
      <c r="O2139" t="s">
        <v>565</v>
      </c>
      <c r="P2139">
        <v>-15128.2</v>
      </c>
      <c r="Q2139">
        <v>0</v>
      </c>
      <c r="R2139">
        <v>-21488.959999999999</v>
      </c>
      <c r="S2139">
        <v>0</v>
      </c>
      <c r="T2139">
        <v>-36617.160000000003</v>
      </c>
      <c r="U2139">
        <v>0</v>
      </c>
      <c r="V2139">
        <v>-15128.2</v>
      </c>
      <c r="W2139">
        <v>0</v>
      </c>
      <c r="X2139">
        <v>-21488.959999999999</v>
      </c>
      <c r="Y2139">
        <v>0</v>
      </c>
      <c r="Z2139">
        <v>-36617.160000000003</v>
      </c>
      <c r="AA2139">
        <v>0</v>
      </c>
    </row>
    <row r="2140" spans="1:27" ht="15" customHeight="1" x14ac:dyDescent="0.25">
      <c r="A2140" s="37" t="str">
        <f t="shared" si="99"/>
        <v>LEDDYFIgnore</v>
      </c>
      <c r="B2140" s="37" t="str">
        <f>VLOOKUP(L2140,Mapping!D:F,3,0)</f>
        <v>Ignore</v>
      </c>
      <c r="C2140" s="37" t="str">
        <f>VLOOKUP(L2140,Mapping!D:G,4,0)</f>
        <v>Mirror</v>
      </c>
      <c r="D2140" s="38">
        <f t="shared" si="100"/>
        <v>-3.3810419999999999E-3</v>
      </c>
      <c r="E2140" s="38">
        <f t="shared" si="101"/>
        <v>-3.3810419999999999E-3</v>
      </c>
      <c r="F2140" s="37">
        <f>VLOOKUP(L2140,Mapping!D:H,5,0)</f>
        <v>0</v>
      </c>
      <c r="G2140" t="s">
        <v>562</v>
      </c>
      <c r="H2140" t="s">
        <v>2144</v>
      </c>
      <c r="I2140" t="s">
        <v>2145</v>
      </c>
      <c r="J2140">
        <v>550000</v>
      </c>
      <c r="K2140" t="s">
        <v>666</v>
      </c>
      <c r="L2140">
        <v>553105</v>
      </c>
      <c r="M2140">
        <v>0</v>
      </c>
      <c r="N2140" t="s">
        <v>668</v>
      </c>
      <c r="O2140" t="s">
        <v>565</v>
      </c>
      <c r="P2140">
        <v>0</v>
      </c>
      <c r="Q2140">
        <v>0</v>
      </c>
      <c r="R2140">
        <v>-33810.42</v>
      </c>
      <c r="S2140">
        <v>0</v>
      </c>
      <c r="T2140">
        <v>-33810.42</v>
      </c>
      <c r="U2140">
        <v>0</v>
      </c>
      <c r="V2140">
        <v>0</v>
      </c>
      <c r="W2140">
        <v>0</v>
      </c>
      <c r="X2140">
        <v>-33810.42</v>
      </c>
      <c r="Y2140">
        <v>0</v>
      </c>
      <c r="Z2140">
        <v>-33810.42</v>
      </c>
      <c r="AA2140">
        <v>0</v>
      </c>
    </row>
    <row r="2141" spans="1:27" ht="15" customHeight="1" x14ac:dyDescent="0.25">
      <c r="A2141" s="37" t="str">
        <f t="shared" si="99"/>
        <v>LEDDYFIgnore</v>
      </c>
      <c r="B2141" s="37" t="str">
        <f>VLOOKUP(L2141,Mapping!D:F,3,0)</f>
        <v>Ignore</v>
      </c>
      <c r="C2141" s="37" t="str">
        <f>VLOOKUP(L2141,Mapping!D:G,4,0)</f>
        <v>Mirror</v>
      </c>
      <c r="D2141" s="38">
        <f t="shared" si="100"/>
        <v>-3.9051176E-2</v>
      </c>
      <c r="E2141" s="38">
        <f t="shared" si="101"/>
        <v>-4.4328973000000001E-2</v>
      </c>
      <c r="F2141" s="37">
        <f>VLOOKUP(L2141,Mapping!D:H,5,0)</f>
        <v>0</v>
      </c>
      <c r="G2141" t="s">
        <v>562</v>
      </c>
      <c r="H2141" t="s">
        <v>2144</v>
      </c>
      <c r="I2141" t="s">
        <v>2145</v>
      </c>
      <c r="J2141">
        <v>550000</v>
      </c>
      <c r="K2141" t="s">
        <v>666</v>
      </c>
      <c r="L2141">
        <v>553107</v>
      </c>
      <c r="M2141">
        <v>0</v>
      </c>
      <c r="N2141" t="s">
        <v>669</v>
      </c>
      <c r="O2141" t="s">
        <v>565</v>
      </c>
      <c r="P2141">
        <v>-52777.97</v>
      </c>
      <c r="Q2141">
        <v>0</v>
      </c>
      <c r="R2141">
        <v>-390511.76</v>
      </c>
      <c r="S2141">
        <v>0</v>
      </c>
      <c r="T2141">
        <v>-443289.73</v>
      </c>
      <c r="U2141">
        <v>0</v>
      </c>
      <c r="V2141">
        <v>-52777.97</v>
      </c>
      <c r="W2141">
        <v>0</v>
      </c>
      <c r="X2141">
        <v>-390511.76</v>
      </c>
      <c r="Y2141">
        <v>0</v>
      </c>
      <c r="Z2141">
        <v>-443289.73</v>
      </c>
      <c r="AA2141">
        <v>0</v>
      </c>
    </row>
    <row r="2142" spans="1:27" ht="15" customHeight="1" x14ac:dyDescent="0.25">
      <c r="A2142" s="37" t="str">
        <f t="shared" si="99"/>
        <v>LEDDYFIgnore</v>
      </c>
      <c r="B2142" s="37" t="str">
        <f>VLOOKUP(L2142,Mapping!D:F,3,0)</f>
        <v>Ignore</v>
      </c>
      <c r="C2142" s="37" t="str">
        <f>VLOOKUP(L2142,Mapping!D:G,4,0)</f>
        <v>Mirror</v>
      </c>
      <c r="D2142" s="38">
        <f t="shared" si="100"/>
        <v>0.46207736299999996</v>
      </c>
      <c r="E2142" s="38">
        <f t="shared" si="101"/>
        <v>0.53513592099999996</v>
      </c>
      <c r="F2142" s="37">
        <f>VLOOKUP(L2142,Mapping!D:H,5,0)</f>
        <v>0</v>
      </c>
      <c r="G2142" t="s">
        <v>562</v>
      </c>
      <c r="H2142" t="s">
        <v>2144</v>
      </c>
      <c r="I2142" t="s">
        <v>2145</v>
      </c>
      <c r="J2142">
        <v>550000</v>
      </c>
      <c r="K2142" t="s">
        <v>666</v>
      </c>
      <c r="L2142">
        <v>553111</v>
      </c>
      <c r="M2142">
        <v>0</v>
      </c>
      <c r="N2142" t="s">
        <v>670</v>
      </c>
      <c r="O2142" t="s">
        <v>565</v>
      </c>
      <c r="P2142">
        <v>0</v>
      </c>
      <c r="Q2142">
        <v>730585.58</v>
      </c>
      <c r="R2142">
        <v>0</v>
      </c>
      <c r="S2142">
        <v>4620773.63</v>
      </c>
      <c r="T2142">
        <v>0</v>
      </c>
      <c r="U2142">
        <v>5351359.21</v>
      </c>
      <c r="V2142">
        <v>0</v>
      </c>
      <c r="W2142">
        <v>730585.58</v>
      </c>
      <c r="X2142">
        <v>0</v>
      </c>
      <c r="Y2142">
        <v>4620773.63</v>
      </c>
      <c r="Z2142">
        <v>0</v>
      </c>
      <c r="AA2142">
        <v>5351359.21</v>
      </c>
    </row>
    <row r="2143" spans="1:27" ht="15" customHeight="1" x14ac:dyDescent="0.25">
      <c r="A2143" s="37" t="str">
        <f t="shared" si="99"/>
        <v>LEDDYFIgnore</v>
      </c>
      <c r="B2143" s="37" t="str">
        <f>VLOOKUP(L2143,Mapping!D:F,3,0)</f>
        <v>Ignore</v>
      </c>
      <c r="C2143" s="37" t="str">
        <f>VLOOKUP(L2143,Mapping!D:G,4,0)</f>
        <v>Mirror</v>
      </c>
      <c r="D2143" s="38">
        <f t="shared" si="100"/>
        <v>-7.8557900000000001E-4</v>
      </c>
      <c r="E2143" s="38">
        <f t="shared" si="101"/>
        <v>-5.8549050000000005E-3</v>
      </c>
      <c r="F2143" s="37">
        <f>VLOOKUP(L2143,Mapping!D:H,5,0)</f>
        <v>0</v>
      </c>
      <c r="G2143" t="s">
        <v>562</v>
      </c>
      <c r="H2143" t="s">
        <v>2144</v>
      </c>
      <c r="I2143" t="s">
        <v>2145</v>
      </c>
      <c r="J2143">
        <v>550000</v>
      </c>
      <c r="K2143" t="s">
        <v>666</v>
      </c>
      <c r="L2143">
        <v>553117</v>
      </c>
      <c r="M2143">
        <v>0</v>
      </c>
      <c r="N2143" t="s">
        <v>1285</v>
      </c>
      <c r="O2143" t="s">
        <v>565</v>
      </c>
      <c r="P2143">
        <v>-50693.26</v>
      </c>
      <c r="Q2143">
        <v>0</v>
      </c>
      <c r="R2143">
        <v>-7855.79</v>
      </c>
      <c r="S2143">
        <v>0</v>
      </c>
      <c r="T2143">
        <v>-58549.05</v>
      </c>
      <c r="U2143">
        <v>0</v>
      </c>
      <c r="V2143">
        <v>-50693.26</v>
      </c>
      <c r="W2143">
        <v>0</v>
      </c>
      <c r="X2143">
        <v>-7855.79</v>
      </c>
      <c r="Y2143">
        <v>0</v>
      </c>
      <c r="Z2143">
        <v>-58549.05</v>
      </c>
      <c r="AA2143">
        <v>0</v>
      </c>
    </row>
    <row r="2144" spans="1:27" ht="15" customHeight="1" x14ac:dyDescent="0.25">
      <c r="A2144" s="37" t="str">
        <f t="shared" si="99"/>
        <v>LEDDYF6.1a</v>
      </c>
      <c r="B2144" s="37" t="str">
        <f>VLOOKUP(L2144,Mapping!D:F,3,0)</f>
        <v>6.1a</v>
      </c>
      <c r="C2144" s="37" t="str">
        <f>VLOOKUP(L2144,Mapping!D:G,4,0)</f>
        <v>Accrual</v>
      </c>
      <c r="D2144" s="38">
        <f t="shared" si="100"/>
        <v>-0.32489849999999998</v>
      </c>
      <c r="E2144" s="38">
        <f t="shared" si="101"/>
        <v>-0.82318170000000002</v>
      </c>
      <c r="F2144" s="37">
        <f>VLOOKUP(L2144,Mapping!D:H,5,0)</f>
        <v>0</v>
      </c>
      <c r="G2144" t="s">
        <v>562</v>
      </c>
      <c r="H2144" t="s">
        <v>2144</v>
      </c>
      <c r="I2144" t="s">
        <v>2145</v>
      </c>
      <c r="J2144">
        <v>550000</v>
      </c>
      <c r="K2144" t="s">
        <v>666</v>
      </c>
      <c r="L2144">
        <v>553128</v>
      </c>
      <c r="M2144">
        <v>0</v>
      </c>
      <c r="N2144" t="s">
        <v>831</v>
      </c>
      <c r="O2144" t="s">
        <v>565</v>
      </c>
      <c r="P2144">
        <v>-4982832</v>
      </c>
      <c r="Q2144">
        <v>0</v>
      </c>
      <c r="R2144">
        <v>-3248985</v>
      </c>
      <c r="S2144">
        <v>0</v>
      </c>
      <c r="T2144">
        <v>-8231817</v>
      </c>
      <c r="U2144">
        <v>0</v>
      </c>
      <c r="V2144">
        <v>-4982832</v>
      </c>
      <c r="W2144">
        <v>0</v>
      </c>
      <c r="X2144">
        <v>-3248985</v>
      </c>
      <c r="Y2144">
        <v>0</v>
      </c>
      <c r="Z2144">
        <v>-8231817</v>
      </c>
      <c r="AA2144">
        <v>0</v>
      </c>
    </row>
    <row r="2145" spans="1:27" ht="15" customHeight="1" x14ac:dyDescent="0.25">
      <c r="A2145" s="37" t="str">
        <f t="shared" si="99"/>
        <v>LEDDYF6.1a</v>
      </c>
      <c r="B2145" s="37" t="str">
        <f>VLOOKUP(L2145,Mapping!D:F,3,0)</f>
        <v>6.1a</v>
      </c>
      <c r="C2145" s="37" t="str">
        <f>VLOOKUP(L2145,Mapping!D:G,4,0)</f>
        <v>Accrual</v>
      </c>
      <c r="D2145" s="38">
        <f t="shared" si="100"/>
        <v>-0.37811420000000001</v>
      </c>
      <c r="E2145" s="38">
        <f t="shared" si="101"/>
        <v>-0.96453619999999995</v>
      </c>
      <c r="F2145" s="37">
        <f>VLOOKUP(L2145,Mapping!D:H,5,0)</f>
        <v>0</v>
      </c>
      <c r="G2145" t="s">
        <v>562</v>
      </c>
      <c r="H2145" t="s">
        <v>2144</v>
      </c>
      <c r="I2145" t="s">
        <v>2145</v>
      </c>
      <c r="J2145">
        <v>550000</v>
      </c>
      <c r="K2145" t="s">
        <v>666</v>
      </c>
      <c r="L2145">
        <v>553130</v>
      </c>
      <c r="M2145">
        <v>0</v>
      </c>
      <c r="N2145" t="s">
        <v>2254</v>
      </c>
      <c r="O2145" t="s">
        <v>565</v>
      </c>
      <c r="P2145">
        <v>-5864220</v>
      </c>
      <c r="Q2145">
        <v>0</v>
      </c>
      <c r="R2145">
        <v>-3781142</v>
      </c>
      <c r="S2145">
        <v>0</v>
      </c>
      <c r="T2145">
        <v>-9645362</v>
      </c>
      <c r="U2145">
        <v>0</v>
      </c>
      <c r="V2145">
        <v>-5864220</v>
      </c>
      <c r="W2145">
        <v>0</v>
      </c>
      <c r="X2145">
        <v>-3781142</v>
      </c>
      <c r="Y2145">
        <v>0</v>
      </c>
      <c r="Z2145">
        <v>-9645362</v>
      </c>
      <c r="AA2145">
        <v>0</v>
      </c>
    </row>
    <row r="2146" spans="1:27" ht="15" customHeight="1" x14ac:dyDescent="0.25">
      <c r="A2146" s="37" t="str">
        <f t="shared" si="99"/>
        <v>LEDDYF6.3</v>
      </c>
      <c r="B2146" s="37">
        <f>VLOOKUP(L2146,Mapping!D:F,3,0)</f>
        <v>6.3</v>
      </c>
      <c r="C2146" s="37" t="str">
        <f>VLOOKUP(L2146,Mapping!D:G,4,0)</f>
        <v>Mirror</v>
      </c>
      <c r="D2146" s="38">
        <f t="shared" si="100"/>
        <v>-4.3980470000000004E-3</v>
      </c>
      <c r="E2146" s="38">
        <f t="shared" si="101"/>
        <v>-6.1486869999999999E-3</v>
      </c>
      <c r="F2146" s="37">
        <f>VLOOKUP(L2146,Mapping!D:H,5,0)</f>
        <v>0</v>
      </c>
      <c r="G2146" t="s">
        <v>562</v>
      </c>
      <c r="H2146" t="s">
        <v>2144</v>
      </c>
      <c r="I2146" t="s">
        <v>2145</v>
      </c>
      <c r="J2146">
        <v>550000</v>
      </c>
      <c r="K2146" t="s">
        <v>666</v>
      </c>
      <c r="L2146">
        <v>553131</v>
      </c>
      <c r="M2146">
        <v>0</v>
      </c>
      <c r="N2146" t="s">
        <v>671</v>
      </c>
      <c r="O2146" t="s">
        <v>565</v>
      </c>
      <c r="P2146">
        <v>-17506.400000000001</v>
      </c>
      <c r="Q2146">
        <v>0</v>
      </c>
      <c r="R2146">
        <v>-43980.47</v>
      </c>
      <c r="S2146">
        <v>0</v>
      </c>
      <c r="T2146">
        <v>-61486.87</v>
      </c>
      <c r="U2146">
        <v>0</v>
      </c>
      <c r="V2146">
        <v>-17506.400000000001</v>
      </c>
      <c r="W2146">
        <v>0</v>
      </c>
      <c r="X2146">
        <v>-43980.47</v>
      </c>
      <c r="Y2146">
        <v>0</v>
      </c>
      <c r="Z2146">
        <v>-61486.87</v>
      </c>
      <c r="AA2146">
        <v>0</v>
      </c>
    </row>
    <row r="2147" spans="1:27" ht="15" customHeight="1" x14ac:dyDescent="0.25">
      <c r="A2147" s="37" t="str">
        <f t="shared" si="99"/>
        <v>LEDDYFIgnore</v>
      </c>
      <c r="B2147" s="37" t="str">
        <f>VLOOKUP(L2147,Mapping!D:F,3,0)</f>
        <v>Ignore</v>
      </c>
      <c r="C2147" s="37" t="str">
        <f>VLOOKUP(L2147,Mapping!D:G,4,0)</f>
        <v>Mirror</v>
      </c>
      <c r="D2147" s="38">
        <f t="shared" si="100"/>
        <v>-1.275069E-3</v>
      </c>
      <c r="E2147" s="38">
        <f t="shared" si="101"/>
        <v>-1.293694E-3</v>
      </c>
      <c r="F2147" s="37">
        <f>VLOOKUP(L2147,Mapping!D:H,5,0)</f>
        <v>0</v>
      </c>
      <c r="G2147" t="s">
        <v>562</v>
      </c>
      <c r="H2147" t="s">
        <v>2144</v>
      </c>
      <c r="I2147" t="s">
        <v>2145</v>
      </c>
      <c r="J2147">
        <v>550000</v>
      </c>
      <c r="K2147" t="s">
        <v>666</v>
      </c>
      <c r="L2147">
        <v>553141</v>
      </c>
      <c r="M2147">
        <v>0</v>
      </c>
      <c r="N2147" t="s">
        <v>672</v>
      </c>
      <c r="O2147" t="s">
        <v>565</v>
      </c>
      <c r="P2147">
        <v>-186.25</v>
      </c>
      <c r="Q2147">
        <v>0</v>
      </c>
      <c r="R2147">
        <v>-12750.69</v>
      </c>
      <c r="S2147">
        <v>0</v>
      </c>
      <c r="T2147">
        <v>-12936.94</v>
      </c>
      <c r="U2147">
        <v>0</v>
      </c>
      <c r="V2147">
        <v>-186.25</v>
      </c>
      <c r="W2147">
        <v>0</v>
      </c>
      <c r="X2147">
        <v>-12750.69</v>
      </c>
      <c r="Y2147">
        <v>0</v>
      </c>
      <c r="Z2147">
        <v>-12936.94</v>
      </c>
      <c r="AA2147">
        <v>0</v>
      </c>
    </row>
    <row r="2148" spans="1:27" ht="15" customHeight="1" x14ac:dyDescent="0.25">
      <c r="A2148" s="37" t="str">
        <f t="shared" si="99"/>
        <v>LEDDYFIgnore</v>
      </c>
      <c r="B2148" s="37" t="str">
        <f>VLOOKUP(L2148,Mapping!D:F,3,0)</f>
        <v>Ignore</v>
      </c>
      <c r="C2148" s="37" t="str">
        <f>VLOOKUP(L2148,Mapping!D:G,4,0)</f>
        <v>Mirror</v>
      </c>
      <c r="D2148" s="38">
        <f t="shared" si="100"/>
        <v>-6.8241740000000006E-3</v>
      </c>
      <c r="E2148" s="38">
        <f t="shared" si="101"/>
        <v>-8.2705780000000007E-3</v>
      </c>
      <c r="F2148" s="37">
        <f>VLOOKUP(L2148,Mapping!D:H,5,0)</f>
        <v>0</v>
      </c>
      <c r="G2148" t="s">
        <v>562</v>
      </c>
      <c r="H2148" t="s">
        <v>2144</v>
      </c>
      <c r="I2148" t="s">
        <v>2145</v>
      </c>
      <c r="J2148">
        <v>550000</v>
      </c>
      <c r="K2148" t="s">
        <v>666</v>
      </c>
      <c r="L2148">
        <v>553147</v>
      </c>
      <c r="M2148">
        <v>0</v>
      </c>
      <c r="N2148" t="s">
        <v>951</v>
      </c>
      <c r="O2148" t="s">
        <v>565</v>
      </c>
      <c r="P2148">
        <v>-14464.04</v>
      </c>
      <c r="Q2148">
        <v>0</v>
      </c>
      <c r="R2148">
        <v>-68241.740000000005</v>
      </c>
      <c r="S2148">
        <v>0</v>
      </c>
      <c r="T2148">
        <v>-82705.78</v>
      </c>
      <c r="U2148">
        <v>0</v>
      </c>
      <c r="V2148">
        <v>-14464.04</v>
      </c>
      <c r="W2148">
        <v>0</v>
      </c>
      <c r="X2148">
        <v>-68241.740000000005</v>
      </c>
      <c r="Y2148">
        <v>0</v>
      </c>
      <c r="Z2148">
        <v>-82705.78</v>
      </c>
      <c r="AA2148">
        <v>0</v>
      </c>
    </row>
    <row r="2149" spans="1:27" ht="15" customHeight="1" x14ac:dyDescent="0.25">
      <c r="A2149" s="37" t="str">
        <f t="shared" si="99"/>
        <v>LEDDYF6.1a</v>
      </c>
      <c r="B2149" s="37" t="str">
        <f>VLOOKUP(L2149,Mapping!D:F,3,0)</f>
        <v>6.1a</v>
      </c>
      <c r="C2149" s="37" t="str">
        <f>VLOOKUP(L2149,Mapping!D:G,4,0)</f>
        <v>Accrual</v>
      </c>
      <c r="D2149" s="38">
        <f t="shared" si="100"/>
        <v>-2.325379E-2</v>
      </c>
      <c r="E2149" s="38">
        <f t="shared" si="101"/>
        <v>-3.6487536000000001E-2</v>
      </c>
      <c r="F2149" s="37">
        <f>VLOOKUP(L2149,Mapping!D:H,5,0)</f>
        <v>0</v>
      </c>
      <c r="G2149" t="s">
        <v>562</v>
      </c>
      <c r="H2149" t="s">
        <v>2144</v>
      </c>
      <c r="I2149" t="s">
        <v>2145</v>
      </c>
      <c r="J2149">
        <v>550000</v>
      </c>
      <c r="K2149" t="s">
        <v>666</v>
      </c>
      <c r="L2149">
        <v>553171</v>
      </c>
      <c r="M2149">
        <v>0</v>
      </c>
      <c r="N2149" t="s">
        <v>673</v>
      </c>
      <c r="O2149" t="s">
        <v>565</v>
      </c>
      <c r="P2149">
        <v>-132337.46</v>
      </c>
      <c r="Q2149">
        <v>0</v>
      </c>
      <c r="R2149">
        <v>-232537.9</v>
      </c>
      <c r="S2149">
        <v>0</v>
      </c>
      <c r="T2149">
        <v>-364875.36</v>
      </c>
      <c r="U2149">
        <v>0</v>
      </c>
      <c r="V2149">
        <v>-132337.46</v>
      </c>
      <c r="W2149">
        <v>0</v>
      </c>
      <c r="X2149">
        <v>-232537.9</v>
      </c>
      <c r="Y2149">
        <v>0</v>
      </c>
      <c r="Z2149">
        <v>-364875.36</v>
      </c>
      <c r="AA2149">
        <v>0</v>
      </c>
    </row>
    <row r="2150" spans="1:27" ht="15" customHeight="1" x14ac:dyDescent="0.25">
      <c r="A2150" s="37" t="str">
        <f t="shared" si="99"/>
        <v>LEDDYF6.1a</v>
      </c>
      <c r="B2150" s="37" t="str">
        <f>VLOOKUP(L2150,Mapping!D:F,3,0)</f>
        <v>6.1a</v>
      </c>
      <c r="C2150" s="37" t="str">
        <f>VLOOKUP(L2150,Mapping!D:G,4,0)</f>
        <v>Accrual</v>
      </c>
      <c r="D2150" s="38">
        <f t="shared" si="100"/>
        <v>-5.0994000000000007E-4</v>
      </c>
      <c r="E2150" s="38">
        <f t="shared" si="101"/>
        <v>-1.0607500000000001E-3</v>
      </c>
      <c r="F2150" s="37">
        <f>VLOOKUP(L2150,Mapping!D:H,5,0)</f>
        <v>0</v>
      </c>
      <c r="G2150" t="s">
        <v>562</v>
      </c>
      <c r="H2150" t="s">
        <v>2144</v>
      </c>
      <c r="I2150" t="s">
        <v>2145</v>
      </c>
      <c r="J2150">
        <v>550000</v>
      </c>
      <c r="K2150" t="s">
        <v>666</v>
      </c>
      <c r="L2150">
        <v>553176</v>
      </c>
      <c r="M2150">
        <v>0</v>
      </c>
      <c r="N2150" t="s">
        <v>674</v>
      </c>
      <c r="O2150" t="s">
        <v>565</v>
      </c>
      <c r="P2150">
        <v>-5508.1</v>
      </c>
      <c r="Q2150">
        <v>0</v>
      </c>
      <c r="R2150">
        <v>-5099.4000000000005</v>
      </c>
      <c r="S2150">
        <v>0</v>
      </c>
      <c r="T2150">
        <v>-10607.5</v>
      </c>
      <c r="U2150">
        <v>0</v>
      </c>
      <c r="V2150">
        <v>-5508.1</v>
      </c>
      <c r="W2150">
        <v>0</v>
      </c>
      <c r="X2150">
        <v>-5099.4000000000005</v>
      </c>
      <c r="Y2150">
        <v>0</v>
      </c>
      <c r="Z2150">
        <v>-10607.5</v>
      </c>
      <c r="AA2150">
        <v>0</v>
      </c>
    </row>
    <row r="2151" spans="1:27" ht="15" customHeight="1" x14ac:dyDescent="0.25">
      <c r="A2151" s="37" t="str">
        <f t="shared" si="99"/>
        <v>LEDDYFIgnore</v>
      </c>
      <c r="B2151" s="37" t="str">
        <f>VLOOKUP(L2151,Mapping!D:F,3,0)</f>
        <v>Ignore</v>
      </c>
      <c r="C2151" s="37" t="str">
        <f>VLOOKUP(L2151,Mapping!D:G,4,0)</f>
        <v>Mirror</v>
      </c>
      <c r="D2151" s="38">
        <f t="shared" si="100"/>
        <v>-0.37710897400000004</v>
      </c>
      <c r="E2151" s="38">
        <f t="shared" si="101"/>
        <v>-0.42841897499999998</v>
      </c>
      <c r="F2151" s="37">
        <f>VLOOKUP(L2151,Mapping!D:H,5,0)</f>
        <v>0</v>
      </c>
      <c r="G2151" t="s">
        <v>562</v>
      </c>
      <c r="H2151" t="s">
        <v>2144</v>
      </c>
      <c r="I2151" t="s">
        <v>2145</v>
      </c>
      <c r="J2151">
        <v>550000</v>
      </c>
      <c r="K2151" t="s">
        <v>666</v>
      </c>
      <c r="L2151">
        <v>553180</v>
      </c>
      <c r="M2151">
        <v>0</v>
      </c>
      <c r="N2151" t="s">
        <v>675</v>
      </c>
      <c r="O2151" t="s">
        <v>565</v>
      </c>
      <c r="P2151">
        <v>-513100.01</v>
      </c>
      <c r="Q2151">
        <v>0</v>
      </c>
      <c r="R2151">
        <v>-3771089.74</v>
      </c>
      <c r="S2151">
        <v>0</v>
      </c>
      <c r="T2151">
        <v>-4284189.75</v>
      </c>
      <c r="U2151">
        <v>0</v>
      </c>
      <c r="V2151">
        <v>-513100.01</v>
      </c>
      <c r="W2151">
        <v>0</v>
      </c>
      <c r="X2151">
        <v>-3771089.74</v>
      </c>
      <c r="Y2151">
        <v>0</v>
      </c>
      <c r="Z2151">
        <v>-4284189.75</v>
      </c>
      <c r="AA2151">
        <v>0</v>
      </c>
    </row>
    <row r="2152" spans="1:27" ht="15" customHeight="1" x14ac:dyDescent="0.25">
      <c r="A2152" s="37" t="str">
        <f t="shared" si="99"/>
        <v>LEDDYF6.1a</v>
      </c>
      <c r="B2152" s="37" t="str">
        <f>VLOOKUP(L2152,Mapping!D:F,3,0)</f>
        <v>6.1a</v>
      </c>
      <c r="C2152" s="37" t="str">
        <f>VLOOKUP(L2152,Mapping!D:G,4,0)</f>
        <v>Accrual</v>
      </c>
      <c r="D2152" s="38">
        <f t="shared" si="100"/>
        <v>-0.35070231200000002</v>
      </c>
      <c r="E2152" s="38">
        <f t="shared" si="101"/>
        <v>-0.57568264199999997</v>
      </c>
      <c r="F2152" s="37">
        <f>VLOOKUP(L2152,Mapping!D:H,5,0)</f>
        <v>0</v>
      </c>
      <c r="G2152" t="s">
        <v>562</v>
      </c>
      <c r="H2152" t="s">
        <v>2144</v>
      </c>
      <c r="I2152" t="s">
        <v>2145</v>
      </c>
      <c r="J2152">
        <v>550000</v>
      </c>
      <c r="K2152" t="s">
        <v>666</v>
      </c>
      <c r="L2152">
        <v>553190</v>
      </c>
      <c r="M2152">
        <v>0</v>
      </c>
      <c r="N2152" t="s">
        <v>676</v>
      </c>
      <c r="O2152" t="s">
        <v>565</v>
      </c>
      <c r="P2152">
        <v>-2249803.2999999998</v>
      </c>
      <c r="Q2152">
        <v>0</v>
      </c>
      <c r="R2152">
        <v>-3507023.12</v>
      </c>
      <c r="S2152">
        <v>0</v>
      </c>
      <c r="T2152">
        <v>-5756826.4199999999</v>
      </c>
      <c r="U2152">
        <v>0</v>
      </c>
      <c r="V2152">
        <v>-2249803.2999999998</v>
      </c>
      <c r="W2152">
        <v>0</v>
      </c>
      <c r="X2152">
        <v>-3507023.12</v>
      </c>
      <c r="Y2152">
        <v>0</v>
      </c>
      <c r="Z2152">
        <v>-5756826.4199999999</v>
      </c>
      <c r="AA2152">
        <v>0</v>
      </c>
    </row>
    <row r="2153" spans="1:27" ht="15" customHeight="1" x14ac:dyDescent="0.25">
      <c r="A2153" s="37" t="str">
        <f t="shared" si="99"/>
        <v>LEDDYF6.1</v>
      </c>
      <c r="B2153" s="37">
        <f>VLOOKUP(L2153,Mapping!D:F,3,0)</f>
        <v>6.1</v>
      </c>
      <c r="C2153" s="37" t="str">
        <f>VLOOKUP(L2153,Mapping!D:G,4,0)</f>
        <v>Accrual</v>
      </c>
      <c r="D2153" s="38">
        <f t="shared" si="100"/>
        <v>-3.233852111</v>
      </c>
      <c r="E2153" s="38">
        <f t="shared" si="101"/>
        <v>-4.4610964310000005</v>
      </c>
      <c r="F2153" s="37">
        <f>VLOOKUP(L2153,Mapping!D:H,5,0)</f>
        <v>0</v>
      </c>
      <c r="G2153" t="s">
        <v>562</v>
      </c>
      <c r="H2153" t="s">
        <v>2144</v>
      </c>
      <c r="I2153" t="s">
        <v>2145</v>
      </c>
      <c r="J2153">
        <v>550000</v>
      </c>
      <c r="K2153" t="s">
        <v>666</v>
      </c>
      <c r="L2153">
        <v>553202</v>
      </c>
      <c r="M2153">
        <v>0</v>
      </c>
      <c r="N2153" t="s">
        <v>678</v>
      </c>
      <c r="O2153" t="s">
        <v>565</v>
      </c>
      <c r="P2153">
        <v>-12272443.199999999</v>
      </c>
      <c r="Q2153">
        <v>0</v>
      </c>
      <c r="R2153">
        <v>-32338521.109999999</v>
      </c>
      <c r="S2153">
        <v>0</v>
      </c>
      <c r="T2153">
        <v>-44610964.310000002</v>
      </c>
      <c r="U2153">
        <v>0</v>
      </c>
      <c r="V2153">
        <v>-12272443.199999999</v>
      </c>
      <c r="W2153">
        <v>0</v>
      </c>
      <c r="X2153">
        <v>-32338521.109999999</v>
      </c>
      <c r="Y2153">
        <v>0</v>
      </c>
      <c r="Z2153">
        <v>-44610964.310000002</v>
      </c>
      <c r="AA2153">
        <v>0</v>
      </c>
    </row>
    <row r="2154" spans="1:27" ht="15" customHeight="1" x14ac:dyDescent="0.25">
      <c r="A2154" s="37" t="str">
        <f t="shared" si="99"/>
        <v>LEDDYF6.1a</v>
      </c>
      <c r="B2154" s="37" t="str">
        <f>VLOOKUP(L2154,Mapping!D:F,3,0)</f>
        <v>6.1a</v>
      </c>
      <c r="C2154" s="37" t="str">
        <f>VLOOKUP(L2154,Mapping!D:G,4,0)</f>
        <v>Accrual</v>
      </c>
      <c r="D2154" s="38">
        <f t="shared" si="100"/>
        <v>2.2782200000000003E-4</v>
      </c>
      <c r="E2154" s="38">
        <f t="shared" si="101"/>
        <v>2.8291119999999999E-3</v>
      </c>
      <c r="F2154" s="37">
        <f>VLOOKUP(L2154,Mapping!D:H,5,0)</f>
        <v>0</v>
      </c>
      <c r="G2154" t="s">
        <v>562</v>
      </c>
      <c r="H2154" t="s">
        <v>2144</v>
      </c>
      <c r="I2154" t="s">
        <v>2145</v>
      </c>
      <c r="J2154">
        <v>550000</v>
      </c>
      <c r="K2154" t="s">
        <v>666</v>
      </c>
      <c r="L2154">
        <v>553203</v>
      </c>
      <c r="M2154">
        <v>0</v>
      </c>
      <c r="N2154" t="s">
        <v>742</v>
      </c>
      <c r="O2154" t="s">
        <v>565</v>
      </c>
      <c r="P2154">
        <v>0</v>
      </c>
      <c r="Q2154">
        <v>26012.9</v>
      </c>
      <c r="R2154">
        <v>0</v>
      </c>
      <c r="S2154">
        <v>2278.2200000000003</v>
      </c>
      <c r="T2154">
        <v>0</v>
      </c>
      <c r="U2154">
        <v>28291.119999999999</v>
      </c>
      <c r="V2154">
        <v>0</v>
      </c>
      <c r="W2154">
        <v>26012.9</v>
      </c>
      <c r="X2154">
        <v>0</v>
      </c>
      <c r="Y2154">
        <v>2278.2200000000003</v>
      </c>
      <c r="Z2154">
        <v>0</v>
      </c>
      <c r="AA2154">
        <v>28291.119999999999</v>
      </c>
    </row>
    <row r="2155" spans="1:27" ht="15" customHeight="1" x14ac:dyDescent="0.25">
      <c r="A2155" s="37" t="str">
        <f t="shared" si="99"/>
        <v>LEDDYF6.1</v>
      </c>
      <c r="B2155" s="37">
        <f>VLOOKUP(L2155,Mapping!D:F,3,0)</f>
        <v>6.1</v>
      </c>
      <c r="C2155" s="37" t="str">
        <f>VLOOKUP(L2155,Mapping!D:G,4,0)</f>
        <v>Accrual</v>
      </c>
      <c r="D2155" s="38">
        <f t="shared" si="100"/>
        <v>3.6531273789999998</v>
      </c>
      <c r="E2155" s="38">
        <f t="shared" si="101"/>
        <v>4.8409771859999999</v>
      </c>
      <c r="F2155" s="37">
        <f>VLOOKUP(L2155,Mapping!D:H,5,0)</f>
        <v>0</v>
      </c>
      <c r="G2155" t="s">
        <v>562</v>
      </c>
      <c r="H2155" t="s">
        <v>2144</v>
      </c>
      <c r="I2155" t="s">
        <v>2145</v>
      </c>
      <c r="J2155">
        <v>550000</v>
      </c>
      <c r="K2155" t="s">
        <v>666</v>
      </c>
      <c r="L2155">
        <v>553208</v>
      </c>
      <c r="M2155">
        <v>0</v>
      </c>
      <c r="N2155" t="s">
        <v>679</v>
      </c>
      <c r="O2155" t="s">
        <v>565</v>
      </c>
      <c r="P2155">
        <v>0</v>
      </c>
      <c r="Q2155">
        <v>11878498.07</v>
      </c>
      <c r="R2155">
        <v>0</v>
      </c>
      <c r="S2155">
        <v>36531273.789999999</v>
      </c>
      <c r="T2155">
        <v>0</v>
      </c>
      <c r="U2155">
        <v>48409771.859999999</v>
      </c>
      <c r="V2155">
        <v>0</v>
      </c>
      <c r="W2155">
        <v>11878498.07</v>
      </c>
      <c r="X2155">
        <v>0</v>
      </c>
      <c r="Y2155">
        <v>36531273.789999999</v>
      </c>
      <c r="Z2155">
        <v>0</v>
      </c>
      <c r="AA2155">
        <v>48409771.859999999</v>
      </c>
    </row>
    <row r="2156" spans="1:27" ht="15" customHeight="1" x14ac:dyDescent="0.25">
      <c r="A2156" s="37" t="str">
        <f t="shared" si="99"/>
        <v>LEDDYFIgnore</v>
      </c>
      <c r="B2156" s="37" t="str">
        <f>VLOOKUP(L2156,Mapping!D:F,3,0)</f>
        <v>Ignore</v>
      </c>
      <c r="C2156" s="37" t="str">
        <f>VLOOKUP(L2156,Mapping!D:G,4,0)</f>
        <v>Mirror</v>
      </c>
      <c r="D2156" s="38">
        <f t="shared" si="100"/>
        <v>-3.0056169999999999E-3</v>
      </c>
      <c r="E2156" s="38">
        <f t="shared" si="101"/>
        <v>-3.0056169999999999E-3</v>
      </c>
      <c r="F2156" s="37">
        <f>VLOOKUP(L2156,Mapping!D:H,5,0)</f>
        <v>0</v>
      </c>
      <c r="G2156" t="s">
        <v>562</v>
      </c>
      <c r="H2156" t="s">
        <v>2144</v>
      </c>
      <c r="I2156" t="s">
        <v>2145</v>
      </c>
      <c r="J2156">
        <v>550000</v>
      </c>
      <c r="K2156" t="s">
        <v>666</v>
      </c>
      <c r="L2156">
        <v>553213</v>
      </c>
      <c r="M2156">
        <v>0</v>
      </c>
      <c r="N2156" t="s">
        <v>680</v>
      </c>
      <c r="O2156" t="s">
        <v>565</v>
      </c>
      <c r="P2156">
        <v>0</v>
      </c>
      <c r="Q2156">
        <v>0</v>
      </c>
      <c r="R2156">
        <v>-30056.17</v>
      </c>
      <c r="S2156">
        <v>0</v>
      </c>
      <c r="T2156">
        <v>-30056.17</v>
      </c>
      <c r="U2156">
        <v>0</v>
      </c>
      <c r="V2156">
        <v>0</v>
      </c>
      <c r="W2156">
        <v>0</v>
      </c>
      <c r="X2156">
        <v>-30056.17</v>
      </c>
      <c r="Y2156">
        <v>0</v>
      </c>
      <c r="Z2156">
        <v>-30056.17</v>
      </c>
      <c r="AA2156">
        <v>0</v>
      </c>
    </row>
    <row r="2157" spans="1:27" ht="15" customHeight="1" x14ac:dyDescent="0.25">
      <c r="A2157" s="37" t="str">
        <f t="shared" si="99"/>
        <v>LEDDYFIgnore</v>
      </c>
      <c r="B2157" s="37" t="str">
        <f>VLOOKUP(L2157,Mapping!D:F,3,0)</f>
        <v>Ignore</v>
      </c>
      <c r="C2157" s="37" t="str">
        <f>VLOOKUP(L2157,Mapping!D:G,4,0)</f>
        <v>Mirror</v>
      </c>
      <c r="D2157" s="38">
        <f t="shared" si="100"/>
        <v>-1.5959260000000001E-3</v>
      </c>
      <c r="E2157" s="38">
        <f t="shared" si="101"/>
        <v>-3.2126299999999997E-3</v>
      </c>
      <c r="F2157" s="37">
        <f>VLOOKUP(L2157,Mapping!D:H,5,0)</f>
        <v>0</v>
      </c>
      <c r="G2157" t="s">
        <v>562</v>
      </c>
      <c r="H2157" t="s">
        <v>2144</v>
      </c>
      <c r="I2157" t="s">
        <v>2145</v>
      </c>
      <c r="J2157">
        <v>550000</v>
      </c>
      <c r="K2157" t="s">
        <v>666</v>
      </c>
      <c r="L2157">
        <v>553219</v>
      </c>
      <c r="M2157">
        <v>0</v>
      </c>
      <c r="N2157" t="s">
        <v>865</v>
      </c>
      <c r="O2157" t="s">
        <v>565</v>
      </c>
      <c r="P2157">
        <v>-16167.04</v>
      </c>
      <c r="Q2157">
        <v>0</v>
      </c>
      <c r="R2157">
        <v>-15959.26</v>
      </c>
      <c r="S2157">
        <v>0</v>
      </c>
      <c r="T2157">
        <v>-32126.3</v>
      </c>
      <c r="U2157">
        <v>0</v>
      </c>
      <c r="V2157">
        <v>-16167.04</v>
      </c>
      <c r="W2157">
        <v>0</v>
      </c>
      <c r="X2157">
        <v>-15959.26</v>
      </c>
      <c r="Y2157">
        <v>0</v>
      </c>
      <c r="Z2157">
        <v>-32126.3</v>
      </c>
      <c r="AA2157">
        <v>0</v>
      </c>
    </row>
    <row r="2158" spans="1:27" ht="15" customHeight="1" x14ac:dyDescent="0.25">
      <c r="A2158" s="37" t="str">
        <f t="shared" si="99"/>
        <v>LEDDYF6.1a</v>
      </c>
      <c r="B2158" s="37" t="str">
        <f>VLOOKUP(L2158,Mapping!D:F,3,0)</f>
        <v>6.1a</v>
      </c>
      <c r="C2158" s="37" t="str">
        <f>VLOOKUP(L2158,Mapping!D:G,4,0)</f>
        <v>Accrual</v>
      </c>
      <c r="D2158" s="38">
        <f t="shared" si="100"/>
        <v>-2.325379E-2</v>
      </c>
      <c r="E2158" s="38">
        <f t="shared" si="101"/>
        <v>-3.6487536000000001E-2</v>
      </c>
      <c r="F2158" s="37">
        <f>VLOOKUP(L2158,Mapping!D:H,5,0)</f>
        <v>0</v>
      </c>
      <c r="G2158" t="s">
        <v>562</v>
      </c>
      <c r="H2158" t="s">
        <v>2144</v>
      </c>
      <c r="I2158" t="s">
        <v>2145</v>
      </c>
      <c r="J2158">
        <v>550000</v>
      </c>
      <c r="K2158" t="s">
        <v>666</v>
      </c>
      <c r="L2158">
        <v>554526</v>
      </c>
      <c r="M2158">
        <v>0</v>
      </c>
      <c r="N2158" t="s">
        <v>681</v>
      </c>
      <c r="O2158" t="s">
        <v>565</v>
      </c>
      <c r="P2158">
        <v>-132337.46</v>
      </c>
      <c r="Q2158">
        <v>0</v>
      </c>
      <c r="R2158">
        <v>-232537.9</v>
      </c>
      <c r="S2158">
        <v>0</v>
      </c>
      <c r="T2158">
        <v>-364875.36</v>
      </c>
      <c r="U2158">
        <v>0</v>
      </c>
      <c r="V2158">
        <v>-132337.46</v>
      </c>
      <c r="W2158">
        <v>0</v>
      </c>
      <c r="X2158">
        <v>-232537.9</v>
      </c>
      <c r="Y2158">
        <v>0</v>
      </c>
      <c r="Z2158">
        <v>-364875.36</v>
      </c>
      <c r="AA2158">
        <v>0</v>
      </c>
    </row>
    <row r="2159" spans="1:27" ht="15" customHeight="1" x14ac:dyDescent="0.25">
      <c r="A2159" s="37" t="str">
        <f t="shared" si="99"/>
        <v>LEDDYFIgnore</v>
      </c>
      <c r="B2159" s="37" t="str">
        <f>VLOOKUP(L2159,Mapping!D:F,3,0)</f>
        <v>Ignore</v>
      </c>
      <c r="C2159" s="37" t="str">
        <f>VLOOKUP(L2159,Mapping!D:G,4,0)</f>
        <v>Mirror</v>
      </c>
      <c r="D2159" s="38">
        <f t="shared" si="100"/>
        <v>-1.4006442999999999E-2</v>
      </c>
      <c r="E2159" s="38">
        <f t="shared" si="101"/>
        <v>-1.4362022E-2</v>
      </c>
      <c r="F2159" s="37">
        <f>VLOOKUP(L2159,Mapping!D:H,5,0)</f>
        <v>0</v>
      </c>
      <c r="G2159" t="s">
        <v>562</v>
      </c>
      <c r="H2159" t="s">
        <v>2144</v>
      </c>
      <c r="I2159" t="s">
        <v>2145</v>
      </c>
      <c r="J2159">
        <v>550000</v>
      </c>
      <c r="K2159" t="s">
        <v>666</v>
      </c>
      <c r="L2159">
        <v>554527</v>
      </c>
      <c r="M2159">
        <v>0</v>
      </c>
      <c r="N2159" t="s">
        <v>682</v>
      </c>
      <c r="O2159" t="s">
        <v>565</v>
      </c>
      <c r="P2159">
        <v>-3555.79</v>
      </c>
      <c r="Q2159">
        <v>0</v>
      </c>
      <c r="R2159">
        <v>-140064.43</v>
      </c>
      <c r="S2159">
        <v>0</v>
      </c>
      <c r="T2159">
        <v>-143620.22</v>
      </c>
      <c r="U2159">
        <v>0</v>
      </c>
      <c r="V2159">
        <v>-3555.79</v>
      </c>
      <c r="W2159">
        <v>0</v>
      </c>
      <c r="X2159">
        <v>-140064.43</v>
      </c>
      <c r="Y2159">
        <v>0</v>
      </c>
      <c r="Z2159">
        <v>-143620.22</v>
      </c>
      <c r="AA2159">
        <v>0</v>
      </c>
    </row>
    <row r="2160" spans="1:27" ht="15" customHeight="1" x14ac:dyDescent="0.25">
      <c r="A2160" s="37" t="str">
        <f t="shared" si="99"/>
        <v>LEDDYFIgnore</v>
      </c>
      <c r="B2160" s="37" t="str">
        <f>VLOOKUP(L2160,Mapping!D:F,3,0)</f>
        <v>Ignore</v>
      </c>
      <c r="C2160" s="37" t="str">
        <f>VLOOKUP(L2160,Mapping!D:G,4,0)</f>
        <v>Mirror</v>
      </c>
      <c r="D2160" s="38">
        <f t="shared" si="100"/>
        <v>-1.352191E-3</v>
      </c>
      <c r="E2160" s="38">
        <f t="shared" si="101"/>
        <v>-3.7660749999999998E-3</v>
      </c>
      <c r="F2160" s="37">
        <f>VLOOKUP(L2160,Mapping!D:H,5,0)</f>
        <v>0</v>
      </c>
      <c r="G2160" t="s">
        <v>562</v>
      </c>
      <c r="H2160" t="s">
        <v>2144</v>
      </c>
      <c r="I2160" t="s">
        <v>2145</v>
      </c>
      <c r="J2160">
        <v>550000</v>
      </c>
      <c r="K2160" t="s">
        <v>666</v>
      </c>
      <c r="L2160">
        <v>555104</v>
      </c>
      <c r="M2160">
        <v>0</v>
      </c>
      <c r="N2160" t="s">
        <v>683</v>
      </c>
      <c r="O2160" t="s">
        <v>565</v>
      </c>
      <c r="P2160">
        <v>-24138.84</v>
      </c>
      <c r="Q2160">
        <v>0</v>
      </c>
      <c r="R2160">
        <v>-13521.91</v>
      </c>
      <c r="S2160">
        <v>0</v>
      </c>
      <c r="T2160">
        <v>-37660.75</v>
      </c>
      <c r="U2160">
        <v>0</v>
      </c>
      <c r="V2160">
        <v>-24138.84</v>
      </c>
      <c r="W2160">
        <v>0</v>
      </c>
      <c r="X2160">
        <v>-13521.91</v>
      </c>
      <c r="Y2160">
        <v>0</v>
      </c>
      <c r="Z2160">
        <v>-37660.75</v>
      </c>
      <c r="AA2160">
        <v>0</v>
      </c>
    </row>
    <row r="2161" spans="1:27" ht="15" customHeight="1" x14ac:dyDescent="0.25">
      <c r="A2161" s="37" t="str">
        <f t="shared" si="99"/>
        <v>LEDDYF6.1</v>
      </c>
      <c r="B2161" s="37">
        <f>VLOOKUP(L2161,Mapping!D:F,3,0)</f>
        <v>6.1</v>
      </c>
      <c r="C2161" s="37" t="str">
        <f>VLOOKUP(L2161,Mapping!D:G,4,0)</f>
        <v>Accrual</v>
      </c>
      <c r="D2161" s="38">
        <f t="shared" si="100"/>
        <v>-3.6389466390000003</v>
      </c>
      <c r="E2161" s="38">
        <f t="shared" si="101"/>
        <v>-4.8267964460000004</v>
      </c>
      <c r="F2161" s="37">
        <f>VLOOKUP(L2161,Mapping!D:H,5,0)</f>
        <v>0</v>
      </c>
      <c r="G2161" t="s">
        <v>562</v>
      </c>
      <c r="H2161" t="s">
        <v>2144</v>
      </c>
      <c r="I2161" t="s">
        <v>2145</v>
      </c>
      <c r="J2161">
        <v>550000</v>
      </c>
      <c r="K2161" t="s">
        <v>666</v>
      </c>
      <c r="L2161">
        <v>555157</v>
      </c>
      <c r="M2161">
        <v>0</v>
      </c>
      <c r="N2161" t="s">
        <v>684</v>
      </c>
      <c r="O2161" t="s">
        <v>565</v>
      </c>
      <c r="P2161">
        <v>-11878498.07</v>
      </c>
      <c r="Q2161">
        <v>0</v>
      </c>
      <c r="R2161">
        <v>-36389466.390000001</v>
      </c>
      <c r="S2161">
        <v>0</v>
      </c>
      <c r="T2161">
        <v>-48267964.460000001</v>
      </c>
      <c r="U2161">
        <v>0</v>
      </c>
      <c r="V2161">
        <v>-11878498.07</v>
      </c>
      <c r="W2161">
        <v>0</v>
      </c>
      <c r="X2161">
        <v>-36389466.390000001</v>
      </c>
      <c r="Y2161">
        <v>0</v>
      </c>
      <c r="Z2161">
        <v>-48267964.460000001</v>
      </c>
      <c r="AA2161">
        <v>0</v>
      </c>
    </row>
    <row r="2162" spans="1:27" ht="15" customHeight="1" x14ac:dyDescent="0.25">
      <c r="A2162" s="37" t="str">
        <f t="shared" si="99"/>
        <v>LEDDYF6.1</v>
      </c>
      <c r="B2162" s="37">
        <f>VLOOKUP(L2162,Mapping!D:F,3,0)</f>
        <v>6.1</v>
      </c>
      <c r="C2162" s="37" t="str">
        <f>VLOOKUP(L2162,Mapping!D:G,4,0)</f>
        <v>Accrual</v>
      </c>
      <c r="D2162" s="38">
        <f t="shared" si="100"/>
        <v>-1.4180739999999999E-2</v>
      </c>
      <c r="E2162" s="38">
        <f t="shared" si="101"/>
        <v>-1.4180739999999999E-2</v>
      </c>
      <c r="F2162" s="37">
        <f>VLOOKUP(L2162,Mapping!D:H,5,0)</f>
        <v>0</v>
      </c>
      <c r="G2162" t="s">
        <v>562</v>
      </c>
      <c r="H2162" t="s">
        <v>2144</v>
      </c>
      <c r="I2162" t="s">
        <v>2145</v>
      </c>
      <c r="J2162">
        <v>550000</v>
      </c>
      <c r="K2162" t="s">
        <v>666</v>
      </c>
      <c r="L2162">
        <v>555159</v>
      </c>
      <c r="M2162">
        <v>0</v>
      </c>
      <c r="N2162" t="s">
        <v>2813</v>
      </c>
      <c r="O2162" t="s">
        <v>565</v>
      </c>
      <c r="P2162">
        <v>0</v>
      </c>
      <c r="Q2162">
        <v>0</v>
      </c>
      <c r="R2162">
        <v>-141807.4</v>
      </c>
      <c r="S2162">
        <v>0</v>
      </c>
      <c r="T2162">
        <v>-141807.4</v>
      </c>
      <c r="U2162">
        <v>0</v>
      </c>
      <c r="V2162">
        <v>0</v>
      </c>
      <c r="W2162">
        <v>0</v>
      </c>
      <c r="X2162">
        <v>-141807.4</v>
      </c>
      <c r="Y2162">
        <v>0</v>
      </c>
      <c r="Z2162">
        <v>-141807.4</v>
      </c>
      <c r="AA2162">
        <v>0</v>
      </c>
    </row>
    <row r="2163" spans="1:27" ht="15" customHeight="1" x14ac:dyDescent="0.25">
      <c r="A2163" s="37" t="str">
        <f t="shared" si="99"/>
        <v>LEDDYFIgnore</v>
      </c>
      <c r="B2163" s="37" t="str">
        <f>VLOOKUP(L2163,Mapping!D:F,3,0)</f>
        <v>Ignore</v>
      </c>
      <c r="C2163" s="37" t="str">
        <f>VLOOKUP(L2163,Mapping!D:G,4,0)</f>
        <v>Mirror</v>
      </c>
      <c r="D2163" s="38">
        <f t="shared" si="100"/>
        <v>-6.6139350000000005E-3</v>
      </c>
      <c r="E2163" s="38">
        <f t="shared" si="101"/>
        <v>-7.4932050000000002E-3</v>
      </c>
      <c r="F2163" s="37">
        <f>VLOOKUP(L2163,Mapping!D:H,5,0)</f>
        <v>0</v>
      </c>
      <c r="G2163" t="s">
        <v>562</v>
      </c>
      <c r="H2163" t="s">
        <v>2144</v>
      </c>
      <c r="I2163" t="s">
        <v>2145</v>
      </c>
      <c r="J2163">
        <v>550000</v>
      </c>
      <c r="K2163" t="s">
        <v>666</v>
      </c>
      <c r="L2163">
        <v>555204</v>
      </c>
      <c r="M2163">
        <v>0</v>
      </c>
      <c r="N2163" t="s">
        <v>685</v>
      </c>
      <c r="O2163" t="s">
        <v>565</v>
      </c>
      <c r="P2163">
        <v>-8792.7000000000007</v>
      </c>
      <c r="Q2163">
        <v>0</v>
      </c>
      <c r="R2163">
        <v>-66139.350000000006</v>
      </c>
      <c r="S2163">
        <v>0</v>
      </c>
      <c r="T2163">
        <v>-74932.05</v>
      </c>
      <c r="U2163">
        <v>0</v>
      </c>
      <c r="V2163">
        <v>-8792.7000000000007</v>
      </c>
      <c r="W2163">
        <v>0</v>
      </c>
      <c r="X2163">
        <v>-66139.350000000006</v>
      </c>
      <c r="Y2163">
        <v>0</v>
      </c>
      <c r="Z2163">
        <v>-74932.05</v>
      </c>
      <c r="AA2163">
        <v>0</v>
      </c>
    </row>
    <row r="2164" spans="1:27" ht="15" customHeight="1" x14ac:dyDescent="0.25">
      <c r="A2164" s="37" t="str">
        <f t="shared" si="99"/>
        <v>LEDDYF6.1a</v>
      </c>
      <c r="B2164" s="37" t="str">
        <f>VLOOKUP(L2164,Mapping!D:F,3,0)</f>
        <v>6.1a</v>
      </c>
      <c r="C2164" s="37" t="str">
        <f>VLOOKUP(L2164,Mapping!D:G,4,0)</f>
        <v>Accrual</v>
      </c>
      <c r="D2164" s="38">
        <f t="shared" si="100"/>
        <v>-0.12981008999999999</v>
      </c>
      <c r="E2164" s="38">
        <f t="shared" si="101"/>
        <v>-0.26082802700000002</v>
      </c>
      <c r="F2164" s="37">
        <f>VLOOKUP(L2164,Mapping!D:H,5,0)</f>
        <v>0</v>
      </c>
      <c r="G2164" t="s">
        <v>562</v>
      </c>
      <c r="H2164" t="s">
        <v>2144</v>
      </c>
      <c r="I2164" t="s">
        <v>2145</v>
      </c>
      <c r="J2164">
        <v>550000</v>
      </c>
      <c r="K2164" t="s">
        <v>666</v>
      </c>
      <c r="L2164">
        <v>555597</v>
      </c>
      <c r="M2164">
        <v>0</v>
      </c>
      <c r="N2164" t="s">
        <v>686</v>
      </c>
      <c r="O2164" t="s">
        <v>565</v>
      </c>
      <c r="P2164">
        <v>-1310179.3700000001</v>
      </c>
      <c r="Q2164">
        <v>0</v>
      </c>
      <c r="R2164">
        <v>-1298100.8999999999</v>
      </c>
      <c r="S2164">
        <v>0</v>
      </c>
      <c r="T2164">
        <v>-2608280.27</v>
      </c>
      <c r="U2164">
        <v>0</v>
      </c>
      <c r="V2164">
        <v>-1310179.3700000001</v>
      </c>
      <c r="W2164">
        <v>0</v>
      </c>
      <c r="X2164">
        <v>-1298100.8999999999</v>
      </c>
      <c r="Y2164">
        <v>0</v>
      </c>
      <c r="Z2164">
        <v>-2608280.27</v>
      </c>
      <c r="AA2164">
        <v>0</v>
      </c>
    </row>
    <row r="2165" spans="1:27" ht="15" customHeight="1" x14ac:dyDescent="0.25">
      <c r="A2165" s="37" t="str">
        <f t="shared" si="99"/>
        <v>LEDDYF6.1a</v>
      </c>
      <c r="B2165" s="37" t="str">
        <f>VLOOKUP(L2165,Mapping!D:F,3,0)</f>
        <v>6.1a</v>
      </c>
      <c r="C2165" s="37" t="str">
        <f>VLOOKUP(L2165,Mapping!D:G,4,0)</f>
        <v>Accrual</v>
      </c>
      <c r="D2165" s="38">
        <f t="shared" si="100"/>
        <v>-0.12981008999999999</v>
      </c>
      <c r="E2165" s="38">
        <f t="shared" si="101"/>
        <v>-0.26082802700000002</v>
      </c>
      <c r="F2165" s="37">
        <f>VLOOKUP(L2165,Mapping!D:H,5,0)</f>
        <v>0</v>
      </c>
      <c r="G2165" t="s">
        <v>562</v>
      </c>
      <c r="H2165" t="s">
        <v>2144</v>
      </c>
      <c r="I2165" t="s">
        <v>2145</v>
      </c>
      <c r="J2165">
        <v>550000</v>
      </c>
      <c r="K2165" t="s">
        <v>666</v>
      </c>
      <c r="L2165">
        <v>555598</v>
      </c>
      <c r="M2165">
        <v>0</v>
      </c>
      <c r="N2165" t="s">
        <v>687</v>
      </c>
      <c r="O2165" t="s">
        <v>565</v>
      </c>
      <c r="P2165">
        <v>-1310179.3700000001</v>
      </c>
      <c r="Q2165">
        <v>0</v>
      </c>
      <c r="R2165">
        <v>-1298100.8999999999</v>
      </c>
      <c r="S2165">
        <v>0</v>
      </c>
      <c r="T2165">
        <v>-2608280.27</v>
      </c>
      <c r="U2165">
        <v>0</v>
      </c>
      <c r="V2165">
        <v>-1310179.3700000001</v>
      </c>
      <c r="W2165">
        <v>0</v>
      </c>
      <c r="X2165">
        <v>-1298100.8999999999</v>
      </c>
      <c r="Y2165">
        <v>0</v>
      </c>
      <c r="Z2165">
        <v>-2608280.27</v>
      </c>
      <c r="AA2165">
        <v>0</v>
      </c>
    </row>
    <row r="2166" spans="1:27" ht="15" customHeight="1" x14ac:dyDescent="0.25">
      <c r="A2166" s="37" t="str">
        <f t="shared" si="99"/>
        <v>LEDDYF6.1a</v>
      </c>
      <c r="B2166" s="37" t="str">
        <f>VLOOKUP(L2166,Mapping!D:F,3,0)</f>
        <v>6.1a</v>
      </c>
      <c r="C2166" s="37" t="str">
        <f>VLOOKUP(L2166,Mapping!D:G,4,0)</f>
        <v>Accrual</v>
      </c>
      <c r="D2166" s="38">
        <f t="shared" si="100"/>
        <v>1.2875000000000001E-4</v>
      </c>
      <c r="E2166" s="38">
        <f t="shared" si="101"/>
        <v>2.2928000000000003E-4</v>
      </c>
      <c r="F2166" s="37">
        <f>VLOOKUP(L2166,Mapping!D:H,5,0)</f>
        <v>0</v>
      </c>
      <c r="G2166" t="s">
        <v>562</v>
      </c>
      <c r="H2166" t="s">
        <v>2144</v>
      </c>
      <c r="I2166" t="s">
        <v>2145</v>
      </c>
      <c r="J2166">
        <v>550000</v>
      </c>
      <c r="K2166" t="s">
        <v>666</v>
      </c>
      <c r="L2166">
        <v>555599</v>
      </c>
      <c r="M2166">
        <v>0</v>
      </c>
      <c r="N2166" t="s">
        <v>688</v>
      </c>
      <c r="O2166" t="s">
        <v>565</v>
      </c>
      <c r="P2166">
        <v>0</v>
      </c>
      <c r="Q2166">
        <v>1005.3</v>
      </c>
      <c r="R2166">
        <v>0</v>
      </c>
      <c r="S2166">
        <v>1287.5</v>
      </c>
      <c r="T2166">
        <v>0</v>
      </c>
      <c r="U2166">
        <v>2292.8000000000002</v>
      </c>
      <c r="V2166">
        <v>0</v>
      </c>
      <c r="W2166">
        <v>1005.3</v>
      </c>
      <c r="X2166">
        <v>0</v>
      </c>
      <c r="Y2166">
        <v>1287.5</v>
      </c>
      <c r="Z2166">
        <v>0</v>
      </c>
      <c r="AA2166">
        <v>2292.8000000000002</v>
      </c>
    </row>
    <row r="2167" spans="1:27" ht="15" customHeight="1" x14ac:dyDescent="0.25">
      <c r="A2167" s="37" t="str">
        <f t="shared" si="99"/>
        <v>LEDDYF6.1a</v>
      </c>
      <c r="B2167" s="37" t="str">
        <f>VLOOKUP(L2167,Mapping!D:F,3,0)</f>
        <v>6.1a</v>
      </c>
      <c r="C2167" s="37" t="str">
        <f>VLOOKUP(L2167,Mapping!D:G,4,0)</f>
        <v>Accrual</v>
      </c>
      <c r="D2167" s="38">
        <f t="shared" si="100"/>
        <v>1.2875000000000001E-4</v>
      </c>
      <c r="E2167" s="38">
        <f t="shared" si="101"/>
        <v>2.2928000000000003E-4</v>
      </c>
      <c r="F2167" s="37">
        <f>VLOOKUP(L2167,Mapping!D:H,5,0)</f>
        <v>0</v>
      </c>
      <c r="G2167" t="s">
        <v>562</v>
      </c>
      <c r="H2167" t="s">
        <v>2144</v>
      </c>
      <c r="I2167" t="s">
        <v>2145</v>
      </c>
      <c r="J2167">
        <v>550000</v>
      </c>
      <c r="K2167" t="s">
        <v>666</v>
      </c>
      <c r="L2167">
        <v>555600</v>
      </c>
      <c r="M2167">
        <v>0</v>
      </c>
      <c r="N2167" t="s">
        <v>689</v>
      </c>
      <c r="O2167" t="s">
        <v>565</v>
      </c>
      <c r="P2167">
        <v>0</v>
      </c>
      <c r="Q2167">
        <v>1005.3</v>
      </c>
      <c r="R2167">
        <v>0</v>
      </c>
      <c r="S2167">
        <v>1287.5</v>
      </c>
      <c r="T2167">
        <v>0</v>
      </c>
      <c r="U2167">
        <v>2292.8000000000002</v>
      </c>
      <c r="V2167">
        <v>0</v>
      </c>
      <c r="W2167">
        <v>1005.3</v>
      </c>
      <c r="X2167">
        <v>0</v>
      </c>
      <c r="Y2167">
        <v>1287.5</v>
      </c>
      <c r="Z2167">
        <v>0</v>
      </c>
      <c r="AA2167">
        <v>2292.8000000000002</v>
      </c>
    </row>
    <row r="2168" spans="1:27" ht="15" customHeight="1" x14ac:dyDescent="0.25">
      <c r="A2168" s="37" t="str">
        <f t="shared" si="99"/>
        <v>LEDDYFIgnore</v>
      </c>
      <c r="B2168" s="37" t="str">
        <f>VLOOKUP(L2168,Mapping!D:F,3,0)</f>
        <v>Ignore</v>
      </c>
      <c r="C2168" s="37" t="str">
        <f>VLOOKUP(L2168,Mapping!D:G,4,0)</f>
        <v>Mirror</v>
      </c>
      <c r="D2168" s="38">
        <f t="shared" si="100"/>
        <v>-5.3029399999999995E-4</v>
      </c>
      <c r="E2168" s="38">
        <f t="shared" si="101"/>
        <v>-5.6731999999999996E-4</v>
      </c>
      <c r="F2168" s="37">
        <f>VLOOKUP(L2168,Mapping!D:H,5,0)</f>
        <v>0</v>
      </c>
      <c r="G2168" t="s">
        <v>562</v>
      </c>
      <c r="H2168" t="s">
        <v>2144</v>
      </c>
      <c r="I2168" t="s">
        <v>2145</v>
      </c>
      <c r="J2168">
        <v>550000</v>
      </c>
      <c r="K2168" t="s">
        <v>666</v>
      </c>
      <c r="L2168">
        <v>556421</v>
      </c>
      <c r="M2168">
        <v>0</v>
      </c>
      <c r="N2168" t="s">
        <v>690</v>
      </c>
      <c r="O2168" t="s">
        <v>565</v>
      </c>
      <c r="P2168">
        <v>-370.26</v>
      </c>
      <c r="Q2168">
        <v>0</v>
      </c>
      <c r="R2168">
        <v>-5302.94</v>
      </c>
      <c r="S2168">
        <v>0</v>
      </c>
      <c r="T2168">
        <v>-5673.2</v>
      </c>
      <c r="U2168">
        <v>0</v>
      </c>
      <c r="V2168">
        <v>-370.26</v>
      </c>
      <c r="W2168">
        <v>0</v>
      </c>
      <c r="X2168">
        <v>-5302.94</v>
      </c>
      <c r="Y2168">
        <v>0</v>
      </c>
      <c r="Z2168">
        <v>-5673.2</v>
      </c>
      <c r="AA2168">
        <v>0</v>
      </c>
    </row>
    <row r="2169" spans="1:27" ht="15" customHeight="1" x14ac:dyDescent="0.25">
      <c r="A2169" s="37" t="str">
        <f t="shared" si="99"/>
        <v>LEDDYF6.2</v>
      </c>
      <c r="B2169" s="37">
        <f>VLOOKUP(L2169,Mapping!D:F,3,0)</f>
        <v>6.2</v>
      </c>
      <c r="C2169" s="37" t="str">
        <f>VLOOKUP(L2169,Mapping!D:G,4,0)</f>
        <v>Accrual</v>
      </c>
      <c r="D2169" s="38">
        <f t="shared" si="100"/>
        <v>-1.442336995</v>
      </c>
      <c r="E2169" s="38">
        <f t="shared" si="101"/>
        <v>-2.898095584</v>
      </c>
      <c r="F2169" s="37">
        <f>VLOOKUP(L2169,Mapping!D:H,5,0)</f>
        <v>0</v>
      </c>
      <c r="G2169" t="s">
        <v>562</v>
      </c>
      <c r="H2169" t="s">
        <v>2144</v>
      </c>
      <c r="I2169" t="s">
        <v>2145</v>
      </c>
      <c r="J2169">
        <v>555100</v>
      </c>
      <c r="K2169" t="s">
        <v>691</v>
      </c>
      <c r="L2169">
        <v>555100</v>
      </c>
      <c r="M2169">
        <v>0</v>
      </c>
      <c r="N2169" t="s">
        <v>692</v>
      </c>
      <c r="O2169" t="s">
        <v>565</v>
      </c>
      <c r="P2169">
        <v>-14557585.890000001</v>
      </c>
      <c r="Q2169">
        <v>0</v>
      </c>
      <c r="R2169">
        <v>-14423369.949999999</v>
      </c>
      <c r="S2169">
        <v>0</v>
      </c>
      <c r="T2169">
        <v>-28980955.84</v>
      </c>
      <c r="U2169">
        <v>0</v>
      </c>
      <c r="V2169">
        <v>-14557585.890000001</v>
      </c>
      <c r="W2169">
        <v>0</v>
      </c>
      <c r="X2169">
        <v>-14423369.949999999</v>
      </c>
      <c r="Y2169">
        <v>0</v>
      </c>
      <c r="Z2169">
        <v>-28980955.84</v>
      </c>
      <c r="AA2169">
        <v>0</v>
      </c>
    </row>
    <row r="2170" spans="1:27" ht="15" customHeight="1" x14ac:dyDescent="0.25">
      <c r="A2170" s="37" t="str">
        <f t="shared" si="99"/>
        <v>LEDDYF6.2</v>
      </c>
      <c r="B2170" s="37">
        <f>VLOOKUP(L2170,Mapping!D:F,3,0)</f>
        <v>6.2</v>
      </c>
      <c r="C2170" s="37" t="str">
        <f>VLOOKUP(L2170,Mapping!D:G,4,0)</f>
        <v>Accrual</v>
      </c>
      <c r="D2170" s="38">
        <f t="shared" si="100"/>
        <v>1.4306259999999999E-3</v>
      </c>
      <c r="E2170" s="38">
        <f t="shared" si="101"/>
        <v>2.5477759999999999E-3</v>
      </c>
      <c r="F2170" s="37">
        <f>VLOOKUP(L2170,Mapping!D:H,5,0)</f>
        <v>0</v>
      </c>
      <c r="G2170" t="s">
        <v>562</v>
      </c>
      <c r="H2170" t="s">
        <v>2144</v>
      </c>
      <c r="I2170" t="s">
        <v>2145</v>
      </c>
      <c r="J2170">
        <v>555100</v>
      </c>
      <c r="K2170" t="s">
        <v>691</v>
      </c>
      <c r="L2170">
        <v>555329</v>
      </c>
      <c r="M2170">
        <v>0</v>
      </c>
      <c r="N2170" t="s">
        <v>693</v>
      </c>
      <c r="O2170" t="s">
        <v>565</v>
      </c>
      <c r="P2170">
        <v>0</v>
      </c>
      <c r="Q2170">
        <v>11171.5</v>
      </c>
      <c r="R2170">
        <v>0</v>
      </c>
      <c r="S2170">
        <v>14306.26</v>
      </c>
      <c r="T2170">
        <v>0</v>
      </c>
      <c r="U2170">
        <v>25477.759999999998</v>
      </c>
      <c r="V2170">
        <v>0</v>
      </c>
      <c r="W2170">
        <v>11171.5</v>
      </c>
      <c r="X2170">
        <v>0</v>
      </c>
      <c r="Y2170">
        <v>14306.26</v>
      </c>
      <c r="Z2170">
        <v>0</v>
      </c>
      <c r="AA2170">
        <v>25477.759999999998</v>
      </c>
    </row>
    <row r="2171" spans="1:27" ht="15" customHeight="1" x14ac:dyDescent="0.25">
      <c r="A2171" s="37" t="str">
        <f t="shared" si="99"/>
        <v>LEDHCFIgnore</v>
      </c>
      <c r="B2171" s="37" t="str">
        <f>VLOOKUP(L2171,Mapping!D:F,3,0)</f>
        <v>Ignore</v>
      </c>
      <c r="C2171" s="37" t="str">
        <f>VLOOKUP(L2171,Mapping!D:G,4,0)</f>
        <v>Ignore</v>
      </c>
      <c r="D2171" s="38">
        <f t="shared" si="100"/>
        <v>-15.818458121999999</v>
      </c>
      <c r="E2171" s="38">
        <f t="shared" si="101"/>
        <v>-53.207327700999997</v>
      </c>
      <c r="F2171" s="37" t="str">
        <f>VLOOKUP(L2171,Mapping!D:H,5,0)</f>
        <v>AUM</v>
      </c>
      <c r="G2171" t="s">
        <v>562</v>
      </c>
      <c r="H2171" t="s">
        <v>2164</v>
      </c>
      <c r="I2171" t="s">
        <v>2165</v>
      </c>
      <c r="J2171">
        <v>101000</v>
      </c>
      <c r="K2171" t="s">
        <v>720</v>
      </c>
      <c r="L2171">
        <v>101100</v>
      </c>
      <c r="M2171">
        <v>0</v>
      </c>
      <c r="N2171" t="s">
        <v>721</v>
      </c>
      <c r="O2171" t="s">
        <v>565</v>
      </c>
      <c r="P2171">
        <v>-373888695.79000002</v>
      </c>
      <c r="Q2171">
        <v>0</v>
      </c>
      <c r="R2171">
        <v>-158184581.22</v>
      </c>
      <c r="S2171">
        <v>0</v>
      </c>
      <c r="T2171">
        <v>-532073277.00999999</v>
      </c>
      <c r="U2171">
        <v>0</v>
      </c>
      <c r="V2171">
        <v>-373888695.79000002</v>
      </c>
      <c r="W2171">
        <v>0</v>
      </c>
      <c r="X2171">
        <v>-158184581.22</v>
      </c>
      <c r="Y2171">
        <v>0</v>
      </c>
      <c r="Z2171">
        <v>-532073277.00999999</v>
      </c>
      <c r="AA2171">
        <v>0</v>
      </c>
    </row>
    <row r="2172" spans="1:27" ht="15" customHeight="1" x14ac:dyDescent="0.25">
      <c r="A2172" s="37" t="str">
        <f t="shared" si="99"/>
        <v>LEDHCFIgnore</v>
      </c>
      <c r="B2172" s="37" t="str">
        <f>VLOOKUP(L2172,Mapping!D:F,3,0)</f>
        <v>Ignore</v>
      </c>
      <c r="C2172" s="37" t="str">
        <f>VLOOKUP(L2172,Mapping!D:G,4,0)</f>
        <v>Ignore</v>
      </c>
      <c r="D2172" s="38">
        <f t="shared" si="100"/>
        <v>0</v>
      </c>
      <c r="E2172" s="38">
        <f t="shared" si="101"/>
        <v>-2.45001E-2</v>
      </c>
      <c r="F2172" s="37" t="str">
        <f>VLOOKUP(L2172,Mapping!D:H,5,0)</f>
        <v>AUM</v>
      </c>
      <c r="G2172" t="s">
        <v>562</v>
      </c>
      <c r="H2172" t="s">
        <v>2164</v>
      </c>
      <c r="I2172" t="s">
        <v>2165</v>
      </c>
      <c r="J2172">
        <v>110000</v>
      </c>
      <c r="K2172" t="s">
        <v>570</v>
      </c>
      <c r="L2172">
        <v>110116</v>
      </c>
      <c r="M2172">
        <v>0</v>
      </c>
      <c r="N2172" t="s">
        <v>573</v>
      </c>
      <c r="O2172" t="s">
        <v>565</v>
      </c>
      <c r="P2172">
        <v>-245001</v>
      </c>
      <c r="Q2172">
        <v>0</v>
      </c>
      <c r="R2172">
        <v>0</v>
      </c>
      <c r="S2172">
        <v>0</v>
      </c>
      <c r="T2172">
        <v>-245001</v>
      </c>
      <c r="U2172">
        <v>0</v>
      </c>
      <c r="V2172">
        <v>-245001</v>
      </c>
      <c r="W2172">
        <v>0</v>
      </c>
      <c r="X2172">
        <v>0</v>
      </c>
      <c r="Y2172">
        <v>0</v>
      </c>
      <c r="Z2172">
        <v>-245001</v>
      </c>
      <c r="AA2172">
        <v>0</v>
      </c>
    </row>
    <row r="2173" spans="1:27" ht="15" customHeight="1" x14ac:dyDescent="0.25">
      <c r="A2173" s="37" t="str">
        <f t="shared" si="99"/>
        <v>LEDHCFIgnore</v>
      </c>
      <c r="B2173" s="37" t="str">
        <f>VLOOKUP(L2173,Mapping!D:F,3,0)</f>
        <v>Ignore</v>
      </c>
      <c r="C2173" s="37" t="str">
        <f>VLOOKUP(L2173,Mapping!D:G,4,0)</f>
        <v>Ignore</v>
      </c>
      <c r="D2173" s="38">
        <f t="shared" si="100"/>
        <v>0</v>
      </c>
      <c r="E2173" s="38">
        <f t="shared" si="101"/>
        <v>-1.821334E-3</v>
      </c>
      <c r="F2173" s="37" t="str">
        <f>VLOOKUP(L2173,Mapping!D:H,5,0)</f>
        <v>AUM</v>
      </c>
      <c r="G2173" t="s">
        <v>562</v>
      </c>
      <c r="H2173" t="s">
        <v>2164</v>
      </c>
      <c r="I2173" t="s">
        <v>2165</v>
      </c>
      <c r="J2173">
        <v>110000</v>
      </c>
      <c r="K2173" t="s">
        <v>570</v>
      </c>
      <c r="L2173">
        <v>110125</v>
      </c>
      <c r="M2173">
        <v>0</v>
      </c>
      <c r="N2173" t="s">
        <v>1315</v>
      </c>
      <c r="O2173" t="s">
        <v>565</v>
      </c>
      <c r="P2173">
        <v>-18213.34</v>
      </c>
      <c r="Q2173">
        <v>0</v>
      </c>
      <c r="R2173">
        <v>0</v>
      </c>
      <c r="S2173">
        <v>0</v>
      </c>
      <c r="T2173">
        <v>-18213.34</v>
      </c>
      <c r="U2173">
        <v>0</v>
      </c>
      <c r="V2173">
        <v>-18213.34</v>
      </c>
      <c r="W2173">
        <v>0</v>
      </c>
      <c r="X2173">
        <v>0</v>
      </c>
      <c r="Y2173">
        <v>0</v>
      </c>
      <c r="Z2173">
        <v>-18213.34</v>
      </c>
      <c r="AA2173">
        <v>0</v>
      </c>
    </row>
    <row r="2174" spans="1:27" ht="15" customHeight="1" x14ac:dyDescent="0.25">
      <c r="A2174" s="37" t="str">
        <f t="shared" si="99"/>
        <v>LEDHCFIgnore</v>
      </c>
      <c r="B2174" s="37" t="str">
        <f>VLOOKUP(L2174,Mapping!D:F,3,0)</f>
        <v>Ignore</v>
      </c>
      <c r="C2174" s="37" t="str">
        <f>VLOOKUP(L2174,Mapping!D:G,4,0)</f>
        <v>Ignore</v>
      </c>
      <c r="D2174" s="38">
        <f t="shared" si="100"/>
        <v>1.0393349410000001</v>
      </c>
      <c r="E2174" s="38">
        <f t="shared" si="101"/>
        <v>-2.4328137390000002</v>
      </c>
      <c r="F2174" s="37" t="str">
        <f>VLOOKUP(L2174,Mapping!D:H,5,0)</f>
        <v>AUM</v>
      </c>
      <c r="G2174" t="s">
        <v>562</v>
      </c>
      <c r="H2174" t="s">
        <v>2164</v>
      </c>
      <c r="I2174" t="s">
        <v>2165</v>
      </c>
      <c r="J2174">
        <v>110000</v>
      </c>
      <c r="K2174" t="s">
        <v>570</v>
      </c>
      <c r="L2174">
        <v>110247</v>
      </c>
      <c r="M2174">
        <v>0</v>
      </c>
      <c r="N2174" t="s">
        <v>574</v>
      </c>
      <c r="O2174" t="s">
        <v>565</v>
      </c>
      <c r="P2174">
        <v>-34721486.799999997</v>
      </c>
      <c r="Q2174">
        <v>0</v>
      </c>
      <c r="R2174">
        <v>0</v>
      </c>
      <c r="S2174">
        <v>10393349.41</v>
      </c>
      <c r="T2174">
        <v>-24328137.390000001</v>
      </c>
      <c r="U2174">
        <v>0</v>
      </c>
      <c r="V2174">
        <v>-34721486.799999997</v>
      </c>
      <c r="W2174">
        <v>0</v>
      </c>
      <c r="X2174">
        <v>0</v>
      </c>
      <c r="Y2174">
        <v>10393349.41</v>
      </c>
      <c r="Z2174">
        <v>-24328137.390000001</v>
      </c>
      <c r="AA2174">
        <v>0</v>
      </c>
    </row>
    <row r="2175" spans="1:27" ht="15" customHeight="1" x14ac:dyDescent="0.25">
      <c r="A2175" s="37" t="str">
        <f t="shared" si="99"/>
        <v>LEDHCFIgnore</v>
      </c>
      <c r="B2175" s="37" t="str">
        <f>VLOOKUP(L2175,Mapping!D:F,3,0)</f>
        <v>Ignore</v>
      </c>
      <c r="C2175" s="37" t="str">
        <f>VLOOKUP(L2175,Mapping!D:G,4,0)</f>
        <v>Ignore</v>
      </c>
      <c r="D2175" s="38">
        <f t="shared" si="100"/>
        <v>5.8174999999999998E-3</v>
      </c>
      <c r="E2175" s="38">
        <f t="shared" si="101"/>
        <v>0</v>
      </c>
      <c r="F2175" s="37" t="str">
        <f>VLOOKUP(L2175,Mapping!D:H,5,0)</f>
        <v>AUM</v>
      </c>
      <c r="G2175" t="s">
        <v>562</v>
      </c>
      <c r="H2175" t="s">
        <v>2164</v>
      </c>
      <c r="I2175" t="s">
        <v>2165</v>
      </c>
      <c r="J2175">
        <v>132000</v>
      </c>
      <c r="K2175" t="s">
        <v>575</v>
      </c>
      <c r="L2175">
        <v>132100</v>
      </c>
      <c r="M2175">
        <v>0</v>
      </c>
      <c r="N2175" t="s">
        <v>723</v>
      </c>
      <c r="O2175" t="s">
        <v>565</v>
      </c>
      <c r="P2175">
        <v>-58175</v>
      </c>
      <c r="Q2175">
        <v>0</v>
      </c>
      <c r="R2175">
        <v>0</v>
      </c>
      <c r="S2175">
        <v>58175</v>
      </c>
      <c r="T2175">
        <v>0</v>
      </c>
      <c r="U2175">
        <v>0</v>
      </c>
      <c r="V2175">
        <v>-58175</v>
      </c>
      <c r="W2175">
        <v>0</v>
      </c>
      <c r="X2175">
        <v>0</v>
      </c>
      <c r="Y2175">
        <v>58175</v>
      </c>
      <c r="Z2175">
        <v>0</v>
      </c>
      <c r="AA2175">
        <v>0</v>
      </c>
    </row>
    <row r="2176" spans="1:27" ht="15" customHeight="1" x14ac:dyDescent="0.25">
      <c r="A2176" s="37" t="str">
        <f t="shared" si="99"/>
        <v>LEDHCFIgnore</v>
      </c>
      <c r="B2176" s="37" t="str">
        <f>VLOOKUP(L2176,Mapping!D:F,3,0)</f>
        <v>Ignore</v>
      </c>
      <c r="C2176" s="37" t="str">
        <f>VLOOKUP(L2176,Mapping!D:G,4,0)</f>
        <v>Ignore</v>
      </c>
      <c r="D2176" s="38">
        <f t="shared" si="100"/>
        <v>3.9909500000000001E-3</v>
      </c>
      <c r="E2176" s="38">
        <f t="shared" si="101"/>
        <v>-6.2257480000000006E-3</v>
      </c>
      <c r="F2176" s="37" t="str">
        <f>VLOOKUP(L2176,Mapping!D:H,5,0)</f>
        <v>AUM</v>
      </c>
      <c r="G2176" t="s">
        <v>562</v>
      </c>
      <c r="H2176" t="s">
        <v>2164</v>
      </c>
      <c r="I2176" t="s">
        <v>2165</v>
      </c>
      <c r="J2176">
        <v>132000</v>
      </c>
      <c r="K2176" t="s">
        <v>575</v>
      </c>
      <c r="L2176">
        <v>132121</v>
      </c>
      <c r="M2176">
        <v>0</v>
      </c>
      <c r="N2176" t="s">
        <v>576</v>
      </c>
      <c r="O2176" t="s">
        <v>565</v>
      </c>
      <c r="P2176">
        <v>-102166.98</v>
      </c>
      <c r="Q2176">
        <v>0</v>
      </c>
      <c r="R2176">
        <v>0</v>
      </c>
      <c r="S2176">
        <v>39909.5</v>
      </c>
      <c r="T2176">
        <v>-62257.48</v>
      </c>
      <c r="U2176">
        <v>0</v>
      </c>
      <c r="V2176">
        <v>-102166.98</v>
      </c>
      <c r="W2176">
        <v>0</v>
      </c>
      <c r="X2176">
        <v>0</v>
      </c>
      <c r="Y2176">
        <v>39909.5</v>
      </c>
      <c r="Z2176">
        <v>-62257.48</v>
      </c>
      <c r="AA2176">
        <v>0</v>
      </c>
    </row>
    <row r="2177" spans="1:27" ht="15" customHeight="1" x14ac:dyDescent="0.25">
      <c r="A2177" s="37" t="str">
        <f t="shared" si="99"/>
        <v>LEDHCFIgnore</v>
      </c>
      <c r="B2177" s="37" t="str">
        <f>VLOOKUP(L2177,Mapping!D:F,3,0)</f>
        <v>Ignore</v>
      </c>
      <c r="C2177" s="37" t="str">
        <f>VLOOKUP(L2177,Mapping!D:G,4,0)</f>
        <v>Ignore</v>
      </c>
      <c r="D2177" s="38">
        <f t="shared" si="100"/>
        <v>-0.398684276</v>
      </c>
      <c r="E2177" s="38">
        <f t="shared" si="101"/>
        <v>9.0000000000000006E-5</v>
      </c>
      <c r="F2177" s="37" t="str">
        <f>VLOOKUP(L2177,Mapping!D:H,5,0)</f>
        <v>AUM</v>
      </c>
      <c r="G2177" t="s">
        <v>562</v>
      </c>
      <c r="H2177" t="s">
        <v>2164</v>
      </c>
      <c r="I2177" t="s">
        <v>2165</v>
      </c>
      <c r="J2177">
        <v>132000</v>
      </c>
      <c r="K2177" t="s">
        <v>575</v>
      </c>
      <c r="L2177">
        <v>132124</v>
      </c>
      <c r="M2177">
        <v>0</v>
      </c>
      <c r="N2177" t="s">
        <v>577</v>
      </c>
      <c r="O2177" t="s">
        <v>565</v>
      </c>
      <c r="P2177">
        <v>0</v>
      </c>
      <c r="Q2177">
        <v>3987742.76</v>
      </c>
      <c r="R2177">
        <v>-3986842.76</v>
      </c>
      <c r="S2177">
        <v>0</v>
      </c>
      <c r="T2177">
        <v>0</v>
      </c>
      <c r="U2177">
        <v>900</v>
      </c>
      <c r="V2177">
        <v>0</v>
      </c>
      <c r="W2177">
        <v>3987742.76</v>
      </c>
      <c r="X2177">
        <v>-3986842.76</v>
      </c>
      <c r="Y2177">
        <v>0</v>
      </c>
      <c r="Z2177">
        <v>0</v>
      </c>
      <c r="AA2177">
        <v>900</v>
      </c>
    </row>
    <row r="2178" spans="1:27" ht="15" customHeight="1" x14ac:dyDescent="0.25">
      <c r="A2178" s="37" t="str">
        <f t="shared" si="99"/>
        <v>LEDHCFIgnore</v>
      </c>
      <c r="B2178" s="37" t="str">
        <f>VLOOKUP(L2178,Mapping!D:F,3,0)</f>
        <v>Ignore</v>
      </c>
      <c r="C2178" s="37" t="str">
        <f>VLOOKUP(L2178,Mapping!D:G,4,0)</f>
        <v>Ignore</v>
      </c>
      <c r="D2178" s="38">
        <f t="shared" si="100"/>
        <v>1.6830946999999999E-2</v>
      </c>
      <c r="E2178" s="38">
        <f t="shared" si="101"/>
        <v>-2.1169368000000001E-2</v>
      </c>
      <c r="F2178" s="37" t="str">
        <f>VLOOKUP(L2178,Mapping!D:H,5,0)</f>
        <v>AUM</v>
      </c>
      <c r="G2178" t="s">
        <v>562</v>
      </c>
      <c r="H2178" t="s">
        <v>2164</v>
      </c>
      <c r="I2178" t="s">
        <v>2165</v>
      </c>
      <c r="J2178">
        <v>140000</v>
      </c>
      <c r="K2178" t="s">
        <v>579</v>
      </c>
      <c r="L2178">
        <v>140500</v>
      </c>
      <c r="M2178">
        <v>0</v>
      </c>
      <c r="N2178" t="s">
        <v>584</v>
      </c>
      <c r="O2178" t="s">
        <v>565</v>
      </c>
      <c r="P2178">
        <v>-380003.15</v>
      </c>
      <c r="Q2178">
        <v>0</v>
      </c>
      <c r="R2178">
        <v>0</v>
      </c>
      <c r="S2178">
        <v>168309.47</v>
      </c>
      <c r="T2178">
        <v>-211693.68</v>
      </c>
      <c r="U2178">
        <v>0</v>
      </c>
      <c r="V2178">
        <v>-380003.15</v>
      </c>
      <c r="W2178">
        <v>0</v>
      </c>
      <c r="X2178">
        <v>0</v>
      </c>
      <c r="Y2178">
        <v>168309.47</v>
      </c>
      <c r="Z2178">
        <v>-211693.68</v>
      </c>
      <c r="AA2178">
        <v>0</v>
      </c>
    </row>
    <row r="2179" spans="1:27" ht="15" customHeight="1" x14ac:dyDescent="0.25">
      <c r="A2179" s="37" t="str">
        <f t="shared" si="99"/>
        <v>LEDHCFIgnore</v>
      </c>
      <c r="B2179" s="37" t="str">
        <f>VLOOKUP(L2179,Mapping!D:F,3,0)</f>
        <v>Ignore</v>
      </c>
      <c r="C2179" s="37" t="str">
        <f>VLOOKUP(L2179,Mapping!D:G,4,0)</f>
        <v>Ignore</v>
      </c>
      <c r="D2179" s="38">
        <f t="shared" si="100"/>
        <v>8.7767790000000002E-3</v>
      </c>
      <c r="E2179" s="38">
        <f t="shared" si="101"/>
        <v>-1.3334608000000001E-2</v>
      </c>
      <c r="F2179" s="37" t="str">
        <f>VLOOKUP(L2179,Mapping!D:H,5,0)</f>
        <v>AUM</v>
      </c>
      <c r="G2179" t="s">
        <v>562</v>
      </c>
      <c r="H2179" t="s">
        <v>2164</v>
      </c>
      <c r="I2179" t="s">
        <v>2165</v>
      </c>
      <c r="J2179">
        <v>140000</v>
      </c>
      <c r="K2179" t="s">
        <v>579</v>
      </c>
      <c r="L2179">
        <v>140551</v>
      </c>
      <c r="M2179">
        <v>0</v>
      </c>
      <c r="N2179" t="s">
        <v>926</v>
      </c>
      <c r="O2179" t="s">
        <v>565</v>
      </c>
      <c r="P2179">
        <v>-221113.87</v>
      </c>
      <c r="Q2179">
        <v>0</v>
      </c>
      <c r="R2179">
        <v>0</v>
      </c>
      <c r="S2179">
        <v>87767.79</v>
      </c>
      <c r="T2179">
        <v>-133346.08000000002</v>
      </c>
      <c r="U2179">
        <v>0</v>
      </c>
      <c r="V2179">
        <v>-221113.87</v>
      </c>
      <c r="W2179">
        <v>0</v>
      </c>
      <c r="X2179">
        <v>0</v>
      </c>
      <c r="Y2179">
        <v>87767.79</v>
      </c>
      <c r="Z2179">
        <v>-133346.08000000002</v>
      </c>
      <c r="AA2179">
        <v>0</v>
      </c>
    </row>
    <row r="2180" spans="1:27" ht="15" customHeight="1" x14ac:dyDescent="0.25">
      <c r="A2180" s="37" t="str">
        <f t="shared" ref="A2180:A2243" si="102">H2180&amp;B2180</f>
        <v>LEDHCFIgnore</v>
      </c>
      <c r="B2180" s="37" t="str">
        <f>VLOOKUP(L2180,Mapping!D:F,3,0)</f>
        <v>Ignore</v>
      </c>
      <c r="C2180" s="37" t="str">
        <f>VLOOKUP(L2180,Mapping!D:G,4,0)</f>
        <v>Ignore</v>
      </c>
      <c r="D2180" s="38">
        <f t="shared" ref="D2180:D2243" si="103">(X2180+Y2180)/10000000</f>
        <v>-1.1442280000000002E-3</v>
      </c>
      <c r="E2180" s="38">
        <f t="shared" ref="E2180:E2243" si="104">(Z2180+AA2180)/10000000</f>
        <v>-1.7784720000000001E-3</v>
      </c>
      <c r="F2180" s="37" t="str">
        <f>VLOOKUP(L2180,Mapping!D:H,5,0)</f>
        <v>AUM</v>
      </c>
      <c r="G2180" t="s">
        <v>562</v>
      </c>
      <c r="H2180" t="s">
        <v>2164</v>
      </c>
      <c r="I2180" t="s">
        <v>2165</v>
      </c>
      <c r="J2180">
        <v>152000</v>
      </c>
      <c r="K2180" t="s">
        <v>585</v>
      </c>
      <c r="L2180">
        <v>152248</v>
      </c>
      <c r="M2180">
        <v>0</v>
      </c>
      <c r="N2180" t="s">
        <v>590</v>
      </c>
      <c r="O2180" t="s">
        <v>565</v>
      </c>
      <c r="P2180">
        <v>-6342.44</v>
      </c>
      <c r="Q2180">
        <v>0</v>
      </c>
      <c r="R2180">
        <v>-11442.28</v>
      </c>
      <c r="S2180">
        <v>0</v>
      </c>
      <c r="T2180">
        <v>-17784.72</v>
      </c>
      <c r="U2180">
        <v>0</v>
      </c>
      <c r="V2180">
        <v>-6342.44</v>
      </c>
      <c r="W2180">
        <v>0</v>
      </c>
      <c r="X2180">
        <v>-11442.28</v>
      </c>
      <c r="Y2180">
        <v>0</v>
      </c>
      <c r="Z2180">
        <v>-17784.72</v>
      </c>
      <c r="AA2180">
        <v>0</v>
      </c>
    </row>
    <row r="2181" spans="1:27" ht="15" customHeight="1" x14ac:dyDescent="0.25">
      <c r="A2181" s="37" t="str">
        <f t="shared" si="102"/>
        <v>LEDHCFIgnore</v>
      </c>
      <c r="B2181" s="37" t="str">
        <f>VLOOKUP(L2181,Mapping!D:F,3,0)</f>
        <v>Ignore</v>
      </c>
      <c r="C2181" s="37" t="str">
        <f>VLOOKUP(L2181,Mapping!D:G,4,0)</f>
        <v>Ignore</v>
      </c>
      <c r="D2181" s="38">
        <f t="shared" si="103"/>
        <v>7.4997723670000003</v>
      </c>
      <c r="E2181" s="38">
        <f t="shared" si="104"/>
        <v>-27.852235199999999</v>
      </c>
      <c r="F2181" s="37" t="str">
        <f>VLOOKUP(L2181,Mapping!D:H,5,0)</f>
        <v>AUM</v>
      </c>
      <c r="G2181" t="s">
        <v>562</v>
      </c>
      <c r="H2181" t="s">
        <v>2164</v>
      </c>
      <c r="I2181" t="s">
        <v>2165</v>
      </c>
      <c r="J2181">
        <v>160000</v>
      </c>
      <c r="K2181" t="s">
        <v>591</v>
      </c>
      <c r="L2181">
        <v>161100</v>
      </c>
      <c r="M2181">
        <v>0</v>
      </c>
      <c r="N2181" t="s">
        <v>725</v>
      </c>
      <c r="O2181" t="s">
        <v>565</v>
      </c>
      <c r="P2181">
        <v>-353520075.67000002</v>
      </c>
      <c r="Q2181">
        <v>0</v>
      </c>
      <c r="R2181">
        <v>0</v>
      </c>
      <c r="S2181">
        <v>74997723.670000002</v>
      </c>
      <c r="T2181">
        <v>-278522352</v>
      </c>
      <c r="U2181">
        <v>0</v>
      </c>
      <c r="V2181">
        <v>-353520075.67000002</v>
      </c>
      <c r="W2181">
        <v>0</v>
      </c>
      <c r="X2181">
        <v>0</v>
      </c>
      <c r="Y2181">
        <v>74997723.670000002</v>
      </c>
      <c r="Z2181">
        <v>-278522352</v>
      </c>
      <c r="AA2181">
        <v>0</v>
      </c>
    </row>
    <row r="2182" spans="1:27" ht="15" customHeight="1" x14ac:dyDescent="0.25">
      <c r="A2182" s="37" t="str">
        <f t="shared" si="102"/>
        <v>LEDHCFIgnore</v>
      </c>
      <c r="B2182" s="37" t="str">
        <f>VLOOKUP(L2182,Mapping!D:F,3,0)</f>
        <v>Ignore</v>
      </c>
      <c r="C2182" s="37" t="str">
        <f>VLOOKUP(L2182,Mapping!D:G,4,0)</f>
        <v>Ignore</v>
      </c>
      <c r="D2182" s="38">
        <f t="shared" si="103"/>
        <v>-9.0221000000000002E-5</v>
      </c>
      <c r="E2182" s="38">
        <f t="shared" si="104"/>
        <v>-3.7773400000000001E-4</v>
      </c>
      <c r="F2182" s="37" t="str">
        <f>VLOOKUP(L2182,Mapping!D:H,5,0)</f>
        <v>AUM</v>
      </c>
      <c r="G2182" t="s">
        <v>562</v>
      </c>
      <c r="H2182" t="s">
        <v>2164</v>
      </c>
      <c r="I2182" t="s">
        <v>2165</v>
      </c>
      <c r="J2182">
        <v>212000</v>
      </c>
      <c r="K2182" t="s">
        <v>595</v>
      </c>
      <c r="L2182">
        <v>210123</v>
      </c>
      <c r="M2182">
        <v>0</v>
      </c>
      <c r="N2182" t="s">
        <v>1191</v>
      </c>
      <c r="O2182" t="s">
        <v>565</v>
      </c>
      <c r="P2182">
        <v>-2875.13</v>
      </c>
      <c r="Q2182">
        <v>0</v>
      </c>
      <c r="R2182">
        <v>-902.21</v>
      </c>
      <c r="S2182">
        <v>0</v>
      </c>
      <c r="T2182">
        <v>-3777.34</v>
      </c>
      <c r="U2182">
        <v>0</v>
      </c>
      <c r="V2182">
        <v>-2875.13</v>
      </c>
      <c r="W2182">
        <v>0</v>
      </c>
      <c r="X2182">
        <v>-902.21</v>
      </c>
      <c r="Y2182">
        <v>0</v>
      </c>
      <c r="Z2182">
        <v>-3777.34</v>
      </c>
      <c r="AA2182">
        <v>0</v>
      </c>
    </row>
    <row r="2183" spans="1:27" ht="15" customHeight="1" x14ac:dyDescent="0.25">
      <c r="A2183" s="37" t="str">
        <f t="shared" si="102"/>
        <v>LEDHCFIgnore</v>
      </c>
      <c r="B2183" s="37" t="str">
        <f>VLOOKUP(L2183,Mapping!D:F,3,0)</f>
        <v>Ignore</v>
      </c>
      <c r="C2183" s="37" t="str">
        <f>VLOOKUP(L2183,Mapping!D:G,4,0)</f>
        <v>Ignore</v>
      </c>
      <c r="D2183" s="38">
        <f t="shared" si="103"/>
        <v>-8.7767790000000002E-3</v>
      </c>
      <c r="E2183" s="38">
        <f t="shared" si="104"/>
        <v>1.3334608000000001E-2</v>
      </c>
      <c r="F2183" s="37" t="str">
        <f>VLOOKUP(L2183,Mapping!D:H,5,0)</f>
        <v>AUM</v>
      </c>
      <c r="G2183" t="s">
        <v>562</v>
      </c>
      <c r="H2183" t="s">
        <v>2164</v>
      </c>
      <c r="I2183" t="s">
        <v>2165</v>
      </c>
      <c r="J2183">
        <v>212000</v>
      </c>
      <c r="K2183" t="s">
        <v>595</v>
      </c>
      <c r="L2183">
        <v>210168</v>
      </c>
      <c r="M2183">
        <v>0</v>
      </c>
      <c r="N2183" t="s">
        <v>927</v>
      </c>
      <c r="O2183" t="s">
        <v>565</v>
      </c>
      <c r="P2183">
        <v>0</v>
      </c>
      <c r="Q2183">
        <v>221113.87</v>
      </c>
      <c r="R2183">
        <v>-87767.79</v>
      </c>
      <c r="S2183">
        <v>0</v>
      </c>
      <c r="T2183">
        <v>0</v>
      </c>
      <c r="U2183">
        <v>133346.08000000002</v>
      </c>
      <c r="V2183">
        <v>0</v>
      </c>
      <c r="W2183">
        <v>221113.87</v>
      </c>
      <c r="X2183">
        <v>-87767.79</v>
      </c>
      <c r="Y2183">
        <v>0</v>
      </c>
      <c r="Z2183">
        <v>0</v>
      </c>
      <c r="AA2183">
        <v>133346.08000000002</v>
      </c>
    </row>
    <row r="2184" spans="1:27" ht="15" customHeight="1" x14ac:dyDescent="0.25">
      <c r="A2184" s="37" t="str">
        <f t="shared" si="102"/>
        <v>LEDHCFIgnore</v>
      </c>
      <c r="B2184" s="37" t="str">
        <f>VLOOKUP(L2184,Mapping!D:F,3,0)</f>
        <v>Ignore</v>
      </c>
      <c r="C2184" s="37" t="str">
        <f>VLOOKUP(L2184,Mapping!D:G,4,0)</f>
        <v>Ignore</v>
      </c>
      <c r="D2184" s="38">
        <f t="shared" si="103"/>
        <v>7.042523299999999E-2</v>
      </c>
      <c r="E2184" s="38">
        <f t="shared" si="104"/>
        <v>7.042523299999999E-2</v>
      </c>
      <c r="F2184" s="37" t="str">
        <f>VLOOKUP(L2184,Mapping!D:H,5,0)</f>
        <v>AUM</v>
      </c>
      <c r="G2184" t="s">
        <v>562</v>
      </c>
      <c r="H2184" t="s">
        <v>2164</v>
      </c>
      <c r="I2184" t="s">
        <v>2165</v>
      </c>
      <c r="J2184">
        <v>212000</v>
      </c>
      <c r="K2184" t="s">
        <v>595</v>
      </c>
      <c r="L2184">
        <v>211114</v>
      </c>
      <c r="M2184">
        <v>0</v>
      </c>
      <c r="N2184" t="s">
        <v>701</v>
      </c>
      <c r="O2184" t="s">
        <v>565</v>
      </c>
      <c r="P2184">
        <v>0</v>
      </c>
      <c r="Q2184">
        <v>0</v>
      </c>
      <c r="R2184">
        <v>0</v>
      </c>
      <c r="S2184">
        <v>704252.33</v>
      </c>
      <c r="T2184">
        <v>0</v>
      </c>
      <c r="U2184">
        <v>704252.33</v>
      </c>
      <c r="V2184">
        <v>0</v>
      </c>
      <c r="W2184">
        <v>0</v>
      </c>
      <c r="X2184">
        <v>0</v>
      </c>
      <c r="Y2184">
        <v>704252.33</v>
      </c>
      <c r="Z2184">
        <v>0</v>
      </c>
      <c r="AA2184">
        <v>704252.33</v>
      </c>
    </row>
    <row r="2185" spans="1:27" ht="15" customHeight="1" x14ac:dyDescent="0.25">
      <c r="A2185" s="37" t="str">
        <f t="shared" si="102"/>
        <v>LEDHCFIgnore</v>
      </c>
      <c r="B2185" s="37" t="str">
        <f>VLOOKUP(L2185,Mapping!D:F,3,0)</f>
        <v>Ignore</v>
      </c>
      <c r="C2185" s="37" t="str">
        <f>VLOOKUP(L2185,Mapping!D:G,4,0)</f>
        <v>Ignore</v>
      </c>
      <c r="D2185" s="38">
        <f t="shared" si="103"/>
        <v>4.973646E-3</v>
      </c>
      <c r="E2185" s="38">
        <f t="shared" si="104"/>
        <v>4.9736490000000001E-3</v>
      </c>
      <c r="F2185" s="37" t="str">
        <f>VLOOKUP(L2185,Mapping!D:H,5,0)</f>
        <v>AUM</v>
      </c>
      <c r="G2185" t="s">
        <v>562</v>
      </c>
      <c r="H2185" t="s">
        <v>2164</v>
      </c>
      <c r="I2185" t="s">
        <v>2165</v>
      </c>
      <c r="J2185">
        <v>212000</v>
      </c>
      <c r="K2185" t="s">
        <v>595</v>
      </c>
      <c r="L2185">
        <v>212101</v>
      </c>
      <c r="M2185">
        <v>0</v>
      </c>
      <c r="N2185" t="s">
        <v>598</v>
      </c>
      <c r="O2185" t="s">
        <v>565</v>
      </c>
      <c r="P2185">
        <v>0</v>
      </c>
      <c r="Q2185">
        <v>0.03</v>
      </c>
      <c r="R2185">
        <v>0</v>
      </c>
      <c r="S2185">
        <v>49736.46</v>
      </c>
      <c r="T2185">
        <v>0</v>
      </c>
      <c r="U2185">
        <v>49736.49</v>
      </c>
      <c r="V2185">
        <v>0</v>
      </c>
      <c r="W2185">
        <v>0.03</v>
      </c>
      <c r="X2185">
        <v>0</v>
      </c>
      <c r="Y2185">
        <v>49736.46</v>
      </c>
      <c r="Z2185">
        <v>0</v>
      </c>
      <c r="AA2185">
        <v>49736.49</v>
      </c>
    </row>
    <row r="2186" spans="1:27" ht="15" customHeight="1" x14ac:dyDescent="0.25">
      <c r="A2186" s="37" t="str">
        <f t="shared" si="102"/>
        <v>LEDHCFIgnore</v>
      </c>
      <c r="B2186" s="37" t="str">
        <f>VLOOKUP(L2186,Mapping!D:F,3,0)</f>
        <v>Ignore</v>
      </c>
      <c r="C2186" s="37" t="str">
        <f>VLOOKUP(L2186,Mapping!D:G,4,0)</f>
        <v>Ignore</v>
      </c>
      <c r="D2186" s="38">
        <f t="shared" si="103"/>
        <v>4.5276800000000004E-4</v>
      </c>
      <c r="E2186" s="38">
        <f t="shared" si="104"/>
        <v>1.057896E-3</v>
      </c>
      <c r="F2186" s="37" t="str">
        <f>VLOOKUP(L2186,Mapping!D:H,5,0)</f>
        <v>AUM</v>
      </c>
      <c r="G2186" t="s">
        <v>562</v>
      </c>
      <c r="H2186" t="s">
        <v>2164</v>
      </c>
      <c r="I2186" t="s">
        <v>2165</v>
      </c>
      <c r="J2186">
        <v>212000</v>
      </c>
      <c r="K2186" t="s">
        <v>595</v>
      </c>
      <c r="L2186">
        <v>212109</v>
      </c>
      <c r="M2186">
        <v>0</v>
      </c>
      <c r="N2186" t="s">
        <v>1291</v>
      </c>
      <c r="O2186" t="s">
        <v>565</v>
      </c>
      <c r="P2186">
        <v>0</v>
      </c>
      <c r="Q2186">
        <v>6051.28</v>
      </c>
      <c r="R2186">
        <v>0</v>
      </c>
      <c r="S2186">
        <v>4527.68</v>
      </c>
      <c r="T2186">
        <v>0</v>
      </c>
      <c r="U2186">
        <v>10578.96</v>
      </c>
      <c r="V2186">
        <v>0</v>
      </c>
      <c r="W2186">
        <v>6051.28</v>
      </c>
      <c r="X2186">
        <v>0</v>
      </c>
      <c r="Y2186">
        <v>4527.68</v>
      </c>
      <c r="Z2186">
        <v>0</v>
      </c>
      <c r="AA2186">
        <v>10578.96</v>
      </c>
    </row>
    <row r="2187" spans="1:27" ht="15" customHeight="1" x14ac:dyDescent="0.25">
      <c r="A2187" s="37" t="str">
        <f t="shared" si="102"/>
        <v>LEDHCFIgnore</v>
      </c>
      <c r="B2187" s="37" t="str">
        <f>VLOOKUP(L2187,Mapping!D:F,3,0)</f>
        <v>Ignore</v>
      </c>
      <c r="C2187" s="37" t="str">
        <f>VLOOKUP(L2187,Mapping!D:G,4,0)</f>
        <v>Ignore</v>
      </c>
      <c r="D2187" s="38">
        <f t="shared" si="103"/>
        <v>2.7E-6</v>
      </c>
      <c r="E2187" s="38">
        <f t="shared" si="104"/>
        <v>6.1430000000000003E-6</v>
      </c>
      <c r="F2187" s="37" t="str">
        <f>VLOOKUP(L2187,Mapping!D:H,5,0)</f>
        <v>AUM</v>
      </c>
      <c r="G2187" t="s">
        <v>562</v>
      </c>
      <c r="H2187" t="s">
        <v>2164</v>
      </c>
      <c r="I2187" t="s">
        <v>2165</v>
      </c>
      <c r="J2187">
        <v>212000</v>
      </c>
      <c r="K2187" t="s">
        <v>595</v>
      </c>
      <c r="L2187">
        <v>212112</v>
      </c>
      <c r="M2187">
        <v>0</v>
      </c>
      <c r="N2187" t="s">
        <v>599</v>
      </c>
      <c r="O2187" t="s">
        <v>565</v>
      </c>
      <c r="P2187">
        <v>0</v>
      </c>
      <c r="Q2187">
        <v>34.43</v>
      </c>
      <c r="R2187">
        <v>0</v>
      </c>
      <c r="S2187">
        <v>27</v>
      </c>
      <c r="T2187">
        <v>0</v>
      </c>
      <c r="U2187">
        <v>61.43</v>
      </c>
      <c r="V2187">
        <v>0</v>
      </c>
      <c r="W2187">
        <v>34.43</v>
      </c>
      <c r="X2187">
        <v>0</v>
      </c>
      <c r="Y2187">
        <v>27</v>
      </c>
      <c r="Z2187">
        <v>0</v>
      </c>
      <c r="AA2187">
        <v>61.43</v>
      </c>
    </row>
    <row r="2188" spans="1:27" ht="15" customHeight="1" x14ac:dyDescent="0.25">
      <c r="A2188" s="37" t="str">
        <f t="shared" si="102"/>
        <v>LEDHCFIgnore</v>
      </c>
      <c r="B2188" s="37" t="str">
        <f>VLOOKUP(L2188,Mapping!D:F,3,0)</f>
        <v>Ignore</v>
      </c>
      <c r="C2188" s="37" t="str">
        <f>VLOOKUP(L2188,Mapping!D:G,4,0)</f>
        <v>Ignore</v>
      </c>
      <c r="D2188" s="38">
        <f t="shared" si="103"/>
        <v>2.7E-6</v>
      </c>
      <c r="E2188" s="38">
        <f t="shared" si="104"/>
        <v>6.1430000000000003E-6</v>
      </c>
      <c r="F2188" s="37" t="str">
        <f>VLOOKUP(L2188,Mapping!D:H,5,0)</f>
        <v>AUM</v>
      </c>
      <c r="G2188" t="s">
        <v>562</v>
      </c>
      <c r="H2188" t="s">
        <v>2164</v>
      </c>
      <c r="I2188" t="s">
        <v>2165</v>
      </c>
      <c r="J2188">
        <v>212000</v>
      </c>
      <c r="K2188" t="s">
        <v>595</v>
      </c>
      <c r="L2188">
        <v>212113</v>
      </c>
      <c r="M2188">
        <v>0</v>
      </c>
      <c r="N2188" t="s">
        <v>600</v>
      </c>
      <c r="O2188" t="s">
        <v>565</v>
      </c>
      <c r="P2188">
        <v>0</v>
      </c>
      <c r="Q2188">
        <v>34.43</v>
      </c>
      <c r="R2188">
        <v>0</v>
      </c>
      <c r="S2188">
        <v>27</v>
      </c>
      <c r="T2188">
        <v>0</v>
      </c>
      <c r="U2188">
        <v>61.43</v>
      </c>
      <c r="V2188">
        <v>0</v>
      </c>
      <c r="W2188">
        <v>34.43</v>
      </c>
      <c r="X2188">
        <v>0</v>
      </c>
      <c r="Y2188">
        <v>27</v>
      </c>
      <c r="Z2188">
        <v>0</v>
      </c>
      <c r="AA2188">
        <v>61.43</v>
      </c>
    </row>
    <row r="2189" spans="1:27" ht="15" customHeight="1" x14ac:dyDescent="0.25">
      <c r="A2189" s="37" t="str">
        <f t="shared" si="102"/>
        <v>LEDHCFIgnore</v>
      </c>
      <c r="B2189" s="37" t="str">
        <f>VLOOKUP(L2189,Mapping!D:F,3,0)</f>
        <v>Ignore</v>
      </c>
      <c r="C2189" s="37" t="str">
        <f>VLOOKUP(L2189,Mapping!D:G,4,0)</f>
        <v>Ignore</v>
      </c>
      <c r="D2189" s="38">
        <f t="shared" si="103"/>
        <v>2.4594999999999997E-5</v>
      </c>
      <c r="E2189" s="38">
        <f t="shared" si="104"/>
        <v>9.0478999999999999E-5</v>
      </c>
      <c r="F2189" s="37" t="str">
        <f>VLOOKUP(L2189,Mapping!D:H,5,0)</f>
        <v>AUM</v>
      </c>
      <c r="G2189" t="s">
        <v>562</v>
      </c>
      <c r="H2189" t="s">
        <v>2164</v>
      </c>
      <c r="I2189" t="s">
        <v>2165</v>
      </c>
      <c r="J2189">
        <v>212000</v>
      </c>
      <c r="K2189" t="s">
        <v>595</v>
      </c>
      <c r="L2189">
        <v>212114</v>
      </c>
      <c r="M2189">
        <v>0</v>
      </c>
      <c r="N2189" t="s">
        <v>601</v>
      </c>
      <c r="O2189" t="s">
        <v>565</v>
      </c>
      <c r="P2189">
        <v>0</v>
      </c>
      <c r="Q2189">
        <v>658.84</v>
      </c>
      <c r="R2189">
        <v>0</v>
      </c>
      <c r="S2189">
        <v>245.95</v>
      </c>
      <c r="T2189">
        <v>0</v>
      </c>
      <c r="U2189">
        <v>904.79</v>
      </c>
      <c r="V2189">
        <v>0</v>
      </c>
      <c r="W2189">
        <v>658.84</v>
      </c>
      <c r="X2189">
        <v>0</v>
      </c>
      <c r="Y2189">
        <v>245.95</v>
      </c>
      <c r="Z2189">
        <v>0</v>
      </c>
      <c r="AA2189">
        <v>904.79</v>
      </c>
    </row>
    <row r="2190" spans="1:27" ht="15" customHeight="1" x14ac:dyDescent="0.25">
      <c r="A2190" s="37" t="str">
        <f t="shared" si="102"/>
        <v>LEDHCFIgnore</v>
      </c>
      <c r="B2190" s="37" t="str">
        <f>VLOOKUP(L2190,Mapping!D:F,3,0)</f>
        <v>Ignore</v>
      </c>
      <c r="C2190" s="37" t="str">
        <f>VLOOKUP(L2190,Mapping!D:G,4,0)</f>
        <v>Ignore</v>
      </c>
      <c r="D2190" s="38">
        <f t="shared" si="103"/>
        <v>2.37025E-4</v>
      </c>
      <c r="E2190" s="38">
        <f t="shared" si="104"/>
        <v>2.45937E-4</v>
      </c>
      <c r="F2190" s="37" t="str">
        <f>VLOOKUP(L2190,Mapping!D:H,5,0)</f>
        <v>AUM</v>
      </c>
      <c r="G2190" t="s">
        <v>562</v>
      </c>
      <c r="H2190" t="s">
        <v>2164</v>
      </c>
      <c r="I2190" t="s">
        <v>2165</v>
      </c>
      <c r="J2190">
        <v>212000</v>
      </c>
      <c r="K2190" t="s">
        <v>595</v>
      </c>
      <c r="L2190">
        <v>212117</v>
      </c>
      <c r="M2190">
        <v>0</v>
      </c>
      <c r="N2190" t="s">
        <v>865</v>
      </c>
      <c r="O2190" t="s">
        <v>565</v>
      </c>
      <c r="P2190">
        <v>0</v>
      </c>
      <c r="Q2190">
        <v>89.12</v>
      </c>
      <c r="R2190">
        <v>0</v>
      </c>
      <c r="S2190">
        <v>2370.25</v>
      </c>
      <c r="T2190">
        <v>0</v>
      </c>
      <c r="U2190">
        <v>2459.37</v>
      </c>
      <c r="V2190">
        <v>0</v>
      </c>
      <c r="W2190">
        <v>89.12</v>
      </c>
      <c r="X2190">
        <v>0</v>
      </c>
      <c r="Y2190">
        <v>2370.25</v>
      </c>
      <c r="Z2190">
        <v>0</v>
      </c>
      <c r="AA2190">
        <v>2459.37</v>
      </c>
    </row>
    <row r="2191" spans="1:27" ht="15" customHeight="1" x14ac:dyDescent="0.25">
      <c r="A2191" s="37" t="str">
        <f t="shared" si="102"/>
        <v>LEDHCFIgnore</v>
      </c>
      <c r="B2191" s="37" t="str">
        <f>VLOOKUP(L2191,Mapping!D:F,3,0)</f>
        <v>Ignore</v>
      </c>
      <c r="C2191" s="37" t="str">
        <f>VLOOKUP(L2191,Mapping!D:G,4,0)</f>
        <v>Ignore</v>
      </c>
      <c r="D2191" s="38">
        <f t="shared" si="103"/>
        <v>5.5885870999999997E-2</v>
      </c>
      <c r="E2191" s="38">
        <f t="shared" si="104"/>
        <v>0.10388586999999999</v>
      </c>
      <c r="F2191" s="37" t="str">
        <f>VLOOKUP(L2191,Mapping!D:H,5,0)</f>
        <v>AUM</v>
      </c>
      <c r="G2191" t="s">
        <v>562</v>
      </c>
      <c r="H2191" t="s">
        <v>2164</v>
      </c>
      <c r="I2191" t="s">
        <v>2165</v>
      </c>
      <c r="J2191">
        <v>212000</v>
      </c>
      <c r="K2191" t="s">
        <v>595</v>
      </c>
      <c r="L2191">
        <v>212121</v>
      </c>
      <c r="M2191">
        <v>0</v>
      </c>
      <c r="N2191" t="s">
        <v>602</v>
      </c>
      <c r="O2191" t="s">
        <v>565</v>
      </c>
      <c r="P2191">
        <v>0</v>
      </c>
      <c r="Q2191">
        <v>479999.99</v>
      </c>
      <c r="R2191">
        <v>0</v>
      </c>
      <c r="S2191">
        <v>558858.71</v>
      </c>
      <c r="T2191">
        <v>0</v>
      </c>
      <c r="U2191">
        <v>1038858.7</v>
      </c>
      <c r="V2191">
        <v>0</v>
      </c>
      <c r="W2191">
        <v>479999.99</v>
      </c>
      <c r="X2191">
        <v>0</v>
      </c>
      <c r="Y2191">
        <v>558858.71</v>
      </c>
      <c r="Z2191">
        <v>0</v>
      </c>
      <c r="AA2191">
        <v>1038858.7</v>
      </c>
    </row>
    <row r="2192" spans="1:27" ht="15" customHeight="1" x14ac:dyDescent="0.25">
      <c r="A2192" s="37" t="str">
        <f t="shared" si="102"/>
        <v>LEDHCFIgnore</v>
      </c>
      <c r="B2192" s="37" t="str">
        <f>VLOOKUP(L2192,Mapping!D:F,3,0)</f>
        <v>Ignore</v>
      </c>
      <c r="C2192" s="37" t="str">
        <f>VLOOKUP(L2192,Mapping!D:G,4,0)</f>
        <v>Ignore</v>
      </c>
      <c r="D2192" s="38">
        <f t="shared" si="103"/>
        <v>0.57705989199999996</v>
      </c>
      <c r="E2192" s="38">
        <f t="shared" si="104"/>
        <v>0.57710989199999996</v>
      </c>
      <c r="F2192" s="37" t="str">
        <f>VLOOKUP(L2192,Mapping!D:H,5,0)</f>
        <v>AUM</v>
      </c>
      <c r="G2192" t="s">
        <v>562</v>
      </c>
      <c r="H2192" t="s">
        <v>2164</v>
      </c>
      <c r="I2192" t="s">
        <v>2165</v>
      </c>
      <c r="J2192">
        <v>212000</v>
      </c>
      <c r="K2192" t="s">
        <v>595</v>
      </c>
      <c r="L2192">
        <v>212124</v>
      </c>
      <c r="M2192">
        <v>0</v>
      </c>
      <c r="N2192" t="s">
        <v>603</v>
      </c>
      <c r="O2192" t="s">
        <v>565</v>
      </c>
      <c r="P2192">
        <v>0</v>
      </c>
      <c r="Q2192">
        <v>500</v>
      </c>
      <c r="R2192">
        <v>0</v>
      </c>
      <c r="S2192">
        <v>5770598.9199999999</v>
      </c>
      <c r="T2192">
        <v>0</v>
      </c>
      <c r="U2192">
        <v>5771098.9199999999</v>
      </c>
      <c r="V2192">
        <v>0</v>
      </c>
      <c r="W2192">
        <v>500</v>
      </c>
      <c r="X2192">
        <v>0</v>
      </c>
      <c r="Y2192">
        <v>5770598.9199999999</v>
      </c>
      <c r="Z2192">
        <v>0</v>
      </c>
      <c r="AA2192">
        <v>5771098.9199999999</v>
      </c>
    </row>
    <row r="2193" spans="1:27" ht="15" customHeight="1" x14ac:dyDescent="0.25">
      <c r="A2193" s="37" t="str">
        <f t="shared" si="102"/>
        <v>LEDHCFIgnore</v>
      </c>
      <c r="B2193" s="37" t="str">
        <f>VLOOKUP(L2193,Mapping!D:F,3,0)</f>
        <v>Ignore</v>
      </c>
      <c r="C2193" s="37" t="str">
        <f>VLOOKUP(L2193,Mapping!D:G,4,0)</f>
        <v>Ignore</v>
      </c>
      <c r="D2193" s="38">
        <f t="shared" si="103"/>
        <v>4.9086599999999996E-4</v>
      </c>
      <c r="E2193" s="38">
        <f t="shared" si="104"/>
        <v>4.8550299999999998E-4</v>
      </c>
      <c r="F2193" s="37" t="str">
        <f>VLOOKUP(L2193,Mapping!D:H,5,0)</f>
        <v>AUM</v>
      </c>
      <c r="G2193" t="s">
        <v>562</v>
      </c>
      <c r="H2193" t="s">
        <v>2164</v>
      </c>
      <c r="I2193" t="s">
        <v>2165</v>
      </c>
      <c r="J2193">
        <v>212000</v>
      </c>
      <c r="K2193" t="s">
        <v>595</v>
      </c>
      <c r="L2193">
        <v>212132</v>
      </c>
      <c r="M2193">
        <v>0</v>
      </c>
      <c r="N2193" t="s">
        <v>1192</v>
      </c>
      <c r="O2193" t="s">
        <v>565</v>
      </c>
      <c r="P2193">
        <v>-53.63</v>
      </c>
      <c r="Q2193">
        <v>0</v>
      </c>
      <c r="R2193">
        <v>0</v>
      </c>
      <c r="S2193">
        <v>4908.66</v>
      </c>
      <c r="T2193">
        <v>0</v>
      </c>
      <c r="U2193">
        <v>4855.03</v>
      </c>
      <c r="V2193">
        <v>-53.63</v>
      </c>
      <c r="W2193">
        <v>0</v>
      </c>
      <c r="X2193">
        <v>0</v>
      </c>
      <c r="Y2193">
        <v>4908.66</v>
      </c>
      <c r="Z2193">
        <v>0</v>
      </c>
      <c r="AA2193">
        <v>4855.03</v>
      </c>
    </row>
    <row r="2194" spans="1:27" ht="15" customHeight="1" x14ac:dyDescent="0.25">
      <c r="A2194" s="37" t="str">
        <f t="shared" si="102"/>
        <v>LEDHCFIgnore</v>
      </c>
      <c r="B2194" s="37" t="str">
        <f>VLOOKUP(L2194,Mapping!D:F,3,0)</f>
        <v>Ignore</v>
      </c>
      <c r="C2194" s="37" t="str">
        <f>VLOOKUP(L2194,Mapping!D:G,4,0)</f>
        <v>Ignore</v>
      </c>
      <c r="D2194" s="38">
        <f t="shared" si="103"/>
        <v>-0.60511259100000003</v>
      </c>
      <c r="E2194" s="38">
        <f t="shared" si="104"/>
        <v>0</v>
      </c>
      <c r="F2194" s="37" t="str">
        <f>VLOOKUP(L2194,Mapping!D:H,5,0)</f>
        <v>AUM</v>
      </c>
      <c r="G2194" t="s">
        <v>562</v>
      </c>
      <c r="H2194" t="s">
        <v>2164</v>
      </c>
      <c r="I2194" t="s">
        <v>2165</v>
      </c>
      <c r="J2194">
        <v>212000</v>
      </c>
      <c r="K2194" t="s">
        <v>595</v>
      </c>
      <c r="L2194">
        <v>212150</v>
      </c>
      <c r="M2194">
        <v>0</v>
      </c>
      <c r="N2194" t="s">
        <v>821</v>
      </c>
      <c r="O2194" t="s">
        <v>565</v>
      </c>
      <c r="P2194">
        <v>0</v>
      </c>
      <c r="Q2194">
        <v>6051125.9100000001</v>
      </c>
      <c r="R2194">
        <v>-6051125.9100000001</v>
      </c>
      <c r="S2194">
        <v>0</v>
      </c>
      <c r="T2194">
        <v>0</v>
      </c>
      <c r="U2194">
        <v>0</v>
      </c>
      <c r="V2194">
        <v>0</v>
      </c>
      <c r="W2194">
        <v>6051125.9100000001</v>
      </c>
      <c r="X2194">
        <v>-6051125.9100000001</v>
      </c>
      <c r="Y2194">
        <v>0</v>
      </c>
      <c r="Z2194">
        <v>0</v>
      </c>
      <c r="AA2194">
        <v>0</v>
      </c>
    </row>
    <row r="2195" spans="1:27" ht="15" customHeight="1" x14ac:dyDescent="0.25">
      <c r="A2195" s="37" t="str">
        <f t="shared" si="102"/>
        <v>LEDHCFIgnore</v>
      </c>
      <c r="B2195" s="37" t="str">
        <f>VLOOKUP(L2195,Mapping!D:F,3,0)</f>
        <v>Ignore</v>
      </c>
      <c r="C2195" s="37" t="str">
        <f>VLOOKUP(L2195,Mapping!D:G,4,0)</f>
        <v>Ignore</v>
      </c>
      <c r="D2195" s="38">
        <f t="shared" si="103"/>
        <v>6.2418199999999993E-4</v>
      </c>
      <c r="E2195" s="38">
        <f t="shared" si="104"/>
        <v>8.763550000000001E-4</v>
      </c>
      <c r="F2195" s="37" t="str">
        <f>VLOOKUP(L2195,Mapping!D:H,5,0)</f>
        <v>AUM</v>
      </c>
      <c r="G2195" t="s">
        <v>562</v>
      </c>
      <c r="H2195" t="s">
        <v>2164</v>
      </c>
      <c r="I2195" t="s">
        <v>2165</v>
      </c>
      <c r="J2195">
        <v>212000</v>
      </c>
      <c r="K2195" t="s">
        <v>595</v>
      </c>
      <c r="L2195">
        <v>212185</v>
      </c>
      <c r="M2195">
        <v>0</v>
      </c>
      <c r="N2195" t="s">
        <v>928</v>
      </c>
      <c r="O2195" t="s">
        <v>565</v>
      </c>
      <c r="P2195">
        <v>0</v>
      </c>
      <c r="Q2195">
        <v>2521.73</v>
      </c>
      <c r="R2195">
        <v>0</v>
      </c>
      <c r="S2195">
        <v>6241.82</v>
      </c>
      <c r="T2195">
        <v>0</v>
      </c>
      <c r="U2195">
        <v>8763.5500000000011</v>
      </c>
      <c r="V2195">
        <v>0</v>
      </c>
      <c r="W2195">
        <v>2521.73</v>
      </c>
      <c r="X2195">
        <v>0</v>
      </c>
      <c r="Y2195">
        <v>6241.82</v>
      </c>
      <c r="Z2195">
        <v>0</v>
      </c>
      <c r="AA2195">
        <v>8763.5500000000011</v>
      </c>
    </row>
    <row r="2196" spans="1:27" ht="15" customHeight="1" x14ac:dyDescent="0.25">
      <c r="A2196" s="37" t="str">
        <f t="shared" si="102"/>
        <v>LEDHCFIgnore</v>
      </c>
      <c r="B2196" s="37" t="str">
        <f>VLOOKUP(L2196,Mapping!D:F,3,0)</f>
        <v>Ignore</v>
      </c>
      <c r="C2196" s="37" t="str">
        <f>VLOOKUP(L2196,Mapping!D:G,4,0)</f>
        <v>Ignore</v>
      </c>
      <c r="D2196" s="38">
        <f t="shared" si="103"/>
        <v>2.2844099999999999E-4</v>
      </c>
      <c r="E2196" s="38">
        <f t="shared" si="104"/>
        <v>2.2844099999999999E-4</v>
      </c>
      <c r="F2196" s="37" t="str">
        <f>VLOOKUP(L2196,Mapping!D:H,5,0)</f>
        <v>AUM</v>
      </c>
      <c r="G2196" t="s">
        <v>562</v>
      </c>
      <c r="H2196" t="s">
        <v>2164</v>
      </c>
      <c r="I2196" t="s">
        <v>2165</v>
      </c>
      <c r="J2196">
        <v>212000</v>
      </c>
      <c r="K2196" t="s">
        <v>595</v>
      </c>
      <c r="L2196">
        <v>212186</v>
      </c>
      <c r="M2196">
        <v>0</v>
      </c>
      <c r="N2196" t="s">
        <v>1377</v>
      </c>
      <c r="O2196" t="s">
        <v>565</v>
      </c>
      <c r="P2196">
        <v>0</v>
      </c>
      <c r="Q2196">
        <v>0</v>
      </c>
      <c r="R2196">
        <v>0</v>
      </c>
      <c r="S2196">
        <v>2284.41</v>
      </c>
      <c r="T2196">
        <v>0</v>
      </c>
      <c r="U2196">
        <v>2284.41</v>
      </c>
      <c r="V2196">
        <v>0</v>
      </c>
      <c r="W2196">
        <v>0</v>
      </c>
      <c r="X2196">
        <v>0</v>
      </c>
      <c r="Y2196">
        <v>2284.41</v>
      </c>
      <c r="Z2196">
        <v>0</v>
      </c>
      <c r="AA2196">
        <v>2284.41</v>
      </c>
    </row>
    <row r="2197" spans="1:27" ht="15" customHeight="1" x14ac:dyDescent="0.25">
      <c r="A2197" s="37" t="str">
        <f t="shared" si="102"/>
        <v>LEDHCFIgnore</v>
      </c>
      <c r="B2197" s="37" t="str">
        <f>VLOOKUP(L2197,Mapping!D:F,3,0)</f>
        <v>Ignore</v>
      </c>
      <c r="C2197" s="37" t="str">
        <f>VLOOKUP(L2197,Mapping!D:G,4,0)</f>
        <v>Ignore</v>
      </c>
      <c r="D2197" s="38">
        <f t="shared" si="103"/>
        <v>3.0069489000000001E-2</v>
      </c>
      <c r="E2197" s="38">
        <f t="shared" si="104"/>
        <v>2.9858371000000002E-2</v>
      </c>
      <c r="F2197" s="37" t="str">
        <f>VLOOKUP(L2197,Mapping!D:H,5,0)</f>
        <v>AUM</v>
      </c>
      <c r="G2197" t="s">
        <v>562</v>
      </c>
      <c r="H2197" t="s">
        <v>2164</v>
      </c>
      <c r="I2197" t="s">
        <v>2165</v>
      </c>
      <c r="J2197">
        <v>212000</v>
      </c>
      <c r="K2197" t="s">
        <v>595</v>
      </c>
      <c r="L2197">
        <v>212187</v>
      </c>
      <c r="M2197">
        <v>0</v>
      </c>
      <c r="N2197" t="s">
        <v>1023</v>
      </c>
      <c r="O2197" t="s">
        <v>565</v>
      </c>
      <c r="P2197">
        <v>-2111.1799999999998</v>
      </c>
      <c r="Q2197">
        <v>0</v>
      </c>
      <c r="R2197">
        <v>0</v>
      </c>
      <c r="S2197">
        <v>300694.89</v>
      </c>
      <c r="T2197">
        <v>0</v>
      </c>
      <c r="U2197">
        <v>298583.71000000002</v>
      </c>
      <c r="V2197">
        <v>-2111.1799999999998</v>
      </c>
      <c r="W2197">
        <v>0</v>
      </c>
      <c r="X2197">
        <v>0</v>
      </c>
      <c r="Y2197">
        <v>300694.89</v>
      </c>
      <c r="Z2197">
        <v>0</v>
      </c>
      <c r="AA2197">
        <v>298583.71000000002</v>
      </c>
    </row>
    <row r="2198" spans="1:27" ht="15" customHeight="1" x14ac:dyDescent="0.25">
      <c r="A2198" s="37" t="str">
        <f t="shared" si="102"/>
        <v>LEDHCFIgnore</v>
      </c>
      <c r="B2198" s="37" t="str">
        <f>VLOOKUP(L2198,Mapping!D:F,3,0)</f>
        <v>Ignore</v>
      </c>
      <c r="C2198" s="37" t="str">
        <f>VLOOKUP(L2198,Mapping!D:G,4,0)</f>
        <v>Ignore</v>
      </c>
      <c r="D2198" s="38">
        <f t="shared" si="103"/>
        <v>5.1057000000000003E-5</v>
      </c>
      <c r="E2198" s="38">
        <f t="shared" si="104"/>
        <v>5.2800000000000003E-5</v>
      </c>
      <c r="F2198" s="37" t="str">
        <f>VLOOKUP(L2198,Mapping!D:H,5,0)</f>
        <v>AUM</v>
      </c>
      <c r="G2198" t="s">
        <v>562</v>
      </c>
      <c r="H2198" t="s">
        <v>2164</v>
      </c>
      <c r="I2198" t="s">
        <v>2165</v>
      </c>
      <c r="J2198">
        <v>212000</v>
      </c>
      <c r="K2198" t="s">
        <v>595</v>
      </c>
      <c r="L2198">
        <v>212191</v>
      </c>
      <c r="M2198">
        <v>0</v>
      </c>
      <c r="N2198" t="s">
        <v>1193</v>
      </c>
      <c r="O2198" t="s">
        <v>565</v>
      </c>
      <c r="P2198">
        <v>0</v>
      </c>
      <c r="Q2198">
        <v>17.43</v>
      </c>
      <c r="R2198">
        <v>0</v>
      </c>
      <c r="S2198">
        <v>510.57</v>
      </c>
      <c r="T2198">
        <v>0</v>
      </c>
      <c r="U2198">
        <v>528</v>
      </c>
      <c r="V2198">
        <v>0</v>
      </c>
      <c r="W2198">
        <v>17.43</v>
      </c>
      <c r="X2198">
        <v>0</v>
      </c>
      <c r="Y2198">
        <v>510.57</v>
      </c>
      <c r="Z2198">
        <v>0</v>
      </c>
      <c r="AA2198">
        <v>528</v>
      </c>
    </row>
    <row r="2199" spans="1:27" ht="15" customHeight="1" x14ac:dyDescent="0.25">
      <c r="A2199" s="37" t="str">
        <f t="shared" si="102"/>
        <v>LEDHCFIgnore</v>
      </c>
      <c r="B2199" s="37" t="str">
        <f>VLOOKUP(L2199,Mapping!D:F,3,0)</f>
        <v>Ignore</v>
      </c>
      <c r="C2199" s="37" t="str">
        <f>VLOOKUP(L2199,Mapping!D:G,4,0)</f>
        <v>Ignore</v>
      </c>
      <c r="D2199" s="38">
        <f t="shared" si="103"/>
        <v>0</v>
      </c>
      <c r="E2199" s="38">
        <f t="shared" si="104"/>
        <v>2.16E-3</v>
      </c>
      <c r="F2199" s="37" t="str">
        <f>VLOOKUP(L2199,Mapping!D:H,5,0)</f>
        <v>AUM</v>
      </c>
      <c r="G2199" t="s">
        <v>562</v>
      </c>
      <c r="H2199" t="s">
        <v>2164</v>
      </c>
      <c r="I2199" t="s">
        <v>2165</v>
      </c>
      <c r="J2199">
        <v>212000</v>
      </c>
      <c r="K2199" t="s">
        <v>595</v>
      </c>
      <c r="L2199">
        <v>212194</v>
      </c>
      <c r="M2199">
        <v>0</v>
      </c>
      <c r="N2199" t="s">
        <v>605</v>
      </c>
      <c r="O2199" t="s">
        <v>565</v>
      </c>
      <c r="P2199">
        <v>0</v>
      </c>
      <c r="Q2199">
        <v>21600</v>
      </c>
      <c r="R2199">
        <v>0</v>
      </c>
      <c r="S2199">
        <v>0</v>
      </c>
      <c r="T2199">
        <v>0</v>
      </c>
      <c r="U2199">
        <v>21600</v>
      </c>
      <c r="V2199">
        <v>0</v>
      </c>
      <c r="W2199">
        <v>21600</v>
      </c>
      <c r="X2199">
        <v>0</v>
      </c>
      <c r="Y2199">
        <v>0</v>
      </c>
      <c r="Z2199">
        <v>0</v>
      </c>
      <c r="AA2199">
        <v>21600</v>
      </c>
    </row>
    <row r="2200" spans="1:27" ht="15" customHeight="1" x14ac:dyDescent="0.25">
      <c r="A2200" s="37" t="str">
        <f t="shared" si="102"/>
        <v>LEDHCFIgnore</v>
      </c>
      <c r="B2200" s="37" t="str">
        <f>VLOOKUP(L2200,Mapping!D:F,3,0)</f>
        <v>Ignore</v>
      </c>
      <c r="C2200" s="37" t="str">
        <f>VLOOKUP(L2200,Mapping!D:G,4,0)</f>
        <v>Ignore</v>
      </c>
      <c r="D2200" s="38">
        <f t="shared" si="103"/>
        <v>1.3397699999999999E-4</v>
      </c>
      <c r="E2200" s="38">
        <f t="shared" si="104"/>
        <v>1.80817E-4</v>
      </c>
      <c r="F2200" s="37" t="str">
        <f>VLOOKUP(L2200,Mapping!D:H,5,0)</f>
        <v>AUM</v>
      </c>
      <c r="G2200" t="s">
        <v>562</v>
      </c>
      <c r="H2200" t="s">
        <v>2164</v>
      </c>
      <c r="I2200" t="s">
        <v>2165</v>
      </c>
      <c r="J2200">
        <v>212000</v>
      </c>
      <c r="K2200" t="s">
        <v>595</v>
      </c>
      <c r="L2200">
        <v>212195</v>
      </c>
      <c r="M2200">
        <v>0</v>
      </c>
      <c r="N2200" t="s">
        <v>2247</v>
      </c>
      <c r="O2200" t="s">
        <v>565</v>
      </c>
      <c r="P2200">
        <v>0</v>
      </c>
      <c r="Q2200">
        <v>468.4</v>
      </c>
      <c r="R2200">
        <v>0</v>
      </c>
      <c r="S2200">
        <v>1339.77</v>
      </c>
      <c r="T2200">
        <v>0</v>
      </c>
      <c r="U2200">
        <v>1808.17</v>
      </c>
      <c r="V2200">
        <v>0</v>
      </c>
      <c r="W2200">
        <v>468.4</v>
      </c>
      <c r="X2200">
        <v>0</v>
      </c>
      <c r="Y2200">
        <v>1339.77</v>
      </c>
      <c r="Z2200">
        <v>0</v>
      </c>
      <c r="AA2200">
        <v>1808.17</v>
      </c>
    </row>
    <row r="2201" spans="1:27" ht="15" customHeight="1" x14ac:dyDescent="0.25">
      <c r="A2201" s="37" t="str">
        <f t="shared" si="102"/>
        <v>LEDHCFIgnore</v>
      </c>
      <c r="B2201" s="37" t="str">
        <f>VLOOKUP(L2201,Mapping!D:F,3,0)</f>
        <v>Ignore</v>
      </c>
      <c r="C2201" s="37" t="str">
        <f>VLOOKUP(L2201,Mapping!D:G,4,0)</f>
        <v>Ignore</v>
      </c>
      <c r="D2201" s="38">
        <f t="shared" si="103"/>
        <v>3.1118600000000003E-4</v>
      </c>
      <c r="E2201" s="38">
        <f t="shared" si="104"/>
        <v>5.4000000000000001E-4</v>
      </c>
      <c r="F2201" s="37" t="str">
        <f>VLOOKUP(L2201,Mapping!D:H,5,0)</f>
        <v>AUM</v>
      </c>
      <c r="G2201" t="s">
        <v>562</v>
      </c>
      <c r="H2201" t="s">
        <v>2164</v>
      </c>
      <c r="I2201" t="s">
        <v>2165</v>
      </c>
      <c r="J2201">
        <v>212000</v>
      </c>
      <c r="K2201" t="s">
        <v>595</v>
      </c>
      <c r="L2201">
        <v>212197</v>
      </c>
      <c r="M2201">
        <v>0</v>
      </c>
      <c r="N2201" t="s">
        <v>856</v>
      </c>
      <c r="O2201" t="s">
        <v>565</v>
      </c>
      <c r="P2201">
        <v>0</v>
      </c>
      <c r="Q2201">
        <v>2288.14</v>
      </c>
      <c r="R2201">
        <v>0</v>
      </c>
      <c r="S2201">
        <v>3111.86</v>
      </c>
      <c r="T2201">
        <v>0</v>
      </c>
      <c r="U2201">
        <v>5400</v>
      </c>
      <c r="V2201">
        <v>0</v>
      </c>
      <c r="W2201">
        <v>2288.14</v>
      </c>
      <c r="X2201">
        <v>0</v>
      </c>
      <c r="Y2201">
        <v>3111.86</v>
      </c>
      <c r="Z2201">
        <v>0</v>
      </c>
      <c r="AA2201">
        <v>5400</v>
      </c>
    </row>
    <row r="2202" spans="1:27" ht="15" customHeight="1" x14ac:dyDescent="0.25">
      <c r="A2202" s="37" t="str">
        <f t="shared" si="102"/>
        <v>LEDHCFIgnore</v>
      </c>
      <c r="B2202" s="37" t="str">
        <f>VLOOKUP(L2202,Mapping!D:F,3,0)</f>
        <v>Ignore</v>
      </c>
      <c r="C2202" s="37" t="str">
        <f>VLOOKUP(L2202,Mapping!D:G,4,0)</f>
        <v>Ignore</v>
      </c>
      <c r="D2202" s="38">
        <f t="shared" si="103"/>
        <v>8.418590799999999E-2</v>
      </c>
      <c r="E2202" s="38">
        <f t="shared" si="104"/>
        <v>0.14998694499999998</v>
      </c>
      <c r="F2202" s="37" t="str">
        <f>VLOOKUP(L2202,Mapping!D:H,5,0)</f>
        <v>AUM</v>
      </c>
      <c r="G2202" t="s">
        <v>562</v>
      </c>
      <c r="H2202" t="s">
        <v>2164</v>
      </c>
      <c r="I2202" t="s">
        <v>2165</v>
      </c>
      <c r="J2202">
        <v>212000</v>
      </c>
      <c r="K2202" t="s">
        <v>595</v>
      </c>
      <c r="L2202">
        <v>212220</v>
      </c>
      <c r="M2202">
        <v>0</v>
      </c>
      <c r="N2202" t="s">
        <v>606</v>
      </c>
      <c r="O2202" t="s">
        <v>565</v>
      </c>
      <c r="P2202">
        <v>0</v>
      </c>
      <c r="Q2202">
        <v>658010.37</v>
      </c>
      <c r="R2202">
        <v>0</v>
      </c>
      <c r="S2202">
        <v>841859.08</v>
      </c>
      <c r="T2202">
        <v>0</v>
      </c>
      <c r="U2202">
        <v>1499869.45</v>
      </c>
      <c r="V2202">
        <v>0</v>
      </c>
      <c r="W2202">
        <v>658010.37</v>
      </c>
      <c r="X2202">
        <v>0</v>
      </c>
      <c r="Y2202">
        <v>841859.08</v>
      </c>
      <c r="Z2202">
        <v>0</v>
      </c>
      <c r="AA2202">
        <v>1499869.45</v>
      </c>
    </row>
    <row r="2203" spans="1:27" ht="15" customHeight="1" x14ac:dyDescent="0.25">
      <c r="A2203" s="37" t="str">
        <f t="shared" si="102"/>
        <v>LEDHCFIgnore</v>
      </c>
      <c r="B2203" s="37" t="str">
        <f>VLOOKUP(L2203,Mapping!D:F,3,0)</f>
        <v>Ignore</v>
      </c>
      <c r="C2203" s="37" t="str">
        <f>VLOOKUP(L2203,Mapping!D:G,4,0)</f>
        <v>Ignore</v>
      </c>
      <c r="D2203" s="38">
        <f t="shared" si="103"/>
        <v>-0.11342998600000001</v>
      </c>
      <c r="E2203" s="38">
        <f t="shared" si="104"/>
        <v>-0.14033294499999999</v>
      </c>
      <c r="F2203" s="37" t="str">
        <f>VLOOKUP(L2203,Mapping!D:H,5,0)</f>
        <v>AUM</v>
      </c>
      <c r="G2203" t="s">
        <v>562</v>
      </c>
      <c r="H2203" t="s">
        <v>2164</v>
      </c>
      <c r="I2203" t="s">
        <v>2165</v>
      </c>
      <c r="J2203">
        <v>212000</v>
      </c>
      <c r="K2203" t="s">
        <v>595</v>
      </c>
      <c r="L2203">
        <v>212223</v>
      </c>
      <c r="M2203">
        <v>0</v>
      </c>
      <c r="N2203" t="s">
        <v>607</v>
      </c>
      <c r="O2203" t="s">
        <v>565</v>
      </c>
      <c r="P2203">
        <v>-269029.59000000003</v>
      </c>
      <c r="Q2203">
        <v>0</v>
      </c>
      <c r="R2203">
        <v>-1134299.8600000001</v>
      </c>
      <c r="S2203">
        <v>0</v>
      </c>
      <c r="T2203">
        <v>-1403329.45</v>
      </c>
      <c r="U2203">
        <v>0</v>
      </c>
      <c r="V2203">
        <v>-269029.59000000003</v>
      </c>
      <c r="W2203">
        <v>0</v>
      </c>
      <c r="X2203">
        <v>-1134299.8600000001</v>
      </c>
      <c r="Y2203">
        <v>0</v>
      </c>
      <c r="Z2203">
        <v>-1403329.45</v>
      </c>
      <c r="AA2203">
        <v>0</v>
      </c>
    </row>
    <row r="2204" spans="1:27" ht="15" customHeight="1" x14ac:dyDescent="0.25">
      <c r="A2204" s="37" t="str">
        <f t="shared" si="102"/>
        <v>LEDHCFIgnore</v>
      </c>
      <c r="B2204" s="37" t="str">
        <f>VLOOKUP(L2204,Mapping!D:F,3,0)</f>
        <v>Ignore</v>
      </c>
      <c r="C2204" s="37" t="str">
        <f>VLOOKUP(L2204,Mapping!D:G,4,0)</f>
        <v>Ignore</v>
      </c>
      <c r="D2204" s="38">
        <f t="shared" si="103"/>
        <v>0</v>
      </c>
      <c r="E2204" s="38">
        <f t="shared" si="104"/>
        <v>8.8189999999999998E-6</v>
      </c>
      <c r="F2204" s="37" t="str">
        <f>VLOOKUP(L2204,Mapping!D:H,5,0)</f>
        <v>AUM</v>
      </c>
      <c r="G2204" t="s">
        <v>562</v>
      </c>
      <c r="H2204" t="s">
        <v>2164</v>
      </c>
      <c r="I2204" t="s">
        <v>2165</v>
      </c>
      <c r="J2204">
        <v>212000</v>
      </c>
      <c r="K2204" t="s">
        <v>595</v>
      </c>
      <c r="L2204">
        <v>212227</v>
      </c>
      <c r="M2204">
        <v>0</v>
      </c>
      <c r="N2204" t="s">
        <v>750</v>
      </c>
      <c r="O2204" t="s">
        <v>565</v>
      </c>
      <c r="P2204">
        <v>0</v>
      </c>
      <c r="Q2204">
        <v>88.19</v>
      </c>
      <c r="R2204">
        <v>0</v>
      </c>
      <c r="S2204">
        <v>0</v>
      </c>
      <c r="T2204">
        <v>0</v>
      </c>
      <c r="U2204">
        <v>88.19</v>
      </c>
      <c r="V2204">
        <v>0</v>
      </c>
      <c r="W2204">
        <v>88.19</v>
      </c>
      <c r="X2204">
        <v>0</v>
      </c>
      <c r="Y2204">
        <v>0</v>
      </c>
      <c r="Z2204">
        <v>0</v>
      </c>
      <c r="AA2204">
        <v>88.19</v>
      </c>
    </row>
    <row r="2205" spans="1:27" ht="15" customHeight="1" x14ac:dyDescent="0.25">
      <c r="A2205" s="37" t="str">
        <f t="shared" si="102"/>
        <v>LEDHCFIgnore</v>
      </c>
      <c r="B2205" s="37" t="str">
        <f>VLOOKUP(L2205,Mapping!D:F,3,0)</f>
        <v>Ignore</v>
      </c>
      <c r="C2205" s="37" t="str">
        <f>VLOOKUP(L2205,Mapping!D:G,4,0)</f>
        <v>Ignore</v>
      </c>
      <c r="D2205" s="38">
        <f t="shared" si="103"/>
        <v>1.1243000000000001E-5</v>
      </c>
      <c r="E2205" s="38">
        <f t="shared" si="104"/>
        <v>1.6480000000000001E-5</v>
      </c>
      <c r="F2205" s="37" t="str">
        <f>VLOOKUP(L2205,Mapping!D:H,5,0)</f>
        <v>AUM</v>
      </c>
      <c r="G2205" t="s">
        <v>562</v>
      </c>
      <c r="H2205" t="s">
        <v>2164</v>
      </c>
      <c r="I2205" t="s">
        <v>2165</v>
      </c>
      <c r="J2205">
        <v>212000</v>
      </c>
      <c r="K2205" t="s">
        <v>595</v>
      </c>
      <c r="L2205">
        <v>212231</v>
      </c>
      <c r="M2205">
        <v>0</v>
      </c>
      <c r="N2205" t="s">
        <v>824</v>
      </c>
      <c r="O2205" t="s">
        <v>565</v>
      </c>
      <c r="P2205">
        <v>0</v>
      </c>
      <c r="Q2205">
        <v>52.37</v>
      </c>
      <c r="R2205">
        <v>0</v>
      </c>
      <c r="S2205">
        <v>112.43</v>
      </c>
      <c r="T2205">
        <v>0</v>
      </c>
      <c r="U2205">
        <v>164.8</v>
      </c>
      <c r="V2205">
        <v>0</v>
      </c>
      <c r="W2205">
        <v>52.37</v>
      </c>
      <c r="X2205">
        <v>0</v>
      </c>
      <c r="Y2205">
        <v>112.43</v>
      </c>
      <c r="Z2205">
        <v>0</v>
      </c>
      <c r="AA2205">
        <v>164.8</v>
      </c>
    </row>
    <row r="2206" spans="1:27" ht="15" customHeight="1" x14ac:dyDescent="0.25">
      <c r="A2206" s="37" t="str">
        <f t="shared" si="102"/>
        <v>LEDHCFIgnore</v>
      </c>
      <c r="B2206" s="37" t="str">
        <f>VLOOKUP(L2206,Mapping!D:F,3,0)</f>
        <v>Ignore</v>
      </c>
      <c r="C2206" s="37" t="str">
        <f>VLOOKUP(L2206,Mapping!D:G,4,0)</f>
        <v>Ignore</v>
      </c>
      <c r="D2206" s="38">
        <f t="shared" si="103"/>
        <v>0</v>
      </c>
      <c r="E2206" s="38">
        <f t="shared" si="104"/>
        <v>-9.9999999999999995E-8</v>
      </c>
      <c r="F2206" s="37" t="str">
        <f>VLOOKUP(L2206,Mapping!D:H,5,0)</f>
        <v>AUM</v>
      </c>
      <c r="G2206" t="s">
        <v>562</v>
      </c>
      <c r="H2206" t="s">
        <v>2164</v>
      </c>
      <c r="I2206" t="s">
        <v>2165</v>
      </c>
      <c r="J2206">
        <v>212000</v>
      </c>
      <c r="K2206" t="s">
        <v>595</v>
      </c>
      <c r="L2206">
        <v>212233</v>
      </c>
      <c r="M2206">
        <v>0</v>
      </c>
      <c r="N2206" t="s">
        <v>608</v>
      </c>
      <c r="O2206" t="s">
        <v>565</v>
      </c>
      <c r="P2206">
        <v>-1</v>
      </c>
      <c r="Q2206">
        <v>0</v>
      </c>
      <c r="R2206">
        <v>0</v>
      </c>
      <c r="S2206">
        <v>0</v>
      </c>
      <c r="T2206">
        <v>-1</v>
      </c>
      <c r="U2206">
        <v>0</v>
      </c>
      <c r="V2206">
        <v>-1</v>
      </c>
      <c r="W2206">
        <v>0</v>
      </c>
      <c r="X2206">
        <v>0</v>
      </c>
      <c r="Y2206">
        <v>0</v>
      </c>
      <c r="Z2206">
        <v>-1</v>
      </c>
      <c r="AA2206">
        <v>0</v>
      </c>
    </row>
    <row r="2207" spans="1:27" ht="15" customHeight="1" x14ac:dyDescent="0.25">
      <c r="A2207" s="37" t="str">
        <f t="shared" si="102"/>
        <v>LEDHCFIgnore</v>
      </c>
      <c r="B2207" s="37" t="str">
        <f>VLOOKUP(L2207,Mapping!D:F,3,0)</f>
        <v>Ignore</v>
      </c>
      <c r="C2207" s="37" t="str">
        <f>VLOOKUP(L2207,Mapping!D:G,4,0)</f>
        <v>Ignore</v>
      </c>
      <c r="D2207" s="38">
        <f t="shared" si="103"/>
        <v>7.5376000000000005E-5</v>
      </c>
      <c r="E2207" s="38">
        <f t="shared" si="104"/>
        <v>6.8361400000000003E-4</v>
      </c>
      <c r="F2207" s="37" t="str">
        <f>VLOOKUP(L2207,Mapping!D:H,5,0)</f>
        <v>AUM</v>
      </c>
      <c r="G2207" t="s">
        <v>562</v>
      </c>
      <c r="H2207" t="s">
        <v>2164</v>
      </c>
      <c r="I2207" t="s">
        <v>2165</v>
      </c>
      <c r="J2207">
        <v>212000</v>
      </c>
      <c r="K2207" t="s">
        <v>595</v>
      </c>
      <c r="L2207">
        <v>212240</v>
      </c>
      <c r="M2207">
        <v>0</v>
      </c>
      <c r="N2207" t="s">
        <v>609</v>
      </c>
      <c r="O2207" t="s">
        <v>565</v>
      </c>
      <c r="P2207">
        <v>0</v>
      </c>
      <c r="Q2207">
        <v>6082.38</v>
      </c>
      <c r="R2207">
        <v>0</v>
      </c>
      <c r="S2207">
        <v>753.76</v>
      </c>
      <c r="T2207">
        <v>0</v>
      </c>
      <c r="U2207">
        <v>6836.14</v>
      </c>
      <c r="V2207">
        <v>0</v>
      </c>
      <c r="W2207">
        <v>6082.38</v>
      </c>
      <c r="X2207">
        <v>0</v>
      </c>
      <c r="Y2207">
        <v>753.76</v>
      </c>
      <c r="Z2207">
        <v>0</v>
      </c>
      <c r="AA2207">
        <v>6836.14</v>
      </c>
    </row>
    <row r="2208" spans="1:27" ht="15" customHeight="1" x14ac:dyDescent="0.25">
      <c r="A2208" s="37" t="str">
        <f t="shared" si="102"/>
        <v>LEDHCFIgnore</v>
      </c>
      <c r="B2208" s="37" t="str">
        <f>VLOOKUP(L2208,Mapping!D:F,3,0)</f>
        <v>Ignore</v>
      </c>
      <c r="C2208" s="37" t="str">
        <f>VLOOKUP(L2208,Mapping!D:G,4,0)</f>
        <v>Ignore</v>
      </c>
      <c r="D2208" s="38">
        <f t="shared" si="103"/>
        <v>0</v>
      </c>
      <c r="E2208" s="38">
        <f t="shared" si="104"/>
        <v>2.7500000000000001E-5</v>
      </c>
      <c r="F2208" s="37" t="str">
        <f>VLOOKUP(L2208,Mapping!D:H,5,0)</f>
        <v>AUM</v>
      </c>
      <c r="G2208" t="s">
        <v>562</v>
      </c>
      <c r="H2208" t="s">
        <v>2164</v>
      </c>
      <c r="I2208" t="s">
        <v>2165</v>
      </c>
      <c r="J2208">
        <v>212000</v>
      </c>
      <c r="K2208" t="s">
        <v>595</v>
      </c>
      <c r="L2208">
        <v>212247</v>
      </c>
      <c r="M2208">
        <v>0</v>
      </c>
      <c r="N2208" t="s">
        <v>610</v>
      </c>
      <c r="O2208" t="s">
        <v>565</v>
      </c>
      <c r="P2208">
        <v>0</v>
      </c>
      <c r="Q2208">
        <v>275</v>
      </c>
      <c r="R2208">
        <v>0</v>
      </c>
      <c r="S2208">
        <v>0</v>
      </c>
      <c r="T2208">
        <v>0</v>
      </c>
      <c r="U2208">
        <v>275</v>
      </c>
      <c r="V2208">
        <v>0</v>
      </c>
      <c r="W2208">
        <v>275</v>
      </c>
      <c r="X2208">
        <v>0</v>
      </c>
      <c r="Y2208">
        <v>0</v>
      </c>
      <c r="Z2208">
        <v>0</v>
      </c>
      <c r="AA2208">
        <v>275</v>
      </c>
    </row>
    <row r="2209" spans="1:27" ht="15" customHeight="1" x14ac:dyDescent="0.25">
      <c r="A2209" s="37" t="str">
        <f t="shared" si="102"/>
        <v>LEDHCFIgnore</v>
      </c>
      <c r="B2209" s="37" t="str">
        <f>VLOOKUP(L2209,Mapping!D:F,3,0)</f>
        <v>Ignore</v>
      </c>
      <c r="C2209" s="37" t="str">
        <f>VLOOKUP(L2209,Mapping!D:G,4,0)</f>
        <v>Ignore</v>
      </c>
      <c r="D2209" s="38">
        <f t="shared" si="103"/>
        <v>-3.963E-6</v>
      </c>
      <c r="E2209" s="38">
        <f t="shared" si="104"/>
        <v>1.5744E-5</v>
      </c>
      <c r="F2209" s="37" t="str">
        <f>VLOOKUP(L2209,Mapping!D:H,5,0)</f>
        <v>AUM</v>
      </c>
      <c r="G2209" t="s">
        <v>562</v>
      </c>
      <c r="H2209" t="s">
        <v>2164</v>
      </c>
      <c r="I2209" t="s">
        <v>2165</v>
      </c>
      <c r="J2209">
        <v>212000</v>
      </c>
      <c r="K2209" t="s">
        <v>595</v>
      </c>
      <c r="L2209">
        <v>212252</v>
      </c>
      <c r="M2209">
        <v>0</v>
      </c>
      <c r="N2209" t="s">
        <v>611</v>
      </c>
      <c r="O2209" t="s">
        <v>565</v>
      </c>
      <c r="P2209">
        <v>0</v>
      </c>
      <c r="Q2209">
        <v>197.07</v>
      </c>
      <c r="R2209">
        <v>-39.630000000000003</v>
      </c>
      <c r="S2209">
        <v>0</v>
      </c>
      <c r="T2209">
        <v>0</v>
      </c>
      <c r="U2209">
        <v>157.44</v>
      </c>
      <c r="V2209">
        <v>0</v>
      </c>
      <c r="W2209">
        <v>197.07</v>
      </c>
      <c r="X2209">
        <v>-39.630000000000003</v>
      </c>
      <c r="Y2209">
        <v>0</v>
      </c>
      <c r="Z2209">
        <v>0</v>
      </c>
      <c r="AA2209">
        <v>157.44</v>
      </c>
    </row>
    <row r="2210" spans="1:27" ht="15" customHeight="1" x14ac:dyDescent="0.25">
      <c r="A2210" s="37" t="str">
        <f t="shared" si="102"/>
        <v>LEDHCFIgnore</v>
      </c>
      <c r="B2210" s="37" t="str">
        <f>VLOOKUP(L2210,Mapping!D:F,3,0)</f>
        <v>Ignore</v>
      </c>
      <c r="C2210" s="37" t="str">
        <f>VLOOKUP(L2210,Mapping!D:G,4,0)</f>
        <v>Ignore</v>
      </c>
      <c r="D2210" s="38">
        <f t="shared" si="103"/>
        <v>-5.5491862000000003E-2</v>
      </c>
      <c r="E2210" s="38">
        <f t="shared" si="104"/>
        <v>3.0922115000000003E-2</v>
      </c>
      <c r="F2210" s="37" t="str">
        <f>VLOOKUP(L2210,Mapping!D:H,5,0)</f>
        <v>AUM</v>
      </c>
      <c r="G2210" t="s">
        <v>562</v>
      </c>
      <c r="H2210" t="s">
        <v>2164</v>
      </c>
      <c r="I2210" t="s">
        <v>2165</v>
      </c>
      <c r="J2210">
        <v>212000</v>
      </c>
      <c r="K2210" t="s">
        <v>595</v>
      </c>
      <c r="L2210">
        <v>212255</v>
      </c>
      <c r="M2210">
        <v>0</v>
      </c>
      <c r="N2210" t="s">
        <v>612</v>
      </c>
      <c r="O2210" t="s">
        <v>565</v>
      </c>
      <c r="P2210">
        <v>0</v>
      </c>
      <c r="Q2210">
        <v>864139.77</v>
      </c>
      <c r="R2210">
        <v>-554918.62</v>
      </c>
      <c r="S2210">
        <v>0</v>
      </c>
      <c r="T2210">
        <v>0</v>
      </c>
      <c r="U2210">
        <v>309221.15000000002</v>
      </c>
      <c r="V2210">
        <v>0</v>
      </c>
      <c r="W2210">
        <v>864139.77</v>
      </c>
      <c r="X2210">
        <v>-554918.62</v>
      </c>
      <c r="Y2210">
        <v>0</v>
      </c>
      <c r="Z2210">
        <v>0</v>
      </c>
      <c r="AA2210">
        <v>309221.15000000002</v>
      </c>
    </row>
    <row r="2211" spans="1:27" ht="15" customHeight="1" x14ac:dyDescent="0.25">
      <c r="A2211" s="37" t="str">
        <f t="shared" si="102"/>
        <v>LEDHCFIgnore</v>
      </c>
      <c r="B2211" s="37" t="str">
        <f>VLOOKUP(L2211,Mapping!D:F,3,0)</f>
        <v>Ignore</v>
      </c>
      <c r="C2211" s="37" t="str">
        <f>VLOOKUP(L2211,Mapping!D:G,4,0)</f>
        <v>Ignore</v>
      </c>
      <c r="D2211" s="38">
        <f t="shared" si="103"/>
        <v>-3.2552869999999999E-3</v>
      </c>
      <c r="E2211" s="38">
        <f t="shared" si="104"/>
        <v>1.3910159999999999E-3</v>
      </c>
      <c r="F2211" s="37" t="str">
        <f>VLOOKUP(L2211,Mapping!D:H,5,0)</f>
        <v>AUM</v>
      </c>
      <c r="G2211" t="s">
        <v>562</v>
      </c>
      <c r="H2211" t="s">
        <v>2164</v>
      </c>
      <c r="I2211" t="s">
        <v>2165</v>
      </c>
      <c r="J2211">
        <v>212000</v>
      </c>
      <c r="K2211" t="s">
        <v>595</v>
      </c>
      <c r="L2211">
        <v>212271</v>
      </c>
      <c r="M2211">
        <v>0</v>
      </c>
      <c r="N2211" t="s">
        <v>614</v>
      </c>
      <c r="O2211" t="s">
        <v>565</v>
      </c>
      <c r="P2211">
        <v>0</v>
      </c>
      <c r="Q2211">
        <v>46463.03</v>
      </c>
      <c r="R2211">
        <v>-32552.87</v>
      </c>
      <c r="S2211">
        <v>0</v>
      </c>
      <c r="T2211">
        <v>0</v>
      </c>
      <c r="U2211">
        <v>13910.16</v>
      </c>
      <c r="V2211">
        <v>0</v>
      </c>
      <c r="W2211">
        <v>46463.03</v>
      </c>
      <c r="X2211">
        <v>-32552.87</v>
      </c>
      <c r="Y2211">
        <v>0</v>
      </c>
      <c r="Z2211">
        <v>0</v>
      </c>
      <c r="AA2211">
        <v>13910.16</v>
      </c>
    </row>
    <row r="2212" spans="1:27" ht="15" customHeight="1" x14ac:dyDescent="0.25">
      <c r="A2212" s="37" t="str">
        <f t="shared" si="102"/>
        <v>LEDHCFIgnore</v>
      </c>
      <c r="B2212" s="37" t="str">
        <f>VLOOKUP(L2212,Mapping!D:F,3,0)</f>
        <v>Ignore</v>
      </c>
      <c r="C2212" s="37" t="str">
        <f>VLOOKUP(L2212,Mapping!D:G,4,0)</f>
        <v>Ignore</v>
      </c>
      <c r="D2212" s="38">
        <f t="shared" si="103"/>
        <v>-3.2552869999999999E-3</v>
      </c>
      <c r="E2212" s="38">
        <f t="shared" si="104"/>
        <v>1.3910159999999999E-3</v>
      </c>
      <c r="F2212" s="37" t="str">
        <f>VLOOKUP(L2212,Mapping!D:H,5,0)</f>
        <v>AUM</v>
      </c>
      <c r="G2212" t="s">
        <v>562</v>
      </c>
      <c r="H2212" t="s">
        <v>2164</v>
      </c>
      <c r="I2212" t="s">
        <v>2165</v>
      </c>
      <c r="J2212">
        <v>212000</v>
      </c>
      <c r="K2212" t="s">
        <v>595</v>
      </c>
      <c r="L2212">
        <v>212272</v>
      </c>
      <c r="M2212">
        <v>0</v>
      </c>
      <c r="N2212" t="s">
        <v>615</v>
      </c>
      <c r="O2212" t="s">
        <v>565</v>
      </c>
      <c r="P2212">
        <v>0</v>
      </c>
      <c r="Q2212">
        <v>46463.03</v>
      </c>
      <c r="R2212">
        <v>-32552.87</v>
      </c>
      <c r="S2212">
        <v>0</v>
      </c>
      <c r="T2212">
        <v>0</v>
      </c>
      <c r="U2212">
        <v>13910.16</v>
      </c>
      <c r="V2212">
        <v>0</v>
      </c>
      <c r="W2212">
        <v>46463.03</v>
      </c>
      <c r="X2212">
        <v>-32552.87</v>
      </c>
      <c r="Y2212">
        <v>0</v>
      </c>
      <c r="Z2212">
        <v>0</v>
      </c>
      <c r="AA2212">
        <v>13910.16</v>
      </c>
    </row>
    <row r="2213" spans="1:27" ht="15" customHeight="1" x14ac:dyDescent="0.25">
      <c r="A2213" s="37" t="str">
        <f t="shared" si="102"/>
        <v>LEDHCFIgnore</v>
      </c>
      <c r="B2213" s="37" t="str">
        <f>VLOOKUP(L2213,Mapping!D:F,3,0)</f>
        <v>Ignore</v>
      </c>
      <c r="C2213" s="37" t="str">
        <f>VLOOKUP(L2213,Mapping!D:G,4,0)</f>
        <v>Ignore</v>
      </c>
      <c r="D2213" s="38">
        <f t="shared" si="103"/>
        <v>1.8827340000000001E-3</v>
      </c>
      <c r="E2213" s="38">
        <f t="shared" si="104"/>
        <v>2.209721E-3</v>
      </c>
      <c r="F2213" s="37" t="str">
        <f>VLOOKUP(L2213,Mapping!D:H,5,0)</f>
        <v>AUM</v>
      </c>
      <c r="G2213" t="s">
        <v>562</v>
      </c>
      <c r="H2213" t="s">
        <v>2164</v>
      </c>
      <c r="I2213" t="s">
        <v>2165</v>
      </c>
      <c r="J2213">
        <v>212000</v>
      </c>
      <c r="K2213" t="s">
        <v>595</v>
      </c>
      <c r="L2213">
        <v>212427</v>
      </c>
      <c r="M2213">
        <v>0</v>
      </c>
      <c r="N2213" t="s">
        <v>682</v>
      </c>
      <c r="O2213" t="s">
        <v>565</v>
      </c>
      <c r="P2213">
        <v>0</v>
      </c>
      <c r="Q2213">
        <v>3269.87</v>
      </c>
      <c r="R2213">
        <v>0</v>
      </c>
      <c r="S2213">
        <v>18827.34</v>
      </c>
      <c r="T2213">
        <v>0</v>
      </c>
      <c r="U2213">
        <v>22097.21</v>
      </c>
      <c r="V2213">
        <v>0</v>
      </c>
      <c r="W2213">
        <v>3269.87</v>
      </c>
      <c r="X2213">
        <v>0</v>
      </c>
      <c r="Y2213">
        <v>18827.34</v>
      </c>
      <c r="Z2213">
        <v>0</v>
      </c>
      <c r="AA2213">
        <v>22097.21</v>
      </c>
    </row>
    <row r="2214" spans="1:27" ht="15" customHeight="1" x14ac:dyDescent="0.25">
      <c r="A2214" s="37" t="str">
        <f t="shared" si="102"/>
        <v>LEDHCFIgnore</v>
      </c>
      <c r="B2214" s="37" t="str">
        <f>VLOOKUP(L2214,Mapping!D:F,3,0)</f>
        <v>Ignore</v>
      </c>
      <c r="C2214" s="37" t="str">
        <f>VLOOKUP(L2214,Mapping!D:G,4,0)</f>
        <v>Ignore</v>
      </c>
      <c r="D2214" s="38">
        <f t="shared" si="103"/>
        <v>7.5376000000000005E-5</v>
      </c>
      <c r="E2214" s="38">
        <f t="shared" si="104"/>
        <v>6.8361400000000003E-4</v>
      </c>
      <c r="F2214" s="37" t="str">
        <f>VLOOKUP(L2214,Mapping!D:H,5,0)</f>
        <v>AUM</v>
      </c>
      <c r="G2214" t="s">
        <v>562</v>
      </c>
      <c r="H2214" t="s">
        <v>2164</v>
      </c>
      <c r="I2214" t="s">
        <v>2165</v>
      </c>
      <c r="J2214">
        <v>212000</v>
      </c>
      <c r="K2214" t="s">
        <v>595</v>
      </c>
      <c r="L2214">
        <v>213166</v>
      </c>
      <c r="M2214">
        <v>0</v>
      </c>
      <c r="N2214" t="s">
        <v>616</v>
      </c>
      <c r="O2214" t="s">
        <v>565</v>
      </c>
      <c r="P2214">
        <v>0</v>
      </c>
      <c r="Q2214">
        <v>6082.38</v>
      </c>
      <c r="R2214">
        <v>0</v>
      </c>
      <c r="S2214">
        <v>753.76</v>
      </c>
      <c r="T2214">
        <v>0</v>
      </c>
      <c r="U2214">
        <v>6836.14</v>
      </c>
      <c r="V2214">
        <v>0</v>
      </c>
      <c r="W2214">
        <v>6082.38</v>
      </c>
      <c r="X2214">
        <v>0</v>
      </c>
      <c r="Y2214">
        <v>753.76</v>
      </c>
      <c r="Z2214">
        <v>0</v>
      </c>
      <c r="AA2214">
        <v>6836.14</v>
      </c>
    </row>
    <row r="2215" spans="1:27" ht="15" customHeight="1" x14ac:dyDescent="0.25">
      <c r="A2215" s="37" t="str">
        <f t="shared" si="102"/>
        <v>LEDHCFIgnore</v>
      </c>
      <c r="B2215" s="37" t="str">
        <f>VLOOKUP(L2215,Mapping!D:F,3,0)</f>
        <v>Ignore</v>
      </c>
      <c r="C2215" s="37" t="str">
        <f>VLOOKUP(L2215,Mapping!D:G,4,0)</f>
        <v>Ignore</v>
      </c>
      <c r="D2215" s="38">
        <f t="shared" si="103"/>
        <v>1.6192370000000002E-3</v>
      </c>
      <c r="E2215" s="38">
        <f t="shared" si="104"/>
        <v>1.6249249999999999E-3</v>
      </c>
      <c r="F2215" s="37" t="str">
        <f>VLOOKUP(L2215,Mapping!D:H,5,0)</f>
        <v>AUM</v>
      </c>
      <c r="G2215" t="s">
        <v>562</v>
      </c>
      <c r="H2215" t="s">
        <v>2164</v>
      </c>
      <c r="I2215" t="s">
        <v>2165</v>
      </c>
      <c r="J2215">
        <v>212000</v>
      </c>
      <c r="K2215" t="s">
        <v>595</v>
      </c>
      <c r="L2215">
        <v>214100</v>
      </c>
      <c r="M2215">
        <v>0</v>
      </c>
      <c r="N2215" t="s">
        <v>858</v>
      </c>
      <c r="O2215" t="s">
        <v>565</v>
      </c>
      <c r="P2215">
        <v>0</v>
      </c>
      <c r="Q2215">
        <v>56.88</v>
      </c>
      <c r="R2215">
        <v>0</v>
      </c>
      <c r="S2215">
        <v>16192.37</v>
      </c>
      <c r="T2215">
        <v>0</v>
      </c>
      <c r="U2215">
        <v>16249.25</v>
      </c>
      <c r="V2215">
        <v>0</v>
      </c>
      <c r="W2215">
        <v>56.88</v>
      </c>
      <c r="X2215">
        <v>0</v>
      </c>
      <c r="Y2215">
        <v>16192.37</v>
      </c>
      <c r="Z2215">
        <v>0</v>
      </c>
      <c r="AA2215">
        <v>16249.25</v>
      </c>
    </row>
    <row r="2216" spans="1:27" ht="15" customHeight="1" x14ac:dyDescent="0.25">
      <c r="A2216" s="37" t="str">
        <f t="shared" si="102"/>
        <v>LEDHCFIgnore</v>
      </c>
      <c r="B2216" s="37" t="str">
        <f>VLOOKUP(L2216,Mapping!D:F,3,0)</f>
        <v>Ignore</v>
      </c>
      <c r="C2216" s="37" t="str">
        <f>VLOOKUP(L2216,Mapping!D:G,4,0)</f>
        <v>Ignore</v>
      </c>
      <c r="D2216" s="38">
        <f t="shared" si="103"/>
        <v>-3.7715325000000001E-2</v>
      </c>
      <c r="E2216" s="38">
        <f t="shared" si="104"/>
        <v>1.3910106E-2</v>
      </c>
      <c r="F2216" s="37" t="str">
        <f>VLOOKUP(L2216,Mapping!D:H,5,0)</f>
        <v>AUM</v>
      </c>
      <c r="G2216" t="s">
        <v>562</v>
      </c>
      <c r="H2216" t="s">
        <v>2164</v>
      </c>
      <c r="I2216" t="s">
        <v>2165</v>
      </c>
      <c r="J2216">
        <v>213000</v>
      </c>
      <c r="K2216" t="s">
        <v>617</v>
      </c>
      <c r="L2216">
        <v>213500</v>
      </c>
      <c r="M2216">
        <v>0</v>
      </c>
      <c r="N2216" t="s">
        <v>618</v>
      </c>
      <c r="O2216" t="s">
        <v>565</v>
      </c>
      <c r="P2216">
        <v>0</v>
      </c>
      <c r="Q2216">
        <v>516254.31</v>
      </c>
      <c r="R2216">
        <v>-377153.25</v>
      </c>
      <c r="S2216">
        <v>0</v>
      </c>
      <c r="T2216">
        <v>0</v>
      </c>
      <c r="U2216">
        <v>139101.06</v>
      </c>
      <c r="V2216">
        <v>0</v>
      </c>
      <c r="W2216">
        <v>516254.31</v>
      </c>
      <c r="X2216">
        <v>-377153.25</v>
      </c>
      <c r="Y2216">
        <v>0</v>
      </c>
      <c r="Z2216">
        <v>0</v>
      </c>
      <c r="AA2216">
        <v>139101.06</v>
      </c>
    </row>
    <row r="2217" spans="1:27" ht="15" customHeight="1" x14ac:dyDescent="0.25">
      <c r="A2217" s="37" t="str">
        <f t="shared" si="102"/>
        <v>LEDHCFIgnore</v>
      </c>
      <c r="B2217" s="37" t="str">
        <f>VLOOKUP(L2217,Mapping!D:F,3,0)</f>
        <v>Ignore</v>
      </c>
      <c r="C2217" s="37" t="str">
        <f>VLOOKUP(L2217,Mapping!D:G,4,0)</f>
        <v>Ignore</v>
      </c>
      <c r="D2217" s="38">
        <f t="shared" si="103"/>
        <v>2.0516480000000001E-3</v>
      </c>
      <c r="E2217" s="38">
        <f t="shared" si="104"/>
        <v>3.9342910000000004E-3</v>
      </c>
      <c r="F2217" s="37" t="str">
        <f>VLOOKUP(L2217,Mapping!D:H,5,0)</f>
        <v>AUM</v>
      </c>
      <c r="G2217" t="s">
        <v>562</v>
      </c>
      <c r="H2217" t="s">
        <v>2164</v>
      </c>
      <c r="I2217" t="s">
        <v>2165</v>
      </c>
      <c r="J2217">
        <v>220000</v>
      </c>
      <c r="K2217" t="s">
        <v>619</v>
      </c>
      <c r="L2217">
        <v>210125</v>
      </c>
      <c r="M2217">
        <v>0</v>
      </c>
      <c r="N2217" t="s">
        <v>1283</v>
      </c>
      <c r="O2217" t="s">
        <v>565</v>
      </c>
      <c r="P2217">
        <v>0</v>
      </c>
      <c r="Q2217">
        <v>18826.43</v>
      </c>
      <c r="R2217">
        <v>0</v>
      </c>
      <c r="S2217">
        <v>20516.48</v>
      </c>
      <c r="T2217">
        <v>0</v>
      </c>
      <c r="U2217">
        <v>39342.910000000003</v>
      </c>
      <c r="V2217">
        <v>0</v>
      </c>
      <c r="W2217">
        <v>18826.43</v>
      </c>
      <c r="X2217">
        <v>0</v>
      </c>
      <c r="Y2217">
        <v>20516.48</v>
      </c>
      <c r="Z2217">
        <v>0</v>
      </c>
      <c r="AA2217">
        <v>39342.910000000003</v>
      </c>
    </row>
    <row r="2218" spans="1:27" ht="15" customHeight="1" x14ac:dyDescent="0.25">
      <c r="A2218" s="37" t="str">
        <f t="shared" si="102"/>
        <v>LEDHCF1.2</v>
      </c>
      <c r="B2218" s="37">
        <f>VLOOKUP(L2218,Mapping!D:F,3,0)</f>
        <v>1.2</v>
      </c>
      <c r="C2218" s="37" t="str">
        <f>VLOOKUP(L2218,Mapping!D:G,4,0)</f>
        <v>Ignore</v>
      </c>
      <c r="D2218" s="38">
        <f t="shared" si="103"/>
        <v>3.8445627409999998</v>
      </c>
      <c r="E2218" s="38">
        <f t="shared" si="104"/>
        <v>28.919404487000001</v>
      </c>
      <c r="F2218" s="37">
        <f>VLOOKUP(L2218,Mapping!D:H,5,0)</f>
        <v>0</v>
      </c>
      <c r="G2218" t="s">
        <v>562</v>
      </c>
      <c r="H2218" t="s">
        <v>2164</v>
      </c>
      <c r="I2218" t="s">
        <v>2165</v>
      </c>
      <c r="J2218">
        <v>301000</v>
      </c>
      <c r="K2218" t="s">
        <v>624</v>
      </c>
      <c r="L2218">
        <v>310000</v>
      </c>
      <c r="M2218">
        <v>0</v>
      </c>
      <c r="N2218" t="s">
        <v>625</v>
      </c>
      <c r="O2218" t="s">
        <v>565</v>
      </c>
      <c r="P2218">
        <v>0</v>
      </c>
      <c r="Q2218">
        <v>250748417.46000001</v>
      </c>
      <c r="R2218">
        <v>0</v>
      </c>
      <c r="S2218">
        <v>38445627.409999996</v>
      </c>
      <c r="T2218">
        <v>0</v>
      </c>
      <c r="U2218">
        <v>289194044.87</v>
      </c>
      <c r="V2218">
        <v>0</v>
      </c>
      <c r="W2218">
        <v>250748417.46000001</v>
      </c>
      <c r="X2218">
        <v>0</v>
      </c>
      <c r="Y2218">
        <v>38445627.409999996</v>
      </c>
      <c r="Z2218">
        <v>0</v>
      </c>
      <c r="AA2218">
        <v>289194044.87</v>
      </c>
    </row>
    <row r="2219" spans="1:27" ht="15" customHeight="1" x14ac:dyDescent="0.25">
      <c r="A2219" s="37" t="str">
        <f t="shared" si="102"/>
        <v>LEDHCFIgnore</v>
      </c>
      <c r="B2219" s="37" t="str">
        <f>VLOOKUP(L2219,Mapping!D:F,3,0)</f>
        <v>Ignore</v>
      </c>
      <c r="C2219" s="37" t="str">
        <f>VLOOKUP(L2219,Mapping!D:G,4,0)</f>
        <v>Ignore</v>
      </c>
      <c r="D2219" s="38">
        <f t="shared" si="103"/>
        <v>0</v>
      </c>
      <c r="E2219" s="38">
        <f t="shared" si="104"/>
        <v>-6.7731161999999998E-2</v>
      </c>
      <c r="F2219" s="37">
        <f>VLOOKUP(L2219,Mapping!D:H,5,0)</f>
        <v>0</v>
      </c>
      <c r="G2219" t="s">
        <v>562</v>
      </c>
      <c r="H2219" t="s">
        <v>2164</v>
      </c>
      <c r="I2219" t="s">
        <v>2165</v>
      </c>
      <c r="J2219">
        <v>303000</v>
      </c>
      <c r="K2219" t="s">
        <v>626</v>
      </c>
      <c r="L2219">
        <v>303100</v>
      </c>
      <c r="M2219">
        <v>0</v>
      </c>
      <c r="N2219" t="s">
        <v>2264</v>
      </c>
      <c r="O2219" t="s">
        <v>565</v>
      </c>
      <c r="P2219">
        <v>-677311.62</v>
      </c>
      <c r="Q2219">
        <v>0</v>
      </c>
      <c r="R2219">
        <v>0</v>
      </c>
      <c r="S2219">
        <v>0</v>
      </c>
      <c r="T2219">
        <v>-677311.62</v>
      </c>
      <c r="U2219">
        <v>0</v>
      </c>
      <c r="V2219">
        <v>-677311.62</v>
      </c>
      <c r="W2219">
        <v>0</v>
      </c>
      <c r="X2219">
        <v>0</v>
      </c>
      <c r="Y2219">
        <v>0</v>
      </c>
      <c r="Z2219">
        <v>-677311.62</v>
      </c>
      <c r="AA2219">
        <v>0</v>
      </c>
    </row>
    <row r="2220" spans="1:27" ht="15" customHeight="1" x14ac:dyDescent="0.25">
      <c r="A2220" s="37" t="str">
        <f t="shared" si="102"/>
        <v>LEDHCFIgnore</v>
      </c>
      <c r="B2220" s="37" t="str">
        <f>VLOOKUP(L2220,Mapping!D:F,3,0)</f>
        <v>Ignore</v>
      </c>
      <c r="C2220" s="37" t="str">
        <f>VLOOKUP(L2220,Mapping!D:G,4,0)</f>
        <v>Ignore</v>
      </c>
      <c r="D2220" s="38">
        <f t="shared" si="103"/>
        <v>0</v>
      </c>
      <c r="E2220" s="38">
        <f t="shared" si="104"/>
        <v>10.428533423000001</v>
      </c>
      <c r="F2220" s="37">
        <f>VLOOKUP(L2220,Mapping!D:H,5,0)</f>
        <v>0</v>
      </c>
      <c r="G2220" t="s">
        <v>562</v>
      </c>
      <c r="H2220" t="s">
        <v>2164</v>
      </c>
      <c r="I2220" t="s">
        <v>2165</v>
      </c>
      <c r="J2220">
        <v>303000</v>
      </c>
      <c r="K2220" t="s">
        <v>626</v>
      </c>
      <c r="L2220">
        <v>303166</v>
      </c>
      <c r="M2220">
        <v>0</v>
      </c>
      <c r="N2220" t="s">
        <v>2265</v>
      </c>
      <c r="O2220" t="s">
        <v>565</v>
      </c>
      <c r="P2220">
        <v>0</v>
      </c>
      <c r="Q2220">
        <v>104285334.23</v>
      </c>
      <c r="R2220">
        <v>0</v>
      </c>
      <c r="S2220">
        <v>0</v>
      </c>
      <c r="T2220">
        <v>0</v>
      </c>
      <c r="U2220">
        <v>104285334.23</v>
      </c>
      <c r="V2220">
        <v>0</v>
      </c>
      <c r="W2220">
        <v>104285334.23</v>
      </c>
      <c r="X2220">
        <v>0</v>
      </c>
      <c r="Y2220">
        <v>0</v>
      </c>
      <c r="Z2220">
        <v>0</v>
      </c>
      <c r="AA2220">
        <v>104285334.23</v>
      </c>
    </row>
    <row r="2221" spans="1:27" ht="15" customHeight="1" x14ac:dyDescent="0.25">
      <c r="A2221" s="37" t="str">
        <f t="shared" si="102"/>
        <v>LEDHCFIgnore</v>
      </c>
      <c r="B2221" s="37" t="str">
        <f>VLOOKUP(L2221,Mapping!D:F,3,0)</f>
        <v>Ignore</v>
      </c>
      <c r="C2221" s="37" t="str">
        <f>VLOOKUP(L2221,Mapping!D:G,4,0)</f>
        <v>Ignore</v>
      </c>
      <c r="D2221" s="38">
        <f t="shared" si="103"/>
        <v>6.5376867460000003</v>
      </c>
      <c r="E2221" s="38">
        <f t="shared" si="104"/>
        <v>2.967470804</v>
      </c>
      <c r="F2221" s="37">
        <f>VLOOKUP(L2221,Mapping!D:H,5,0)</f>
        <v>0</v>
      </c>
      <c r="G2221" t="s">
        <v>562</v>
      </c>
      <c r="H2221" t="s">
        <v>2164</v>
      </c>
      <c r="I2221" t="s">
        <v>2165</v>
      </c>
      <c r="J2221">
        <v>303000</v>
      </c>
      <c r="K2221" t="s">
        <v>626</v>
      </c>
      <c r="L2221">
        <v>303201</v>
      </c>
      <c r="M2221">
        <v>0</v>
      </c>
      <c r="N2221" t="s">
        <v>627</v>
      </c>
      <c r="O2221" t="s">
        <v>565</v>
      </c>
      <c r="P2221">
        <v>-35702159.420000002</v>
      </c>
      <c r="Q2221">
        <v>0</v>
      </c>
      <c r="R2221">
        <v>0</v>
      </c>
      <c r="S2221">
        <v>65376867.460000001</v>
      </c>
      <c r="T2221">
        <v>0</v>
      </c>
      <c r="U2221">
        <v>29674708.039999999</v>
      </c>
      <c r="V2221">
        <v>-35702159.420000002</v>
      </c>
      <c r="W2221">
        <v>0</v>
      </c>
      <c r="X2221">
        <v>0</v>
      </c>
      <c r="Y2221">
        <v>65376867.460000001</v>
      </c>
      <c r="Z2221">
        <v>0</v>
      </c>
      <c r="AA2221">
        <v>29674708.039999999</v>
      </c>
    </row>
    <row r="2222" spans="1:27" ht="15" customHeight="1" x14ac:dyDescent="0.25">
      <c r="A2222" s="37" t="str">
        <f t="shared" si="102"/>
        <v>LEDHCFIgnore</v>
      </c>
      <c r="B2222" s="37" t="str">
        <f>VLOOKUP(L2222,Mapping!D:F,3,0)</f>
        <v>Ignore</v>
      </c>
      <c r="C2222" s="37" t="str">
        <f>VLOOKUP(L2222,Mapping!D:G,4,0)</f>
        <v>Ignore</v>
      </c>
      <c r="D2222" s="38">
        <f t="shared" si="103"/>
        <v>-1.8839180000000001E-3</v>
      </c>
      <c r="E2222" s="38">
        <f t="shared" si="104"/>
        <v>-0.118817477</v>
      </c>
      <c r="F2222" s="37">
        <f>VLOOKUP(L2222,Mapping!D:H,5,0)</f>
        <v>0</v>
      </c>
      <c r="G2222" t="s">
        <v>562</v>
      </c>
      <c r="H2222" t="s">
        <v>2164</v>
      </c>
      <c r="I2222" t="s">
        <v>2165</v>
      </c>
      <c r="J2222">
        <v>303000</v>
      </c>
      <c r="K2222" t="s">
        <v>626</v>
      </c>
      <c r="L2222">
        <v>303202</v>
      </c>
      <c r="M2222">
        <v>0</v>
      </c>
      <c r="N2222" t="s">
        <v>628</v>
      </c>
      <c r="O2222" t="s">
        <v>565</v>
      </c>
      <c r="P2222">
        <v>-1169335.5900000001</v>
      </c>
      <c r="Q2222">
        <v>0</v>
      </c>
      <c r="R2222">
        <v>-18839.18</v>
      </c>
      <c r="S2222">
        <v>0</v>
      </c>
      <c r="T2222">
        <v>-1188174.77</v>
      </c>
      <c r="U2222">
        <v>0</v>
      </c>
      <c r="V2222">
        <v>-1169335.5900000001</v>
      </c>
      <c r="W2222">
        <v>0</v>
      </c>
      <c r="X2222">
        <v>-18839.18</v>
      </c>
      <c r="Y2222">
        <v>0</v>
      </c>
      <c r="Z2222">
        <v>-1188174.77</v>
      </c>
      <c r="AA2222">
        <v>0</v>
      </c>
    </row>
    <row r="2223" spans="1:27" ht="15" customHeight="1" x14ac:dyDescent="0.25">
      <c r="A2223" s="37" t="str">
        <f t="shared" si="102"/>
        <v>LEDHCFIgnore</v>
      </c>
      <c r="B2223" s="37" t="str">
        <f>VLOOKUP(L2223,Mapping!D:F,3,0)</f>
        <v>Ignore</v>
      </c>
      <c r="C2223" s="37" t="str">
        <f>VLOOKUP(L2223,Mapping!D:G,4,0)</f>
        <v>Ignore</v>
      </c>
      <c r="D2223" s="38">
        <f t="shared" si="103"/>
        <v>1.1579146339999999</v>
      </c>
      <c r="E2223" s="38">
        <f t="shared" si="104"/>
        <v>2.248893072</v>
      </c>
      <c r="F2223" s="37">
        <f>VLOOKUP(L2223,Mapping!D:H,5,0)</f>
        <v>0</v>
      </c>
      <c r="G2223" t="s">
        <v>562</v>
      </c>
      <c r="H2223" t="s">
        <v>2164</v>
      </c>
      <c r="I2223" t="s">
        <v>2165</v>
      </c>
      <c r="J2223">
        <v>303000</v>
      </c>
      <c r="K2223" t="s">
        <v>626</v>
      </c>
      <c r="L2223">
        <v>303245</v>
      </c>
      <c r="M2223">
        <v>0</v>
      </c>
      <c r="N2223" t="s">
        <v>629</v>
      </c>
      <c r="O2223" t="s">
        <v>565</v>
      </c>
      <c r="P2223">
        <v>0</v>
      </c>
      <c r="Q2223">
        <v>10909784.380000001</v>
      </c>
      <c r="R2223">
        <v>0</v>
      </c>
      <c r="S2223">
        <v>11579146.34</v>
      </c>
      <c r="T2223">
        <v>0</v>
      </c>
      <c r="U2223">
        <v>22488930.719999999</v>
      </c>
      <c r="V2223">
        <v>0</v>
      </c>
      <c r="W2223">
        <v>10909784.380000001</v>
      </c>
      <c r="X2223">
        <v>0</v>
      </c>
      <c r="Y2223">
        <v>11579146.34</v>
      </c>
      <c r="Z2223">
        <v>0</v>
      </c>
      <c r="AA2223">
        <v>22488930.719999999</v>
      </c>
    </row>
    <row r="2224" spans="1:27" ht="15" customHeight="1" x14ac:dyDescent="0.25">
      <c r="A2224" s="37" t="str">
        <f t="shared" si="102"/>
        <v>LEDHCFIgnore</v>
      </c>
      <c r="B2224" s="37" t="str">
        <f>VLOOKUP(L2224,Mapping!D:F,3,0)</f>
        <v>Ignore</v>
      </c>
      <c r="C2224" s="37" t="str">
        <f>VLOOKUP(L2224,Mapping!D:G,4,0)</f>
        <v>Ignore</v>
      </c>
      <c r="D2224" s="38">
        <f t="shared" si="103"/>
        <v>3.1605742999999999E-2</v>
      </c>
      <c r="E2224" s="38">
        <f t="shared" si="104"/>
        <v>7.0046056999999995E-2</v>
      </c>
      <c r="F2224" s="37">
        <f>VLOOKUP(L2224,Mapping!D:H,5,0)</f>
        <v>0</v>
      </c>
      <c r="G2224" t="s">
        <v>562</v>
      </c>
      <c r="H2224" t="s">
        <v>2164</v>
      </c>
      <c r="I2224" t="s">
        <v>2165</v>
      </c>
      <c r="J2224">
        <v>303000</v>
      </c>
      <c r="K2224" t="s">
        <v>626</v>
      </c>
      <c r="L2224">
        <v>303246</v>
      </c>
      <c r="M2224">
        <v>0</v>
      </c>
      <c r="N2224" t="s">
        <v>630</v>
      </c>
      <c r="O2224" t="s">
        <v>565</v>
      </c>
      <c r="P2224">
        <v>0</v>
      </c>
      <c r="Q2224">
        <v>384403.14</v>
      </c>
      <c r="R2224">
        <v>0</v>
      </c>
      <c r="S2224">
        <v>316057.43</v>
      </c>
      <c r="T2224">
        <v>0</v>
      </c>
      <c r="U2224">
        <v>700460.57</v>
      </c>
      <c r="V2224">
        <v>0</v>
      </c>
      <c r="W2224">
        <v>384403.14</v>
      </c>
      <c r="X2224">
        <v>0</v>
      </c>
      <c r="Y2224">
        <v>316057.43</v>
      </c>
      <c r="Z2224">
        <v>0</v>
      </c>
      <c r="AA2224">
        <v>700460.57</v>
      </c>
    </row>
    <row r="2225" spans="1:27" ht="15" customHeight="1" x14ac:dyDescent="0.25">
      <c r="A2225" s="37" t="str">
        <f t="shared" si="102"/>
        <v>LEDHCFIgnore</v>
      </c>
      <c r="B2225" s="37" t="str">
        <f>VLOOKUP(L2225,Mapping!D:F,3,0)</f>
        <v>Ignore</v>
      </c>
      <c r="C2225" s="37" t="str">
        <f>VLOOKUP(L2225,Mapping!D:G,4,0)</f>
        <v>Ignore</v>
      </c>
      <c r="D2225" s="38">
        <f t="shared" si="103"/>
        <v>0</v>
      </c>
      <c r="E2225" s="38">
        <f t="shared" si="104"/>
        <v>-1.290830878</v>
      </c>
      <c r="F2225" s="37">
        <f>VLOOKUP(L2225,Mapping!D:H,5,0)</f>
        <v>0</v>
      </c>
      <c r="G2225" t="s">
        <v>562</v>
      </c>
      <c r="H2225" t="s">
        <v>2164</v>
      </c>
      <c r="I2225" t="s">
        <v>2165</v>
      </c>
      <c r="J2225">
        <v>303000</v>
      </c>
      <c r="K2225" t="s">
        <v>626</v>
      </c>
      <c r="L2225">
        <v>303301</v>
      </c>
      <c r="M2225">
        <v>0</v>
      </c>
      <c r="N2225" t="s">
        <v>2266</v>
      </c>
      <c r="O2225" t="s">
        <v>565</v>
      </c>
      <c r="P2225">
        <v>-12908308.779999999</v>
      </c>
      <c r="Q2225">
        <v>0</v>
      </c>
      <c r="R2225">
        <v>0</v>
      </c>
      <c r="S2225">
        <v>0</v>
      </c>
      <c r="T2225">
        <v>-12908308.779999999</v>
      </c>
      <c r="U2225">
        <v>0</v>
      </c>
      <c r="V2225">
        <v>-12908308.779999999</v>
      </c>
      <c r="W2225">
        <v>0</v>
      </c>
      <c r="X2225">
        <v>0</v>
      </c>
      <c r="Y2225">
        <v>0</v>
      </c>
      <c r="Z2225">
        <v>-12908308.779999999</v>
      </c>
      <c r="AA2225">
        <v>0</v>
      </c>
    </row>
    <row r="2226" spans="1:27" ht="15" customHeight="1" x14ac:dyDescent="0.25">
      <c r="A2226" s="37" t="str">
        <f t="shared" si="102"/>
        <v>LEDHCFIgnore</v>
      </c>
      <c r="B2226" s="37" t="str">
        <f>VLOOKUP(L2226,Mapping!D:F,3,0)</f>
        <v>Ignore</v>
      </c>
      <c r="C2226" s="37" t="str">
        <f>VLOOKUP(L2226,Mapping!D:G,4,0)</f>
        <v>Ignore</v>
      </c>
      <c r="D2226" s="38">
        <f t="shared" si="103"/>
        <v>0</v>
      </c>
      <c r="E2226" s="38">
        <f t="shared" si="104"/>
        <v>-6.5945384999999995E-2</v>
      </c>
      <c r="F2226" s="37">
        <f>VLOOKUP(L2226,Mapping!D:H,5,0)</f>
        <v>0</v>
      </c>
      <c r="G2226" t="s">
        <v>562</v>
      </c>
      <c r="H2226" t="s">
        <v>2164</v>
      </c>
      <c r="I2226" t="s">
        <v>2165</v>
      </c>
      <c r="J2226">
        <v>303000</v>
      </c>
      <c r="K2226" t="s">
        <v>626</v>
      </c>
      <c r="L2226">
        <v>303302</v>
      </c>
      <c r="M2226">
        <v>0</v>
      </c>
      <c r="N2226" t="s">
        <v>950</v>
      </c>
      <c r="O2226" t="s">
        <v>565</v>
      </c>
      <c r="P2226">
        <v>-659453.85</v>
      </c>
      <c r="Q2226">
        <v>0</v>
      </c>
      <c r="R2226">
        <v>0</v>
      </c>
      <c r="S2226">
        <v>0</v>
      </c>
      <c r="T2226">
        <v>-659453.85</v>
      </c>
      <c r="U2226">
        <v>0</v>
      </c>
      <c r="V2226">
        <v>-659453.85</v>
      </c>
      <c r="W2226">
        <v>0</v>
      </c>
      <c r="X2226">
        <v>0</v>
      </c>
      <c r="Y2226">
        <v>0</v>
      </c>
      <c r="Z2226">
        <v>-659453.85</v>
      </c>
      <c r="AA2226">
        <v>0</v>
      </c>
    </row>
    <row r="2227" spans="1:27" ht="15" customHeight="1" x14ac:dyDescent="0.25">
      <c r="A2227" s="37" t="str">
        <f t="shared" si="102"/>
        <v>LEDHCFIgnore</v>
      </c>
      <c r="B2227" s="37" t="str">
        <f>VLOOKUP(L2227,Mapping!D:F,3,0)</f>
        <v>Ignore</v>
      </c>
      <c r="C2227" s="37" t="str">
        <f>VLOOKUP(L2227,Mapping!D:G,4,0)</f>
        <v>Ignore</v>
      </c>
      <c r="D2227" s="38">
        <f t="shared" si="103"/>
        <v>0</v>
      </c>
      <c r="E2227" s="38">
        <f t="shared" si="104"/>
        <v>-0.12988366299999998</v>
      </c>
      <c r="F2227" s="37">
        <f>VLOOKUP(L2227,Mapping!D:H,5,0)</f>
        <v>0</v>
      </c>
      <c r="G2227" t="s">
        <v>562</v>
      </c>
      <c r="H2227" t="s">
        <v>2164</v>
      </c>
      <c r="I2227" t="s">
        <v>2165</v>
      </c>
      <c r="J2227">
        <v>303000</v>
      </c>
      <c r="K2227" t="s">
        <v>626</v>
      </c>
      <c r="L2227">
        <v>303345</v>
      </c>
      <c r="M2227">
        <v>0</v>
      </c>
      <c r="N2227" t="s">
        <v>2267</v>
      </c>
      <c r="O2227" t="s">
        <v>565</v>
      </c>
      <c r="P2227">
        <v>-1298836.6299999999</v>
      </c>
      <c r="Q2227">
        <v>0</v>
      </c>
      <c r="R2227">
        <v>0</v>
      </c>
      <c r="S2227">
        <v>0</v>
      </c>
      <c r="T2227">
        <v>-1298836.6299999999</v>
      </c>
      <c r="U2227">
        <v>0</v>
      </c>
      <c r="V2227">
        <v>-1298836.6299999999</v>
      </c>
      <c r="W2227">
        <v>0</v>
      </c>
      <c r="X2227">
        <v>0</v>
      </c>
      <c r="Y2227">
        <v>0</v>
      </c>
      <c r="Z2227">
        <v>-1298836.6299999999</v>
      </c>
      <c r="AA2227">
        <v>0</v>
      </c>
    </row>
    <row r="2228" spans="1:27" ht="15" customHeight="1" x14ac:dyDescent="0.25">
      <c r="A2228" s="37" t="str">
        <f t="shared" si="102"/>
        <v>LEDHCFIgnore</v>
      </c>
      <c r="B2228" s="37" t="str">
        <f>VLOOKUP(L2228,Mapping!D:F,3,0)</f>
        <v>Ignore</v>
      </c>
      <c r="C2228" s="37" t="str">
        <f>VLOOKUP(L2228,Mapping!D:G,4,0)</f>
        <v>Ignore</v>
      </c>
      <c r="D2228" s="38">
        <f t="shared" si="103"/>
        <v>0</v>
      </c>
      <c r="E2228" s="38">
        <f t="shared" si="104"/>
        <v>-1.9728089999999998E-3</v>
      </c>
      <c r="F2228" s="37">
        <f>VLOOKUP(L2228,Mapping!D:H,5,0)</f>
        <v>0</v>
      </c>
      <c r="G2228" t="s">
        <v>562</v>
      </c>
      <c r="H2228" t="s">
        <v>2164</v>
      </c>
      <c r="I2228" t="s">
        <v>2165</v>
      </c>
      <c r="J2228">
        <v>303000</v>
      </c>
      <c r="K2228" t="s">
        <v>626</v>
      </c>
      <c r="L2228">
        <v>303346</v>
      </c>
      <c r="M2228">
        <v>0</v>
      </c>
      <c r="N2228" t="s">
        <v>952</v>
      </c>
      <c r="O2228" t="s">
        <v>565</v>
      </c>
      <c r="P2228">
        <v>-19728.09</v>
      </c>
      <c r="Q2228">
        <v>0</v>
      </c>
      <c r="R2228">
        <v>0</v>
      </c>
      <c r="S2228">
        <v>0</v>
      </c>
      <c r="T2228">
        <v>-19728.09</v>
      </c>
      <c r="U2228">
        <v>0</v>
      </c>
      <c r="V2228">
        <v>-19728.09</v>
      </c>
      <c r="W2228">
        <v>0</v>
      </c>
      <c r="X2228">
        <v>0</v>
      </c>
      <c r="Y2228">
        <v>0</v>
      </c>
      <c r="Z2228">
        <v>-19728.09</v>
      </c>
      <c r="AA2228">
        <v>0</v>
      </c>
    </row>
    <row r="2229" spans="1:27" ht="15" customHeight="1" x14ac:dyDescent="0.25">
      <c r="A2229" s="37" t="str">
        <f t="shared" si="102"/>
        <v>LEDHCFIgnore</v>
      </c>
      <c r="B2229" s="37" t="str">
        <f>VLOOKUP(L2229,Mapping!D:F,3,0)</f>
        <v>Ignore</v>
      </c>
      <c r="C2229" s="37" t="str">
        <f>VLOOKUP(L2229,Mapping!D:G,4,0)</f>
        <v>Ignore</v>
      </c>
      <c r="D2229" s="38">
        <f t="shared" si="103"/>
        <v>0</v>
      </c>
      <c r="E2229" s="38">
        <f t="shared" si="104"/>
        <v>9.3127106550000001</v>
      </c>
      <c r="F2229" s="37">
        <f>VLOOKUP(L2229,Mapping!D:H,5,0)</f>
        <v>0</v>
      </c>
      <c r="G2229" t="s">
        <v>562</v>
      </c>
      <c r="H2229" t="s">
        <v>2164</v>
      </c>
      <c r="I2229" t="s">
        <v>2165</v>
      </c>
      <c r="J2229">
        <v>303000</v>
      </c>
      <c r="K2229" t="s">
        <v>626</v>
      </c>
      <c r="L2229">
        <v>390000</v>
      </c>
      <c r="M2229">
        <v>0</v>
      </c>
      <c r="N2229" t="s">
        <v>631</v>
      </c>
      <c r="O2229" t="s">
        <v>565</v>
      </c>
      <c r="P2229">
        <v>0</v>
      </c>
      <c r="Q2229">
        <v>93127106.549999997</v>
      </c>
      <c r="R2229">
        <v>0</v>
      </c>
      <c r="S2229">
        <v>0</v>
      </c>
      <c r="T2229">
        <v>0</v>
      </c>
      <c r="U2229">
        <v>93127106.549999997</v>
      </c>
      <c r="V2229">
        <v>0</v>
      </c>
      <c r="W2229">
        <v>93127106.549999997</v>
      </c>
      <c r="X2229">
        <v>0</v>
      </c>
      <c r="Y2229">
        <v>0</v>
      </c>
      <c r="Z2229">
        <v>0</v>
      </c>
      <c r="AA2229">
        <v>93127106.549999997</v>
      </c>
    </row>
    <row r="2230" spans="1:27" ht="15" customHeight="1" x14ac:dyDescent="0.25">
      <c r="A2230" s="37" t="str">
        <f t="shared" si="102"/>
        <v>LEDHCFIgnore</v>
      </c>
      <c r="B2230" s="37" t="str">
        <f>VLOOKUP(L2230,Mapping!D:F,3,0)</f>
        <v>Ignore</v>
      </c>
      <c r="C2230" s="37" t="str">
        <f>VLOOKUP(L2230,Mapping!D:G,4,0)</f>
        <v>Ignore</v>
      </c>
      <c r="D2230" s="38">
        <f t="shared" si="103"/>
        <v>0</v>
      </c>
      <c r="E2230" s="38">
        <f t="shared" si="104"/>
        <v>-6.6442208229999995</v>
      </c>
      <c r="F2230" s="37">
        <f>VLOOKUP(L2230,Mapping!D:H,5,0)</f>
        <v>0</v>
      </c>
      <c r="G2230" t="s">
        <v>562</v>
      </c>
      <c r="H2230" t="s">
        <v>2164</v>
      </c>
      <c r="I2230" t="s">
        <v>2165</v>
      </c>
      <c r="J2230">
        <v>303000</v>
      </c>
      <c r="K2230" t="s">
        <v>626</v>
      </c>
      <c r="L2230">
        <v>390001</v>
      </c>
      <c r="M2230">
        <v>0</v>
      </c>
      <c r="N2230" t="s">
        <v>632</v>
      </c>
      <c r="O2230" t="s">
        <v>565</v>
      </c>
      <c r="P2230">
        <v>-66442208.229999997</v>
      </c>
      <c r="Q2230">
        <v>0</v>
      </c>
      <c r="R2230">
        <v>0</v>
      </c>
      <c r="S2230">
        <v>0</v>
      </c>
      <c r="T2230">
        <v>-66442208.229999997</v>
      </c>
      <c r="U2230">
        <v>0</v>
      </c>
      <c r="V2230">
        <v>-66442208.229999997</v>
      </c>
      <c r="W2230">
        <v>0</v>
      </c>
      <c r="X2230">
        <v>0</v>
      </c>
      <c r="Y2230">
        <v>0</v>
      </c>
      <c r="Z2230">
        <v>-66442208.229999997</v>
      </c>
      <c r="AA2230">
        <v>0</v>
      </c>
    </row>
    <row r="2231" spans="1:27" ht="15" customHeight="1" x14ac:dyDescent="0.25">
      <c r="A2231" s="37" t="str">
        <f t="shared" si="102"/>
        <v>LEDHCFIgnore</v>
      </c>
      <c r="B2231" s="37" t="str">
        <f>VLOOKUP(L2231,Mapping!D:F,3,0)</f>
        <v>Ignore</v>
      </c>
      <c r="C2231" s="37" t="str">
        <f>VLOOKUP(L2231,Mapping!D:G,4,0)</f>
        <v>Ignore</v>
      </c>
      <c r="D2231" s="38">
        <f t="shared" si="103"/>
        <v>0</v>
      </c>
      <c r="E2231" s="38">
        <f t="shared" si="104"/>
        <v>-0.172952258</v>
      </c>
      <c r="F2231" s="37">
        <f>VLOOKUP(L2231,Mapping!D:H,5,0)</f>
        <v>0</v>
      </c>
      <c r="G2231" t="s">
        <v>562</v>
      </c>
      <c r="H2231" t="s">
        <v>2164</v>
      </c>
      <c r="I2231" t="s">
        <v>2165</v>
      </c>
      <c r="J2231">
        <v>303000</v>
      </c>
      <c r="K2231" t="s">
        <v>626</v>
      </c>
      <c r="L2231">
        <v>390002</v>
      </c>
      <c r="M2231">
        <v>0</v>
      </c>
      <c r="N2231" t="s">
        <v>633</v>
      </c>
      <c r="O2231" t="s">
        <v>565</v>
      </c>
      <c r="P2231">
        <v>-1729522.58</v>
      </c>
      <c r="Q2231">
        <v>0</v>
      </c>
      <c r="R2231">
        <v>0</v>
      </c>
      <c r="S2231">
        <v>0</v>
      </c>
      <c r="T2231">
        <v>-1729522.58</v>
      </c>
      <c r="U2231">
        <v>0</v>
      </c>
      <c r="V2231">
        <v>-1729522.58</v>
      </c>
      <c r="W2231">
        <v>0</v>
      </c>
      <c r="X2231">
        <v>0</v>
      </c>
      <c r="Y2231">
        <v>0</v>
      </c>
      <c r="Z2231">
        <v>-1729522.58</v>
      </c>
      <c r="AA2231">
        <v>0</v>
      </c>
    </row>
    <row r="2232" spans="1:27" ht="15" customHeight="1" x14ac:dyDescent="0.25">
      <c r="A2232" s="37" t="str">
        <f t="shared" si="102"/>
        <v>LEDHCFIgnore</v>
      </c>
      <c r="B2232" s="37" t="str">
        <f>VLOOKUP(L2232,Mapping!D:F,3,0)</f>
        <v>Ignore</v>
      </c>
      <c r="C2232" s="37" t="str">
        <f>VLOOKUP(L2232,Mapping!D:G,4,0)</f>
        <v>Ignore</v>
      </c>
      <c r="D2232" s="38">
        <f t="shared" si="103"/>
        <v>0</v>
      </c>
      <c r="E2232" s="38">
        <f t="shared" si="104"/>
        <v>-0.41388291399999999</v>
      </c>
      <c r="F2232" s="37">
        <f>VLOOKUP(L2232,Mapping!D:H,5,0)</f>
        <v>0</v>
      </c>
      <c r="G2232" t="s">
        <v>562</v>
      </c>
      <c r="H2232" t="s">
        <v>2164</v>
      </c>
      <c r="I2232" t="s">
        <v>2165</v>
      </c>
      <c r="J2232">
        <v>303000</v>
      </c>
      <c r="K2232" t="s">
        <v>626</v>
      </c>
      <c r="L2232">
        <v>390405</v>
      </c>
      <c r="M2232">
        <v>0</v>
      </c>
      <c r="N2232" t="s">
        <v>634</v>
      </c>
      <c r="O2232" t="s">
        <v>565</v>
      </c>
      <c r="P2232">
        <v>-4138829.14</v>
      </c>
      <c r="Q2232">
        <v>0</v>
      </c>
      <c r="R2232">
        <v>0</v>
      </c>
      <c r="S2232">
        <v>0</v>
      </c>
      <c r="T2232">
        <v>-4138829.14</v>
      </c>
      <c r="U2232">
        <v>0</v>
      </c>
      <c r="V2232">
        <v>-4138829.14</v>
      </c>
      <c r="W2232">
        <v>0</v>
      </c>
      <c r="X2232">
        <v>0</v>
      </c>
      <c r="Y2232">
        <v>0</v>
      </c>
      <c r="Z2232">
        <v>-4138829.14</v>
      </c>
      <c r="AA2232">
        <v>0</v>
      </c>
    </row>
    <row r="2233" spans="1:27" ht="15" customHeight="1" x14ac:dyDescent="0.25">
      <c r="A2233" s="37" t="str">
        <f t="shared" si="102"/>
        <v>LEDHCFIgnore</v>
      </c>
      <c r="B2233" s="37" t="str">
        <f>VLOOKUP(L2233,Mapping!D:F,3,0)</f>
        <v>Ignore</v>
      </c>
      <c r="C2233" s="37" t="str">
        <f>VLOOKUP(L2233,Mapping!D:G,4,0)</f>
        <v>Ignore</v>
      </c>
      <c r="D2233" s="38">
        <f t="shared" si="103"/>
        <v>0</v>
      </c>
      <c r="E2233" s="38">
        <f t="shared" si="104"/>
        <v>-0.349488625</v>
      </c>
      <c r="F2233" s="37">
        <f>VLOOKUP(L2233,Mapping!D:H,5,0)</f>
        <v>0</v>
      </c>
      <c r="G2233" t="s">
        <v>562</v>
      </c>
      <c r="H2233" t="s">
        <v>2164</v>
      </c>
      <c r="I2233" t="s">
        <v>2165</v>
      </c>
      <c r="J2233">
        <v>303000</v>
      </c>
      <c r="K2233" t="s">
        <v>626</v>
      </c>
      <c r="L2233">
        <v>390445</v>
      </c>
      <c r="M2233">
        <v>0</v>
      </c>
      <c r="N2233" t="s">
        <v>635</v>
      </c>
      <c r="O2233" t="s">
        <v>565</v>
      </c>
      <c r="P2233">
        <v>-3494886.25</v>
      </c>
      <c r="Q2233">
        <v>0</v>
      </c>
      <c r="R2233">
        <v>0</v>
      </c>
      <c r="S2233">
        <v>0</v>
      </c>
      <c r="T2233">
        <v>-3494886.25</v>
      </c>
      <c r="U2233">
        <v>0</v>
      </c>
      <c r="V2233">
        <v>-3494886.25</v>
      </c>
      <c r="W2233">
        <v>0</v>
      </c>
      <c r="X2233">
        <v>0</v>
      </c>
      <c r="Y2233">
        <v>0</v>
      </c>
      <c r="Z2233">
        <v>-3494886.25</v>
      </c>
      <c r="AA2233">
        <v>0</v>
      </c>
    </row>
    <row r="2234" spans="1:27" ht="15" customHeight="1" x14ac:dyDescent="0.25">
      <c r="A2234" s="37" t="str">
        <f t="shared" si="102"/>
        <v>LEDHCFIgnore</v>
      </c>
      <c r="B2234" s="37" t="str">
        <f>VLOOKUP(L2234,Mapping!D:F,3,0)</f>
        <v>Ignore</v>
      </c>
      <c r="C2234" s="37" t="str">
        <f>VLOOKUP(L2234,Mapping!D:G,4,0)</f>
        <v>Ignore</v>
      </c>
      <c r="D2234" s="38">
        <f t="shared" si="103"/>
        <v>0</v>
      </c>
      <c r="E2234" s="38">
        <f t="shared" si="104"/>
        <v>-1.7100718000000001E-2</v>
      </c>
      <c r="F2234" s="37">
        <f>VLOOKUP(L2234,Mapping!D:H,5,0)</f>
        <v>0</v>
      </c>
      <c r="G2234" t="s">
        <v>562</v>
      </c>
      <c r="H2234" t="s">
        <v>2164</v>
      </c>
      <c r="I2234" t="s">
        <v>2165</v>
      </c>
      <c r="J2234">
        <v>303000</v>
      </c>
      <c r="K2234" t="s">
        <v>626</v>
      </c>
      <c r="L2234">
        <v>390446</v>
      </c>
      <c r="M2234">
        <v>0</v>
      </c>
      <c r="N2234" t="s">
        <v>636</v>
      </c>
      <c r="O2234" t="s">
        <v>565</v>
      </c>
      <c r="P2234">
        <v>-171007.18</v>
      </c>
      <c r="Q2234">
        <v>0</v>
      </c>
      <c r="R2234">
        <v>0</v>
      </c>
      <c r="S2234">
        <v>0</v>
      </c>
      <c r="T2234">
        <v>-171007.18</v>
      </c>
      <c r="U2234">
        <v>0</v>
      </c>
      <c r="V2234">
        <v>-171007.18</v>
      </c>
      <c r="W2234">
        <v>0</v>
      </c>
      <c r="X2234">
        <v>0</v>
      </c>
      <c r="Y2234">
        <v>0</v>
      </c>
      <c r="Z2234">
        <v>-171007.18</v>
      </c>
      <c r="AA2234">
        <v>0</v>
      </c>
    </row>
    <row r="2235" spans="1:27" ht="15" customHeight="1" x14ac:dyDescent="0.25">
      <c r="A2235" s="37" t="str">
        <f t="shared" si="102"/>
        <v>LEDHCF5.3</v>
      </c>
      <c r="B2235" s="37">
        <f>VLOOKUP(L2235,Mapping!D:F,3,0)</f>
        <v>5.3</v>
      </c>
      <c r="C2235" s="37" t="str">
        <f>VLOOKUP(L2235,Mapping!D:G,4,0)</f>
        <v>Ignore</v>
      </c>
      <c r="D2235" s="38">
        <f t="shared" si="103"/>
        <v>4.3645819490000006</v>
      </c>
      <c r="E2235" s="38">
        <f t="shared" si="104"/>
        <v>11.528323138999999</v>
      </c>
      <c r="F2235" s="37">
        <f>VLOOKUP(L2235,Mapping!D:H,5,0)</f>
        <v>0</v>
      </c>
      <c r="G2235" t="s">
        <v>562</v>
      </c>
      <c r="H2235" t="s">
        <v>2164</v>
      </c>
      <c r="I2235" t="s">
        <v>2165</v>
      </c>
      <c r="J2235">
        <v>410000</v>
      </c>
      <c r="K2235" t="s">
        <v>637</v>
      </c>
      <c r="L2235">
        <v>411100</v>
      </c>
      <c r="M2235">
        <v>0</v>
      </c>
      <c r="N2235" t="s">
        <v>694</v>
      </c>
      <c r="O2235" t="s">
        <v>565</v>
      </c>
      <c r="P2235">
        <v>0</v>
      </c>
      <c r="Q2235">
        <v>71637411.900000006</v>
      </c>
      <c r="R2235">
        <v>0</v>
      </c>
      <c r="S2235">
        <v>43645819.490000002</v>
      </c>
      <c r="T2235">
        <v>0</v>
      </c>
      <c r="U2235">
        <v>115283231.39</v>
      </c>
      <c r="V2235">
        <v>0</v>
      </c>
      <c r="W2235">
        <v>71637411.900000006</v>
      </c>
      <c r="X2235">
        <v>0</v>
      </c>
      <c r="Y2235">
        <v>43645819.490000002</v>
      </c>
      <c r="Z2235">
        <v>0</v>
      </c>
      <c r="AA2235">
        <v>115283231.39</v>
      </c>
    </row>
    <row r="2236" spans="1:27" ht="15" customHeight="1" x14ac:dyDescent="0.25">
      <c r="A2236" s="37" t="str">
        <f t="shared" si="102"/>
        <v>LEDHCFIgnore</v>
      </c>
      <c r="B2236" s="37" t="str">
        <f>VLOOKUP(L2236,Mapping!D:F,3,0)</f>
        <v>Ignore</v>
      </c>
      <c r="C2236" s="37" t="str">
        <f>VLOOKUP(L2236,Mapping!D:G,4,0)</f>
        <v>Ignore</v>
      </c>
      <c r="D2236" s="38">
        <f t="shared" si="103"/>
        <v>-7.4997723670000003</v>
      </c>
      <c r="E2236" s="38">
        <f t="shared" si="104"/>
        <v>27.852235199999999</v>
      </c>
      <c r="F2236" s="37">
        <f>VLOOKUP(L2236,Mapping!D:H,5,0)</f>
        <v>0</v>
      </c>
      <c r="G2236" t="s">
        <v>562</v>
      </c>
      <c r="H2236" t="s">
        <v>2164</v>
      </c>
      <c r="I2236" t="s">
        <v>2165</v>
      </c>
      <c r="J2236">
        <v>430000</v>
      </c>
      <c r="K2236" t="s">
        <v>643</v>
      </c>
      <c r="L2236">
        <v>431100</v>
      </c>
      <c r="M2236">
        <v>0</v>
      </c>
      <c r="N2236" t="s">
        <v>727</v>
      </c>
      <c r="O2236" t="s">
        <v>565</v>
      </c>
      <c r="P2236">
        <v>0</v>
      </c>
      <c r="Q2236">
        <v>353520075.67000002</v>
      </c>
      <c r="R2236">
        <v>-74997723.670000002</v>
      </c>
      <c r="S2236">
        <v>0</v>
      </c>
      <c r="T2236">
        <v>0</v>
      </c>
      <c r="U2236">
        <v>278522352</v>
      </c>
      <c r="V2236">
        <v>0</v>
      </c>
      <c r="W2236">
        <v>353520075.67000002</v>
      </c>
      <c r="X2236">
        <v>-74997723.670000002</v>
      </c>
      <c r="Y2236">
        <v>0</v>
      </c>
      <c r="Z2236">
        <v>0</v>
      </c>
      <c r="AA2236">
        <v>278522352</v>
      </c>
    </row>
    <row r="2237" spans="1:27" ht="15" customHeight="1" x14ac:dyDescent="0.25">
      <c r="A2237" s="37" t="str">
        <f t="shared" si="102"/>
        <v>LEDHCF5.1</v>
      </c>
      <c r="B2237" s="37">
        <f>VLOOKUP(L2237,Mapping!D:F,3,0)</f>
        <v>5.0999999999999996</v>
      </c>
      <c r="C2237" s="37" t="str">
        <f>VLOOKUP(L2237,Mapping!D:G,4,0)</f>
        <v>Ignore</v>
      </c>
      <c r="D2237" s="38">
        <f t="shared" si="103"/>
        <v>0.13781036999999999</v>
      </c>
      <c r="E2237" s="38">
        <f t="shared" si="104"/>
        <v>0.32555889100000002</v>
      </c>
      <c r="F2237" s="37">
        <f>VLOOKUP(L2237,Mapping!D:H,5,0)</f>
        <v>0</v>
      </c>
      <c r="G2237" t="s">
        <v>562</v>
      </c>
      <c r="H2237" t="s">
        <v>2164</v>
      </c>
      <c r="I2237" t="s">
        <v>2165</v>
      </c>
      <c r="J2237">
        <v>450000</v>
      </c>
      <c r="K2237" t="s">
        <v>647</v>
      </c>
      <c r="L2237">
        <v>451100</v>
      </c>
      <c r="M2237">
        <v>0</v>
      </c>
      <c r="N2237" t="s">
        <v>695</v>
      </c>
      <c r="O2237" t="s">
        <v>565</v>
      </c>
      <c r="P2237">
        <v>0</v>
      </c>
      <c r="Q2237">
        <v>1877485.21</v>
      </c>
      <c r="R2237">
        <v>0</v>
      </c>
      <c r="S2237">
        <v>1378103.7</v>
      </c>
      <c r="T2237">
        <v>0</v>
      </c>
      <c r="U2237">
        <v>3255588.91</v>
      </c>
      <c r="V2237">
        <v>0</v>
      </c>
      <c r="W2237">
        <v>1877485.21</v>
      </c>
      <c r="X2237">
        <v>0</v>
      </c>
      <c r="Y2237">
        <v>1378103.7</v>
      </c>
      <c r="Z2237">
        <v>0</v>
      </c>
      <c r="AA2237">
        <v>3255588.91</v>
      </c>
    </row>
    <row r="2238" spans="1:27" ht="15" customHeight="1" x14ac:dyDescent="0.25">
      <c r="A2238" s="37" t="str">
        <f t="shared" si="102"/>
        <v>LEDHCF5.2</v>
      </c>
      <c r="B2238" s="37">
        <f>VLOOKUP(L2238,Mapping!D:F,3,0)</f>
        <v>5.2</v>
      </c>
      <c r="C2238" s="37" t="str">
        <f>VLOOKUP(L2238,Mapping!D:G,4,0)</f>
        <v>Ignore</v>
      </c>
      <c r="D2238" s="38">
        <f t="shared" si="103"/>
        <v>3.88024E-4</v>
      </c>
      <c r="E2238" s="38">
        <f t="shared" si="104"/>
        <v>8.8734699999999992E-4</v>
      </c>
      <c r="F2238" s="37">
        <f>VLOOKUP(L2238,Mapping!D:H,5,0)</f>
        <v>0</v>
      </c>
      <c r="G2238" t="s">
        <v>562</v>
      </c>
      <c r="H2238" t="s">
        <v>2164</v>
      </c>
      <c r="I2238" t="s">
        <v>2165</v>
      </c>
      <c r="J2238">
        <v>450000</v>
      </c>
      <c r="K2238" t="s">
        <v>647</v>
      </c>
      <c r="L2238">
        <v>452111</v>
      </c>
      <c r="M2238">
        <v>0</v>
      </c>
      <c r="N2238" t="s">
        <v>649</v>
      </c>
      <c r="O2238" t="s">
        <v>565</v>
      </c>
      <c r="P2238">
        <v>0</v>
      </c>
      <c r="Q2238">
        <v>4993.2300000000005</v>
      </c>
      <c r="R2238">
        <v>0</v>
      </c>
      <c r="S2238">
        <v>3880.24</v>
      </c>
      <c r="T2238">
        <v>0</v>
      </c>
      <c r="U2238">
        <v>8873.4699999999993</v>
      </c>
      <c r="V2238">
        <v>0</v>
      </c>
      <c r="W2238">
        <v>4993.2300000000005</v>
      </c>
      <c r="X2238">
        <v>0</v>
      </c>
      <c r="Y2238">
        <v>3880.24</v>
      </c>
      <c r="Z2238">
        <v>0</v>
      </c>
      <c r="AA2238">
        <v>8873.4699999999993</v>
      </c>
    </row>
    <row r="2239" spans="1:27" ht="15" customHeight="1" x14ac:dyDescent="0.25">
      <c r="A2239" s="37" t="str">
        <f t="shared" si="102"/>
        <v>LEDHCF5.2</v>
      </c>
      <c r="B2239" s="37">
        <f>VLOOKUP(L2239,Mapping!D:F,3,0)</f>
        <v>5.2</v>
      </c>
      <c r="C2239" s="37" t="str">
        <f>VLOOKUP(L2239,Mapping!D:G,4,0)</f>
        <v>Ignore</v>
      </c>
      <c r="D2239" s="38">
        <f t="shared" si="103"/>
        <v>9.6869950999999996E-2</v>
      </c>
      <c r="E2239" s="38">
        <f t="shared" si="104"/>
        <v>0.16481900299999999</v>
      </c>
      <c r="F2239" s="37">
        <f>VLOOKUP(L2239,Mapping!D:H,5,0)</f>
        <v>0</v>
      </c>
      <c r="G2239" t="s">
        <v>562</v>
      </c>
      <c r="H2239" t="s">
        <v>2164</v>
      </c>
      <c r="I2239" t="s">
        <v>2165</v>
      </c>
      <c r="J2239">
        <v>450000</v>
      </c>
      <c r="K2239" t="s">
        <v>647</v>
      </c>
      <c r="L2239">
        <v>452247</v>
      </c>
      <c r="M2239">
        <v>0</v>
      </c>
      <c r="N2239" t="s">
        <v>655</v>
      </c>
      <c r="O2239" t="s">
        <v>565</v>
      </c>
      <c r="P2239">
        <v>0</v>
      </c>
      <c r="Q2239">
        <v>679490.52</v>
      </c>
      <c r="R2239">
        <v>0</v>
      </c>
      <c r="S2239">
        <v>968699.51</v>
      </c>
      <c r="T2239">
        <v>0</v>
      </c>
      <c r="U2239">
        <v>1648190.03</v>
      </c>
      <c r="V2239">
        <v>0</v>
      </c>
      <c r="W2239">
        <v>679490.52</v>
      </c>
      <c r="X2239">
        <v>0</v>
      </c>
      <c r="Y2239">
        <v>968699.51</v>
      </c>
      <c r="Z2239">
        <v>0</v>
      </c>
      <c r="AA2239">
        <v>1648190.03</v>
      </c>
    </row>
    <row r="2240" spans="1:27" ht="15" customHeight="1" x14ac:dyDescent="0.25">
      <c r="A2240" s="37" t="str">
        <f t="shared" si="102"/>
        <v>LEDHCF5.5</v>
      </c>
      <c r="B2240" s="37">
        <f>VLOOKUP(L2240,Mapping!D:F,3,0)</f>
        <v>5.5</v>
      </c>
      <c r="C2240" s="37" t="str">
        <f>VLOOKUP(L2240,Mapping!D:G,4,0)</f>
        <v>Ignore</v>
      </c>
      <c r="D2240" s="38">
        <f t="shared" si="103"/>
        <v>3.8787899999999999E-4</v>
      </c>
      <c r="E2240" s="38">
        <f t="shared" si="104"/>
        <v>3.8787899999999999E-4</v>
      </c>
      <c r="F2240" s="37">
        <f>VLOOKUP(L2240,Mapping!D:H,5,0)</f>
        <v>0</v>
      </c>
      <c r="G2240" t="s">
        <v>562</v>
      </c>
      <c r="H2240" t="s">
        <v>2164</v>
      </c>
      <c r="I2240" t="s">
        <v>2165</v>
      </c>
      <c r="J2240">
        <v>460000</v>
      </c>
      <c r="K2240" t="s">
        <v>656</v>
      </c>
      <c r="L2240">
        <v>452233</v>
      </c>
      <c r="M2240">
        <v>0</v>
      </c>
      <c r="N2240" t="s">
        <v>657</v>
      </c>
      <c r="O2240" t="s">
        <v>565</v>
      </c>
      <c r="P2240">
        <v>0</v>
      </c>
      <c r="Q2240">
        <v>0</v>
      </c>
      <c r="R2240">
        <v>0</v>
      </c>
      <c r="S2240">
        <v>3878.79</v>
      </c>
      <c r="T2240">
        <v>0</v>
      </c>
      <c r="U2240">
        <v>3878.79</v>
      </c>
      <c r="V2240">
        <v>0</v>
      </c>
      <c r="W2240">
        <v>0</v>
      </c>
      <c r="X2240">
        <v>0</v>
      </c>
      <c r="Y2240">
        <v>3878.79</v>
      </c>
      <c r="Z2240">
        <v>0</v>
      </c>
      <c r="AA2240">
        <v>3878.79</v>
      </c>
    </row>
    <row r="2241" spans="1:27" ht="15" customHeight="1" x14ac:dyDescent="0.25">
      <c r="A2241" s="37" t="str">
        <f t="shared" si="102"/>
        <v>LEDHCF5.5</v>
      </c>
      <c r="B2241" s="37">
        <f>VLOOKUP(L2241,Mapping!D:F,3,0)</f>
        <v>5.5</v>
      </c>
      <c r="C2241" s="37" t="str">
        <f>VLOOKUP(L2241,Mapping!D:G,4,0)</f>
        <v>Ignore</v>
      </c>
      <c r="D2241" s="38">
        <f t="shared" si="103"/>
        <v>8.440300999999999E-3</v>
      </c>
      <c r="E2241" s="38">
        <f t="shared" si="104"/>
        <v>1.5246839999999999E-2</v>
      </c>
      <c r="F2241" s="37">
        <f>VLOOKUP(L2241,Mapping!D:H,5,0)</f>
        <v>0</v>
      </c>
      <c r="G2241" t="s">
        <v>562</v>
      </c>
      <c r="H2241" t="s">
        <v>2164</v>
      </c>
      <c r="I2241" t="s">
        <v>2165</v>
      </c>
      <c r="J2241">
        <v>460000</v>
      </c>
      <c r="K2241" t="s">
        <v>656</v>
      </c>
      <c r="L2241">
        <v>455103</v>
      </c>
      <c r="M2241">
        <v>0</v>
      </c>
      <c r="N2241" t="s">
        <v>658</v>
      </c>
      <c r="O2241" t="s">
        <v>565</v>
      </c>
      <c r="P2241">
        <v>0</v>
      </c>
      <c r="Q2241">
        <v>68065.39</v>
      </c>
      <c r="R2241">
        <v>0</v>
      </c>
      <c r="S2241">
        <v>84403.01</v>
      </c>
      <c r="T2241">
        <v>0</v>
      </c>
      <c r="U2241">
        <v>152468.4</v>
      </c>
      <c r="V2241">
        <v>0</v>
      </c>
      <c r="W2241">
        <v>68065.39</v>
      </c>
      <c r="X2241">
        <v>0</v>
      </c>
      <c r="Y2241">
        <v>84403.01</v>
      </c>
      <c r="Z2241">
        <v>0</v>
      </c>
      <c r="AA2241">
        <v>152468.4</v>
      </c>
    </row>
    <row r="2242" spans="1:27" ht="15" customHeight="1" x14ac:dyDescent="0.25">
      <c r="A2242" s="37" t="str">
        <f t="shared" si="102"/>
        <v>LEDHCF5.5</v>
      </c>
      <c r="B2242" s="37">
        <f>VLOOKUP(L2242,Mapping!D:F,3,0)</f>
        <v>5.5</v>
      </c>
      <c r="C2242" s="37" t="str">
        <f>VLOOKUP(L2242,Mapping!D:G,4,0)</f>
        <v>Ignore</v>
      </c>
      <c r="D2242" s="38">
        <f t="shared" si="103"/>
        <v>2.9922100000000001E-4</v>
      </c>
      <c r="E2242" s="38">
        <f t="shared" si="104"/>
        <v>2.9922100000000001E-4</v>
      </c>
      <c r="F2242" s="37">
        <f>VLOOKUP(L2242,Mapping!D:H,5,0)</f>
        <v>0</v>
      </c>
      <c r="G2242" t="s">
        <v>562</v>
      </c>
      <c r="H2242" t="s">
        <v>2164</v>
      </c>
      <c r="I2242" t="s">
        <v>2165</v>
      </c>
      <c r="J2242">
        <v>460000</v>
      </c>
      <c r="K2242" t="s">
        <v>656</v>
      </c>
      <c r="L2242">
        <v>460000</v>
      </c>
      <c r="M2242">
        <v>0</v>
      </c>
      <c r="N2242" t="s">
        <v>706</v>
      </c>
      <c r="O2242" t="s">
        <v>565</v>
      </c>
      <c r="P2242">
        <v>0</v>
      </c>
      <c r="Q2242">
        <v>0</v>
      </c>
      <c r="R2242">
        <v>0</v>
      </c>
      <c r="S2242">
        <v>2992.21</v>
      </c>
      <c r="T2242">
        <v>0</v>
      </c>
      <c r="U2242">
        <v>2992.21</v>
      </c>
      <c r="V2242">
        <v>0</v>
      </c>
      <c r="W2242">
        <v>0</v>
      </c>
      <c r="X2242">
        <v>0</v>
      </c>
      <c r="Y2242">
        <v>2992.21</v>
      </c>
      <c r="Z2242">
        <v>0</v>
      </c>
      <c r="AA2242">
        <v>2992.21</v>
      </c>
    </row>
    <row r="2243" spans="1:27" ht="15" customHeight="1" x14ac:dyDescent="0.25">
      <c r="A2243" s="37" t="str">
        <f t="shared" si="102"/>
        <v>LEDHCF5.5</v>
      </c>
      <c r="B2243" s="37">
        <f>VLOOKUP(L2243,Mapping!D:F,3,0)</f>
        <v>5.5</v>
      </c>
      <c r="C2243" s="37" t="str">
        <f>VLOOKUP(L2243,Mapping!D:G,4,0)</f>
        <v>Ignore</v>
      </c>
      <c r="D2243" s="38">
        <f t="shared" si="103"/>
        <v>-1.5210772000000001E-2</v>
      </c>
      <c r="E2243" s="38">
        <f t="shared" si="104"/>
        <v>-1.6356523000000001E-2</v>
      </c>
      <c r="F2243" s="37">
        <f>VLOOKUP(L2243,Mapping!D:H,5,0)</f>
        <v>0</v>
      </c>
      <c r="G2243" t="s">
        <v>562</v>
      </c>
      <c r="H2243" t="s">
        <v>2164</v>
      </c>
      <c r="I2243" t="s">
        <v>2165</v>
      </c>
      <c r="J2243">
        <v>460000</v>
      </c>
      <c r="K2243" t="s">
        <v>656</v>
      </c>
      <c r="L2243">
        <v>460100</v>
      </c>
      <c r="M2243">
        <v>0</v>
      </c>
      <c r="N2243" t="s">
        <v>729</v>
      </c>
      <c r="O2243" t="s">
        <v>565</v>
      </c>
      <c r="P2243">
        <v>-11457.51</v>
      </c>
      <c r="Q2243">
        <v>0</v>
      </c>
      <c r="R2243">
        <v>-152107.72</v>
      </c>
      <c r="S2243">
        <v>0</v>
      </c>
      <c r="T2243">
        <v>-163565.23000000001</v>
      </c>
      <c r="U2243">
        <v>0</v>
      </c>
      <c r="V2243">
        <v>-11457.51</v>
      </c>
      <c r="W2243">
        <v>0</v>
      </c>
      <c r="X2243">
        <v>-152107.72</v>
      </c>
      <c r="Y2243">
        <v>0</v>
      </c>
      <c r="Z2243">
        <v>-163565.23000000001</v>
      </c>
      <c r="AA2243">
        <v>0</v>
      </c>
    </row>
    <row r="2244" spans="1:27" ht="15" customHeight="1" x14ac:dyDescent="0.25">
      <c r="A2244" s="37" t="str">
        <f t="shared" ref="A2244:A2307" si="105">H2244&amp;B2244</f>
        <v>LEDHCF5.5</v>
      </c>
      <c r="B2244" s="37">
        <f>VLOOKUP(L2244,Mapping!D:F,3,0)</f>
        <v>5.5</v>
      </c>
      <c r="C2244" s="37" t="str">
        <f>VLOOKUP(L2244,Mapping!D:G,4,0)</f>
        <v>Ignore</v>
      </c>
      <c r="D2244" s="38">
        <f t="shared" ref="D2244:D2307" si="106">(X2244+Y2244)/10000000</f>
        <v>1.5113353E-2</v>
      </c>
      <c r="E2244" s="38">
        <f t="shared" ref="E2244:E2307" si="107">(Z2244+AA2244)/10000000</f>
        <v>1.5488469E-2</v>
      </c>
      <c r="F2244" s="37">
        <f>VLOOKUP(L2244,Mapping!D:H,5,0)</f>
        <v>0</v>
      </c>
      <c r="G2244" t="s">
        <v>562</v>
      </c>
      <c r="H2244" t="s">
        <v>2164</v>
      </c>
      <c r="I2244" t="s">
        <v>2165</v>
      </c>
      <c r="J2244">
        <v>460000</v>
      </c>
      <c r="K2244" t="s">
        <v>656</v>
      </c>
      <c r="L2244">
        <v>460101</v>
      </c>
      <c r="M2244">
        <v>0</v>
      </c>
      <c r="N2244" t="s">
        <v>732</v>
      </c>
      <c r="O2244" t="s">
        <v>565</v>
      </c>
      <c r="P2244">
        <v>0</v>
      </c>
      <c r="Q2244">
        <v>3751.16</v>
      </c>
      <c r="R2244">
        <v>0</v>
      </c>
      <c r="S2244">
        <v>151133.53</v>
      </c>
      <c r="T2244">
        <v>0</v>
      </c>
      <c r="U2244">
        <v>154884.69</v>
      </c>
      <c r="V2244">
        <v>0</v>
      </c>
      <c r="W2244">
        <v>3751.16</v>
      </c>
      <c r="X2244">
        <v>0</v>
      </c>
      <c r="Y2244">
        <v>151133.53</v>
      </c>
      <c r="Z2244">
        <v>0</v>
      </c>
      <c r="AA2244">
        <v>154884.69</v>
      </c>
    </row>
    <row r="2245" spans="1:27" ht="15" customHeight="1" x14ac:dyDescent="0.25">
      <c r="A2245" s="37" t="str">
        <f t="shared" si="105"/>
        <v>LEDHCF5.5</v>
      </c>
      <c r="B2245" s="37">
        <f>VLOOKUP(L2245,Mapping!D:F,3,0)</f>
        <v>5.5</v>
      </c>
      <c r="C2245" s="37" t="str">
        <f>VLOOKUP(L2245,Mapping!D:G,4,0)</f>
        <v>Ignore</v>
      </c>
      <c r="D2245" s="38">
        <f t="shared" si="106"/>
        <v>5.9400000000000005E-7</v>
      </c>
      <c r="E2245" s="38">
        <f t="shared" si="107"/>
        <v>-3.3619999999999997E-6</v>
      </c>
      <c r="F2245" s="37">
        <f>VLOOKUP(L2245,Mapping!D:H,5,0)</f>
        <v>0</v>
      </c>
      <c r="G2245" t="s">
        <v>562</v>
      </c>
      <c r="H2245" t="s">
        <v>2164</v>
      </c>
      <c r="I2245" t="s">
        <v>2165</v>
      </c>
      <c r="J2245">
        <v>460000</v>
      </c>
      <c r="K2245" t="s">
        <v>656</v>
      </c>
      <c r="L2245">
        <v>460102</v>
      </c>
      <c r="M2245">
        <v>0</v>
      </c>
      <c r="N2245" t="s">
        <v>733</v>
      </c>
      <c r="O2245" t="s">
        <v>565</v>
      </c>
      <c r="P2245">
        <v>-39.56</v>
      </c>
      <c r="Q2245">
        <v>0</v>
      </c>
      <c r="R2245">
        <v>0</v>
      </c>
      <c r="S2245">
        <v>5.94</v>
      </c>
      <c r="T2245">
        <v>-33.619999999999997</v>
      </c>
      <c r="U2245">
        <v>0</v>
      </c>
      <c r="V2245">
        <v>-39.56</v>
      </c>
      <c r="W2245">
        <v>0</v>
      </c>
      <c r="X2245">
        <v>0</v>
      </c>
      <c r="Y2245">
        <v>5.94</v>
      </c>
      <c r="Z2245">
        <v>-33.619999999999997</v>
      </c>
      <c r="AA2245">
        <v>0</v>
      </c>
    </row>
    <row r="2246" spans="1:27" ht="15" customHeight="1" x14ac:dyDescent="0.25">
      <c r="A2246" s="37" t="str">
        <f t="shared" si="105"/>
        <v>LEDHCF5.5</v>
      </c>
      <c r="B2246" s="37">
        <f>VLOOKUP(L2246,Mapping!D:F,3,0)</f>
        <v>5.5</v>
      </c>
      <c r="C2246" s="37" t="str">
        <f>VLOOKUP(L2246,Mapping!D:G,4,0)</f>
        <v>Ignore</v>
      </c>
      <c r="D2246" s="38">
        <f t="shared" si="106"/>
        <v>9.6751999999999998E-5</v>
      </c>
      <c r="E2246" s="38">
        <f t="shared" si="107"/>
        <v>8.8137299999999997E-4</v>
      </c>
      <c r="F2246" s="37">
        <f>VLOOKUP(L2246,Mapping!D:H,5,0)</f>
        <v>0</v>
      </c>
      <c r="G2246" t="s">
        <v>562</v>
      </c>
      <c r="H2246" t="s">
        <v>2164</v>
      </c>
      <c r="I2246" t="s">
        <v>2165</v>
      </c>
      <c r="J2246">
        <v>460000</v>
      </c>
      <c r="K2246" t="s">
        <v>656</v>
      </c>
      <c r="L2246">
        <v>460143</v>
      </c>
      <c r="M2246">
        <v>0</v>
      </c>
      <c r="N2246" t="s">
        <v>730</v>
      </c>
      <c r="O2246" t="s">
        <v>565</v>
      </c>
      <c r="P2246">
        <v>0</v>
      </c>
      <c r="Q2246">
        <v>7846.21</v>
      </c>
      <c r="R2246">
        <v>0</v>
      </c>
      <c r="S2246">
        <v>967.52</v>
      </c>
      <c r="T2246">
        <v>0</v>
      </c>
      <c r="U2246">
        <v>8813.73</v>
      </c>
      <c r="V2246">
        <v>0</v>
      </c>
      <c r="W2246">
        <v>7846.21</v>
      </c>
      <c r="X2246">
        <v>0</v>
      </c>
      <c r="Y2246">
        <v>967.52</v>
      </c>
      <c r="Z2246">
        <v>0</v>
      </c>
      <c r="AA2246">
        <v>8813.73</v>
      </c>
    </row>
    <row r="2247" spans="1:27" ht="15" customHeight="1" x14ac:dyDescent="0.25">
      <c r="A2247" s="37" t="str">
        <f t="shared" si="105"/>
        <v>LEDHCF5.5</v>
      </c>
      <c r="B2247" s="37">
        <f>VLOOKUP(L2247,Mapping!D:F,3,0)</f>
        <v>5.5</v>
      </c>
      <c r="C2247" s="37" t="str">
        <f>VLOOKUP(L2247,Mapping!D:G,4,0)</f>
        <v>Ignore</v>
      </c>
      <c r="D2247" s="38">
        <f t="shared" si="106"/>
        <v>7.2999999999999992E-8</v>
      </c>
      <c r="E2247" s="38">
        <f t="shared" si="107"/>
        <v>-9.9569999999999997E-6</v>
      </c>
      <c r="F2247" s="37">
        <f>VLOOKUP(L2247,Mapping!D:H,5,0)</f>
        <v>0</v>
      </c>
      <c r="G2247" t="s">
        <v>562</v>
      </c>
      <c r="H2247" t="s">
        <v>2164</v>
      </c>
      <c r="I2247" t="s">
        <v>2165</v>
      </c>
      <c r="J2247">
        <v>460000</v>
      </c>
      <c r="K2247" t="s">
        <v>656</v>
      </c>
      <c r="L2247">
        <v>460144</v>
      </c>
      <c r="M2247">
        <v>0</v>
      </c>
      <c r="N2247" t="s">
        <v>734</v>
      </c>
      <c r="O2247" t="s">
        <v>565</v>
      </c>
      <c r="P2247">
        <v>-100.3</v>
      </c>
      <c r="Q2247">
        <v>0</v>
      </c>
      <c r="R2247">
        <v>0</v>
      </c>
      <c r="S2247">
        <v>0.73</v>
      </c>
      <c r="T2247">
        <v>-99.57</v>
      </c>
      <c r="U2247">
        <v>0</v>
      </c>
      <c r="V2247">
        <v>-100.3</v>
      </c>
      <c r="W2247">
        <v>0</v>
      </c>
      <c r="X2247">
        <v>0</v>
      </c>
      <c r="Y2247">
        <v>0.73</v>
      </c>
      <c r="Z2247">
        <v>-99.57</v>
      </c>
      <c r="AA2247">
        <v>0</v>
      </c>
    </row>
    <row r="2248" spans="1:27" ht="15" customHeight="1" x14ac:dyDescent="0.25">
      <c r="A2248" s="37" t="str">
        <f t="shared" si="105"/>
        <v>LEDHCF5.3</v>
      </c>
      <c r="B2248" s="37">
        <f>VLOOKUP(L2248,Mapping!D:F,3,0)</f>
        <v>5.3</v>
      </c>
      <c r="C2248" s="37" t="str">
        <f>VLOOKUP(L2248,Mapping!D:G,4,0)</f>
        <v>Ignore</v>
      </c>
      <c r="D2248" s="38">
        <f t="shared" si="106"/>
        <v>-3.4442090999999994E-2</v>
      </c>
      <c r="E2248" s="38">
        <f t="shared" si="107"/>
        <v>-4.5158400000000001E-2</v>
      </c>
      <c r="F2248" s="37">
        <f>VLOOKUP(L2248,Mapping!D:H,5,0)</f>
        <v>0</v>
      </c>
      <c r="G2248" t="s">
        <v>562</v>
      </c>
      <c r="H2248" t="s">
        <v>2164</v>
      </c>
      <c r="I2248" t="s">
        <v>2165</v>
      </c>
      <c r="J2248">
        <v>510000</v>
      </c>
      <c r="K2248" t="s">
        <v>659</v>
      </c>
      <c r="L2248">
        <v>511100</v>
      </c>
      <c r="M2248">
        <v>0</v>
      </c>
      <c r="N2248" t="s">
        <v>696</v>
      </c>
      <c r="O2248" t="s">
        <v>565</v>
      </c>
      <c r="P2248">
        <v>-107163.09</v>
      </c>
      <c r="Q2248">
        <v>0</v>
      </c>
      <c r="R2248">
        <v>-344420.91</v>
      </c>
      <c r="S2248">
        <v>0</v>
      </c>
      <c r="T2248">
        <v>-451584</v>
      </c>
      <c r="U2248">
        <v>0</v>
      </c>
      <c r="V2248">
        <v>-107163.09</v>
      </c>
      <c r="W2248">
        <v>0</v>
      </c>
      <c r="X2248">
        <v>-344420.91</v>
      </c>
      <c r="Y2248">
        <v>0</v>
      </c>
      <c r="Z2248">
        <v>-451584</v>
      </c>
      <c r="AA2248">
        <v>0</v>
      </c>
    </row>
    <row r="2249" spans="1:27" ht="15" customHeight="1" x14ac:dyDescent="0.25">
      <c r="A2249" s="37" t="str">
        <f t="shared" si="105"/>
        <v>LEDHCFIgnore</v>
      </c>
      <c r="B2249" s="37" t="str">
        <f>VLOOKUP(L2249,Mapping!D:F,3,0)</f>
        <v>Ignore</v>
      </c>
      <c r="C2249" s="37" t="str">
        <f>VLOOKUP(L2249,Mapping!D:G,4,0)</f>
        <v>Mirror</v>
      </c>
      <c r="D2249" s="38">
        <f t="shared" si="106"/>
        <v>0</v>
      </c>
      <c r="E2249" s="38">
        <f t="shared" si="107"/>
        <v>-7.5181999999999994E-4</v>
      </c>
      <c r="F2249" s="37">
        <f>VLOOKUP(L2249,Mapping!D:H,5,0)</f>
        <v>0</v>
      </c>
      <c r="G2249" t="s">
        <v>562</v>
      </c>
      <c r="H2249" t="s">
        <v>2164</v>
      </c>
      <c r="I2249" t="s">
        <v>2165</v>
      </c>
      <c r="J2249">
        <v>550000</v>
      </c>
      <c r="K2249" t="s">
        <v>666</v>
      </c>
      <c r="L2249">
        <v>553007</v>
      </c>
      <c r="M2249">
        <v>0</v>
      </c>
      <c r="N2249" t="s">
        <v>667</v>
      </c>
      <c r="O2249" t="s">
        <v>565</v>
      </c>
      <c r="P2249">
        <v>-7518.2</v>
      </c>
      <c r="Q2249">
        <v>0</v>
      </c>
      <c r="R2249">
        <v>0</v>
      </c>
      <c r="S2249">
        <v>0</v>
      </c>
      <c r="T2249">
        <v>-7518.2</v>
      </c>
      <c r="U2249">
        <v>0</v>
      </c>
      <c r="V2249">
        <v>-7518.2</v>
      </c>
      <c r="W2249">
        <v>0</v>
      </c>
      <c r="X2249">
        <v>0</v>
      </c>
      <c r="Y2249">
        <v>0</v>
      </c>
      <c r="Z2249">
        <v>-7518.2</v>
      </c>
      <c r="AA2249">
        <v>0</v>
      </c>
    </row>
    <row r="2250" spans="1:27" ht="15" customHeight="1" x14ac:dyDescent="0.25">
      <c r="A2250" s="37" t="str">
        <f t="shared" si="105"/>
        <v>LEDHCFIgnore</v>
      </c>
      <c r="B2250" s="37" t="str">
        <f>VLOOKUP(L2250,Mapping!D:F,3,0)</f>
        <v>Ignore</v>
      </c>
      <c r="C2250" s="37" t="str">
        <f>VLOOKUP(L2250,Mapping!D:G,4,0)</f>
        <v>Mirror</v>
      </c>
      <c r="D2250" s="38">
        <f t="shared" si="106"/>
        <v>-2.148896E-3</v>
      </c>
      <c r="E2250" s="38">
        <f t="shared" si="107"/>
        <v>-3.6617160000000002E-3</v>
      </c>
      <c r="F2250" s="37">
        <f>VLOOKUP(L2250,Mapping!D:H,5,0)</f>
        <v>0</v>
      </c>
      <c r="G2250" t="s">
        <v>562</v>
      </c>
      <c r="H2250" t="s">
        <v>2164</v>
      </c>
      <c r="I2250" t="s">
        <v>2165</v>
      </c>
      <c r="J2250">
        <v>550000</v>
      </c>
      <c r="K2250" t="s">
        <v>666</v>
      </c>
      <c r="L2250">
        <v>553020</v>
      </c>
      <c r="M2250">
        <v>0</v>
      </c>
      <c r="N2250" t="s">
        <v>1284</v>
      </c>
      <c r="O2250" t="s">
        <v>565</v>
      </c>
      <c r="P2250">
        <v>-15128.2</v>
      </c>
      <c r="Q2250">
        <v>0</v>
      </c>
      <c r="R2250">
        <v>-21488.959999999999</v>
      </c>
      <c r="S2250">
        <v>0</v>
      </c>
      <c r="T2250">
        <v>-36617.160000000003</v>
      </c>
      <c r="U2250">
        <v>0</v>
      </c>
      <c r="V2250">
        <v>-15128.2</v>
      </c>
      <c r="W2250">
        <v>0</v>
      </c>
      <c r="X2250">
        <v>-21488.959999999999</v>
      </c>
      <c r="Y2250">
        <v>0</v>
      </c>
      <c r="Z2250">
        <v>-36617.160000000003</v>
      </c>
      <c r="AA2250">
        <v>0</v>
      </c>
    </row>
    <row r="2251" spans="1:27" ht="15" customHeight="1" x14ac:dyDescent="0.25">
      <c r="A2251" s="37" t="str">
        <f t="shared" si="105"/>
        <v>LEDHCFIgnore</v>
      </c>
      <c r="B2251" s="37" t="str">
        <f>VLOOKUP(L2251,Mapping!D:F,3,0)</f>
        <v>Ignore</v>
      </c>
      <c r="C2251" s="37" t="str">
        <f>VLOOKUP(L2251,Mapping!D:G,4,0)</f>
        <v>Mirror</v>
      </c>
      <c r="D2251" s="38">
        <f t="shared" si="106"/>
        <v>-2.3600000000000001E-3</v>
      </c>
      <c r="E2251" s="38">
        <f t="shared" si="107"/>
        <v>-2.3600000000000001E-3</v>
      </c>
      <c r="F2251" s="37">
        <f>VLOOKUP(L2251,Mapping!D:H,5,0)</f>
        <v>0</v>
      </c>
      <c r="G2251" t="s">
        <v>562</v>
      </c>
      <c r="H2251" t="s">
        <v>2164</v>
      </c>
      <c r="I2251" t="s">
        <v>2165</v>
      </c>
      <c r="J2251">
        <v>550000</v>
      </c>
      <c r="K2251" t="s">
        <v>666</v>
      </c>
      <c r="L2251">
        <v>553105</v>
      </c>
      <c r="M2251">
        <v>0</v>
      </c>
      <c r="N2251" t="s">
        <v>668</v>
      </c>
      <c r="O2251" t="s">
        <v>565</v>
      </c>
      <c r="P2251">
        <v>0</v>
      </c>
      <c r="Q2251">
        <v>0</v>
      </c>
      <c r="R2251">
        <v>-23600</v>
      </c>
      <c r="S2251">
        <v>0</v>
      </c>
      <c r="T2251">
        <v>-23600</v>
      </c>
      <c r="U2251">
        <v>0</v>
      </c>
      <c r="V2251">
        <v>0</v>
      </c>
      <c r="W2251">
        <v>0</v>
      </c>
      <c r="X2251">
        <v>-23600</v>
      </c>
      <c r="Y2251">
        <v>0</v>
      </c>
      <c r="Z2251">
        <v>-23600</v>
      </c>
      <c r="AA2251">
        <v>0</v>
      </c>
    </row>
    <row r="2252" spans="1:27" ht="15" customHeight="1" x14ac:dyDescent="0.25">
      <c r="A2252" s="37" t="str">
        <f t="shared" si="105"/>
        <v>LEDHCFIgnore</v>
      </c>
      <c r="B2252" s="37" t="str">
        <f>VLOOKUP(L2252,Mapping!D:F,3,0)</f>
        <v>Ignore</v>
      </c>
      <c r="C2252" s="37" t="str">
        <f>VLOOKUP(L2252,Mapping!D:G,4,0)</f>
        <v>Mirror</v>
      </c>
      <c r="D2252" s="38">
        <f t="shared" si="106"/>
        <v>-7.063031E-3</v>
      </c>
      <c r="E2252" s="38">
        <f t="shared" si="107"/>
        <v>-8.9719570000000009E-3</v>
      </c>
      <c r="F2252" s="37">
        <f>VLOOKUP(L2252,Mapping!D:H,5,0)</f>
        <v>0</v>
      </c>
      <c r="G2252" t="s">
        <v>562</v>
      </c>
      <c r="H2252" t="s">
        <v>2164</v>
      </c>
      <c r="I2252" t="s">
        <v>2165</v>
      </c>
      <c r="J2252">
        <v>550000</v>
      </c>
      <c r="K2252" t="s">
        <v>666</v>
      </c>
      <c r="L2252">
        <v>553107</v>
      </c>
      <c r="M2252">
        <v>0</v>
      </c>
      <c r="N2252" t="s">
        <v>669</v>
      </c>
      <c r="O2252" t="s">
        <v>565</v>
      </c>
      <c r="P2252">
        <v>-19089.260000000002</v>
      </c>
      <c r="Q2252">
        <v>0</v>
      </c>
      <c r="R2252">
        <v>-70630.31</v>
      </c>
      <c r="S2252">
        <v>0</v>
      </c>
      <c r="T2252">
        <v>-89719.57</v>
      </c>
      <c r="U2252">
        <v>0</v>
      </c>
      <c r="V2252">
        <v>-19089.260000000002</v>
      </c>
      <c r="W2252">
        <v>0</v>
      </c>
      <c r="X2252">
        <v>-70630.31</v>
      </c>
      <c r="Y2252">
        <v>0</v>
      </c>
      <c r="Z2252">
        <v>-89719.57</v>
      </c>
      <c r="AA2252">
        <v>0</v>
      </c>
    </row>
    <row r="2253" spans="1:27" ht="15" customHeight="1" x14ac:dyDescent="0.25">
      <c r="A2253" s="37" t="str">
        <f t="shared" si="105"/>
        <v>LEDHCFIgnore</v>
      </c>
      <c r="B2253" s="37" t="str">
        <f>VLOOKUP(L2253,Mapping!D:F,3,0)</f>
        <v>Ignore</v>
      </c>
      <c r="C2253" s="37" t="str">
        <f>VLOOKUP(L2253,Mapping!D:G,4,0)</f>
        <v>Mirror</v>
      </c>
      <c r="D2253" s="38">
        <f t="shared" si="106"/>
        <v>0.11342998600000001</v>
      </c>
      <c r="E2253" s="38">
        <f t="shared" si="107"/>
        <v>0.14033294499999999</v>
      </c>
      <c r="F2253" s="37">
        <f>VLOOKUP(L2253,Mapping!D:H,5,0)</f>
        <v>0</v>
      </c>
      <c r="G2253" t="s">
        <v>562</v>
      </c>
      <c r="H2253" t="s">
        <v>2164</v>
      </c>
      <c r="I2253" t="s">
        <v>2165</v>
      </c>
      <c r="J2253">
        <v>550000</v>
      </c>
      <c r="K2253" t="s">
        <v>666</v>
      </c>
      <c r="L2253">
        <v>553111</v>
      </c>
      <c r="M2253">
        <v>0</v>
      </c>
      <c r="N2253" t="s">
        <v>670</v>
      </c>
      <c r="O2253" t="s">
        <v>565</v>
      </c>
      <c r="P2253">
        <v>0</v>
      </c>
      <c r="Q2253">
        <v>269029.59000000003</v>
      </c>
      <c r="R2253">
        <v>0</v>
      </c>
      <c r="S2253">
        <v>1134299.8600000001</v>
      </c>
      <c r="T2253">
        <v>0</v>
      </c>
      <c r="U2253">
        <v>1403329.45</v>
      </c>
      <c r="V2253">
        <v>0</v>
      </c>
      <c r="W2253">
        <v>269029.59000000003</v>
      </c>
      <c r="X2253">
        <v>0</v>
      </c>
      <c r="Y2253">
        <v>1134299.8600000001</v>
      </c>
      <c r="Z2253">
        <v>0</v>
      </c>
      <c r="AA2253">
        <v>1403329.45</v>
      </c>
    </row>
    <row r="2254" spans="1:27" ht="15" customHeight="1" x14ac:dyDescent="0.25">
      <c r="A2254" s="37" t="str">
        <f t="shared" si="105"/>
        <v>LEDHCFIgnore</v>
      </c>
      <c r="B2254" s="37" t="str">
        <f>VLOOKUP(L2254,Mapping!D:F,3,0)</f>
        <v>Ignore</v>
      </c>
      <c r="C2254" s="37" t="str">
        <f>VLOOKUP(L2254,Mapping!D:G,4,0)</f>
        <v>Mirror</v>
      </c>
      <c r="D2254" s="38">
        <f t="shared" si="106"/>
        <v>-2.1303769E-2</v>
      </c>
      <c r="E2254" s="38">
        <f t="shared" si="107"/>
        <v>-2.1653095000000001E-2</v>
      </c>
      <c r="F2254" s="37">
        <f>VLOOKUP(L2254,Mapping!D:H,5,0)</f>
        <v>0</v>
      </c>
      <c r="G2254" t="s">
        <v>562</v>
      </c>
      <c r="H2254" t="s">
        <v>2164</v>
      </c>
      <c r="I2254" t="s">
        <v>2165</v>
      </c>
      <c r="J2254">
        <v>550000</v>
      </c>
      <c r="K2254" t="s">
        <v>666</v>
      </c>
      <c r="L2254">
        <v>553117</v>
      </c>
      <c r="M2254">
        <v>0</v>
      </c>
      <c r="N2254" t="s">
        <v>1285</v>
      </c>
      <c r="O2254" t="s">
        <v>565</v>
      </c>
      <c r="P2254">
        <v>-3493.26</v>
      </c>
      <c r="Q2254">
        <v>0</v>
      </c>
      <c r="R2254">
        <v>-213037.69</v>
      </c>
      <c r="S2254">
        <v>0</v>
      </c>
      <c r="T2254">
        <v>-216530.95</v>
      </c>
      <c r="U2254">
        <v>0</v>
      </c>
      <c r="V2254">
        <v>-3493.26</v>
      </c>
      <c r="W2254">
        <v>0</v>
      </c>
      <c r="X2254">
        <v>-213037.69</v>
      </c>
      <c r="Y2254">
        <v>0</v>
      </c>
      <c r="Z2254">
        <v>-216530.95</v>
      </c>
      <c r="AA2254">
        <v>0</v>
      </c>
    </row>
    <row r="2255" spans="1:27" ht="15" customHeight="1" x14ac:dyDescent="0.25">
      <c r="A2255" s="37" t="str">
        <f t="shared" si="105"/>
        <v>LEDHCF6.1a</v>
      </c>
      <c r="B2255" s="37" t="str">
        <f>VLOOKUP(L2255,Mapping!D:F,3,0)</f>
        <v>6.1a</v>
      </c>
      <c r="C2255" s="37" t="str">
        <f>VLOOKUP(L2255,Mapping!D:G,4,0)</f>
        <v>Accrual</v>
      </c>
      <c r="D2255" s="38">
        <f t="shared" si="106"/>
        <v>-3.3262399999999998E-2</v>
      </c>
      <c r="E2255" s="38">
        <f t="shared" si="107"/>
        <v>-6.5947199999999997E-2</v>
      </c>
      <c r="F2255" s="37">
        <f>VLOOKUP(L2255,Mapping!D:H,5,0)</f>
        <v>0</v>
      </c>
      <c r="G2255" t="s">
        <v>562</v>
      </c>
      <c r="H2255" t="s">
        <v>2164</v>
      </c>
      <c r="I2255" t="s">
        <v>2165</v>
      </c>
      <c r="J2255">
        <v>550000</v>
      </c>
      <c r="K2255" t="s">
        <v>666</v>
      </c>
      <c r="L2255">
        <v>553128</v>
      </c>
      <c r="M2255">
        <v>0</v>
      </c>
      <c r="N2255" t="s">
        <v>831</v>
      </c>
      <c r="O2255" t="s">
        <v>565</v>
      </c>
      <c r="P2255">
        <v>-326848</v>
      </c>
      <c r="Q2255">
        <v>0</v>
      </c>
      <c r="R2255">
        <v>-332624</v>
      </c>
      <c r="S2255">
        <v>0</v>
      </c>
      <c r="T2255">
        <v>-659472</v>
      </c>
      <c r="U2255">
        <v>0</v>
      </c>
      <c r="V2255">
        <v>-326848</v>
      </c>
      <c r="W2255">
        <v>0</v>
      </c>
      <c r="X2255">
        <v>-332624</v>
      </c>
      <c r="Y2255">
        <v>0</v>
      </c>
      <c r="Z2255">
        <v>-659472</v>
      </c>
      <c r="AA2255">
        <v>0</v>
      </c>
    </row>
    <row r="2256" spans="1:27" ht="15" customHeight="1" x14ac:dyDescent="0.25">
      <c r="A2256" s="37" t="str">
        <f t="shared" si="105"/>
        <v>LEDHCF6.1a</v>
      </c>
      <c r="B2256" s="37" t="str">
        <f>VLOOKUP(L2256,Mapping!D:F,3,0)</f>
        <v>6.1a</v>
      </c>
      <c r="C2256" s="37" t="str">
        <f>VLOOKUP(L2256,Mapping!D:G,4,0)</f>
        <v>Accrual</v>
      </c>
      <c r="D2256" s="38">
        <f t="shared" si="106"/>
        <v>-3.9254900000000002E-2</v>
      </c>
      <c r="E2256" s="38">
        <f t="shared" si="107"/>
        <v>-7.8312699999999999E-2</v>
      </c>
      <c r="F2256" s="37">
        <f>VLOOKUP(L2256,Mapping!D:H,5,0)</f>
        <v>0</v>
      </c>
      <c r="G2256" t="s">
        <v>562</v>
      </c>
      <c r="H2256" t="s">
        <v>2164</v>
      </c>
      <c r="I2256" t="s">
        <v>2165</v>
      </c>
      <c r="J2256">
        <v>550000</v>
      </c>
      <c r="K2256" t="s">
        <v>666</v>
      </c>
      <c r="L2256">
        <v>553130</v>
      </c>
      <c r="M2256">
        <v>0</v>
      </c>
      <c r="N2256" t="s">
        <v>2254</v>
      </c>
      <c r="O2256" t="s">
        <v>565</v>
      </c>
      <c r="P2256">
        <v>-390578</v>
      </c>
      <c r="Q2256">
        <v>0</v>
      </c>
      <c r="R2256">
        <v>-392549</v>
      </c>
      <c r="S2256">
        <v>0</v>
      </c>
      <c r="T2256">
        <v>-783127</v>
      </c>
      <c r="U2256">
        <v>0</v>
      </c>
      <c r="V2256">
        <v>-390578</v>
      </c>
      <c r="W2256">
        <v>0</v>
      </c>
      <c r="X2256">
        <v>-392549</v>
      </c>
      <c r="Y2256">
        <v>0</v>
      </c>
      <c r="Z2256">
        <v>-783127</v>
      </c>
      <c r="AA2256">
        <v>0</v>
      </c>
    </row>
    <row r="2257" spans="1:27" ht="15" customHeight="1" x14ac:dyDescent="0.25">
      <c r="A2257" s="37" t="str">
        <f t="shared" si="105"/>
        <v>LEDHCF6.3</v>
      </c>
      <c r="B2257" s="37">
        <f>VLOOKUP(L2257,Mapping!D:F,3,0)</f>
        <v>6.3</v>
      </c>
      <c r="C2257" s="37" t="str">
        <f>VLOOKUP(L2257,Mapping!D:G,4,0)</f>
        <v>Mirror</v>
      </c>
      <c r="D2257" s="38">
        <f t="shared" si="106"/>
        <v>-7.7506800000000007E-4</v>
      </c>
      <c r="E2257" s="38">
        <f t="shared" si="107"/>
        <v>-1.259371E-3</v>
      </c>
      <c r="F2257" s="37">
        <f>VLOOKUP(L2257,Mapping!D:H,5,0)</f>
        <v>0</v>
      </c>
      <c r="G2257" t="s">
        <v>562</v>
      </c>
      <c r="H2257" t="s">
        <v>2164</v>
      </c>
      <c r="I2257" t="s">
        <v>2165</v>
      </c>
      <c r="J2257">
        <v>550000</v>
      </c>
      <c r="K2257" t="s">
        <v>666</v>
      </c>
      <c r="L2257">
        <v>553131</v>
      </c>
      <c r="M2257">
        <v>0</v>
      </c>
      <c r="N2257" t="s">
        <v>671</v>
      </c>
      <c r="O2257" t="s">
        <v>565</v>
      </c>
      <c r="P2257">
        <v>-4843.03</v>
      </c>
      <c r="Q2257">
        <v>0</v>
      </c>
      <c r="R2257">
        <v>-7750.68</v>
      </c>
      <c r="S2257">
        <v>0</v>
      </c>
      <c r="T2257">
        <v>-12593.71</v>
      </c>
      <c r="U2257">
        <v>0</v>
      </c>
      <c r="V2257">
        <v>-4843.03</v>
      </c>
      <c r="W2257">
        <v>0</v>
      </c>
      <c r="X2257">
        <v>-7750.68</v>
      </c>
      <c r="Y2257">
        <v>0</v>
      </c>
      <c r="Z2257">
        <v>-12593.71</v>
      </c>
      <c r="AA2257">
        <v>0</v>
      </c>
    </row>
    <row r="2258" spans="1:27" ht="15" customHeight="1" x14ac:dyDescent="0.25">
      <c r="A2258" s="37" t="str">
        <f t="shared" si="105"/>
        <v>LEDHCFIgnore</v>
      </c>
      <c r="B2258" s="37" t="str">
        <f>VLOOKUP(L2258,Mapping!D:F,3,0)</f>
        <v>Ignore</v>
      </c>
      <c r="C2258" s="37" t="str">
        <f>VLOOKUP(L2258,Mapping!D:G,4,0)</f>
        <v>Mirror</v>
      </c>
      <c r="D2258" s="38">
        <f t="shared" si="106"/>
        <v>-1.5684E-4</v>
      </c>
      <c r="E2258" s="38">
        <f t="shared" si="107"/>
        <v>-1.80435E-4</v>
      </c>
      <c r="F2258" s="37">
        <f>VLOOKUP(L2258,Mapping!D:H,5,0)</f>
        <v>0</v>
      </c>
      <c r="G2258" t="s">
        <v>562</v>
      </c>
      <c r="H2258" t="s">
        <v>2164</v>
      </c>
      <c r="I2258" t="s">
        <v>2165</v>
      </c>
      <c r="J2258">
        <v>550000</v>
      </c>
      <c r="K2258" t="s">
        <v>666</v>
      </c>
      <c r="L2258">
        <v>553141</v>
      </c>
      <c r="M2258">
        <v>0</v>
      </c>
      <c r="N2258" t="s">
        <v>672</v>
      </c>
      <c r="O2258" t="s">
        <v>565</v>
      </c>
      <c r="P2258">
        <v>-235.95</v>
      </c>
      <c r="Q2258">
        <v>0</v>
      </c>
      <c r="R2258">
        <v>-1568.4</v>
      </c>
      <c r="S2258">
        <v>0</v>
      </c>
      <c r="T2258">
        <v>-1804.35</v>
      </c>
      <c r="U2258">
        <v>0</v>
      </c>
      <c r="V2258">
        <v>-235.95</v>
      </c>
      <c r="W2258">
        <v>0</v>
      </c>
      <c r="X2258">
        <v>-1568.4</v>
      </c>
      <c r="Y2258">
        <v>0</v>
      </c>
      <c r="Z2258">
        <v>-1804.35</v>
      </c>
      <c r="AA2258">
        <v>0</v>
      </c>
    </row>
    <row r="2259" spans="1:27" ht="15" customHeight="1" x14ac:dyDescent="0.25">
      <c r="A2259" s="37" t="str">
        <f t="shared" si="105"/>
        <v>LEDHCFIgnore</v>
      </c>
      <c r="B2259" s="37" t="str">
        <f>VLOOKUP(L2259,Mapping!D:F,3,0)</f>
        <v>Ignore</v>
      </c>
      <c r="C2259" s="37" t="str">
        <f>VLOOKUP(L2259,Mapping!D:G,4,0)</f>
        <v>Mirror</v>
      </c>
      <c r="D2259" s="38">
        <f t="shared" si="106"/>
        <v>-2.9280159999999999E-3</v>
      </c>
      <c r="E2259" s="38">
        <f t="shared" si="107"/>
        <v>-3.5092260000000003E-3</v>
      </c>
      <c r="F2259" s="37">
        <f>VLOOKUP(L2259,Mapping!D:H,5,0)</f>
        <v>0</v>
      </c>
      <c r="G2259" t="s">
        <v>562</v>
      </c>
      <c r="H2259" t="s">
        <v>2164</v>
      </c>
      <c r="I2259" t="s">
        <v>2165</v>
      </c>
      <c r="J2259">
        <v>550000</v>
      </c>
      <c r="K2259" t="s">
        <v>666</v>
      </c>
      <c r="L2259">
        <v>553147</v>
      </c>
      <c r="M2259">
        <v>0</v>
      </c>
      <c r="N2259" t="s">
        <v>951</v>
      </c>
      <c r="O2259" t="s">
        <v>565</v>
      </c>
      <c r="P2259">
        <v>-5812.1</v>
      </c>
      <c r="Q2259">
        <v>0</v>
      </c>
      <c r="R2259">
        <v>-29280.16</v>
      </c>
      <c r="S2259">
        <v>0</v>
      </c>
      <c r="T2259">
        <v>-35092.26</v>
      </c>
      <c r="U2259">
        <v>0</v>
      </c>
      <c r="V2259">
        <v>-5812.1</v>
      </c>
      <c r="W2259">
        <v>0</v>
      </c>
      <c r="X2259">
        <v>-29280.16</v>
      </c>
      <c r="Y2259">
        <v>0</v>
      </c>
      <c r="Z2259">
        <v>-35092.26</v>
      </c>
      <c r="AA2259">
        <v>0</v>
      </c>
    </row>
    <row r="2260" spans="1:27" ht="15" customHeight="1" x14ac:dyDescent="0.25">
      <c r="A2260" s="37" t="str">
        <f t="shared" si="105"/>
        <v>LEDHCF6.1a</v>
      </c>
      <c r="B2260" s="37" t="str">
        <f>VLOOKUP(L2260,Mapping!D:F,3,0)</f>
        <v>6.1a</v>
      </c>
      <c r="C2260" s="37" t="str">
        <f>VLOOKUP(L2260,Mapping!D:G,4,0)</f>
        <v>Accrual</v>
      </c>
      <c r="D2260" s="38">
        <f t="shared" si="106"/>
        <v>-4.0808770000000001E-3</v>
      </c>
      <c r="E2260" s="38">
        <f t="shared" si="107"/>
        <v>-7.3708139999999998E-3</v>
      </c>
      <c r="F2260" s="37">
        <f>VLOOKUP(L2260,Mapping!D:H,5,0)</f>
        <v>0</v>
      </c>
      <c r="G2260" t="s">
        <v>562</v>
      </c>
      <c r="H2260" t="s">
        <v>2164</v>
      </c>
      <c r="I2260" t="s">
        <v>2165</v>
      </c>
      <c r="J2260">
        <v>550000</v>
      </c>
      <c r="K2260" t="s">
        <v>666</v>
      </c>
      <c r="L2260">
        <v>553171</v>
      </c>
      <c r="M2260">
        <v>0</v>
      </c>
      <c r="N2260" t="s">
        <v>673</v>
      </c>
      <c r="O2260" t="s">
        <v>565</v>
      </c>
      <c r="P2260">
        <v>-32899.370000000003</v>
      </c>
      <c r="Q2260">
        <v>0</v>
      </c>
      <c r="R2260">
        <v>-40808.770000000004</v>
      </c>
      <c r="S2260">
        <v>0</v>
      </c>
      <c r="T2260">
        <v>-73708.14</v>
      </c>
      <c r="U2260">
        <v>0</v>
      </c>
      <c r="V2260">
        <v>-32899.370000000003</v>
      </c>
      <c r="W2260">
        <v>0</v>
      </c>
      <c r="X2260">
        <v>-40808.770000000004</v>
      </c>
      <c r="Y2260">
        <v>0</v>
      </c>
      <c r="Z2260">
        <v>-73708.14</v>
      </c>
      <c r="AA2260">
        <v>0</v>
      </c>
    </row>
    <row r="2261" spans="1:27" ht="15" customHeight="1" x14ac:dyDescent="0.25">
      <c r="A2261" s="37" t="str">
        <f t="shared" si="105"/>
        <v>LEDHCF6.1a</v>
      </c>
      <c r="B2261" s="37" t="str">
        <f>VLOOKUP(L2261,Mapping!D:F,3,0)</f>
        <v>6.1a</v>
      </c>
      <c r="C2261" s="37" t="str">
        <f>VLOOKUP(L2261,Mapping!D:G,4,0)</f>
        <v>Accrual</v>
      </c>
      <c r="D2261" s="38">
        <f t="shared" si="106"/>
        <v>-1.31042E-4</v>
      </c>
      <c r="E2261" s="38">
        <f t="shared" si="107"/>
        <v>-2.24556E-4</v>
      </c>
      <c r="F2261" s="37">
        <f>VLOOKUP(L2261,Mapping!D:H,5,0)</f>
        <v>0</v>
      </c>
      <c r="G2261" t="s">
        <v>562</v>
      </c>
      <c r="H2261" t="s">
        <v>2164</v>
      </c>
      <c r="I2261" t="s">
        <v>2165</v>
      </c>
      <c r="J2261">
        <v>550000</v>
      </c>
      <c r="K2261" t="s">
        <v>666</v>
      </c>
      <c r="L2261">
        <v>553176</v>
      </c>
      <c r="M2261">
        <v>0</v>
      </c>
      <c r="N2261" t="s">
        <v>674</v>
      </c>
      <c r="O2261" t="s">
        <v>565</v>
      </c>
      <c r="P2261">
        <v>-935.14</v>
      </c>
      <c r="Q2261">
        <v>0</v>
      </c>
      <c r="R2261">
        <v>-1310.42</v>
      </c>
      <c r="S2261">
        <v>0</v>
      </c>
      <c r="T2261">
        <v>-2245.56</v>
      </c>
      <c r="U2261">
        <v>0</v>
      </c>
      <c r="V2261">
        <v>-935.14</v>
      </c>
      <c r="W2261">
        <v>0</v>
      </c>
      <c r="X2261">
        <v>-1310.42</v>
      </c>
      <c r="Y2261">
        <v>0</v>
      </c>
      <c r="Z2261">
        <v>-2245.56</v>
      </c>
      <c r="AA2261">
        <v>0</v>
      </c>
    </row>
    <row r="2262" spans="1:27" ht="15" customHeight="1" x14ac:dyDescent="0.25">
      <c r="A2262" s="37" t="str">
        <f t="shared" si="105"/>
        <v>LEDHCFIgnore</v>
      </c>
      <c r="B2262" s="37" t="str">
        <f>VLOOKUP(L2262,Mapping!D:F,3,0)</f>
        <v>Ignore</v>
      </c>
      <c r="C2262" s="37" t="str">
        <f>VLOOKUP(L2262,Mapping!D:G,4,0)</f>
        <v>Mirror</v>
      </c>
      <c r="D2262" s="38">
        <f t="shared" si="106"/>
        <v>-6.8448402000000005E-2</v>
      </c>
      <c r="E2262" s="38">
        <f t="shared" si="107"/>
        <v>-8.6464021000000002E-2</v>
      </c>
      <c r="F2262" s="37">
        <f>VLOOKUP(L2262,Mapping!D:H,5,0)</f>
        <v>0</v>
      </c>
      <c r="G2262" t="s">
        <v>562</v>
      </c>
      <c r="H2262" t="s">
        <v>2164</v>
      </c>
      <c r="I2262" t="s">
        <v>2165</v>
      </c>
      <c r="J2262">
        <v>550000</v>
      </c>
      <c r="K2262" t="s">
        <v>666</v>
      </c>
      <c r="L2262">
        <v>553180</v>
      </c>
      <c r="M2262">
        <v>0</v>
      </c>
      <c r="N2262" t="s">
        <v>675</v>
      </c>
      <c r="O2262" t="s">
        <v>565</v>
      </c>
      <c r="P2262">
        <v>-180156.19</v>
      </c>
      <c r="Q2262">
        <v>0</v>
      </c>
      <c r="R2262">
        <v>-684484.02</v>
      </c>
      <c r="S2262">
        <v>0</v>
      </c>
      <c r="T2262">
        <v>-864640.21</v>
      </c>
      <c r="U2262">
        <v>0</v>
      </c>
      <c r="V2262">
        <v>-180156.19</v>
      </c>
      <c r="W2262">
        <v>0</v>
      </c>
      <c r="X2262">
        <v>-684484.02</v>
      </c>
      <c r="Y2262">
        <v>0</v>
      </c>
      <c r="Z2262">
        <v>-864640.21</v>
      </c>
      <c r="AA2262">
        <v>0</v>
      </c>
    </row>
    <row r="2263" spans="1:27" ht="15" customHeight="1" x14ac:dyDescent="0.25">
      <c r="A2263" s="37" t="str">
        <f t="shared" si="105"/>
        <v>LEDHCF6.1a</v>
      </c>
      <c r="B2263" s="37" t="str">
        <f>VLOOKUP(L2263,Mapping!D:F,3,0)</f>
        <v>6.1a</v>
      </c>
      <c r="C2263" s="37" t="str">
        <f>VLOOKUP(L2263,Mapping!D:G,4,0)</f>
        <v>Accrual</v>
      </c>
      <c r="D2263" s="38">
        <f t="shared" si="106"/>
        <v>-8.418590799999999E-2</v>
      </c>
      <c r="E2263" s="38">
        <f t="shared" si="107"/>
        <v>-0.14998694499999998</v>
      </c>
      <c r="F2263" s="37">
        <f>VLOOKUP(L2263,Mapping!D:H,5,0)</f>
        <v>0</v>
      </c>
      <c r="G2263" t="s">
        <v>562</v>
      </c>
      <c r="H2263" t="s">
        <v>2164</v>
      </c>
      <c r="I2263" t="s">
        <v>2165</v>
      </c>
      <c r="J2263">
        <v>550000</v>
      </c>
      <c r="K2263" t="s">
        <v>666</v>
      </c>
      <c r="L2263">
        <v>553190</v>
      </c>
      <c r="M2263">
        <v>0</v>
      </c>
      <c r="N2263" t="s">
        <v>676</v>
      </c>
      <c r="O2263" t="s">
        <v>565</v>
      </c>
      <c r="P2263">
        <v>-658010.37</v>
      </c>
      <c r="Q2263">
        <v>0</v>
      </c>
      <c r="R2263">
        <v>-841859.08</v>
      </c>
      <c r="S2263">
        <v>0</v>
      </c>
      <c r="T2263">
        <v>-1499869.45</v>
      </c>
      <c r="U2263">
        <v>0</v>
      </c>
      <c r="V2263">
        <v>-658010.37</v>
      </c>
      <c r="W2263">
        <v>0</v>
      </c>
      <c r="X2263">
        <v>-841859.08</v>
      </c>
      <c r="Y2263">
        <v>0</v>
      </c>
      <c r="Z2263">
        <v>-1499869.45</v>
      </c>
      <c r="AA2263">
        <v>0</v>
      </c>
    </row>
    <row r="2264" spans="1:27" ht="15" customHeight="1" x14ac:dyDescent="0.25">
      <c r="A2264" s="37" t="str">
        <f t="shared" si="105"/>
        <v>LEDHCF6.1</v>
      </c>
      <c r="B2264" s="37">
        <f>VLOOKUP(L2264,Mapping!D:F,3,0)</f>
        <v>6.1</v>
      </c>
      <c r="C2264" s="37" t="str">
        <f>VLOOKUP(L2264,Mapping!D:G,4,0)</f>
        <v>Accrual</v>
      </c>
      <c r="D2264" s="38">
        <f t="shared" si="106"/>
        <v>-0.43064493700000001</v>
      </c>
      <c r="E2264" s="38">
        <f t="shared" si="107"/>
        <v>-0.77981403699999996</v>
      </c>
      <c r="F2264" s="37">
        <f>VLOOKUP(L2264,Mapping!D:H,5,0)</f>
        <v>0</v>
      </c>
      <c r="G2264" t="s">
        <v>562</v>
      </c>
      <c r="H2264" t="s">
        <v>2164</v>
      </c>
      <c r="I2264" t="s">
        <v>2165</v>
      </c>
      <c r="J2264">
        <v>550000</v>
      </c>
      <c r="K2264" t="s">
        <v>666</v>
      </c>
      <c r="L2264">
        <v>553202</v>
      </c>
      <c r="M2264">
        <v>0</v>
      </c>
      <c r="N2264" t="s">
        <v>678</v>
      </c>
      <c r="O2264" t="s">
        <v>565</v>
      </c>
      <c r="P2264">
        <v>-3491691</v>
      </c>
      <c r="Q2264">
        <v>0</v>
      </c>
      <c r="R2264">
        <v>-4306449.37</v>
      </c>
      <c r="S2264">
        <v>0</v>
      </c>
      <c r="T2264">
        <v>-7798140.3700000001</v>
      </c>
      <c r="U2264">
        <v>0</v>
      </c>
      <c r="V2264">
        <v>-3491691</v>
      </c>
      <c r="W2264">
        <v>0</v>
      </c>
      <c r="X2264">
        <v>-4306449.37</v>
      </c>
      <c r="Y2264">
        <v>0</v>
      </c>
      <c r="Z2264">
        <v>-7798140.3700000001</v>
      </c>
      <c r="AA2264">
        <v>0</v>
      </c>
    </row>
    <row r="2265" spans="1:27" ht="15" customHeight="1" x14ac:dyDescent="0.25">
      <c r="A2265" s="37" t="str">
        <f t="shared" si="105"/>
        <v>LEDHCF6.1</v>
      </c>
      <c r="B2265" s="37">
        <f>VLOOKUP(L2265,Mapping!D:F,3,0)</f>
        <v>6.1</v>
      </c>
      <c r="C2265" s="37" t="str">
        <f>VLOOKUP(L2265,Mapping!D:G,4,0)</f>
        <v>Accrual</v>
      </c>
      <c r="D2265" s="38">
        <f t="shared" si="106"/>
        <v>0.48613679900000001</v>
      </c>
      <c r="E2265" s="38">
        <f t="shared" si="107"/>
        <v>0.74889192199999999</v>
      </c>
      <c r="F2265" s="37">
        <f>VLOOKUP(L2265,Mapping!D:H,5,0)</f>
        <v>0</v>
      </c>
      <c r="G2265" t="s">
        <v>562</v>
      </c>
      <c r="H2265" t="s">
        <v>2164</v>
      </c>
      <c r="I2265" t="s">
        <v>2165</v>
      </c>
      <c r="J2265">
        <v>550000</v>
      </c>
      <c r="K2265" t="s">
        <v>666</v>
      </c>
      <c r="L2265">
        <v>553208</v>
      </c>
      <c r="M2265">
        <v>0</v>
      </c>
      <c r="N2265" t="s">
        <v>679</v>
      </c>
      <c r="O2265" t="s">
        <v>565</v>
      </c>
      <c r="P2265">
        <v>0</v>
      </c>
      <c r="Q2265">
        <v>2627551.23</v>
      </c>
      <c r="R2265">
        <v>0</v>
      </c>
      <c r="S2265">
        <v>4861367.99</v>
      </c>
      <c r="T2265">
        <v>0</v>
      </c>
      <c r="U2265">
        <v>7488919.2199999997</v>
      </c>
      <c r="V2265">
        <v>0</v>
      </c>
      <c r="W2265">
        <v>2627551.23</v>
      </c>
      <c r="X2265">
        <v>0</v>
      </c>
      <c r="Y2265">
        <v>4861367.99</v>
      </c>
      <c r="Z2265">
        <v>0</v>
      </c>
      <c r="AA2265">
        <v>7488919.2199999997</v>
      </c>
    </row>
    <row r="2266" spans="1:27" ht="15" customHeight="1" x14ac:dyDescent="0.25">
      <c r="A2266" s="37" t="str">
        <f t="shared" si="105"/>
        <v>LEDHCFIgnore</v>
      </c>
      <c r="B2266" s="37" t="str">
        <f>VLOOKUP(L2266,Mapping!D:F,3,0)</f>
        <v>Ignore</v>
      </c>
      <c r="C2266" s="37" t="str">
        <f>VLOOKUP(L2266,Mapping!D:G,4,0)</f>
        <v>Mirror</v>
      </c>
      <c r="D2266" s="38">
        <f t="shared" si="106"/>
        <v>-1.1800000000000001E-3</v>
      </c>
      <c r="E2266" s="38">
        <f t="shared" si="107"/>
        <v>-1.1800000000000001E-3</v>
      </c>
      <c r="F2266" s="37">
        <f>VLOOKUP(L2266,Mapping!D:H,5,0)</f>
        <v>0</v>
      </c>
      <c r="G2266" t="s">
        <v>562</v>
      </c>
      <c r="H2266" t="s">
        <v>2164</v>
      </c>
      <c r="I2266" t="s">
        <v>2165</v>
      </c>
      <c r="J2266">
        <v>550000</v>
      </c>
      <c r="K2266" t="s">
        <v>666</v>
      </c>
      <c r="L2266">
        <v>553213</v>
      </c>
      <c r="M2266">
        <v>0</v>
      </c>
      <c r="N2266" t="s">
        <v>680</v>
      </c>
      <c r="O2266" t="s">
        <v>565</v>
      </c>
      <c r="P2266">
        <v>0</v>
      </c>
      <c r="Q2266">
        <v>0</v>
      </c>
      <c r="R2266">
        <v>-11800</v>
      </c>
      <c r="S2266">
        <v>0</v>
      </c>
      <c r="T2266">
        <v>-11800</v>
      </c>
      <c r="U2266">
        <v>0</v>
      </c>
      <c r="V2266">
        <v>0</v>
      </c>
      <c r="W2266">
        <v>0</v>
      </c>
      <c r="X2266">
        <v>-11800</v>
      </c>
      <c r="Y2266">
        <v>0</v>
      </c>
      <c r="Z2266">
        <v>-11800</v>
      </c>
      <c r="AA2266">
        <v>0</v>
      </c>
    </row>
    <row r="2267" spans="1:27" ht="15" customHeight="1" x14ac:dyDescent="0.25">
      <c r="A2267" s="37" t="str">
        <f t="shared" si="105"/>
        <v>LEDHCFIgnore</v>
      </c>
      <c r="B2267" s="37" t="str">
        <f>VLOOKUP(L2267,Mapping!D:F,3,0)</f>
        <v>Ignore</v>
      </c>
      <c r="C2267" s="37" t="str">
        <f>VLOOKUP(L2267,Mapping!D:G,4,0)</f>
        <v>Mirror</v>
      </c>
      <c r="D2267" s="38">
        <f t="shared" si="106"/>
        <v>-4.4101599999999997E-4</v>
      </c>
      <c r="E2267" s="38">
        <f t="shared" si="107"/>
        <v>-1.0576350000000001E-3</v>
      </c>
      <c r="F2267" s="37">
        <f>VLOOKUP(L2267,Mapping!D:H,5,0)</f>
        <v>0</v>
      </c>
      <c r="G2267" t="s">
        <v>562</v>
      </c>
      <c r="H2267" t="s">
        <v>2164</v>
      </c>
      <c r="I2267" t="s">
        <v>2165</v>
      </c>
      <c r="J2267">
        <v>550000</v>
      </c>
      <c r="K2267" t="s">
        <v>666</v>
      </c>
      <c r="L2267">
        <v>553219</v>
      </c>
      <c r="M2267">
        <v>0</v>
      </c>
      <c r="N2267" t="s">
        <v>865</v>
      </c>
      <c r="O2267" t="s">
        <v>565</v>
      </c>
      <c r="P2267">
        <v>-6166.19</v>
      </c>
      <c r="Q2267">
        <v>0</v>
      </c>
      <c r="R2267">
        <v>-4410.16</v>
      </c>
      <c r="S2267">
        <v>0</v>
      </c>
      <c r="T2267">
        <v>-10576.35</v>
      </c>
      <c r="U2267">
        <v>0</v>
      </c>
      <c r="V2267">
        <v>-6166.19</v>
      </c>
      <c r="W2267">
        <v>0</v>
      </c>
      <c r="X2267">
        <v>-4410.16</v>
      </c>
      <c r="Y2267">
        <v>0</v>
      </c>
      <c r="Z2267">
        <v>-10576.35</v>
      </c>
      <c r="AA2267">
        <v>0</v>
      </c>
    </row>
    <row r="2268" spans="1:27" ht="15" customHeight="1" x14ac:dyDescent="0.25">
      <c r="A2268" s="37" t="str">
        <f t="shared" si="105"/>
        <v>LEDHCF6.1a</v>
      </c>
      <c r="B2268" s="37" t="str">
        <f>VLOOKUP(L2268,Mapping!D:F,3,0)</f>
        <v>6.1a</v>
      </c>
      <c r="C2268" s="37" t="str">
        <f>VLOOKUP(L2268,Mapping!D:G,4,0)</f>
        <v>Accrual</v>
      </c>
      <c r="D2268" s="38">
        <f t="shared" si="106"/>
        <v>-4.0808770000000001E-3</v>
      </c>
      <c r="E2268" s="38">
        <f t="shared" si="107"/>
        <v>-7.3708139999999998E-3</v>
      </c>
      <c r="F2268" s="37">
        <f>VLOOKUP(L2268,Mapping!D:H,5,0)</f>
        <v>0</v>
      </c>
      <c r="G2268" t="s">
        <v>562</v>
      </c>
      <c r="H2268" t="s">
        <v>2164</v>
      </c>
      <c r="I2268" t="s">
        <v>2165</v>
      </c>
      <c r="J2268">
        <v>550000</v>
      </c>
      <c r="K2268" t="s">
        <v>666</v>
      </c>
      <c r="L2268">
        <v>554526</v>
      </c>
      <c r="M2268">
        <v>0</v>
      </c>
      <c r="N2268" t="s">
        <v>681</v>
      </c>
      <c r="O2268" t="s">
        <v>565</v>
      </c>
      <c r="P2268">
        <v>-32899.370000000003</v>
      </c>
      <c r="Q2268">
        <v>0</v>
      </c>
      <c r="R2268">
        <v>-40808.770000000004</v>
      </c>
      <c r="S2268">
        <v>0</v>
      </c>
      <c r="T2268">
        <v>-73708.14</v>
      </c>
      <c r="U2268">
        <v>0</v>
      </c>
      <c r="V2268">
        <v>-32899.370000000003</v>
      </c>
      <c r="W2268">
        <v>0</v>
      </c>
      <c r="X2268">
        <v>-40808.770000000004</v>
      </c>
      <c r="Y2268">
        <v>0</v>
      </c>
      <c r="Z2268">
        <v>-73708.14</v>
      </c>
      <c r="AA2268">
        <v>0</v>
      </c>
    </row>
    <row r="2269" spans="1:27" ht="15" customHeight="1" x14ac:dyDescent="0.25">
      <c r="A2269" s="37" t="str">
        <f t="shared" si="105"/>
        <v>LEDHCFIgnore</v>
      </c>
      <c r="B2269" s="37" t="str">
        <f>VLOOKUP(L2269,Mapping!D:F,3,0)</f>
        <v>Ignore</v>
      </c>
      <c r="C2269" s="37" t="str">
        <f>VLOOKUP(L2269,Mapping!D:G,4,0)</f>
        <v>Mirror</v>
      </c>
      <c r="D2269" s="38">
        <f t="shared" si="106"/>
        <v>-3.8796340000000003E-3</v>
      </c>
      <c r="E2269" s="38">
        <f t="shared" si="107"/>
        <v>-4.2827279999999995E-3</v>
      </c>
      <c r="F2269" s="37">
        <f>VLOOKUP(L2269,Mapping!D:H,5,0)</f>
        <v>0</v>
      </c>
      <c r="G2269" t="s">
        <v>562</v>
      </c>
      <c r="H2269" t="s">
        <v>2164</v>
      </c>
      <c r="I2269" t="s">
        <v>2165</v>
      </c>
      <c r="J2269">
        <v>550000</v>
      </c>
      <c r="K2269" t="s">
        <v>666</v>
      </c>
      <c r="L2269">
        <v>554527</v>
      </c>
      <c r="M2269">
        <v>0</v>
      </c>
      <c r="N2269" t="s">
        <v>682</v>
      </c>
      <c r="O2269" t="s">
        <v>565</v>
      </c>
      <c r="P2269">
        <v>-4030.94</v>
      </c>
      <c r="Q2269">
        <v>0</v>
      </c>
      <c r="R2269">
        <v>-38796.340000000004</v>
      </c>
      <c r="S2269">
        <v>0</v>
      </c>
      <c r="T2269">
        <v>-42827.28</v>
      </c>
      <c r="U2269">
        <v>0</v>
      </c>
      <c r="V2269">
        <v>-4030.94</v>
      </c>
      <c r="W2269">
        <v>0</v>
      </c>
      <c r="X2269">
        <v>-38796.340000000004</v>
      </c>
      <c r="Y2269">
        <v>0</v>
      </c>
      <c r="Z2269">
        <v>-42827.28</v>
      </c>
      <c r="AA2269">
        <v>0</v>
      </c>
    </row>
    <row r="2270" spans="1:27" ht="15" customHeight="1" x14ac:dyDescent="0.25">
      <c r="A2270" s="37" t="str">
        <f t="shared" si="105"/>
        <v>LEDHCFIgnore</v>
      </c>
      <c r="B2270" s="37" t="str">
        <f>VLOOKUP(L2270,Mapping!D:F,3,0)</f>
        <v>Ignore</v>
      </c>
      <c r="C2270" s="37" t="str">
        <f>VLOOKUP(L2270,Mapping!D:G,4,0)</f>
        <v>Mirror</v>
      </c>
      <c r="D2270" s="38">
        <f t="shared" si="106"/>
        <v>-8.7348199999999997E-4</v>
      </c>
      <c r="E2270" s="38">
        <f t="shared" si="107"/>
        <v>-2.7374500000000002E-3</v>
      </c>
      <c r="F2270" s="37">
        <f>VLOOKUP(L2270,Mapping!D:H,5,0)</f>
        <v>0</v>
      </c>
      <c r="G2270" t="s">
        <v>562</v>
      </c>
      <c r="H2270" t="s">
        <v>2164</v>
      </c>
      <c r="I2270" t="s">
        <v>2165</v>
      </c>
      <c r="J2270">
        <v>550000</v>
      </c>
      <c r="K2270" t="s">
        <v>666</v>
      </c>
      <c r="L2270">
        <v>555104</v>
      </c>
      <c r="M2270">
        <v>0</v>
      </c>
      <c r="N2270" t="s">
        <v>683</v>
      </c>
      <c r="O2270" t="s">
        <v>565</v>
      </c>
      <c r="P2270">
        <v>-18639.68</v>
      </c>
      <c r="Q2270">
        <v>0</v>
      </c>
      <c r="R2270">
        <v>-8734.82</v>
      </c>
      <c r="S2270">
        <v>0</v>
      </c>
      <c r="T2270">
        <v>-27374.5</v>
      </c>
      <c r="U2270">
        <v>0</v>
      </c>
      <c r="V2270">
        <v>-18639.68</v>
      </c>
      <c r="W2270">
        <v>0</v>
      </c>
      <c r="X2270">
        <v>-8734.82</v>
      </c>
      <c r="Y2270">
        <v>0</v>
      </c>
      <c r="Z2270">
        <v>-27374.5</v>
      </c>
      <c r="AA2270">
        <v>0</v>
      </c>
    </row>
    <row r="2271" spans="1:27" ht="15" customHeight="1" x14ac:dyDescent="0.25">
      <c r="A2271" s="37" t="str">
        <f t="shared" si="105"/>
        <v>LEDHCF6.1</v>
      </c>
      <c r="B2271" s="37">
        <f>VLOOKUP(L2271,Mapping!D:F,3,0)</f>
        <v>6.1</v>
      </c>
      <c r="C2271" s="37" t="str">
        <f>VLOOKUP(L2271,Mapping!D:G,4,0)</f>
        <v>Accrual</v>
      </c>
      <c r="D2271" s="38">
        <f t="shared" si="106"/>
        <v>-0.48408592199999995</v>
      </c>
      <c r="E2271" s="38">
        <f t="shared" si="107"/>
        <v>-0.74684104500000004</v>
      </c>
      <c r="F2271" s="37">
        <f>VLOOKUP(L2271,Mapping!D:H,5,0)</f>
        <v>0</v>
      </c>
      <c r="G2271" t="s">
        <v>562</v>
      </c>
      <c r="H2271" t="s">
        <v>2164</v>
      </c>
      <c r="I2271" t="s">
        <v>2165</v>
      </c>
      <c r="J2271">
        <v>550000</v>
      </c>
      <c r="K2271" t="s">
        <v>666</v>
      </c>
      <c r="L2271">
        <v>555157</v>
      </c>
      <c r="M2271">
        <v>0</v>
      </c>
      <c r="N2271" t="s">
        <v>684</v>
      </c>
      <c r="O2271" t="s">
        <v>565</v>
      </c>
      <c r="P2271">
        <v>-2627551.23</v>
      </c>
      <c r="Q2271">
        <v>0</v>
      </c>
      <c r="R2271">
        <v>-4840859.22</v>
      </c>
      <c r="S2271">
        <v>0</v>
      </c>
      <c r="T2271">
        <v>-7468410.4500000002</v>
      </c>
      <c r="U2271">
        <v>0</v>
      </c>
      <c r="V2271">
        <v>-2627551.23</v>
      </c>
      <c r="W2271">
        <v>0</v>
      </c>
      <c r="X2271">
        <v>-4840859.22</v>
      </c>
      <c r="Y2271">
        <v>0</v>
      </c>
      <c r="Z2271">
        <v>-7468410.4500000002</v>
      </c>
      <c r="AA2271">
        <v>0</v>
      </c>
    </row>
    <row r="2272" spans="1:27" ht="15" customHeight="1" x14ac:dyDescent="0.25">
      <c r="A2272" s="37" t="str">
        <f t="shared" si="105"/>
        <v>LEDHCF6.1</v>
      </c>
      <c r="B2272" s="37">
        <f>VLOOKUP(L2272,Mapping!D:F,3,0)</f>
        <v>6.1</v>
      </c>
      <c r="C2272" s="37" t="str">
        <f>VLOOKUP(L2272,Mapping!D:G,4,0)</f>
        <v>Accrual</v>
      </c>
      <c r="D2272" s="38">
        <f t="shared" si="106"/>
        <v>-2.050877E-3</v>
      </c>
      <c r="E2272" s="38">
        <f t="shared" si="107"/>
        <v>-2.050877E-3</v>
      </c>
      <c r="F2272" s="37">
        <f>VLOOKUP(L2272,Mapping!D:H,5,0)</f>
        <v>0</v>
      </c>
      <c r="G2272" t="s">
        <v>562</v>
      </c>
      <c r="H2272" t="s">
        <v>2164</v>
      </c>
      <c r="I2272" t="s">
        <v>2165</v>
      </c>
      <c r="J2272">
        <v>550000</v>
      </c>
      <c r="K2272" t="s">
        <v>666</v>
      </c>
      <c r="L2272">
        <v>555159</v>
      </c>
      <c r="M2272">
        <v>0</v>
      </c>
      <c r="N2272" t="s">
        <v>2813</v>
      </c>
      <c r="O2272" t="s">
        <v>565</v>
      </c>
      <c r="P2272">
        <v>0</v>
      </c>
      <c r="Q2272">
        <v>0</v>
      </c>
      <c r="R2272">
        <v>-20508.77</v>
      </c>
      <c r="S2272">
        <v>0</v>
      </c>
      <c r="T2272">
        <v>-20508.77</v>
      </c>
      <c r="U2272">
        <v>0</v>
      </c>
      <c r="V2272">
        <v>0</v>
      </c>
      <c r="W2272">
        <v>0</v>
      </c>
      <c r="X2272">
        <v>-20508.77</v>
      </c>
      <c r="Y2272">
        <v>0</v>
      </c>
      <c r="Z2272">
        <v>-20508.77</v>
      </c>
      <c r="AA2272">
        <v>0</v>
      </c>
    </row>
    <row r="2273" spans="1:27" ht="15" customHeight="1" x14ac:dyDescent="0.25">
      <c r="A2273" s="37" t="str">
        <f t="shared" si="105"/>
        <v>LEDHCFIgnore</v>
      </c>
      <c r="B2273" s="37" t="str">
        <f>VLOOKUP(L2273,Mapping!D:F,3,0)</f>
        <v>Ignore</v>
      </c>
      <c r="C2273" s="37" t="str">
        <f>VLOOKUP(L2273,Mapping!D:G,4,0)</f>
        <v>Mirror</v>
      </c>
      <c r="D2273" s="38">
        <f t="shared" si="106"/>
        <v>-1.8718319999999999E-3</v>
      </c>
      <c r="E2273" s="38">
        <f t="shared" si="107"/>
        <v>-2.2388270000000001E-3</v>
      </c>
      <c r="F2273" s="37">
        <f>VLOOKUP(L2273,Mapping!D:H,5,0)</f>
        <v>0</v>
      </c>
      <c r="G2273" t="s">
        <v>562</v>
      </c>
      <c r="H2273" t="s">
        <v>2164</v>
      </c>
      <c r="I2273" t="s">
        <v>2165</v>
      </c>
      <c r="J2273">
        <v>550000</v>
      </c>
      <c r="K2273" t="s">
        <v>666</v>
      </c>
      <c r="L2273">
        <v>555204</v>
      </c>
      <c r="M2273">
        <v>0</v>
      </c>
      <c r="N2273" t="s">
        <v>685</v>
      </c>
      <c r="O2273" t="s">
        <v>565</v>
      </c>
      <c r="P2273">
        <v>-3669.95</v>
      </c>
      <c r="Q2273">
        <v>0</v>
      </c>
      <c r="R2273">
        <v>-18718.32</v>
      </c>
      <c r="S2273">
        <v>0</v>
      </c>
      <c r="T2273">
        <v>-22388.27</v>
      </c>
      <c r="U2273">
        <v>0</v>
      </c>
      <c r="V2273">
        <v>-3669.95</v>
      </c>
      <c r="W2273">
        <v>0</v>
      </c>
      <c r="X2273">
        <v>-18718.32</v>
      </c>
      <c r="Y2273">
        <v>0</v>
      </c>
      <c r="Z2273">
        <v>-22388.27</v>
      </c>
      <c r="AA2273">
        <v>0</v>
      </c>
    </row>
    <row r="2274" spans="1:27" ht="15" customHeight="1" x14ac:dyDescent="0.25">
      <c r="A2274" s="37" t="str">
        <f t="shared" si="105"/>
        <v>LEDHCF6.1a</v>
      </c>
      <c r="B2274" s="37" t="str">
        <f>VLOOKUP(L2274,Mapping!D:F,3,0)</f>
        <v>6.1a</v>
      </c>
      <c r="C2274" s="37" t="str">
        <f>VLOOKUP(L2274,Mapping!D:G,4,0)</f>
        <v>Accrual</v>
      </c>
      <c r="D2274" s="38">
        <f t="shared" si="106"/>
        <v>-3.1219818999999999E-2</v>
      </c>
      <c r="E2274" s="38">
        <f t="shared" si="107"/>
        <v>-5.6388701999999999E-2</v>
      </c>
      <c r="F2274" s="37">
        <f>VLOOKUP(L2274,Mapping!D:H,5,0)</f>
        <v>0</v>
      </c>
      <c r="G2274" t="s">
        <v>562</v>
      </c>
      <c r="H2274" t="s">
        <v>2164</v>
      </c>
      <c r="I2274" t="s">
        <v>2165</v>
      </c>
      <c r="J2274">
        <v>550000</v>
      </c>
      <c r="K2274" t="s">
        <v>666</v>
      </c>
      <c r="L2274">
        <v>555597</v>
      </c>
      <c r="M2274">
        <v>0</v>
      </c>
      <c r="N2274" t="s">
        <v>686</v>
      </c>
      <c r="O2274" t="s">
        <v>565</v>
      </c>
      <c r="P2274">
        <v>-251688.83</v>
      </c>
      <c r="Q2274">
        <v>0</v>
      </c>
      <c r="R2274">
        <v>-312198.19</v>
      </c>
      <c r="S2274">
        <v>0</v>
      </c>
      <c r="T2274">
        <v>-563887.02</v>
      </c>
      <c r="U2274">
        <v>0</v>
      </c>
      <c r="V2274">
        <v>-251688.83</v>
      </c>
      <c r="W2274">
        <v>0</v>
      </c>
      <c r="X2274">
        <v>-312198.19</v>
      </c>
      <c r="Y2274">
        <v>0</v>
      </c>
      <c r="Z2274">
        <v>-563887.02</v>
      </c>
      <c r="AA2274">
        <v>0</v>
      </c>
    </row>
    <row r="2275" spans="1:27" ht="15" customHeight="1" x14ac:dyDescent="0.25">
      <c r="A2275" s="37" t="str">
        <f t="shared" si="105"/>
        <v>LEDHCF6.1a</v>
      </c>
      <c r="B2275" s="37" t="str">
        <f>VLOOKUP(L2275,Mapping!D:F,3,0)</f>
        <v>6.1a</v>
      </c>
      <c r="C2275" s="37" t="str">
        <f>VLOOKUP(L2275,Mapping!D:G,4,0)</f>
        <v>Accrual</v>
      </c>
      <c r="D2275" s="38">
        <f t="shared" si="106"/>
        <v>-3.1219818999999999E-2</v>
      </c>
      <c r="E2275" s="38">
        <f t="shared" si="107"/>
        <v>-5.6388701999999999E-2</v>
      </c>
      <c r="F2275" s="37">
        <f>VLOOKUP(L2275,Mapping!D:H,5,0)</f>
        <v>0</v>
      </c>
      <c r="G2275" t="s">
        <v>562</v>
      </c>
      <c r="H2275" t="s">
        <v>2164</v>
      </c>
      <c r="I2275" t="s">
        <v>2165</v>
      </c>
      <c r="J2275">
        <v>550000</v>
      </c>
      <c r="K2275" t="s">
        <v>666</v>
      </c>
      <c r="L2275">
        <v>555598</v>
      </c>
      <c r="M2275">
        <v>0</v>
      </c>
      <c r="N2275" t="s">
        <v>687</v>
      </c>
      <c r="O2275" t="s">
        <v>565</v>
      </c>
      <c r="P2275">
        <v>-251688.83</v>
      </c>
      <c r="Q2275">
        <v>0</v>
      </c>
      <c r="R2275">
        <v>-312198.19</v>
      </c>
      <c r="S2275">
        <v>0</v>
      </c>
      <c r="T2275">
        <v>-563887.02</v>
      </c>
      <c r="U2275">
        <v>0</v>
      </c>
      <c r="V2275">
        <v>-251688.83</v>
      </c>
      <c r="W2275">
        <v>0</v>
      </c>
      <c r="X2275">
        <v>-312198.19</v>
      </c>
      <c r="Y2275">
        <v>0</v>
      </c>
      <c r="Z2275">
        <v>-563887.02</v>
      </c>
      <c r="AA2275">
        <v>0</v>
      </c>
    </row>
    <row r="2276" spans="1:27" ht="15" customHeight="1" x14ac:dyDescent="0.25">
      <c r="A2276" s="37" t="str">
        <f t="shared" si="105"/>
        <v>LEDHCF6.1a</v>
      </c>
      <c r="B2276" s="37" t="str">
        <f>VLOOKUP(L2276,Mapping!D:F,3,0)</f>
        <v>6.1a</v>
      </c>
      <c r="C2276" s="37" t="str">
        <f>VLOOKUP(L2276,Mapping!D:G,4,0)</f>
        <v>Accrual</v>
      </c>
      <c r="D2276" s="38">
        <f t="shared" si="106"/>
        <v>4.0957999999999996E-5</v>
      </c>
      <c r="E2276" s="38">
        <f t="shared" si="107"/>
        <v>7.7547000000000008E-5</v>
      </c>
      <c r="F2276" s="37">
        <f>VLOOKUP(L2276,Mapping!D:H,5,0)</f>
        <v>0</v>
      </c>
      <c r="G2276" t="s">
        <v>562</v>
      </c>
      <c r="H2276" t="s">
        <v>2164</v>
      </c>
      <c r="I2276" t="s">
        <v>2165</v>
      </c>
      <c r="J2276">
        <v>550000</v>
      </c>
      <c r="K2276" t="s">
        <v>666</v>
      </c>
      <c r="L2276">
        <v>555599</v>
      </c>
      <c r="M2276">
        <v>0</v>
      </c>
      <c r="N2276" t="s">
        <v>688</v>
      </c>
      <c r="O2276" t="s">
        <v>565</v>
      </c>
      <c r="P2276">
        <v>0</v>
      </c>
      <c r="Q2276">
        <v>365.89</v>
      </c>
      <c r="R2276">
        <v>0</v>
      </c>
      <c r="S2276">
        <v>409.58</v>
      </c>
      <c r="T2276">
        <v>0</v>
      </c>
      <c r="U2276">
        <v>775.47</v>
      </c>
      <c r="V2276">
        <v>0</v>
      </c>
      <c r="W2276">
        <v>365.89</v>
      </c>
      <c r="X2276">
        <v>0</v>
      </c>
      <c r="Y2276">
        <v>409.58</v>
      </c>
      <c r="Z2276">
        <v>0</v>
      </c>
      <c r="AA2276">
        <v>775.47</v>
      </c>
    </row>
    <row r="2277" spans="1:27" ht="15" customHeight="1" x14ac:dyDescent="0.25">
      <c r="A2277" s="37" t="str">
        <f t="shared" si="105"/>
        <v>LEDHCF6.1a</v>
      </c>
      <c r="B2277" s="37" t="str">
        <f>VLOOKUP(L2277,Mapping!D:F,3,0)</f>
        <v>6.1a</v>
      </c>
      <c r="C2277" s="37" t="str">
        <f>VLOOKUP(L2277,Mapping!D:G,4,0)</f>
        <v>Accrual</v>
      </c>
      <c r="D2277" s="38">
        <f t="shared" si="106"/>
        <v>4.0957999999999996E-5</v>
      </c>
      <c r="E2277" s="38">
        <f t="shared" si="107"/>
        <v>7.7547000000000008E-5</v>
      </c>
      <c r="F2277" s="37">
        <f>VLOOKUP(L2277,Mapping!D:H,5,0)</f>
        <v>0</v>
      </c>
      <c r="G2277" t="s">
        <v>562</v>
      </c>
      <c r="H2277" t="s">
        <v>2164</v>
      </c>
      <c r="I2277" t="s">
        <v>2165</v>
      </c>
      <c r="J2277">
        <v>550000</v>
      </c>
      <c r="K2277" t="s">
        <v>666</v>
      </c>
      <c r="L2277">
        <v>555600</v>
      </c>
      <c r="M2277">
        <v>0</v>
      </c>
      <c r="N2277" t="s">
        <v>689</v>
      </c>
      <c r="O2277" t="s">
        <v>565</v>
      </c>
      <c r="P2277">
        <v>0</v>
      </c>
      <c r="Q2277">
        <v>365.89</v>
      </c>
      <c r="R2277">
        <v>0</v>
      </c>
      <c r="S2277">
        <v>409.58</v>
      </c>
      <c r="T2277">
        <v>0</v>
      </c>
      <c r="U2277">
        <v>775.47</v>
      </c>
      <c r="V2277">
        <v>0</v>
      </c>
      <c r="W2277">
        <v>365.89</v>
      </c>
      <c r="X2277">
        <v>0</v>
      </c>
      <c r="Y2277">
        <v>409.58</v>
      </c>
      <c r="Z2277">
        <v>0</v>
      </c>
      <c r="AA2277">
        <v>775.47</v>
      </c>
    </row>
    <row r="2278" spans="1:27" ht="15" customHeight="1" x14ac:dyDescent="0.25">
      <c r="A2278" s="37" t="str">
        <f t="shared" si="105"/>
        <v>LEDHCFIgnore</v>
      </c>
      <c r="B2278" s="37" t="str">
        <f>VLOOKUP(L2278,Mapping!D:F,3,0)</f>
        <v>Ignore</v>
      </c>
      <c r="C2278" s="37" t="str">
        <f>VLOOKUP(L2278,Mapping!D:G,4,0)</f>
        <v>Mirror</v>
      </c>
      <c r="D2278" s="38">
        <f t="shared" si="106"/>
        <v>0</v>
      </c>
      <c r="E2278" s="38">
        <f t="shared" si="107"/>
        <v>-2.4664E-5</v>
      </c>
      <c r="F2278" s="37">
        <f>VLOOKUP(L2278,Mapping!D:H,5,0)</f>
        <v>0</v>
      </c>
      <c r="G2278" t="s">
        <v>562</v>
      </c>
      <c r="H2278" t="s">
        <v>2164</v>
      </c>
      <c r="I2278" t="s">
        <v>2165</v>
      </c>
      <c r="J2278">
        <v>550000</v>
      </c>
      <c r="K2278" t="s">
        <v>666</v>
      </c>
      <c r="L2278">
        <v>556421</v>
      </c>
      <c r="M2278">
        <v>0</v>
      </c>
      <c r="N2278" t="s">
        <v>690</v>
      </c>
      <c r="O2278" t="s">
        <v>565</v>
      </c>
      <c r="P2278">
        <v>-246.64</v>
      </c>
      <c r="Q2278">
        <v>0</v>
      </c>
      <c r="R2278">
        <v>0</v>
      </c>
      <c r="S2278">
        <v>0</v>
      </c>
      <c r="T2278">
        <v>-246.64</v>
      </c>
      <c r="U2278">
        <v>0</v>
      </c>
      <c r="V2278">
        <v>-246.64</v>
      </c>
      <c r="W2278">
        <v>0</v>
      </c>
      <c r="X2278">
        <v>0</v>
      </c>
      <c r="Y2278">
        <v>0</v>
      </c>
      <c r="Z2278">
        <v>-246.64</v>
      </c>
      <c r="AA2278">
        <v>0</v>
      </c>
    </row>
    <row r="2279" spans="1:27" ht="15" customHeight="1" x14ac:dyDescent="0.25">
      <c r="A2279" s="37" t="str">
        <f t="shared" si="105"/>
        <v>LEDHCF6.2</v>
      </c>
      <c r="B2279" s="37">
        <f>VLOOKUP(L2279,Mapping!D:F,3,0)</f>
        <v>6.2</v>
      </c>
      <c r="C2279" s="37" t="str">
        <f>VLOOKUP(L2279,Mapping!D:G,4,0)</f>
        <v>Accrual</v>
      </c>
      <c r="D2279" s="38">
        <f t="shared" si="106"/>
        <v>-0.346886256</v>
      </c>
      <c r="E2279" s="38">
        <f t="shared" si="107"/>
        <v>-0.62654007999999994</v>
      </c>
      <c r="F2279" s="37">
        <f>VLOOKUP(L2279,Mapping!D:H,5,0)</f>
        <v>0</v>
      </c>
      <c r="G2279" t="s">
        <v>562</v>
      </c>
      <c r="H2279" t="s">
        <v>2164</v>
      </c>
      <c r="I2279" t="s">
        <v>2165</v>
      </c>
      <c r="J2279">
        <v>555100</v>
      </c>
      <c r="K2279" t="s">
        <v>691</v>
      </c>
      <c r="L2279">
        <v>555100</v>
      </c>
      <c r="M2279">
        <v>0</v>
      </c>
      <c r="N2279" t="s">
        <v>692</v>
      </c>
      <c r="O2279" t="s">
        <v>565</v>
      </c>
      <c r="P2279">
        <v>-2796538.24</v>
      </c>
      <c r="Q2279">
        <v>0</v>
      </c>
      <c r="R2279">
        <v>-3468862.56</v>
      </c>
      <c r="S2279">
        <v>0</v>
      </c>
      <c r="T2279">
        <v>-6265400.7999999998</v>
      </c>
      <c r="U2279">
        <v>0</v>
      </c>
      <c r="V2279">
        <v>-2796538.24</v>
      </c>
      <c r="W2279">
        <v>0</v>
      </c>
      <c r="X2279">
        <v>-3468862.56</v>
      </c>
      <c r="Y2279">
        <v>0</v>
      </c>
      <c r="Z2279">
        <v>-6265400.7999999998</v>
      </c>
      <c r="AA2279">
        <v>0</v>
      </c>
    </row>
    <row r="2280" spans="1:27" ht="15" customHeight="1" x14ac:dyDescent="0.25">
      <c r="A2280" s="37" t="str">
        <f t="shared" si="105"/>
        <v>LEDHCF6.2</v>
      </c>
      <c r="B2280" s="37">
        <f>VLOOKUP(L2280,Mapping!D:F,3,0)</f>
        <v>6.2</v>
      </c>
      <c r="C2280" s="37" t="str">
        <f>VLOOKUP(L2280,Mapping!D:G,4,0)</f>
        <v>Accrual</v>
      </c>
      <c r="D2280" s="38">
        <f t="shared" si="106"/>
        <v>4.5502899999999997E-4</v>
      </c>
      <c r="E2280" s="38">
        <f t="shared" si="107"/>
        <v>8.6155599999999998E-4</v>
      </c>
      <c r="F2280" s="37">
        <f>VLOOKUP(L2280,Mapping!D:H,5,0)</f>
        <v>0</v>
      </c>
      <c r="G2280" t="s">
        <v>562</v>
      </c>
      <c r="H2280" t="s">
        <v>2164</v>
      </c>
      <c r="I2280" t="s">
        <v>2165</v>
      </c>
      <c r="J2280">
        <v>555100</v>
      </c>
      <c r="K2280" t="s">
        <v>691</v>
      </c>
      <c r="L2280">
        <v>555329</v>
      </c>
      <c r="M2280">
        <v>0</v>
      </c>
      <c r="N2280" t="s">
        <v>693</v>
      </c>
      <c r="O2280" t="s">
        <v>565</v>
      </c>
      <c r="P2280">
        <v>0</v>
      </c>
      <c r="Q2280">
        <v>4065.27</v>
      </c>
      <c r="R2280">
        <v>0</v>
      </c>
      <c r="S2280">
        <v>4550.29</v>
      </c>
      <c r="T2280">
        <v>0</v>
      </c>
      <c r="U2280">
        <v>8615.56</v>
      </c>
      <c r="V2280">
        <v>0</v>
      </c>
      <c r="W2280">
        <v>4065.27</v>
      </c>
      <c r="X2280">
        <v>0</v>
      </c>
      <c r="Y2280">
        <v>4550.29</v>
      </c>
      <c r="Z2280">
        <v>0</v>
      </c>
      <c r="AA2280">
        <v>8615.56</v>
      </c>
    </row>
    <row r="2281" spans="1:27" ht="15" customHeight="1" x14ac:dyDescent="0.25">
      <c r="A2281" s="37" t="str">
        <f t="shared" si="105"/>
        <v>LEEMCFIgnore</v>
      </c>
      <c r="B2281" s="37" t="str">
        <f>VLOOKUP(L2281,Mapping!D:F,3,0)</f>
        <v>Ignore</v>
      </c>
      <c r="C2281" s="37" t="str">
        <f>VLOOKUP(L2281,Mapping!D:G,4,0)</f>
        <v>Ignore</v>
      </c>
      <c r="D2281" s="38">
        <f t="shared" si="106"/>
        <v>-21.946680211</v>
      </c>
      <c r="E2281" s="38">
        <f t="shared" si="107"/>
        <v>-220.73457068899998</v>
      </c>
      <c r="F2281" s="37" t="str">
        <f>VLOOKUP(L2281,Mapping!D:H,5,0)</f>
        <v>AUM</v>
      </c>
      <c r="G2281" t="s">
        <v>562</v>
      </c>
      <c r="H2281" t="s">
        <v>2072</v>
      </c>
      <c r="I2281" t="s">
        <v>2209</v>
      </c>
      <c r="J2281">
        <v>101000</v>
      </c>
      <c r="K2281" t="s">
        <v>720</v>
      </c>
      <c r="L2281">
        <v>101100</v>
      </c>
      <c r="M2281">
        <v>0</v>
      </c>
      <c r="N2281" t="s">
        <v>721</v>
      </c>
      <c r="O2281" t="s">
        <v>565</v>
      </c>
      <c r="P2281">
        <v>-1987878904.78</v>
      </c>
      <c r="Q2281">
        <v>0</v>
      </c>
      <c r="R2281">
        <v>-219466802.11000001</v>
      </c>
      <c r="S2281">
        <v>0</v>
      </c>
      <c r="T2281">
        <v>-2207345706.8899999</v>
      </c>
      <c r="U2281">
        <v>0</v>
      </c>
      <c r="V2281">
        <v>-1987878904.78</v>
      </c>
      <c r="W2281">
        <v>0</v>
      </c>
      <c r="X2281">
        <v>-219466802.11000001</v>
      </c>
      <c r="Y2281">
        <v>0</v>
      </c>
      <c r="Z2281">
        <v>-2207345706.8899999</v>
      </c>
      <c r="AA2281">
        <v>0</v>
      </c>
    </row>
    <row r="2282" spans="1:27" ht="15" customHeight="1" x14ac:dyDescent="0.25">
      <c r="A2282" s="37" t="str">
        <f t="shared" si="105"/>
        <v>LEEMCFIgnore</v>
      </c>
      <c r="B2282" s="37" t="str">
        <f>VLOOKUP(L2282,Mapping!D:F,3,0)</f>
        <v>Ignore</v>
      </c>
      <c r="C2282" s="37" t="str">
        <f>VLOOKUP(L2282,Mapping!D:G,4,0)</f>
        <v>Ignore</v>
      </c>
      <c r="D2282" s="38">
        <f t="shared" si="106"/>
        <v>0</v>
      </c>
      <c r="E2282" s="38">
        <f t="shared" si="107"/>
        <v>-0.114000096</v>
      </c>
      <c r="F2282" s="37" t="str">
        <f>VLOOKUP(L2282,Mapping!D:H,5,0)</f>
        <v>AUM</v>
      </c>
      <c r="G2282" t="s">
        <v>562</v>
      </c>
      <c r="H2282" t="s">
        <v>2072</v>
      </c>
      <c r="I2282" t="s">
        <v>2209</v>
      </c>
      <c r="J2282">
        <v>110000</v>
      </c>
      <c r="K2282" t="s">
        <v>570</v>
      </c>
      <c r="L2282">
        <v>110116</v>
      </c>
      <c r="M2282">
        <v>0</v>
      </c>
      <c r="N2282" t="s">
        <v>573</v>
      </c>
      <c r="O2282" t="s">
        <v>565</v>
      </c>
      <c r="P2282">
        <v>-1140000.96</v>
      </c>
      <c r="Q2282">
        <v>0</v>
      </c>
      <c r="R2282">
        <v>0</v>
      </c>
      <c r="S2282">
        <v>0</v>
      </c>
      <c r="T2282">
        <v>-1140000.96</v>
      </c>
      <c r="U2282">
        <v>0</v>
      </c>
      <c r="V2282">
        <v>-1140000.96</v>
      </c>
      <c r="W2282">
        <v>0</v>
      </c>
      <c r="X2282">
        <v>0</v>
      </c>
      <c r="Y2282">
        <v>0</v>
      </c>
      <c r="Z2282">
        <v>-1140000.96</v>
      </c>
      <c r="AA2282">
        <v>0</v>
      </c>
    </row>
    <row r="2283" spans="1:27" ht="15" customHeight="1" x14ac:dyDescent="0.25">
      <c r="A2283" s="37" t="str">
        <f t="shared" si="105"/>
        <v>LEEMCFIgnore</v>
      </c>
      <c r="B2283" s="37" t="str">
        <f>VLOOKUP(L2283,Mapping!D:F,3,0)</f>
        <v>Ignore</v>
      </c>
      <c r="C2283" s="37" t="str">
        <f>VLOOKUP(L2283,Mapping!D:G,4,0)</f>
        <v>Ignore</v>
      </c>
      <c r="D2283" s="38">
        <f t="shared" si="106"/>
        <v>0</v>
      </c>
      <c r="E2283" s="38">
        <f t="shared" si="107"/>
        <v>-1.0188580000000001E-2</v>
      </c>
      <c r="F2283" s="37" t="str">
        <f>VLOOKUP(L2283,Mapping!D:H,5,0)</f>
        <v>AUM</v>
      </c>
      <c r="G2283" t="s">
        <v>562</v>
      </c>
      <c r="H2283" t="s">
        <v>2072</v>
      </c>
      <c r="I2283" t="s">
        <v>2209</v>
      </c>
      <c r="J2283">
        <v>110000</v>
      </c>
      <c r="K2283" t="s">
        <v>570</v>
      </c>
      <c r="L2283">
        <v>110125</v>
      </c>
      <c r="M2283">
        <v>0</v>
      </c>
      <c r="N2283" t="s">
        <v>1315</v>
      </c>
      <c r="O2283" t="s">
        <v>565</v>
      </c>
      <c r="P2283">
        <v>-101885.8</v>
      </c>
      <c r="Q2283">
        <v>0</v>
      </c>
      <c r="R2283">
        <v>0</v>
      </c>
      <c r="S2283">
        <v>0</v>
      </c>
      <c r="T2283">
        <v>-101885.8</v>
      </c>
      <c r="U2283">
        <v>0</v>
      </c>
      <c r="V2283">
        <v>-101885.8</v>
      </c>
      <c r="W2283">
        <v>0</v>
      </c>
      <c r="X2283">
        <v>0</v>
      </c>
      <c r="Y2283">
        <v>0</v>
      </c>
      <c r="Z2283">
        <v>-101885.8</v>
      </c>
      <c r="AA2283">
        <v>0</v>
      </c>
    </row>
    <row r="2284" spans="1:27" ht="15" customHeight="1" x14ac:dyDescent="0.25">
      <c r="A2284" s="37" t="str">
        <f t="shared" si="105"/>
        <v>LEEMCFIgnore</v>
      </c>
      <c r="B2284" s="37" t="str">
        <f>VLOOKUP(L2284,Mapping!D:F,3,0)</f>
        <v>Ignore</v>
      </c>
      <c r="C2284" s="37" t="str">
        <f>VLOOKUP(L2284,Mapping!D:G,4,0)</f>
        <v>Ignore</v>
      </c>
      <c r="D2284" s="38">
        <f t="shared" si="106"/>
        <v>-1.798897043</v>
      </c>
      <c r="E2284" s="38">
        <f t="shared" si="107"/>
        <v>-9.4978870359999998</v>
      </c>
      <c r="F2284" s="37" t="str">
        <f>VLOOKUP(L2284,Mapping!D:H,5,0)</f>
        <v>AUM</v>
      </c>
      <c r="G2284" t="s">
        <v>562</v>
      </c>
      <c r="H2284" t="s">
        <v>2072</v>
      </c>
      <c r="I2284" t="s">
        <v>2209</v>
      </c>
      <c r="J2284">
        <v>110000</v>
      </c>
      <c r="K2284" t="s">
        <v>570</v>
      </c>
      <c r="L2284">
        <v>110247</v>
      </c>
      <c r="M2284">
        <v>0</v>
      </c>
      <c r="N2284" t="s">
        <v>574</v>
      </c>
      <c r="O2284" t="s">
        <v>565</v>
      </c>
      <c r="P2284">
        <v>-76989899.930000007</v>
      </c>
      <c r="Q2284">
        <v>0</v>
      </c>
      <c r="R2284">
        <v>-17988970.43</v>
      </c>
      <c r="S2284">
        <v>0</v>
      </c>
      <c r="T2284">
        <v>-94978870.359999999</v>
      </c>
      <c r="U2284">
        <v>0</v>
      </c>
      <c r="V2284">
        <v>-76989899.930000007</v>
      </c>
      <c r="W2284">
        <v>0</v>
      </c>
      <c r="X2284">
        <v>-17988970.43</v>
      </c>
      <c r="Y2284">
        <v>0</v>
      </c>
      <c r="Z2284">
        <v>-94978870.359999999</v>
      </c>
      <c r="AA2284">
        <v>0</v>
      </c>
    </row>
    <row r="2285" spans="1:27" ht="15" customHeight="1" x14ac:dyDescent="0.25">
      <c r="A2285" s="37" t="str">
        <f t="shared" si="105"/>
        <v>LEEMCFIgnore</v>
      </c>
      <c r="B2285" s="37" t="str">
        <f>VLOOKUP(L2285,Mapping!D:F,3,0)</f>
        <v>Ignore</v>
      </c>
      <c r="C2285" s="37" t="str">
        <f>VLOOKUP(L2285,Mapping!D:G,4,0)</f>
        <v>Ignore</v>
      </c>
      <c r="D2285" s="38">
        <f t="shared" si="106"/>
        <v>7.6601505E-2</v>
      </c>
      <c r="E2285" s="38">
        <f t="shared" si="107"/>
        <v>-3.9054134999999997E-2</v>
      </c>
      <c r="F2285" s="37" t="str">
        <f>VLOOKUP(L2285,Mapping!D:H,5,0)</f>
        <v>AUM</v>
      </c>
      <c r="G2285" t="s">
        <v>562</v>
      </c>
      <c r="H2285" t="s">
        <v>2072</v>
      </c>
      <c r="I2285" t="s">
        <v>2209</v>
      </c>
      <c r="J2285">
        <v>132000</v>
      </c>
      <c r="K2285" t="s">
        <v>575</v>
      </c>
      <c r="L2285">
        <v>132100</v>
      </c>
      <c r="M2285">
        <v>0</v>
      </c>
      <c r="N2285" t="s">
        <v>723</v>
      </c>
      <c r="O2285" t="s">
        <v>565</v>
      </c>
      <c r="P2285">
        <v>-1156556.3999999999</v>
      </c>
      <c r="Q2285">
        <v>0</v>
      </c>
      <c r="R2285">
        <v>0</v>
      </c>
      <c r="S2285">
        <v>766015.05</v>
      </c>
      <c r="T2285">
        <v>-390541.35</v>
      </c>
      <c r="U2285">
        <v>0</v>
      </c>
      <c r="V2285">
        <v>-1156556.3999999999</v>
      </c>
      <c r="W2285">
        <v>0</v>
      </c>
      <c r="X2285">
        <v>0</v>
      </c>
      <c r="Y2285">
        <v>766015.05</v>
      </c>
      <c r="Z2285">
        <v>-390541.35</v>
      </c>
      <c r="AA2285">
        <v>0</v>
      </c>
    </row>
    <row r="2286" spans="1:27" ht="15" customHeight="1" x14ac:dyDescent="0.25">
      <c r="A2286" s="37" t="str">
        <f t="shared" si="105"/>
        <v>LEEMCFIgnore</v>
      </c>
      <c r="B2286" s="37" t="str">
        <f>VLOOKUP(L2286,Mapping!D:F,3,0)</f>
        <v>Ignore</v>
      </c>
      <c r="C2286" s="37" t="str">
        <f>VLOOKUP(L2286,Mapping!D:G,4,0)</f>
        <v>Ignore</v>
      </c>
      <c r="D2286" s="38">
        <f t="shared" si="106"/>
        <v>-0.21111505</v>
      </c>
      <c r="E2286" s="38">
        <f t="shared" si="107"/>
        <v>-7.8974341000000003E-2</v>
      </c>
      <c r="F2286" s="37" t="str">
        <f>VLOOKUP(L2286,Mapping!D:H,5,0)</f>
        <v>AUM</v>
      </c>
      <c r="G2286" t="s">
        <v>562</v>
      </c>
      <c r="H2286" t="s">
        <v>2072</v>
      </c>
      <c r="I2286" t="s">
        <v>2209</v>
      </c>
      <c r="J2286">
        <v>132000</v>
      </c>
      <c r="K2286" t="s">
        <v>575</v>
      </c>
      <c r="L2286">
        <v>132121</v>
      </c>
      <c r="M2286">
        <v>0</v>
      </c>
      <c r="N2286" t="s">
        <v>576</v>
      </c>
      <c r="O2286" t="s">
        <v>565</v>
      </c>
      <c r="P2286">
        <v>0</v>
      </c>
      <c r="Q2286">
        <v>1321407.0900000001</v>
      </c>
      <c r="R2286">
        <v>-2111150.5</v>
      </c>
      <c r="S2286">
        <v>0</v>
      </c>
      <c r="T2286">
        <v>-789743.41</v>
      </c>
      <c r="U2286">
        <v>0</v>
      </c>
      <c r="V2286">
        <v>0</v>
      </c>
      <c r="W2286">
        <v>1321407.0900000001</v>
      </c>
      <c r="X2286">
        <v>-2111150.5</v>
      </c>
      <c r="Y2286">
        <v>0</v>
      </c>
      <c r="Z2286">
        <v>-789743.41</v>
      </c>
      <c r="AA2286">
        <v>0</v>
      </c>
    </row>
    <row r="2287" spans="1:27" ht="15" customHeight="1" x14ac:dyDescent="0.25">
      <c r="A2287" s="37" t="str">
        <f t="shared" si="105"/>
        <v>LEEMCFIgnore</v>
      </c>
      <c r="B2287" s="37" t="str">
        <f>VLOOKUP(L2287,Mapping!D:F,3,0)</f>
        <v>Ignore</v>
      </c>
      <c r="C2287" s="37" t="str">
        <f>VLOOKUP(L2287,Mapping!D:G,4,0)</f>
        <v>Ignore</v>
      </c>
      <c r="D2287" s="38">
        <f t="shared" si="106"/>
        <v>-5.2492349000000001E-2</v>
      </c>
      <c r="E2287" s="38">
        <f t="shared" si="107"/>
        <v>1.17E-3</v>
      </c>
      <c r="F2287" s="37" t="str">
        <f>VLOOKUP(L2287,Mapping!D:H,5,0)</f>
        <v>AUM</v>
      </c>
      <c r="G2287" t="s">
        <v>562</v>
      </c>
      <c r="H2287" t="s">
        <v>2072</v>
      </c>
      <c r="I2287" t="s">
        <v>2209</v>
      </c>
      <c r="J2287">
        <v>132000</v>
      </c>
      <c r="K2287" t="s">
        <v>575</v>
      </c>
      <c r="L2287">
        <v>132124</v>
      </c>
      <c r="M2287">
        <v>0</v>
      </c>
      <c r="N2287" t="s">
        <v>577</v>
      </c>
      <c r="O2287" t="s">
        <v>565</v>
      </c>
      <c r="P2287">
        <v>0</v>
      </c>
      <c r="Q2287">
        <v>536623.49</v>
      </c>
      <c r="R2287">
        <v>-524923.49</v>
      </c>
      <c r="S2287">
        <v>0</v>
      </c>
      <c r="T2287">
        <v>0</v>
      </c>
      <c r="U2287">
        <v>11700</v>
      </c>
      <c r="V2287">
        <v>0</v>
      </c>
      <c r="W2287">
        <v>536623.49</v>
      </c>
      <c r="X2287">
        <v>-524923.49</v>
      </c>
      <c r="Y2287">
        <v>0</v>
      </c>
      <c r="Z2287">
        <v>0</v>
      </c>
      <c r="AA2287">
        <v>11700</v>
      </c>
    </row>
    <row r="2288" spans="1:27" ht="15" customHeight="1" x14ac:dyDescent="0.25">
      <c r="A2288" s="37" t="str">
        <f t="shared" si="105"/>
        <v>LEEMCFIgnore</v>
      </c>
      <c r="B2288" s="37" t="str">
        <f>VLOOKUP(L2288,Mapping!D:F,3,0)</f>
        <v>Ignore</v>
      </c>
      <c r="C2288" s="37" t="str">
        <f>VLOOKUP(L2288,Mapping!D:G,4,0)</f>
        <v>Ignore</v>
      </c>
      <c r="D2288" s="38">
        <f t="shared" si="106"/>
        <v>-1.3895729999999998E-3</v>
      </c>
      <c r="E2288" s="38">
        <f t="shared" si="107"/>
        <v>-2.4563448000000002E-2</v>
      </c>
      <c r="F2288" s="37" t="str">
        <f>VLOOKUP(L2288,Mapping!D:H,5,0)</f>
        <v>AUM</v>
      </c>
      <c r="G2288" t="s">
        <v>562</v>
      </c>
      <c r="H2288" t="s">
        <v>2072</v>
      </c>
      <c r="I2288" t="s">
        <v>2209</v>
      </c>
      <c r="J2288">
        <v>140000</v>
      </c>
      <c r="K2288" t="s">
        <v>579</v>
      </c>
      <c r="L2288">
        <v>140500</v>
      </c>
      <c r="M2288">
        <v>0</v>
      </c>
      <c r="N2288" t="s">
        <v>584</v>
      </c>
      <c r="O2288" t="s">
        <v>565</v>
      </c>
      <c r="P2288">
        <v>-231738.75</v>
      </c>
      <c r="Q2288">
        <v>0</v>
      </c>
      <c r="R2288">
        <v>-13895.73</v>
      </c>
      <c r="S2288">
        <v>0</v>
      </c>
      <c r="T2288">
        <v>-245634.48</v>
      </c>
      <c r="U2288">
        <v>0</v>
      </c>
      <c r="V2288">
        <v>-231738.75</v>
      </c>
      <c r="W2288">
        <v>0</v>
      </c>
      <c r="X2288">
        <v>-13895.73</v>
      </c>
      <c r="Y2288">
        <v>0</v>
      </c>
      <c r="Z2288">
        <v>-245634.48</v>
      </c>
      <c r="AA2288">
        <v>0</v>
      </c>
    </row>
    <row r="2289" spans="1:27" ht="15" customHeight="1" x14ac:dyDescent="0.25">
      <c r="A2289" s="37" t="str">
        <f t="shared" si="105"/>
        <v>LEEMCFIgnore</v>
      </c>
      <c r="B2289" s="37" t="str">
        <f>VLOOKUP(L2289,Mapping!D:F,3,0)</f>
        <v>Ignore</v>
      </c>
      <c r="C2289" s="37" t="str">
        <f>VLOOKUP(L2289,Mapping!D:G,4,0)</f>
        <v>Ignore</v>
      </c>
      <c r="D2289" s="38">
        <f t="shared" si="106"/>
        <v>-1.8006470000000001E-3</v>
      </c>
      <c r="E2289" s="38">
        <f t="shared" si="107"/>
        <v>-3.6954455999999997E-2</v>
      </c>
      <c r="F2289" s="37" t="str">
        <f>VLOOKUP(L2289,Mapping!D:H,5,0)</f>
        <v>AUM</v>
      </c>
      <c r="G2289" t="s">
        <v>562</v>
      </c>
      <c r="H2289" t="s">
        <v>2072</v>
      </c>
      <c r="I2289" t="s">
        <v>2209</v>
      </c>
      <c r="J2289">
        <v>140000</v>
      </c>
      <c r="K2289" t="s">
        <v>579</v>
      </c>
      <c r="L2289">
        <v>140551</v>
      </c>
      <c r="M2289">
        <v>0</v>
      </c>
      <c r="N2289" t="s">
        <v>926</v>
      </c>
      <c r="O2289" t="s">
        <v>565</v>
      </c>
      <c r="P2289">
        <v>-351538.09</v>
      </c>
      <c r="Q2289">
        <v>0</v>
      </c>
      <c r="R2289">
        <v>-18006.47</v>
      </c>
      <c r="S2289">
        <v>0</v>
      </c>
      <c r="T2289">
        <v>-369544.56</v>
      </c>
      <c r="U2289">
        <v>0</v>
      </c>
      <c r="V2289">
        <v>-351538.09</v>
      </c>
      <c r="W2289">
        <v>0</v>
      </c>
      <c r="X2289">
        <v>-18006.47</v>
      </c>
      <c r="Y2289">
        <v>0</v>
      </c>
      <c r="Z2289">
        <v>-369544.56</v>
      </c>
      <c r="AA2289">
        <v>0</v>
      </c>
    </row>
    <row r="2290" spans="1:27" ht="15" customHeight="1" x14ac:dyDescent="0.25">
      <c r="A2290" s="37" t="str">
        <f t="shared" si="105"/>
        <v>LEEMCFIgnore</v>
      </c>
      <c r="B2290" s="37" t="str">
        <f>VLOOKUP(L2290,Mapping!D:F,3,0)</f>
        <v>Ignore</v>
      </c>
      <c r="C2290" s="37" t="str">
        <f>VLOOKUP(L2290,Mapping!D:G,4,0)</f>
        <v>Ignore</v>
      </c>
      <c r="D2290" s="38">
        <f t="shared" si="106"/>
        <v>-5.5369410000000001E-3</v>
      </c>
      <c r="E2290" s="38">
        <f t="shared" si="107"/>
        <v>-6.9432859999999999E-3</v>
      </c>
      <c r="F2290" s="37" t="str">
        <f>VLOOKUP(L2290,Mapping!D:H,5,0)</f>
        <v>AUM</v>
      </c>
      <c r="G2290" t="s">
        <v>562</v>
      </c>
      <c r="H2290" t="s">
        <v>2072</v>
      </c>
      <c r="I2290" t="s">
        <v>2209</v>
      </c>
      <c r="J2290">
        <v>152000</v>
      </c>
      <c r="K2290" t="s">
        <v>585</v>
      </c>
      <c r="L2290">
        <v>152248</v>
      </c>
      <c r="M2290">
        <v>0</v>
      </c>
      <c r="N2290" t="s">
        <v>590</v>
      </c>
      <c r="O2290" t="s">
        <v>565</v>
      </c>
      <c r="P2290">
        <v>-14063.45</v>
      </c>
      <c r="Q2290">
        <v>0</v>
      </c>
      <c r="R2290">
        <v>-55369.41</v>
      </c>
      <c r="S2290">
        <v>0</v>
      </c>
      <c r="T2290">
        <v>-69432.86</v>
      </c>
      <c r="U2290">
        <v>0</v>
      </c>
      <c r="V2290">
        <v>-14063.45</v>
      </c>
      <c r="W2290">
        <v>0</v>
      </c>
      <c r="X2290">
        <v>-55369.41</v>
      </c>
      <c r="Y2290">
        <v>0</v>
      </c>
      <c r="Z2290">
        <v>-69432.86</v>
      </c>
      <c r="AA2290">
        <v>0</v>
      </c>
    </row>
    <row r="2291" spans="1:27" ht="15" customHeight="1" x14ac:dyDescent="0.25">
      <c r="A2291" s="37" t="str">
        <f t="shared" si="105"/>
        <v>LEEMCFIgnore</v>
      </c>
      <c r="B2291" s="37" t="str">
        <f>VLOOKUP(L2291,Mapping!D:F,3,0)</f>
        <v>Ignore</v>
      </c>
      <c r="C2291" s="37" t="str">
        <f>VLOOKUP(L2291,Mapping!D:G,4,0)</f>
        <v>Ignore</v>
      </c>
      <c r="D2291" s="38">
        <f t="shared" si="106"/>
        <v>56.993168102999995</v>
      </c>
      <c r="E2291" s="38">
        <f t="shared" si="107"/>
        <v>-71.719084651000003</v>
      </c>
      <c r="F2291" s="37" t="str">
        <f>VLOOKUP(L2291,Mapping!D:H,5,0)</f>
        <v>AUM</v>
      </c>
      <c r="G2291" t="s">
        <v>562</v>
      </c>
      <c r="H2291" t="s">
        <v>2072</v>
      </c>
      <c r="I2291" t="s">
        <v>2209</v>
      </c>
      <c r="J2291">
        <v>160000</v>
      </c>
      <c r="K2291" t="s">
        <v>591</v>
      </c>
      <c r="L2291">
        <v>161100</v>
      </c>
      <c r="M2291">
        <v>0</v>
      </c>
      <c r="N2291" t="s">
        <v>725</v>
      </c>
      <c r="O2291" t="s">
        <v>565</v>
      </c>
      <c r="P2291">
        <v>-1287122527.54</v>
      </c>
      <c r="Q2291">
        <v>0</v>
      </c>
      <c r="R2291">
        <v>0</v>
      </c>
      <c r="S2291">
        <v>569931681.02999997</v>
      </c>
      <c r="T2291">
        <v>-717190846.50999999</v>
      </c>
      <c r="U2291">
        <v>0</v>
      </c>
      <c r="V2291">
        <v>-1287122527.54</v>
      </c>
      <c r="W2291">
        <v>0</v>
      </c>
      <c r="X2291">
        <v>0</v>
      </c>
      <c r="Y2291">
        <v>569931681.02999997</v>
      </c>
      <c r="Z2291">
        <v>-717190846.50999999</v>
      </c>
      <c r="AA2291">
        <v>0</v>
      </c>
    </row>
    <row r="2292" spans="1:27" ht="15" customHeight="1" x14ac:dyDescent="0.25">
      <c r="A2292" s="37" t="str">
        <f t="shared" si="105"/>
        <v>LEEMCFIgnore</v>
      </c>
      <c r="B2292" s="37" t="str">
        <f>VLOOKUP(L2292,Mapping!D:F,3,0)</f>
        <v>Ignore</v>
      </c>
      <c r="C2292" s="37" t="str">
        <f>VLOOKUP(L2292,Mapping!D:G,4,0)</f>
        <v>Ignore</v>
      </c>
      <c r="D2292" s="38">
        <f t="shared" si="106"/>
        <v>-6.4970999999999998E-5</v>
      </c>
      <c r="E2292" s="38">
        <f t="shared" si="107"/>
        <v>-1.6301600000000001E-4</v>
      </c>
      <c r="F2292" s="37" t="str">
        <f>VLOOKUP(L2292,Mapping!D:H,5,0)</f>
        <v>AUM</v>
      </c>
      <c r="G2292" t="s">
        <v>562</v>
      </c>
      <c r="H2292" t="s">
        <v>2072</v>
      </c>
      <c r="I2292" t="s">
        <v>2209</v>
      </c>
      <c r="J2292">
        <v>212000</v>
      </c>
      <c r="K2292" t="s">
        <v>595</v>
      </c>
      <c r="L2292">
        <v>210123</v>
      </c>
      <c r="M2292">
        <v>0</v>
      </c>
      <c r="N2292" t="s">
        <v>1191</v>
      </c>
      <c r="O2292" t="s">
        <v>565</v>
      </c>
      <c r="P2292">
        <v>-980.45</v>
      </c>
      <c r="Q2292">
        <v>0</v>
      </c>
      <c r="R2292">
        <v>-649.71</v>
      </c>
      <c r="S2292">
        <v>0</v>
      </c>
      <c r="T2292">
        <v>-1630.16</v>
      </c>
      <c r="U2292">
        <v>0</v>
      </c>
      <c r="V2292">
        <v>-980.45</v>
      </c>
      <c r="W2292">
        <v>0</v>
      </c>
      <c r="X2292">
        <v>-649.71</v>
      </c>
      <c r="Y2292">
        <v>0</v>
      </c>
      <c r="Z2292">
        <v>-1630.16</v>
      </c>
      <c r="AA2292">
        <v>0</v>
      </c>
    </row>
    <row r="2293" spans="1:27" ht="15" customHeight="1" x14ac:dyDescent="0.25">
      <c r="A2293" s="37" t="str">
        <f t="shared" si="105"/>
        <v>LEEMCFIgnore</v>
      </c>
      <c r="B2293" s="37" t="str">
        <f>VLOOKUP(L2293,Mapping!D:F,3,0)</f>
        <v>Ignore</v>
      </c>
      <c r="C2293" s="37" t="str">
        <f>VLOOKUP(L2293,Mapping!D:G,4,0)</f>
        <v>Ignore</v>
      </c>
      <c r="D2293" s="38">
        <f t="shared" si="106"/>
        <v>1.8006470000000001E-3</v>
      </c>
      <c r="E2293" s="38">
        <f t="shared" si="107"/>
        <v>3.6954455999999997E-2</v>
      </c>
      <c r="F2293" s="37" t="str">
        <f>VLOOKUP(L2293,Mapping!D:H,5,0)</f>
        <v>AUM</v>
      </c>
      <c r="G2293" t="s">
        <v>562</v>
      </c>
      <c r="H2293" t="s">
        <v>2072</v>
      </c>
      <c r="I2293" t="s">
        <v>2209</v>
      </c>
      <c r="J2293">
        <v>212000</v>
      </c>
      <c r="K2293" t="s">
        <v>595</v>
      </c>
      <c r="L2293">
        <v>210168</v>
      </c>
      <c r="M2293">
        <v>0</v>
      </c>
      <c r="N2293" t="s">
        <v>927</v>
      </c>
      <c r="O2293" t="s">
        <v>565</v>
      </c>
      <c r="P2293">
        <v>0</v>
      </c>
      <c r="Q2293">
        <v>351538.09</v>
      </c>
      <c r="R2293">
        <v>0</v>
      </c>
      <c r="S2293">
        <v>18006.47</v>
      </c>
      <c r="T2293">
        <v>0</v>
      </c>
      <c r="U2293">
        <v>369544.56</v>
      </c>
      <c r="V2293">
        <v>0</v>
      </c>
      <c r="W2293">
        <v>351538.09</v>
      </c>
      <c r="X2293">
        <v>0</v>
      </c>
      <c r="Y2293">
        <v>18006.47</v>
      </c>
      <c r="Z2293">
        <v>0</v>
      </c>
      <c r="AA2293">
        <v>369544.56</v>
      </c>
    </row>
    <row r="2294" spans="1:27" ht="15" customHeight="1" x14ac:dyDescent="0.25">
      <c r="A2294" s="37" t="str">
        <f t="shared" si="105"/>
        <v>LEEMCFIgnore</v>
      </c>
      <c r="B2294" s="37" t="str">
        <f>VLOOKUP(L2294,Mapping!D:F,3,0)</f>
        <v>Ignore</v>
      </c>
      <c r="C2294" s="37" t="str">
        <f>VLOOKUP(L2294,Mapping!D:G,4,0)</f>
        <v>Ignore</v>
      </c>
      <c r="D2294" s="38">
        <f t="shared" si="106"/>
        <v>0.22930019300000001</v>
      </c>
      <c r="E2294" s="38">
        <f t="shared" si="107"/>
        <v>0.22930019300000001</v>
      </c>
      <c r="F2294" s="37" t="str">
        <f>VLOOKUP(L2294,Mapping!D:H,5,0)</f>
        <v>AUM</v>
      </c>
      <c r="G2294" t="s">
        <v>562</v>
      </c>
      <c r="H2294" t="s">
        <v>2072</v>
      </c>
      <c r="I2294" t="s">
        <v>2209</v>
      </c>
      <c r="J2294">
        <v>212000</v>
      </c>
      <c r="K2294" t="s">
        <v>595</v>
      </c>
      <c r="L2294">
        <v>211114</v>
      </c>
      <c r="M2294">
        <v>0</v>
      </c>
      <c r="N2294" t="s">
        <v>701</v>
      </c>
      <c r="O2294" t="s">
        <v>565</v>
      </c>
      <c r="P2294">
        <v>0</v>
      </c>
      <c r="Q2294">
        <v>0</v>
      </c>
      <c r="R2294">
        <v>0</v>
      </c>
      <c r="S2294">
        <v>2293001.9300000002</v>
      </c>
      <c r="T2294">
        <v>0</v>
      </c>
      <c r="U2294">
        <v>2293001.9300000002</v>
      </c>
      <c r="V2294">
        <v>0</v>
      </c>
      <c r="W2294">
        <v>0</v>
      </c>
      <c r="X2294">
        <v>0</v>
      </c>
      <c r="Y2294">
        <v>2293001.9300000002</v>
      </c>
      <c r="Z2294">
        <v>0</v>
      </c>
      <c r="AA2294">
        <v>2293001.9300000002</v>
      </c>
    </row>
    <row r="2295" spans="1:27" ht="15" customHeight="1" x14ac:dyDescent="0.25">
      <c r="A2295" s="37" t="str">
        <f t="shared" si="105"/>
        <v>LEEMCFIgnore</v>
      </c>
      <c r="B2295" s="37" t="str">
        <f>VLOOKUP(L2295,Mapping!D:F,3,0)</f>
        <v>Ignore</v>
      </c>
      <c r="C2295" s="37" t="str">
        <f>VLOOKUP(L2295,Mapping!D:G,4,0)</f>
        <v>Ignore</v>
      </c>
      <c r="D2295" s="38">
        <f t="shared" si="106"/>
        <v>1.9212294000000001E-2</v>
      </c>
      <c r="E2295" s="38">
        <f t="shared" si="107"/>
        <v>1.9212298000000003E-2</v>
      </c>
      <c r="F2295" s="37" t="str">
        <f>VLOOKUP(L2295,Mapping!D:H,5,0)</f>
        <v>AUM</v>
      </c>
      <c r="G2295" t="s">
        <v>562</v>
      </c>
      <c r="H2295" t="s">
        <v>2072</v>
      </c>
      <c r="I2295" t="s">
        <v>2209</v>
      </c>
      <c r="J2295">
        <v>212000</v>
      </c>
      <c r="K2295" t="s">
        <v>595</v>
      </c>
      <c r="L2295">
        <v>212101</v>
      </c>
      <c r="M2295">
        <v>0</v>
      </c>
      <c r="N2295" t="s">
        <v>598</v>
      </c>
      <c r="O2295" t="s">
        <v>565</v>
      </c>
      <c r="P2295">
        <v>0</v>
      </c>
      <c r="Q2295">
        <v>0.04</v>
      </c>
      <c r="R2295">
        <v>0</v>
      </c>
      <c r="S2295">
        <v>192122.94</v>
      </c>
      <c r="T2295">
        <v>0</v>
      </c>
      <c r="U2295">
        <v>192122.98</v>
      </c>
      <c r="V2295">
        <v>0</v>
      </c>
      <c r="W2295">
        <v>0.04</v>
      </c>
      <c r="X2295">
        <v>0</v>
      </c>
      <c r="Y2295">
        <v>192122.94</v>
      </c>
      <c r="Z2295">
        <v>0</v>
      </c>
      <c r="AA2295">
        <v>192122.98</v>
      </c>
    </row>
    <row r="2296" spans="1:27" ht="15" customHeight="1" x14ac:dyDescent="0.25">
      <c r="A2296" s="37" t="str">
        <f t="shared" si="105"/>
        <v>LEEMCFIgnore</v>
      </c>
      <c r="B2296" s="37" t="str">
        <f>VLOOKUP(L2296,Mapping!D:F,3,0)</f>
        <v>Ignore</v>
      </c>
      <c r="C2296" s="37" t="str">
        <f>VLOOKUP(L2296,Mapping!D:G,4,0)</f>
        <v>Ignore</v>
      </c>
      <c r="D2296" s="38">
        <f t="shared" si="106"/>
        <v>7.2028100000000002E-4</v>
      </c>
      <c r="E2296" s="38">
        <f t="shared" si="107"/>
        <v>1.325409E-3</v>
      </c>
      <c r="F2296" s="37" t="str">
        <f>VLOOKUP(L2296,Mapping!D:H,5,0)</f>
        <v>AUM</v>
      </c>
      <c r="G2296" t="s">
        <v>562</v>
      </c>
      <c r="H2296" t="s">
        <v>2072</v>
      </c>
      <c r="I2296" t="s">
        <v>2209</v>
      </c>
      <c r="J2296">
        <v>212000</v>
      </c>
      <c r="K2296" t="s">
        <v>595</v>
      </c>
      <c r="L2296">
        <v>212109</v>
      </c>
      <c r="M2296">
        <v>0</v>
      </c>
      <c r="N2296" t="s">
        <v>1291</v>
      </c>
      <c r="O2296" t="s">
        <v>565</v>
      </c>
      <c r="P2296">
        <v>0</v>
      </c>
      <c r="Q2296">
        <v>6051.28</v>
      </c>
      <c r="R2296">
        <v>0</v>
      </c>
      <c r="S2296">
        <v>7202.81</v>
      </c>
      <c r="T2296">
        <v>0</v>
      </c>
      <c r="U2296">
        <v>13254.09</v>
      </c>
      <c r="V2296">
        <v>0</v>
      </c>
      <c r="W2296">
        <v>6051.28</v>
      </c>
      <c r="X2296">
        <v>0</v>
      </c>
      <c r="Y2296">
        <v>7202.81</v>
      </c>
      <c r="Z2296">
        <v>0</v>
      </c>
      <c r="AA2296">
        <v>13254.09</v>
      </c>
    </row>
    <row r="2297" spans="1:27" ht="15" customHeight="1" x14ac:dyDescent="0.25">
      <c r="A2297" s="37" t="str">
        <f t="shared" si="105"/>
        <v>LEEMCFIgnore</v>
      </c>
      <c r="B2297" s="37" t="str">
        <f>VLOOKUP(L2297,Mapping!D:F,3,0)</f>
        <v>Ignore</v>
      </c>
      <c r="C2297" s="37" t="str">
        <f>VLOOKUP(L2297,Mapping!D:G,4,0)</f>
        <v>Ignore</v>
      </c>
      <c r="D2297" s="38">
        <f t="shared" si="106"/>
        <v>-1.3363399999999999E-4</v>
      </c>
      <c r="E2297" s="38">
        <f t="shared" si="107"/>
        <v>5.9093000000000005E-5</v>
      </c>
      <c r="F2297" s="37" t="str">
        <f>VLOOKUP(L2297,Mapping!D:H,5,0)</f>
        <v>AUM</v>
      </c>
      <c r="G2297" t="s">
        <v>562</v>
      </c>
      <c r="H2297" t="s">
        <v>2072</v>
      </c>
      <c r="I2297" t="s">
        <v>2209</v>
      </c>
      <c r="J2297">
        <v>212000</v>
      </c>
      <c r="K2297" t="s">
        <v>595</v>
      </c>
      <c r="L2297">
        <v>212112</v>
      </c>
      <c r="M2297">
        <v>0</v>
      </c>
      <c r="N2297" t="s">
        <v>599</v>
      </c>
      <c r="O2297" t="s">
        <v>565</v>
      </c>
      <c r="P2297">
        <v>0</v>
      </c>
      <c r="Q2297">
        <v>1927.27</v>
      </c>
      <c r="R2297">
        <v>-1336.34</v>
      </c>
      <c r="S2297">
        <v>0</v>
      </c>
      <c r="T2297">
        <v>0</v>
      </c>
      <c r="U2297">
        <v>590.93000000000006</v>
      </c>
      <c r="V2297">
        <v>0</v>
      </c>
      <c r="W2297">
        <v>1927.27</v>
      </c>
      <c r="X2297">
        <v>-1336.34</v>
      </c>
      <c r="Y2297">
        <v>0</v>
      </c>
      <c r="Z2297">
        <v>0</v>
      </c>
      <c r="AA2297">
        <v>590.93000000000006</v>
      </c>
    </row>
    <row r="2298" spans="1:27" ht="15" customHeight="1" x14ac:dyDescent="0.25">
      <c r="A2298" s="37" t="str">
        <f t="shared" si="105"/>
        <v>LEEMCFIgnore</v>
      </c>
      <c r="B2298" s="37" t="str">
        <f>VLOOKUP(L2298,Mapping!D:F,3,0)</f>
        <v>Ignore</v>
      </c>
      <c r="C2298" s="37" t="str">
        <f>VLOOKUP(L2298,Mapping!D:G,4,0)</f>
        <v>Ignore</v>
      </c>
      <c r="D2298" s="38">
        <f t="shared" si="106"/>
        <v>-1.3363399999999999E-4</v>
      </c>
      <c r="E2298" s="38">
        <f t="shared" si="107"/>
        <v>5.9093000000000005E-5</v>
      </c>
      <c r="F2298" s="37" t="str">
        <f>VLOOKUP(L2298,Mapping!D:H,5,0)</f>
        <v>AUM</v>
      </c>
      <c r="G2298" t="s">
        <v>562</v>
      </c>
      <c r="H2298" t="s">
        <v>2072</v>
      </c>
      <c r="I2298" t="s">
        <v>2209</v>
      </c>
      <c r="J2298">
        <v>212000</v>
      </c>
      <c r="K2298" t="s">
        <v>595</v>
      </c>
      <c r="L2298">
        <v>212113</v>
      </c>
      <c r="M2298">
        <v>0</v>
      </c>
      <c r="N2298" t="s">
        <v>600</v>
      </c>
      <c r="O2298" t="s">
        <v>565</v>
      </c>
      <c r="P2298">
        <v>0</v>
      </c>
      <c r="Q2298">
        <v>1927.27</v>
      </c>
      <c r="R2298">
        <v>-1336.34</v>
      </c>
      <c r="S2298">
        <v>0</v>
      </c>
      <c r="T2298">
        <v>0</v>
      </c>
      <c r="U2298">
        <v>590.93000000000006</v>
      </c>
      <c r="V2298">
        <v>0</v>
      </c>
      <c r="W2298">
        <v>1927.27</v>
      </c>
      <c r="X2298">
        <v>-1336.34</v>
      </c>
      <c r="Y2298">
        <v>0</v>
      </c>
      <c r="Z2298">
        <v>0</v>
      </c>
      <c r="AA2298">
        <v>590.93000000000006</v>
      </c>
    </row>
    <row r="2299" spans="1:27" ht="15" customHeight="1" x14ac:dyDescent="0.25">
      <c r="A2299" s="37" t="str">
        <f t="shared" si="105"/>
        <v>LEEMCFIgnore</v>
      </c>
      <c r="B2299" s="37" t="str">
        <f>VLOOKUP(L2299,Mapping!D:F,3,0)</f>
        <v>Ignore</v>
      </c>
      <c r="C2299" s="37" t="str">
        <f>VLOOKUP(L2299,Mapping!D:G,4,0)</f>
        <v>Ignore</v>
      </c>
      <c r="D2299" s="38">
        <f t="shared" si="106"/>
        <v>-9.6508899999999992E-4</v>
      </c>
      <c r="E2299" s="38">
        <f t="shared" si="107"/>
        <v>4.9900400000000005E-4</v>
      </c>
      <c r="F2299" s="37" t="str">
        <f>VLOOKUP(L2299,Mapping!D:H,5,0)</f>
        <v>AUM</v>
      </c>
      <c r="G2299" t="s">
        <v>562</v>
      </c>
      <c r="H2299" t="s">
        <v>2072</v>
      </c>
      <c r="I2299" t="s">
        <v>2209</v>
      </c>
      <c r="J2299">
        <v>212000</v>
      </c>
      <c r="K2299" t="s">
        <v>595</v>
      </c>
      <c r="L2299">
        <v>212114</v>
      </c>
      <c r="M2299">
        <v>0</v>
      </c>
      <c r="N2299" t="s">
        <v>601</v>
      </c>
      <c r="O2299" t="s">
        <v>565</v>
      </c>
      <c r="P2299">
        <v>0</v>
      </c>
      <c r="Q2299">
        <v>14640.93</v>
      </c>
      <c r="R2299">
        <v>-9650.89</v>
      </c>
      <c r="S2299">
        <v>0</v>
      </c>
      <c r="T2299">
        <v>0</v>
      </c>
      <c r="U2299">
        <v>4990.04</v>
      </c>
      <c r="V2299">
        <v>0</v>
      </c>
      <c r="W2299">
        <v>14640.93</v>
      </c>
      <c r="X2299">
        <v>-9650.89</v>
      </c>
      <c r="Y2299">
        <v>0</v>
      </c>
      <c r="Z2299">
        <v>0</v>
      </c>
      <c r="AA2299">
        <v>4990.04</v>
      </c>
    </row>
    <row r="2300" spans="1:27" ht="15" customHeight="1" x14ac:dyDescent="0.25">
      <c r="A2300" s="37" t="str">
        <f t="shared" si="105"/>
        <v>LEEMCFIgnore</v>
      </c>
      <c r="B2300" s="37" t="str">
        <f>VLOOKUP(L2300,Mapping!D:F,3,0)</f>
        <v>Ignore</v>
      </c>
      <c r="C2300" s="37" t="str">
        <f>VLOOKUP(L2300,Mapping!D:G,4,0)</f>
        <v>Ignore</v>
      </c>
      <c r="D2300" s="38">
        <f t="shared" si="106"/>
        <v>7.3849700000000007E-4</v>
      </c>
      <c r="E2300" s="38">
        <f t="shared" si="107"/>
        <v>7.5830400000000001E-4</v>
      </c>
      <c r="F2300" s="37" t="str">
        <f>VLOOKUP(L2300,Mapping!D:H,5,0)</f>
        <v>AUM</v>
      </c>
      <c r="G2300" t="s">
        <v>562</v>
      </c>
      <c r="H2300" t="s">
        <v>2072</v>
      </c>
      <c r="I2300" t="s">
        <v>2209</v>
      </c>
      <c r="J2300">
        <v>212000</v>
      </c>
      <c r="K2300" t="s">
        <v>595</v>
      </c>
      <c r="L2300">
        <v>212117</v>
      </c>
      <c r="M2300">
        <v>0</v>
      </c>
      <c r="N2300" t="s">
        <v>865</v>
      </c>
      <c r="O2300" t="s">
        <v>565</v>
      </c>
      <c r="P2300">
        <v>0</v>
      </c>
      <c r="Q2300">
        <v>198.07</v>
      </c>
      <c r="R2300">
        <v>0</v>
      </c>
      <c r="S2300">
        <v>7384.97</v>
      </c>
      <c r="T2300">
        <v>0</v>
      </c>
      <c r="U2300">
        <v>7583.04</v>
      </c>
      <c r="V2300">
        <v>0</v>
      </c>
      <c r="W2300">
        <v>198.07</v>
      </c>
      <c r="X2300">
        <v>0</v>
      </c>
      <c r="Y2300">
        <v>7384.97</v>
      </c>
      <c r="Z2300">
        <v>0</v>
      </c>
      <c r="AA2300">
        <v>7583.04</v>
      </c>
    </row>
    <row r="2301" spans="1:27" ht="15" customHeight="1" x14ac:dyDescent="0.25">
      <c r="A2301" s="37" t="str">
        <f t="shared" si="105"/>
        <v>LEEMCFIgnore</v>
      </c>
      <c r="B2301" s="37" t="str">
        <f>VLOOKUP(L2301,Mapping!D:F,3,0)</f>
        <v>Ignore</v>
      </c>
      <c r="C2301" s="37" t="str">
        <f>VLOOKUP(L2301,Mapping!D:G,4,0)</f>
        <v>Ignore</v>
      </c>
      <c r="D2301" s="38">
        <f t="shared" si="106"/>
        <v>-2.9557266999999998E-2</v>
      </c>
      <c r="E2301" s="38">
        <f t="shared" si="107"/>
        <v>7.8143289000000005E-2</v>
      </c>
      <c r="F2301" s="37" t="str">
        <f>VLOOKUP(L2301,Mapping!D:H,5,0)</f>
        <v>AUM</v>
      </c>
      <c r="G2301" t="s">
        <v>562</v>
      </c>
      <c r="H2301" t="s">
        <v>2072</v>
      </c>
      <c r="I2301" t="s">
        <v>2209</v>
      </c>
      <c r="J2301">
        <v>212000</v>
      </c>
      <c r="K2301" t="s">
        <v>595</v>
      </c>
      <c r="L2301">
        <v>212121</v>
      </c>
      <c r="M2301">
        <v>0</v>
      </c>
      <c r="N2301" t="s">
        <v>602</v>
      </c>
      <c r="O2301" t="s">
        <v>565</v>
      </c>
      <c r="P2301">
        <v>0</v>
      </c>
      <c r="Q2301">
        <v>1077005.56</v>
      </c>
      <c r="R2301">
        <v>-295572.67</v>
      </c>
      <c r="S2301">
        <v>0</v>
      </c>
      <c r="T2301">
        <v>0</v>
      </c>
      <c r="U2301">
        <v>781432.89</v>
      </c>
      <c r="V2301">
        <v>0</v>
      </c>
      <c r="W2301">
        <v>1077005.56</v>
      </c>
      <c r="X2301">
        <v>-295572.67</v>
      </c>
      <c r="Y2301">
        <v>0</v>
      </c>
      <c r="Z2301">
        <v>0</v>
      </c>
      <c r="AA2301">
        <v>781432.89</v>
      </c>
    </row>
    <row r="2302" spans="1:27" ht="15" customHeight="1" x14ac:dyDescent="0.25">
      <c r="A2302" s="37" t="str">
        <f t="shared" si="105"/>
        <v>LEEMCFIgnore</v>
      </c>
      <c r="B2302" s="37" t="str">
        <f>VLOOKUP(L2302,Mapping!D:F,3,0)</f>
        <v>Ignore</v>
      </c>
      <c r="C2302" s="37" t="str">
        <f>VLOOKUP(L2302,Mapping!D:G,4,0)</f>
        <v>Ignore</v>
      </c>
      <c r="D2302" s="38">
        <f t="shared" si="106"/>
        <v>-0.104852659</v>
      </c>
      <c r="E2302" s="38">
        <f t="shared" si="107"/>
        <v>2.8677588E-2</v>
      </c>
      <c r="F2302" s="37" t="str">
        <f>VLOOKUP(L2302,Mapping!D:H,5,0)</f>
        <v>AUM</v>
      </c>
      <c r="G2302" t="s">
        <v>562</v>
      </c>
      <c r="H2302" t="s">
        <v>2072</v>
      </c>
      <c r="I2302" t="s">
        <v>2209</v>
      </c>
      <c r="J2302">
        <v>212000</v>
      </c>
      <c r="K2302" t="s">
        <v>595</v>
      </c>
      <c r="L2302">
        <v>212124</v>
      </c>
      <c r="M2302">
        <v>0</v>
      </c>
      <c r="N2302" t="s">
        <v>603</v>
      </c>
      <c r="O2302" t="s">
        <v>565</v>
      </c>
      <c r="P2302">
        <v>0</v>
      </c>
      <c r="Q2302">
        <v>1335302.47</v>
      </c>
      <c r="R2302">
        <v>-1048526.59</v>
      </c>
      <c r="S2302">
        <v>0</v>
      </c>
      <c r="T2302">
        <v>0</v>
      </c>
      <c r="U2302">
        <v>286775.88</v>
      </c>
      <c r="V2302">
        <v>0</v>
      </c>
      <c r="W2302">
        <v>1335302.47</v>
      </c>
      <c r="X2302">
        <v>-1048526.59</v>
      </c>
      <c r="Y2302">
        <v>0</v>
      </c>
      <c r="Z2302">
        <v>0</v>
      </c>
      <c r="AA2302">
        <v>286775.88</v>
      </c>
    </row>
    <row r="2303" spans="1:27" ht="15" customHeight="1" x14ac:dyDescent="0.25">
      <c r="A2303" s="37" t="str">
        <f t="shared" si="105"/>
        <v>LEEMCFIgnore</v>
      </c>
      <c r="B2303" s="37" t="str">
        <f>VLOOKUP(L2303,Mapping!D:F,3,0)</f>
        <v>Ignore</v>
      </c>
      <c r="C2303" s="37" t="str">
        <f>VLOOKUP(L2303,Mapping!D:G,4,0)</f>
        <v>Ignore</v>
      </c>
      <c r="D2303" s="38">
        <f t="shared" si="106"/>
        <v>5.4377799999999997E-4</v>
      </c>
      <c r="E2303" s="38">
        <f t="shared" si="107"/>
        <v>5.6887099999999998E-4</v>
      </c>
      <c r="F2303" s="37" t="str">
        <f>VLOOKUP(L2303,Mapping!D:H,5,0)</f>
        <v>AUM</v>
      </c>
      <c r="G2303" t="s">
        <v>562</v>
      </c>
      <c r="H2303" t="s">
        <v>2072</v>
      </c>
      <c r="I2303" t="s">
        <v>2209</v>
      </c>
      <c r="J2303">
        <v>212000</v>
      </c>
      <c r="K2303" t="s">
        <v>595</v>
      </c>
      <c r="L2303">
        <v>212132</v>
      </c>
      <c r="M2303">
        <v>0</v>
      </c>
      <c r="N2303" t="s">
        <v>1192</v>
      </c>
      <c r="O2303" t="s">
        <v>565</v>
      </c>
      <c r="P2303">
        <v>0</v>
      </c>
      <c r="Q2303">
        <v>250.93</v>
      </c>
      <c r="R2303">
        <v>0</v>
      </c>
      <c r="S2303">
        <v>5437.78</v>
      </c>
      <c r="T2303">
        <v>0</v>
      </c>
      <c r="U2303">
        <v>5688.71</v>
      </c>
      <c r="V2303">
        <v>0</v>
      </c>
      <c r="W2303">
        <v>250.93</v>
      </c>
      <c r="X2303">
        <v>0</v>
      </c>
      <c r="Y2303">
        <v>5437.78</v>
      </c>
      <c r="Z2303">
        <v>0</v>
      </c>
      <c r="AA2303">
        <v>5688.71</v>
      </c>
    </row>
    <row r="2304" spans="1:27" ht="15" customHeight="1" x14ac:dyDescent="0.25">
      <c r="A2304" s="37" t="str">
        <f t="shared" si="105"/>
        <v>LEEMCFIgnore</v>
      </c>
      <c r="B2304" s="37" t="str">
        <f>VLOOKUP(L2304,Mapping!D:F,3,0)</f>
        <v>Ignore</v>
      </c>
      <c r="C2304" s="37" t="str">
        <f>VLOOKUP(L2304,Mapping!D:G,4,0)</f>
        <v>Ignore</v>
      </c>
      <c r="D2304" s="38">
        <f t="shared" si="106"/>
        <v>1.9598250000000001E-3</v>
      </c>
      <c r="E2304" s="38">
        <f t="shared" si="107"/>
        <v>3.6832430000000001E-3</v>
      </c>
      <c r="F2304" s="37" t="str">
        <f>VLOOKUP(L2304,Mapping!D:H,5,0)</f>
        <v>AUM</v>
      </c>
      <c r="G2304" t="s">
        <v>562</v>
      </c>
      <c r="H2304" t="s">
        <v>2072</v>
      </c>
      <c r="I2304" t="s">
        <v>2209</v>
      </c>
      <c r="J2304">
        <v>212000</v>
      </c>
      <c r="K2304" t="s">
        <v>595</v>
      </c>
      <c r="L2304">
        <v>212185</v>
      </c>
      <c r="M2304">
        <v>0</v>
      </c>
      <c r="N2304" t="s">
        <v>928</v>
      </c>
      <c r="O2304" t="s">
        <v>565</v>
      </c>
      <c r="P2304">
        <v>0</v>
      </c>
      <c r="Q2304">
        <v>17234.18</v>
      </c>
      <c r="R2304">
        <v>0</v>
      </c>
      <c r="S2304">
        <v>19598.25</v>
      </c>
      <c r="T2304">
        <v>0</v>
      </c>
      <c r="U2304">
        <v>36832.43</v>
      </c>
      <c r="V2304">
        <v>0</v>
      </c>
      <c r="W2304">
        <v>17234.18</v>
      </c>
      <c r="X2304">
        <v>0</v>
      </c>
      <c r="Y2304">
        <v>19598.25</v>
      </c>
      <c r="Z2304">
        <v>0</v>
      </c>
      <c r="AA2304">
        <v>36832.43</v>
      </c>
    </row>
    <row r="2305" spans="1:27" ht="15" customHeight="1" x14ac:dyDescent="0.25">
      <c r="A2305" s="37" t="str">
        <f t="shared" si="105"/>
        <v>LEEMCFIgnore</v>
      </c>
      <c r="B2305" s="37" t="str">
        <f>VLOOKUP(L2305,Mapping!D:F,3,0)</f>
        <v>Ignore</v>
      </c>
      <c r="C2305" s="37" t="str">
        <f>VLOOKUP(L2305,Mapping!D:G,4,0)</f>
        <v>Ignore</v>
      </c>
      <c r="D2305" s="38">
        <f t="shared" si="106"/>
        <v>2.2844099999999999E-4</v>
      </c>
      <c r="E2305" s="38">
        <f t="shared" si="107"/>
        <v>2.2844099999999999E-4</v>
      </c>
      <c r="F2305" s="37" t="str">
        <f>VLOOKUP(L2305,Mapping!D:H,5,0)</f>
        <v>AUM</v>
      </c>
      <c r="G2305" t="s">
        <v>562</v>
      </c>
      <c r="H2305" t="s">
        <v>2072</v>
      </c>
      <c r="I2305" t="s">
        <v>2209</v>
      </c>
      <c r="J2305">
        <v>212000</v>
      </c>
      <c r="K2305" t="s">
        <v>595</v>
      </c>
      <c r="L2305">
        <v>212186</v>
      </c>
      <c r="M2305">
        <v>0</v>
      </c>
      <c r="N2305" t="s">
        <v>1377</v>
      </c>
      <c r="O2305" t="s">
        <v>565</v>
      </c>
      <c r="P2305">
        <v>0</v>
      </c>
      <c r="Q2305">
        <v>0</v>
      </c>
      <c r="R2305">
        <v>0</v>
      </c>
      <c r="S2305">
        <v>2284.41</v>
      </c>
      <c r="T2305">
        <v>0</v>
      </c>
      <c r="U2305">
        <v>2284.41</v>
      </c>
      <c r="V2305">
        <v>0</v>
      </c>
      <c r="W2305">
        <v>0</v>
      </c>
      <c r="X2305">
        <v>0</v>
      </c>
      <c r="Y2305">
        <v>2284.41</v>
      </c>
      <c r="Z2305">
        <v>0</v>
      </c>
      <c r="AA2305">
        <v>2284.41</v>
      </c>
    </row>
    <row r="2306" spans="1:27" ht="15" customHeight="1" x14ac:dyDescent="0.25">
      <c r="A2306" s="37" t="str">
        <f t="shared" si="105"/>
        <v>LEEMCFIgnore</v>
      </c>
      <c r="B2306" s="37" t="str">
        <f>VLOOKUP(L2306,Mapping!D:F,3,0)</f>
        <v>Ignore</v>
      </c>
      <c r="C2306" s="37" t="str">
        <f>VLOOKUP(L2306,Mapping!D:G,4,0)</f>
        <v>Ignore</v>
      </c>
      <c r="D2306" s="38">
        <f t="shared" si="106"/>
        <v>0.11134546499999999</v>
      </c>
      <c r="E2306" s="38">
        <f t="shared" si="107"/>
        <v>0.111727803</v>
      </c>
      <c r="F2306" s="37" t="str">
        <f>VLOOKUP(L2306,Mapping!D:H,5,0)</f>
        <v>AUM</v>
      </c>
      <c r="G2306" t="s">
        <v>562</v>
      </c>
      <c r="H2306" t="s">
        <v>2072</v>
      </c>
      <c r="I2306" t="s">
        <v>2209</v>
      </c>
      <c r="J2306">
        <v>212000</v>
      </c>
      <c r="K2306" t="s">
        <v>595</v>
      </c>
      <c r="L2306">
        <v>212187</v>
      </c>
      <c r="M2306">
        <v>0</v>
      </c>
      <c r="N2306" t="s">
        <v>1023</v>
      </c>
      <c r="O2306" t="s">
        <v>565</v>
      </c>
      <c r="P2306">
        <v>0</v>
      </c>
      <c r="Q2306">
        <v>3823.38</v>
      </c>
      <c r="R2306">
        <v>0</v>
      </c>
      <c r="S2306">
        <v>1113454.6499999999</v>
      </c>
      <c r="T2306">
        <v>0</v>
      </c>
      <c r="U2306">
        <v>1117278.03</v>
      </c>
      <c r="V2306">
        <v>0</v>
      </c>
      <c r="W2306">
        <v>3823.38</v>
      </c>
      <c r="X2306">
        <v>0</v>
      </c>
      <c r="Y2306">
        <v>1113454.6499999999</v>
      </c>
      <c r="Z2306">
        <v>0</v>
      </c>
      <c r="AA2306">
        <v>1117278.03</v>
      </c>
    </row>
    <row r="2307" spans="1:27" ht="15" customHeight="1" x14ac:dyDescent="0.25">
      <c r="A2307" s="37" t="str">
        <f t="shared" si="105"/>
        <v>LEEMCFIgnore</v>
      </c>
      <c r="B2307" s="37" t="str">
        <f>VLOOKUP(L2307,Mapping!D:F,3,0)</f>
        <v>Ignore</v>
      </c>
      <c r="C2307" s="37" t="str">
        <f>VLOOKUP(L2307,Mapping!D:G,4,0)</f>
        <v>Ignore</v>
      </c>
      <c r="D2307" s="38">
        <f t="shared" si="106"/>
        <v>1.5776400000000002E-4</v>
      </c>
      <c r="E2307" s="38">
        <f t="shared" si="107"/>
        <v>1.5890000000000001E-4</v>
      </c>
      <c r="F2307" s="37" t="str">
        <f>VLOOKUP(L2307,Mapping!D:H,5,0)</f>
        <v>AUM</v>
      </c>
      <c r="G2307" t="s">
        <v>562</v>
      </c>
      <c r="H2307" t="s">
        <v>2072</v>
      </c>
      <c r="I2307" t="s">
        <v>2209</v>
      </c>
      <c r="J2307">
        <v>212000</v>
      </c>
      <c r="K2307" t="s">
        <v>595</v>
      </c>
      <c r="L2307">
        <v>212191</v>
      </c>
      <c r="M2307">
        <v>0</v>
      </c>
      <c r="N2307" t="s">
        <v>1193</v>
      </c>
      <c r="O2307" t="s">
        <v>565</v>
      </c>
      <c r="P2307">
        <v>0</v>
      </c>
      <c r="Q2307">
        <v>11.36</v>
      </c>
      <c r="R2307">
        <v>0</v>
      </c>
      <c r="S2307">
        <v>1577.64</v>
      </c>
      <c r="T2307">
        <v>0</v>
      </c>
      <c r="U2307">
        <v>1589</v>
      </c>
      <c r="V2307">
        <v>0</v>
      </c>
      <c r="W2307">
        <v>11.36</v>
      </c>
      <c r="X2307">
        <v>0</v>
      </c>
      <c r="Y2307">
        <v>1577.64</v>
      </c>
      <c r="Z2307">
        <v>0</v>
      </c>
      <c r="AA2307">
        <v>1589</v>
      </c>
    </row>
    <row r="2308" spans="1:27" ht="15" customHeight="1" x14ac:dyDescent="0.25">
      <c r="A2308" s="37" t="str">
        <f t="shared" ref="A2308:A2371" si="108">H2308&amp;B2308</f>
        <v>LEEMCFIgnore</v>
      </c>
      <c r="B2308" s="37" t="str">
        <f>VLOOKUP(L2308,Mapping!D:F,3,0)</f>
        <v>Ignore</v>
      </c>
      <c r="C2308" s="37" t="str">
        <f>VLOOKUP(L2308,Mapping!D:G,4,0)</f>
        <v>Ignore</v>
      </c>
      <c r="D2308" s="38">
        <f t="shared" ref="D2308:D2371" si="109">(X2308+Y2308)/10000000</f>
        <v>-2.9607999999999998E-5</v>
      </c>
      <c r="E2308" s="38">
        <f t="shared" ref="E2308:E2371" si="110">(Z2308+AA2308)/10000000</f>
        <v>2.5915140000000001E-3</v>
      </c>
      <c r="F2308" s="37" t="str">
        <f>VLOOKUP(L2308,Mapping!D:H,5,0)</f>
        <v>AUM</v>
      </c>
      <c r="G2308" t="s">
        <v>562</v>
      </c>
      <c r="H2308" t="s">
        <v>2072</v>
      </c>
      <c r="I2308" t="s">
        <v>2209</v>
      </c>
      <c r="J2308">
        <v>212000</v>
      </c>
      <c r="K2308" t="s">
        <v>595</v>
      </c>
      <c r="L2308">
        <v>212194</v>
      </c>
      <c r="M2308">
        <v>0</v>
      </c>
      <c r="N2308" t="s">
        <v>605</v>
      </c>
      <c r="O2308" t="s">
        <v>565</v>
      </c>
      <c r="P2308">
        <v>0</v>
      </c>
      <c r="Q2308">
        <v>26211.22</v>
      </c>
      <c r="R2308">
        <v>-296.08</v>
      </c>
      <c r="S2308">
        <v>0</v>
      </c>
      <c r="T2308">
        <v>0</v>
      </c>
      <c r="U2308">
        <v>25915.14</v>
      </c>
      <c r="V2308">
        <v>0</v>
      </c>
      <c r="W2308">
        <v>26211.22</v>
      </c>
      <c r="X2308">
        <v>-296.08</v>
      </c>
      <c r="Y2308">
        <v>0</v>
      </c>
      <c r="Z2308">
        <v>0</v>
      </c>
      <c r="AA2308">
        <v>25915.14</v>
      </c>
    </row>
    <row r="2309" spans="1:27" ht="15" customHeight="1" x14ac:dyDescent="0.25">
      <c r="A2309" s="37" t="str">
        <f t="shared" si="108"/>
        <v>LEEMCFIgnore</v>
      </c>
      <c r="B2309" s="37" t="str">
        <f>VLOOKUP(L2309,Mapping!D:F,3,0)</f>
        <v>Ignore</v>
      </c>
      <c r="C2309" s="37" t="str">
        <f>VLOOKUP(L2309,Mapping!D:G,4,0)</f>
        <v>Ignore</v>
      </c>
      <c r="D2309" s="38">
        <f t="shared" si="109"/>
        <v>1.3397699999999999E-4</v>
      </c>
      <c r="E2309" s="38">
        <f t="shared" si="110"/>
        <v>1.80817E-4</v>
      </c>
      <c r="F2309" s="37" t="str">
        <f>VLOOKUP(L2309,Mapping!D:H,5,0)</f>
        <v>AUM</v>
      </c>
      <c r="G2309" t="s">
        <v>562</v>
      </c>
      <c r="H2309" t="s">
        <v>2072</v>
      </c>
      <c r="I2309" t="s">
        <v>2209</v>
      </c>
      <c r="J2309">
        <v>212000</v>
      </c>
      <c r="K2309" t="s">
        <v>595</v>
      </c>
      <c r="L2309">
        <v>212195</v>
      </c>
      <c r="M2309">
        <v>0</v>
      </c>
      <c r="N2309" t="s">
        <v>2247</v>
      </c>
      <c r="O2309" t="s">
        <v>565</v>
      </c>
      <c r="P2309">
        <v>0</v>
      </c>
      <c r="Q2309">
        <v>468.4</v>
      </c>
      <c r="R2309">
        <v>0</v>
      </c>
      <c r="S2309">
        <v>1339.77</v>
      </c>
      <c r="T2309">
        <v>0</v>
      </c>
      <c r="U2309">
        <v>1808.17</v>
      </c>
      <c r="V2309">
        <v>0</v>
      </c>
      <c r="W2309">
        <v>468.4</v>
      </c>
      <c r="X2309">
        <v>0</v>
      </c>
      <c r="Y2309">
        <v>1339.77</v>
      </c>
      <c r="Z2309">
        <v>0</v>
      </c>
      <c r="AA2309">
        <v>1808.17</v>
      </c>
    </row>
    <row r="2310" spans="1:27" ht="15" customHeight="1" x14ac:dyDescent="0.25">
      <c r="A2310" s="37" t="str">
        <f t="shared" si="108"/>
        <v>LEEMCFIgnore</v>
      </c>
      <c r="B2310" s="37" t="str">
        <f>VLOOKUP(L2310,Mapping!D:F,3,0)</f>
        <v>Ignore</v>
      </c>
      <c r="C2310" s="37" t="str">
        <f>VLOOKUP(L2310,Mapping!D:G,4,0)</f>
        <v>Ignore</v>
      </c>
      <c r="D2310" s="38">
        <f t="shared" si="109"/>
        <v>8.6017600000000004E-4</v>
      </c>
      <c r="E2310" s="38">
        <f t="shared" si="110"/>
        <v>1.1342030000000001E-3</v>
      </c>
      <c r="F2310" s="37" t="str">
        <f>VLOOKUP(L2310,Mapping!D:H,5,0)</f>
        <v>AUM</v>
      </c>
      <c r="G2310" t="s">
        <v>562</v>
      </c>
      <c r="H2310" t="s">
        <v>2072</v>
      </c>
      <c r="I2310" t="s">
        <v>2209</v>
      </c>
      <c r="J2310">
        <v>212000</v>
      </c>
      <c r="K2310" t="s">
        <v>595</v>
      </c>
      <c r="L2310">
        <v>212197</v>
      </c>
      <c r="M2310">
        <v>0</v>
      </c>
      <c r="N2310" t="s">
        <v>856</v>
      </c>
      <c r="O2310" t="s">
        <v>565</v>
      </c>
      <c r="P2310">
        <v>0</v>
      </c>
      <c r="Q2310">
        <v>2740.27</v>
      </c>
      <c r="R2310">
        <v>0</v>
      </c>
      <c r="S2310">
        <v>8601.76</v>
      </c>
      <c r="T2310">
        <v>0</v>
      </c>
      <c r="U2310">
        <v>11342.03</v>
      </c>
      <c r="V2310">
        <v>0</v>
      </c>
      <c r="W2310">
        <v>2740.27</v>
      </c>
      <c r="X2310">
        <v>0</v>
      </c>
      <c r="Y2310">
        <v>8601.76</v>
      </c>
      <c r="Z2310">
        <v>0</v>
      </c>
      <c r="AA2310">
        <v>11342.03</v>
      </c>
    </row>
    <row r="2311" spans="1:27" ht="15" customHeight="1" x14ac:dyDescent="0.25">
      <c r="A2311" s="37" t="str">
        <f t="shared" si="108"/>
        <v>LEEMCFIgnore</v>
      </c>
      <c r="B2311" s="37" t="str">
        <f>VLOOKUP(L2311,Mapping!D:F,3,0)</f>
        <v>Ignore</v>
      </c>
      <c r="C2311" s="37" t="str">
        <f>VLOOKUP(L2311,Mapping!D:G,4,0)</f>
        <v>Ignore</v>
      </c>
      <c r="D2311" s="38">
        <f t="shared" si="109"/>
        <v>0.23556602999999998</v>
      </c>
      <c r="E2311" s="38">
        <f t="shared" si="110"/>
        <v>0.50146360899999998</v>
      </c>
      <c r="F2311" s="37" t="str">
        <f>VLOOKUP(L2311,Mapping!D:H,5,0)</f>
        <v>AUM</v>
      </c>
      <c r="G2311" t="s">
        <v>562</v>
      </c>
      <c r="H2311" t="s">
        <v>2072</v>
      </c>
      <c r="I2311" t="s">
        <v>2209</v>
      </c>
      <c r="J2311">
        <v>212000</v>
      </c>
      <c r="K2311" t="s">
        <v>595</v>
      </c>
      <c r="L2311">
        <v>212220</v>
      </c>
      <c r="M2311">
        <v>0</v>
      </c>
      <c r="N2311" t="s">
        <v>606</v>
      </c>
      <c r="O2311" t="s">
        <v>565</v>
      </c>
      <c r="P2311">
        <v>0</v>
      </c>
      <c r="Q2311">
        <v>2658975.79</v>
      </c>
      <c r="R2311">
        <v>0</v>
      </c>
      <c r="S2311">
        <v>2355660.2999999998</v>
      </c>
      <c r="T2311">
        <v>0</v>
      </c>
      <c r="U2311">
        <v>5014636.09</v>
      </c>
      <c r="V2311">
        <v>0</v>
      </c>
      <c r="W2311">
        <v>2658975.79</v>
      </c>
      <c r="X2311">
        <v>0</v>
      </c>
      <c r="Y2311">
        <v>2355660.2999999998</v>
      </c>
      <c r="Z2311">
        <v>0</v>
      </c>
      <c r="AA2311">
        <v>5014636.09</v>
      </c>
    </row>
    <row r="2312" spans="1:27" ht="15" customHeight="1" x14ac:dyDescent="0.25">
      <c r="A2312" s="37" t="str">
        <f t="shared" si="108"/>
        <v>LEEMCFIgnore</v>
      </c>
      <c r="B2312" s="37" t="str">
        <f>VLOOKUP(L2312,Mapping!D:F,3,0)</f>
        <v>Ignore</v>
      </c>
      <c r="C2312" s="37" t="str">
        <f>VLOOKUP(L2312,Mapping!D:G,4,0)</f>
        <v>Ignore</v>
      </c>
      <c r="D2312" s="38">
        <f t="shared" si="109"/>
        <v>-0.36148278100000003</v>
      </c>
      <c r="E2312" s="38">
        <f t="shared" si="110"/>
        <v>-0.46557127999999998</v>
      </c>
      <c r="F2312" s="37" t="str">
        <f>VLOOKUP(L2312,Mapping!D:H,5,0)</f>
        <v>AUM</v>
      </c>
      <c r="G2312" t="s">
        <v>562</v>
      </c>
      <c r="H2312" t="s">
        <v>2072</v>
      </c>
      <c r="I2312" t="s">
        <v>2209</v>
      </c>
      <c r="J2312">
        <v>212000</v>
      </c>
      <c r="K2312" t="s">
        <v>595</v>
      </c>
      <c r="L2312">
        <v>212223</v>
      </c>
      <c r="M2312">
        <v>0</v>
      </c>
      <c r="N2312" t="s">
        <v>607</v>
      </c>
      <c r="O2312" t="s">
        <v>565</v>
      </c>
      <c r="P2312">
        <v>-1040884.99</v>
      </c>
      <c r="Q2312">
        <v>0</v>
      </c>
      <c r="R2312">
        <v>-3614827.81</v>
      </c>
      <c r="S2312">
        <v>0</v>
      </c>
      <c r="T2312">
        <v>-4655712.8</v>
      </c>
      <c r="U2312">
        <v>0</v>
      </c>
      <c r="V2312">
        <v>-1040884.99</v>
      </c>
      <c r="W2312">
        <v>0</v>
      </c>
      <c r="X2312">
        <v>-3614827.81</v>
      </c>
      <c r="Y2312">
        <v>0</v>
      </c>
      <c r="Z2312">
        <v>-4655712.8</v>
      </c>
      <c r="AA2312">
        <v>0</v>
      </c>
    </row>
    <row r="2313" spans="1:27" ht="15" customHeight="1" x14ac:dyDescent="0.25">
      <c r="A2313" s="37" t="str">
        <f t="shared" si="108"/>
        <v>LEEMCFIgnore</v>
      </c>
      <c r="B2313" s="37" t="str">
        <f>VLOOKUP(L2313,Mapping!D:F,3,0)</f>
        <v>Ignore</v>
      </c>
      <c r="C2313" s="37" t="str">
        <f>VLOOKUP(L2313,Mapping!D:G,4,0)</f>
        <v>Ignore</v>
      </c>
      <c r="D2313" s="38">
        <f t="shared" si="109"/>
        <v>0</v>
      </c>
      <c r="E2313" s="38">
        <f t="shared" si="110"/>
        <v>2.6974E-5</v>
      </c>
      <c r="F2313" s="37" t="str">
        <f>VLOOKUP(L2313,Mapping!D:H,5,0)</f>
        <v>AUM</v>
      </c>
      <c r="G2313" t="s">
        <v>562</v>
      </c>
      <c r="H2313" t="s">
        <v>2072</v>
      </c>
      <c r="I2313" t="s">
        <v>2209</v>
      </c>
      <c r="J2313">
        <v>212000</v>
      </c>
      <c r="K2313" t="s">
        <v>595</v>
      </c>
      <c r="L2313">
        <v>212227</v>
      </c>
      <c r="M2313">
        <v>0</v>
      </c>
      <c r="N2313" t="s">
        <v>750</v>
      </c>
      <c r="O2313" t="s">
        <v>565</v>
      </c>
      <c r="P2313">
        <v>0</v>
      </c>
      <c r="Q2313">
        <v>269.74</v>
      </c>
      <c r="R2313">
        <v>0</v>
      </c>
      <c r="S2313">
        <v>0</v>
      </c>
      <c r="T2313">
        <v>0</v>
      </c>
      <c r="U2313">
        <v>269.74</v>
      </c>
      <c r="V2313">
        <v>0</v>
      </c>
      <c r="W2313">
        <v>269.74</v>
      </c>
      <c r="X2313">
        <v>0</v>
      </c>
      <c r="Y2313">
        <v>0</v>
      </c>
      <c r="Z2313">
        <v>0</v>
      </c>
      <c r="AA2313">
        <v>269.74</v>
      </c>
    </row>
    <row r="2314" spans="1:27" ht="15" customHeight="1" x14ac:dyDescent="0.25">
      <c r="A2314" s="37" t="str">
        <f t="shared" si="108"/>
        <v>LEEMCFIgnore</v>
      </c>
      <c r="B2314" s="37" t="str">
        <f>VLOOKUP(L2314,Mapping!D:F,3,0)</f>
        <v>Ignore</v>
      </c>
      <c r="C2314" s="37" t="str">
        <f>VLOOKUP(L2314,Mapping!D:G,4,0)</f>
        <v>Ignore</v>
      </c>
      <c r="D2314" s="38">
        <f t="shared" si="109"/>
        <v>-8.5040000000000002E-6</v>
      </c>
      <c r="E2314" s="38">
        <f t="shared" si="110"/>
        <v>3.1097000000000004E-5</v>
      </c>
      <c r="F2314" s="37" t="str">
        <f>VLOOKUP(L2314,Mapping!D:H,5,0)</f>
        <v>AUM</v>
      </c>
      <c r="G2314" t="s">
        <v>562</v>
      </c>
      <c r="H2314" t="s">
        <v>2072</v>
      </c>
      <c r="I2314" t="s">
        <v>2209</v>
      </c>
      <c r="J2314">
        <v>212000</v>
      </c>
      <c r="K2314" t="s">
        <v>595</v>
      </c>
      <c r="L2314">
        <v>212231</v>
      </c>
      <c r="M2314">
        <v>0</v>
      </c>
      <c r="N2314" t="s">
        <v>824</v>
      </c>
      <c r="O2314" t="s">
        <v>565</v>
      </c>
      <c r="P2314">
        <v>0</v>
      </c>
      <c r="Q2314">
        <v>396.01</v>
      </c>
      <c r="R2314">
        <v>-85.04</v>
      </c>
      <c r="S2314">
        <v>0</v>
      </c>
      <c r="T2314">
        <v>0</v>
      </c>
      <c r="U2314">
        <v>310.97000000000003</v>
      </c>
      <c r="V2314">
        <v>0</v>
      </c>
      <c r="W2314">
        <v>396.01</v>
      </c>
      <c r="X2314">
        <v>-85.04</v>
      </c>
      <c r="Y2314">
        <v>0</v>
      </c>
      <c r="Z2314">
        <v>0</v>
      </c>
      <c r="AA2314">
        <v>310.97000000000003</v>
      </c>
    </row>
    <row r="2315" spans="1:27" ht="15" customHeight="1" x14ac:dyDescent="0.25">
      <c r="A2315" s="37" t="str">
        <f t="shared" si="108"/>
        <v>LEEMCFIgnore</v>
      </c>
      <c r="B2315" s="37" t="str">
        <f>VLOOKUP(L2315,Mapping!D:F,3,0)</f>
        <v>Ignore</v>
      </c>
      <c r="C2315" s="37" t="str">
        <f>VLOOKUP(L2315,Mapping!D:G,4,0)</f>
        <v>Ignore</v>
      </c>
      <c r="D2315" s="38">
        <f t="shared" si="109"/>
        <v>-2.3582E-3</v>
      </c>
      <c r="E2315" s="38">
        <f t="shared" si="110"/>
        <v>1.3962E-3</v>
      </c>
      <c r="F2315" s="37" t="str">
        <f>VLOOKUP(L2315,Mapping!D:H,5,0)</f>
        <v>AUM</v>
      </c>
      <c r="G2315" t="s">
        <v>562</v>
      </c>
      <c r="H2315" t="s">
        <v>2072</v>
      </c>
      <c r="I2315" t="s">
        <v>2209</v>
      </c>
      <c r="J2315">
        <v>212000</v>
      </c>
      <c r="K2315" t="s">
        <v>595</v>
      </c>
      <c r="L2315">
        <v>212233</v>
      </c>
      <c r="M2315">
        <v>0</v>
      </c>
      <c r="N2315" t="s">
        <v>608</v>
      </c>
      <c r="O2315" t="s">
        <v>565</v>
      </c>
      <c r="P2315">
        <v>0</v>
      </c>
      <c r="Q2315">
        <v>37544</v>
      </c>
      <c r="R2315">
        <v>-23582</v>
      </c>
      <c r="S2315">
        <v>0</v>
      </c>
      <c r="T2315">
        <v>0</v>
      </c>
      <c r="U2315">
        <v>13962</v>
      </c>
      <c r="V2315">
        <v>0</v>
      </c>
      <c r="W2315">
        <v>37544</v>
      </c>
      <c r="X2315">
        <v>-23582</v>
      </c>
      <c r="Y2315">
        <v>0</v>
      </c>
      <c r="Z2315">
        <v>0</v>
      </c>
      <c r="AA2315">
        <v>13962</v>
      </c>
    </row>
    <row r="2316" spans="1:27" ht="15" customHeight="1" x14ac:dyDescent="0.25">
      <c r="A2316" s="37" t="str">
        <f t="shared" si="108"/>
        <v>LEEMCFIgnore</v>
      </c>
      <c r="B2316" s="37" t="str">
        <f>VLOOKUP(L2316,Mapping!D:F,3,0)</f>
        <v>Ignore</v>
      </c>
      <c r="C2316" s="37" t="str">
        <f>VLOOKUP(L2316,Mapping!D:G,4,0)</f>
        <v>Ignore</v>
      </c>
      <c r="D2316" s="38">
        <f t="shared" si="109"/>
        <v>-2.30654E-4</v>
      </c>
      <c r="E2316" s="38">
        <f t="shared" si="110"/>
        <v>2.4838199999999999E-3</v>
      </c>
      <c r="F2316" s="37" t="str">
        <f>VLOOKUP(L2316,Mapping!D:H,5,0)</f>
        <v>AUM</v>
      </c>
      <c r="G2316" t="s">
        <v>562</v>
      </c>
      <c r="H2316" t="s">
        <v>2072</v>
      </c>
      <c r="I2316" t="s">
        <v>2209</v>
      </c>
      <c r="J2316">
        <v>212000</v>
      </c>
      <c r="K2316" t="s">
        <v>595</v>
      </c>
      <c r="L2316">
        <v>212240</v>
      </c>
      <c r="M2316">
        <v>0</v>
      </c>
      <c r="N2316" t="s">
        <v>609</v>
      </c>
      <c r="O2316" t="s">
        <v>565</v>
      </c>
      <c r="P2316">
        <v>0</v>
      </c>
      <c r="Q2316">
        <v>27144.74</v>
      </c>
      <c r="R2316">
        <v>-2306.54</v>
      </c>
      <c r="S2316">
        <v>0</v>
      </c>
      <c r="T2316">
        <v>0</v>
      </c>
      <c r="U2316">
        <v>24838.2</v>
      </c>
      <c r="V2316">
        <v>0</v>
      </c>
      <c r="W2316">
        <v>27144.74</v>
      </c>
      <c r="X2316">
        <v>-2306.54</v>
      </c>
      <c r="Y2316">
        <v>0</v>
      </c>
      <c r="Z2316">
        <v>0</v>
      </c>
      <c r="AA2316">
        <v>24838.2</v>
      </c>
    </row>
    <row r="2317" spans="1:27" ht="15" customHeight="1" x14ac:dyDescent="0.25">
      <c r="A2317" s="37" t="str">
        <f t="shared" si="108"/>
        <v>LEEMCFIgnore</v>
      </c>
      <c r="B2317" s="37" t="str">
        <f>VLOOKUP(L2317,Mapping!D:F,3,0)</f>
        <v>Ignore</v>
      </c>
      <c r="C2317" s="37" t="str">
        <f>VLOOKUP(L2317,Mapping!D:G,4,0)</f>
        <v>Ignore</v>
      </c>
      <c r="D2317" s="38">
        <f t="shared" si="109"/>
        <v>0</v>
      </c>
      <c r="E2317" s="38">
        <f t="shared" si="110"/>
        <v>1.2999999999999999E-4</v>
      </c>
      <c r="F2317" s="37" t="str">
        <f>VLOOKUP(L2317,Mapping!D:H,5,0)</f>
        <v>AUM</v>
      </c>
      <c r="G2317" t="s">
        <v>562</v>
      </c>
      <c r="H2317" t="s">
        <v>2072</v>
      </c>
      <c r="I2317" t="s">
        <v>2209</v>
      </c>
      <c r="J2317">
        <v>212000</v>
      </c>
      <c r="K2317" t="s">
        <v>595</v>
      </c>
      <c r="L2317">
        <v>212247</v>
      </c>
      <c r="M2317">
        <v>0</v>
      </c>
      <c r="N2317" t="s">
        <v>610</v>
      </c>
      <c r="O2317" t="s">
        <v>565</v>
      </c>
      <c r="P2317">
        <v>0</v>
      </c>
      <c r="Q2317">
        <v>1300</v>
      </c>
      <c r="R2317">
        <v>0</v>
      </c>
      <c r="S2317">
        <v>0</v>
      </c>
      <c r="T2317">
        <v>0</v>
      </c>
      <c r="U2317">
        <v>1300</v>
      </c>
      <c r="V2317">
        <v>0</v>
      </c>
      <c r="W2317">
        <v>1300</v>
      </c>
      <c r="X2317">
        <v>0</v>
      </c>
      <c r="Y2317">
        <v>0</v>
      </c>
      <c r="Z2317">
        <v>0</v>
      </c>
      <c r="AA2317">
        <v>1300</v>
      </c>
    </row>
    <row r="2318" spans="1:27" ht="15" customHeight="1" x14ac:dyDescent="0.25">
      <c r="A2318" s="37" t="str">
        <f t="shared" si="108"/>
        <v>LEEMCFIgnore</v>
      </c>
      <c r="B2318" s="37" t="str">
        <f>VLOOKUP(L2318,Mapping!D:F,3,0)</f>
        <v>Ignore</v>
      </c>
      <c r="C2318" s="37" t="str">
        <f>VLOOKUP(L2318,Mapping!D:G,4,0)</f>
        <v>Ignore</v>
      </c>
      <c r="D2318" s="38">
        <f t="shared" si="109"/>
        <v>9.5699999999999999E-6</v>
      </c>
      <c r="E2318" s="38">
        <f t="shared" si="110"/>
        <v>5.8977999999999997E-5</v>
      </c>
      <c r="F2318" s="37" t="str">
        <f>VLOOKUP(L2318,Mapping!D:H,5,0)</f>
        <v>AUM</v>
      </c>
      <c r="G2318" t="s">
        <v>562</v>
      </c>
      <c r="H2318" t="s">
        <v>2072</v>
      </c>
      <c r="I2318" t="s">
        <v>2209</v>
      </c>
      <c r="J2318">
        <v>212000</v>
      </c>
      <c r="K2318" t="s">
        <v>595</v>
      </c>
      <c r="L2318">
        <v>212252</v>
      </c>
      <c r="M2318">
        <v>0</v>
      </c>
      <c r="N2318" t="s">
        <v>611</v>
      </c>
      <c r="O2318" t="s">
        <v>565</v>
      </c>
      <c r="P2318">
        <v>0</v>
      </c>
      <c r="Q2318">
        <v>494.08</v>
      </c>
      <c r="R2318">
        <v>0</v>
      </c>
      <c r="S2318">
        <v>95.7</v>
      </c>
      <c r="T2318">
        <v>0</v>
      </c>
      <c r="U2318">
        <v>589.78</v>
      </c>
      <c r="V2318">
        <v>0</v>
      </c>
      <c r="W2318">
        <v>494.08</v>
      </c>
      <c r="X2318">
        <v>0</v>
      </c>
      <c r="Y2318">
        <v>95.7</v>
      </c>
      <c r="Z2318">
        <v>0</v>
      </c>
      <c r="AA2318">
        <v>589.78</v>
      </c>
    </row>
    <row r="2319" spans="1:27" ht="15" customHeight="1" x14ac:dyDescent="0.25">
      <c r="A2319" s="37" t="str">
        <f t="shared" si="108"/>
        <v>LEEMCFIgnore</v>
      </c>
      <c r="B2319" s="37" t="str">
        <f>VLOOKUP(L2319,Mapping!D:F,3,0)</f>
        <v>Ignore</v>
      </c>
      <c r="C2319" s="37" t="str">
        <f>VLOOKUP(L2319,Mapping!D:G,4,0)</f>
        <v>Ignore</v>
      </c>
      <c r="D2319" s="38">
        <f t="shared" si="109"/>
        <v>-0.13672441799999999</v>
      </c>
      <c r="E2319" s="38">
        <f t="shared" si="110"/>
        <v>1.5722354000000001E-2</v>
      </c>
      <c r="F2319" s="37" t="str">
        <f>VLOOKUP(L2319,Mapping!D:H,5,0)</f>
        <v>AUM</v>
      </c>
      <c r="G2319" t="s">
        <v>562</v>
      </c>
      <c r="H2319" t="s">
        <v>2072</v>
      </c>
      <c r="I2319" t="s">
        <v>2209</v>
      </c>
      <c r="J2319">
        <v>212000</v>
      </c>
      <c r="K2319" t="s">
        <v>595</v>
      </c>
      <c r="L2319">
        <v>212255</v>
      </c>
      <c r="M2319">
        <v>0</v>
      </c>
      <c r="N2319" t="s">
        <v>612</v>
      </c>
      <c r="O2319" t="s">
        <v>565</v>
      </c>
      <c r="P2319">
        <v>0</v>
      </c>
      <c r="Q2319">
        <v>1524467.72</v>
      </c>
      <c r="R2319">
        <v>-1367244.18</v>
      </c>
      <c r="S2319">
        <v>0</v>
      </c>
      <c r="T2319">
        <v>0</v>
      </c>
      <c r="U2319">
        <v>157223.54</v>
      </c>
      <c r="V2319">
        <v>0</v>
      </c>
      <c r="W2319">
        <v>1524467.72</v>
      </c>
      <c r="X2319">
        <v>-1367244.18</v>
      </c>
      <c r="Y2319">
        <v>0</v>
      </c>
      <c r="Z2319">
        <v>0</v>
      </c>
      <c r="AA2319">
        <v>157223.54</v>
      </c>
    </row>
    <row r="2320" spans="1:27" ht="15" customHeight="1" x14ac:dyDescent="0.25">
      <c r="A2320" s="37" t="str">
        <f t="shared" si="108"/>
        <v>LEEMCFIgnore</v>
      </c>
      <c r="B2320" s="37" t="str">
        <f>VLOOKUP(L2320,Mapping!D:F,3,0)</f>
        <v>Ignore</v>
      </c>
      <c r="C2320" s="37" t="str">
        <f>VLOOKUP(L2320,Mapping!D:G,4,0)</f>
        <v>Ignore</v>
      </c>
      <c r="D2320" s="38">
        <f t="shared" si="109"/>
        <v>-2.3313687E-2</v>
      </c>
      <c r="E2320" s="38">
        <f t="shared" si="110"/>
        <v>5.9660579999999998E-3</v>
      </c>
      <c r="F2320" s="37" t="str">
        <f>VLOOKUP(L2320,Mapping!D:H,5,0)</f>
        <v>AUM</v>
      </c>
      <c r="G2320" t="s">
        <v>562</v>
      </c>
      <c r="H2320" t="s">
        <v>2072</v>
      </c>
      <c r="I2320" t="s">
        <v>2209</v>
      </c>
      <c r="J2320">
        <v>212000</v>
      </c>
      <c r="K2320" t="s">
        <v>595</v>
      </c>
      <c r="L2320">
        <v>212271</v>
      </c>
      <c r="M2320">
        <v>0</v>
      </c>
      <c r="N2320" t="s">
        <v>614</v>
      </c>
      <c r="O2320" t="s">
        <v>565</v>
      </c>
      <c r="P2320">
        <v>0</v>
      </c>
      <c r="Q2320">
        <v>292797.45</v>
      </c>
      <c r="R2320">
        <v>-233136.87</v>
      </c>
      <c r="S2320">
        <v>0</v>
      </c>
      <c r="T2320">
        <v>0</v>
      </c>
      <c r="U2320">
        <v>59660.58</v>
      </c>
      <c r="V2320">
        <v>0</v>
      </c>
      <c r="W2320">
        <v>292797.45</v>
      </c>
      <c r="X2320">
        <v>-233136.87</v>
      </c>
      <c r="Y2320">
        <v>0</v>
      </c>
      <c r="Z2320">
        <v>0</v>
      </c>
      <c r="AA2320">
        <v>59660.58</v>
      </c>
    </row>
    <row r="2321" spans="1:27" ht="15" customHeight="1" x14ac:dyDescent="0.25">
      <c r="A2321" s="37" t="str">
        <f t="shared" si="108"/>
        <v>LEEMCFIgnore</v>
      </c>
      <c r="B2321" s="37" t="str">
        <f>VLOOKUP(L2321,Mapping!D:F,3,0)</f>
        <v>Ignore</v>
      </c>
      <c r="C2321" s="37" t="str">
        <f>VLOOKUP(L2321,Mapping!D:G,4,0)</f>
        <v>Ignore</v>
      </c>
      <c r="D2321" s="38">
        <f t="shared" si="109"/>
        <v>-2.3313687E-2</v>
      </c>
      <c r="E2321" s="38">
        <f t="shared" si="110"/>
        <v>5.9660579999999998E-3</v>
      </c>
      <c r="F2321" s="37" t="str">
        <f>VLOOKUP(L2321,Mapping!D:H,5,0)</f>
        <v>AUM</v>
      </c>
      <c r="G2321" t="s">
        <v>562</v>
      </c>
      <c r="H2321" t="s">
        <v>2072</v>
      </c>
      <c r="I2321" t="s">
        <v>2209</v>
      </c>
      <c r="J2321">
        <v>212000</v>
      </c>
      <c r="K2321" t="s">
        <v>595</v>
      </c>
      <c r="L2321">
        <v>212272</v>
      </c>
      <c r="M2321">
        <v>0</v>
      </c>
      <c r="N2321" t="s">
        <v>615</v>
      </c>
      <c r="O2321" t="s">
        <v>565</v>
      </c>
      <c r="P2321">
        <v>0</v>
      </c>
      <c r="Q2321">
        <v>292797.45</v>
      </c>
      <c r="R2321">
        <v>-233136.87</v>
      </c>
      <c r="S2321">
        <v>0</v>
      </c>
      <c r="T2321">
        <v>0</v>
      </c>
      <c r="U2321">
        <v>59660.58</v>
      </c>
      <c r="V2321">
        <v>0</v>
      </c>
      <c r="W2321">
        <v>292797.45</v>
      </c>
      <c r="X2321">
        <v>-233136.87</v>
      </c>
      <c r="Y2321">
        <v>0</v>
      </c>
      <c r="Z2321">
        <v>0</v>
      </c>
      <c r="AA2321">
        <v>59660.58</v>
      </c>
    </row>
    <row r="2322" spans="1:27" ht="15" customHeight="1" x14ac:dyDescent="0.25">
      <c r="A2322" s="37" t="str">
        <f t="shared" si="108"/>
        <v>LEEMCFIgnore</v>
      </c>
      <c r="B2322" s="37" t="str">
        <f>VLOOKUP(L2322,Mapping!D:F,3,0)</f>
        <v>Ignore</v>
      </c>
      <c r="C2322" s="37" t="str">
        <f>VLOOKUP(L2322,Mapping!D:G,4,0)</f>
        <v>Ignore</v>
      </c>
      <c r="D2322" s="38">
        <f t="shared" si="109"/>
        <v>1.3300209E-2</v>
      </c>
      <c r="E2322" s="38">
        <f t="shared" si="110"/>
        <v>1.4942780000000001E-2</v>
      </c>
      <c r="F2322" s="37" t="str">
        <f>VLOOKUP(L2322,Mapping!D:H,5,0)</f>
        <v>AUM</v>
      </c>
      <c r="G2322" t="s">
        <v>562</v>
      </c>
      <c r="H2322" t="s">
        <v>2072</v>
      </c>
      <c r="I2322" t="s">
        <v>2209</v>
      </c>
      <c r="J2322">
        <v>212000</v>
      </c>
      <c r="K2322" t="s">
        <v>595</v>
      </c>
      <c r="L2322">
        <v>212427</v>
      </c>
      <c r="M2322">
        <v>0</v>
      </c>
      <c r="N2322" t="s">
        <v>682</v>
      </c>
      <c r="O2322" t="s">
        <v>565</v>
      </c>
      <c r="P2322">
        <v>0</v>
      </c>
      <c r="Q2322">
        <v>16425.71</v>
      </c>
      <c r="R2322">
        <v>0</v>
      </c>
      <c r="S2322">
        <v>133002.09</v>
      </c>
      <c r="T2322">
        <v>0</v>
      </c>
      <c r="U2322">
        <v>149427.80000000002</v>
      </c>
      <c r="V2322">
        <v>0</v>
      </c>
      <c r="W2322">
        <v>16425.71</v>
      </c>
      <c r="X2322">
        <v>0</v>
      </c>
      <c r="Y2322">
        <v>133002.09</v>
      </c>
      <c r="Z2322">
        <v>0</v>
      </c>
      <c r="AA2322">
        <v>149427.80000000002</v>
      </c>
    </row>
    <row r="2323" spans="1:27" ht="15" customHeight="1" x14ac:dyDescent="0.25">
      <c r="A2323" s="37" t="str">
        <f t="shared" si="108"/>
        <v>LEEMCFIgnore</v>
      </c>
      <c r="B2323" s="37" t="str">
        <f>VLOOKUP(L2323,Mapping!D:F,3,0)</f>
        <v>Ignore</v>
      </c>
      <c r="C2323" s="37" t="str">
        <f>VLOOKUP(L2323,Mapping!D:G,4,0)</f>
        <v>Ignore</v>
      </c>
      <c r="D2323" s="38">
        <f t="shared" si="109"/>
        <v>-2.30654E-4</v>
      </c>
      <c r="E2323" s="38">
        <f t="shared" si="110"/>
        <v>2.4838199999999999E-3</v>
      </c>
      <c r="F2323" s="37" t="str">
        <f>VLOOKUP(L2323,Mapping!D:H,5,0)</f>
        <v>AUM</v>
      </c>
      <c r="G2323" t="s">
        <v>562</v>
      </c>
      <c r="H2323" t="s">
        <v>2072</v>
      </c>
      <c r="I2323" t="s">
        <v>2209</v>
      </c>
      <c r="J2323">
        <v>212000</v>
      </c>
      <c r="K2323" t="s">
        <v>595</v>
      </c>
      <c r="L2323">
        <v>213166</v>
      </c>
      <c r="M2323">
        <v>0</v>
      </c>
      <c r="N2323" t="s">
        <v>616</v>
      </c>
      <c r="O2323" t="s">
        <v>565</v>
      </c>
      <c r="P2323">
        <v>0</v>
      </c>
      <c r="Q2323">
        <v>27144.74</v>
      </c>
      <c r="R2323">
        <v>-2306.54</v>
      </c>
      <c r="S2323">
        <v>0</v>
      </c>
      <c r="T2323">
        <v>0</v>
      </c>
      <c r="U2323">
        <v>24838.2</v>
      </c>
      <c r="V2323">
        <v>0</v>
      </c>
      <c r="W2323">
        <v>27144.74</v>
      </c>
      <c r="X2323">
        <v>-2306.54</v>
      </c>
      <c r="Y2323">
        <v>0</v>
      </c>
      <c r="Z2323">
        <v>0</v>
      </c>
      <c r="AA2323">
        <v>24838.2</v>
      </c>
    </row>
    <row r="2324" spans="1:27" ht="15" customHeight="1" x14ac:dyDescent="0.25">
      <c r="A2324" s="37" t="str">
        <f t="shared" si="108"/>
        <v>LEEMCFIgnore</v>
      </c>
      <c r="B2324" s="37" t="str">
        <f>VLOOKUP(L2324,Mapping!D:F,3,0)</f>
        <v>Ignore</v>
      </c>
      <c r="C2324" s="37" t="str">
        <f>VLOOKUP(L2324,Mapping!D:G,4,0)</f>
        <v>Ignore</v>
      </c>
      <c r="D2324" s="38">
        <f t="shared" si="109"/>
        <v>6.0432819999999996E-3</v>
      </c>
      <c r="E2324" s="38">
        <f t="shared" si="110"/>
        <v>6.1842980000000004E-3</v>
      </c>
      <c r="F2324" s="37" t="str">
        <f>VLOOKUP(L2324,Mapping!D:H,5,0)</f>
        <v>AUM</v>
      </c>
      <c r="G2324" t="s">
        <v>562</v>
      </c>
      <c r="H2324" t="s">
        <v>2072</v>
      </c>
      <c r="I2324" t="s">
        <v>2209</v>
      </c>
      <c r="J2324">
        <v>212000</v>
      </c>
      <c r="K2324" t="s">
        <v>595</v>
      </c>
      <c r="L2324">
        <v>214100</v>
      </c>
      <c r="M2324">
        <v>0</v>
      </c>
      <c r="N2324" t="s">
        <v>858</v>
      </c>
      <c r="O2324" t="s">
        <v>565</v>
      </c>
      <c r="P2324">
        <v>0</v>
      </c>
      <c r="Q2324">
        <v>1410.16</v>
      </c>
      <c r="R2324">
        <v>0</v>
      </c>
      <c r="S2324">
        <v>60432.82</v>
      </c>
      <c r="T2324">
        <v>0</v>
      </c>
      <c r="U2324">
        <v>61842.98</v>
      </c>
      <c r="V2324">
        <v>0</v>
      </c>
      <c r="W2324">
        <v>1410.16</v>
      </c>
      <c r="X2324">
        <v>0</v>
      </c>
      <c r="Y2324">
        <v>60432.82</v>
      </c>
      <c r="Z2324">
        <v>0</v>
      </c>
      <c r="AA2324">
        <v>61842.98</v>
      </c>
    </row>
    <row r="2325" spans="1:27" ht="15" customHeight="1" x14ac:dyDescent="0.25">
      <c r="A2325" s="37" t="str">
        <f t="shared" si="108"/>
        <v>LEEMCFIgnore</v>
      </c>
      <c r="B2325" s="37" t="str">
        <f>VLOOKUP(L2325,Mapping!D:F,3,0)</f>
        <v>Ignore</v>
      </c>
      <c r="C2325" s="37" t="str">
        <f>VLOOKUP(L2325,Mapping!D:G,4,0)</f>
        <v>Ignore</v>
      </c>
      <c r="D2325" s="38">
        <f t="shared" si="109"/>
        <v>5.8598269999999997E-3</v>
      </c>
      <c r="E2325" s="38">
        <f t="shared" si="110"/>
        <v>0</v>
      </c>
      <c r="F2325" s="37" t="str">
        <f>VLOOKUP(L2325,Mapping!D:H,5,0)</f>
        <v>AUM</v>
      </c>
      <c r="G2325" t="s">
        <v>562</v>
      </c>
      <c r="H2325" t="s">
        <v>2072</v>
      </c>
      <c r="I2325" t="s">
        <v>2209</v>
      </c>
      <c r="J2325">
        <v>212000</v>
      </c>
      <c r="K2325" t="s">
        <v>595</v>
      </c>
      <c r="L2325">
        <v>220125</v>
      </c>
      <c r="M2325">
        <v>0</v>
      </c>
      <c r="N2325" t="s">
        <v>2258</v>
      </c>
      <c r="O2325" t="s">
        <v>565</v>
      </c>
      <c r="P2325">
        <v>-58598.27</v>
      </c>
      <c r="Q2325">
        <v>0</v>
      </c>
      <c r="R2325">
        <v>0</v>
      </c>
      <c r="S2325">
        <v>58598.27</v>
      </c>
      <c r="T2325">
        <v>0</v>
      </c>
      <c r="U2325">
        <v>0</v>
      </c>
      <c r="V2325">
        <v>-58598.27</v>
      </c>
      <c r="W2325">
        <v>0</v>
      </c>
      <c r="X2325">
        <v>0</v>
      </c>
      <c r="Y2325">
        <v>58598.27</v>
      </c>
      <c r="Z2325">
        <v>0</v>
      </c>
      <c r="AA2325">
        <v>0</v>
      </c>
    </row>
    <row r="2326" spans="1:27" ht="15" customHeight="1" x14ac:dyDescent="0.25">
      <c r="A2326" s="37" t="str">
        <f t="shared" si="108"/>
        <v>LEEMCFIgnore</v>
      </c>
      <c r="B2326" s="37" t="str">
        <f>VLOOKUP(L2326,Mapping!D:F,3,0)</f>
        <v>Ignore</v>
      </c>
      <c r="C2326" s="37" t="str">
        <f>VLOOKUP(L2326,Mapping!D:G,4,0)</f>
        <v>Ignore</v>
      </c>
      <c r="D2326" s="38">
        <f t="shared" si="109"/>
        <v>-0.265668772</v>
      </c>
      <c r="E2326" s="38">
        <f t="shared" si="110"/>
        <v>5.9659703000000001E-2</v>
      </c>
      <c r="F2326" s="37" t="str">
        <f>VLOOKUP(L2326,Mapping!D:H,5,0)</f>
        <v>AUM</v>
      </c>
      <c r="G2326" t="s">
        <v>562</v>
      </c>
      <c r="H2326" t="s">
        <v>2072</v>
      </c>
      <c r="I2326" t="s">
        <v>2209</v>
      </c>
      <c r="J2326">
        <v>213000</v>
      </c>
      <c r="K2326" t="s">
        <v>617</v>
      </c>
      <c r="L2326">
        <v>213500</v>
      </c>
      <c r="M2326">
        <v>0</v>
      </c>
      <c r="N2326" t="s">
        <v>618</v>
      </c>
      <c r="O2326" t="s">
        <v>565</v>
      </c>
      <c r="P2326">
        <v>0</v>
      </c>
      <c r="Q2326">
        <v>3253284.75</v>
      </c>
      <c r="R2326">
        <v>-2656687.7199999997</v>
      </c>
      <c r="S2326">
        <v>0</v>
      </c>
      <c r="T2326">
        <v>0</v>
      </c>
      <c r="U2326">
        <v>596597.03</v>
      </c>
      <c r="V2326">
        <v>0</v>
      </c>
      <c r="W2326">
        <v>3253284.75</v>
      </c>
      <c r="X2326">
        <v>-2656687.7199999997</v>
      </c>
      <c r="Y2326">
        <v>0</v>
      </c>
      <c r="Z2326">
        <v>0</v>
      </c>
      <c r="AA2326">
        <v>596597.03</v>
      </c>
    </row>
    <row r="2327" spans="1:27" ht="15" customHeight="1" x14ac:dyDescent="0.25">
      <c r="A2327" s="37" t="str">
        <f t="shared" si="108"/>
        <v>LEEMCFIgnore</v>
      </c>
      <c r="B2327" s="37" t="str">
        <f>VLOOKUP(L2327,Mapping!D:F,3,0)</f>
        <v>Ignore</v>
      </c>
      <c r="C2327" s="37" t="str">
        <f>VLOOKUP(L2327,Mapping!D:G,4,0)</f>
        <v>Ignore</v>
      </c>
      <c r="D2327" s="38">
        <f t="shared" si="109"/>
        <v>6.6256410000000007E-3</v>
      </c>
      <c r="E2327" s="38">
        <f t="shared" si="110"/>
        <v>1.300179E-3</v>
      </c>
      <c r="F2327" s="37" t="str">
        <f>VLOOKUP(L2327,Mapping!D:H,5,0)</f>
        <v>AUM</v>
      </c>
      <c r="G2327" t="s">
        <v>562</v>
      </c>
      <c r="H2327" t="s">
        <v>2072</v>
      </c>
      <c r="I2327" t="s">
        <v>2209</v>
      </c>
      <c r="J2327">
        <v>220000</v>
      </c>
      <c r="K2327" t="s">
        <v>619</v>
      </c>
      <c r="L2327">
        <v>210125</v>
      </c>
      <c r="M2327">
        <v>0</v>
      </c>
      <c r="N2327" t="s">
        <v>1283</v>
      </c>
      <c r="O2327" t="s">
        <v>565</v>
      </c>
      <c r="P2327">
        <v>-53254.62</v>
      </c>
      <c r="Q2327">
        <v>0</v>
      </c>
      <c r="R2327">
        <v>0</v>
      </c>
      <c r="S2327">
        <v>66256.41</v>
      </c>
      <c r="T2327">
        <v>0</v>
      </c>
      <c r="U2327">
        <v>13001.79</v>
      </c>
      <c r="V2327">
        <v>-53254.62</v>
      </c>
      <c r="W2327">
        <v>0</v>
      </c>
      <c r="X2327">
        <v>0</v>
      </c>
      <c r="Y2327">
        <v>66256.41</v>
      </c>
      <c r="Z2327">
        <v>0</v>
      </c>
      <c r="AA2327">
        <v>13001.79</v>
      </c>
    </row>
    <row r="2328" spans="1:27" ht="15" customHeight="1" x14ac:dyDescent="0.25">
      <c r="A2328" s="37" t="str">
        <f t="shared" si="108"/>
        <v>LEEMCF1.2</v>
      </c>
      <c r="B2328" s="37">
        <f>VLOOKUP(L2328,Mapping!D:F,3,0)</f>
        <v>1.2</v>
      </c>
      <c r="C2328" s="37" t="str">
        <f>VLOOKUP(L2328,Mapping!D:G,4,0)</f>
        <v>Ignore</v>
      </c>
      <c r="D2328" s="38">
        <f t="shared" si="109"/>
        <v>6.4791209829999996</v>
      </c>
      <c r="E2328" s="38">
        <f t="shared" si="110"/>
        <v>113.567240035</v>
      </c>
      <c r="F2328" s="37">
        <f>VLOOKUP(L2328,Mapping!D:H,5,0)</f>
        <v>0</v>
      </c>
      <c r="G2328" t="s">
        <v>562</v>
      </c>
      <c r="H2328" t="s">
        <v>2072</v>
      </c>
      <c r="I2328" t="s">
        <v>2209</v>
      </c>
      <c r="J2328">
        <v>301000</v>
      </c>
      <c r="K2328" t="s">
        <v>624</v>
      </c>
      <c r="L2328">
        <v>310000</v>
      </c>
      <c r="M2328">
        <v>0</v>
      </c>
      <c r="N2328" t="s">
        <v>625</v>
      </c>
      <c r="O2328" t="s">
        <v>565</v>
      </c>
      <c r="P2328">
        <v>0</v>
      </c>
      <c r="Q2328">
        <v>1070881190.52</v>
      </c>
      <c r="R2328">
        <v>0</v>
      </c>
      <c r="S2328">
        <v>64791209.829999998</v>
      </c>
      <c r="T2328">
        <v>0</v>
      </c>
      <c r="U2328">
        <v>1135672400.3499999</v>
      </c>
      <c r="V2328">
        <v>0</v>
      </c>
      <c r="W2328">
        <v>1070881190.52</v>
      </c>
      <c r="X2328">
        <v>0</v>
      </c>
      <c r="Y2328">
        <v>64791209.829999998</v>
      </c>
      <c r="Z2328">
        <v>0</v>
      </c>
      <c r="AA2328">
        <v>1135672400.3499999</v>
      </c>
    </row>
    <row r="2329" spans="1:27" ht="15" customHeight="1" x14ac:dyDescent="0.25">
      <c r="A2329" s="37" t="str">
        <f t="shared" si="108"/>
        <v>LEEMCFIgnore</v>
      </c>
      <c r="B2329" s="37" t="str">
        <f>VLOOKUP(L2329,Mapping!D:F,3,0)</f>
        <v>Ignore</v>
      </c>
      <c r="C2329" s="37" t="str">
        <f>VLOOKUP(L2329,Mapping!D:G,4,0)</f>
        <v>Ignore</v>
      </c>
      <c r="D2329" s="38">
        <f t="shared" si="109"/>
        <v>0</v>
      </c>
      <c r="E2329" s="38">
        <f t="shared" si="110"/>
        <v>-0.23901672700000001</v>
      </c>
      <c r="F2329" s="37">
        <f>VLOOKUP(L2329,Mapping!D:H,5,0)</f>
        <v>0</v>
      </c>
      <c r="G2329" t="s">
        <v>562</v>
      </c>
      <c r="H2329" t="s">
        <v>2072</v>
      </c>
      <c r="I2329" t="s">
        <v>2209</v>
      </c>
      <c r="J2329">
        <v>303000</v>
      </c>
      <c r="K2329" t="s">
        <v>626</v>
      </c>
      <c r="L2329">
        <v>303100</v>
      </c>
      <c r="M2329">
        <v>0</v>
      </c>
      <c r="N2329" t="s">
        <v>2264</v>
      </c>
      <c r="O2329" t="s">
        <v>565</v>
      </c>
      <c r="P2329">
        <v>-2390167.27</v>
      </c>
      <c r="Q2329">
        <v>0</v>
      </c>
      <c r="R2329">
        <v>0</v>
      </c>
      <c r="S2329">
        <v>0</v>
      </c>
      <c r="T2329">
        <v>-2390167.27</v>
      </c>
      <c r="U2329">
        <v>0</v>
      </c>
      <c r="V2329">
        <v>-2390167.27</v>
      </c>
      <c r="W2329">
        <v>0</v>
      </c>
      <c r="X2329">
        <v>0</v>
      </c>
      <c r="Y2329">
        <v>0</v>
      </c>
      <c r="Z2329">
        <v>-2390167.27</v>
      </c>
      <c r="AA2329">
        <v>0</v>
      </c>
    </row>
    <row r="2330" spans="1:27" ht="15" customHeight="1" x14ac:dyDescent="0.25">
      <c r="A2330" s="37" t="str">
        <f t="shared" si="108"/>
        <v>LEEMCFIgnore</v>
      </c>
      <c r="B2330" s="37" t="str">
        <f>VLOOKUP(L2330,Mapping!D:F,3,0)</f>
        <v>Ignore</v>
      </c>
      <c r="C2330" s="37" t="str">
        <f>VLOOKUP(L2330,Mapping!D:G,4,0)</f>
        <v>Ignore</v>
      </c>
      <c r="D2330" s="38">
        <f t="shared" si="109"/>
        <v>0</v>
      </c>
      <c r="E2330" s="38">
        <f t="shared" si="110"/>
        <v>82.06894939099999</v>
      </c>
      <c r="F2330" s="37">
        <f>VLOOKUP(L2330,Mapping!D:H,5,0)</f>
        <v>0</v>
      </c>
      <c r="G2330" t="s">
        <v>562</v>
      </c>
      <c r="H2330" t="s">
        <v>2072</v>
      </c>
      <c r="I2330" t="s">
        <v>2209</v>
      </c>
      <c r="J2330">
        <v>303000</v>
      </c>
      <c r="K2330" t="s">
        <v>626</v>
      </c>
      <c r="L2330">
        <v>303166</v>
      </c>
      <c r="M2330">
        <v>0</v>
      </c>
      <c r="N2330" t="s">
        <v>2265</v>
      </c>
      <c r="O2330" t="s">
        <v>565</v>
      </c>
      <c r="P2330">
        <v>0</v>
      </c>
      <c r="Q2330">
        <v>820689493.90999997</v>
      </c>
      <c r="R2330">
        <v>0</v>
      </c>
      <c r="S2330">
        <v>0</v>
      </c>
      <c r="T2330">
        <v>0</v>
      </c>
      <c r="U2330">
        <v>820689493.90999997</v>
      </c>
      <c r="V2330">
        <v>0</v>
      </c>
      <c r="W2330">
        <v>820689493.90999997</v>
      </c>
      <c r="X2330">
        <v>0</v>
      </c>
      <c r="Y2330">
        <v>0</v>
      </c>
      <c r="Z2330">
        <v>0</v>
      </c>
      <c r="AA2330">
        <v>820689493.90999997</v>
      </c>
    </row>
    <row r="2331" spans="1:27" ht="15" customHeight="1" x14ac:dyDescent="0.25">
      <c r="A2331" s="37" t="str">
        <f t="shared" si="108"/>
        <v>LEEMCFIgnore</v>
      </c>
      <c r="B2331" s="37" t="str">
        <f>VLOOKUP(L2331,Mapping!D:F,3,0)</f>
        <v>Ignore</v>
      </c>
      <c r="C2331" s="37" t="str">
        <f>VLOOKUP(L2331,Mapping!D:G,4,0)</f>
        <v>Ignore</v>
      </c>
      <c r="D2331" s="38">
        <f t="shared" si="109"/>
        <v>10.286736847</v>
      </c>
      <c r="E2331" s="38">
        <f t="shared" si="110"/>
        <v>-10.503683813</v>
      </c>
      <c r="F2331" s="37">
        <f>VLOOKUP(L2331,Mapping!D:H,5,0)</f>
        <v>0</v>
      </c>
      <c r="G2331" t="s">
        <v>562</v>
      </c>
      <c r="H2331" t="s">
        <v>2072</v>
      </c>
      <c r="I2331" t="s">
        <v>2209</v>
      </c>
      <c r="J2331">
        <v>303000</v>
      </c>
      <c r="K2331" t="s">
        <v>626</v>
      </c>
      <c r="L2331">
        <v>303201</v>
      </c>
      <c r="M2331">
        <v>0</v>
      </c>
      <c r="N2331" t="s">
        <v>627</v>
      </c>
      <c r="O2331" t="s">
        <v>565</v>
      </c>
      <c r="P2331">
        <v>-207904206.59999999</v>
      </c>
      <c r="Q2331">
        <v>0</v>
      </c>
      <c r="R2331">
        <v>0</v>
      </c>
      <c r="S2331">
        <v>102867368.47</v>
      </c>
      <c r="T2331">
        <v>-105036838.13</v>
      </c>
      <c r="U2331">
        <v>0</v>
      </c>
      <c r="V2331">
        <v>-207904206.59999999</v>
      </c>
      <c r="W2331">
        <v>0</v>
      </c>
      <c r="X2331">
        <v>0</v>
      </c>
      <c r="Y2331">
        <v>102867368.47</v>
      </c>
      <c r="Z2331">
        <v>-105036838.13</v>
      </c>
      <c r="AA2331">
        <v>0</v>
      </c>
    </row>
    <row r="2332" spans="1:27" ht="15" customHeight="1" x14ac:dyDescent="0.25">
      <c r="A2332" s="37" t="str">
        <f t="shared" si="108"/>
        <v>LEEMCFIgnore</v>
      </c>
      <c r="B2332" s="37" t="str">
        <f>VLOOKUP(L2332,Mapping!D:F,3,0)</f>
        <v>Ignore</v>
      </c>
      <c r="C2332" s="37" t="str">
        <f>VLOOKUP(L2332,Mapping!D:G,4,0)</f>
        <v>Ignore</v>
      </c>
      <c r="D2332" s="38">
        <f t="shared" si="109"/>
        <v>-0.32711717699999998</v>
      </c>
      <c r="E2332" s="38">
        <f t="shared" si="110"/>
        <v>-2.7087713030000002</v>
      </c>
      <c r="F2332" s="37">
        <f>VLOOKUP(L2332,Mapping!D:H,5,0)</f>
        <v>0</v>
      </c>
      <c r="G2332" t="s">
        <v>562</v>
      </c>
      <c r="H2332" t="s">
        <v>2072</v>
      </c>
      <c r="I2332" t="s">
        <v>2209</v>
      </c>
      <c r="J2332">
        <v>303000</v>
      </c>
      <c r="K2332" t="s">
        <v>626</v>
      </c>
      <c r="L2332">
        <v>303202</v>
      </c>
      <c r="M2332">
        <v>0</v>
      </c>
      <c r="N2332" t="s">
        <v>628</v>
      </c>
      <c r="O2332" t="s">
        <v>565</v>
      </c>
      <c r="P2332">
        <v>-23816541.260000002</v>
      </c>
      <c r="Q2332">
        <v>0</v>
      </c>
      <c r="R2332">
        <v>-3271171.77</v>
      </c>
      <c r="S2332">
        <v>0</v>
      </c>
      <c r="T2332">
        <v>-27087713.030000001</v>
      </c>
      <c r="U2332">
        <v>0</v>
      </c>
      <c r="V2332">
        <v>-23816541.260000002</v>
      </c>
      <c r="W2332">
        <v>0</v>
      </c>
      <c r="X2332">
        <v>-3271171.77</v>
      </c>
      <c r="Y2332">
        <v>0</v>
      </c>
      <c r="Z2332">
        <v>-27087713.030000001</v>
      </c>
      <c r="AA2332">
        <v>0</v>
      </c>
    </row>
    <row r="2333" spans="1:27" ht="15" customHeight="1" x14ac:dyDescent="0.25">
      <c r="A2333" s="37" t="str">
        <f t="shared" si="108"/>
        <v>LEEMCFIgnore</v>
      </c>
      <c r="B2333" s="37" t="str">
        <f>VLOOKUP(L2333,Mapping!D:F,3,0)</f>
        <v>Ignore</v>
      </c>
      <c r="C2333" s="37" t="str">
        <f>VLOOKUP(L2333,Mapping!D:G,4,0)</f>
        <v>Ignore</v>
      </c>
      <c r="D2333" s="38">
        <f t="shared" si="109"/>
        <v>2.1779528420000003</v>
      </c>
      <c r="E2333" s="38">
        <f t="shared" si="110"/>
        <v>3.5571232399999997</v>
      </c>
      <c r="F2333" s="37">
        <f>VLOOKUP(L2333,Mapping!D:H,5,0)</f>
        <v>0</v>
      </c>
      <c r="G2333" t="s">
        <v>562</v>
      </c>
      <c r="H2333" t="s">
        <v>2072</v>
      </c>
      <c r="I2333" t="s">
        <v>2209</v>
      </c>
      <c r="J2333">
        <v>303000</v>
      </c>
      <c r="K2333" t="s">
        <v>626</v>
      </c>
      <c r="L2333">
        <v>303245</v>
      </c>
      <c r="M2333">
        <v>0</v>
      </c>
      <c r="N2333" t="s">
        <v>629</v>
      </c>
      <c r="O2333" t="s">
        <v>565</v>
      </c>
      <c r="P2333">
        <v>0</v>
      </c>
      <c r="Q2333">
        <v>13791703.98</v>
      </c>
      <c r="R2333">
        <v>0</v>
      </c>
      <c r="S2333">
        <v>21779528.420000002</v>
      </c>
      <c r="T2333">
        <v>0</v>
      </c>
      <c r="U2333">
        <v>35571232.399999999</v>
      </c>
      <c r="V2333">
        <v>0</v>
      </c>
      <c r="W2333">
        <v>13791703.98</v>
      </c>
      <c r="X2333">
        <v>0</v>
      </c>
      <c r="Y2333">
        <v>21779528.420000002</v>
      </c>
      <c r="Z2333">
        <v>0</v>
      </c>
      <c r="AA2333">
        <v>35571232.399999999</v>
      </c>
    </row>
    <row r="2334" spans="1:27" ht="15" customHeight="1" x14ac:dyDescent="0.25">
      <c r="A2334" s="37" t="str">
        <f t="shared" si="108"/>
        <v>LEEMCFIgnore</v>
      </c>
      <c r="B2334" s="37" t="str">
        <f>VLOOKUP(L2334,Mapping!D:F,3,0)</f>
        <v>Ignore</v>
      </c>
      <c r="C2334" s="37" t="str">
        <f>VLOOKUP(L2334,Mapping!D:G,4,0)</f>
        <v>Ignore</v>
      </c>
      <c r="D2334" s="38">
        <f t="shared" si="109"/>
        <v>1.7265033999999999E-2</v>
      </c>
      <c r="E2334" s="38">
        <f t="shared" si="110"/>
        <v>0.28948083399999996</v>
      </c>
      <c r="F2334" s="37">
        <f>VLOOKUP(L2334,Mapping!D:H,5,0)</f>
        <v>0</v>
      </c>
      <c r="G2334" t="s">
        <v>562</v>
      </c>
      <c r="H2334" t="s">
        <v>2072</v>
      </c>
      <c r="I2334" t="s">
        <v>2209</v>
      </c>
      <c r="J2334">
        <v>303000</v>
      </c>
      <c r="K2334" t="s">
        <v>626</v>
      </c>
      <c r="L2334">
        <v>303246</v>
      </c>
      <c r="M2334">
        <v>0</v>
      </c>
      <c r="N2334" t="s">
        <v>630</v>
      </c>
      <c r="O2334" t="s">
        <v>565</v>
      </c>
      <c r="P2334">
        <v>0</v>
      </c>
      <c r="Q2334">
        <v>2722158</v>
      </c>
      <c r="R2334">
        <v>0</v>
      </c>
      <c r="S2334">
        <v>172650.34</v>
      </c>
      <c r="T2334">
        <v>0</v>
      </c>
      <c r="U2334">
        <v>2894808.34</v>
      </c>
      <c r="V2334">
        <v>0</v>
      </c>
      <c r="W2334">
        <v>2722158</v>
      </c>
      <c r="X2334">
        <v>0</v>
      </c>
      <c r="Y2334">
        <v>172650.34</v>
      </c>
      <c r="Z2334">
        <v>0</v>
      </c>
      <c r="AA2334">
        <v>2894808.34</v>
      </c>
    </row>
    <row r="2335" spans="1:27" ht="15" customHeight="1" x14ac:dyDescent="0.25">
      <c r="A2335" s="37" t="str">
        <f t="shared" si="108"/>
        <v>LEEMCFIgnore</v>
      </c>
      <c r="B2335" s="37" t="str">
        <f>VLOOKUP(L2335,Mapping!D:F,3,0)</f>
        <v>Ignore</v>
      </c>
      <c r="C2335" s="37" t="str">
        <f>VLOOKUP(L2335,Mapping!D:G,4,0)</f>
        <v>Ignore</v>
      </c>
      <c r="D2335" s="38">
        <f t="shared" si="109"/>
        <v>0</v>
      </c>
      <c r="E2335" s="38">
        <f t="shared" si="110"/>
        <v>-3.4729257619999996</v>
      </c>
      <c r="F2335" s="37">
        <f>VLOOKUP(L2335,Mapping!D:H,5,0)</f>
        <v>0</v>
      </c>
      <c r="G2335" t="s">
        <v>562</v>
      </c>
      <c r="H2335" t="s">
        <v>2072</v>
      </c>
      <c r="I2335" t="s">
        <v>2209</v>
      </c>
      <c r="J2335">
        <v>303000</v>
      </c>
      <c r="K2335" t="s">
        <v>626</v>
      </c>
      <c r="L2335">
        <v>303301</v>
      </c>
      <c r="M2335">
        <v>0</v>
      </c>
      <c r="N2335" t="s">
        <v>2266</v>
      </c>
      <c r="O2335" t="s">
        <v>565</v>
      </c>
      <c r="P2335">
        <v>-34729257.619999997</v>
      </c>
      <c r="Q2335">
        <v>0</v>
      </c>
      <c r="R2335">
        <v>0</v>
      </c>
      <c r="S2335">
        <v>0</v>
      </c>
      <c r="T2335">
        <v>-34729257.619999997</v>
      </c>
      <c r="U2335">
        <v>0</v>
      </c>
      <c r="V2335">
        <v>-34729257.619999997</v>
      </c>
      <c r="W2335">
        <v>0</v>
      </c>
      <c r="X2335">
        <v>0</v>
      </c>
      <c r="Y2335">
        <v>0</v>
      </c>
      <c r="Z2335">
        <v>-34729257.619999997</v>
      </c>
      <c r="AA2335">
        <v>0</v>
      </c>
    </row>
    <row r="2336" spans="1:27" ht="15" customHeight="1" x14ac:dyDescent="0.25">
      <c r="A2336" s="37" t="str">
        <f t="shared" si="108"/>
        <v>LEEMCFIgnore</v>
      </c>
      <c r="B2336" s="37" t="str">
        <f>VLOOKUP(L2336,Mapping!D:F,3,0)</f>
        <v>Ignore</v>
      </c>
      <c r="C2336" s="37" t="str">
        <f>VLOOKUP(L2336,Mapping!D:G,4,0)</f>
        <v>Ignore</v>
      </c>
      <c r="D2336" s="38">
        <f t="shared" si="109"/>
        <v>0</v>
      </c>
      <c r="E2336" s="38">
        <f t="shared" si="110"/>
        <v>0.44195695599999996</v>
      </c>
      <c r="F2336" s="37">
        <f>VLOOKUP(L2336,Mapping!D:H,5,0)</f>
        <v>0</v>
      </c>
      <c r="G2336" t="s">
        <v>562</v>
      </c>
      <c r="H2336" t="s">
        <v>2072</v>
      </c>
      <c r="I2336" t="s">
        <v>2209</v>
      </c>
      <c r="J2336">
        <v>303000</v>
      </c>
      <c r="K2336" t="s">
        <v>626</v>
      </c>
      <c r="L2336">
        <v>303302</v>
      </c>
      <c r="M2336">
        <v>0</v>
      </c>
      <c r="N2336" t="s">
        <v>950</v>
      </c>
      <c r="O2336" t="s">
        <v>565</v>
      </c>
      <c r="P2336">
        <v>0</v>
      </c>
      <c r="Q2336">
        <v>4419569.5599999996</v>
      </c>
      <c r="R2336">
        <v>0</v>
      </c>
      <c r="S2336">
        <v>0</v>
      </c>
      <c r="T2336">
        <v>0</v>
      </c>
      <c r="U2336">
        <v>4419569.5599999996</v>
      </c>
      <c r="V2336">
        <v>0</v>
      </c>
      <c r="W2336">
        <v>4419569.5599999996</v>
      </c>
      <c r="X2336">
        <v>0</v>
      </c>
      <c r="Y2336">
        <v>0</v>
      </c>
      <c r="Z2336">
        <v>0</v>
      </c>
      <c r="AA2336">
        <v>4419569.5599999996</v>
      </c>
    </row>
    <row r="2337" spans="1:27" ht="15" customHeight="1" x14ac:dyDescent="0.25">
      <c r="A2337" s="37" t="str">
        <f t="shared" si="108"/>
        <v>LEEMCFIgnore</v>
      </c>
      <c r="B2337" s="37" t="str">
        <f>VLOOKUP(L2337,Mapping!D:F,3,0)</f>
        <v>Ignore</v>
      </c>
      <c r="C2337" s="37" t="str">
        <f>VLOOKUP(L2337,Mapping!D:G,4,0)</f>
        <v>Ignore</v>
      </c>
      <c r="D2337" s="38">
        <f t="shared" si="109"/>
        <v>0</v>
      </c>
      <c r="E2337" s="38">
        <f t="shared" si="110"/>
        <v>1.0139786999999999E-2</v>
      </c>
      <c r="F2337" s="37">
        <f>VLOOKUP(L2337,Mapping!D:H,5,0)</f>
        <v>0</v>
      </c>
      <c r="G2337" t="s">
        <v>562</v>
      </c>
      <c r="H2337" t="s">
        <v>2072</v>
      </c>
      <c r="I2337" t="s">
        <v>2209</v>
      </c>
      <c r="J2337">
        <v>303000</v>
      </c>
      <c r="K2337" t="s">
        <v>626</v>
      </c>
      <c r="L2337">
        <v>303345</v>
      </c>
      <c r="M2337">
        <v>0</v>
      </c>
      <c r="N2337" t="s">
        <v>2267</v>
      </c>
      <c r="O2337" t="s">
        <v>565</v>
      </c>
      <c r="P2337">
        <v>0</v>
      </c>
      <c r="Q2337">
        <v>101397.87</v>
      </c>
      <c r="R2337">
        <v>0</v>
      </c>
      <c r="S2337">
        <v>0</v>
      </c>
      <c r="T2337">
        <v>0</v>
      </c>
      <c r="U2337">
        <v>101397.87</v>
      </c>
      <c r="V2337">
        <v>0</v>
      </c>
      <c r="W2337">
        <v>101397.87</v>
      </c>
      <c r="X2337">
        <v>0</v>
      </c>
      <c r="Y2337">
        <v>0</v>
      </c>
      <c r="Z2337">
        <v>0</v>
      </c>
      <c r="AA2337">
        <v>101397.87</v>
      </c>
    </row>
    <row r="2338" spans="1:27" ht="15" customHeight="1" x14ac:dyDescent="0.25">
      <c r="A2338" s="37" t="str">
        <f t="shared" si="108"/>
        <v>LEEMCFIgnore</v>
      </c>
      <c r="B2338" s="37" t="str">
        <f>VLOOKUP(L2338,Mapping!D:F,3,0)</f>
        <v>Ignore</v>
      </c>
      <c r="C2338" s="37" t="str">
        <f>VLOOKUP(L2338,Mapping!D:G,4,0)</f>
        <v>Ignore</v>
      </c>
      <c r="D2338" s="38">
        <f t="shared" si="109"/>
        <v>0</v>
      </c>
      <c r="E2338" s="38">
        <f t="shared" si="110"/>
        <v>-6.2258849999999996E-3</v>
      </c>
      <c r="F2338" s="37">
        <f>VLOOKUP(L2338,Mapping!D:H,5,0)</f>
        <v>0</v>
      </c>
      <c r="G2338" t="s">
        <v>562</v>
      </c>
      <c r="H2338" t="s">
        <v>2072</v>
      </c>
      <c r="I2338" t="s">
        <v>2209</v>
      </c>
      <c r="J2338">
        <v>303000</v>
      </c>
      <c r="K2338" t="s">
        <v>626</v>
      </c>
      <c r="L2338">
        <v>303346</v>
      </c>
      <c r="M2338">
        <v>0</v>
      </c>
      <c r="N2338" t="s">
        <v>952</v>
      </c>
      <c r="O2338" t="s">
        <v>565</v>
      </c>
      <c r="P2338">
        <v>-62258.85</v>
      </c>
      <c r="Q2338">
        <v>0</v>
      </c>
      <c r="R2338">
        <v>0</v>
      </c>
      <c r="S2338">
        <v>0</v>
      </c>
      <c r="T2338">
        <v>-62258.85</v>
      </c>
      <c r="U2338">
        <v>0</v>
      </c>
      <c r="V2338">
        <v>-62258.85</v>
      </c>
      <c r="W2338">
        <v>0</v>
      </c>
      <c r="X2338">
        <v>0</v>
      </c>
      <c r="Y2338">
        <v>0</v>
      </c>
      <c r="Z2338">
        <v>-62258.85</v>
      </c>
      <c r="AA2338">
        <v>0</v>
      </c>
    </row>
    <row r="2339" spans="1:27" ht="15" customHeight="1" x14ac:dyDescent="0.25">
      <c r="A2339" s="37" t="str">
        <f t="shared" si="108"/>
        <v>LEEMCFIgnore</v>
      </c>
      <c r="B2339" s="37" t="str">
        <f>VLOOKUP(L2339,Mapping!D:F,3,0)</f>
        <v>Ignore</v>
      </c>
      <c r="C2339" s="37" t="str">
        <f>VLOOKUP(L2339,Mapping!D:G,4,0)</f>
        <v>Ignore</v>
      </c>
      <c r="D2339" s="38">
        <f t="shared" si="109"/>
        <v>0</v>
      </c>
      <c r="E2339" s="38">
        <f t="shared" si="110"/>
        <v>39.487944612999996</v>
      </c>
      <c r="F2339" s="37">
        <f>VLOOKUP(L2339,Mapping!D:H,5,0)</f>
        <v>0</v>
      </c>
      <c r="G2339" t="s">
        <v>562</v>
      </c>
      <c r="H2339" t="s">
        <v>2072</v>
      </c>
      <c r="I2339" t="s">
        <v>2209</v>
      </c>
      <c r="J2339">
        <v>303000</v>
      </c>
      <c r="K2339" t="s">
        <v>626</v>
      </c>
      <c r="L2339">
        <v>390000</v>
      </c>
      <c r="M2339">
        <v>0</v>
      </c>
      <c r="N2339" t="s">
        <v>631</v>
      </c>
      <c r="O2339" t="s">
        <v>565</v>
      </c>
      <c r="P2339">
        <v>0</v>
      </c>
      <c r="Q2339">
        <v>394879446.13</v>
      </c>
      <c r="R2339">
        <v>0</v>
      </c>
      <c r="S2339">
        <v>0</v>
      </c>
      <c r="T2339">
        <v>0</v>
      </c>
      <c r="U2339">
        <v>394879446.13</v>
      </c>
      <c r="V2339">
        <v>0</v>
      </c>
      <c r="W2339">
        <v>394879446.13</v>
      </c>
      <c r="X2339">
        <v>0</v>
      </c>
      <c r="Y2339">
        <v>0</v>
      </c>
      <c r="Z2339">
        <v>0</v>
      </c>
      <c r="AA2339">
        <v>394879446.13</v>
      </c>
    </row>
    <row r="2340" spans="1:27" ht="15" customHeight="1" x14ac:dyDescent="0.25">
      <c r="A2340" s="37" t="str">
        <f t="shared" si="108"/>
        <v>LEEMCFIgnore</v>
      </c>
      <c r="B2340" s="37" t="str">
        <f>VLOOKUP(L2340,Mapping!D:F,3,0)</f>
        <v>Ignore</v>
      </c>
      <c r="C2340" s="37" t="str">
        <f>VLOOKUP(L2340,Mapping!D:G,4,0)</f>
        <v>Ignore</v>
      </c>
      <c r="D2340" s="38">
        <f t="shared" si="109"/>
        <v>0</v>
      </c>
      <c r="E2340" s="38">
        <f t="shared" si="110"/>
        <v>-30.130032793000002</v>
      </c>
      <c r="F2340" s="37">
        <f>VLOOKUP(L2340,Mapping!D:H,5,0)</f>
        <v>0</v>
      </c>
      <c r="G2340" t="s">
        <v>562</v>
      </c>
      <c r="H2340" t="s">
        <v>2072</v>
      </c>
      <c r="I2340" t="s">
        <v>2209</v>
      </c>
      <c r="J2340">
        <v>303000</v>
      </c>
      <c r="K2340" t="s">
        <v>626</v>
      </c>
      <c r="L2340">
        <v>390001</v>
      </c>
      <c r="M2340">
        <v>0</v>
      </c>
      <c r="N2340" t="s">
        <v>632</v>
      </c>
      <c r="O2340" t="s">
        <v>565</v>
      </c>
      <c r="P2340">
        <v>-301300327.93000001</v>
      </c>
      <c r="Q2340">
        <v>0</v>
      </c>
      <c r="R2340">
        <v>0</v>
      </c>
      <c r="S2340">
        <v>0</v>
      </c>
      <c r="T2340">
        <v>-301300327.93000001</v>
      </c>
      <c r="U2340">
        <v>0</v>
      </c>
      <c r="V2340">
        <v>-301300327.93000001</v>
      </c>
      <c r="W2340">
        <v>0</v>
      </c>
      <c r="X2340">
        <v>0</v>
      </c>
      <c r="Y2340">
        <v>0</v>
      </c>
      <c r="Z2340">
        <v>-301300327.93000001</v>
      </c>
      <c r="AA2340">
        <v>0</v>
      </c>
    </row>
    <row r="2341" spans="1:27" ht="15" customHeight="1" x14ac:dyDescent="0.25">
      <c r="A2341" s="37" t="str">
        <f t="shared" si="108"/>
        <v>LEEMCFIgnore</v>
      </c>
      <c r="B2341" s="37" t="str">
        <f>VLOOKUP(L2341,Mapping!D:F,3,0)</f>
        <v>Ignore</v>
      </c>
      <c r="C2341" s="37" t="str">
        <f>VLOOKUP(L2341,Mapping!D:G,4,0)</f>
        <v>Ignore</v>
      </c>
      <c r="D2341" s="38">
        <f t="shared" si="109"/>
        <v>0</v>
      </c>
      <c r="E2341" s="38">
        <f t="shared" si="110"/>
        <v>-1.594046498</v>
      </c>
      <c r="F2341" s="37">
        <f>VLOOKUP(L2341,Mapping!D:H,5,0)</f>
        <v>0</v>
      </c>
      <c r="G2341" t="s">
        <v>562</v>
      </c>
      <c r="H2341" t="s">
        <v>2072</v>
      </c>
      <c r="I2341" t="s">
        <v>2209</v>
      </c>
      <c r="J2341">
        <v>303000</v>
      </c>
      <c r="K2341" t="s">
        <v>626</v>
      </c>
      <c r="L2341">
        <v>390002</v>
      </c>
      <c r="M2341">
        <v>0</v>
      </c>
      <c r="N2341" t="s">
        <v>633</v>
      </c>
      <c r="O2341" t="s">
        <v>565</v>
      </c>
      <c r="P2341">
        <v>-15940464.98</v>
      </c>
      <c r="Q2341">
        <v>0</v>
      </c>
      <c r="R2341">
        <v>0</v>
      </c>
      <c r="S2341">
        <v>0</v>
      </c>
      <c r="T2341">
        <v>-15940464.98</v>
      </c>
      <c r="U2341">
        <v>0</v>
      </c>
      <c r="V2341">
        <v>-15940464.98</v>
      </c>
      <c r="W2341">
        <v>0</v>
      </c>
      <c r="X2341">
        <v>0</v>
      </c>
      <c r="Y2341">
        <v>0</v>
      </c>
      <c r="Z2341">
        <v>-15940464.98</v>
      </c>
      <c r="AA2341">
        <v>0</v>
      </c>
    </row>
    <row r="2342" spans="1:27" ht="15" customHeight="1" x14ac:dyDescent="0.25">
      <c r="A2342" s="37" t="str">
        <f t="shared" si="108"/>
        <v>LEEMCFIgnore</v>
      </c>
      <c r="B2342" s="37" t="str">
        <f>VLOOKUP(L2342,Mapping!D:F,3,0)</f>
        <v>Ignore</v>
      </c>
      <c r="C2342" s="37" t="str">
        <f>VLOOKUP(L2342,Mapping!D:G,4,0)</f>
        <v>Ignore</v>
      </c>
      <c r="D2342" s="38">
        <f t="shared" si="109"/>
        <v>0</v>
      </c>
      <c r="E2342" s="38">
        <f t="shared" si="110"/>
        <v>-1.3183505769999999</v>
      </c>
      <c r="F2342" s="37">
        <f>VLOOKUP(L2342,Mapping!D:H,5,0)</f>
        <v>0</v>
      </c>
      <c r="G2342" t="s">
        <v>562</v>
      </c>
      <c r="H2342" t="s">
        <v>2072</v>
      </c>
      <c r="I2342" t="s">
        <v>2209</v>
      </c>
      <c r="J2342">
        <v>303000</v>
      </c>
      <c r="K2342" t="s">
        <v>626</v>
      </c>
      <c r="L2342">
        <v>390405</v>
      </c>
      <c r="M2342">
        <v>0</v>
      </c>
      <c r="N2342" t="s">
        <v>634</v>
      </c>
      <c r="O2342" t="s">
        <v>565</v>
      </c>
      <c r="P2342">
        <v>-13183505.77</v>
      </c>
      <c r="Q2342">
        <v>0</v>
      </c>
      <c r="R2342">
        <v>0</v>
      </c>
      <c r="S2342">
        <v>0</v>
      </c>
      <c r="T2342">
        <v>-13183505.77</v>
      </c>
      <c r="U2342">
        <v>0</v>
      </c>
      <c r="V2342">
        <v>-13183505.77</v>
      </c>
      <c r="W2342">
        <v>0</v>
      </c>
      <c r="X2342">
        <v>0</v>
      </c>
      <c r="Y2342">
        <v>0</v>
      </c>
      <c r="Z2342">
        <v>-13183505.77</v>
      </c>
      <c r="AA2342">
        <v>0</v>
      </c>
    </row>
    <row r="2343" spans="1:27" ht="15" customHeight="1" x14ac:dyDescent="0.25">
      <c r="A2343" s="37" t="str">
        <f t="shared" si="108"/>
        <v>LEEMCFIgnore</v>
      </c>
      <c r="B2343" s="37" t="str">
        <f>VLOOKUP(L2343,Mapping!D:F,3,0)</f>
        <v>Ignore</v>
      </c>
      <c r="C2343" s="37" t="str">
        <f>VLOOKUP(L2343,Mapping!D:G,4,0)</f>
        <v>Ignore</v>
      </c>
      <c r="D2343" s="38">
        <f t="shared" si="109"/>
        <v>0</v>
      </c>
      <c r="E2343" s="38">
        <f t="shared" si="110"/>
        <v>1.8970650000000001E-3</v>
      </c>
      <c r="F2343" s="37">
        <f>VLOOKUP(L2343,Mapping!D:H,5,0)</f>
        <v>0</v>
      </c>
      <c r="G2343" t="s">
        <v>562</v>
      </c>
      <c r="H2343" t="s">
        <v>2072</v>
      </c>
      <c r="I2343" t="s">
        <v>2209</v>
      </c>
      <c r="J2343">
        <v>303000</v>
      </c>
      <c r="K2343" t="s">
        <v>626</v>
      </c>
      <c r="L2343">
        <v>390406</v>
      </c>
      <c r="M2343">
        <v>0</v>
      </c>
      <c r="N2343" t="s">
        <v>935</v>
      </c>
      <c r="O2343" t="s">
        <v>565</v>
      </c>
      <c r="P2343">
        <v>0</v>
      </c>
      <c r="Q2343">
        <v>18970.650000000001</v>
      </c>
      <c r="R2343">
        <v>0</v>
      </c>
      <c r="S2343">
        <v>0</v>
      </c>
      <c r="T2343">
        <v>0</v>
      </c>
      <c r="U2343">
        <v>18970.650000000001</v>
      </c>
      <c r="V2343">
        <v>0</v>
      </c>
      <c r="W2343">
        <v>18970.650000000001</v>
      </c>
      <c r="X2343">
        <v>0</v>
      </c>
      <c r="Y2343">
        <v>0</v>
      </c>
      <c r="Z2343">
        <v>0</v>
      </c>
      <c r="AA2343">
        <v>18970.650000000001</v>
      </c>
    </row>
    <row r="2344" spans="1:27" ht="15" customHeight="1" x14ac:dyDescent="0.25">
      <c r="A2344" s="37" t="str">
        <f t="shared" si="108"/>
        <v>LEEMCFIgnore</v>
      </c>
      <c r="B2344" s="37" t="str">
        <f>VLOOKUP(L2344,Mapping!D:F,3,0)</f>
        <v>Ignore</v>
      </c>
      <c r="C2344" s="37" t="str">
        <f>VLOOKUP(L2344,Mapping!D:G,4,0)</f>
        <v>Ignore</v>
      </c>
      <c r="D2344" s="38">
        <f t="shared" si="109"/>
        <v>0</v>
      </c>
      <c r="E2344" s="38">
        <f t="shared" si="110"/>
        <v>-0.33748916899999998</v>
      </c>
      <c r="F2344" s="37">
        <f>VLOOKUP(L2344,Mapping!D:H,5,0)</f>
        <v>0</v>
      </c>
      <c r="G2344" t="s">
        <v>562</v>
      </c>
      <c r="H2344" t="s">
        <v>2072</v>
      </c>
      <c r="I2344" t="s">
        <v>2209</v>
      </c>
      <c r="J2344">
        <v>303000</v>
      </c>
      <c r="K2344" t="s">
        <v>626</v>
      </c>
      <c r="L2344">
        <v>390445</v>
      </c>
      <c r="M2344">
        <v>0</v>
      </c>
      <c r="N2344" t="s">
        <v>635</v>
      </c>
      <c r="O2344" t="s">
        <v>565</v>
      </c>
      <c r="P2344">
        <v>-3374891.69</v>
      </c>
      <c r="Q2344">
        <v>0</v>
      </c>
      <c r="R2344">
        <v>0</v>
      </c>
      <c r="S2344">
        <v>0</v>
      </c>
      <c r="T2344">
        <v>-3374891.69</v>
      </c>
      <c r="U2344">
        <v>0</v>
      </c>
      <c r="V2344">
        <v>-3374891.69</v>
      </c>
      <c r="W2344">
        <v>0</v>
      </c>
      <c r="X2344">
        <v>0</v>
      </c>
      <c r="Y2344">
        <v>0</v>
      </c>
      <c r="Z2344">
        <v>-3374891.69</v>
      </c>
      <c r="AA2344">
        <v>0</v>
      </c>
    </row>
    <row r="2345" spans="1:27" ht="15" customHeight="1" x14ac:dyDescent="0.25">
      <c r="A2345" s="37" t="str">
        <f t="shared" si="108"/>
        <v>LEEMCFIgnore</v>
      </c>
      <c r="B2345" s="37" t="str">
        <f>VLOOKUP(L2345,Mapping!D:F,3,0)</f>
        <v>Ignore</v>
      </c>
      <c r="C2345" s="37" t="str">
        <f>VLOOKUP(L2345,Mapping!D:G,4,0)</f>
        <v>Ignore</v>
      </c>
      <c r="D2345" s="38">
        <f t="shared" si="109"/>
        <v>0</v>
      </c>
      <c r="E2345" s="38">
        <f t="shared" si="110"/>
        <v>-7.4432300000000007E-2</v>
      </c>
      <c r="F2345" s="37">
        <f>VLOOKUP(L2345,Mapping!D:H,5,0)</f>
        <v>0</v>
      </c>
      <c r="G2345" t="s">
        <v>562</v>
      </c>
      <c r="H2345" t="s">
        <v>2072</v>
      </c>
      <c r="I2345" t="s">
        <v>2209</v>
      </c>
      <c r="J2345">
        <v>303000</v>
      </c>
      <c r="K2345" t="s">
        <v>626</v>
      </c>
      <c r="L2345">
        <v>390446</v>
      </c>
      <c r="M2345">
        <v>0</v>
      </c>
      <c r="N2345" t="s">
        <v>636</v>
      </c>
      <c r="O2345" t="s">
        <v>565</v>
      </c>
      <c r="P2345">
        <v>-744323</v>
      </c>
      <c r="Q2345">
        <v>0</v>
      </c>
      <c r="R2345">
        <v>0</v>
      </c>
      <c r="S2345">
        <v>0</v>
      </c>
      <c r="T2345">
        <v>-744323</v>
      </c>
      <c r="U2345">
        <v>0</v>
      </c>
      <c r="V2345">
        <v>-744323</v>
      </c>
      <c r="W2345">
        <v>0</v>
      </c>
      <c r="X2345">
        <v>0</v>
      </c>
      <c r="Y2345">
        <v>0</v>
      </c>
      <c r="Z2345">
        <v>-744323</v>
      </c>
      <c r="AA2345">
        <v>0</v>
      </c>
    </row>
    <row r="2346" spans="1:27" ht="15" customHeight="1" x14ac:dyDescent="0.25">
      <c r="A2346" s="37" t="str">
        <f t="shared" si="108"/>
        <v>LEEMCF5.3</v>
      </c>
      <c r="B2346" s="37">
        <f>VLOOKUP(L2346,Mapping!D:F,3,0)</f>
        <v>5.3</v>
      </c>
      <c r="C2346" s="37" t="str">
        <f>VLOOKUP(L2346,Mapping!D:G,4,0)</f>
        <v>Ignore</v>
      </c>
      <c r="D2346" s="38">
        <f t="shared" si="109"/>
        <v>16.818875221999999</v>
      </c>
      <c r="E2346" s="38">
        <f t="shared" si="110"/>
        <v>56.083285835000005</v>
      </c>
      <c r="F2346" s="37">
        <f>VLOOKUP(L2346,Mapping!D:H,5,0)</f>
        <v>0</v>
      </c>
      <c r="G2346" t="s">
        <v>562</v>
      </c>
      <c r="H2346" t="s">
        <v>2072</v>
      </c>
      <c r="I2346" t="s">
        <v>2209</v>
      </c>
      <c r="J2346">
        <v>410000</v>
      </c>
      <c r="K2346" t="s">
        <v>637</v>
      </c>
      <c r="L2346">
        <v>411100</v>
      </c>
      <c r="M2346">
        <v>0</v>
      </c>
      <c r="N2346" t="s">
        <v>694</v>
      </c>
      <c r="O2346" t="s">
        <v>565</v>
      </c>
      <c r="P2346">
        <v>0</v>
      </c>
      <c r="Q2346">
        <v>392644106.13</v>
      </c>
      <c r="R2346">
        <v>0</v>
      </c>
      <c r="S2346">
        <v>168188752.22</v>
      </c>
      <c r="T2346">
        <v>0</v>
      </c>
      <c r="U2346">
        <v>560832858.35000002</v>
      </c>
      <c r="V2346">
        <v>0</v>
      </c>
      <c r="W2346">
        <v>392644106.13</v>
      </c>
      <c r="X2346">
        <v>0</v>
      </c>
      <c r="Y2346">
        <v>168188752.22</v>
      </c>
      <c r="Z2346">
        <v>0</v>
      </c>
      <c r="AA2346">
        <v>560832858.35000002</v>
      </c>
    </row>
    <row r="2347" spans="1:27" ht="15" customHeight="1" x14ac:dyDescent="0.25">
      <c r="A2347" s="37" t="str">
        <f t="shared" si="108"/>
        <v>LEEMCFIgnore</v>
      </c>
      <c r="B2347" s="37" t="str">
        <f>VLOOKUP(L2347,Mapping!D:F,3,0)</f>
        <v>Ignore</v>
      </c>
      <c r="C2347" s="37" t="str">
        <f>VLOOKUP(L2347,Mapping!D:G,4,0)</f>
        <v>Ignore</v>
      </c>
      <c r="D2347" s="38">
        <f t="shared" si="109"/>
        <v>-56.993168102999995</v>
      </c>
      <c r="E2347" s="38">
        <f t="shared" si="110"/>
        <v>71.719084651000003</v>
      </c>
      <c r="F2347" s="37">
        <f>VLOOKUP(L2347,Mapping!D:H,5,0)</f>
        <v>0</v>
      </c>
      <c r="G2347" t="s">
        <v>562</v>
      </c>
      <c r="H2347" t="s">
        <v>2072</v>
      </c>
      <c r="I2347" t="s">
        <v>2209</v>
      </c>
      <c r="J2347">
        <v>430000</v>
      </c>
      <c r="K2347" t="s">
        <v>643</v>
      </c>
      <c r="L2347">
        <v>431100</v>
      </c>
      <c r="M2347">
        <v>0</v>
      </c>
      <c r="N2347" t="s">
        <v>727</v>
      </c>
      <c r="O2347" t="s">
        <v>565</v>
      </c>
      <c r="P2347">
        <v>0</v>
      </c>
      <c r="Q2347">
        <v>1287122527.54</v>
      </c>
      <c r="R2347">
        <v>-569931681.02999997</v>
      </c>
      <c r="S2347">
        <v>0</v>
      </c>
      <c r="T2347">
        <v>0</v>
      </c>
      <c r="U2347">
        <v>717190846.50999999</v>
      </c>
      <c r="V2347">
        <v>0</v>
      </c>
      <c r="W2347">
        <v>1287122527.54</v>
      </c>
      <c r="X2347">
        <v>-569931681.02999997</v>
      </c>
      <c r="Y2347">
        <v>0</v>
      </c>
      <c r="Z2347">
        <v>0</v>
      </c>
      <c r="AA2347">
        <v>717190846.50999999</v>
      </c>
    </row>
    <row r="2348" spans="1:27" ht="15" customHeight="1" x14ac:dyDescent="0.25">
      <c r="A2348" s="37" t="str">
        <f t="shared" si="108"/>
        <v>LEEMCF5.1</v>
      </c>
      <c r="B2348" s="37">
        <f>VLOOKUP(L2348,Mapping!D:F,3,0)</f>
        <v>5.0999999999999996</v>
      </c>
      <c r="C2348" s="37" t="str">
        <f>VLOOKUP(L2348,Mapping!D:G,4,0)</f>
        <v>Ignore</v>
      </c>
      <c r="D2348" s="38">
        <f t="shared" si="109"/>
        <v>0.88749367499999998</v>
      </c>
      <c r="E2348" s="38">
        <f t="shared" si="110"/>
        <v>2.37294553</v>
      </c>
      <c r="F2348" s="37">
        <f>VLOOKUP(L2348,Mapping!D:H,5,0)</f>
        <v>0</v>
      </c>
      <c r="G2348" t="s">
        <v>562</v>
      </c>
      <c r="H2348" t="s">
        <v>2072</v>
      </c>
      <c r="I2348" t="s">
        <v>2209</v>
      </c>
      <c r="J2348">
        <v>450000</v>
      </c>
      <c r="K2348" t="s">
        <v>647</v>
      </c>
      <c r="L2348">
        <v>451100</v>
      </c>
      <c r="M2348">
        <v>0</v>
      </c>
      <c r="N2348" t="s">
        <v>695</v>
      </c>
      <c r="O2348" t="s">
        <v>565</v>
      </c>
      <c r="P2348">
        <v>0</v>
      </c>
      <c r="Q2348">
        <v>14854518.550000001</v>
      </c>
      <c r="R2348">
        <v>0</v>
      </c>
      <c r="S2348">
        <v>8874936.75</v>
      </c>
      <c r="T2348">
        <v>0</v>
      </c>
      <c r="U2348">
        <v>23729455.300000001</v>
      </c>
      <c r="V2348">
        <v>0</v>
      </c>
      <c r="W2348">
        <v>14854518.550000001</v>
      </c>
      <c r="X2348">
        <v>0</v>
      </c>
      <c r="Y2348">
        <v>8874936.75</v>
      </c>
      <c r="Z2348">
        <v>0</v>
      </c>
      <c r="AA2348">
        <v>23729455.300000001</v>
      </c>
    </row>
    <row r="2349" spans="1:27" ht="15" customHeight="1" x14ac:dyDescent="0.25">
      <c r="A2349" s="37" t="str">
        <f t="shared" si="108"/>
        <v>LEEMCF5.2</v>
      </c>
      <c r="B2349" s="37">
        <f>VLOOKUP(L2349,Mapping!D:F,3,0)</f>
        <v>5.2</v>
      </c>
      <c r="C2349" s="37" t="str">
        <f>VLOOKUP(L2349,Mapping!D:G,4,0)</f>
        <v>Ignore</v>
      </c>
      <c r="D2349" s="38">
        <f t="shared" si="109"/>
        <v>1.8361270000000001E-3</v>
      </c>
      <c r="E2349" s="38">
        <f t="shared" si="110"/>
        <v>4.2303110000000005E-3</v>
      </c>
      <c r="F2349" s="37">
        <f>VLOOKUP(L2349,Mapping!D:H,5,0)</f>
        <v>0</v>
      </c>
      <c r="G2349" t="s">
        <v>562</v>
      </c>
      <c r="H2349" t="s">
        <v>2072</v>
      </c>
      <c r="I2349" t="s">
        <v>2209</v>
      </c>
      <c r="J2349">
        <v>450000</v>
      </c>
      <c r="K2349" t="s">
        <v>647</v>
      </c>
      <c r="L2349">
        <v>452111</v>
      </c>
      <c r="M2349">
        <v>0</v>
      </c>
      <c r="N2349" t="s">
        <v>649</v>
      </c>
      <c r="O2349" t="s">
        <v>565</v>
      </c>
      <c r="P2349">
        <v>0</v>
      </c>
      <c r="Q2349">
        <v>23941.84</v>
      </c>
      <c r="R2349">
        <v>0</v>
      </c>
      <c r="S2349">
        <v>18361.27</v>
      </c>
      <c r="T2349">
        <v>0</v>
      </c>
      <c r="U2349">
        <v>42303.11</v>
      </c>
      <c r="V2349">
        <v>0</v>
      </c>
      <c r="W2349">
        <v>23941.84</v>
      </c>
      <c r="X2349">
        <v>0</v>
      </c>
      <c r="Y2349">
        <v>18361.27</v>
      </c>
      <c r="Z2349">
        <v>0</v>
      </c>
      <c r="AA2349">
        <v>42303.11</v>
      </c>
    </row>
    <row r="2350" spans="1:27" ht="15" customHeight="1" x14ac:dyDescent="0.25">
      <c r="A2350" s="37" t="str">
        <f t="shared" si="108"/>
        <v>LEEMCF5.2</v>
      </c>
      <c r="B2350" s="37">
        <f>VLOOKUP(L2350,Mapping!D:F,3,0)</f>
        <v>5.2</v>
      </c>
      <c r="C2350" s="37" t="str">
        <f>VLOOKUP(L2350,Mapping!D:G,4,0)</f>
        <v>Ignore</v>
      </c>
      <c r="D2350" s="38">
        <f t="shared" si="109"/>
        <v>0.226537188</v>
      </c>
      <c r="E2350" s="38">
        <f t="shared" si="110"/>
        <v>0.45114677800000003</v>
      </c>
      <c r="F2350" s="37">
        <f>VLOOKUP(L2350,Mapping!D:H,5,0)</f>
        <v>0</v>
      </c>
      <c r="G2350" t="s">
        <v>562</v>
      </c>
      <c r="H2350" t="s">
        <v>2072</v>
      </c>
      <c r="I2350" t="s">
        <v>2209</v>
      </c>
      <c r="J2350">
        <v>450000</v>
      </c>
      <c r="K2350" t="s">
        <v>647</v>
      </c>
      <c r="L2350">
        <v>452247</v>
      </c>
      <c r="M2350">
        <v>0</v>
      </c>
      <c r="N2350" t="s">
        <v>655</v>
      </c>
      <c r="O2350" t="s">
        <v>565</v>
      </c>
      <c r="P2350">
        <v>0</v>
      </c>
      <c r="Q2350">
        <v>2246095.9</v>
      </c>
      <c r="R2350">
        <v>0</v>
      </c>
      <c r="S2350">
        <v>2265371.88</v>
      </c>
      <c r="T2350">
        <v>0</v>
      </c>
      <c r="U2350">
        <v>4511467.78</v>
      </c>
      <c r="V2350">
        <v>0</v>
      </c>
      <c r="W2350">
        <v>2246095.9</v>
      </c>
      <c r="X2350">
        <v>0</v>
      </c>
      <c r="Y2350">
        <v>2265371.88</v>
      </c>
      <c r="Z2350">
        <v>0</v>
      </c>
      <c r="AA2350">
        <v>4511467.78</v>
      </c>
    </row>
    <row r="2351" spans="1:27" ht="15" customHeight="1" x14ac:dyDescent="0.25">
      <c r="A2351" s="37" t="str">
        <f t="shared" si="108"/>
        <v>LEEMCF5.5</v>
      </c>
      <c r="B2351" s="37">
        <f>VLOOKUP(L2351,Mapping!D:F,3,0)</f>
        <v>5.5</v>
      </c>
      <c r="C2351" s="37" t="str">
        <f>VLOOKUP(L2351,Mapping!D:G,4,0)</f>
        <v>Ignore</v>
      </c>
      <c r="D2351" s="38">
        <f t="shared" si="109"/>
        <v>2.260696E-3</v>
      </c>
      <c r="E2351" s="38">
        <f t="shared" si="110"/>
        <v>2.2880209999999999E-3</v>
      </c>
      <c r="F2351" s="37">
        <f>VLOOKUP(L2351,Mapping!D:H,5,0)</f>
        <v>0</v>
      </c>
      <c r="G2351" t="s">
        <v>562</v>
      </c>
      <c r="H2351" t="s">
        <v>2072</v>
      </c>
      <c r="I2351" t="s">
        <v>2209</v>
      </c>
      <c r="J2351">
        <v>460000</v>
      </c>
      <c r="K2351" t="s">
        <v>656</v>
      </c>
      <c r="L2351">
        <v>452233</v>
      </c>
      <c r="M2351">
        <v>0</v>
      </c>
      <c r="N2351" t="s">
        <v>657</v>
      </c>
      <c r="O2351" t="s">
        <v>565</v>
      </c>
      <c r="P2351">
        <v>0</v>
      </c>
      <c r="Q2351">
        <v>273.25</v>
      </c>
      <c r="R2351">
        <v>0</v>
      </c>
      <c r="S2351">
        <v>22606.959999999999</v>
      </c>
      <c r="T2351">
        <v>0</v>
      </c>
      <c r="U2351">
        <v>22880.21</v>
      </c>
      <c r="V2351">
        <v>0</v>
      </c>
      <c r="W2351">
        <v>273.25</v>
      </c>
      <c r="X2351">
        <v>0</v>
      </c>
      <c r="Y2351">
        <v>22606.959999999999</v>
      </c>
      <c r="Z2351">
        <v>0</v>
      </c>
      <c r="AA2351">
        <v>22880.21</v>
      </c>
    </row>
    <row r="2352" spans="1:27" ht="15" customHeight="1" x14ac:dyDescent="0.25">
      <c r="A2352" s="37" t="str">
        <f t="shared" si="108"/>
        <v>LEEMCF5.5</v>
      </c>
      <c r="B2352" s="37">
        <f>VLOOKUP(L2352,Mapping!D:F,3,0)</f>
        <v>5.5</v>
      </c>
      <c r="C2352" s="37" t="str">
        <f>VLOOKUP(L2352,Mapping!D:G,4,0)</f>
        <v>Ignore</v>
      </c>
      <c r="D2352" s="38">
        <f t="shared" si="109"/>
        <v>2.8132604999999998E-2</v>
      </c>
      <c r="E2352" s="38">
        <f t="shared" si="110"/>
        <v>7.1589422999999999E-2</v>
      </c>
      <c r="F2352" s="37">
        <f>VLOOKUP(L2352,Mapping!D:H,5,0)</f>
        <v>0</v>
      </c>
      <c r="G2352" t="s">
        <v>562</v>
      </c>
      <c r="H2352" t="s">
        <v>2072</v>
      </c>
      <c r="I2352" t="s">
        <v>2209</v>
      </c>
      <c r="J2352">
        <v>460000</v>
      </c>
      <c r="K2352" t="s">
        <v>656</v>
      </c>
      <c r="L2352">
        <v>455103</v>
      </c>
      <c r="M2352">
        <v>0</v>
      </c>
      <c r="N2352" t="s">
        <v>658</v>
      </c>
      <c r="O2352" t="s">
        <v>565</v>
      </c>
      <c r="P2352">
        <v>0</v>
      </c>
      <c r="Q2352">
        <v>434568.18</v>
      </c>
      <c r="R2352">
        <v>0</v>
      </c>
      <c r="S2352">
        <v>281326.05</v>
      </c>
      <c r="T2352">
        <v>0</v>
      </c>
      <c r="U2352">
        <v>715894.23</v>
      </c>
      <c r="V2352">
        <v>0</v>
      </c>
      <c r="W2352">
        <v>434568.18</v>
      </c>
      <c r="X2352">
        <v>0</v>
      </c>
      <c r="Y2352">
        <v>281326.05</v>
      </c>
      <c r="Z2352">
        <v>0</v>
      </c>
      <c r="AA2352">
        <v>715894.23</v>
      </c>
    </row>
    <row r="2353" spans="1:27" ht="15" customHeight="1" x14ac:dyDescent="0.25">
      <c r="A2353" s="37" t="str">
        <f t="shared" si="108"/>
        <v>LEEMCF5.5</v>
      </c>
      <c r="B2353" s="37">
        <f>VLOOKUP(L2353,Mapping!D:F,3,0)</f>
        <v>5.5</v>
      </c>
      <c r="C2353" s="37" t="str">
        <f>VLOOKUP(L2353,Mapping!D:G,4,0)</f>
        <v>Ignore</v>
      </c>
      <c r="D2353" s="38">
        <f t="shared" si="109"/>
        <v>7.3942999999999993E-5</v>
      </c>
      <c r="E2353" s="38">
        <f t="shared" si="110"/>
        <v>4.9842300000000001E-4</v>
      </c>
      <c r="F2353" s="37">
        <f>VLOOKUP(L2353,Mapping!D:H,5,0)</f>
        <v>0</v>
      </c>
      <c r="G2353" t="s">
        <v>562</v>
      </c>
      <c r="H2353" t="s">
        <v>2072</v>
      </c>
      <c r="I2353" t="s">
        <v>2209</v>
      </c>
      <c r="J2353">
        <v>460000</v>
      </c>
      <c r="K2353" t="s">
        <v>656</v>
      </c>
      <c r="L2353">
        <v>460000</v>
      </c>
      <c r="M2353">
        <v>0</v>
      </c>
      <c r="N2353" t="s">
        <v>706</v>
      </c>
      <c r="O2353" t="s">
        <v>565</v>
      </c>
      <c r="P2353">
        <v>0</v>
      </c>
      <c r="Q2353">
        <v>4244.8</v>
      </c>
      <c r="R2353">
        <v>0</v>
      </c>
      <c r="S2353">
        <v>739.43</v>
      </c>
      <c r="T2353">
        <v>0</v>
      </c>
      <c r="U2353">
        <v>4984.2300000000005</v>
      </c>
      <c r="V2353">
        <v>0</v>
      </c>
      <c r="W2353">
        <v>4244.8</v>
      </c>
      <c r="X2353">
        <v>0</v>
      </c>
      <c r="Y2353">
        <v>739.43</v>
      </c>
      <c r="Z2353">
        <v>0</v>
      </c>
      <c r="AA2353">
        <v>4984.2300000000005</v>
      </c>
    </row>
    <row r="2354" spans="1:27" ht="15" customHeight="1" x14ac:dyDescent="0.25">
      <c r="A2354" s="37" t="str">
        <f t="shared" si="108"/>
        <v>LEEMCF5.5</v>
      </c>
      <c r="B2354" s="37">
        <f>VLOOKUP(L2354,Mapping!D:F,3,0)</f>
        <v>5.5</v>
      </c>
      <c r="C2354" s="37" t="str">
        <f>VLOOKUP(L2354,Mapping!D:G,4,0)</f>
        <v>Ignore</v>
      </c>
      <c r="D2354" s="38">
        <f t="shared" si="109"/>
        <v>2.8993599999999997E-3</v>
      </c>
      <c r="E2354" s="38">
        <f t="shared" si="110"/>
        <v>4.6005430000000003E-3</v>
      </c>
      <c r="F2354" s="37">
        <f>VLOOKUP(L2354,Mapping!D:H,5,0)</f>
        <v>0</v>
      </c>
      <c r="G2354" t="s">
        <v>562</v>
      </c>
      <c r="H2354" t="s">
        <v>2072</v>
      </c>
      <c r="I2354" t="s">
        <v>2209</v>
      </c>
      <c r="J2354">
        <v>460000</v>
      </c>
      <c r="K2354" t="s">
        <v>656</v>
      </c>
      <c r="L2354">
        <v>460100</v>
      </c>
      <c r="M2354">
        <v>0</v>
      </c>
      <c r="N2354" t="s">
        <v>729</v>
      </c>
      <c r="O2354" t="s">
        <v>565</v>
      </c>
      <c r="P2354">
        <v>0</v>
      </c>
      <c r="Q2354">
        <v>17011.830000000002</v>
      </c>
      <c r="R2354">
        <v>0</v>
      </c>
      <c r="S2354">
        <v>28993.599999999999</v>
      </c>
      <c r="T2354">
        <v>0</v>
      </c>
      <c r="U2354">
        <v>46005.43</v>
      </c>
      <c r="V2354">
        <v>0</v>
      </c>
      <c r="W2354">
        <v>17011.830000000002</v>
      </c>
      <c r="X2354">
        <v>0</v>
      </c>
      <c r="Y2354">
        <v>28993.599999999999</v>
      </c>
      <c r="Z2354">
        <v>0</v>
      </c>
      <c r="AA2354">
        <v>46005.43</v>
      </c>
    </row>
    <row r="2355" spans="1:27" ht="15" customHeight="1" x14ac:dyDescent="0.25">
      <c r="A2355" s="37" t="str">
        <f t="shared" si="108"/>
        <v>LEEMCF5.5</v>
      </c>
      <c r="B2355" s="37">
        <f>VLOOKUP(L2355,Mapping!D:F,3,0)</f>
        <v>5.5</v>
      </c>
      <c r="C2355" s="37" t="str">
        <f>VLOOKUP(L2355,Mapping!D:G,4,0)</f>
        <v>Ignore</v>
      </c>
      <c r="D2355" s="38">
        <f t="shared" si="109"/>
        <v>-2.8555810000000003E-3</v>
      </c>
      <c r="E2355" s="38">
        <f t="shared" si="110"/>
        <v>-2.0397650000000002E-3</v>
      </c>
      <c r="F2355" s="37">
        <f>VLOOKUP(L2355,Mapping!D:H,5,0)</f>
        <v>0</v>
      </c>
      <c r="G2355" t="s">
        <v>562</v>
      </c>
      <c r="H2355" t="s">
        <v>2072</v>
      </c>
      <c r="I2355" t="s">
        <v>2209</v>
      </c>
      <c r="J2355">
        <v>460000</v>
      </c>
      <c r="K2355" t="s">
        <v>656</v>
      </c>
      <c r="L2355">
        <v>460101</v>
      </c>
      <c r="M2355">
        <v>0</v>
      </c>
      <c r="N2355" t="s">
        <v>732</v>
      </c>
      <c r="O2355" t="s">
        <v>565</v>
      </c>
      <c r="P2355">
        <v>0</v>
      </c>
      <c r="Q2355">
        <v>8158.16</v>
      </c>
      <c r="R2355">
        <v>-28555.81</v>
      </c>
      <c r="S2355">
        <v>0</v>
      </c>
      <c r="T2355">
        <v>-20397.650000000001</v>
      </c>
      <c r="U2355">
        <v>0</v>
      </c>
      <c r="V2355">
        <v>0</v>
      </c>
      <c r="W2355">
        <v>8158.16</v>
      </c>
      <c r="X2355">
        <v>-28555.81</v>
      </c>
      <c r="Y2355">
        <v>0</v>
      </c>
      <c r="Z2355">
        <v>-20397.650000000001</v>
      </c>
      <c r="AA2355">
        <v>0</v>
      </c>
    </row>
    <row r="2356" spans="1:27" ht="15" customHeight="1" x14ac:dyDescent="0.25">
      <c r="A2356" s="37" t="str">
        <f t="shared" si="108"/>
        <v>LEEMCF5.5</v>
      </c>
      <c r="B2356" s="37">
        <f>VLOOKUP(L2356,Mapping!D:F,3,0)</f>
        <v>5.5</v>
      </c>
      <c r="C2356" s="37" t="str">
        <f>VLOOKUP(L2356,Mapping!D:G,4,0)</f>
        <v>Ignore</v>
      </c>
      <c r="D2356" s="38">
        <f t="shared" si="109"/>
        <v>-3.6090000000000005E-6</v>
      </c>
      <c r="E2356" s="38">
        <f t="shared" si="110"/>
        <v>-2.3384000000000002E-5</v>
      </c>
      <c r="F2356" s="37">
        <f>VLOOKUP(L2356,Mapping!D:H,5,0)</f>
        <v>0</v>
      </c>
      <c r="G2356" t="s">
        <v>562</v>
      </c>
      <c r="H2356" t="s">
        <v>2072</v>
      </c>
      <c r="I2356" t="s">
        <v>2209</v>
      </c>
      <c r="J2356">
        <v>460000</v>
      </c>
      <c r="K2356" t="s">
        <v>656</v>
      </c>
      <c r="L2356">
        <v>460102</v>
      </c>
      <c r="M2356">
        <v>0</v>
      </c>
      <c r="N2356" t="s">
        <v>733</v>
      </c>
      <c r="O2356" t="s">
        <v>565</v>
      </c>
      <c r="P2356">
        <v>-197.75</v>
      </c>
      <c r="Q2356">
        <v>0</v>
      </c>
      <c r="R2356">
        <v>-36.090000000000003</v>
      </c>
      <c r="S2356">
        <v>0</v>
      </c>
      <c r="T2356">
        <v>-233.84</v>
      </c>
      <c r="U2356">
        <v>0</v>
      </c>
      <c r="V2356">
        <v>-197.75</v>
      </c>
      <c r="W2356">
        <v>0</v>
      </c>
      <c r="X2356">
        <v>-36.090000000000003</v>
      </c>
      <c r="Y2356">
        <v>0</v>
      </c>
      <c r="Z2356">
        <v>-233.84</v>
      </c>
      <c r="AA2356">
        <v>0</v>
      </c>
    </row>
    <row r="2357" spans="1:27" ht="15" customHeight="1" x14ac:dyDescent="0.25">
      <c r="A2357" s="37" t="str">
        <f t="shared" si="108"/>
        <v>LEEMCF5.5</v>
      </c>
      <c r="B2357" s="37">
        <f>VLOOKUP(L2357,Mapping!D:F,3,0)</f>
        <v>5.5</v>
      </c>
      <c r="C2357" s="37" t="str">
        <f>VLOOKUP(L2357,Mapping!D:G,4,0)</f>
        <v>Ignore</v>
      </c>
      <c r="D2357" s="38">
        <f t="shared" si="109"/>
        <v>8.8228999999999998E-5</v>
      </c>
      <c r="E2357" s="38">
        <f t="shared" si="110"/>
        <v>-2.403372E-3</v>
      </c>
      <c r="F2357" s="37">
        <f>VLOOKUP(L2357,Mapping!D:H,5,0)</f>
        <v>0</v>
      </c>
      <c r="G2357" t="s">
        <v>562</v>
      </c>
      <c r="H2357" t="s">
        <v>2072</v>
      </c>
      <c r="I2357" t="s">
        <v>2209</v>
      </c>
      <c r="J2357">
        <v>460000</v>
      </c>
      <c r="K2357" t="s">
        <v>656</v>
      </c>
      <c r="L2357">
        <v>460143</v>
      </c>
      <c r="M2357">
        <v>0</v>
      </c>
      <c r="N2357" t="s">
        <v>730</v>
      </c>
      <c r="O2357" t="s">
        <v>565</v>
      </c>
      <c r="P2357">
        <v>-24916.01</v>
      </c>
      <c r="Q2357">
        <v>0</v>
      </c>
      <c r="R2357">
        <v>0</v>
      </c>
      <c r="S2357">
        <v>882.29</v>
      </c>
      <c r="T2357">
        <v>-24033.72</v>
      </c>
      <c r="U2357">
        <v>0</v>
      </c>
      <c r="V2357">
        <v>-24916.01</v>
      </c>
      <c r="W2357">
        <v>0</v>
      </c>
      <c r="X2357">
        <v>0</v>
      </c>
      <c r="Y2357">
        <v>882.29</v>
      </c>
      <c r="Z2357">
        <v>-24033.72</v>
      </c>
      <c r="AA2357">
        <v>0</v>
      </c>
    </row>
    <row r="2358" spans="1:27" ht="15" customHeight="1" x14ac:dyDescent="0.25">
      <c r="A2358" s="37" t="str">
        <f t="shared" si="108"/>
        <v>LEEMCF5.5</v>
      </c>
      <c r="B2358" s="37">
        <f>VLOOKUP(L2358,Mapping!D:F,3,0)</f>
        <v>5.5</v>
      </c>
      <c r="C2358" s="37" t="str">
        <f>VLOOKUP(L2358,Mapping!D:G,4,0)</f>
        <v>Ignore</v>
      </c>
      <c r="D2358" s="38">
        <f t="shared" si="109"/>
        <v>-1.2839899999999999E-4</v>
      </c>
      <c r="E2358" s="38">
        <f t="shared" si="110"/>
        <v>-1.34022E-4</v>
      </c>
      <c r="F2358" s="37">
        <f>VLOOKUP(L2358,Mapping!D:H,5,0)</f>
        <v>0</v>
      </c>
      <c r="G2358" t="s">
        <v>562</v>
      </c>
      <c r="H2358" t="s">
        <v>2072</v>
      </c>
      <c r="I2358" t="s">
        <v>2209</v>
      </c>
      <c r="J2358">
        <v>460000</v>
      </c>
      <c r="K2358" t="s">
        <v>656</v>
      </c>
      <c r="L2358">
        <v>460144</v>
      </c>
      <c r="M2358">
        <v>0</v>
      </c>
      <c r="N2358" t="s">
        <v>734</v>
      </c>
      <c r="O2358" t="s">
        <v>565</v>
      </c>
      <c r="P2358">
        <v>-56.23</v>
      </c>
      <c r="Q2358">
        <v>0</v>
      </c>
      <c r="R2358">
        <v>-1283.99</v>
      </c>
      <c r="S2358">
        <v>0</v>
      </c>
      <c r="T2358">
        <v>-1340.22</v>
      </c>
      <c r="U2358">
        <v>0</v>
      </c>
      <c r="V2358">
        <v>-56.23</v>
      </c>
      <c r="W2358">
        <v>0</v>
      </c>
      <c r="X2358">
        <v>-1283.99</v>
      </c>
      <c r="Y2358">
        <v>0</v>
      </c>
      <c r="Z2358">
        <v>-1340.22</v>
      </c>
      <c r="AA2358">
        <v>0</v>
      </c>
    </row>
    <row r="2359" spans="1:27" ht="15" customHeight="1" x14ac:dyDescent="0.25">
      <c r="A2359" s="37" t="str">
        <f t="shared" si="108"/>
        <v>LEEMCF5.3</v>
      </c>
      <c r="B2359" s="37">
        <f>VLOOKUP(L2359,Mapping!D:F,3,0)</f>
        <v>5.3</v>
      </c>
      <c r="C2359" s="37" t="str">
        <f>VLOOKUP(L2359,Mapping!D:G,4,0)</f>
        <v>Ignore</v>
      </c>
      <c r="D2359" s="38">
        <f t="shared" si="109"/>
        <v>-8.2565360119999998</v>
      </c>
      <c r="E2359" s="38">
        <f t="shared" si="110"/>
        <v>-9.90284984</v>
      </c>
      <c r="F2359" s="37">
        <f>VLOOKUP(L2359,Mapping!D:H,5,0)</f>
        <v>0</v>
      </c>
      <c r="G2359" t="s">
        <v>562</v>
      </c>
      <c r="H2359" t="s">
        <v>2072</v>
      </c>
      <c r="I2359" t="s">
        <v>2209</v>
      </c>
      <c r="J2359">
        <v>510000</v>
      </c>
      <c r="K2359" t="s">
        <v>659</v>
      </c>
      <c r="L2359">
        <v>511100</v>
      </c>
      <c r="M2359">
        <v>0</v>
      </c>
      <c r="N2359" t="s">
        <v>696</v>
      </c>
      <c r="O2359" t="s">
        <v>565</v>
      </c>
      <c r="P2359">
        <v>-16463138.279999999</v>
      </c>
      <c r="Q2359">
        <v>0</v>
      </c>
      <c r="R2359">
        <v>-82565360.120000005</v>
      </c>
      <c r="S2359">
        <v>0</v>
      </c>
      <c r="T2359">
        <v>-99028498.400000006</v>
      </c>
      <c r="U2359">
        <v>0</v>
      </c>
      <c r="V2359">
        <v>-16463138.279999999</v>
      </c>
      <c r="W2359">
        <v>0</v>
      </c>
      <c r="X2359">
        <v>-82565360.120000005</v>
      </c>
      <c r="Y2359">
        <v>0</v>
      </c>
      <c r="Z2359">
        <v>-99028498.400000006</v>
      </c>
      <c r="AA2359">
        <v>0</v>
      </c>
    </row>
    <row r="2360" spans="1:27" ht="15" customHeight="1" x14ac:dyDescent="0.25">
      <c r="A2360" s="37" t="str">
        <f t="shared" si="108"/>
        <v>LEEMCFIgnore</v>
      </c>
      <c r="B2360" s="37" t="str">
        <f>VLOOKUP(L2360,Mapping!D:F,3,0)</f>
        <v>Ignore</v>
      </c>
      <c r="C2360" s="37" t="str">
        <f>VLOOKUP(L2360,Mapping!D:G,4,0)</f>
        <v>Mirror</v>
      </c>
      <c r="D2360" s="38">
        <f t="shared" si="109"/>
        <v>0</v>
      </c>
      <c r="E2360" s="38">
        <f t="shared" si="110"/>
        <v>-3.0352529999999999E-3</v>
      </c>
      <c r="F2360" s="37">
        <f>VLOOKUP(L2360,Mapping!D:H,5,0)</f>
        <v>0</v>
      </c>
      <c r="G2360" t="s">
        <v>562</v>
      </c>
      <c r="H2360" t="s">
        <v>2072</v>
      </c>
      <c r="I2360" t="s">
        <v>2209</v>
      </c>
      <c r="J2360">
        <v>550000</v>
      </c>
      <c r="K2360" t="s">
        <v>666</v>
      </c>
      <c r="L2360">
        <v>553007</v>
      </c>
      <c r="M2360">
        <v>0</v>
      </c>
      <c r="N2360" t="s">
        <v>667</v>
      </c>
      <c r="O2360" t="s">
        <v>565</v>
      </c>
      <c r="P2360">
        <v>-30352.53</v>
      </c>
      <c r="Q2360">
        <v>0</v>
      </c>
      <c r="R2360">
        <v>0</v>
      </c>
      <c r="S2360">
        <v>0</v>
      </c>
      <c r="T2360">
        <v>-30352.53</v>
      </c>
      <c r="U2360">
        <v>0</v>
      </c>
      <c r="V2360">
        <v>-30352.53</v>
      </c>
      <c r="W2360">
        <v>0</v>
      </c>
      <c r="X2360">
        <v>0</v>
      </c>
      <c r="Y2360">
        <v>0</v>
      </c>
      <c r="Z2360">
        <v>-30352.53</v>
      </c>
      <c r="AA2360">
        <v>0</v>
      </c>
    </row>
    <row r="2361" spans="1:27" ht="15" customHeight="1" x14ac:dyDescent="0.25">
      <c r="A2361" s="37" t="str">
        <f t="shared" si="108"/>
        <v>LEEMCFIgnore</v>
      </c>
      <c r="B2361" s="37" t="str">
        <f>VLOOKUP(L2361,Mapping!D:F,3,0)</f>
        <v>Ignore</v>
      </c>
      <c r="C2361" s="37" t="str">
        <f>VLOOKUP(L2361,Mapping!D:G,4,0)</f>
        <v>Mirror</v>
      </c>
      <c r="D2361" s="38">
        <f t="shared" si="109"/>
        <v>-2.148896E-3</v>
      </c>
      <c r="E2361" s="38">
        <f t="shared" si="110"/>
        <v>-3.6617160000000002E-3</v>
      </c>
      <c r="F2361" s="37">
        <f>VLOOKUP(L2361,Mapping!D:H,5,0)</f>
        <v>0</v>
      </c>
      <c r="G2361" t="s">
        <v>562</v>
      </c>
      <c r="H2361" t="s">
        <v>2072</v>
      </c>
      <c r="I2361" t="s">
        <v>2209</v>
      </c>
      <c r="J2361">
        <v>550000</v>
      </c>
      <c r="K2361" t="s">
        <v>666</v>
      </c>
      <c r="L2361">
        <v>553020</v>
      </c>
      <c r="M2361">
        <v>0</v>
      </c>
      <c r="N2361" t="s">
        <v>1284</v>
      </c>
      <c r="O2361" t="s">
        <v>565</v>
      </c>
      <c r="P2361">
        <v>-15128.2</v>
      </c>
      <c r="Q2361">
        <v>0</v>
      </c>
      <c r="R2361">
        <v>-21488.959999999999</v>
      </c>
      <c r="S2361">
        <v>0</v>
      </c>
      <c r="T2361">
        <v>-36617.160000000003</v>
      </c>
      <c r="U2361">
        <v>0</v>
      </c>
      <c r="V2361">
        <v>-15128.2</v>
      </c>
      <c r="W2361">
        <v>0</v>
      </c>
      <c r="X2361">
        <v>-21488.959999999999</v>
      </c>
      <c r="Y2361">
        <v>0</v>
      </c>
      <c r="Z2361">
        <v>-36617.160000000003</v>
      </c>
      <c r="AA2361">
        <v>0</v>
      </c>
    </row>
    <row r="2362" spans="1:27" ht="15" customHeight="1" x14ac:dyDescent="0.25">
      <c r="A2362" s="37" t="str">
        <f t="shared" si="108"/>
        <v>LEEMCFIgnore</v>
      </c>
      <c r="B2362" s="37" t="str">
        <f>VLOOKUP(L2362,Mapping!D:F,3,0)</f>
        <v>Ignore</v>
      </c>
      <c r="C2362" s="37" t="str">
        <f>VLOOKUP(L2362,Mapping!D:G,4,0)</f>
        <v>Mirror</v>
      </c>
      <c r="D2362" s="38">
        <f t="shared" si="109"/>
        <v>-2.8314689999999997E-3</v>
      </c>
      <c r="E2362" s="38">
        <f t="shared" si="110"/>
        <v>-2.8314689999999997E-3</v>
      </c>
      <c r="F2362" s="37">
        <f>VLOOKUP(L2362,Mapping!D:H,5,0)</f>
        <v>0</v>
      </c>
      <c r="G2362" t="s">
        <v>562</v>
      </c>
      <c r="H2362" t="s">
        <v>2072</v>
      </c>
      <c r="I2362" t="s">
        <v>2209</v>
      </c>
      <c r="J2362">
        <v>550000</v>
      </c>
      <c r="K2362" t="s">
        <v>666</v>
      </c>
      <c r="L2362">
        <v>553105</v>
      </c>
      <c r="M2362">
        <v>0</v>
      </c>
      <c r="N2362" t="s">
        <v>668</v>
      </c>
      <c r="O2362" t="s">
        <v>565</v>
      </c>
      <c r="P2362">
        <v>0</v>
      </c>
      <c r="Q2362">
        <v>0</v>
      </c>
      <c r="R2362">
        <v>-28314.69</v>
      </c>
      <c r="S2362">
        <v>0</v>
      </c>
      <c r="T2362">
        <v>-28314.69</v>
      </c>
      <c r="U2362">
        <v>0</v>
      </c>
      <c r="V2362">
        <v>0</v>
      </c>
      <c r="W2362">
        <v>0</v>
      </c>
      <c r="X2362">
        <v>-28314.69</v>
      </c>
      <c r="Y2362">
        <v>0</v>
      </c>
      <c r="Z2362">
        <v>-28314.69</v>
      </c>
      <c r="AA2362">
        <v>0</v>
      </c>
    </row>
    <row r="2363" spans="1:27" ht="15" customHeight="1" x14ac:dyDescent="0.25">
      <c r="A2363" s="37" t="str">
        <f t="shared" si="108"/>
        <v>LEEMCFIgnore</v>
      </c>
      <c r="B2363" s="37" t="str">
        <f>VLOOKUP(L2363,Mapping!D:F,3,0)</f>
        <v>Ignore</v>
      </c>
      <c r="C2363" s="37" t="str">
        <f>VLOOKUP(L2363,Mapping!D:G,4,0)</f>
        <v>Mirror</v>
      </c>
      <c r="D2363" s="38">
        <f t="shared" si="109"/>
        <v>-2.9072729999999998E-2</v>
      </c>
      <c r="E2363" s="38">
        <f t="shared" si="110"/>
        <v>-3.7459284999999995E-2</v>
      </c>
      <c r="F2363" s="37">
        <f>VLOOKUP(L2363,Mapping!D:H,5,0)</f>
        <v>0</v>
      </c>
      <c r="G2363" t="s">
        <v>562</v>
      </c>
      <c r="H2363" t="s">
        <v>2072</v>
      </c>
      <c r="I2363" t="s">
        <v>2209</v>
      </c>
      <c r="J2363">
        <v>550000</v>
      </c>
      <c r="K2363" t="s">
        <v>666</v>
      </c>
      <c r="L2363">
        <v>553107</v>
      </c>
      <c r="M2363">
        <v>0</v>
      </c>
      <c r="N2363" t="s">
        <v>669</v>
      </c>
      <c r="O2363" t="s">
        <v>565</v>
      </c>
      <c r="P2363">
        <v>-83865.55</v>
      </c>
      <c r="Q2363">
        <v>0</v>
      </c>
      <c r="R2363">
        <v>-290727.3</v>
      </c>
      <c r="S2363">
        <v>0</v>
      </c>
      <c r="T2363">
        <v>-374592.85</v>
      </c>
      <c r="U2363">
        <v>0</v>
      </c>
      <c r="V2363">
        <v>-83865.55</v>
      </c>
      <c r="W2363">
        <v>0</v>
      </c>
      <c r="X2363">
        <v>-290727.3</v>
      </c>
      <c r="Y2363">
        <v>0</v>
      </c>
      <c r="Z2363">
        <v>-374592.85</v>
      </c>
      <c r="AA2363">
        <v>0</v>
      </c>
    </row>
    <row r="2364" spans="1:27" ht="15" customHeight="1" x14ac:dyDescent="0.25">
      <c r="A2364" s="37" t="str">
        <f t="shared" si="108"/>
        <v>LEEMCFIgnore</v>
      </c>
      <c r="B2364" s="37" t="str">
        <f>VLOOKUP(L2364,Mapping!D:F,3,0)</f>
        <v>Ignore</v>
      </c>
      <c r="C2364" s="37" t="str">
        <f>VLOOKUP(L2364,Mapping!D:G,4,0)</f>
        <v>Mirror</v>
      </c>
      <c r="D2364" s="38">
        <f t="shared" si="109"/>
        <v>0.36148278100000003</v>
      </c>
      <c r="E2364" s="38">
        <f t="shared" si="110"/>
        <v>0.46557127999999998</v>
      </c>
      <c r="F2364" s="37">
        <f>VLOOKUP(L2364,Mapping!D:H,5,0)</f>
        <v>0</v>
      </c>
      <c r="G2364" t="s">
        <v>562</v>
      </c>
      <c r="H2364" t="s">
        <v>2072</v>
      </c>
      <c r="I2364" t="s">
        <v>2209</v>
      </c>
      <c r="J2364">
        <v>550000</v>
      </c>
      <c r="K2364" t="s">
        <v>666</v>
      </c>
      <c r="L2364">
        <v>553111</v>
      </c>
      <c r="M2364">
        <v>0</v>
      </c>
      <c r="N2364" t="s">
        <v>670</v>
      </c>
      <c r="O2364" t="s">
        <v>565</v>
      </c>
      <c r="P2364">
        <v>0</v>
      </c>
      <c r="Q2364">
        <v>1040884.99</v>
      </c>
      <c r="R2364">
        <v>0</v>
      </c>
      <c r="S2364">
        <v>3614827.81</v>
      </c>
      <c r="T2364">
        <v>0</v>
      </c>
      <c r="U2364">
        <v>4655712.8</v>
      </c>
      <c r="V2364">
        <v>0</v>
      </c>
      <c r="W2364">
        <v>1040884.99</v>
      </c>
      <c r="X2364">
        <v>0</v>
      </c>
      <c r="Y2364">
        <v>3614827.81</v>
      </c>
      <c r="Z2364">
        <v>0</v>
      </c>
      <c r="AA2364">
        <v>4655712.8</v>
      </c>
    </row>
    <row r="2365" spans="1:27" ht="15" customHeight="1" x14ac:dyDescent="0.25">
      <c r="A2365" s="37" t="str">
        <f t="shared" si="108"/>
        <v>LEEMCFIgnore</v>
      </c>
      <c r="B2365" s="37" t="str">
        <f>VLOOKUP(L2365,Mapping!D:F,3,0)</f>
        <v>Ignore</v>
      </c>
      <c r="C2365" s="37" t="str">
        <f>VLOOKUP(L2365,Mapping!D:G,4,0)</f>
        <v>Mirror</v>
      </c>
      <c r="D2365" s="38">
        <f t="shared" si="109"/>
        <v>-1.138284E-3</v>
      </c>
      <c r="E2365" s="38">
        <f t="shared" si="110"/>
        <v>-1.4876100000000001E-3</v>
      </c>
      <c r="F2365" s="37">
        <f>VLOOKUP(L2365,Mapping!D:H,5,0)</f>
        <v>0</v>
      </c>
      <c r="G2365" t="s">
        <v>562</v>
      </c>
      <c r="H2365" t="s">
        <v>2072</v>
      </c>
      <c r="I2365" t="s">
        <v>2209</v>
      </c>
      <c r="J2365">
        <v>550000</v>
      </c>
      <c r="K2365" t="s">
        <v>666</v>
      </c>
      <c r="L2365">
        <v>553117</v>
      </c>
      <c r="M2365">
        <v>0</v>
      </c>
      <c r="N2365" t="s">
        <v>1285</v>
      </c>
      <c r="O2365" t="s">
        <v>565</v>
      </c>
      <c r="P2365">
        <v>-3493.26</v>
      </c>
      <c r="Q2365">
        <v>0</v>
      </c>
      <c r="R2365">
        <v>-11382.84</v>
      </c>
      <c r="S2365">
        <v>0</v>
      </c>
      <c r="T2365">
        <v>-14876.1</v>
      </c>
      <c r="U2365">
        <v>0</v>
      </c>
      <c r="V2365">
        <v>-3493.26</v>
      </c>
      <c r="W2365">
        <v>0</v>
      </c>
      <c r="X2365">
        <v>-11382.84</v>
      </c>
      <c r="Y2365">
        <v>0</v>
      </c>
      <c r="Z2365">
        <v>-14876.1</v>
      </c>
      <c r="AA2365">
        <v>0</v>
      </c>
    </row>
    <row r="2366" spans="1:27" ht="15" customHeight="1" x14ac:dyDescent="0.25">
      <c r="A2366" s="37" t="str">
        <f t="shared" si="108"/>
        <v>LEEMCF6.1a</v>
      </c>
      <c r="B2366" s="37" t="str">
        <f>VLOOKUP(L2366,Mapping!D:F,3,0)</f>
        <v>6.1a</v>
      </c>
      <c r="C2366" s="37" t="str">
        <f>VLOOKUP(L2366,Mapping!D:G,4,0)</f>
        <v>Accrual</v>
      </c>
      <c r="D2366" s="38">
        <f t="shared" si="109"/>
        <v>-0.1388403</v>
      </c>
      <c r="E2366" s="38">
        <f t="shared" si="110"/>
        <v>-0.38558569999999998</v>
      </c>
      <c r="F2366" s="37">
        <f>VLOOKUP(L2366,Mapping!D:H,5,0)</f>
        <v>0</v>
      </c>
      <c r="G2366" t="s">
        <v>562</v>
      </c>
      <c r="H2366" t="s">
        <v>2072</v>
      </c>
      <c r="I2366" t="s">
        <v>2209</v>
      </c>
      <c r="J2366">
        <v>550000</v>
      </c>
      <c r="K2366" t="s">
        <v>666</v>
      </c>
      <c r="L2366">
        <v>553128</v>
      </c>
      <c r="M2366">
        <v>0</v>
      </c>
      <c r="N2366" t="s">
        <v>831</v>
      </c>
      <c r="O2366" t="s">
        <v>565</v>
      </c>
      <c r="P2366">
        <v>-2467454</v>
      </c>
      <c r="Q2366">
        <v>0</v>
      </c>
      <c r="R2366">
        <v>-1388403</v>
      </c>
      <c r="S2366">
        <v>0</v>
      </c>
      <c r="T2366">
        <v>-3855857</v>
      </c>
      <c r="U2366">
        <v>0</v>
      </c>
      <c r="V2366">
        <v>-2467454</v>
      </c>
      <c r="W2366">
        <v>0</v>
      </c>
      <c r="X2366">
        <v>-1388403</v>
      </c>
      <c r="Y2366">
        <v>0</v>
      </c>
      <c r="Z2366">
        <v>-3855857</v>
      </c>
      <c r="AA2366">
        <v>0</v>
      </c>
    </row>
    <row r="2367" spans="1:27" ht="15" customHeight="1" x14ac:dyDescent="0.25">
      <c r="A2367" s="37" t="str">
        <f t="shared" si="108"/>
        <v>LEEMCF6.1a</v>
      </c>
      <c r="B2367" s="37" t="str">
        <f>VLOOKUP(L2367,Mapping!D:F,3,0)</f>
        <v>6.1a</v>
      </c>
      <c r="C2367" s="37" t="str">
        <f>VLOOKUP(L2367,Mapping!D:G,4,0)</f>
        <v>Accrual</v>
      </c>
      <c r="D2367" s="38">
        <f t="shared" si="109"/>
        <v>-0.16518640000000001</v>
      </c>
      <c r="E2367" s="38">
        <f t="shared" si="110"/>
        <v>-0.45446059999999999</v>
      </c>
      <c r="F2367" s="37">
        <f>VLOOKUP(L2367,Mapping!D:H,5,0)</f>
        <v>0</v>
      </c>
      <c r="G2367" t="s">
        <v>562</v>
      </c>
      <c r="H2367" t="s">
        <v>2072</v>
      </c>
      <c r="I2367" t="s">
        <v>2209</v>
      </c>
      <c r="J2367">
        <v>550000</v>
      </c>
      <c r="K2367" t="s">
        <v>666</v>
      </c>
      <c r="L2367">
        <v>553130</v>
      </c>
      <c r="M2367">
        <v>0</v>
      </c>
      <c r="N2367" t="s">
        <v>2254</v>
      </c>
      <c r="O2367" t="s">
        <v>565</v>
      </c>
      <c r="P2367">
        <v>-2892742</v>
      </c>
      <c r="Q2367">
        <v>0</v>
      </c>
      <c r="R2367">
        <v>-1651864</v>
      </c>
      <c r="S2367">
        <v>0</v>
      </c>
      <c r="T2367">
        <v>-4544606</v>
      </c>
      <c r="U2367">
        <v>0</v>
      </c>
      <c r="V2367">
        <v>-2892742</v>
      </c>
      <c r="W2367">
        <v>0</v>
      </c>
      <c r="X2367">
        <v>-1651864</v>
      </c>
      <c r="Y2367">
        <v>0</v>
      </c>
      <c r="Z2367">
        <v>-4544606</v>
      </c>
      <c r="AA2367">
        <v>0</v>
      </c>
    </row>
    <row r="2368" spans="1:27" ht="15" customHeight="1" x14ac:dyDescent="0.25">
      <c r="A2368" s="37" t="str">
        <f t="shared" si="108"/>
        <v>LEEMCF6.3</v>
      </c>
      <c r="B2368" s="37">
        <f>VLOOKUP(L2368,Mapping!D:F,3,0)</f>
        <v>6.3</v>
      </c>
      <c r="C2368" s="37" t="str">
        <f>VLOOKUP(L2368,Mapping!D:G,4,0)</f>
        <v>Mirror</v>
      </c>
      <c r="D2368" s="38">
        <f t="shared" si="109"/>
        <v>-3.0285500000000001E-3</v>
      </c>
      <c r="E2368" s="38">
        <f t="shared" si="110"/>
        <v>-5.2083400000000005E-3</v>
      </c>
      <c r="F2368" s="37">
        <f>VLOOKUP(L2368,Mapping!D:H,5,0)</f>
        <v>0</v>
      </c>
      <c r="G2368" t="s">
        <v>562</v>
      </c>
      <c r="H2368" t="s">
        <v>2072</v>
      </c>
      <c r="I2368" t="s">
        <v>2209</v>
      </c>
      <c r="J2368">
        <v>550000</v>
      </c>
      <c r="K2368" t="s">
        <v>666</v>
      </c>
      <c r="L2368">
        <v>553131</v>
      </c>
      <c r="M2368">
        <v>0</v>
      </c>
      <c r="N2368" t="s">
        <v>671</v>
      </c>
      <c r="O2368" t="s">
        <v>565</v>
      </c>
      <c r="P2368">
        <v>-21797.9</v>
      </c>
      <c r="Q2368">
        <v>0</v>
      </c>
      <c r="R2368">
        <v>-30285.5</v>
      </c>
      <c r="S2368">
        <v>0</v>
      </c>
      <c r="T2368">
        <v>-52083.4</v>
      </c>
      <c r="U2368">
        <v>0</v>
      </c>
      <c r="V2368">
        <v>-21797.9</v>
      </c>
      <c r="W2368">
        <v>0</v>
      </c>
      <c r="X2368">
        <v>-30285.5</v>
      </c>
      <c r="Y2368">
        <v>0</v>
      </c>
      <c r="Z2368">
        <v>-52083.4</v>
      </c>
      <c r="AA2368">
        <v>0</v>
      </c>
    </row>
    <row r="2369" spans="1:27" ht="15" customHeight="1" x14ac:dyDescent="0.25">
      <c r="A2369" s="37" t="str">
        <f t="shared" si="108"/>
        <v>LEEMCFIgnore</v>
      </c>
      <c r="B2369" s="37" t="str">
        <f>VLOOKUP(L2369,Mapping!D:F,3,0)</f>
        <v>Ignore</v>
      </c>
      <c r="C2369" s="37" t="str">
        <f>VLOOKUP(L2369,Mapping!D:G,4,0)</f>
        <v>Mirror</v>
      </c>
      <c r="D2369" s="38">
        <f t="shared" si="109"/>
        <v>-7.2073699999999994E-4</v>
      </c>
      <c r="E2369" s="38">
        <f t="shared" si="110"/>
        <v>-7.5587799999999998E-4</v>
      </c>
      <c r="F2369" s="37">
        <f>VLOOKUP(L2369,Mapping!D:H,5,0)</f>
        <v>0</v>
      </c>
      <c r="G2369" t="s">
        <v>562</v>
      </c>
      <c r="H2369" t="s">
        <v>2072</v>
      </c>
      <c r="I2369" t="s">
        <v>2209</v>
      </c>
      <c r="J2369">
        <v>550000</v>
      </c>
      <c r="K2369" t="s">
        <v>666</v>
      </c>
      <c r="L2369">
        <v>553141</v>
      </c>
      <c r="M2369">
        <v>0</v>
      </c>
      <c r="N2369" t="s">
        <v>672</v>
      </c>
      <c r="O2369" t="s">
        <v>565</v>
      </c>
      <c r="P2369">
        <v>-351.41</v>
      </c>
      <c r="Q2369">
        <v>0</v>
      </c>
      <c r="R2369">
        <v>-7207.37</v>
      </c>
      <c r="S2369">
        <v>0</v>
      </c>
      <c r="T2369">
        <v>-7558.78</v>
      </c>
      <c r="U2369">
        <v>0</v>
      </c>
      <c r="V2369">
        <v>-351.41</v>
      </c>
      <c r="W2369">
        <v>0</v>
      </c>
      <c r="X2369">
        <v>-7207.37</v>
      </c>
      <c r="Y2369">
        <v>0</v>
      </c>
      <c r="Z2369">
        <v>-7558.78</v>
      </c>
      <c r="AA2369">
        <v>0</v>
      </c>
    </row>
    <row r="2370" spans="1:27" ht="15" customHeight="1" x14ac:dyDescent="0.25">
      <c r="A2370" s="37" t="str">
        <f t="shared" si="108"/>
        <v>LEEMCFIgnore</v>
      </c>
      <c r="B2370" s="37" t="str">
        <f>VLOOKUP(L2370,Mapping!D:F,3,0)</f>
        <v>Ignore</v>
      </c>
      <c r="C2370" s="37" t="str">
        <f>VLOOKUP(L2370,Mapping!D:G,4,0)</f>
        <v>Mirror</v>
      </c>
      <c r="D2370" s="38">
        <f t="shared" si="109"/>
        <v>-2.1665709999999999E-3</v>
      </c>
      <c r="E2370" s="38">
        <f t="shared" si="110"/>
        <v>-3.494839E-3</v>
      </c>
      <c r="F2370" s="37">
        <f>VLOOKUP(L2370,Mapping!D:H,5,0)</f>
        <v>0</v>
      </c>
      <c r="G2370" t="s">
        <v>562</v>
      </c>
      <c r="H2370" t="s">
        <v>2072</v>
      </c>
      <c r="I2370" t="s">
        <v>2209</v>
      </c>
      <c r="J2370">
        <v>550000</v>
      </c>
      <c r="K2370" t="s">
        <v>666</v>
      </c>
      <c r="L2370">
        <v>553147</v>
      </c>
      <c r="M2370">
        <v>0</v>
      </c>
      <c r="N2370" t="s">
        <v>951</v>
      </c>
      <c r="O2370" t="s">
        <v>565</v>
      </c>
      <c r="P2370">
        <v>-13282.68</v>
      </c>
      <c r="Q2370">
        <v>0</v>
      </c>
      <c r="R2370">
        <v>-21665.71</v>
      </c>
      <c r="S2370">
        <v>0</v>
      </c>
      <c r="T2370">
        <v>-34948.39</v>
      </c>
      <c r="U2370">
        <v>0</v>
      </c>
      <c r="V2370">
        <v>-13282.68</v>
      </c>
      <c r="W2370">
        <v>0</v>
      </c>
      <c r="X2370">
        <v>-21665.71</v>
      </c>
      <c r="Y2370">
        <v>0</v>
      </c>
      <c r="Z2370">
        <v>-34948.39</v>
      </c>
      <c r="AA2370">
        <v>0</v>
      </c>
    </row>
    <row r="2371" spans="1:27" ht="15" customHeight="1" x14ac:dyDescent="0.25">
      <c r="A2371" s="37" t="str">
        <f t="shared" si="108"/>
        <v>LEEMCF6.1a</v>
      </c>
      <c r="B2371" s="37" t="str">
        <f>VLOOKUP(L2371,Mapping!D:F,3,0)</f>
        <v>6.1a</v>
      </c>
      <c r="C2371" s="37" t="str">
        <f>VLOOKUP(L2371,Mapping!D:G,4,0)</f>
        <v>Accrual</v>
      </c>
      <c r="D2371" s="38">
        <f t="shared" si="109"/>
        <v>-1.5562795999999999E-2</v>
      </c>
      <c r="E2371" s="38">
        <f t="shared" si="110"/>
        <v>-3.0378092999999998E-2</v>
      </c>
      <c r="F2371" s="37">
        <f>VLOOKUP(L2371,Mapping!D:H,5,0)</f>
        <v>0</v>
      </c>
      <c r="G2371" t="s">
        <v>562</v>
      </c>
      <c r="H2371" t="s">
        <v>2072</v>
      </c>
      <c r="I2371" t="s">
        <v>2209</v>
      </c>
      <c r="J2371">
        <v>550000</v>
      </c>
      <c r="K2371" t="s">
        <v>666</v>
      </c>
      <c r="L2371">
        <v>553171</v>
      </c>
      <c r="M2371">
        <v>0</v>
      </c>
      <c r="N2371" t="s">
        <v>673</v>
      </c>
      <c r="O2371" t="s">
        <v>565</v>
      </c>
      <c r="P2371">
        <v>-148152.97</v>
      </c>
      <c r="Q2371">
        <v>0</v>
      </c>
      <c r="R2371">
        <v>-155627.96</v>
      </c>
      <c r="S2371">
        <v>0</v>
      </c>
      <c r="T2371">
        <v>-303780.93</v>
      </c>
      <c r="U2371">
        <v>0</v>
      </c>
      <c r="V2371">
        <v>-148152.97</v>
      </c>
      <c r="W2371">
        <v>0</v>
      </c>
      <c r="X2371">
        <v>-155627.96</v>
      </c>
      <c r="Y2371">
        <v>0</v>
      </c>
      <c r="Z2371">
        <v>-303780.93</v>
      </c>
      <c r="AA2371">
        <v>0</v>
      </c>
    </row>
    <row r="2372" spans="1:27" ht="15" customHeight="1" x14ac:dyDescent="0.25">
      <c r="A2372" s="37" t="str">
        <f t="shared" ref="A2372:A2435" si="111">H2372&amp;B2372</f>
        <v>LEEMCF6.1a</v>
      </c>
      <c r="B2372" s="37" t="str">
        <f>VLOOKUP(L2372,Mapping!D:F,3,0)</f>
        <v>6.1a</v>
      </c>
      <c r="C2372" s="37" t="str">
        <f>VLOOKUP(L2372,Mapping!D:G,4,0)</f>
        <v>Accrual</v>
      </c>
      <c r="D2372" s="38">
        <f t="shared" ref="D2372:D2435" si="112">(X2372+Y2372)/10000000</f>
        <v>-3.14476E-4</v>
      </c>
      <c r="E2372" s="38">
        <f t="shared" ref="E2372:E2435" si="113">(Z2372+AA2372)/10000000</f>
        <v>-6.39549E-4</v>
      </c>
      <c r="F2372" s="37">
        <f>VLOOKUP(L2372,Mapping!D:H,5,0)</f>
        <v>0</v>
      </c>
      <c r="G2372" t="s">
        <v>562</v>
      </c>
      <c r="H2372" t="s">
        <v>2072</v>
      </c>
      <c r="I2372" t="s">
        <v>2209</v>
      </c>
      <c r="J2372">
        <v>550000</v>
      </c>
      <c r="K2372" t="s">
        <v>666</v>
      </c>
      <c r="L2372">
        <v>553176</v>
      </c>
      <c r="M2372">
        <v>0</v>
      </c>
      <c r="N2372" t="s">
        <v>674</v>
      </c>
      <c r="O2372" t="s">
        <v>565</v>
      </c>
      <c r="P2372">
        <v>-3250.73</v>
      </c>
      <c r="Q2372">
        <v>0</v>
      </c>
      <c r="R2372">
        <v>-3144.76</v>
      </c>
      <c r="S2372">
        <v>0</v>
      </c>
      <c r="T2372">
        <v>-6395.49</v>
      </c>
      <c r="U2372">
        <v>0</v>
      </c>
      <c r="V2372">
        <v>-3250.73</v>
      </c>
      <c r="W2372">
        <v>0</v>
      </c>
      <c r="X2372">
        <v>-3144.76</v>
      </c>
      <c r="Y2372">
        <v>0</v>
      </c>
      <c r="Z2372">
        <v>-6395.49</v>
      </c>
      <c r="AA2372">
        <v>0</v>
      </c>
    </row>
    <row r="2373" spans="1:27" ht="15" customHeight="1" x14ac:dyDescent="0.25">
      <c r="A2373" s="37" t="str">
        <f t="shared" si="111"/>
        <v>LEEMCFIgnore</v>
      </c>
      <c r="B2373" s="37" t="str">
        <f>VLOOKUP(L2373,Mapping!D:F,3,0)</f>
        <v>Ignore</v>
      </c>
      <c r="C2373" s="37" t="str">
        <f>VLOOKUP(L2373,Mapping!D:G,4,0)</f>
        <v>Mirror</v>
      </c>
      <c r="D2373" s="38">
        <f t="shared" si="112"/>
        <v>-0.27843979299999999</v>
      </c>
      <c r="E2373" s="38">
        <f t="shared" si="113"/>
        <v>-0.35694092199999999</v>
      </c>
      <c r="F2373" s="37">
        <f>VLOOKUP(L2373,Mapping!D:H,5,0)</f>
        <v>0</v>
      </c>
      <c r="G2373" t="s">
        <v>562</v>
      </c>
      <c r="H2373" t="s">
        <v>2072</v>
      </c>
      <c r="I2373" t="s">
        <v>2209</v>
      </c>
      <c r="J2373">
        <v>550000</v>
      </c>
      <c r="K2373" t="s">
        <v>666</v>
      </c>
      <c r="L2373">
        <v>553180</v>
      </c>
      <c r="M2373">
        <v>0</v>
      </c>
      <c r="N2373" t="s">
        <v>675</v>
      </c>
      <c r="O2373" t="s">
        <v>565</v>
      </c>
      <c r="P2373">
        <v>-785011.29</v>
      </c>
      <c r="Q2373">
        <v>0</v>
      </c>
      <c r="R2373">
        <v>-2784397.93</v>
      </c>
      <c r="S2373">
        <v>0</v>
      </c>
      <c r="T2373">
        <v>-3569409.22</v>
      </c>
      <c r="U2373">
        <v>0</v>
      </c>
      <c r="V2373">
        <v>-785011.29</v>
      </c>
      <c r="W2373">
        <v>0</v>
      </c>
      <c r="X2373">
        <v>-2784397.93</v>
      </c>
      <c r="Y2373">
        <v>0</v>
      </c>
      <c r="Z2373">
        <v>-3569409.22</v>
      </c>
      <c r="AA2373">
        <v>0</v>
      </c>
    </row>
    <row r="2374" spans="1:27" ht="15" customHeight="1" x14ac:dyDescent="0.25">
      <c r="A2374" s="37" t="str">
        <f t="shared" si="111"/>
        <v>LEEMCF6.1a</v>
      </c>
      <c r="B2374" s="37" t="str">
        <f>VLOOKUP(L2374,Mapping!D:F,3,0)</f>
        <v>6.1a</v>
      </c>
      <c r="C2374" s="37" t="str">
        <f>VLOOKUP(L2374,Mapping!D:G,4,0)</f>
        <v>Accrual</v>
      </c>
      <c r="D2374" s="38">
        <f t="shared" si="112"/>
        <v>-0.23560722200000003</v>
      </c>
      <c r="E2374" s="38">
        <f t="shared" si="113"/>
        <v>-0.50229149200000001</v>
      </c>
      <c r="F2374" s="37">
        <f>VLOOKUP(L2374,Mapping!D:H,5,0)</f>
        <v>0</v>
      </c>
      <c r="G2374" t="s">
        <v>562</v>
      </c>
      <c r="H2374" t="s">
        <v>2072</v>
      </c>
      <c r="I2374" t="s">
        <v>2209</v>
      </c>
      <c r="J2374">
        <v>550000</v>
      </c>
      <c r="K2374" t="s">
        <v>666</v>
      </c>
      <c r="L2374">
        <v>553190</v>
      </c>
      <c r="M2374">
        <v>0</v>
      </c>
      <c r="N2374" t="s">
        <v>676</v>
      </c>
      <c r="O2374" t="s">
        <v>565</v>
      </c>
      <c r="P2374">
        <v>-2666842.7000000002</v>
      </c>
      <c r="Q2374">
        <v>0</v>
      </c>
      <c r="R2374">
        <v>-2356072.2200000002</v>
      </c>
      <c r="S2374">
        <v>0</v>
      </c>
      <c r="T2374">
        <v>-5022914.92</v>
      </c>
      <c r="U2374">
        <v>0</v>
      </c>
      <c r="V2374">
        <v>-2666842.7000000002</v>
      </c>
      <c r="W2374">
        <v>0</v>
      </c>
      <c r="X2374">
        <v>-2356072.2200000002</v>
      </c>
      <c r="Y2374">
        <v>0</v>
      </c>
      <c r="Z2374">
        <v>-5022914.92</v>
      </c>
      <c r="AA2374">
        <v>0</v>
      </c>
    </row>
    <row r="2375" spans="1:27" ht="15" customHeight="1" x14ac:dyDescent="0.25">
      <c r="A2375" s="37" t="str">
        <f t="shared" si="111"/>
        <v>LEEMCF6.1</v>
      </c>
      <c r="B2375" s="37">
        <f>VLOOKUP(L2375,Mapping!D:F,3,0)</f>
        <v>6.1</v>
      </c>
      <c r="C2375" s="37" t="str">
        <f>VLOOKUP(L2375,Mapping!D:G,4,0)</f>
        <v>Accrual</v>
      </c>
      <c r="D2375" s="38">
        <f t="shared" si="112"/>
        <v>-1.5389138099999999</v>
      </c>
      <c r="E2375" s="38">
        <f t="shared" si="113"/>
        <v>-2.7734742649999999</v>
      </c>
      <c r="F2375" s="37">
        <f>VLOOKUP(L2375,Mapping!D:H,5,0)</f>
        <v>0</v>
      </c>
      <c r="G2375" t="s">
        <v>562</v>
      </c>
      <c r="H2375" t="s">
        <v>2072</v>
      </c>
      <c r="I2375" t="s">
        <v>2209</v>
      </c>
      <c r="J2375">
        <v>550000</v>
      </c>
      <c r="K2375" t="s">
        <v>666</v>
      </c>
      <c r="L2375">
        <v>553202</v>
      </c>
      <c r="M2375">
        <v>0</v>
      </c>
      <c r="N2375" t="s">
        <v>678</v>
      </c>
      <c r="O2375" t="s">
        <v>565</v>
      </c>
      <c r="P2375">
        <v>-12345604.550000001</v>
      </c>
      <c r="Q2375">
        <v>0</v>
      </c>
      <c r="R2375">
        <v>-15389138.1</v>
      </c>
      <c r="S2375">
        <v>0</v>
      </c>
      <c r="T2375">
        <v>-27734742.649999999</v>
      </c>
      <c r="U2375">
        <v>0</v>
      </c>
      <c r="V2375">
        <v>-12345604.550000001</v>
      </c>
      <c r="W2375">
        <v>0</v>
      </c>
      <c r="X2375">
        <v>-15389138.1</v>
      </c>
      <c r="Y2375">
        <v>0</v>
      </c>
      <c r="Z2375">
        <v>-27734742.649999999</v>
      </c>
      <c r="AA2375">
        <v>0</v>
      </c>
    </row>
    <row r="2376" spans="1:27" ht="15" customHeight="1" x14ac:dyDescent="0.25">
      <c r="A2376" s="37" t="str">
        <f t="shared" si="111"/>
        <v>LEEMCF6.1a</v>
      </c>
      <c r="B2376" s="37" t="str">
        <f>VLOOKUP(L2376,Mapping!D:F,3,0)</f>
        <v>6.1a</v>
      </c>
      <c r="C2376" s="37" t="str">
        <f>VLOOKUP(L2376,Mapping!D:G,4,0)</f>
        <v>Accrual</v>
      </c>
      <c r="D2376" s="38">
        <f t="shared" si="112"/>
        <v>4.1192000000000001E-5</v>
      </c>
      <c r="E2376" s="38">
        <f t="shared" si="113"/>
        <v>8.2788399999999998E-4</v>
      </c>
      <c r="F2376" s="37">
        <f>VLOOKUP(L2376,Mapping!D:H,5,0)</f>
        <v>0</v>
      </c>
      <c r="G2376" t="s">
        <v>562</v>
      </c>
      <c r="H2376" t="s">
        <v>2072</v>
      </c>
      <c r="I2376" t="s">
        <v>2209</v>
      </c>
      <c r="J2376">
        <v>550000</v>
      </c>
      <c r="K2376" t="s">
        <v>666</v>
      </c>
      <c r="L2376">
        <v>553203</v>
      </c>
      <c r="M2376">
        <v>0</v>
      </c>
      <c r="N2376" t="s">
        <v>742</v>
      </c>
      <c r="O2376" t="s">
        <v>565</v>
      </c>
      <c r="P2376">
        <v>0</v>
      </c>
      <c r="Q2376">
        <v>7866.92</v>
      </c>
      <c r="R2376">
        <v>0</v>
      </c>
      <c r="S2376">
        <v>411.92</v>
      </c>
      <c r="T2376">
        <v>0</v>
      </c>
      <c r="U2376">
        <v>8278.84</v>
      </c>
      <c r="V2376">
        <v>0</v>
      </c>
      <c r="W2376">
        <v>7866.92</v>
      </c>
      <c r="X2376">
        <v>0</v>
      </c>
      <c r="Y2376">
        <v>411.92</v>
      </c>
      <c r="Z2376">
        <v>0</v>
      </c>
      <c r="AA2376">
        <v>8278.84</v>
      </c>
    </row>
    <row r="2377" spans="1:27" ht="15" customHeight="1" x14ac:dyDescent="0.25">
      <c r="A2377" s="37" t="str">
        <f t="shared" si="111"/>
        <v>LEEMCF6.1</v>
      </c>
      <c r="B2377" s="37">
        <f>VLOOKUP(L2377,Mapping!D:F,3,0)</f>
        <v>6.1</v>
      </c>
      <c r="C2377" s="37" t="str">
        <f>VLOOKUP(L2377,Mapping!D:G,4,0)</f>
        <v>Accrual</v>
      </c>
      <c r="D2377" s="38">
        <f t="shared" si="112"/>
        <v>1.675638228</v>
      </c>
      <c r="E2377" s="38">
        <f t="shared" si="113"/>
        <v>2.7577519109999997</v>
      </c>
      <c r="F2377" s="37">
        <f>VLOOKUP(L2377,Mapping!D:H,5,0)</f>
        <v>0</v>
      </c>
      <c r="G2377" t="s">
        <v>562</v>
      </c>
      <c r="H2377" t="s">
        <v>2072</v>
      </c>
      <c r="I2377" t="s">
        <v>2209</v>
      </c>
      <c r="J2377">
        <v>550000</v>
      </c>
      <c r="K2377" t="s">
        <v>666</v>
      </c>
      <c r="L2377">
        <v>553208</v>
      </c>
      <c r="M2377">
        <v>0</v>
      </c>
      <c r="N2377" t="s">
        <v>679</v>
      </c>
      <c r="O2377" t="s">
        <v>565</v>
      </c>
      <c r="P2377">
        <v>0</v>
      </c>
      <c r="Q2377">
        <v>10821136.83</v>
      </c>
      <c r="R2377">
        <v>0</v>
      </c>
      <c r="S2377">
        <v>16756382.279999999</v>
      </c>
      <c r="T2377">
        <v>0</v>
      </c>
      <c r="U2377">
        <v>27577519.109999999</v>
      </c>
      <c r="V2377">
        <v>0</v>
      </c>
      <c r="W2377">
        <v>10821136.83</v>
      </c>
      <c r="X2377">
        <v>0</v>
      </c>
      <c r="Y2377">
        <v>16756382.279999999</v>
      </c>
      <c r="Z2377">
        <v>0</v>
      </c>
      <c r="AA2377">
        <v>27577519.109999999</v>
      </c>
    </row>
    <row r="2378" spans="1:27" ht="15" customHeight="1" x14ac:dyDescent="0.25">
      <c r="A2378" s="37" t="str">
        <f t="shared" si="111"/>
        <v>LEEMCFIgnore</v>
      </c>
      <c r="B2378" s="37" t="str">
        <f>VLOOKUP(L2378,Mapping!D:F,3,0)</f>
        <v>Ignore</v>
      </c>
      <c r="C2378" s="37" t="str">
        <f>VLOOKUP(L2378,Mapping!D:G,4,0)</f>
        <v>Mirror</v>
      </c>
      <c r="D2378" s="38">
        <f t="shared" si="112"/>
        <v>-2.5408819999999999E-3</v>
      </c>
      <c r="E2378" s="38">
        <f t="shared" si="113"/>
        <v>-2.5408819999999999E-3</v>
      </c>
      <c r="F2378" s="37">
        <f>VLOOKUP(L2378,Mapping!D:H,5,0)</f>
        <v>0</v>
      </c>
      <c r="G2378" t="s">
        <v>562</v>
      </c>
      <c r="H2378" t="s">
        <v>2072</v>
      </c>
      <c r="I2378" t="s">
        <v>2209</v>
      </c>
      <c r="J2378">
        <v>550000</v>
      </c>
      <c r="K2378" t="s">
        <v>666</v>
      </c>
      <c r="L2378">
        <v>553213</v>
      </c>
      <c r="M2378">
        <v>0</v>
      </c>
      <c r="N2378" t="s">
        <v>680</v>
      </c>
      <c r="O2378" t="s">
        <v>565</v>
      </c>
      <c r="P2378">
        <v>0</v>
      </c>
      <c r="Q2378">
        <v>0</v>
      </c>
      <c r="R2378">
        <v>-25408.82</v>
      </c>
      <c r="S2378">
        <v>0</v>
      </c>
      <c r="T2378">
        <v>-25408.82</v>
      </c>
      <c r="U2378">
        <v>0</v>
      </c>
      <c r="V2378">
        <v>0</v>
      </c>
      <c r="W2378">
        <v>0</v>
      </c>
      <c r="X2378">
        <v>-25408.82</v>
      </c>
      <c r="Y2378">
        <v>0</v>
      </c>
      <c r="Z2378">
        <v>-25408.82</v>
      </c>
      <c r="AA2378">
        <v>0</v>
      </c>
    </row>
    <row r="2379" spans="1:27" ht="15" customHeight="1" x14ac:dyDescent="0.25">
      <c r="A2379" s="37" t="str">
        <f t="shared" si="111"/>
        <v>LEEMCFIgnore</v>
      </c>
      <c r="B2379" s="37" t="str">
        <f>VLOOKUP(L2379,Mapping!D:F,3,0)</f>
        <v>Ignore</v>
      </c>
      <c r="C2379" s="37" t="str">
        <f>VLOOKUP(L2379,Mapping!D:G,4,0)</f>
        <v>Mirror</v>
      </c>
      <c r="D2379" s="38">
        <f t="shared" si="112"/>
        <v>-1.517804E-3</v>
      </c>
      <c r="E2379" s="38">
        <f t="shared" si="113"/>
        <v>-4.1599669999999997E-3</v>
      </c>
      <c r="F2379" s="37">
        <f>VLOOKUP(L2379,Mapping!D:H,5,0)</f>
        <v>0</v>
      </c>
      <c r="G2379" t="s">
        <v>562</v>
      </c>
      <c r="H2379" t="s">
        <v>2072</v>
      </c>
      <c r="I2379" t="s">
        <v>2209</v>
      </c>
      <c r="J2379">
        <v>550000</v>
      </c>
      <c r="K2379" t="s">
        <v>666</v>
      </c>
      <c r="L2379">
        <v>553219</v>
      </c>
      <c r="M2379">
        <v>0</v>
      </c>
      <c r="N2379" t="s">
        <v>865</v>
      </c>
      <c r="O2379" t="s">
        <v>565</v>
      </c>
      <c r="P2379">
        <v>-26421.63</v>
      </c>
      <c r="Q2379">
        <v>0</v>
      </c>
      <c r="R2379">
        <v>-15178.04</v>
      </c>
      <c r="S2379">
        <v>0</v>
      </c>
      <c r="T2379">
        <v>-41599.67</v>
      </c>
      <c r="U2379">
        <v>0</v>
      </c>
      <c r="V2379">
        <v>-26421.63</v>
      </c>
      <c r="W2379">
        <v>0</v>
      </c>
      <c r="X2379">
        <v>-15178.04</v>
      </c>
      <c r="Y2379">
        <v>0</v>
      </c>
      <c r="Z2379">
        <v>-41599.67</v>
      </c>
      <c r="AA2379">
        <v>0</v>
      </c>
    </row>
    <row r="2380" spans="1:27" ht="15" customHeight="1" x14ac:dyDescent="0.25">
      <c r="A2380" s="37" t="str">
        <f t="shared" si="111"/>
        <v>LEEMCF6.1a</v>
      </c>
      <c r="B2380" s="37" t="str">
        <f>VLOOKUP(L2380,Mapping!D:F,3,0)</f>
        <v>6.1a</v>
      </c>
      <c r="C2380" s="37" t="str">
        <f>VLOOKUP(L2380,Mapping!D:G,4,0)</f>
        <v>Accrual</v>
      </c>
      <c r="D2380" s="38">
        <f t="shared" si="112"/>
        <v>-1.5562795999999999E-2</v>
      </c>
      <c r="E2380" s="38">
        <f t="shared" si="113"/>
        <v>-3.0378092999999998E-2</v>
      </c>
      <c r="F2380" s="37">
        <f>VLOOKUP(L2380,Mapping!D:H,5,0)</f>
        <v>0</v>
      </c>
      <c r="G2380" t="s">
        <v>562</v>
      </c>
      <c r="H2380" t="s">
        <v>2072</v>
      </c>
      <c r="I2380" t="s">
        <v>2209</v>
      </c>
      <c r="J2380">
        <v>550000</v>
      </c>
      <c r="K2380" t="s">
        <v>666</v>
      </c>
      <c r="L2380">
        <v>554526</v>
      </c>
      <c r="M2380">
        <v>0</v>
      </c>
      <c r="N2380" t="s">
        <v>681</v>
      </c>
      <c r="O2380" t="s">
        <v>565</v>
      </c>
      <c r="P2380">
        <v>-148152.97</v>
      </c>
      <c r="Q2380">
        <v>0</v>
      </c>
      <c r="R2380">
        <v>-155627.96</v>
      </c>
      <c r="S2380">
        <v>0</v>
      </c>
      <c r="T2380">
        <v>-303780.93</v>
      </c>
      <c r="U2380">
        <v>0</v>
      </c>
      <c r="V2380">
        <v>-148152.97</v>
      </c>
      <c r="W2380">
        <v>0</v>
      </c>
      <c r="X2380">
        <v>-155627.96</v>
      </c>
      <c r="Y2380">
        <v>0</v>
      </c>
      <c r="Z2380">
        <v>-303780.93</v>
      </c>
      <c r="AA2380">
        <v>0</v>
      </c>
    </row>
    <row r="2381" spans="1:27" ht="15" customHeight="1" x14ac:dyDescent="0.25">
      <c r="A2381" s="37" t="str">
        <f t="shared" si="111"/>
        <v>LEEMCFIgnore</v>
      </c>
      <c r="B2381" s="37" t="str">
        <f>VLOOKUP(L2381,Mapping!D:F,3,0)</f>
        <v>Ignore</v>
      </c>
      <c r="C2381" s="37" t="str">
        <f>VLOOKUP(L2381,Mapping!D:G,4,0)</f>
        <v>Mirror</v>
      </c>
      <c r="D2381" s="38">
        <f t="shared" si="112"/>
        <v>-2.2187357000000001E-2</v>
      </c>
      <c r="E2381" s="38">
        <f t="shared" si="113"/>
        <v>-2.2819767000000001E-2</v>
      </c>
      <c r="F2381" s="37">
        <f>VLOOKUP(L2381,Mapping!D:H,5,0)</f>
        <v>0</v>
      </c>
      <c r="G2381" t="s">
        <v>562</v>
      </c>
      <c r="H2381" t="s">
        <v>2072</v>
      </c>
      <c r="I2381" t="s">
        <v>2209</v>
      </c>
      <c r="J2381">
        <v>550000</v>
      </c>
      <c r="K2381" t="s">
        <v>666</v>
      </c>
      <c r="L2381">
        <v>554527</v>
      </c>
      <c r="M2381">
        <v>0</v>
      </c>
      <c r="N2381" t="s">
        <v>682</v>
      </c>
      <c r="O2381" t="s">
        <v>565</v>
      </c>
      <c r="P2381">
        <v>-6324.1</v>
      </c>
      <c r="Q2381">
        <v>0</v>
      </c>
      <c r="R2381">
        <v>-221873.57</v>
      </c>
      <c r="S2381">
        <v>0</v>
      </c>
      <c r="T2381">
        <v>-228197.67</v>
      </c>
      <c r="U2381">
        <v>0</v>
      </c>
      <c r="V2381">
        <v>-6324.1</v>
      </c>
      <c r="W2381">
        <v>0</v>
      </c>
      <c r="X2381">
        <v>-221873.57</v>
      </c>
      <c r="Y2381">
        <v>0</v>
      </c>
      <c r="Z2381">
        <v>-228197.67</v>
      </c>
      <c r="AA2381">
        <v>0</v>
      </c>
    </row>
    <row r="2382" spans="1:27" ht="15" customHeight="1" x14ac:dyDescent="0.25">
      <c r="A2382" s="37" t="str">
        <f t="shared" si="111"/>
        <v>LEEMCFIgnore</v>
      </c>
      <c r="B2382" s="37" t="str">
        <f>VLOOKUP(L2382,Mapping!D:F,3,0)</f>
        <v>Ignore</v>
      </c>
      <c r="C2382" s="37" t="str">
        <f>VLOOKUP(L2382,Mapping!D:G,4,0)</f>
        <v>Mirror</v>
      </c>
      <c r="D2382" s="38">
        <f t="shared" si="112"/>
        <v>-1.1994919999999999E-3</v>
      </c>
      <c r="E2382" s="38">
        <f t="shared" si="113"/>
        <v>-4.233232E-3</v>
      </c>
      <c r="F2382" s="37">
        <f>VLOOKUP(L2382,Mapping!D:H,5,0)</f>
        <v>0</v>
      </c>
      <c r="G2382" t="s">
        <v>562</v>
      </c>
      <c r="H2382" t="s">
        <v>2072</v>
      </c>
      <c r="I2382" t="s">
        <v>2209</v>
      </c>
      <c r="J2382">
        <v>550000</v>
      </c>
      <c r="K2382" t="s">
        <v>666</v>
      </c>
      <c r="L2382">
        <v>555104</v>
      </c>
      <c r="M2382">
        <v>0</v>
      </c>
      <c r="N2382" t="s">
        <v>683</v>
      </c>
      <c r="O2382" t="s">
        <v>565</v>
      </c>
      <c r="P2382">
        <v>-30337.4</v>
      </c>
      <c r="Q2382">
        <v>0</v>
      </c>
      <c r="R2382">
        <v>-11994.92</v>
      </c>
      <c r="S2382">
        <v>0</v>
      </c>
      <c r="T2382">
        <v>-42332.32</v>
      </c>
      <c r="U2382">
        <v>0</v>
      </c>
      <c r="V2382">
        <v>-30337.4</v>
      </c>
      <c r="W2382">
        <v>0</v>
      </c>
      <c r="X2382">
        <v>-11994.92</v>
      </c>
      <c r="Y2382">
        <v>0</v>
      </c>
      <c r="Z2382">
        <v>-42332.32</v>
      </c>
      <c r="AA2382">
        <v>0</v>
      </c>
    </row>
    <row r="2383" spans="1:27" ht="15" customHeight="1" x14ac:dyDescent="0.25">
      <c r="A2383" s="37" t="str">
        <f t="shared" si="111"/>
        <v>LEEMCF6.1</v>
      </c>
      <c r="B2383" s="37">
        <f>VLOOKUP(L2383,Mapping!D:F,3,0)</f>
        <v>6.1</v>
      </c>
      <c r="C2383" s="37" t="str">
        <f>VLOOKUP(L2383,Mapping!D:G,4,0)</f>
        <v>Accrual</v>
      </c>
      <c r="D2383" s="38">
        <f t="shared" si="112"/>
        <v>-1.6694140449999999</v>
      </c>
      <c r="E2383" s="38">
        <f t="shared" si="113"/>
        <v>-2.7515277280000001</v>
      </c>
      <c r="F2383" s="37">
        <f>VLOOKUP(L2383,Mapping!D:H,5,0)</f>
        <v>0</v>
      </c>
      <c r="G2383" t="s">
        <v>562</v>
      </c>
      <c r="H2383" t="s">
        <v>2072</v>
      </c>
      <c r="I2383" t="s">
        <v>2209</v>
      </c>
      <c r="J2383">
        <v>550000</v>
      </c>
      <c r="K2383" t="s">
        <v>666</v>
      </c>
      <c r="L2383">
        <v>555157</v>
      </c>
      <c r="M2383">
        <v>0</v>
      </c>
      <c r="N2383" t="s">
        <v>684</v>
      </c>
      <c r="O2383" t="s">
        <v>565</v>
      </c>
      <c r="P2383">
        <v>-10821136.83</v>
      </c>
      <c r="Q2383">
        <v>0</v>
      </c>
      <c r="R2383">
        <v>-16694140.449999999</v>
      </c>
      <c r="S2383">
        <v>0</v>
      </c>
      <c r="T2383">
        <v>-27515277.280000001</v>
      </c>
      <c r="U2383">
        <v>0</v>
      </c>
      <c r="V2383">
        <v>-10821136.83</v>
      </c>
      <c r="W2383">
        <v>0</v>
      </c>
      <c r="X2383">
        <v>-16694140.449999999</v>
      </c>
      <c r="Y2383">
        <v>0</v>
      </c>
      <c r="Z2383">
        <v>-27515277.280000001</v>
      </c>
      <c r="AA2383">
        <v>0</v>
      </c>
    </row>
    <row r="2384" spans="1:27" ht="15" customHeight="1" x14ac:dyDescent="0.25">
      <c r="A2384" s="37" t="str">
        <f t="shared" si="111"/>
        <v>LEEMCF6.1</v>
      </c>
      <c r="B2384" s="37">
        <f>VLOOKUP(L2384,Mapping!D:F,3,0)</f>
        <v>6.1</v>
      </c>
      <c r="C2384" s="37" t="str">
        <f>VLOOKUP(L2384,Mapping!D:G,4,0)</f>
        <v>Accrual</v>
      </c>
      <c r="D2384" s="38">
        <f t="shared" si="112"/>
        <v>-6.2241830000000003E-3</v>
      </c>
      <c r="E2384" s="38">
        <f t="shared" si="113"/>
        <v>-6.2241830000000003E-3</v>
      </c>
      <c r="F2384" s="37">
        <f>VLOOKUP(L2384,Mapping!D:H,5,0)</f>
        <v>0</v>
      </c>
      <c r="G2384" t="s">
        <v>562</v>
      </c>
      <c r="H2384" t="s">
        <v>2072</v>
      </c>
      <c r="I2384" t="s">
        <v>2209</v>
      </c>
      <c r="J2384">
        <v>550000</v>
      </c>
      <c r="K2384" t="s">
        <v>666</v>
      </c>
      <c r="L2384">
        <v>555159</v>
      </c>
      <c r="M2384">
        <v>0</v>
      </c>
      <c r="N2384" t="s">
        <v>2813</v>
      </c>
      <c r="O2384" t="s">
        <v>565</v>
      </c>
      <c r="P2384">
        <v>0</v>
      </c>
      <c r="Q2384">
        <v>0</v>
      </c>
      <c r="R2384">
        <v>-62241.83</v>
      </c>
      <c r="S2384">
        <v>0</v>
      </c>
      <c r="T2384">
        <v>-62241.83</v>
      </c>
      <c r="U2384">
        <v>0</v>
      </c>
      <c r="V2384">
        <v>0</v>
      </c>
      <c r="W2384">
        <v>0</v>
      </c>
      <c r="X2384">
        <v>-62241.83</v>
      </c>
      <c r="Y2384">
        <v>0</v>
      </c>
      <c r="Z2384">
        <v>-62241.83</v>
      </c>
      <c r="AA2384">
        <v>0</v>
      </c>
    </row>
    <row r="2385" spans="1:27" ht="15" customHeight="1" x14ac:dyDescent="0.25">
      <c r="A2385" s="37" t="str">
        <f t="shared" si="111"/>
        <v>LEEMCFIgnore</v>
      </c>
      <c r="B2385" s="37" t="str">
        <f>VLOOKUP(L2385,Mapping!D:F,3,0)</f>
        <v>Ignore</v>
      </c>
      <c r="C2385" s="37" t="str">
        <f>VLOOKUP(L2385,Mapping!D:G,4,0)</f>
        <v>Mirror</v>
      </c>
      <c r="D2385" s="38">
        <f t="shared" si="112"/>
        <v>-8.6303890000000005E-3</v>
      </c>
      <c r="E2385" s="38">
        <f t="shared" si="113"/>
        <v>-1.0980213000000001E-2</v>
      </c>
      <c r="F2385" s="37">
        <f>VLOOKUP(L2385,Mapping!D:H,5,0)</f>
        <v>0</v>
      </c>
      <c r="G2385" t="s">
        <v>562</v>
      </c>
      <c r="H2385" t="s">
        <v>2072</v>
      </c>
      <c r="I2385" t="s">
        <v>2209</v>
      </c>
      <c r="J2385">
        <v>550000</v>
      </c>
      <c r="K2385" t="s">
        <v>666</v>
      </c>
      <c r="L2385">
        <v>555204</v>
      </c>
      <c r="M2385">
        <v>0</v>
      </c>
      <c r="N2385" t="s">
        <v>685</v>
      </c>
      <c r="O2385" t="s">
        <v>565</v>
      </c>
      <c r="P2385">
        <v>-23498.240000000002</v>
      </c>
      <c r="Q2385">
        <v>0</v>
      </c>
      <c r="R2385">
        <v>-86303.89</v>
      </c>
      <c r="S2385">
        <v>0</v>
      </c>
      <c r="T2385">
        <v>-109802.13</v>
      </c>
      <c r="U2385">
        <v>0</v>
      </c>
      <c r="V2385">
        <v>-23498.240000000002</v>
      </c>
      <c r="W2385">
        <v>0</v>
      </c>
      <c r="X2385">
        <v>-86303.89</v>
      </c>
      <c r="Y2385">
        <v>0</v>
      </c>
      <c r="Z2385">
        <v>-109802.13</v>
      </c>
      <c r="AA2385">
        <v>0</v>
      </c>
    </row>
    <row r="2386" spans="1:27" ht="15" customHeight="1" x14ac:dyDescent="0.25">
      <c r="A2386" s="37" t="str">
        <f t="shared" si="111"/>
        <v>LEEMCF6.1a</v>
      </c>
      <c r="B2386" s="37" t="str">
        <f>VLOOKUP(L2386,Mapping!D:F,3,0)</f>
        <v>6.1a</v>
      </c>
      <c r="C2386" s="37" t="str">
        <f>VLOOKUP(L2386,Mapping!D:G,4,0)</f>
        <v>Accrual</v>
      </c>
      <c r="D2386" s="38">
        <f t="shared" si="112"/>
        <v>-0.150957596</v>
      </c>
      <c r="E2386" s="38">
        <f t="shared" si="113"/>
        <v>-0.31096845099999998</v>
      </c>
      <c r="F2386" s="37">
        <f>VLOOKUP(L2386,Mapping!D:H,5,0)</f>
        <v>0</v>
      </c>
      <c r="G2386" t="s">
        <v>562</v>
      </c>
      <c r="H2386" t="s">
        <v>2072</v>
      </c>
      <c r="I2386" t="s">
        <v>2209</v>
      </c>
      <c r="J2386">
        <v>550000</v>
      </c>
      <c r="K2386" t="s">
        <v>666</v>
      </c>
      <c r="L2386">
        <v>555597</v>
      </c>
      <c r="M2386">
        <v>0</v>
      </c>
      <c r="N2386" t="s">
        <v>686</v>
      </c>
      <c r="O2386" t="s">
        <v>565</v>
      </c>
      <c r="P2386">
        <v>-1600108.55</v>
      </c>
      <c r="Q2386">
        <v>0</v>
      </c>
      <c r="R2386">
        <v>-1509575.96</v>
      </c>
      <c r="S2386">
        <v>0</v>
      </c>
      <c r="T2386">
        <v>-3109684.51</v>
      </c>
      <c r="U2386">
        <v>0</v>
      </c>
      <c r="V2386">
        <v>-1600108.55</v>
      </c>
      <c r="W2386">
        <v>0</v>
      </c>
      <c r="X2386">
        <v>-1509575.96</v>
      </c>
      <c r="Y2386">
        <v>0</v>
      </c>
      <c r="Z2386">
        <v>-3109684.51</v>
      </c>
      <c r="AA2386">
        <v>0</v>
      </c>
    </row>
    <row r="2387" spans="1:27" ht="15" customHeight="1" x14ac:dyDescent="0.25">
      <c r="A2387" s="37" t="str">
        <f t="shared" si="111"/>
        <v>LEEMCF6.1a</v>
      </c>
      <c r="B2387" s="37" t="str">
        <f>VLOOKUP(L2387,Mapping!D:F,3,0)</f>
        <v>6.1a</v>
      </c>
      <c r="C2387" s="37" t="str">
        <f>VLOOKUP(L2387,Mapping!D:G,4,0)</f>
        <v>Accrual</v>
      </c>
      <c r="D2387" s="38">
        <f t="shared" si="112"/>
        <v>-0.150957596</v>
      </c>
      <c r="E2387" s="38">
        <f t="shared" si="113"/>
        <v>-0.31096845099999998</v>
      </c>
      <c r="F2387" s="37">
        <f>VLOOKUP(L2387,Mapping!D:H,5,0)</f>
        <v>0</v>
      </c>
      <c r="G2387" t="s">
        <v>562</v>
      </c>
      <c r="H2387" t="s">
        <v>2072</v>
      </c>
      <c r="I2387" t="s">
        <v>2209</v>
      </c>
      <c r="J2387">
        <v>550000</v>
      </c>
      <c r="K2387" t="s">
        <v>666</v>
      </c>
      <c r="L2387">
        <v>555598</v>
      </c>
      <c r="M2387">
        <v>0</v>
      </c>
      <c r="N2387" t="s">
        <v>687</v>
      </c>
      <c r="O2387" t="s">
        <v>565</v>
      </c>
      <c r="P2387">
        <v>-1600108.55</v>
      </c>
      <c r="Q2387">
        <v>0</v>
      </c>
      <c r="R2387">
        <v>-1509575.96</v>
      </c>
      <c r="S2387">
        <v>0</v>
      </c>
      <c r="T2387">
        <v>-3109684.51</v>
      </c>
      <c r="U2387">
        <v>0</v>
      </c>
      <c r="V2387">
        <v>-1600108.55</v>
      </c>
      <c r="W2387">
        <v>0</v>
      </c>
      <c r="X2387">
        <v>-1509575.96</v>
      </c>
      <c r="Y2387">
        <v>0</v>
      </c>
      <c r="Z2387">
        <v>-3109684.51</v>
      </c>
      <c r="AA2387">
        <v>0</v>
      </c>
    </row>
    <row r="2388" spans="1:27" ht="15" customHeight="1" x14ac:dyDescent="0.25">
      <c r="A2388" s="37" t="str">
        <f t="shared" si="111"/>
        <v>LEEMCF6.1a</v>
      </c>
      <c r="B2388" s="37" t="str">
        <f>VLOOKUP(L2388,Mapping!D:F,3,0)</f>
        <v>6.1a</v>
      </c>
      <c r="C2388" s="37" t="str">
        <f>VLOOKUP(L2388,Mapping!D:G,4,0)</f>
        <v>Accrual</v>
      </c>
      <c r="D2388" s="38">
        <f t="shared" si="112"/>
        <v>1.9103299999999999E-4</v>
      </c>
      <c r="E2388" s="38">
        <f t="shared" si="113"/>
        <v>3.9977099999999999E-4</v>
      </c>
      <c r="F2388" s="37">
        <f>VLOOKUP(L2388,Mapping!D:H,5,0)</f>
        <v>0</v>
      </c>
      <c r="G2388" t="s">
        <v>562</v>
      </c>
      <c r="H2388" t="s">
        <v>2072</v>
      </c>
      <c r="I2388" t="s">
        <v>2209</v>
      </c>
      <c r="J2388">
        <v>550000</v>
      </c>
      <c r="K2388" t="s">
        <v>666</v>
      </c>
      <c r="L2388">
        <v>555599</v>
      </c>
      <c r="M2388">
        <v>0</v>
      </c>
      <c r="N2388" t="s">
        <v>688</v>
      </c>
      <c r="O2388" t="s">
        <v>565</v>
      </c>
      <c r="P2388">
        <v>0</v>
      </c>
      <c r="Q2388">
        <v>2087.38</v>
      </c>
      <c r="R2388">
        <v>0</v>
      </c>
      <c r="S2388">
        <v>1910.33</v>
      </c>
      <c r="T2388">
        <v>0</v>
      </c>
      <c r="U2388">
        <v>3997.71</v>
      </c>
      <c r="V2388">
        <v>0</v>
      </c>
      <c r="W2388">
        <v>2087.38</v>
      </c>
      <c r="X2388">
        <v>0</v>
      </c>
      <c r="Y2388">
        <v>1910.33</v>
      </c>
      <c r="Z2388">
        <v>0</v>
      </c>
      <c r="AA2388">
        <v>3997.71</v>
      </c>
    </row>
    <row r="2389" spans="1:27" ht="15" customHeight="1" x14ac:dyDescent="0.25">
      <c r="A2389" s="37" t="str">
        <f t="shared" si="111"/>
        <v>LEEMCF6.1a</v>
      </c>
      <c r="B2389" s="37" t="str">
        <f>VLOOKUP(L2389,Mapping!D:F,3,0)</f>
        <v>6.1a</v>
      </c>
      <c r="C2389" s="37" t="str">
        <f>VLOOKUP(L2389,Mapping!D:G,4,0)</f>
        <v>Accrual</v>
      </c>
      <c r="D2389" s="38">
        <f t="shared" si="112"/>
        <v>1.9103299999999999E-4</v>
      </c>
      <c r="E2389" s="38">
        <f t="shared" si="113"/>
        <v>3.9977099999999999E-4</v>
      </c>
      <c r="F2389" s="37">
        <f>VLOOKUP(L2389,Mapping!D:H,5,0)</f>
        <v>0</v>
      </c>
      <c r="G2389" t="s">
        <v>562</v>
      </c>
      <c r="H2389" t="s">
        <v>2072</v>
      </c>
      <c r="I2389" t="s">
        <v>2209</v>
      </c>
      <c r="J2389">
        <v>550000</v>
      </c>
      <c r="K2389" t="s">
        <v>666</v>
      </c>
      <c r="L2389">
        <v>555600</v>
      </c>
      <c r="M2389">
        <v>0</v>
      </c>
      <c r="N2389" t="s">
        <v>689</v>
      </c>
      <c r="O2389" t="s">
        <v>565</v>
      </c>
      <c r="P2389">
        <v>0</v>
      </c>
      <c r="Q2389">
        <v>2087.38</v>
      </c>
      <c r="R2389">
        <v>0</v>
      </c>
      <c r="S2389">
        <v>1910.33</v>
      </c>
      <c r="T2389">
        <v>0</v>
      </c>
      <c r="U2389">
        <v>3997.71</v>
      </c>
      <c r="V2389">
        <v>0</v>
      </c>
      <c r="W2389">
        <v>2087.38</v>
      </c>
      <c r="X2389">
        <v>0</v>
      </c>
      <c r="Y2389">
        <v>1910.33</v>
      </c>
      <c r="Z2389">
        <v>0</v>
      </c>
      <c r="AA2389">
        <v>3997.71</v>
      </c>
    </row>
    <row r="2390" spans="1:27" ht="15" customHeight="1" x14ac:dyDescent="0.25">
      <c r="A2390" s="37" t="str">
        <f t="shared" si="111"/>
        <v>LEEMCFIgnore</v>
      </c>
      <c r="B2390" s="37" t="str">
        <f>VLOOKUP(L2390,Mapping!D:F,3,0)</f>
        <v>Ignore</v>
      </c>
      <c r="C2390" s="37" t="str">
        <f>VLOOKUP(L2390,Mapping!D:G,4,0)</f>
        <v>Mirror</v>
      </c>
      <c r="D2390" s="38">
        <f t="shared" si="112"/>
        <v>-5.8598269999999997E-3</v>
      </c>
      <c r="E2390" s="38">
        <f t="shared" si="113"/>
        <v>-5.9619069999999998E-3</v>
      </c>
      <c r="F2390" s="37">
        <f>VLOOKUP(L2390,Mapping!D:H,5,0)</f>
        <v>0</v>
      </c>
      <c r="G2390" t="s">
        <v>562</v>
      </c>
      <c r="H2390" t="s">
        <v>2072</v>
      </c>
      <c r="I2390" t="s">
        <v>2209</v>
      </c>
      <c r="J2390">
        <v>550000</v>
      </c>
      <c r="K2390" t="s">
        <v>666</v>
      </c>
      <c r="L2390">
        <v>556421</v>
      </c>
      <c r="M2390">
        <v>0</v>
      </c>
      <c r="N2390" t="s">
        <v>690</v>
      </c>
      <c r="O2390" t="s">
        <v>565</v>
      </c>
      <c r="P2390">
        <v>-1020.8</v>
      </c>
      <c r="Q2390">
        <v>0</v>
      </c>
      <c r="R2390">
        <v>-58598.27</v>
      </c>
      <c r="S2390">
        <v>0</v>
      </c>
      <c r="T2390">
        <v>-59619.07</v>
      </c>
      <c r="U2390">
        <v>0</v>
      </c>
      <c r="V2390">
        <v>-1020.8</v>
      </c>
      <c r="W2390">
        <v>0</v>
      </c>
      <c r="X2390">
        <v>-58598.27</v>
      </c>
      <c r="Y2390">
        <v>0</v>
      </c>
      <c r="Z2390">
        <v>-59619.07</v>
      </c>
      <c r="AA2390">
        <v>0</v>
      </c>
    </row>
    <row r="2391" spans="1:27" ht="15" customHeight="1" x14ac:dyDescent="0.25">
      <c r="A2391" s="37" t="str">
        <f t="shared" si="111"/>
        <v>LEEMCF6.2</v>
      </c>
      <c r="B2391" s="37">
        <f>VLOOKUP(L2391,Mapping!D:F,3,0)</f>
        <v>6.2</v>
      </c>
      <c r="C2391" s="37" t="str">
        <f>VLOOKUP(L2391,Mapping!D:G,4,0)</f>
        <v>Accrual</v>
      </c>
      <c r="D2391" s="38">
        <f t="shared" si="112"/>
        <v>-1.6773023029999998</v>
      </c>
      <c r="E2391" s="38">
        <f t="shared" si="113"/>
        <v>-3.455194471</v>
      </c>
      <c r="F2391" s="37">
        <f>VLOOKUP(L2391,Mapping!D:H,5,0)</f>
        <v>0</v>
      </c>
      <c r="G2391" t="s">
        <v>562</v>
      </c>
      <c r="H2391" t="s">
        <v>2072</v>
      </c>
      <c r="I2391" t="s">
        <v>2209</v>
      </c>
      <c r="J2391">
        <v>555100</v>
      </c>
      <c r="K2391" t="s">
        <v>691</v>
      </c>
      <c r="L2391">
        <v>555100</v>
      </c>
      <c r="M2391">
        <v>0</v>
      </c>
      <c r="N2391" t="s">
        <v>692</v>
      </c>
      <c r="O2391" t="s">
        <v>565</v>
      </c>
      <c r="P2391">
        <v>-17778921.68</v>
      </c>
      <c r="Q2391">
        <v>0</v>
      </c>
      <c r="R2391">
        <v>-16773023.029999999</v>
      </c>
      <c r="S2391">
        <v>0</v>
      </c>
      <c r="T2391">
        <v>-34551944.710000001</v>
      </c>
      <c r="U2391">
        <v>0</v>
      </c>
      <c r="V2391">
        <v>-17778921.68</v>
      </c>
      <c r="W2391">
        <v>0</v>
      </c>
      <c r="X2391">
        <v>-16773023.029999999</v>
      </c>
      <c r="Y2391">
        <v>0</v>
      </c>
      <c r="Z2391">
        <v>-34551944.710000001</v>
      </c>
      <c r="AA2391">
        <v>0</v>
      </c>
    </row>
    <row r="2392" spans="1:27" ht="15" customHeight="1" x14ac:dyDescent="0.25">
      <c r="A2392" s="37" t="str">
        <f t="shared" si="111"/>
        <v>LEEMCF6.2</v>
      </c>
      <c r="B2392" s="37">
        <f>VLOOKUP(L2392,Mapping!D:F,3,0)</f>
        <v>6.2</v>
      </c>
      <c r="C2392" s="37" t="str">
        <f>VLOOKUP(L2392,Mapping!D:G,4,0)</f>
        <v>Accrual</v>
      </c>
      <c r="D2392" s="38">
        <f t="shared" si="112"/>
        <v>2.122695E-3</v>
      </c>
      <c r="E2392" s="38">
        <f t="shared" si="113"/>
        <v>4.4420800000000002E-3</v>
      </c>
      <c r="F2392" s="37">
        <f>VLOOKUP(L2392,Mapping!D:H,5,0)</f>
        <v>0</v>
      </c>
      <c r="G2392" t="s">
        <v>562</v>
      </c>
      <c r="H2392" t="s">
        <v>2072</v>
      </c>
      <c r="I2392" t="s">
        <v>2209</v>
      </c>
      <c r="J2392">
        <v>555100</v>
      </c>
      <c r="K2392" t="s">
        <v>691</v>
      </c>
      <c r="L2392">
        <v>555329</v>
      </c>
      <c r="M2392">
        <v>0</v>
      </c>
      <c r="N2392" t="s">
        <v>693</v>
      </c>
      <c r="O2392" t="s">
        <v>565</v>
      </c>
      <c r="P2392">
        <v>0</v>
      </c>
      <c r="Q2392">
        <v>23193.85</v>
      </c>
      <c r="R2392">
        <v>0</v>
      </c>
      <c r="S2392">
        <v>21226.95</v>
      </c>
      <c r="T2392">
        <v>0</v>
      </c>
      <c r="U2392">
        <v>44420.800000000003</v>
      </c>
      <c r="V2392">
        <v>0</v>
      </c>
      <c r="W2392">
        <v>23193.85</v>
      </c>
      <c r="X2392">
        <v>0</v>
      </c>
      <c r="Y2392">
        <v>21226.95</v>
      </c>
      <c r="Z2392">
        <v>0</v>
      </c>
      <c r="AA2392">
        <v>44420.800000000003</v>
      </c>
    </row>
    <row r="2393" spans="1:27" ht="15" customHeight="1" x14ac:dyDescent="0.25">
      <c r="A2393" s="37" t="str">
        <f t="shared" si="111"/>
        <v>LEEQSFIgnore</v>
      </c>
      <c r="B2393" s="37" t="str">
        <f>VLOOKUP(L2393,Mapping!D:F,3,0)</f>
        <v>Ignore</v>
      </c>
      <c r="C2393" s="37" t="str">
        <f>VLOOKUP(L2393,Mapping!D:G,4,0)</f>
        <v>Ignore</v>
      </c>
      <c r="D2393" s="38">
        <f t="shared" si="112"/>
        <v>-1.639698469</v>
      </c>
      <c r="E2393" s="38">
        <f t="shared" si="113"/>
        <v>-14.297648891999998</v>
      </c>
      <c r="F2393" s="37" t="str">
        <f>VLOOKUP(L2393,Mapping!D:H,5,0)</f>
        <v>AUM</v>
      </c>
      <c r="G2393" t="s">
        <v>562</v>
      </c>
      <c r="H2393" t="s">
        <v>2037</v>
      </c>
      <c r="I2393" t="s">
        <v>2038</v>
      </c>
      <c r="J2393">
        <v>101000</v>
      </c>
      <c r="K2393" t="s">
        <v>720</v>
      </c>
      <c r="L2393">
        <v>101100</v>
      </c>
      <c r="M2393">
        <v>0</v>
      </c>
      <c r="N2393" t="s">
        <v>721</v>
      </c>
      <c r="O2393" t="s">
        <v>565</v>
      </c>
      <c r="P2393">
        <v>-126579504.23</v>
      </c>
      <c r="Q2393">
        <v>0</v>
      </c>
      <c r="R2393">
        <v>-16396984.689999999</v>
      </c>
      <c r="S2393">
        <v>0</v>
      </c>
      <c r="T2393">
        <v>-142976488.91999999</v>
      </c>
      <c r="U2393">
        <v>0</v>
      </c>
      <c r="V2393">
        <v>-126579504.23</v>
      </c>
      <c r="W2393">
        <v>0</v>
      </c>
      <c r="X2393">
        <v>-16396984.689999999</v>
      </c>
      <c r="Y2393">
        <v>0</v>
      </c>
      <c r="Z2393">
        <v>-142976488.91999999</v>
      </c>
      <c r="AA2393">
        <v>0</v>
      </c>
    </row>
    <row r="2394" spans="1:27" ht="15" customHeight="1" x14ac:dyDescent="0.25">
      <c r="A2394" s="37" t="str">
        <f t="shared" si="111"/>
        <v>LEEQSFIgnore</v>
      </c>
      <c r="B2394" s="37" t="str">
        <f>VLOOKUP(L2394,Mapping!D:F,3,0)</f>
        <v>Ignore</v>
      </c>
      <c r="C2394" s="37" t="str">
        <f>VLOOKUP(L2394,Mapping!D:G,4,0)</f>
        <v>Ignore</v>
      </c>
      <c r="D2394" s="38">
        <f t="shared" si="112"/>
        <v>3.4270267E-2</v>
      </c>
      <c r="E2394" s="38">
        <f t="shared" si="113"/>
        <v>0</v>
      </c>
      <c r="F2394" s="37" t="str">
        <f>VLOOKUP(L2394,Mapping!D:H,5,0)</f>
        <v>AUM</v>
      </c>
      <c r="G2394" t="s">
        <v>562</v>
      </c>
      <c r="H2394" t="s">
        <v>2037</v>
      </c>
      <c r="I2394" t="s">
        <v>2038</v>
      </c>
      <c r="J2394">
        <v>102000</v>
      </c>
      <c r="K2394" t="s">
        <v>563</v>
      </c>
      <c r="L2394">
        <v>102120</v>
      </c>
      <c r="M2394">
        <v>0</v>
      </c>
      <c r="N2394" t="s">
        <v>564</v>
      </c>
      <c r="O2394" t="s">
        <v>565</v>
      </c>
      <c r="P2394">
        <v>-342702.67</v>
      </c>
      <c r="Q2394">
        <v>0</v>
      </c>
      <c r="R2394">
        <v>0</v>
      </c>
      <c r="S2394">
        <v>342702.67</v>
      </c>
      <c r="T2394">
        <v>0</v>
      </c>
      <c r="U2394">
        <v>0</v>
      </c>
      <c r="V2394">
        <v>-342702.67</v>
      </c>
      <c r="W2394">
        <v>0</v>
      </c>
      <c r="X2394">
        <v>0</v>
      </c>
      <c r="Y2394">
        <v>342702.67</v>
      </c>
      <c r="Z2394">
        <v>0</v>
      </c>
      <c r="AA2394">
        <v>0</v>
      </c>
    </row>
    <row r="2395" spans="1:27" ht="15" customHeight="1" x14ac:dyDescent="0.25">
      <c r="A2395" s="37" t="str">
        <f t="shared" si="111"/>
        <v>LEEQSFIgnore</v>
      </c>
      <c r="B2395" s="37" t="str">
        <f>VLOOKUP(L2395,Mapping!D:F,3,0)</f>
        <v>Ignore</v>
      </c>
      <c r="C2395" s="37" t="str">
        <f>VLOOKUP(L2395,Mapping!D:G,4,0)</f>
        <v>Ignore</v>
      </c>
      <c r="D2395" s="38">
        <f t="shared" si="112"/>
        <v>-0.19998997600000001</v>
      </c>
      <c r="E2395" s="38">
        <f t="shared" si="113"/>
        <v>-2.2498869639999999</v>
      </c>
      <c r="F2395" s="37" t="str">
        <f>VLOOKUP(L2395,Mapping!D:H,5,0)</f>
        <v>AUM</v>
      </c>
      <c r="G2395" t="s">
        <v>562</v>
      </c>
      <c r="H2395" t="s">
        <v>2037</v>
      </c>
      <c r="I2395" t="s">
        <v>2038</v>
      </c>
      <c r="J2395">
        <v>105000</v>
      </c>
      <c r="K2395" t="s">
        <v>568</v>
      </c>
      <c r="L2395">
        <v>105100</v>
      </c>
      <c r="M2395">
        <v>0</v>
      </c>
      <c r="N2395" t="s">
        <v>569</v>
      </c>
      <c r="O2395" t="s">
        <v>565</v>
      </c>
      <c r="P2395">
        <v>-20498969.879999999</v>
      </c>
      <c r="Q2395">
        <v>0</v>
      </c>
      <c r="R2395">
        <v>-1999899.76</v>
      </c>
      <c r="S2395">
        <v>0</v>
      </c>
      <c r="T2395">
        <v>-22498869.640000001</v>
      </c>
      <c r="U2395">
        <v>0</v>
      </c>
      <c r="V2395">
        <v>-20498969.879999999</v>
      </c>
      <c r="W2395">
        <v>0</v>
      </c>
      <c r="X2395">
        <v>-1999899.76</v>
      </c>
      <c r="Y2395">
        <v>0</v>
      </c>
      <c r="Z2395">
        <v>-22498869.640000001</v>
      </c>
      <c r="AA2395">
        <v>0</v>
      </c>
    </row>
    <row r="2396" spans="1:27" ht="15" customHeight="1" x14ac:dyDescent="0.25">
      <c r="A2396" s="37" t="str">
        <f t="shared" si="111"/>
        <v>LEEQSFIgnore</v>
      </c>
      <c r="B2396" s="37" t="str">
        <f>VLOOKUP(L2396,Mapping!D:F,3,0)</f>
        <v>Ignore</v>
      </c>
      <c r="C2396" s="37" t="str">
        <f>VLOOKUP(L2396,Mapping!D:G,4,0)</f>
        <v>Ignore</v>
      </c>
      <c r="D2396" s="38">
        <f t="shared" si="112"/>
        <v>0.33290185499999997</v>
      </c>
      <c r="E2396" s="38">
        <f t="shared" si="113"/>
        <v>7.1407972E-2</v>
      </c>
      <c r="F2396" s="37" t="str">
        <f>VLOOKUP(L2396,Mapping!D:H,5,0)</f>
        <v>AUM</v>
      </c>
      <c r="G2396" t="s">
        <v>562</v>
      </c>
      <c r="H2396" t="s">
        <v>2037</v>
      </c>
      <c r="I2396" t="s">
        <v>2038</v>
      </c>
      <c r="J2396">
        <v>110000</v>
      </c>
      <c r="K2396" t="s">
        <v>570</v>
      </c>
      <c r="L2396">
        <v>110112</v>
      </c>
      <c r="M2396">
        <v>0</v>
      </c>
      <c r="N2396" t="s">
        <v>817</v>
      </c>
      <c r="O2396" t="s">
        <v>565</v>
      </c>
      <c r="P2396">
        <v>-2614938.83</v>
      </c>
      <c r="Q2396">
        <v>0</v>
      </c>
      <c r="R2396">
        <v>0</v>
      </c>
      <c r="S2396">
        <v>3329018.55</v>
      </c>
      <c r="T2396">
        <v>0</v>
      </c>
      <c r="U2396">
        <v>714079.72</v>
      </c>
      <c r="V2396">
        <v>-2614938.83</v>
      </c>
      <c r="W2396">
        <v>0</v>
      </c>
      <c r="X2396">
        <v>0</v>
      </c>
      <c r="Y2396">
        <v>3329018.55</v>
      </c>
      <c r="Z2396">
        <v>0</v>
      </c>
      <c r="AA2396">
        <v>714079.72</v>
      </c>
    </row>
    <row r="2397" spans="1:27" ht="15" customHeight="1" x14ac:dyDescent="0.25">
      <c r="A2397" s="37" t="str">
        <f t="shared" si="111"/>
        <v>LEEQSFIgnore</v>
      </c>
      <c r="B2397" s="37" t="str">
        <f>VLOOKUP(L2397,Mapping!D:F,3,0)</f>
        <v>Ignore</v>
      </c>
      <c r="C2397" s="37" t="str">
        <f>VLOOKUP(L2397,Mapping!D:G,4,0)</f>
        <v>Ignore</v>
      </c>
      <c r="D2397" s="38">
        <f t="shared" si="112"/>
        <v>0</v>
      </c>
      <c r="E2397" s="38">
        <f t="shared" si="113"/>
        <v>-2.8400097999999999E-2</v>
      </c>
      <c r="F2397" s="37" t="str">
        <f>VLOOKUP(L2397,Mapping!D:H,5,0)</f>
        <v>AUM</v>
      </c>
      <c r="G2397" t="s">
        <v>562</v>
      </c>
      <c r="H2397" t="s">
        <v>2037</v>
      </c>
      <c r="I2397" t="s">
        <v>2038</v>
      </c>
      <c r="J2397">
        <v>110000</v>
      </c>
      <c r="K2397" t="s">
        <v>570</v>
      </c>
      <c r="L2397">
        <v>110116</v>
      </c>
      <c r="M2397">
        <v>0</v>
      </c>
      <c r="N2397" t="s">
        <v>573</v>
      </c>
      <c r="O2397" t="s">
        <v>565</v>
      </c>
      <c r="P2397">
        <v>-284000.98</v>
      </c>
      <c r="Q2397">
        <v>0</v>
      </c>
      <c r="R2397">
        <v>0</v>
      </c>
      <c r="S2397">
        <v>0</v>
      </c>
      <c r="T2397">
        <v>-284000.98</v>
      </c>
      <c r="U2397">
        <v>0</v>
      </c>
      <c r="V2397">
        <v>-284000.98</v>
      </c>
      <c r="W2397">
        <v>0</v>
      </c>
      <c r="X2397">
        <v>0</v>
      </c>
      <c r="Y2397">
        <v>0</v>
      </c>
      <c r="Z2397">
        <v>-284000.98</v>
      </c>
      <c r="AA2397">
        <v>0</v>
      </c>
    </row>
    <row r="2398" spans="1:27" ht="15" customHeight="1" x14ac:dyDescent="0.25">
      <c r="A2398" s="37" t="str">
        <f t="shared" si="111"/>
        <v>LEEQSFIgnore</v>
      </c>
      <c r="B2398" s="37" t="str">
        <f>VLOOKUP(L2398,Mapping!D:F,3,0)</f>
        <v>Ignore</v>
      </c>
      <c r="C2398" s="37" t="str">
        <f>VLOOKUP(L2398,Mapping!D:G,4,0)</f>
        <v>Ignore</v>
      </c>
      <c r="D2398" s="38">
        <f t="shared" si="112"/>
        <v>0</v>
      </c>
      <c r="E2398" s="38">
        <f t="shared" si="113"/>
        <v>-0.02</v>
      </c>
      <c r="F2398" s="37" t="str">
        <f>VLOOKUP(L2398,Mapping!D:H,5,0)</f>
        <v>AUM</v>
      </c>
      <c r="G2398" t="s">
        <v>562</v>
      </c>
      <c r="H2398" t="s">
        <v>2037</v>
      </c>
      <c r="I2398" t="s">
        <v>2038</v>
      </c>
      <c r="J2398">
        <v>110000</v>
      </c>
      <c r="K2398" t="s">
        <v>570</v>
      </c>
      <c r="L2398">
        <v>110123</v>
      </c>
      <c r="M2398">
        <v>0</v>
      </c>
      <c r="N2398" t="s">
        <v>925</v>
      </c>
      <c r="O2398" t="s">
        <v>565</v>
      </c>
      <c r="P2398">
        <v>-200000</v>
      </c>
      <c r="Q2398">
        <v>0</v>
      </c>
      <c r="R2398">
        <v>0</v>
      </c>
      <c r="S2398">
        <v>0</v>
      </c>
      <c r="T2398">
        <v>-200000</v>
      </c>
      <c r="U2398">
        <v>0</v>
      </c>
      <c r="V2398">
        <v>-200000</v>
      </c>
      <c r="W2398">
        <v>0</v>
      </c>
      <c r="X2398">
        <v>0</v>
      </c>
      <c r="Y2398">
        <v>0</v>
      </c>
      <c r="Z2398">
        <v>-200000</v>
      </c>
      <c r="AA2398">
        <v>0</v>
      </c>
    </row>
    <row r="2399" spans="1:27" ht="15" customHeight="1" x14ac:dyDescent="0.25">
      <c r="A2399" s="37" t="str">
        <f t="shared" si="111"/>
        <v>LEEQSFIgnore</v>
      </c>
      <c r="B2399" s="37" t="str">
        <f>VLOOKUP(L2399,Mapping!D:F,3,0)</f>
        <v>Ignore</v>
      </c>
      <c r="C2399" s="37" t="str">
        <f>VLOOKUP(L2399,Mapping!D:G,4,0)</f>
        <v>Ignore</v>
      </c>
      <c r="D2399" s="38">
        <f t="shared" si="112"/>
        <v>0</v>
      </c>
      <c r="E2399" s="38">
        <f t="shared" si="113"/>
        <v>-1.6882220000000001E-3</v>
      </c>
      <c r="F2399" s="37" t="str">
        <f>VLOOKUP(L2399,Mapping!D:H,5,0)</f>
        <v>AUM</v>
      </c>
      <c r="G2399" t="s">
        <v>562</v>
      </c>
      <c r="H2399" t="s">
        <v>2037</v>
      </c>
      <c r="I2399" t="s">
        <v>2038</v>
      </c>
      <c r="J2399">
        <v>110000</v>
      </c>
      <c r="K2399" t="s">
        <v>570</v>
      </c>
      <c r="L2399">
        <v>110125</v>
      </c>
      <c r="M2399">
        <v>0</v>
      </c>
      <c r="N2399" t="s">
        <v>1315</v>
      </c>
      <c r="O2399" t="s">
        <v>565</v>
      </c>
      <c r="P2399">
        <v>-16882.22</v>
      </c>
      <c r="Q2399">
        <v>0</v>
      </c>
      <c r="R2399">
        <v>0</v>
      </c>
      <c r="S2399">
        <v>0</v>
      </c>
      <c r="T2399">
        <v>-16882.22</v>
      </c>
      <c r="U2399">
        <v>0</v>
      </c>
      <c r="V2399">
        <v>-16882.22</v>
      </c>
      <c r="W2399">
        <v>0</v>
      </c>
      <c r="X2399">
        <v>0</v>
      </c>
      <c r="Y2399">
        <v>0</v>
      </c>
      <c r="Z2399">
        <v>-16882.22</v>
      </c>
      <c r="AA2399">
        <v>0</v>
      </c>
    </row>
    <row r="2400" spans="1:27" ht="15" customHeight="1" x14ac:dyDescent="0.25">
      <c r="A2400" s="37" t="str">
        <f t="shared" si="111"/>
        <v>LEEQSFIgnore</v>
      </c>
      <c r="B2400" s="37" t="str">
        <f>VLOOKUP(L2400,Mapping!D:F,3,0)</f>
        <v>Ignore</v>
      </c>
      <c r="C2400" s="37" t="str">
        <f>VLOOKUP(L2400,Mapping!D:G,4,0)</f>
        <v>Ignore</v>
      </c>
      <c r="D2400" s="38">
        <f t="shared" si="112"/>
        <v>2.4505344780000002</v>
      </c>
      <c r="E2400" s="38">
        <f t="shared" si="113"/>
        <v>-1.5037687829999999</v>
      </c>
      <c r="F2400" s="37" t="str">
        <f>VLOOKUP(L2400,Mapping!D:H,5,0)</f>
        <v>AUM</v>
      </c>
      <c r="G2400" t="s">
        <v>562</v>
      </c>
      <c r="H2400" t="s">
        <v>2037</v>
      </c>
      <c r="I2400" t="s">
        <v>2038</v>
      </c>
      <c r="J2400">
        <v>110000</v>
      </c>
      <c r="K2400" t="s">
        <v>570</v>
      </c>
      <c r="L2400">
        <v>110247</v>
      </c>
      <c r="M2400">
        <v>0</v>
      </c>
      <c r="N2400" t="s">
        <v>574</v>
      </c>
      <c r="O2400" t="s">
        <v>565</v>
      </c>
      <c r="P2400">
        <v>-39543032.609999999</v>
      </c>
      <c r="Q2400">
        <v>0</v>
      </c>
      <c r="R2400">
        <v>0</v>
      </c>
      <c r="S2400">
        <v>24505344.780000001</v>
      </c>
      <c r="T2400">
        <v>-15037687.83</v>
      </c>
      <c r="U2400">
        <v>0</v>
      </c>
      <c r="V2400">
        <v>-39543032.609999999</v>
      </c>
      <c r="W2400">
        <v>0</v>
      </c>
      <c r="X2400">
        <v>0</v>
      </c>
      <c r="Y2400">
        <v>24505344.780000001</v>
      </c>
      <c r="Z2400">
        <v>-15037687.83</v>
      </c>
      <c r="AA2400">
        <v>0</v>
      </c>
    </row>
    <row r="2401" spans="1:27" ht="15" customHeight="1" x14ac:dyDescent="0.25">
      <c r="A2401" s="37" t="str">
        <f t="shared" si="111"/>
        <v>LEEQSFIgnore</v>
      </c>
      <c r="B2401" s="37" t="str">
        <f>VLOOKUP(L2401,Mapping!D:F,3,0)</f>
        <v>Ignore</v>
      </c>
      <c r="C2401" s="37" t="str">
        <f>VLOOKUP(L2401,Mapping!D:G,4,0)</f>
        <v>Ignore</v>
      </c>
      <c r="D2401" s="38">
        <f t="shared" si="112"/>
        <v>2.0159459999999998E-3</v>
      </c>
      <c r="E2401" s="38">
        <f t="shared" si="113"/>
        <v>-4.5993699999999993E-3</v>
      </c>
      <c r="F2401" s="37" t="str">
        <f>VLOOKUP(L2401,Mapping!D:H,5,0)</f>
        <v>AUM</v>
      </c>
      <c r="G2401" t="s">
        <v>562</v>
      </c>
      <c r="H2401" t="s">
        <v>2037</v>
      </c>
      <c r="I2401" t="s">
        <v>2038</v>
      </c>
      <c r="J2401">
        <v>132000</v>
      </c>
      <c r="K2401" t="s">
        <v>575</v>
      </c>
      <c r="L2401">
        <v>132100</v>
      </c>
      <c r="M2401">
        <v>0</v>
      </c>
      <c r="N2401" t="s">
        <v>723</v>
      </c>
      <c r="O2401" t="s">
        <v>565</v>
      </c>
      <c r="P2401">
        <v>-66153.16</v>
      </c>
      <c r="Q2401">
        <v>0</v>
      </c>
      <c r="R2401">
        <v>0</v>
      </c>
      <c r="S2401">
        <v>20159.46</v>
      </c>
      <c r="T2401">
        <v>-45993.7</v>
      </c>
      <c r="U2401">
        <v>0</v>
      </c>
      <c r="V2401">
        <v>-66153.16</v>
      </c>
      <c r="W2401">
        <v>0</v>
      </c>
      <c r="X2401">
        <v>0</v>
      </c>
      <c r="Y2401">
        <v>20159.46</v>
      </c>
      <c r="Z2401">
        <v>-45993.7</v>
      </c>
      <c r="AA2401">
        <v>0</v>
      </c>
    </row>
    <row r="2402" spans="1:27" ht="15" customHeight="1" x14ac:dyDescent="0.25">
      <c r="A2402" s="37" t="str">
        <f t="shared" si="111"/>
        <v>LEEQSFIgnore</v>
      </c>
      <c r="B2402" s="37" t="str">
        <f>VLOOKUP(L2402,Mapping!D:F,3,0)</f>
        <v>Ignore</v>
      </c>
      <c r="C2402" s="37" t="str">
        <f>VLOOKUP(L2402,Mapping!D:G,4,0)</f>
        <v>Ignore</v>
      </c>
      <c r="D2402" s="38">
        <f t="shared" si="112"/>
        <v>-9.1060000000000002E-4</v>
      </c>
      <c r="E2402" s="38">
        <f t="shared" si="113"/>
        <v>-1.6664010000000003E-3</v>
      </c>
      <c r="F2402" s="37" t="str">
        <f>VLOOKUP(L2402,Mapping!D:H,5,0)</f>
        <v>AUM</v>
      </c>
      <c r="G2402" t="s">
        <v>562</v>
      </c>
      <c r="H2402" t="s">
        <v>2037</v>
      </c>
      <c r="I2402" t="s">
        <v>2038</v>
      </c>
      <c r="J2402">
        <v>132000</v>
      </c>
      <c r="K2402" t="s">
        <v>575</v>
      </c>
      <c r="L2402">
        <v>132121</v>
      </c>
      <c r="M2402">
        <v>0</v>
      </c>
      <c r="N2402" t="s">
        <v>576</v>
      </c>
      <c r="O2402" t="s">
        <v>565</v>
      </c>
      <c r="P2402">
        <v>-7558.01</v>
      </c>
      <c r="Q2402">
        <v>0</v>
      </c>
      <c r="R2402">
        <v>-9106</v>
      </c>
      <c r="S2402">
        <v>0</v>
      </c>
      <c r="T2402">
        <v>-16664.010000000002</v>
      </c>
      <c r="U2402">
        <v>0</v>
      </c>
      <c r="V2402">
        <v>-7558.01</v>
      </c>
      <c r="W2402">
        <v>0</v>
      </c>
      <c r="X2402">
        <v>-9106</v>
      </c>
      <c r="Y2402">
        <v>0</v>
      </c>
      <c r="Z2402">
        <v>-16664.010000000002</v>
      </c>
      <c r="AA2402">
        <v>0</v>
      </c>
    </row>
    <row r="2403" spans="1:27" ht="15" customHeight="1" x14ac:dyDescent="0.25">
      <c r="A2403" s="37" t="str">
        <f t="shared" si="111"/>
        <v>LEEQSFIgnore</v>
      </c>
      <c r="B2403" s="37" t="str">
        <f>VLOOKUP(L2403,Mapping!D:F,3,0)</f>
        <v>Ignore</v>
      </c>
      <c r="C2403" s="37" t="str">
        <f>VLOOKUP(L2403,Mapping!D:G,4,0)</f>
        <v>Ignore</v>
      </c>
      <c r="D2403" s="38">
        <f t="shared" si="112"/>
        <v>-0.291898404</v>
      </c>
      <c r="E2403" s="38">
        <f t="shared" si="113"/>
        <v>-0.291898404</v>
      </c>
      <c r="F2403" s="37" t="str">
        <f>VLOOKUP(L2403,Mapping!D:H,5,0)</f>
        <v>AUM</v>
      </c>
      <c r="G2403" t="s">
        <v>562</v>
      </c>
      <c r="H2403" t="s">
        <v>2037</v>
      </c>
      <c r="I2403" t="s">
        <v>2038</v>
      </c>
      <c r="J2403">
        <v>132000</v>
      </c>
      <c r="K2403" t="s">
        <v>575</v>
      </c>
      <c r="L2403">
        <v>132150</v>
      </c>
      <c r="M2403">
        <v>0</v>
      </c>
      <c r="N2403" t="s">
        <v>789</v>
      </c>
      <c r="O2403" t="s">
        <v>565</v>
      </c>
      <c r="P2403">
        <v>0</v>
      </c>
      <c r="Q2403">
        <v>0</v>
      </c>
      <c r="R2403">
        <v>-2918984.04</v>
      </c>
      <c r="S2403">
        <v>0</v>
      </c>
      <c r="T2403">
        <v>-2918984.04</v>
      </c>
      <c r="U2403">
        <v>0</v>
      </c>
      <c r="V2403">
        <v>0</v>
      </c>
      <c r="W2403">
        <v>0</v>
      </c>
      <c r="X2403">
        <v>-2918984.04</v>
      </c>
      <c r="Y2403">
        <v>0</v>
      </c>
      <c r="Z2403">
        <v>-2918984.04</v>
      </c>
      <c r="AA2403">
        <v>0</v>
      </c>
    </row>
    <row r="2404" spans="1:27" ht="15" customHeight="1" x14ac:dyDescent="0.25">
      <c r="A2404" s="37" t="str">
        <f t="shared" si="111"/>
        <v>LEEQSFIgnore</v>
      </c>
      <c r="B2404" s="37" t="str">
        <f>VLOOKUP(L2404,Mapping!D:F,3,0)</f>
        <v>Ignore</v>
      </c>
      <c r="C2404" s="37" t="str">
        <f>VLOOKUP(L2404,Mapping!D:G,4,0)</f>
        <v>Ignore</v>
      </c>
      <c r="D2404" s="38">
        <f t="shared" si="112"/>
        <v>-7.6216807999999997E-2</v>
      </c>
      <c r="E2404" s="38">
        <f t="shared" si="113"/>
        <v>-9.9353274000000005E-2</v>
      </c>
      <c r="F2404" s="37" t="str">
        <f>VLOOKUP(L2404,Mapping!D:H,5,0)</f>
        <v>AUM</v>
      </c>
      <c r="G2404" t="s">
        <v>562</v>
      </c>
      <c r="H2404" t="s">
        <v>2037</v>
      </c>
      <c r="I2404" t="s">
        <v>2038</v>
      </c>
      <c r="J2404">
        <v>140000</v>
      </c>
      <c r="K2404" t="s">
        <v>579</v>
      </c>
      <c r="L2404">
        <v>140500</v>
      </c>
      <c r="M2404">
        <v>0</v>
      </c>
      <c r="N2404" t="s">
        <v>584</v>
      </c>
      <c r="O2404" t="s">
        <v>565</v>
      </c>
      <c r="P2404">
        <v>-231364.66</v>
      </c>
      <c r="Q2404">
        <v>0</v>
      </c>
      <c r="R2404">
        <v>-762168.08</v>
      </c>
      <c r="S2404">
        <v>0</v>
      </c>
      <c r="T2404">
        <v>-993532.74</v>
      </c>
      <c r="U2404">
        <v>0</v>
      </c>
      <c r="V2404">
        <v>-231364.66</v>
      </c>
      <c r="W2404">
        <v>0</v>
      </c>
      <c r="X2404">
        <v>-762168.08</v>
      </c>
      <c r="Y2404">
        <v>0</v>
      </c>
      <c r="Z2404">
        <v>-993532.74</v>
      </c>
      <c r="AA2404">
        <v>0</v>
      </c>
    </row>
    <row r="2405" spans="1:27" ht="15" customHeight="1" x14ac:dyDescent="0.25">
      <c r="A2405" s="37" t="str">
        <f t="shared" si="111"/>
        <v>LEEQSFIgnore</v>
      </c>
      <c r="B2405" s="37" t="str">
        <f>VLOOKUP(L2405,Mapping!D:F,3,0)</f>
        <v>Ignore</v>
      </c>
      <c r="C2405" s="37" t="str">
        <f>VLOOKUP(L2405,Mapping!D:G,4,0)</f>
        <v>Ignore</v>
      </c>
      <c r="D2405" s="38">
        <f t="shared" si="112"/>
        <v>2.3078199999999999E-3</v>
      </c>
      <c r="E2405" s="38">
        <f t="shared" si="113"/>
        <v>-1.5378273999999999E-2</v>
      </c>
      <c r="F2405" s="37" t="str">
        <f>VLOOKUP(L2405,Mapping!D:H,5,0)</f>
        <v>AUM</v>
      </c>
      <c r="G2405" t="s">
        <v>562</v>
      </c>
      <c r="H2405" t="s">
        <v>2037</v>
      </c>
      <c r="I2405" t="s">
        <v>2038</v>
      </c>
      <c r="J2405">
        <v>140000</v>
      </c>
      <c r="K2405" t="s">
        <v>579</v>
      </c>
      <c r="L2405">
        <v>140551</v>
      </c>
      <c r="M2405">
        <v>0</v>
      </c>
      <c r="N2405" t="s">
        <v>926</v>
      </c>
      <c r="O2405" t="s">
        <v>565</v>
      </c>
      <c r="P2405">
        <v>-176860.94</v>
      </c>
      <c r="Q2405">
        <v>0</v>
      </c>
      <c r="R2405">
        <v>0</v>
      </c>
      <c r="S2405">
        <v>23078.2</v>
      </c>
      <c r="T2405">
        <v>-153782.74</v>
      </c>
      <c r="U2405">
        <v>0</v>
      </c>
      <c r="V2405">
        <v>-176860.94</v>
      </c>
      <c r="W2405">
        <v>0</v>
      </c>
      <c r="X2405">
        <v>0</v>
      </c>
      <c r="Y2405">
        <v>23078.2</v>
      </c>
      <c r="Z2405">
        <v>-153782.74</v>
      </c>
      <c r="AA2405">
        <v>0</v>
      </c>
    </row>
    <row r="2406" spans="1:27" ht="15" customHeight="1" x14ac:dyDescent="0.25">
      <c r="A2406" s="37" t="str">
        <f t="shared" si="111"/>
        <v>LEEQSFIgnore</v>
      </c>
      <c r="B2406" s="37" t="str">
        <f>VLOOKUP(L2406,Mapping!D:F,3,0)</f>
        <v>Ignore</v>
      </c>
      <c r="C2406" s="37" t="str">
        <f>VLOOKUP(L2406,Mapping!D:G,4,0)</f>
        <v>Ignore</v>
      </c>
      <c r="D2406" s="38">
        <f t="shared" si="112"/>
        <v>1.513208E-3</v>
      </c>
      <c r="E2406" s="38">
        <f t="shared" si="113"/>
        <v>0</v>
      </c>
      <c r="F2406" s="37" t="str">
        <f>VLOOKUP(L2406,Mapping!D:H,5,0)</f>
        <v>AUM</v>
      </c>
      <c r="G2406" t="s">
        <v>562</v>
      </c>
      <c r="H2406" t="s">
        <v>2037</v>
      </c>
      <c r="I2406" t="s">
        <v>2038</v>
      </c>
      <c r="J2406">
        <v>152000</v>
      </c>
      <c r="K2406" t="s">
        <v>585</v>
      </c>
      <c r="L2406">
        <v>152120</v>
      </c>
      <c r="M2406">
        <v>0</v>
      </c>
      <c r="N2406" t="s">
        <v>586</v>
      </c>
      <c r="O2406" t="s">
        <v>565</v>
      </c>
      <c r="P2406">
        <v>-15132.08</v>
      </c>
      <c r="Q2406">
        <v>0</v>
      </c>
      <c r="R2406">
        <v>0</v>
      </c>
      <c r="S2406">
        <v>15132.08</v>
      </c>
      <c r="T2406">
        <v>0</v>
      </c>
      <c r="U2406">
        <v>0</v>
      </c>
      <c r="V2406">
        <v>-15132.08</v>
      </c>
      <c r="W2406">
        <v>0</v>
      </c>
      <c r="X2406">
        <v>0</v>
      </c>
      <c r="Y2406">
        <v>15132.08</v>
      </c>
      <c r="Z2406">
        <v>0</v>
      </c>
      <c r="AA2406">
        <v>0</v>
      </c>
    </row>
    <row r="2407" spans="1:27" ht="15" customHeight="1" x14ac:dyDescent="0.25">
      <c r="A2407" s="37" t="str">
        <f t="shared" si="111"/>
        <v>LEEQSFIgnore</v>
      </c>
      <c r="B2407" s="37" t="str">
        <f>VLOOKUP(L2407,Mapping!D:F,3,0)</f>
        <v>Ignore</v>
      </c>
      <c r="C2407" s="37" t="str">
        <f>VLOOKUP(L2407,Mapping!D:G,4,0)</f>
        <v>Ignore</v>
      </c>
      <c r="D2407" s="38">
        <f t="shared" si="112"/>
        <v>-3.7698899999999999E-4</v>
      </c>
      <c r="E2407" s="38">
        <f t="shared" si="113"/>
        <v>-1.0993069999999999E-3</v>
      </c>
      <c r="F2407" s="37" t="str">
        <f>VLOOKUP(L2407,Mapping!D:H,5,0)</f>
        <v>AUM</v>
      </c>
      <c r="G2407" t="s">
        <v>562</v>
      </c>
      <c r="H2407" t="s">
        <v>2037</v>
      </c>
      <c r="I2407" t="s">
        <v>2038</v>
      </c>
      <c r="J2407">
        <v>152000</v>
      </c>
      <c r="K2407" t="s">
        <v>585</v>
      </c>
      <c r="L2407">
        <v>152248</v>
      </c>
      <c r="M2407">
        <v>0</v>
      </c>
      <c r="N2407" t="s">
        <v>590</v>
      </c>
      <c r="O2407" t="s">
        <v>565</v>
      </c>
      <c r="P2407">
        <v>-7223.18</v>
      </c>
      <c r="Q2407">
        <v>0</v>
      </c>
      <c r="R2407">
        <v>-3769.89</v>
      </c>
      <c r="S2407">
        <v>0</v>
      </c>
      <c r="T2407">
        <v>-10993.07</v>
      </c>
      <c r="U2407">
        <v>0</v>
      </c>
      <c r="V2407">
        <v>-7223.18</v>
      </c>
      <c r="W2407">
        <v>0</v>
      </c>
      <c r="X2407">
        <v>-3769.89</v>
      </c>
      <c r="Y2407">
        <v>0</v>
      </c>
      <c r="Z2407">
        <v>-10993.07</v>
      </c>
      <c r="AA2407">
        <v>0</v>
      </c>
    </row>
    <row r="2408" spans="1:27" ht="15" customHeight="1" x14ac:dyDescent="0.25">
      <c r="A2408" s="37" t="str">
        <f t="shared" si="111"/>
        <v>LEEQSFIgnore</v>
      </c>
      <c r="B2408" s="37" t="str">
        <f>VLOOKUP(L2408,Mapping!D:F,3,0)</f>
        <v>Ignore</v>
      </c>
      <c r="C2408" s="37" t="str">
        <f>VLOOKUP(L2408,Mapping!D:G,4,0)</f>
        <v>Ignore</v>
      </c>
      <c r="D2408" s="38">
        <f t="shared" si="112"/>
        <v>2.2533269929999999</v>
      </c>
      <c r="E2408" s="38">
        <f t="shared" si="113"/>
        <v>-0.57612356500000006</v>
      </c>
      <c r="F2408" s="37" t="str">
        <f>VLOOKUP(L2408,Mapping!D:H,5,0)</f>
        <v>AUM</v>
      </c>
      <c r="G2408" t="s">
        <v>562</v>
      </c>
      <c r="H2408" t="s">
        <v>2037</v>
      </c>
      <c r="I2408" t="s">
        <v>2038</v>
      </c>
      <c r="J2408">
        <v>160000</v>
      </c>
      <c r="K2408" t="s">
        <v>591</v>
      </c>
      <c r="L2408">
        <v>161100</v>
      </c>
      <c r="M2408">
        <v>0</v>
      </c>
      <c r="N2408" t="s">
        <v>725</v>
      </c>
      <c r="O2408" t="s">
        <v>565</v>
      </c>
      <c r="P2408">
        <v>-28294505.579999998</v>
      </c>
      <c r="Q2408">
        <v>0</v>
      </c>
      <c r="R2408">
        <v>0</v>
      </c>
      <c r="S2408">
        <v>22533269.93</v>
      </c>
      <c r="T2408">
        <v>-5761235.6500000004</v>
      </c>
      <c r="U2408">
        <v>0</v>
      </c>
      <c r="V2408">
        <v>-28294505.579999998</v>
      </c>
      <c r="W2408">
        <v>0</v>
      </c>
      <c r="X2408">
        <v>0</v>
      </c>
      <c r="Y2408">
        <v>22533269.93</v>
      </c>
      <c r="Z2408">
        <v>-5761235.6500000004</v>
      </c>
      <c r="AA2408">
        <v>0</v>
      </c>
    </row>
    <row r="2409" spans="1:27" ht="15" customHeight="1" x14ac:dyDescent="0.25">
      <c r="A2409" s="37" t="str">
        <f t="shared" si="111"/>
        <v>LEEQSFIgnore</v>
      </c>
      <c r="B2409" s="37" t="str">
        <f>VLOOKUP(L2409,Mapping!D:F,3,0)</f>
        <v>Ignore</v>
      </c>
      <c r="C2409" s="37" t="str">
        <f>VLOOKUP(L2409,Mapping!D:G,4,0)</f>
        <v>Ignore</v>
      </c>
      <c r="D2409" s="38">
        <f t="shared" si="112"/>
        <v>-4.4529600000000003E-4</v>
      </c>
      <c r="E2409" s="38">
        <f t="shared" si="113"/>
        <v>0</v>
      </c>
      <c r="F2409" s="37" t="str">
        <f>VLOOKUP(L2409,Mapping!D:H,5,0)</f>
        <v>AUM</v>
      </c>
      <c r="G2409" t="s">
        <v>562</v>
      </c>
      <c r="H2409" t="s">
        <v>2037</v>
      </c>
      <c r="I2409" t="s">
        <v>2038</v>
      </c>
      <c r="J2409">
        <v>160000</v>
      </c>
      <c r="K2409" t="s">
        <v>591</v>
      </c>
      <c r="L2409">
        <v>162120</v>
      </c>
      <c r="M2409">
        <v>0</v>
      </c>
      <c r="N2409" t="s">
        <v>592</v>
      </c>
      <c r="O2409" t="s">
        <v>565</v>
      </c>
      <c r="P2409">
        <v>0</v>
      </c>
      <c r="Q2409">
        <v>4452.96</v>
      </c>
      <c r="R2409">
        <v>-4452.96</v>
      </c>
      <c r="S2409">
        <v>0</v>
      </c>
      <c r="T2409">
        <v>0</v>
      </c>
      <c r="U2409">
        <v>0</v>
      </c>
      <c r="V2409">
        <v>0</v>
      </c>
      <c r="W2409">
        <v>4452.96</v>
      </c>
      <c r="X2409">
        <v>-4452.96</v>
      </c>
      <c r="Y2409">
        <v>0</v>
      </c>
      <c r="Z2409">
        <v>0</v>
      </c>
      <c r="AA2409">
        <v>0</v>
      </c>
    </row>
    <row r="2410" spans="1:27" ht="15" customHeight="1" x14ac:dyDescent="0.25">
      <c r="A2410" s="37" t="str">
        <f t="shared" si="111"/>
        <v>LEEQSFIgnore</v>
      </c>
      <c r="B2410" s="37" t="str">
        <f>VLOOKUP(L2410,Mapping!D:F,3,0)</f>
        <v>Ignore</v>
      </c>
      <c r="C2410" s="37" t="str">
        <f>VLOOKUP(L2410,Mapping!D:G,4,0)</f>
        <v>Ignore</v>
      </c>
      <c r="D2410" s="38">
        <f t="shared" si="112"/>
        <v>-0.33290185499999997</v>
      </c>
      <c r="E2410" s="38">
        <f t="shared" si="113"/>
        <v>-7.1407972E-2</v>
      </c>
      <c r="F2410" s="37" t="str">
        <f>VLOOKUP(L2410,Mapping!D:H,5,0)</f>
        <v>AUM</v>
      </c>
      <c r="G2410" t="s">
        <v>562</v>
      </c>
      <c r="H2410" t="s">
        <v>2037</v>
      </c>
      <c r="I2410" t="s">
        <v>2038</v>
      </c>
      <c r="J2410">
        <v>160000</v>
      </c>
      <c r="K2410" t="s">
        <v>591</v>
      </c>
      <c r="L2410">
        <v>163120</v>
      </c>
      <c r="M2410">
        <v>0</v>
      </c>
      <c r="N2410" t="s">
        <v>820</v>
      </c>
      <c r="O2410" t="s">
        <v>565</v>
      </c>
      <c r="P2410">
        <v>0</v>
      </c>
      <c r="Q2410">
        <v>2614938.83</v>
      </c>
      <c r="R2410">
        <v>-3329018.55</v>
      </c>
      <c r="S2410">
        <v>0</v>
      </c>
      <c r="T2410">
        <v>-714079.72</v>
      </c>
      <c r="U2410">
        <v>0</v>
      </c>
      <c r="V2410">
        <v>0</v>
      </c>
      <c r="W2410">
        <v>2614938.83</v>
      </c>
      <c r="X2410">
        <v>-3329018.55</v>
      </c>
      <c r="Y2410">
        <v>0</v>
      </c>
      <c r="Z2410">
        <v>-714079.72</v>
      </c>
      <c r="AA2410">
        <v>0</v>
      </c>
    </row>
    <row r="2411" spans="1:27" ht="15" customHeight="1" x14ac:dyDescent="0.25">
      <c r="A2411" s="37" t="str">
        <f t="shared" si="111"/>
        <v>LEEQSFIgnore</v>
      </c>
      <c r="B2411" s="37" t="str">
        <f>VLOOKUP(L2411,Mapping!D:F,3,0)</f>
        <v>Ignore</v>
      </c>
      <c r="C2411" s="37" t="str">
        <f>VLOOKUP(L2411,Mapping!D:G,4,0)</f>
        <v>Ignore</v>
      </c>
      <c r="D2411" s="38">
        <f t="shared" si="112"/>
        <v>-8.0309297000000002E-2</v>
      </c>
      <c r="E2411" s="38">
        <f t="shared" si="113"/>
        <v>-0.199099058</v>
      </c>
      <c r="F2411" s="37" t="str">
        <f>VLOOKUP(L2411,Mapping!D:H,5,0)</f>
        <v>AUM</v>
      </c>
      <c r="G2411" t="s">
        <v>562</v>
      </c>
      <c r="H2411" t="s">
        <v>2037</v>
      </c>
      <c r="I2411" t="s">
        <v>2038</v>
      </c>
      <c r="J2411">
        <v>160000</v>
      </c>
      <c r="K2411" t="s">
        <v>591</v>
      </c>
      <c r="L2411">
        <v>165100</v>
      </c>
      <c r="M2411">
        <v>0</v>
      </c>
      <c r="N2411" t="s">
        <v>837</v>
      </c>
      <c r="O2411" t="s">
        <v>565</v>
      </c>
      <c r="P2411">
        <v>-1187897.6100000001</v>
      </c>
      <c r="Q2411">
        <v>0</v>
      </c>
      <c r="R2411">
        <v>-803092.97</v>
      </c>
      <c r="S2411">
        <v>0</v>
      </c>
      <c r="T2411">
        <v>-1990990.58</v>
      </c>
      <c r="U2411">
        <v>0</v>
      </c>
      <c r="V2411">
        <v>-1187897.6100000001</v>
      </c>
      <c r="W2411">
        <v>0</v>
      </c>
      <c r="X2411">
        <v>-803092.97</v>
      </c>
      <c r="Y2411">
        <v>0</v>
      </c>
      <c r="Z2411">
        <v>-1990990.58</v>
      </c>
      <c r="AA2411">
        <v>0</v>
      </c>
    </row>
    <row r="2412" spans="1:27" ht="15" customHeight="1" x14ac:dyDescent="0.25">
      <c r="A2412" s="37" t="str">
        <f t="shared" si="111"/>
        <v>LEEQSFIgnore</v>
      </c>
      <c r="B2412" s="37" t="str">
        <f>VLOOKUP(L2412,Mapping!D:F,3,0)</f>
        <v>Ignore</v>
      </c>
      <c r="C2412" s="37" t="str">
        <f>VLOOKUP(L2412,Mapping!D:G,4,0)</f>
        <v>Ignore</v>
      </c>
      <c r="D2412" s="38">
        <f t="shared" si="112"/>
        <v>-1.3637799999999999E-4</v>
      </c>
      <c r="E2412" s="38">
        <f t="shared" si="113"/>
        <v>-3.9371799999999999E-4</v>
      </c>
      <c r="F2412" s="37" t="str">
        <f>VLOOKUP(L2412,Mapping!D:H,5,0)</f>
        <v>AUM</v>
      </c>
      <c r="G2412" t="s">
        <v>562</v>
      </c>
      <c r="H2412" t="s">
        <v>2037</v>
      </c>
      <c r="I2412" t="s">
        <v>2038</v>
      </c>
      <c r="J2412">
        <v>212000</v>
      </c>
      <c r="K2412" t="s">
        <v>595</v>
      </c>
      <c r="L2412">
        <v>210123</v>
      </c>
      <c r="M2412">
        <v>0</v>
      </c>
      <c r="N2412" t="s">
        <v>1191</v>
      </c>
      <c r="O2412" t="s">
        <v>565</v>
      </c>
      <c r="P2412">
        <v>-2573.4</v>
      </c>
      <c r="Q2412">
        <v>0</v>
      </c>
      <c r="R2412">
        <v>-1363.78</v>
      </c>
      <c r="S2412">
        <v>0</v>
      </c>
      <c r="T2412">
        <v>-3937.18</v>
      </c>
      <c r="U2412">
        <v>0</v>
      </c>
      <c r="V2412">
        <v>-2573.4</v>
      </c>
      <c r="W2412">
        <v>0</v>
      </c>
      <c r="X2412">
        <v>-1363.78</v>
      </c>
      <c r="Y2412">
        <v>0</v>
      </c>
      <c r="Z2412">
        <v>-3937.18</v>
      </c>
      <c r="AA2412">
        <v>0</v>
      </c>
    </row>
    <row r="2413" spans="1:27" ht="15" customHeight="1" x14ac:dyDescent="0.25">
      <c r="A2413" s="37" t="str">
        <f t="shared" si="111"/>
        <v>LEEQSFIgnore</v>
      </c>
      <c r="B2413" s="37" t="str">
        <f>VLOOKUP(L2413,Mapping!D:F,3,0)</f>
        <v>Ignore</v>
      </c>
      <c r="C2413" s="37" t="str">
        <f>VLOOKUP(L2413,Mapping!D:G,4,0)</f>
        <v>Ignore</v>
      </c>
      <c r="D2413" s="38">
        <f t="shared" si="112"/>
        <v>-2.3078199999999999E-3</v>
      </c>
      <c r="E2413" s="38">
        <f t="shared" si="113"/>
        <v>1.5378273999999999E-2</v>
      </c>
      <c r="F2413" s="37" t="str">
        <f>VLOOKUP(L2413,Mapping!D:H,5,0)</f>
        <v>AUM</v>
      </c>
      <c r="G2413" t="s">
        <v>562</v>
      </c>
      <c r="H2413" t="s">
        <v>2037</v>
      </c>
      <c r="I2413" t="s">
        <v>2038</v>
      </c>
      <c r="J2413">
        <v>212000</v>
      </c>
      <c r="K2413" t="s">
        <v>595</v>
      </c>
      <c r="L2413">
        <v>210168</v>
      </c>
      <c r="M2413">
        <v>0</v>
      </c>
      <c r="N2413" t="s">
        <v>927</v>
      </c>
      <c r="O2413" t="s">
        <v>565</v>
      </c>
      <c r="P2413">
        <v>0</v>
      </c>
      <c r="Q2413">
        <v>176860.94</v>
      </c>
      <c r="R2413">
        <v>-23078.2</v>
      </c>
      <c r="S2413">
        <v>0</v>
      </c>
      <c r="T2413">
        <v>0</v>
      </c>
      <c r="U2413">
        <v>153782.74</v>
      </c>
      <c r="V2413">
        <v>0</v>
      </c>
      <c r="W2413">
        <v>176860.94</v>
      </c>
      <c r="X2413">
        <v>-23078.2</v>
      </c>
      <c r="Y2413">
        <v>0</v>
      </c>
      <c r="Z2413">
        <v>0</v>
      </c>
      <c r="AA2413">
        <v>153782.74</v>
      </c>
    </row>
    <row r="2414" spans="1:27" ht="15" customHeight="1" x14ac:dyDescent="0.25">
      <c r="A2414" s="37" t="str">
        <f t="shared" si="111"/>
        <v>LEEQSFIgnore</v>
      </c>
      <c r="B2414" s="37" t="str">
        <f>VLOOKUP(L2414,Mapping!D:F,3,0)</f>
        <v>Ignore</v>
      </c>
      <c r="C2414" s="37" t="str">
        <f>VLOOKUP(L2414,Mapping!D:G,4,0)</f>
        <v>Ignore</v>
      </c>
      <c r="D2414" s="38">
        <f t="shared" si="112"/>
        <v>1.5092144E-2</v>
      </c>
      <c r="E2414" s="38">
        <f t="shared" si="113"/>
        <v>1.5092144E-2</v>
      </c>
      <c r="F2414" s="37" t="str">
        <f>VLOOKUP(L2414,Mapping!D:H,5,0)</f>
        <v>AUM</v>
      </c>
      <c r="G2414" t="s">
        <v>562</v>
      </c>
      <c r="H2414" t="s">
        <v>2037</v>
      </c>
      <c r="I2414" t="s">
        <v>2038</v>
      </c>
      <c r="J2414">
        <v>212000</v>
      </c>
      <c r="K2414" t="s">
        <v>595</v>
      </c>
      <c r="L2414">
        <v>211114</v>
      </c>
      <c r="M2414">
        <v>0</v>
      </c>
      <c r="N2414" t="s">
        <v>701</v>
      </c>
      <c r="O2414" t="s">
        <v>565</v>
      </c>
      <c r="P2414">
        <v>0</v>
      </c>
      <c r="Q2414">
        <v>0</v>
      </c>
      <c r="R2414">
        <v>0</v>
      </c>
      <c r="S2414">
        <v>150921.44</v>
      </c>
      <c r="T2414">
        <v>0</v>
      </c>
      <c r="U2414">
        <v>150921.44</v>
      </c>
      <c r="V2414">
        <v>0</v>
      </c>
      <c r="W2414">
        <v>0</v>
      </c>
      <c r="X2414">
        <v>0</v>
      </c>
      <c r="Y2414">
        <v>150921.44</v>
      </c>
      <c r="Z2414">
        <v>0</v>
      </c>
      <c r="AA2414">
        <v>150921.44</v>
      </c>
    </row>
    <row r="2415" spans="1:27" ht="15" customHeight="1" x14ac:dyDescent="0.25">
      <c r="A2415" s="37" t="str">
        <f t="shared" si="111"/>
        <v>LEEQSFIgnore</v>
      </c>
      <c r="B2415" s="37" t="str">
        <f>VLOOKUP(L2415,Mapping!D:F,3,0)</f>
        <v>Ignore</v>
      </c>
      <c r="C2415" s="37" t="str">
        <f>VLOOKUP(L2415,Mapping!D:G,4,0)</f>
        <v>Ignore</v>
      </c>
      <c r="D2415" s="38">
        <f t="shared" si="112"/>
        <v>1.7249819999999999E-3</v>
      </c>
      <c r="E2415" s="38">
        <f t="shared" si="113"/>
        <v>1.7249849999999998E-3</v>
      </c>
      <c r="F2415" s="37" t="str">
        <f>VLOOKUP(L2415,Mapping!D:H,5,0)</f>
        <v>AUM</v>
      </c>
      <c r="G2415" t="s">
        <v>562</v>
      </c>
      <c r="H2415" t="s">
        <v>2037</v>
      </c>
      <c r="I2415" t="s">
        <v>2038</v>
      </c>
      <c r="J2415">
        <v>212000</v>
      </c>
      <c r="K2415" t="s">
        <v>595</v>
      </c>
      <c r="L2415">
        <v>212101</v>
      </c>
      <c r="M2415">
        <v>0</v>
      </c>
      <c r="N2415" t="s">
        <v>598</v>
      </c>
      <c r="O2415" t="s">
        <v>565</v>
      </c>
      <c r="P2415">
        <v>0</v>
      </c>
      <c r="Q2415">
        <v>0.03</v>
      </c>
      <c r="R2415">
        <v>0</v>
      </c>
      <c r="S2415">
        <v>17249.82</v>
      </c>
      <c r="T2415">
        <v>0</v>
      </c>
      <c r="U2415">
        <v>17249.849999999999</v>
      </c>
      <c r="V2415">
        <v>0</v>
      </c>
      <c r="W2415">
        <v>0.03</v>
      </c>
      <c r="X2415">
        <v>0</v>
      </c>
      <c r="Y2415">
        <v>17249.82</v>
      </c>
      <c r="Z2415">
        <v>0</v>
      </c>
      <c r="AA2415">
        <v>17249.849999999999</v>
      </c>
    </row>
    <row r="2416" spans="1:27" ht="15" customHeight="1" x14ac:dyDescent="0.25">
      <c r="A2416" s="37" t="str">
        <f t="shared" si="111"/>
        <v>LEEQSFIgnore</v>
      </c>
      <c r="B2416" s="37" t="str">
        <f>VLOOKUP(L2416,Mapping!D:F,3,0)</f>
        <v>Ignore</v>
      </c>
      <c r="C2416" s="37" t="str">
        <f>VLOOKUP(L2416,Mapping!D:G,4,0)</f>
        <v>Ignore</v>
      </c>
      <c r="D2416" s="38">
        <f t="shared" si="112"/>
        <v>3.7596500000000002E-4</v>
      </c>
      <c r="E2416" s="38">
        <f t="shared" si="113"/>
        <v>9.8109299999999994E-4</v>
      </c>
      <c r="F2416" s="37" t="str">
        <f>VLOOKUP(L2416,Mapping!D:H,5,0)</f>
        <v>AUM</v>
      </c>
      <c r="G2416" t="s">
        <v>562</v>
      </c>
      <c r="H2416" t="s">
        <v>2037</v>
      </c>
      <c r="I2416" t="s">
        <v>2038</v>
      </c>
      <c r="J2416">
        <v>212000</v>
      </c>
      <c r="K2416" t="s">
        <v>595</v>
      </c>
      <c r="L2416">
        <v>212109</v>
      </c>
      <c r="M2416">
        <v>0</v>
      </c>
      <c r="N2416" t="s">
        <v>1291</v>
      </c>
      <c r="O2416" t="s">
        <v>565</v>
      </c>
      <c r="P2416">
        <v>0</v>
      </c>
      <c r="Q2416">
        <v>6051.28</v>
      </c>
      <c r="R2416">
        <v>0</v>
      </c>
      <c r="S2416">
        <v>3759.65</v>
      </c>
      <c r="T2416">
        <v>0</v>
      </c>
      <c r="U2416">
        <v>9810.93</v>
      </c>
      <c r="V2416">
        <v>0</v>
      </c>
      <c r="W2416">
        <v>6051.28</v>
      </c>
      <c r="X2416">
        <v>0</v>
      </c>
      <c r="Y2416">
        <v>3759.65</v>
      </c>
      <c r="Z2416">
        <v>0</v>
      </c>
      <c r="AA2416">
        <v>9810.93</v>
      </c>
    </row>
    <row r="2417" spans="1:27" ht="15" customHeight="1" x14ac:dyDescent="0.25">
      <c r="A2417" s="37" t="str">
        <f t="shared" si="111"/>
        <v>LEEQSFIgnore</v>
      </c>
      <c r="B2417" s="37" t="str">
        <f>VLOOKUP(L2417,Mapping!D:F,3,0)</f>
        <v>Ignore</v>
      </c>
      <c r="C2417" s="37" t="str">
        <f>VLOOKUP(L2417,Mapping!D:G,4,0)</f>
        <v>Ignore</v>
      </c>
      <c r="D2417" s="38">
        <f t="shared" si="112"/>
        <v>-1.6538E-5</v>
      </c>
      <c r="E2417" s="38">
        <f t="shared" si="113"/>
        <v>4.3189999999999996E-6</v>
      </c>
      <c r="F2417" s="37" t="str">
        <f>VLOOKUP(L2417,Mapping!D:H,5,0)</f>
        <v>AUM</v>
      </c>
      <c r="G2417" t="s">
        <v>562</v>
      </c>
      <c r="H2417" t="s">
        <v>2037</v>
      </c>
      <c r="I2417" t="s">
        <v>2038</v>
      </c>
      <c r="J2417">
        <v>212000</v>
      </c>
      <c r="K2417" t="s">
        <v>595</v>
      </c>
      <c r="L2417">
        <v>212112</v>
      </c>
      <c r="M2417">
        <v>0</v>
      </c>
      <c r="N2417" t="s">
        <v>599</v>
      </c>
      <c r="O2417" t="s">
        <v>565</v>
      </c>
      <c r="P2417">
        <v>0</v>
      </c>
      <c r="Q2417">
        <v>208.57</v>
      </c>
      <c r="R2417">
        <v>-165.38</v>
      </c>
      <c r="S2417">
        <v>0</v>
      </c>
      <c r="T2417">
        <v>0</v>
      </c>
      <c r="U2417">
        <v>43.19</v>
      </c>
      <c r="V2417">
        <v>0</v>
      </c>
      <c r="W2417">
        <v>208.57</v>
      </c>
      <c r="X2417">
        <v>-165.38</v>
      </c>
      <c r="Y2417">
        <v>0</v>
      </c>
      <c r="Z2417">
        <v>0</v>
      </c>
      <c r="AA2417">
        <v>43.19</v>
      </c>
    </row>
    <row r="2418" spans="1:27" ht="15" customHeight="1" x14ac:dyDescent="0.25">
      <c r="A2418" s="37" t="str">
        <f t="shared" si="111"/>
        <v>LEEQSFIgnore</v>
      </c>
      <c r="B2418" s="37" t="str">
        <f>VLOOKUP(L2418,Mapping!D:F,3,0)</f>
        <v>Ignore</v>
      </c>
      <c r="C2418" s="37" t="str">
        <f>VLOOKUP(L2418,Mapping!D:G,4,0)</f>
        <v>Ignore</v>
      </c>
      <c r="D2418" s="38">
        <f t="shared" si="112"/>
        <v>-1.6538E-5</v>
      </c>
      <c r="E2418" s="38">
        <f t="shared" si="113"/>
        <v>4.3189999999999996E-6</v>
      </c>
      <c r="F2418" s="37" t="str">
        <f>VLOOKUP(L2418,Mapping!D:H,5,0)</f>
        <v>AUM</v>
      </c>
      <c r="G2418" t="s">
        <v>562</v>
      </c>
      <c r="H2418" t="s">
        <v>2037</v>
      </c>
      <c r="I2418" t="s">
        <v>2038</v>
      </c>
      <c r="J2418">
        <v>212000</v>
      </c>
      <c r="K2418" t="s">
        <v>595</v>
      </c>
      <c r="L2418">
        <v>212113</v>
      </c>
      <c r="M2418">
        <v>0</v>
      </c>
      <c r="N2418" t="s">
        <v>600</v>
      </c>
      <c r="O2418" t="s">
        <v>565</v>
      </c>
      <c r="P2418">
        <v>0</v>
      </c>
      <c r="Q2418">
        <v>208.57</v>
      </c>
      <c r="R2418">
        <v>-165.38</v>
      </c>
      <c r="S2418">
        <v>0</v>
      </c>
      <c r="T2418">
        <v>0</v>
      </c>
      <c r="U2418">
        <v>43.19</v>
      </c>
      <c r="V2418">
        <v>0</v>
      </c>
      <c r="W2418">
        <v>208.57</v>
      </c>
      <c r="X2418">
        <v>-165.38</v>
      </c>
      <c r="Y2418">
        <v>0</v>
      </c>
      <c r="Z2418">
        <v>0</v>
      </c>
      <c r="AA2418">
        <v>43.19</v>
      </c>
    </row>
    <row r="2419" spans="1:27" ht="15" customHeight="1" x14ac:dyDescent="0.25">
      <c r="A2419" s="37" t="str">
        <f t="shared" si="111"/>
        <v>LEEQSFIgnore</v>
      </c>
      <c r="B2419" s="37" t="str">
        <f>VLOOKUP(L2419,Mapping!D:F,3,0)</f>
        <v>Ignore</v>
      </c>
      <c r="C2419" s="37" t="str">
        <f>VLOOKUP(L2419,Mapping!D:G,4,0)</f>
        <v>Ignore</v>
      </c>
      <c r="D2419" s="38">
        <f t="shared" si="112"/>
        <v>-2.19683E-4</v>
      </c>
      <c r="E2419" s="38">
        <f t="shared" si="113"/>
        <v>1.2917000000000002E-5</v>
      </c>
      <c r="F2419" s="37" t="str">
        <f>VLOOKUP(L2419,Mapping!D:H,5,0)</f>
        <v>AUM</v>
      </c>
      <c r="G2419" t="s">
        <v>562</v>
      </c>
      <c r="H2419" t="s">
        <v>2037</v>
      </c>
      <c r="I2419" t="s">
        <v>2038</v>
      </c>
      <c r="J2419">
        <v>212000</v>
      </c>
      <c r="K2419" t="s">
        <v>595</v>
      </c>
      <c r="L2419">
        <v>212114</v>
      </c>
      <c r="M2419">
        <v>0</v>
      </c>
      <c r="N2419" t="s">
        <v>601</v>
      </c>
      <c r="O2419" t="s">
        <v>565</v>
      </c>
      <c r="P2419">
        <v>0</v>
      </c>
      <c r="Q2419">
        <v>2326</v>
      </c>
      <c r="R2419">
        <v>-2196.83</v>
      </c>
      <c r="S2419">
        <v>0</v>
      </c>
      <c r="T2419">
        <v>0</v>
      </c>
      <c r="U2419">
        <v>129.17000000000002</v>
      </c>
      <c r="V2419">
        <v>0</v>
      </c>
      <c r="W2419">
        <v>2326</v>
      </c>
      <c r="X2419">
        <v>-2196.83</v>
      </c>
      <c r="Y2419">
        <v>0</v>
      </c>
      <c r="Z2419">
        <v>0</v>
      </c>
      <c r="AA2419">
        <v>129.17000000000002</v>
      </c>
    </row>
    <row r="2420" spans="1:27" ht="15" customHeight="1" x14ac:dyDescent="0.25">
      <c r="A2420" s="37" t="str">
        <f t="shared" si="111"/>
        <v>LEEQSFIgnore</v>
      </c>
      <c r="B2420" s="37" t="str">
        <f>VLOOKUP(L2420,Mapping!D:F,3,0)</f>
        <v>Ignore</v>
      </c>
      <c r="C2420" s="37" t="str">
        <f>VLOOKUP(L2420,Mapping!D:G,4,0)</f>
        <v>Ignore</v>
      </c>
      <c r="D2420" s="38">
        <f t="shared" si="112"/>
        <v>4.0632E-5</v>
      </c>
      <c r="E2420" s="38">
        <f t="shared" si="113"/>
        <v>4.0989999999999999E-5</v>
      </c>
      <c r="F2420" s="37" t="str">
        <f>VLOOKUP(L2420,Mapping!D:H,5,0)</f>
        <v>AUM</v>
      </c>
      <c r="G2420" t="s">
        <v>562</v>
      </c>
      <c r="H2420" t="s">
        <v>2037</v>
      </c>
      <c r="I2420" t="s">
        <v>2038</v>
      </c>
      <c r="J2420">
        <v>212000</v>
      </c>
      <c r="K2420" t="s">
        <v>595</v>
      </c>
      <c r="L2420">
        <v>212117</v>
      </c>
      <c r="M2420">
        <v>0</v>
      </c>
      <c r="N2420" t="s">
        <v>865</v>
      </c>
      <c r="O2420" t="s">
        <v>565</v>
      </c>
      <c r="P2420">
        <v>0</v>
      </c>
      <c r="Q2420">
        <v>3.58</v>
      </c>
      <c r="R2420">
        <v>0</v>
      </c>
      <c r="S2420">
        <v>406.32</v>
      </c>
      <c r="T2420">
        <v>0</v>
      </c>
      <c r="U2420">
        <v>409.9</v>
      </c>
      <c r="V2420">
        <v>0</v>
      </c>
      <c r="W2420">
        <v>3.58</v>
      </c>
      <c r="X2420">
        <v>0</v>
      </c>
      <c r="Y2420">
        <v>406.32</v>
      </c>
      <c r="Z2420">
        <v>0</v>
      </c>
      <c r="AA2420">
        <v>409.9</v>
      </c>
    </row>
    <row r="2421" spans="1:27" ht="15" customHeight="1" x14ac:dyDescent="0.25">
      <c r="A2421" s="37" t="str">
        <f t="shared" si="111"/>
        <v>LEEQSFIgnore</v>
      </c>
      <c r="B2421" s="37" t="str">
        <f>VLOOKUP(L2421,Mapping!D:F,3,0)</f>
        <v>Ignore</v>
      </c>
      <c r="C2421" s="37" t="str">
        <f>VLOOKUP(L2421,Mapping!D:G,4,0)</f>
        <v>Ignore</v>
      </c>
      <c r="D2421" s="38">
        <f t="shared" si="112"/>
        <v>-7.0000000000000001E-3</v>
      </c>
      <c r="E2421" s="38">
        <f t="shared" si="113"/>
        <v>0</v>
      </c>
      <c r="F2421" s="37" t="str">
        <f>VLOOKUP(L2421,Mapping!D:H,5,0)</f>
        <v>AUM</v>
      </c>
      <c r="G2421" t="s">
        <v>562</v>
      </c>
      <c r="H2421" t="s">
        <v>2037</v>
      </c>
      <c r="I2421" t="s">
        <v>2038</v>
      </c>
      <c r="J2421">
        <v>212000</v>
      </c>
      <c r="K2421" t="s">
        <v>595</v>
      </c>
      <c r="L2421">
        <v>212121</v>
      </c>
      <c r="M2421">
        <v>0</v>
      </c>
      <c r="N2421" t="s">
        <v>602</v>
      </c>
      <c r="O2421" t="s">
        <v>565</v>
      </c>
      <c r="P2421">
        <v>0</v>
      </c>
      <c r="Q2421">
        <v>70000</v>
      </c>
      <c r="R2421">
        <v>-70000</v>
      </c>
      <c r="S2421">
        <v>0</v>
      </c>
      <c r="T2421">
        <v>0</v>
      </c>
      <c r="U2421">
        <v>0</v>
      </c>
      <c r="V2421">
        <v>0</v>
      </c>
      <c r="W2421">
        <v>70000</v>
      </c>
      <c r="X2421">
        <v>-70000</v>
      </c>
      <c r="Y2421">
        <v>0</v>
      </c>
      <c r="Z2421">
        <v>0</v>
      </c>
      <c r="AA2421">
        <v>0</v>
      </c>
    </row>
    <row r="2422" spans="1:27" ht="15" customHeight="1" x14ac:dyDescent="0.25">
      <c r="A2422" s="37" t="str">
        <f t="shared" si="111"/>
        <v>LEEQSFIgnore</v>
      </c>
      <c r="B2422" s="37" t="str">
        <f>VLOOKUP(L2422,Mapping!D:F,3,0)</f>
        <v>Ignore</v>
      </c>
      <c r="C2422" s="37" t="str">
        <f>VLOOKUP(L2422,Mapping!D:G,4,0)</f>
        <v>Ignore</v>
      </c>
      <c r="D2422" s="38">
        <f t="shared" si="112"/>
        <v>-5.7454999999999999E-2</v>
      </c>
      <c r="E2422" s="38">
        <f t="shared" si="113"/>
        <v>1.6279999999999999E-2</v>
      </c>
      <c r="F2422" s="37" t="str">
        <f>VLOOKUP(L2422,Mapping!D:H,5,0)</f>
        <v>AUM</v>
      </c>
      <c r="G2422" t="s">
        <v>562</v>
      </c>
      <c r="H2422" t="s">
        <v>2037</v>
      </c>
      <c r="I2422" t="s">
        <v>2038</v>
      </c>
      <c r="J2422">
        <v>212000</v>
      </c>
      <c r="K2422" t="s">
        <v>595</v>
      </c>
      <c r="L2422">
        <v>212124</v>
      </c>
      <c r="M2422">
        <v>0</v>
      </c>
      <c r="N2422" t="s">
        <v>603</v>
      </c>
      <c r="O2422" t="s">
        <v>565</v>
      </c>
      <c r="P2422">
        <v>0</v>
      </c>
      <c r="Q2422">
        <v>737350</v>
      </c>
      <c r="R2422">
        <v>-574550</v>
      </c>
      <c r="S2422">
        <v>0</v>
      </c>
      <c r="T2422">
        <v>0</v>
      </c>
      <c r="U2422">
        <v>162800</v>
      </c>
      <c r="V2422">
        <v>0</v>
      </c>
      <c r="W2422">
        <v>737350</v>
      </c>
      <c r="X2422">
        <v>-574550</v>
      </c>
      <c r="Y2422">
        <v>0</v>
      </c>
      <c r="Z2422">
        <v>0</v>
      </c>
      <c r="AA2422">
        <v>162800</v>
      </c>
    </row>
    <row r="2423" spans="1:27" ht="15" customHeight="1" x14ac:dyDescent="0.25">
      <c r="A2423" s="37" t="str">
        <f t="shared" si="111"/>
        <v>LEEQSFIgnore</v>
      </c>
      <c r="B2423" s="37" t="str">
        <f>VLOOKUP(L2423,Mapping!D:F,3,0)</f>
        <v>Ignore</v>
      </c>
      <c r="C2423" s="37" t="str">
        <f>VLOOKUP(L2423,Mapping!D:G,4,0)</f>
        <v>Ignore</v>
      </c>
      <c r="D2423" s="38">
        <f t="shared" si="112"/>
        <v>3.3118399999999999E-4</v>
      </c>
      <c r="E2423" s="38">
        <f t="shared" si="113"/>
        <v>3.2897900000000002E-4</v>
      </c>
      <c r="F2423" s="37" t="str">
        <f>VLOOKUP(L2423,Mapping!D:H,5,0)</f>
        <v>AUM</v>
      </c>
      <c r="G2423" t="s">
        <v>562</v>
      </c>
      <c r="H2423" t="s">
        <v>2037</v>
      </c>
      <c r="I2423" t="s">
        <v>2038</v>
      </c>
      <c r="J2423">
        <v>212000</v>
      </c>
      <c r="K2423" t="s">
        <v>595</v>
      </c>
      <c r="L2423">
        <v>212132</v>
      </c>
      <c r="M2423">
        <v>0</v>
      </c>
      <c r="N2423" t="s">
        <v>1192</v>
      </c>
      <c r="O2423" t="s">
        <v>565</v>
      </c>
      <c r="P2423">
        <v>-22.05</v>
      </c>
      <c r="Q2423">
        <v>0</v>
      </c>
      <c r="R2423">
        <v>0</v>
      </c>
      <c r="S2423">
        <v>3311.84</v>
      </c>
      <c r="T2423">
        <v>0</v>
      </c>
      <c r="U2423">
        <v>3289.79</v>
      </c>
      <c r="V2423">
        <v>-22.05</v>
      </c>
      <c r="W2423">
        <v>0</v>
      </c>
      <c r="X2423">
        <v>0</v>
      </c>
      <c r="Y2423">
        <v>3311.84</v>
      </c>
      <c r="Z2423">
        <v>0</v>
      </c>
      <c r="AA2423">
        <v>3289.79</v>
      </c>
    </row>
    <row r="2424" spans="1:27" ht="15" customHeight="1" x14ac:dyDescent="0.25">
      <c r="A2424" s="37" t="str">
        <f t="shared" si="111"/>
        <v>LEEQSFIgnore</v>
      </c>
      <c r="B2424" s="37" t="str">
        <f>VLOOKUP(L2424,Mapping!D:F,3,0)</f>
        <v>Ignore</v>
      </c>
      <c r="C2424" s="37" t="str">
        <f>VLOOKUP(L2424,Mapping!D:G,4,0)</f>
        <v>Ignore</v>
      </c>
      <c r="D2424" s="38">
        <f t="shared" si="112"/>
        <v>0.12503904199999999</v>
      </c>
      <c r="E2424" s="38">
        <f t="shared" si="113"/>
        <v>0.125788442</v>
      </c>
      <c r="F2424" s="37" t="str">
        <f>VLOOKUP(L2424,Mapping!D:H,5,0)</f>
        <v>AUM</v>
      </c>
      <c r="G2424" t="s">
        <v>562</v>
      </c>
      <c r="H2424" t="s">
        <v>2037</v>
      </c>
      <c r="I2424" t="s">
        <v>2038</v>
      </c>
      <c r="J2424">
        <v>212000</v>
      </c>
      <c r="K2424" t="s">
        <v>595</v>
      </c>
      <c r="L2424">
        <v>212150</v>
      </c>
      <c r="M2424">
        <v>0</v>
      </c>
      <c r="N2424" t="s">
        <v>821</v>
      </c>
      <c r="O2424" t="s">
        <v>565</v>
      </c>
      <c r="P2424">
        <v>0</v>
      </c>
      <c r="Q2424">
        <v>7494</v>
      </c>
      <c r="R2424">
        <v>0</v>
      </c>
      <c r="S2424">
        <v>1250390.42</v>
      </c>
      <c r="T2424">
        <v>0</v>
      </c>
      <c r="U2424">
        <v>1257884.42</v>
      </c>
      <c r="V2424">
        <v>0</v>
      </c>
      <c r="W2424">
        <v>7494</v>
      </c>
      <c r="X2424">
        <v>0</v>
      </c>
      <c r="Y2424">
        <v>1250390.42</v>
      </c>
      <c r="Z2424">
        <v>0</v>
      </c>
      <c r="AA2424">
        <v>1257884.42</v>
      </c>
    </row>
    <row r="2425" spans="1:27" ht="15" customHeight="1" x14ac:dyDescent="0.25">
      <c r="A2425" s="37" t="str">
        <f t="shared" si="111"/>
        <v>LEEQSFIgnore</v>
      </c>
      <c r="B2425" s="37" t="str">
        <f>VLOOKUP(L2425,Mapping!D:F,3,0)</f>
        <v>Ignore</v>
      </c>
      <c r="C2425" s="37" t="str">
        <f>VLOOKUP(L2425,Mapping!D:G,4,0)</f>
        <v>Ignore</v>
      </c>
      <c r="D2425" s="38">
        <f t="shared" si="112"/>
        <v>6.1518999999999997E-2</v>
      </c>
      <c r="E2425" s="38">
        <f t="shared" si="113"/>
        <v>0</v>
      </c>
      <c r="F2425" s="37" t="str">
        <f>VLOOKUP(L2425,Mapping!D:H,5,0)</f>
        <v>AUM</v>
      </c>
      <c r="G2425" t="s">
        <v>562</v>
      </c>
      <c r="H2425" t="s">
        <v>2037</v>
      </c>
      <c r="I2425" t="s">
        <v>2038</v>
      </c>
      <c r="J2425">
        <v>212000</v>
      </c>
      <c r="K2425" t="s">
        <v>595</v>
      </c>
      <c r="L2425">
        <v>212170</v>
      </c>
      <c r="M2425">
        <v>0</v>
      </c>
      <c r="N2425" t="s">
        <v>822</v>
      </c>
      <c r="O2425" t="s">
        <v>565</v>
      </c>
      <c r="P2425">
        <v>-615190</v>
      </c>
      <c r="Q2425">
        <v>0</v>
      </c>
      <c r="R2425">
        <v>0</v>
      </c>
      <c r="S2425">
        <v>615190</v>
      </c>
      <c r="T2425">
        <v>0</v>
      </c>
      <c r="U2425">
        <v>0</v>
      </c>
      <c r="V2425">
        <v>-615190</v>
      </c>
      <c r="W2425">
        <v>0</v>
      </c>
      <c r="X2425">
        <v>0</v>
      </c>
      <c r="Y2425">
        <v>615190</v>
      </c>
      <c r="Z2425">
        <v>0</v>
      </c>
      <c r="AA2425">
        <v>0</v>
      </c>
    </row>
    <row r="2426" spans="1:27" ht="15" customHeight="1" x14ac:dyDescent="0.25">
      <c r="A2426" s="37" t="str">
        <f t="shared" si="111"/>
        <v>LEEQSFIgnore</v>
      </c>
      <c r="B2426" s="37" t="str">
        <f>VLOOKUP(L2426,Mapping!D:F,3,0)</f>
        <v>Ignore</v>
      </c>
      <c r="C2426" s="37" t="str">
        <f>VLOOKUP(L2426,Mapping!D:G,4,0)</f>
        <v>Ignore</v>
      </c>
      <c r="D2426" s="38">
        <f t="shared" si="112"/>
        <v>1.32366E-4</v>
      </c>
      <c r="E2426" s="38">
        <f t="shared" si="113"/>
        <v>2.20027E-4</v>
      </c>
      <c r="F2426" s="37" t="str">
        <f>VLOOKUP(L2426,Mapping!D:H,5,0)</f>
        <v>AUM</v>
      </c>
      <c r="G2426" t="s">
        <v>562</v>
      </c>
      <c r="H2426" t="s">
        <v>2037</v>
      </c>
      <c r="I2426" t="s">
        <v>2038</v>
      </c>
      <c r="J2426">
        <v>212000</v>
      </c>
      <c r="K2426" t="s">
        <v>595</v>
      </c>
      <c r="L2426">
        <v>212185</v>
      </c>
      <c r="M2426">
        <v>0</v>
      </c>
      <c r="N2426" t="s">
        <v>928</v>
      </c>
      <c r="O2426" t="s">
        <v>565</v>
      </c>
      <c r="P2426">
        <v>0</v>
      </c>
      <c r="Q2426">
        <v>876.61</v>
      </c>
      <c r="R2426">
        <v>0</v>
      </c>
      <c r="S2426">
        <v>1323.66</v>
      </c>
      <c r="T2426">
        <v>0</v>
      </c>
      <c r="U2426">
        <v>2200.27</v>
      </c>
      <c r="V2426">
        <v>0</v>
      </c>
      <c r="W2426">
        <v>876.61</v>
      </c>
      <c r="X2426">
        <v>0</v>
      </c>
      <c r="Y2426">
        <v>1323.66</v>
      </c>
      <c r="Z2426">
        <v>0</v>
      </c>
      <c r="AA2426">
        <v>2200.27</v>
      </c>
    </row>
    <row r="2427" spans="1:27" ht="15" customHeight="1" x14ac:dyDescent="0.25">
      <c r="A2427" s="37" t="str">
        <f t="shared" si="111"/>
        <v>LEEQSFIgnore</v>
      </c>
      <c r="B2427" s="37" t="str">
        <f>VLOOKUP(L2427,Mapping!D:F,3,0)</f>
        <v>Ignore</v>
      </c>
      <c r="C2427" s="37" t="str">
        <f>VLOOKUP(L2427,Mapping!D:G,4,0)</f>
        <v>Ignore</v>
      </c>
      <c r="D2427" s="38">
        <f t="shared" si="112"/>
        <v>2.2844099999999999E-4</v>
      </c>
      <c r="E2427" s="38">
        <f t="shared" si="113"/>
        <v>2.2844099999999999E-4</v>
      </c>
      <c r="F2427" s="37" t="str">
        <f>VLOOKUP(L2427,Mapping!D:H,5,0)</f>
        <v>AUM</v>
      </c>
      <c r="G2427" t="s">
        <v>562</v>
      </c>
      <c r="H2427" t="s">
        <v>2037</v>
      </c>
      <c r="I2427" t="s">
        <v>2038</v>
      </c>
      <c r="J2427">
        <v>212000</v>
      </c>
      <c r="K2427" t="s">
        <v>595</v>
      </c>
      <c r="L2427">
        <v>212186</v>
      </c>
      <c r="M2427">
        <v>0</v>
      </c>
      <c r="N2427" t="s">
        <v>1377</v>
      </c>
      <c r="O2427" t="s">
        <v>565</v>
      </c>
      <c r="P2427">
        <v>0</v>
      </c>
      <c r="Q2427">
        <v>0</v>
      </c>
      <c r="R2427">
        <v>0</v>
      </c>
      <c r="S2427">
        <v>2284.41</v>
      </c>
      <c r="T2427">
        <v>0</v>
      </c>
      <c r="U2427">
        <v>2284.41</v>
      </c>
      <c r="V2427">
        <v>0</v>
      </c>
      <c r="W2427">
        <v>0</v>
      </c>
      <c r="X2427">
        <v>0</v>
      </c>
      <c r="Y2427">
        <v>2284.41</v>
      </c>
      <c r="Z2427">
        <v>0</v>
      </c>
      <c r="AA2427">
        <v>2284.41</v>
      </c>
    </row>
    <row r="2428" spans="1:27" ht="15" customHeight="1" x14ac:dyDescent="0.25">
      <c r="A2428" s="37" t="str">
        <f t="shared" si="111"/>
        <v>LEEQSFIgnore</v>
      </c>
      <c r="B2428" s="37" t="str">
        <f>VLOOKUP(L2428,Mapping!D:F,3,0)</f>
        <v>Ignore</v>
      </c>
      <c r="C2428" s="37" t="str">
        <f>VLOOKUP(L2428,Mapping!D:G,4,0)</f>
        <v>Ignore</v>
      </c>
      <c r="D2428" s="38">
        <f t="shared" si="112"/>
        <v>1.0698382000000001E-2</v>
      </c>
      <c r="E2428" s="38">
        <f t="shared" si="113"/>
        <v>1.0732935000000001E-2</v>
      </c>
      <c r="F2428" s="37" t="str">
        <f>VLOOKUP(L2428,Mapping!D:H,5,0)</f>
        <v>AUM</v>
      </c>
      <c r="G2428" t="s">
        <v>562</v>
      </c>
      <c r="H2428" t="s">
        <v>2037</v>
      </c>
      <c r="I2428" t="s">
        <v>2038</v>
      </c>
      <c r="J2428">
        <v>212000</v>
      </c>
      <c r="K2428" t="s">
        <v>595</v>
      </c>
      <c r="L2428">
        <v>212187</v>
      </c>
      <c r="M2428">
        <v>0</v>
      </c>
      <c r="N2428" t="s">
        <v>1023</v>
      </c>
      <c r="O2428" t="s">
        <v>565</v>
      </c>
      <c r="P2428">
        <v>0</v>
      </c>
      <c r="Q2428">
        <v>345.53</v>
      </c>
      <c r="R2428">
        <v>0</v>
      </c>
      <c r="S2428">
        <v>106983.82</v>
      </c>
      <c r="T2428">
        <v>0</v>
      </c>
      <c r="U2428">
        <v>107329.35</v>
      </c>
      <c r="V2428">
        <v>0</v>
      </c>
      <c r="W2428">
        <v>345.53</v>
      </c>
      <c r="X2428">
        <v>0</v>
      </c>
      <c r="Y2428">
        <v>106983.82</v>
      </c>
      <c r="Z2428">
        <v>0</v>
      </c>
      <c r="AA2428">
        <v>107329.35</v>
      </c>
    </row>
    <row r="2429" spans="1:27" ht="15" customHeight="1" x14ac:dyDescent="0.25">
      <c r="A2429" s="37" t="str">
        <f t="shared" si="111"/>
        <v>LEEQSFIgnore</v>
      </c>
      <c r="B2429" s="37" t="str">
        <f>VLOOKUP(L2429,Mapping!D:F,3,0)</f>
        <v>Ignore</v>
      </c>
      <c r="C2429" s="37" t="str">
        <f>VLOOKUP(L2429,Mapping!D:G,4,0)</f>
        <v>Ignore</v>
      </c>
      <c r="D2429" s="38">
        <f t="shared" si="112"/>
        <v>-2.8698E-3</v>
      </c>
      <c r="E2429" s="38">
        <f t="shared" si="113"/>
        <v>-2.8698E-3</v>
      </c>
      <c r="F2429" s="37" t="str">
        <f>VLOOKUP(L2429,Mapping!D:H,5,0)</f>
        <v>AUM</v>
      </c>
      <c r="G2429" t="s">
        <v>562</v>
      </c>
      <c r="H2429" t="s">
        <v>2037</v>
      </c>
      <c r="I2429" t="s">
        <v>2038</v>
      </c>
      <c r="J2429">
        <v>212000</v>
      </c>
      <c r="K2429" t="s">
        <v>595</v>
      </c>
      <c r="L2429">
        <v>212190</v>
      </c>
      <c r="M2429">
        <v>0</v>
      </c>
      <c r="N2429" t="s">
        <v>2407</v>
      </c>
      <c r="O2429" t="s">
        <v>565</v>
      </c>
      <c r="P2429">
        <v>0</v>
      </c>
      <c r="Q2429">
        <v>0</v>
      </c>
      <c r="R2429">
        <v>-28698</v>
      </c>
      <c r="S2429">
        <v>0</v>
      </c>
      <c r="T2429">
        <v>-28698</v>
      </c>
      <c r="U2429">
        <v>0</v>
      </c>
      <c r="V2429">
        <v>0</v>
      </c>
      <c r="W2429">
        <v>0</v>
      </c>
      <c r="X2429">
        <v>-28698</v>
      </c>
      <c r="Y2429">
        <v>0</v>
      </c>
      <c r="Z2429">
        <v>-28698</v>
      </c>
      <c r="AA2429">
        <v>0</v>
      </c>
    </row>
    <row r="2430" spans="1:27" ht="15" customHeight="1" x14ac:dyDescent="0.25">
      <c r="A2430" s="37" t="str">
        <f t="shared" si="111"/>
        <v>LEEQSFIgnore</v>
      </c>
      <c r="B2430" s="37" t="str">
        <f>VLOOKUP(L2430,Mapping!D:F,3,0)</f>
        <v>Ignore</v>
      </c>
      <c r="C2430" s="37" t="str">
        <f>VLOOKUP(L2430,Mapping!D:G,4,0)</f>
        <v>Ignore</v>
      </c>
      <c r="D2430" s="38">
        <f t="shared" si="112"/>
        <v>1.4336000000000001E-5</v>
      </c>
      <c r="E2430" s="38">
        <f t="shared" si="113"/>
        <v>1.5299999999999999E-5</v>
      </c>
      <c r="F2430" s="37" t="str">
        <f>VLOOKUP(L2430,Mapping!D:H,5,0)</f>
        <v>AUM</v>
      </c>
      <c r="G2430" t="s">
        <v>562</v>
      </c>
      <c r="H2430" t="s">
        <v>2037</v>
      </c>
      <c r="I2430" t="s">
        <v>2038</v>
      </c>
      <c r="J2430">
        <v>212000</v>
      </c>
      <c r="K2430" t="s">
        <v>595</v>
      </c>
      <c r="L2430">
        <v>212191</v>
      </c>
      <c r="M2430">
        <v>0</v>
      </c>
      <c r="N2430" t="s">
        <v>1193</v>
      </c>
      <c r="O2430" t="s">
        <v>565</v>
      </c>
      <c r="P2430">
        <v>0</v>
      </c>
      <c r="Q2430">
        <v>9.64</v>
      </c>
      <c r="R2430">
        <v>0</v>
      </c>
      <c r="S2430">
        <v>143.36000000000001</v>
      </c>
      <c r="T2430">
        <v>0</v>
      </c>
      <c r="U2430">
        <v>153</v>
      </c>
      <c r="V2430">
        <v>0</v>
      </c>
      <c r="W2430">
        <v>9.64</v>
      </c>
      <c r="X2430">
        <v>0</v>
      </c>
      <c r="Y2430">
        <v>143.36000000000001</v>
      </c>
      <c r="Z2430">
        <v>0</v>
      </c>
      <c r="AA2430">
        <v>153</v>
      </c>
    </row>
    <row r="2431" spans="1:27" ht="15" customHeight="1" x14ac:dyDescent="0.25">
      <c r="A2431" s="37" t="str">
        <f t="shared" si="111"/>
        <v>LEEQSFIgnore</v>
      </c>
      <c r="B2431" s="37" t="str">
        <f>VLOOKUP(L2431,Mapping!D:F,3,0)</f>
        <v>Ignore</v>
      </c>
      <c r="C2431" s="37" t="str">
        <f>VLOOKUP(L2431,Mapping!D:G,4,0)</f>
        <v>Ignore</v>
      </c>
      <c r="D2431" s="38">
        <f t="shared" si="112"/>
        <v>0</v>
      </c>
      <c r="E2431" s="38">
        <f t="shared" si="113"/>
        <v>2.16E-3</v>
      </c>
      <c r="F2431" s="37" t="str">
        <f>VLOOKUP(L2431,Mapping!D:H,5,0)</f>
        <v>AUM</v>
      </c>
      <c r="G2431" t="s">
        <v>562</v>
      </c>
      <c r="H2431" t="s">
        <v>2037</v>
      </c>
      <c r="I2431" t="s">
        <v>2038</v>
      </c>
      <c r="J2431">
        <v>212000</v>
      </c>
      <c r="K2431" t="s">
        <v>595</v>
      </c>
      <c r="L2431">
        <v>212194</v>
      </c>
      <c r="M2431">
        <v>0</v>
      </c>
      <c r="N2431" t="s">
        <v>605</v>
      </c>
      <c r="O2431" t="s">
        <v>565</v>
      </c>
      <c r="P2431">
        <v>0</v>
      </c>
      <c r="Q2431">
        <v>21600</v>
      </c>
      <c r="R2431">
        <v>0</v>
      </c>
      <c r="S2431">
        <v>0</v>
      </c>
      <c r="T2431">
        <v>0</v>
      </c>
      <c r="U2431">
        <v>21600</v>
      </c>
      <c r="V2431">
        <v>0</v>
      </c>
      <c r="W2431">
        <v>21600</v>
      </c>
      <c r="X2431">
        <v>0</v>
      </c>
      <c r="Y2431">
        <v>0</v>
      </c>
      <c r="Z2431">
        <v>0</v>
      </c>
      <c r="AA2431">
        <v>21600</v>
      </c>
    </row>
    <row r="2432" spans="1:27" ht="15" customHeight="1" x14ac:dyDescent="0.25">
      <c r="A2432" s="37" t="str">
        <f t="shared" si="111"/>
        <v>LEEQSFIgnore</v>
      </c>
      <c r="B2432" s="37" t="str">
        <f>VLOOKUP(L2432,Mapping!D:F,3,0)</f>
        <v>Ignore</v>
      </c>
      <c r="C2432" s="37" t="str">
        <f>VLOOKUP(L2432,Mapping!D:G,4,0)</f>
        <v>Ignore</v>
      </c>
      <c r="D2432" s="38">
        <f t="shared" si="112"/>
        <v>1.3397699999999999E-4</v>
      </c>
      <c r="E2432" s="38">
        <f t="shared" si="113"/>
        <v>1.80817E-4</v>
      </c>
      <c r="F2432" s="37" t="str">
        <f>VLOOKUP(L2432,Mapping!D:H,5,0)</f>
        <v>AUM</v>
      </c>
      <c r="G2432" t="s">
        <v>562</v>
      </c>
      <c r="H2432" t="s">
        <v>2037</v>
      </c>
      <c r="I2432" t="s">
        <v>2038</v>
      </c>
      <c r="J2432">
        <v>212000</v>
      </c>
      <c r="K2432" t="s">
        <v>595</v>
      </c>
      <c r="L2432">
        <v>212195</v>
      </c>
      <c r="M2432">
        <v>0</v>
      </c>
      <c r="N2432" t="s">
        <v>2247</v>
      </c>
      <c r="O2432" t="s">
        <v>565</v>
      </c>
      <c r="P2432">
        <v>0</v>
      </c>
      <c r="Q2432">
        <v>468.4</v>
      </c>
      <c r="R2432">
        <v>0</v>
      </c>
      <c r="S2432">
        <v>1339.77</v>
      </c>
      <c r="T2432">
        <v>0</v>
      </c>
      <c r="U2432">
        <v>1808.17</v>
      </c>
      <c r="V2432">
        <v>0</v>
      </c>
      <c r="W2432">
        <v>468.4</v>
      </c>
      <c r="X2432">
        <v>0</v>
      </c>
      <c r="Y2432">
        <v>1339.77</v>
      </c>
      <c r="Z2432">
        <v>0</v>
      </c>
      <c r="AA2432">
        <v>1808.17</v>
      </c>
    </row>
    <row r="2433" spans="1:27" ht="15" customHeight="1" x14ac:dyDescent="0.25">
      <c r="A2433" s="37" t="str">
        <f t="shared" si="111"/>
        <v>LEEQSFIgnore</v>
      </c>
      <c r="B2433" s="37" t="str">
        <f>VLOOKUP(L2433,Mapping!D:F,3,0)</f>
        <v>Ignore</v>
      </c>
      <c r="C2433" s="37" t="str">
        <f>VLOOKUP(L2433,Mapping!D:G,4,0)</f>
        <v>Ignore</v>
      </c>
      <c r="D2433" s="38">
        <f t="shared" si="112"/>
        <v>3.1118600000000003E-4</v>
      </c>
      <c r="E2433" s="38">
        <f t="shared" si="113"/>
        <v>5.4000000000000001E-4</v>
      </c>
      <c r="F2433" s="37" t="str">
        <f>VLOOKUP(L2433,Mapping!D:H,5,0)</f>
        <v>AUM</v>
      </c>
      <c r="G2433" t="s">
        <v>562</v>
      </c>
      <c r="H2433" t="s">
        <v>2037</v>
      </c>
      <c r="I2433" t="s">
        <v>2038</v>
      </c>
      <c r="J2433">
        <v>212000</v>
      </c>
      <c r="K2433" t="s">
        <v>595</v>
      </c>
      <c r="L2433">
        <v>212197</v>
      </c>
      <c r="M2433">
        <v>0</v>
      </c>
      <c r="N2433" t="s">
        <v>856</v>
      </c>
      <c r="O2433" t="s">
        <v>565</v>
      </c>
      <c r="P2433">
        <v>0</v>
      </c>
      <c r="Q2433">
        <v>2288.14</v>
      </c>
      <c r="R2433">
        <v>0</v>
      </c>
      <c r="S2433">
        <v>3111.86</v>
      </c>
      <c r="T2433">
        <v>0</v>
      </c>
      <c r="U2433">
        <v>5400</v>
      </c>
      <c r="V2433">
        <v>0</v>
      </c>
      <c r="W2433">
        <v>2288.14</v>
      </c>
      <c r="X2433">
        <v>0</v>
      </c>
      <c r="Y2433">
        <v>3111.86</v>
      </c>
      <c r="Z2433">
        <v>0</v>
      </c>
      <c r="AA2433">
        <v>5400</v>
      </c>
    </row>
    <row r="2434" spans="1:27" ht="15" customHeight="1" x14ac:dyDescent="0.25">
      <c r="A2434" s="37" t="str">
        <f t="shared" si="111"/>
        <v>LEEQSFIgnore</v>
      </c>
      <c r="B2434" s="37" t="str">
        <f>VLOOKUP(L2434,Mapping!D:F,3,0)</f>
        <v>Ignore</v>
      </c>
      <c r="C2434" s="37" t="str">
        <f>VLOOKUP(L2434,Mapping!D:G,4,0)</f>
        <v>Ignore</v>
      </c>
      <c r="D2434" s="38">
        <f t="shared" si="112"/>
        <v>3.4556999999999999E-3</v>
      </c>
      <c r="E2434" s="38">
        <f t="shared" si="113"/>
        <v>5.4421299999999999E-3</v>
      </c>
      <c r="F2434" s="37" t="str">
        <f>VLOOKUP(L2434,Mapping!D:H,5,0)</f>
        <v>AUM</v>
      </c>
      <c r="G2434" t="s">
        <v>562</v>
      </c>
      <c r="H2434" t="s">
        <v>2037</v>
      </c>
      <c r="I2434" t="s">
        <v>2038</v>
      </c>
      <c r="J2434">
        <v>212000</v>
      </c>
      <c r="K2434" t="s">
        <v>595</v>
      </c>
      <c r="L2434">
        <v>212200</v>
      </c>
      <c r="M2434">
        <v>0</v>
      </c>
      <c r="N2434" t="s">
        <v>823</v>
      </c>
      <c r="O2434" t="s">
        <v>565</v>
      </c>
      <c r="P2434">
        <v>0</v>
      </c>
      <c r="Q2434">
        <v>19864.3</v>
      </c>
      <c r="R2434">
        <v>0</v>
      </c>
      <c r="S2434">
        <v>34557</v>
      </c>
      <c r="T2434">
        <v>0</v>
      </c>
      <c r="U2434">
        <v>54421.3</v>
      </c>
      <c r="V2434">
        <v>0</v>
      </c>
      <c r="W2434">
        <v>19864.3</v>
      </c>
      <c r="X2434">
        <v>0</v>
      </c>
      <c r="Y2434">
        <v>34557</v>
      </c>
      <c r="Z2434">
        <v>0</v>
      </c>
      <c r="AA2434">
        <v>54421.3</v>
      </c>
    </row>
    <row r="2435" spans="1:27" ht="15" customHeight="1" x14ac:dyDescent="0.25">
      <c r="A2435" s="37" t="str">
        <f t="shared" si="111"/>
        <v>LEEQSFIgnore</v>
      </c>
      <c r="B2435" s="37" t="str">
        <f>VLOOKUP(L2435,Mapping!D:F,3,0)</f>
        <v>Ignore</v>
      </c>
      <c r="C2435" s="37" t="str">
        <f>VLOOKUP(L2435,Mapping!D:G,4,0)</f>
        <v>Ignore</v>
      </c>
      <c r="D2435" s="38">
        <f t="shared" si="112"/>
        <v>2.2953899E-2</v>
      </c>
      <c r="E2435" s="38">
        <f t="shared" si="113"/>
        <v>3.2404623E-2</v>
      </c>
      <c r="F2435" s="37" t="str">
        <f>VLOOKUP(L2435,Mapping!D:H,5,0)</f>
        <v>AUM</v>
      </c>
      <c r="G2435" t="s">
        <v>562</v>
      </c>
      <c r="H2435" t="s">
        <v>2037</v>
      </c>
      <c r="I2435" t="s">
        <v>2038</v>
      </c>
      <c r="J2435">
        <v>212000</v>
      </c>
      <c r="K2435" t="s">
        <v>595</v>
      </c>
      <c r="L2435">
        <v>212220</v>
      </c>
      <c r="M2435">
        <v>0</v>
      </c>
      <c r="N2435" t="s">
        <v>606</v>
      </c>
      <c r="O2435" t="s">
        <v>565</v>
      </c>
      <c r="P2435">
        <v>0</v>
      </c>
      <c r="Q2435">
        <v>94507.24</v>
      </c>
      <c r="R2435">
        <v>0</v>
      </c>
      <c r="S2435">
        <v>229538.99</v>
      </c>
      <c r="T2435">
        <v>0</v>
      </c>
      <c r="U2435">
        <v>324046.23</v>
      </c>
      <c r="V2435">
        <v>0</v>
      </c>
      <c r="W2435">
        <v>94507.24</v>
      </c>
      <c r="X2435">
        <v>0</v>
      </c>
      <c r="Y2435">
        <v>229538.99</v>
      </c>
      <c r="Z2435">
        <v>0</v>
      </c>
      <c r="AA2435">
        <v>324046.23</v>
      </c>
    </row>
    <row r="2436" spans="1:27" ht="15" customHeight="1" x14ac:dyDescent="0.25">
      <c r="A2436" s="37" t="str">
        <f t="shared" ref="A2436:A2499" si="114">H2436&amp;B2436</f>
        <v>LEEQSFIgnore</v>
      </c>
      <c r="B2436" s="37" t="str">
        <f>VLOOKUP(L2436,Mapping!D:F,3,0)</f>
        <v>Ignore</v>
      </c>
      <c r="C2436" s="37" t="str">
        <f>VLOOKUP(L2436,Mapping!D:G,4,0)</f>
        <v>Ignore</v>
      </c>
      <c r="D2436" s="38">
        <f t="shared" ref="D2436:D2499" si="115">(X2436+Y2436)/10000000</f>
        <v>-4.1814717000000001E-2</v>
      </c>
      <c r="E2436" s="38">
        <f t="shared" ref="E2436:E2499" si="116">(Z2436+AA2436)/10000000</f>
        <v>-5.6071945999999998E-2</v>
      </c>
      <c r="F2436" s="37" t="str">
        <f>VLOOKUP(L2436,Mapping!D:H,5,0)</f>
        <v>AUM</v>
      </c>
      <c r="G2436" t="s">
        <v>562</v>
      </c>
      <c r="H2436" t="s">
        <v>2037</v>
      </c>
      <c r="I2436" t="s">
        <v>2038</v>
      </c>
      <c r="J2436">
        <v>212000</v>
      </c>
      <c r="K2436" t="s">
        <v>595</v>
      </c>
      <c r="L2436">
        <v>212223</v>
      </c>
      <c r="M2436">
        <v>0</v>
      </c>
      <c r="N2436" t="s">
        <v>607</v>
      </c>
      <c r="O2436" t="s">
        <v>565</v>
      </c>
      <c r="P2436">
        <v>-142572.29</v>
      </c>
      <c r="Q2436">
        <v>0</v>
      </c>
      <c r="R2436">
        <v>-418147.17</v>
      </c>
      <c r="S2436">
        <v>0</v>
      </c>
      <c r="T2436">
        <v>-560719.46</v>
      </c>
      <c r="U2436">
        <v>0</v>
      </c>
      <c r="V2436">
        <v>-142572.29</v>
      </c>
      <c r="W2436">
        <v>0</v>
      </c>
      <c r="X2436">
        <v>-418147.17</v>
      </c>
      <c r="Y2436">
        <v>0</v>
      </c>
      <c r="Z2436">
        <v>-560719.46</v>
      </c>
      <c r="AA2436">
        <v>0</v>
      </c>
    </row>
    <row r="2437" spans="1:27" ht="15" customHeight="1" x14ac:dyDescent="0.25">
      <c r="A2437" s="37" t="str">
        <f t="shared" si="114"/>
        <v>LEEQSFIgnore</v>
      </c>
      <c r="B2437" s="37" t="str">
        <f>VLOOKUP(L2437,Mapping!D:F,3,0)</f>
        <v>Ignore</v>
      </c>
      <c r="C2437" s="37" t="str">
        <f>VLOOKUP(L2437,Mapping!D:G,4,0)</f>
        <v>Ignore</v>
      </c>
      <c r="D2437" s="38">
        <f t="shared" si="115"/>
        <v>-1.0753E-5</v>
      </c>
      <c r="E2437" s="38">
        <f t="shared" si="116"/>
        <v>3.9050000000000007E-6</v>
      </c>
      <c r="F2437" s="37" t="str">
        <f>VLOOKUP(L2437,Mapping!D:H,5,0)</f>
        <v>AUM</v>
      </c>
      <c r="G2437" t="s">
        <v>562</v>
      </c>
      <c r="H2437" t="s">
        <v>2037</v>
      </c>
      <c r="I2437" t="s">
        <v>2038</v>
      </c>
      <c r="J2437">
        <v>212000</v>
      </c>
      <c r="K2437" t="s">
        <v>595</v>
      </c>
      <c r="L2437">
        <v>212231</v>
      </c>
      <c r="M2437">
        <v>0</v>
      </c>
      <c r="N2437" t="s">
        <v>824</v>
      </c>
      <c r="O2437" t="s">
        <v>565</v>
      </c>
      <c r="P2437">
        <v>0</v>
      </c>
      <c r="Q2437">
        <v>146.58000000000001</v>
      </c>
      <c r="R2437">
        <v>-107.53</v>
      </c>
      <c r="S2437">
        <v>0</v>
      </c>
      <c r="T2437">
        <v>0</v>
      </c>
      <c r="U2437">
        <v>39.050000000000004</v>
      </c>
      <c r="V2437">
        <v>0</v>
      </c>
      <c r="W2437">
        <v>146.58000000000001</v>
      </c>
      <c r="X2437">
        <v>-107.53</v>
      </c>
      <c r="Y2437">
        <v>0</v>
      </c>
      <c r="Z2437">
        <v>0</v>
      </c>
      <c r="AA2437">
        <v>39.050000000000004</v>
      </c>
    </row>
    <row r="2438" spans="1:27" ht="15" customHeight="1" x14ac:dyDescent="0.25">
      <c r="A2438" s="37" t="str">
        <f t="shared" si="114"/>
        <v>LEEQSFIgnore</v>
      </c>
      <c r="B2438" s="37" t="str">
        <f>VLOOKUP(L2438,Mapping!D:F,3,0)</f>
        <v>Ignore</v>
      </c>
      <c r="C2438" s="37" t="str">
        <f>VLOOKUP(L2438,Mapping!D:G,4,0)</f>
        <v>Ignore</v>
      </c>
      <c r="D2438" s="38">
        <f t="shared" si="115"/>
        <v>-3.3399999999999999E-5</v>
      </c>
      <c r="E2438" s="38">
        <f t="shared" si="116"/>
        <v>5.6999999999999996E-6</v>
      </c>
      <c r="F2438" s="37" t="str">
        <f>VLOOKUP(L2438,Mapping!D:H,5,0)</f>
        <v>AUM</v>
      </c>
      <c r="G2438" t="s">
        <v>562</v>
      </c>
      <c r="H2438" t="s">
        <v>2037</v>
      </c>
      <c r="I2438" t="s">
        <v>2038</v>
      </c>
      <c r="J2438">
        <v>212000</v>
      </c>
      <c r="K2438" t="s">
        <v>595</v>
      </c>
      <c r="L2438">
        <v>212233</v>
      </c>
      <c r="M2438">
        <v>0</v>
      </c>
      <c r="N2438" t="s">
        <v>608</v>
      </c>
      <c r="O2438" t="s">
        <v>565</v>
      </c>
      <c r="P2438">
        <v>0</v>
      </c>
      <c r="Q2438">
        <v>391</v>
      </c>
      <c r="R2438">
        <v>-334</v>
      </c>
      <c r="S2438">
        <v>0</v>
      </c>
      <c r="T2438">
        <v>0</v>
      </c>
      <c r="U2438">
        <v>57</v>
      </c>
      <c r="V2438">
        <v>0</v>
      </c>
      <c r="W2438">
        <v>391</v>
      </c>
      <c r="X2438">
        <v>-334</v>
      </c>
      <c r="Y2438">
        <v>0</v>
      </c>
      <c r="Z2438">
        <v>0</v>
      </c>
      <c r="AA2438">
        <v>57</v>
      </c>
    </row>
    <row r="2439" spans="1:27" ht="15" customHeight="1" x14ac:dyDescent="0.25">
      <c r="A2439" s="37" t="str">
        <f t="shared" si="114"/>
        <v>LEEQSFIgnore</v>
      </c>
      <c r="B2439" s="37" t="str">
        <f>VLOOKUP(L2439,Mapping!D:F,3,0)</f>
        <v>Ignore</v>
      </c>
      <c r="C2439" s="37" t="str">
        <f>VLOOKUP(L2439,Mapping!D:G,4,0)</f>
        <v>Ignore</v>
      </c>
      <c r="D2439" s="38">
        <f t="shared" si="115"/>
        <v>-1.1674999999999999E-5</v>
      </c>
      <c r="E2439" s="38">
        <f t="shared" si="116"/>
        <v>1.59889E-4</v>
      </c>
      <c r="F2439" s="37" t="str">
        <f>VLOOKUP(L2439,Mapping!D:H,5,0)</f>
        <v>AUM</v>
      </c>
      <c r="G2439" t="s">
        <v>562</v>
      </c>
      <c r="H2439" t="s">
        <v>2037</v>
      </c>
      <c r="I2439" t="s">
        <v>2038</v>
      </c>
      <c r="J2439">
        <v>212000</v>
      </c>
      <c r="K2439" t="s">
        <v>595</v>
      </c>
      <c r="L2439">
        <v>212240</v>
      </c>
      <c r="M2439">
        <v>0</v>
      </c>
      <c r="N2439" t="s">
        <v>609</v>
      </c>
      <c r="O2439" t="s">
        <v>565</v>
      </c>
      <c r="P2439">
        <v>0</v>
      </c>
      <c r="Q2439">
        <v>1715.64</v>
      </c>
      <c r="R2439">
        <v>-116.75</v>
      </c>
      <c r="S2439">
        <v>0</v>
      </c>
      <c r="T2439">
        <v>0</v>
      </c>
      <c r="U2439">
        <v>1598.89</v>
      </c>
      <c r="V2439">
        <v>0</v>
      </c>
      <c r="W2439">
        <v>1715.64</v>
      </c>
      <c r="X2439">
        <v>-116.75</v>
      </c>
      <c r="Y2439">
        <v>0</v>
      </c>
      <c r="Z2439">
        <v>0</v>
      </c>
      <c r="AA2439">
        <v>1598.89</v>
      </c>
    </row>
    <row r="2440" spans="1:27" ht="15" customHeight="1" x14ac:dyDescent="0.25">
      <c r="A2440" s="37" t="str">
        <f t="shared" si="114"/>
        <v>LEEQSFIgnore</v>
      </c>
      <c r="B2440" s="37" t="str">
        <f>VLOOKUP(L2440,Mapping!D:F,3,0)</f>
        <v>Ignore</v>
      </c>
      <c r="C2440" s="37" t="str">
        <f>VLOOKUP(L2440,Mapping!D:G,4,0)</f>
        <v>Ignore</v>
      </c>
      <c r="D2440" s="38">
        <f t="shared" si="115"/>
        <v>0</v>
      </c>
      <c r="E2440" s="38">
        <f t="shared" si="116"/>
        <v>2.5000000000000002E-6</v>
      </c>
      <c r="F2440" s="37" t="str">
        <f>VLOOKUP(L2440,Mapping!D:H,5,0)</f>
        <v>AUM</v>
      </c>
      <c r="G2440" t="s">
        <v>562</v>
      </c>
      <c r="H2440" t="s">
        <v>2037</v>
      </c>
      <c r="I2440" t="s">
        <v>2038</v>
      </c>
      <c r="J2440">
        <v>212000</v>
      </c>
      <c r="K2440" t="s">
        <v>595</v>
      </c>
      <c r="L2440">
        <v>212247</v>
      </c>
      <c r="M2440">
        <v>0</v>
      </c>
      <c r="N2440" t="s">
        <v>610</v>
      </c>
      <c r="O2440" t="s">
        <v>565</v>
      </c>
      <c r="P2440">
        <v>0</v>
      </c>
      <c r="Q2440">
        <v>25</v>
      </c>
      <c r="R2440">
        <v>0</v>
      </c>
      <c r="S2440">
        <v>0</v>
      </c>
      <c r="T2440">
        <v>0</v>
      </c>
      <c r="U2440">
        <v>25</v>
      </c>
      <c r="V2440">
        <v>0</v>
      </c>
      <c r="W2440">
        <v>25</v>
      </c>
      <c r="X2440">
        <v>0</v>
      </c>
      <c r="Y2440">
        <v>0</v>
      </c>
      <c r="Z2440">
        <v>0</v>
      </c>
      <c r="AA2440">
        <v>25</v>
      </c>
    </row>
    <row r="2441" spans="1:27" ht="15" customHeight="1" x14ac:dyDescent="0.25">
      <c r="A2441" s="37" t="str">
        <f t="shared" si="114"/>
        <v>LEEQSFIgnore</v>
      </c>
      <c r="B2441" s="37" t="str">
        <f>VLOOKUP(L2441,Mapping!D:F,3,0)</f>
        <v>Ignore</v>
      </c>
      <c r="C2441" s="37" t="str">
        <f>VLOOKUP(L2441,Mapping!D:G,4,0)</f>
        <v>Ignore</v>
      </c>
      <c r="D2441" s="38">
        <f t="shared" si="115"/>
        <v>-1.9762000000000002E-5</v>
      </c>
      <c r="E2441" s="38">
        <f t="shared" si="116"/>
        <v>1.1463E-5</v>
      </c>
      <c r="F2441" s="37" t="str">
        <f>VLOOKUP(L2441,Mapping!D:H,5,0)</f>
        <v>AUM</v>
      </c>
      <c r="G2441" t="s">
        <v>562</v>
      </c>
      <c r="H2441" t="s">
        <v>2037</v>
      </c>
      <c r="I2441" t="s">
        <v>2038</v>
      </c>
      <c r="J2441">
        <v>212000</v>
      </c>
      <c r="K2441" t="s">
        <v>595</v>
      </c>
      <c r="L2441">
        <v>212252</v>
      </c>
      <c r="M2441">
        <v>0</v>
      </c>
      <c r="N2441" t="s">
        <v>611</v>
      </c>
      <c r="O2441" t="s">
        <v>565</v>
      </c>
      <c r="P2441">
        <v>0</v>
      </c>
      <c r="Q2441">
        <v>312.25</v>
      </c>
      <c r="R2441">
        <v>-197.62</v>
      </c>
      <c r="S2441">
        <v>0</v>
      </c>
      <c r="T2441">
        <v>0</v>
      </c>
      <c r="U2441">
        <v>114.63</v>
      </c>
      <c r="V2441">
        <v>0</v>
      </c>
      <c r="W2441">
        <v>312.25</v>
      </c>
      <c r="X2441">
        <v>-197.62</v>
      </c>
      <c r="Y2441">
        <v>0</v>
      </c>
      <c r="Z2441">
        <v>0</v>
      </c>
      <c r="AA2441">
        <v>114.63</v>
      </c>
    </row>
    <row r="2442" spans="1:27" ht="15" customHeight="1" x14ac:dyDescent="0.25">
      <c r="A2442" s="37" t="str">
        <f t="shared" si="114"/>
        <v>LEEQSFIgnore</v>
      </c>
      <c r="B2442" s="37" t="str">
        <f>VLOOKUP(L2442,Mapping!D:F,3,0)</f>
        <v>Ignore</v>
      </c>
      <c r="C2442" s="37" t="str">
        <f>VLOOKUP(L2442,Mapping!D:G,4,0)</f>
        <v>Ignore</v>
      </c>
      <c r="D2442" s="38">
        <f t="shared" si="115"/>
        <v>-1.7972306E-2</v>
      </c>
      <c r="E2442" s="38">
        <f t="shared" si="116"/>
        <v>-3.3505520000000006E-3</v>
      </c>
      <c r="F2442" s="37" t="str">
        <f>VLOOKUP(L2442,Mapping!D:H,5,0)</f>
        <v>AUM</v>
      </c>
      <c r="G2442" t="s">
        <v>562</v>
      </c>
      <c r="H2442" t="s">
        <v>2037</v>
      </c>
      <c r="I2442" t="s">
        <v>2038</v>
      </c>
      <c r="J2442">
        <v>212000</v>
      </c>
      <c r="K2442" t="s">
        <v>595</v>
      </c>
      <c r="L2442">
        <v>212255</v>
      </c>
      <c r="M2442">
        <v>0</v>
      </c>
      <c r="N2442" t="s">
        <v>612</v>
      </c>
      <c r="O2442" t="s">
        <v>565</v>
      </c>
      <c r="P2442">
        <v>0</v>
      </c>
      <c r="Q2442">
        <v>146217.54</v>
      </c>
      <c r="R2442">
        <v>-179723.06</v>
      </c>
      <c r="S2442">
        <v>0</v>
      </c>
      <c r="T2442">
        <v>-33505.520000000004</v>
      </c>
      <c r="U2442">
        <v>0</v>
      </c>
      <c r="V2442">
        <v>0</v>
      </c>
      <c r="W2442">
        <v>146217.54</v>
      </c>
      <c r="X2442">
        <v>-179723.06</v>
      </c>
      <c r="Y2442">
        <v>0</v>
      </c>
      <c r="Z2442">
        <v>-33505.520000000004</v>
      </c>
      <c r="AA2442">
        <v>0</v>
      </c>
    </row>
    <row r="2443" spans="1:27" ht="15" customHeight="1" x14ac:dyDescent="0.25">
      <c r="A2443" s="37" t="str">
        <f t="shared" si="114"/>
        <v>LEEQSFIgnore</v>
      </c>
      <c r="B2443" s="37" t="str">
        <f>VLOOKUP(L2443,Mapping!D:F,3,0)</f>
        <v>Ignore</v>
      </c>
      <c r="C2443" s="37" t="str">
        <f>VLOOKUP(L2443,Mapping!D:G,4,0)</f>
        <v>Ignore</v>
      </c>
      <c r="D2443" s="38">
        <f t="shared" si="115"/>
        <v>-8.5235200000000001E-4</v>
      </c>
      <c r="E2443" s="38">
        <f t="shared" si="116"/>
        <v>3.2327499999999998E-4</v>
      </c>
      <c r="F2443" s="37" t="str">
        <f>VLOOKUP(L2443,Mapping!D:H,5,0)</f>
        <v>AUM</v>
      </c>
      <c r="G2443" t="s">
        <v>562</v>
      </c>
      <c r="H2443" t="s">
        <v>2037</v>
      </c>
      <c r="I2443" t="s">
        <v>2038</v>
      </c>
      <c r="J2443">
        <v>212000</v>
      </c>
      <c r="K2443" t="s">
        <v>595</v>
      </c>
      <c r="L2443">
        <v>212271</v>
      </c>
      <c r="M2443">
        <v>0</v>
      </c>
      <c r="N2443" t="s">
        <v>614</v>
      </c>
      <c r="O2443" t="s">
        <v>565</v>
      </c>
      <c r="P2443">
        <v>0</v>
      </c>
      <c r="Q2443">
        <v>11756.27</v>
      </c>
      <c r="R2443">
        <v>-8523.52</v>
      </c>
      <c r="S2443">
        <v>0</v>
      </c>
      <c r="T2443">
        <v>0</v>
      </c>
      <c r="U2443">
        <v>3232.75</v>
      </c>
      <c r="V2443">
        <v>0</v>
      </c>
      <c r="W2443">
        <v>11756.27</v>
      </c>
      <c r="X2443">
        <v>-8523.52</v>
      </c>
      <c r="Y2443">
        <v>0</v>
      </c>
      <c r="Z2443">
        <v>0</v>
      </c>
      <c r="AA2443">
        <v>3232.75</v>
      </c>
    </row>
    <row r="2444" spans="1:27" ht="15" customHeight="1" x14ac:dyDescent="0.25">
      <c r="A2444" s="37" t="str">
        <f t="shared" si="114"/>
        <v>LEEQSFIgnore</v>
      </c>
      <c r="B2444" s="37" t="str">
        <f>VLOOKUP(L2444,Mapping!D:F,3,0)</f>
        <v>Ignore</v>
      </c>
      <c r="C2444" s="37" t="str">
        <f>VLOOKUP(L2444,Mapping!D:G,4,0)</f>
        <v>Ignore</v>
      </c>
      <c r="D2444" s="38">
        <f t="shared" si="115"/>
        <v>-8.5235200000000001E-4</v>
      </c>
      <c r="E2444" s="38">
        <f t="shared" si="116"/>
        <v>3.2327499999999998E-4</v>
      </c>
      <c r="F2444" s="37" t="str">
        <f>VLOOKUP(L2444,Mapping!D:H,5,0)</f>
        <v>AUM</v>
      </c>
      <c r="G2444" t="s">
        <v>562</v>
      </c>
      <c r="H2444" t="s">
        <v>2037</v>
      </c>
      <c r="I2444" t="s">
        <v>2038</v>
      </c>
      <c r="J2444">
        <v>212000</v>
      </c>
      <c r="K2444" t="s">
        <v>595</v>
      </c>
      <c r="L2444">
        <v>212272</v>
      </c>
      <c r="M2444">
        <v>0</v>
      </c>
      <c r="N2444" t="s">
        <v>615</v>
      </c>
      <c r="O2444" t="s">
        <v>565</v>
      </c>
      <c r="P2444">
        <v>0</v>
      </c>
      <c r="Q2444">
        <v>11756.27</v>
      </c>
      <c r="R2444">
        <v>-8523.52</v>
      </c>
      <c r="S2444">
        <v>0</v>
      </c>
      <c r="T2444">
        <v>0</v>
      </c>
      <c r="U2444">
        <v>3232.75</v>
      </c>
      <c r="V2444">
        <v>0</v>
      </c>
      <c r="W2444">
        <v>11756.27</v>
      </c>
      <c r="X2444">
        <v>-8523.52</v>
      </c>
      <c r="Y2444">
        <v>0</v>
      </c>
      <c r="Z2444">
        <v>0</v>
      </c>
      <c r="AA2444">
        <v>3232.75</v>
      </c>
    </row>
    <row r="2445" spans="1:27" ht="15" customHeight="1" x14ac:dyDescent="0.25">
      <c r="A2445" s="37" t="str">
        <f t="shared" si="114"/>
        <v>LEEQSFIgnore</v>
      </c>
      <c r="B2445" s="37" t="str">
        <f>VLOOKUP(L2445,Mapping!D:F,3,0)</f>
        <v>Ignore</v>
      </c>
      <c r="C2445" s="37" t="str">
        <f>VLOOKUP(L2445,Mapping!D:G,4,0)</f>
        <v>Ignore</v>
      </c>
      <c r="D2445" s="38">
        <f t="shared" si="115"/>
        <v>3.2822100000000001E-4</v>
      </c>
      <c r="E2445" s="38">
        <f t="shared" si="116"/>
        <v>3.7748300000000002E-4</v>
      </c>
      <c r="F2445" s="37" t="str">
        <f>VLOOKUP(L2445,Mapping!D:H,5,0)</f>
        <v>AUM</v>
      </c>
      <c r="G2445" t="s">
        <v>562</v>
      </c>
      <c r="H2445" t="s">
        <v>2037</v>
      </c>
      <c r="I2445" t="s">
        <v>2038</v>
      </c>
      <c r="J2445">
        <v>212000</v>
      </c>
      <c r="K2445" t="s">
        <v>595</v>
      </c>
      <c r="L2445">
        <v>212427</v>
      </c>
      <c r="M2445">
        <v>0</v>
      </c>
      <c r="N2445" t="s">
        <v>682</v>
      </c>
      <c r="O2445" t="s">
        <v>565</v>
      </c>
      <c r="P2445">
        <v>0</v>
      </c>
      <c r="Q2445">
        <v>492.62</v>
      </c>
      <c r="R2445">
        <v>0</v>
      </c>
      <c r="S2445">
        <v>3282.21</v>
      </c>
      <c r="T2445">
        <v>0</v>
      </c>
      <c r="U2445">
        <v>3774.83</v>
      </c>
      <c r="V2445">
        <v>0</v>
      </c>
      <c r="W2445">
        <v>492.62</v>
      </c>
      <c r="X2445">
        <v>0</v>
      </c>
      <c r="Y2445">
        <v>3282.21</v>
      </c>
      <c r="Z2445">
        <v>0</v>
      </c>
      <c r="AA2445">
        <v>3774.83</v>
      </c>
    </row>
    <row r="2446" spans="1:27" ht="15" customHeight="1" x14ac:dyDescent="0.25">
      <c r="A2446" s="37" t="str">
        <f t="shared" si="114"/>
        <v>LEEQSFIgnore</v>
      </c>
      <c r="B2446" s="37" t="str">
        <f>VLOOKUP(L2446,Mapping!D:F,3,0)</f>
        <v>Ignore</v>
      </c>
      <c r="C2446" s="37" t="str">
        <f>VLOOKUP(L2446,Mapping!D:G,4,0)</f>
        <v>Ignore</v>
      </c>
      <c r="D2446" s="38">
        <f t="shared" si="115"/>
        <v>7.7375299999999996E-4</v>
      </c>
      <c r="E2446" s="38">
        <f t="shared" si="116"/>
        <v>7.6467799999999997E-4</v>
      </c>
      <c r="F2446" s="37" t="str">
        <f>VLOOKUP(L2446,Mapping!D:H,5,0)</f>
        <v>AUM</v>
      </c>
      <c r="G2446" t="s">
        <v>562</v>
      </c>
      <c r="H2446" t="s">
        <v>2037</v>
      </c>
      <c r="I2446" t="s">
        <v>2038</v>
      </c>
      <c r="J2446">
        <v>212000</v>
      </c>
      <c r="K2446" t="s">
        <v>595</v>
      </c>
      <c r="L2446">
        <v>213130</v>
      </c>
      <c r="M2446">
        <v>0</v>
      </c>
      <c r="N2446" t="s">
        <v>1319</v>
      </c>
      <c r="O2446" t="s">
        <v>565</v>
      </c>
      <c r="P2446">
        <v>-90.75</v>
      </c>
      <c r="Q2446">
        <v>0</v>
      </c>
      <c r="R2446">
        <v>0</v>
      </c>
      <c r="S2446">
        <v>7737.53</v>
      </c>
      <c r="T2446">
        <v>0</v>
      </c>
      <c r="U2446">
        <v>7646.78</v>
      </c>
      <c r="V2446">
        <v>-90.75</v>
      </c>
      <c r="W2446">
        <v>0</v>
      </c>
      <c r="X2446">
        <v>0</v>
      </c>
      <c r="Y2446">
        <v>7737.53</v>
      </c>
      <c r="Z2446">
        <v>0</v>
      </c>
      <c r="AA2446">
        <v>7646.78</v>
      </c>
    </row>
    <row r="2447" spans="1:27" ht="15" customHeight="1" x14ac:dyDescent="0.25">
      <c r="A2447" s="37" t="str">
        <f t="shared" si="114"/>
        <v>LEEQSFIgnore</v>
      </c>
      <c r="B2447" s="37" t="str">
        <f>VLOOKUP(L2447,Mapping!D:F,3,0)</f>
        <v>Ignore</v>
      </c>
      <c r="C2447" s="37" t="str">
        <f>VLOOKUP(L2447,Mapping!D:G,4,0)</f>
        <v>Ignore</v>
      </c>
      <c r="D2447" s="38">
        <f t="shared" si="115"/>
        <v>-1.1674999999999999E-5</v>
      </c>
      <c r="E2447" s="38">
        <f t="shared" si="116"/>
        <v>1.59889E-4</v>
      </c>
      <c r="F2447" s="37" t="str">
        <f>VLOOKUP(L2447,Mapping!D:H,5,0)</f>
        <v>AUM</v>
      </c>
      <c r="G2447" t="s">
        <v>562</v>
      </c>
      <c r="H2447" t="s">
        <v>2037</v>
      </c>
      <c r="I2447" t="s">
        <v>2038</v>
      </c>
      <c r="J2447">
        <v>212000</v>
      </c>
      <c r="K2447" t="s">
        <v>595</v>
      </c>
      <c r="L2447">
        <v>213166</v>
      </c>
      <c r="M2447">
        <v>0</v>
      </c>
      <c r="N2447" t="s">
        <v>616</v>
      </c>
      <c r="O2447" t="s">
        <v>565</v>
      </c>
      <c r="P2447">
        <v>0</v>
      </c>
      <c r="Q2447">
        <v>1715.64</v>
      </c>
      <c r="R2447">
        <v>-116.75</v>
      </c>
      <c r="S2447">
        <v>0</v>
      </c>
      <c r="T2447">
        <v>0</v>
      </c>
      <c r="U2447">
        <v>1598.89</v>
      </c>
      <c r="V2447">
        <v>0</v>
      </c>
      <c r="W2447">
        <v>1715.64</v>
      </c>
      <c r="X2447">
        <v>-116.75</v>
      </c>
      <c r="Y2447">
        <v>0</v>
      </c>
      <c r="Z2447">
        <v>0</v>
      </c>
      <c r="AA2447">
        <v>1598.89</v>
      </c>
    </row>
    <row r="2448" spans="1:27" ht="15" customHeight="1" x14ac:dyDescent="0.25">
      <c r="A2448" s="37" t="str">
        <f t="shared" si="114"/>
        <v>LEEQSFIgnore</v>
      </c>
      <c r="B2448" s="37" t="str">
        <f>VLOOKUP(L2448,Mapping!D:F,3,0)</f>
        <v>Ignore</v>
      </c>
      <c r="C2448" s="37" t="str">
        <f>VLOOKUP(L2448,Mapping!D:G,4,0)</f>
        <v>Ignore</v>
      </c>
      <c r="D2448" s="38">
        <f t="shared" si="115"/>
        <v>3.0541500000000002E-4</v>
      </c>
      <c r="E2448" s="38">
        <f t="shared" si="116"/>
        <v>2.9005900000000001E-4</v>
      </c>
      <c r="F2448" s="37" t="str">
        <f>VLOOKUP(L2448,Mapping!D:H,5,0)</f>
        <v>AUM</v>
      </c>
      <c r="G2448" t="s">
        <v>562</v>
      </c>
      <c r="H2448" t="s">
        <v>2037</v>
      </c>
      <c r="I2448" t="s">
        <v>2038</v>
      </c>
      <c r="J2448">
        <v>212000</v>
      </c>
      <c r="K2448" t="s">
        <v>595</v>
      </c>
      <c r="L2448">
        <v>214100</v>
      </c>
      <c r="M2448">
        <v>0</v>
      </c>
      <c r="N2448" t="s">
        <v>858</v>
      </c>
      <c r="O2448" t="s">
        <v>565</v>
      </c>
      <c r="P2448">
        <v>-153.56</v>
      </c>
      <c r="Q2448">
        <v>0</v>
      </c>
      <c r="R2448">
        <v>0</v>
      </c>
      <c r="S2448">
        <v>3054.15</v>
      </c>
      <c r="T2448">
        <v>0</v>
      </c>
      <c r="U2448">
        <v>2900.59</v>
      </c>
      <c r="V2448">
        <v>-153.56</v>
      </c>
      <c r="W2448">
        <v>0</v>
      </c>
      <c r="X2448">
        <v>0</v>
      </c>
      <c r="Y2448">
        <v>3054.15</v>
      </c>
      <c r="Z2448">
        <v>0</v>
      </c>
      <c r="AA2448">
        <v>2900.59</v>
      </c>
    </row>
    <row r="2449" spans="1:27" ht="15" customHeight="1" x14ac:dyDescent="0.25">
      <c r="A2449" s="37" t="str">
        <f t="shared" si="114"/>
        <v>LEEQSFIgnore</v>
      </c>
      <c r="B2449" s="37" t="str">
        <f>VLOOKUP(L2449,Mapping!D:F,3,0)</f>
        <v>Ignore</v>
      </c>
      <c r="C2449" s="37" t="str">
        <f>VLOOKUP(L2449,Mapping!D:G,4,0)</f>
        <v>Ignore</v>
      </c>
      <c r="D2449" s="38">
        <f t="shared" si="115"/>
        <v>-9.8296809999999998E-3</v>
      </c>
      <c r="E2449" s="38">
        <f t="shared" si="116"/>
        <v>3.2327599999999999E-3</v>
      </c>
      <c r="F2449" s="37" t="str">
        <f>VLOOKUP(L2449,Mapping!D:H,5,0)</f>
        <v>AUM</v>
      </c>
      <c r="G2449" t="s">
        <v>562</v>
      </c>
      <c r="H2449" t="s">
        <v>2037</v>
      </c>
      <c r="I2449" t="s">
        <v>2038</v>
      </c>
      <c r="J2449">
        <v>213000</v>
      </c>
      <c r="K2449" t="s">
        <v>617</v>
      </c>
      <c r="L2449">
        <v>213500</v>
      </c>
      <c r="M2449">
        <v>0</v>
      </c>
      <c r="N2449" t="s">
        <v>618</v>
      </c>
      <c r="O2449" t="s">
        <v>565</v>
      </c>
      <c r="P2449">
        <v>0</v>
      </c>
      <c r="Q2449">
        <v>130624.41</v>
      </c>
      <c r="R2449">
        <v>-98296.81</v>
      </c>
      <c r="S2449">
        <v>0</v>
      </c>
      <c r="T2449">
        <v>0</v>
      </c>
      <c r="U2449">
        <v>32327.599999999999</v>
      </c>
      <c r="V2449">
        <v>0</v>
      </c>
      <c r="W2449">
        <v>130624.41</v>
      </c>
      <c r="X2449">
        <v>-98296.81</v>
      </c>
      <c r="Y2449">
        <v>0</v>
      </c>
      <c r="Z2449">
        <v>0</v>
      </c>
      <c r="AA2449">
        <v>32327.599999999999</v>
      </c>
    </row>
    <row r="2450" spans="1:27" ht="15" customHeight="1" x14ac:dyDescent="0.25">
      <c r="A2450" s="37" t="str">
        <f t="shared" si="114"/>
        <v>LEEQSFIgnore</v>
      </c>
      <c r="B2450" s="37" t="str">
        <f>VLOOKUP(L2450,Mapping!D:F,3,0)</f>
        <v>Ignore</v>
      </c>
      <c r="C2450" s="37" t="str">
        <f>VLOOKUP(L2450,Mapping!D:G,4,0)</f>
        <v>Ignore</v>
      </c>
      <c r="D2450" s="38">
        <f t="shared" si="115"/>
        <v>7.2401200000000001E-4</v>
      </c>
      <c r="E2450" s="38">
        <f t="shared" si="116"/>
        <v>-3.5275430000000002E-3</v>
      </c>
      <c r="F2450" s="37" t="str">
        <f>VLOOKUP(L2450,Mapping!D:H,5,0)</f>
        <v>AUM</v>
      </c>
      <c r="G2450" t="s">
        <v>562</v>
      </c>
      <c r="H2450" t="s">
        <v>2037</v>
      </c>
      <c r="I2450" t="s">
        <v>2038</v>
      </c>
      <c r="J2450">
        <v>220000</v>
      </c>
      <c r="K2450" t="s">
        <v>619</v>
      </c>
      <c r="L2450">
        <v>210125</v>
      </c>
      <c r="M2450">
        <v>0</v>
      </c>
      <c r="N2450" t="s">
        <v>1283</v>
      </c>
      <c r="O2450" t="s">
        <v>565</v>
      </c>
      <c r="P2450">
        <v>-42515.55</v>
      </c>
      <c r="Q2450">
        <v>0</v>
      </c>
      <c r="R2450">
        <v>0</v>
      </c>
      <c r="S2450">
        <v>7240.12</v>
      </c>
      <c r="T2450">
        <v>-35275.43</v>
      </c>
      <c r="U2450">
        <v>0</v>
      </c>
      <c r="V2450">
        <v>-42515.55</v>
      </c>
      <c r="W2450">
        <v>0</v>
      </c>
      <c r="X2450">
        <v>0</v>
      </c>
      <c r="Y2450">
        <v>7240.12</v>
      </c>
      <c r="Z2450">
        <v>-35275.43</v>
      </c>
      <c r="AA2450">
        <v>0</v>
      </c>
    </row>
    <row r="2451" spans="1:27" ht="15" customHeight="1" x14ac:dyDescent="0.25">
      <c r="A2451" s="37" t="str">
        <f t="shared" si="114"/>
        <v>LEEQSF1.2</v>
      </c>
      <c r="B2451" s="37">
        <f>VLOOKUP(L2451,Mapping!D:F,3,0)</f>
        <v>1.2</v>
      </c>
      <c r="C2451" s="37" t="str">
        <f>VLOOKUP(L2451,Mapping!D:G,4,0)</f>
        <v>Ignore</v>
      </c>
      <c r="D2451" s="38">
        <f t="shared" si="115"/>
        <v>-0.91171793900000009</v>
      </c>
      <c r="E2451" s="38">
        <f t="shared" si="116"/>
        <v>7.5242592540000004</v>
      </c>
      <c r="F2451" s="37">
        <f>VLOOKUP(L2451,Mapping!D:H,5,0)</f>
        <v>0</v>
      </c>
      <c r="G2451" t="s">
        <v>562</v>
      </c>
      <c r="H2451" t="s">
        <v>2037</v>
      </c>
      <c r="I2451" t="s">
        <v>2038</v>
      </c>
      <c r="J2451">
        <v>301000</v>
      </c>
      <c r="K2451" t="s">
        <v>624</v>
      </c>
      <c r="L2451">
        <v>310000</v>
      </c>
      <c r="M2451">
        <v>0</v>
      </c>
      <c r="N2451" t="s">
        <v>625</v>
      </c>
      <c r="O2451" t="s">
        <v>565</v>
      </c>
      <c r="P2451">
        <v>0</v>
      </c>
      <c r="Q2451">
        <v>84359771.930000007</v>
      </c>
      <c r="R2451">
        <v>-9117179.3900000006</v>
      </c>
      <c r="S2451">
        <v>0</v>
      </c>
      <c r="T2451">
        <v>0</v>
      </c>
      <c r="U2451">
        <v>75242592.540000007</v>
      </c>
      <c r="V2451">
        <v>0</v>
      </c>
      <c r="W2451">
        <v>84359771.930000007</v>
      </c>
      <c r="X2451">
        <v>-9117179.3900000006</v>
      </c>
      <c r="Y2451">
        <v>0</v>
      </c>
      <c r="Z2451">
        <v>0</v>
      </c>
      <c r="AA2451">
        <v>75242592.540000007</v>
      </c>
    </row>
    <row r="2452" spans="1:27" ht="15" customHeight="1" x14ac:dyDescent="0.25">
      <c r="A2452" s="37" t="str">
        <f t="shared" si="114"/>
        <v>LEEQSFIgnore</v>
      </c>
      <c r="B2452" s="37" t="str">
        <f>VLOOKUP(L2452,Mapping!D:F,3,0)</f>
        <v>Ignore</v>
      </c>
      <c r="C2452" s="37" t="str">
        <f>VLOOKUP(L2452,Mapping!D:G,4,0)</f>
        <v>Ignore</v>
      </c>
      <c r="D2452" s="38">
        <f t="shared" si="115"/>
        <v>0</v>
      </c>
      <c r="E2452" s="38">
        <f t="shared" si="116"/>
        <v>-9.6147400000000001E-3</v>
      </c>
      <c r="F2452" s="37">
        <f>VLOOKUP(L2452,Mapping!D:H,5,0)</f>
        <v>0</v>
      </c>
      <c r="G2452" t="s">
        <v>562</v>
      </c>
      <c r="H2452" t="s">
        <v>2037</v>
      </c>
      <c r="I2452" t="s">
        <v>2038</v>
      </c>
      <c r="J2452">
        <v>303000</v>
      </c>
      <c r="K2452" t="s">
        <v>626</v>
      </c>
      <c r="L2452">
        <v>303100</v>
      </c>
      <c r="M2452">
        <v>0</v>
      </c>
      <c r="N2452" t="s">
        <v>2264</v>
      </c>
      <c r="O2452" t="s">
        <v>565</v>
      </c>
      <c r="P2452">
        <v>-96147.4</v>
      </c>
      <c r="Q2452">
        <v>0</v>
      </c>
      <c r="R2452">
        <v>0</v>
      </c>
      <c r="S2452">
        <v>0</v>
      </c>
      <c r="T2452">
        <v>-96147.4</v>
      </c>
      <c r="U2452">
        <v>0</v>
      </c>
      <c r="V2452">
        <v>-96147.4</v>
      </c>
      <c r="W2452">
        <v>0</v>
      </c>
      <c r="X2452">
        <v>0</v>
      </c>
      <c r="Y2452">
        <v>0</v>
      </c>
      <c r="Z2452">
        <v>-96147.4</v>
      </c>
      <c r="AA2452">
        <v>0</v>
      </c>
    </row>
    <row r="2453" spans="1:27" ht="15" customHeight="1" x14ac:dyDescent="0.25">
      <c r="A2453" s="37" t="str">
        <f t="shared" si="114"/>
        <v>LEEQSFIgnore</v>
      </c>
      <c r="B2453" s="37" t="str">
        <f>VLOOKUP(L2453,Mapping!D:F,3,0)</f>
        <v>Ignore</v>
      </c>
      <c r="C2453" s="37" t="str">
        <f>VLOOKUP(L2453,Mapping!D:G,4,0)</f>
        <v>Ignore</v>
      </c>
      <c r="D2453" s="38">
        <f t="shared" si="115"/>
        <v>0</v>
      </c>
      <c r="E2453" s="38">
        <f t="shared" si="116"/>
        <v>6.9568959810000006</v>
      </c>
      <c r="F2453" s="37">
        <f>VLOOKUP(L2453,Mapping!D:H,5,0)</f>
        <v>0</v>
      </c>
      <c r="G2453" t="s">
        <v>562</v>
      </c>
      <c r="H2453" t="s">
        <v>2037</v>
      </c>
      <c r="I2453" t="s">
        <v>2038</v>
      </c>
      <c r="J2453">
        <v>303000</v>
      </c>
      <c r="K2453" t="s">
        <v>626</v>
      </c>
      <c r="L2453">
        <v>303166</v>
      </c>
      <c r="M2453">
        <v>0</v>
      </c>
      <c r="N2453" t="s">
        <v>2265</v>
      </c>
      <c r="O2453" t="s">
        <v>565</v>
      </c>
      <c r="P2453">
        <v>0</v>
      </c>
      <c r="Q2453">
        <v>69568959.810000002</v>
      </c>
      <c r="R2453">
        <v>0</v>
      </c>
      <c r="S2453">
        <v>0</v>
      </c>
      <c r="T2453">
        <v>0</v>
      </c>
      <c r="U2453">
        <v>69568959.810000002</v>
      </c>
      <c r="V2453">
        <v>0</v>
      </c>
      <c r="W2453">
        <v>69568959.810000002</v>
      </c>
      <c r="X2453">
        <v>0</v>
      </c>
      <c r="Y2453">
        <v>0</v>
      </c>
      <c r="Z2453">
        <v>0</v>
      </c>
      <c r="AA2453">
        <v>69568959.810000002</v>
      </c>
    </row>
    <row r="2454" spans="1:27" ht="15" customHeight="1" x14ac:dyDescent="0.25">
      <c r="A2454" s="37" t="str">
        <f t="shared" si="114"/>
        <v>LEEQSFIgnore</v>
      </c>
      <c r="B2454" s="37" t="str">
        <f>VLOOKUP(L2454,Mapping!D:F,3,0)</f>
        <v>Ignore</v>
      </c>
      <c r="C2454" s="37" t="str">
        <f>VLOOKUP(L2454,Mapping!D:G,4,0)</f>
        <v>Ignore</v>
      </c>
      <c r="D2454" s="38">
        <f t="shared" si="115"/>
        <v>-1.607441399</v>
      </c>
      <c r="E2454" s="38">
        <f t="shared" si="116"/>
        <v>17.337639600999999</v>
      </c>
      <c r="F2454" s="37">
        <f>VLOOKUP(L2454,Mapping!D:H,5,0)</f>
        <v>0</v>
      </c>
      <c r="G2454" t="s">
        <v>562</v>
      </c>
      <c r="H2454" t="s">
        <v>2037</v>
      </c>
      <c r="I2454" t="s">
        <v>2038</v>
      </c>
      <c r="J2454">
        <v>303000</v>
      </c>
      <c r="K2454" t="s">
        <v>626</v>
      </c>
      <c r="L2454">
        <v>303201</v>
      </c>
      <c r="M2454">
        <v>0</v>
      </c>
      <c r="N2454" t="s">
        <v>627</v>
      </c>
      <c r="O2454" t="s">
        <v>565</v>
      </c>
      <c r="P2454">
        <v>0</v>
      </c>
      <c r="Q2454">
        <v>189450810</v>
      </c>
      <c r="R2454">
        <v>-16074413.99</v>
      </c>
      <c r="S2454">
        <v>0</v>
      </c>
      <c r="T2454">
        <v>0</v>
      </c>
      <c r="U2454">
        <v>173376396.00999999</v>
      </c>
      <c r="V2454">
        <v>0</v>
      </c>
      <c r="W2454">
        <v>189450810</v>
      </c>
      <c r="X2454">
        <v>-16074413.99</v>
      </c>
      <c r="Y2454">
        <v>0</v>
      </c>
      <c r="Z2454">
        <v>0</v>
      </c>
      <c r="AA2454">
        <v>173376396.00999999</v>
      </c>
    </row>
    <row r="2455" spans="1:27" ht="15" customHeight="1" x14ac:dyDescent="0.25">
      <c r="A2455" s="37" t="str">
        <f t="shared" si="114"/>
        <v>LEEQSFIgnore</v>
      </c>
      <c r="B2455" s="37" t="str">
        <f>VLOOKUP(L2455,Mapping!D:F,3,0)</f>
        <v>Ignore</v>
      </c>
      <c r="C2455" s="37" t="str">
        <f>VLOOKUP(L2455,Mapping!D:G,4,0)</f>
        <v>Ignore</v>
      </c>
      <c r="D2455" s="38">
        <f t="shared" si="115"/>
        <v>-1.931971E-3</v>
      </c>
      <c r="E2455" s="38">
        <f t="shared" si="116"/>
        <v>0.66513583300000001</v>
      </c>
      <c r="F2455" s="37">
        <f>VLOOKUP(L2455,Mapping!D:H,5,0)</f>
        <v>0</v>
      </c>
      <c r="G2455" t="s">
        <v>562</v>
      </c>
      <c r="H2455" t="s">
        <v>2037</v>
      </c>
      <c r="I2455" t="s">
        <v>2038</v>
      </c>
      <c r="J2455">
        <v>303000</v>
      </c>
      <c r="K2455" t="s">
        <v>626</v>
      </c>
      <c r="L2455">
        <v>303229</v>
      </c>
      <c r="M2455">
        <v>0</v>
      </c>
      <c r="N2455" t="s">
        <v>754</v>
      </c>
      <c r="O2455" t="s">
        <v>565</v>
      </c>
      <c r="P2455">
        <v>0</v>
      </c>
      <c r="Q2455">
        <v>6670678.04</v>
      </c>
      <c r="R2455">
        <v>-19319.71</v>
      </c>
      <c r="S2455">
        <v>0</v>
      </c>
      <c r="T2455">
        <v>0</v>
      </c>
      <c r="U2455">
        <v>6651358.3300000001</v>
      </c>
      <c r="V2455">
        <v>0</v>
      </c>
      <c r="W2455">
        <v>6670678.04</v>
      </c>
      <c r="X2455">
        <v>-19319.71</v>
      </c>
      <c r="Y2455">
        <v>0</v>
      </c>
      <c r="Z2455">
        <v>0</v>
      </c>
      <c r="AA2455">
        <v>6651358.3300000001</v>
      </c>
    </row>
    <row r="2456" spans="1:27" ht="15" customHeight="1" x14ac:dyDescent="0.25">
      <c r="A2456" s="37" t="str">
        <f t="shared" si="114"/>
        <v>LEEQSFIgnore</v>
      </c>
      <c r="B2456" s="37" t="str">
        <f>VLOOKUP(L2456,Mapping!D:F,3,0)</f>
        <v>Ignore</v>
      </c>
      <c r="C2456" s="37" t="str">
        <f>VLOOKUP(L2456,Mapping!D:G,4,0)</f>
        <v>Ignore</v>
      </c>
      <c r="D2456" s="38">
        <f t="shared" si="115"/>
        <v>-1.8814482E-2</v>
      </c>
      <c r="E2456" s="38">
        <f t="shared" si="116"/>
        <v>0.95504594200000004</v>
      </c>
      <c r="F2456" s="37">
        <f>VLOOKUP(L2456,Mapping!D:H,5,0)</f>
        <v>0</v>
      </c>
      <c r="G2456" t="s">
        <v>562</v>
      </c>
      <c r="H2456" t="s">
        <v>2037</v>
      </c>
      <c r="I2456" t="s">
        <v>2038</v>
      </c>
      <c r="J2456">
        <v>303000</v>
      </c>
      <c r="K2456" t="s">
        <v>626</v>
      </c>
      <c r="L2456">
        <v>303230</v>
      </c>
      <c r="M2456">
        <v>0</v>
      </c>
      <c r="N2456" t="s">
        <v>792</v>
      </c>
      <c r="O2456" t="s">
        <v>565</v>
      </c>
      <c r="P2456">
        <v>0</v>
      </c>
      <c r="Q2456">
        <v>9738604.2400000002</v>
      </c>
      <c r="R2456">
        <v>-188144.82</v>
      </c>
      <c r="S2456">
        <v>0</v>
      </c>
      <c r="T2456">
        <v>0</v>
      </c>
      <c r="U2456">
        <v>9550459.4199999999</v>
      </c>
      <c r="V2456">
        <v>0</v>
      </c>
      <c r="W2456">
        <v>9738604.2400000002</v>
      </c>
      <c r="X2456">
        <v>-188144.82</v>
      </c>
      <c r="Y2456">
        <v>0</v>
      </c>
      <c r="Z2456">
        <v>0</v>
      </c>
      <c r="AA2456">
        <v>9550459.4199999999</v>
      </c>
    </row>
    <row r="2457" spans="1:27" ht="15" customHeight="1" x14ac:dyDescent="0.25">
      <c r="A2457" s="37" t="str">
        <f t="shared" si="114"/>
        <v>LEEQSFIgnore</v>
      </c>
      <c r="B2457" s="37" t="str">
        <f>VLOOKUP(L2457,Mapping!D:F,3,0)</f>
        <v>Ignore</v>
      </c>
      <c r="C2457" s="37" t="str">
        <f>VLOOKUP(L2457,Mapping!D:G,4,0)</f>
        <v>Ignore</v>
      </c>
      <c r="D2457" s="38">
        <f t="shared" si="115"/>
        <v>0.18859778099999999</v>
      </c>
      <c r="E2457" s="38">
        <f t="shared" si="116"/>
        <v>6.8872609000000001E-2</v>
      </c>
      <c r="F2457" s="37">
        <f>VLOOKUP(L2457,Mapping!D:H,5,0)</f>
        <v>0</v>
      </c>
      <c r="G2457" t="s">
        <v>562</v>
      </c>
      <c r="H2457" t="s">
        <v>2037</v>
      </c>
      <c r="I2457" t="s">
        <v>2038</v>
      </c>
      <c r="J2457">
        <v>303000</v>
      </c>
      <c r="K2457" t="s">
        <v>626</v>
      </c>
      <c r="L2457">
        <v>303245</v>
      </c>
      <c r="M2457">
        <v>0</v>
      </c>
      <c r="N2457" t="s">
        <v>629</v>
      </c>
      <c r="O2457" t="s">
        <v>565</v>
      </c>
      <c r="P2457">
        <v>-1197251.72</v>
      </c>
      <c r="Q2457">
        <v>0</v>
      </c>
      <c r="R2457">
        <v>0</v>
      </c>
      <c r="S2457">
        <v>1885977.81</v>
      </c>
      <c r="T2457">
        <v>0</v>
      </c>
      <c r="U2457">
        <v>688726.09</v>
      </c>
      <c r="V2457">
        <v>-1197251.72</v>
      </c>
      <c r="W2457">
        <v>0</v>
      </c>
      <c r="X2457">
        <v>0</v>
      </c>
      <c r="Y2457">
        <v>1885977.81</v>
      </c>
      <c r="Z2457">
        <v>0</v>
      </c>
      <c r="AA2457">
        <v>688726.09</v>
      </c>
    </row>
    <row r="2458" spans="1:27" ht="15" customHeight="1" x14ac:dyDescent="0.25">
      <c r="A2458" s="37" t="str">
        <f t="shared" si="114"/>
        <v>LEEQSFIgnore</v>
      </c>
      <c r="B2458" s="37" t="str">
        <f>VLOOKUP(L2458,Mapping!D:F,3,0)</f>
        <v>Ignore</v>
      </c>
      <c r="C2458" s="37" t="str">
        <f>VLOOKUP(L2458,Mapping!D:G,4,0)</f>
        <v>Ignore</v>
      </c>
      <c r="D2458" s="38">
        <f t="shared" si="115"/>
        <v>-1.1610699999999999E-4</v>
      </c>
      <c r="E2458" s="38">
        <f t="shared" si="116"/>
        <v>2.0680159999999998E-3</v>
      </c>
      <c r="F2458" s="37">
        <f>VLOOKUP(L2458,Mapping!D:H,5,0)</f>
        <v>0</v>
      </c>
      <c r="G2458" t="s">
        <v>562</v>
      </c>
      <c r="H2458" t="s">
        <v>2037</v>
      </c>
      <c r="I2458" t="s">
        <v>2038</v>
      </c>
      <c r="J2458">
        <v>303000</v>
      </c>
      <c r="K2458" t="s">
        <v>626</v>
      </c>
      <c r="L2458">
        <v>303248</v>
      </c>
      <c r="M2458">
        <v>0</v>
      </c>
      <c r="N2458" t="s">
        <v>755</v>
      </c>
      <c r="O2458" t="s">
        <v>565</v>
      </c>
      <c r="P2458">
        <v>0</v>
      </c>
      <c r="Q2458">
        <v>21841.23</v>
      </c>
      <c r="R2458">
        <v>-1161.07</v>
      </c>
      <c r="S2458">
        <v>0</v>
      </c>
      <c r="T2458">
        <v>0</v>
      </c>
      <c r="U2458">
        <v>20680.16</v>
      </c>
      <c r="V2458">
        <v>0</v>
      </c>
      <c r="W2458">
        <v>21841.23</v>
      </c>
      <c r="X2458">
        <v>-1161.07</v>
      </c>
      <c r="Y2458">
        <v>0</v>
      </c>
      <c r="Z2458">
        <v>0</v>
      </c>
      <c r="AA2458">
        <v>20680.16</v>
      </c>
    </row>
    <row r="2459" spans="1:27" ht="15" customHeight="1" x14ac:dyDescent="0.25">
      <c r="A2459" s="37" t="str">
        <f t="shared" si="114"/>
        <v>LEEQSFIgnore</v>
      </c>
      <c r="B2459" s="37" t="str">
        <f>VLOOKUP(L2459,Mapping!D:F,3,0)</f>
        <v>Ignore</v>
      </c>
      <c r="C2459" s="37" t="str">
        <f>VLOOKUP(L2459,Mapping!D:G,4,0)</f>
        <v>Ignore</v>
      </c>
      <c r="D2459" s="38">
        <f t="shared" si="115"/>
        <v>7.3719200000000001E-4</v>
      </c>
      <c r="E2459" s="38">
        <f t="shared" si="116"/>
        <v>5.3742080000000001E-3</v>
      </c>
      <c r="F2459" s="37">
        <f>VLOOKUP(L2459,Mapping!D:H,5,0)</f>
        <v>0</v>
      </c>
      <c r="G2459" t="s">
        <v>562</v>
      </c>
      <c r="H2459" t="s">
        <v>2037</v>
      </c>
      <c r="I2459" t="s">
        <v>2038</v>
      </c>
      <c r="J2459">
        <v>303000</v>
      </c>
      <c r="K2459" t="s">
        <v>626</v>
      </c>
      <c r="L2459">
        <v>303249</v>
      </c>
      <c r="M2459">
        <v>0</v>
      </c>
      <c r="N2459" t="s">
        <v>793</v>
      </c>
      <c r="O2459" t="s">
        <v>565</v>
      </c>
      <c r="P2459">
        <v>0</v>
      </c>
      <c r="Q2459">
        <v>46370.16</v>
      </c>
      <c r="R2459">
        <v>0</v>
      </c>
      <c r="S2459">
        <v>7371.92</v>
      </c>
      <c r="T2459">
        <v>0</v>
      </c>
      <c r="U2459">
        <v>53742.080000000002</v>
      </c>
      <c r="V2459">
        <v>0</v>
      </c>
      <c r="W2459">
        <v>46370.16</v>
      </c>
      <c r="X2459">
        <v>0</v>
      </c>
      <c r="Y2459">
        <v>7371.92</v>
      </c>
      <c r="Z2459">
        <v>0</v>
      </c>
      <c r="AA2459">
        <v>53742.080000000002</v>
      </c>
    </row>
    <row r="2460" spans="1:27" ht="15" customHeight="1" x14ac:dyDescent="0.25">
      <c r="A2460" s="37" t="str">
        <f t="shared" si="114"/>
        <v>LEEQSFIgnore</v>
      </c>
      <c r="B2460" s="37" t="str">
        <f>VLOOKUP(L2460,Mapping!D:F,3,0)</f>
        <v>Ignore</v>
      </c>
      <c r="C2460" s="37" t="str">
        <f>VLOOKUP(L2460,Mapping!D:G,4,0)</f>
        <v>Ignore</v>
      </c>
      <c r="D2460" s="38">
        <f t="shared" si="115"/>
        <v>0</v>
      </c>
      <c r="E2460" s="38">
        <f t="shared" si="116"/>
        <v>-16.054813363000001</v>
      </c>
      <c r="F2460" s="37">
        <f>VLOOKUP(L2460,Mapping!D:H,5,0)</f>
        <v>0</v>
      </c>
      <c r="G2460" t="s">
        <v>562</v>
      </c>
      <c r="H2460" t="s">
        <v>2037</v>
      </c>
      <c r="I2460" t="s">
        <v>2038</v>
      </c>
      <c r="J2460">
        <v>303000</v>
      </c>
      <c r="K2460" t="s">
        <v>626</v>
      </c>
      <c r="L2460">
        <v>303301</v>
      </c>
      <c r="M2460">
        <v>0</v>
      </c>
      <c r="N2460" t="s">
        <v>2266</v>
      </c>
      <c r="O2460" t="s">
        <v>565</v>
      </c>
      <c r="P2460">
        <v>-160548133.63</v>
      </c>
      <c r="Q2460">
        <v>0</v>
      </c>
      <c r="R2460">
        <v>0</v>
      </c>
      <c r="S2460">
        <v>0</v>
      </c>
      <c r="T2460">
        <v>-160548133.63</v>
      </c>
      <c r="U2460">
        <v>0</v>
      </c>
      <c r="V2460">
        <v>-160548133.63</v>
      </c>
      <c r="W2460">
        <v>0</v>
      </c>
      <c r="X2460">
        <v>0</v>
      </c>
      <c r="Y2460">
        <v>0</v>
      </c>
      <c r="Z2460">
        <v>-160548133.63</v>
      </c>
      <c r="AA2460">
        <v>0</v>
      </c>
    </row>
    <row r="2461" spans="1:27" ht="15" customHeight="1" x14ac:dyDescent="0.25">
      <c r="A2461" s="37" t="str">
        <f t="shared" si="114"/>
        <v>LEEQSFIgnore</v>
      </c>
      <c r="B2461" s="37" t="str">
        <f>VLOOKUP(L2461,Mapping!D:F,3,0)</f>
        <v>Ignore</v>
      </c>
      <c r="C2461" s="37" t="str">
        <f>VLOOKUP(L2461,Mapping!D:G,4,0)</f>
        <v>Ignore</v>
      </c>
      <c r="D2461" s="38">
        <f t="shared" si="115"/>
        <v>0</v>
      </c>
      <c r="E2461" s="38">
        <f t="shared" si="116"/>
        <v>1.5746000000000001E-5</v>
      </c>
      <c r="F2461" s="37">
        <f>VLOOKUP(L2461,Mapping!D:H,5,0)</f>
        <v>0</v>
      </c>
      <c r="G2461" t="s">
        <v>562</v>
      </c>
      <c r="H2461" t="s">
        <v>2037</v>
      </c>
      <c r="I2461" t="s">
        <v>2038</v>
      </c>
      <c r="J2461">
        <v>303000</v>
      </c>
      <c r="K2461" t="s">
        <v>626</v>
      </c>
      <c r="L2461">
        <v>303302</v>
      </c>
      <c r="M2461">
        <v>0</v>
      </c>
      <c r="N2461" t="s">
        <v>950</v>
      </c>
      <c r="O2461" t="s">
        <v>565</v>
      </c>
      <c r="P2461">
        <v>0</v>
      </c>
      <c r="Q2461">
        <v>157.46</v>
      </c>
      <c r="R2461">
        <v>0</v>
      </c>
      <c r="S2461">
        <v>0</v>
      </c>
      <c r="T2461">
        <v>0</v>
      </c>
      <c r="U2461">
        <v>157.46</v>
      </c>
      <c r="V2461">
        <v>0</v>
      </c>
      <c r="W2461">
        <v>157.46</v>
      </c>
      <c r="X2461">
        <v>0</v>
      </c>
      <c r="Y2461">
        <v>0</v>
      </c>
      <c r="Z2461">
        <v>0</v>
      </c>
      <c r="AA2461">
        <v>157.46</v>
      </c>
    </row>
    <row r="2462" spans="1:27" ht="15" customHeight="1" x14ac:dyDescent="0.25">
      <c r="A2462" s="37" t="str">
        <f t="shared" si="114"/>
        <v>LEEQSFIgnore</v>
      </c>
      <c r="B2462" s="37" t="str">
        <f>VLOOKUP(L2462,Mapping!D:F,3,0)</f>
        <v>Ignore</v>
      </c>
      <c r="C2462" s="37" t="str">
        <f>VLOOKUP(L2462,Mapping!D:G,4,0)</f>
        <v>Ignore</v>
      </c>
      <c r="D2462" s="38">
        <f t="shared" si="115"/>
        <v>0</v>
      </c>
      <c r="E2462" s="38">
        <f t="shared" si="116"/>
        <v>-1.6118079359999999</v>
      </c>
      <c r="F2462" s="37">
        <f>VLOOKUP(L2462,Mapping!D:H,5,0)</f>
        <v>0</v>
      </c>
      <c r="G2462" t="s">
        <v>562</v>
      </c>
      <c r="H2462" t="s">
        <v>2037</v>
      </c>
      <c r="I2462" t="s">
        <v>2038</v>
      </c>
      <c r="J2462">
        <v>303000</v>
      </c>
      <c r="K2462" t="s">
        <v>626</v>
      </c>
      <c r="L2462">
        <v>303329</v>
      </c>
      <c r="M2462">
        <v>0</v>
      </c>
      <c r="N2462" t="s">
        <v>940</v>
      </c>
      <c r="O2462" t="s">
        <v>565</v>
      </c>
      <c r="P2462">
        <v>-16118079.359999999</v>
      </c>
      <c r="Q2462">
        <v>0</v>
      </c>
      <c r="R2462">
        <v>0</v>
      </c>
      <c r="S2462">
        <v>0</v>
      </c>
      <c r="T2462">
        <v>-16118079.359999999</v>
      </c>
      <c r="U2462">
        <v>0</v>
      </c>
      <c r="V2462">
        <v>-16118079.359999999</v>
      </c>
      <c r="W2462">
        <v>0</v>
      </c>
      <c r="X2462">
        <v>0</v>
      </c>
      <c r="Y2462">
        <v>0</v>
      </c>
      <c r="Z2462">
        <v>-16118079.359999999</v>
      </c>
      <c r="AA2462">
        <v>0</v>
      </c>
    </row>
    <row r="2463" spans="1:27" ht="15" customHeight="1" x14ac:dyDescent="0.25">
      <c r="A2463" s="37" t="str">
        <f t="shared" si="114"/>
        <v>LEEQSFIgnore</v>
      </c>
      <c r="B2463" s="37" t="str">
        <f>VLOOKUP(L2463,Mapping!D:F,3,0)</f>
        <v>Ignore</v>
      </c>
      <c r="C2463" s="37" t="str">
        <f>VLOOKUP(L2463,Mapping!D:G,4,0)</f>
        <v>Ignore</v>
      </c>
      <c r="D2463" s="38">
        <f t="shared" si="115"/>
        <v>0</v>
      </c>
      <c r="E2463" s="38">
        <f t="shared" si="116"/>
        <v>-1.7476244089999999</v>
      </c>
      <c r="F2463" s="37">
        <f>VLOOKUP(L2463,Mapping!D:H,5,0)</f>
        <v>0</v>
      </c>
      <c r="G2463" t="s">
        <v>562</v>
      </c>
      <c r="H2463" t="s">
        <v>2037</v>
      </c>
      <c r="I2463" t="s">
        <v>2038</v>
      </c>
      <c r="J2463">
        <v>303000</v>
      </c>
      <c r="K2463" t="s">
        <v>626</v>
      </c>
      <c r="L2463">
        <v>303330</v>
      </c>
      <c r="M2463">
        <v>0</v>
      </c>
      <c r="N2463" t="s">
        <v>2279</v>
      </c>
      <c r="O2463" t="s">
        <v>565</v>
      </c>
      <c r="P2463">
        <v>-17476244.09</v>
      </c>
      <c r="Q2463">
        <v>0</v>
      </c>
      <c r="R2463">
        <v>0</v>
      </c>
      <c r="S2463">
        <v>0</v>
      </c>
      <c r="T2463">
        <v>-17476244.09</v>
      </c>
      <c r="U2463">
        <v>0</v>
      </c>
      <c r="V2463">
        <v>-17476244.09</v>
      </c>
      <c r="W2463">
        <v>0</v>
      </c>
      <c r="X2463">
        <v>0</v>
      </c>
      <c r="Y2463">
        <v>0</v>
      </c>
      <c r="Z2463">
        <v>-17476244.09</v>
      </c>
      <c r="AA2463">
        <v>0</v>
      </c>
    </row>
    <row r="2464" spans="1:27" ht="15" customHeight="1" x14ac:dyDescent="0.25">
      <c r="A2464" s="37" t="str">
        <f t="shared" si="114"/>
        <v>LEEQSFIgnore</v>
      </c>
      <c r="B2464" s="37" t="str">
        <f>VLOOKUP(L2464,Mapping!D:F,3,0)</f>
        <v>Ignore</v>
      </c>
      <c r="C2464" s="37" t="str">
        <f>VLOOKUP(L2464,Mapping!D:G,4,0)</f>
        <v>Ignore</v>
      </c>
      <c r="D2464" s="38">
        <f t="shared" si="115"/>
        <v>0</v>
      </c>
      <c r="E2464" s="38">
        <f t="shared" si="116"/>
        <v>0.18594563</v>
      </c>
      <c r="F2464" s="37">
        <f>VLOOKUP(L2464,Mapping!D:H,5,0)</f>
        <v>0</v>
      </c>
      <c r="G2464" t="s">
        <v>562</v>
      </c>
      <c r="H2464" t="s">
        <v>2037</v>
      </c>
      <c r="I2464" t="s">
        <v>2038</v>
      </c>
      <c r="J2464">
        <v>303000</v>
      </c>
      <c r="K2464" t="s">
        <v>626</v>
      </c>
      <c r="L2464">
        <v>303345</v>
      </c>
      <c r="M2464">
        <v>0</v>
      </c>
      <c r="N2464" t="s">
        <v>2267</v>
      </c>
      <c r="O2464" t="s">
        <v>565</v>
      </c>
      <c r="P2464">
        <v>0</v>
      </c>
      <c r="Q2464">
        <v>1859456.3</v>
      </c>
      <c r="R2464">
        <v>0</v>
      </c>
      <c r="S2464">
        <v>0</v>
      </c>
      <c r="T2464">
        <v>0</v>
      </c>
      <c r="U2464">
        <v>1859456.3</v>
      </c>
      <c r="V2464">
        <v>0</v>
      </c>
      <c r="W2464">
        <v>1859456.3</v>
      </c>
      <c r="X2464">
        <v>0</v>
      </c>
      <c r="Y2464">
        <v>0</v>
      </c>
      <c r="Z2464">
        <v>0</v>
      </c>
      <c r="AA2464">
        <v>1859456.3</v>
      </c>
    </row>
    <row r="2465" spans="1:27" ht="15" customHeight="1" x14ac:dyDescent="0.25">
      <c r="A2465" s="37" t="str">
        <f t="shared" si="114"/>
        <v>LEEQSFIgnore</v>
      </c>
      <c r="B2465" s="37" t="str">
        <f>VLOOKUP(L2465,Mapping!D:F,3,0)</f>
        <v>Ignore</v>
      </c>
      <c r="C2465" s="37" t="str">
        <f>VLOOKUP(L2465,Mapping!D:G,4,0)</f>
        <v>Ignore</v>
      </c>
      <c r="D2465" s="38">
        <f t="shared" si="115"/>
        <v>0</v>
      </c>
      <c r="E2465" s="38">
        <f t="shared" si="116"/>
        <v>-5.7250999999999998E-5</v>
      </c>
      <c r="F2465" s="37">
        <f>VLOOKUP(L2465,Mapping!D:H,5,0)</f>
        <v>0</v>
      </c>
      <c r="G2465" t="s">
        <v>562</v>
      </c>
      <c r="H2465" t="s">
        <v>2037</v>
      </c>
      <c r="I2465" t="s">
        <v>2038</v>
      </c>
      <c r="J2465">
        <v>303000</v>
      </c>
      <c r="K2465" t="s">
        <v>626</v>
      </c>
      <c r="L2465">
        <v>303348</v>
      </c>
      <c r="M2465">
        <v>0</v>
      </c>
      <c r="N2465" t="s">
        <v>2280</v>
      </c>
      <c r="O2465" t="s">
        <v>565</v>
      </c>
      <c r="P2465">
        <v>-572.51</v>
      </c>
      <c r="Q2465">
        <v>0</v>
      </c>
      <c r="R2465">
        <v>0</v>
      </c>
      <c r="S2465">
        <v>0</v>
      </c>
      <c r="T2465">
        <v>-572.51</v>
      </c>
      <c r="U2465">
        <v>0</v>
      </c>
      <c r="V2465">
        <v>-572.51</v>
      </c>
      <c r="W2465">
        <v>0</v>
      </c>
      <c r="X2465">
        <v>0</v>
      </c>
      <c r="Y2465">
        <v>0</v>
      </c>
      <c r="Z2465">
        <v>-572.51</v>
      </c>
      <c r="AA2465">
        <v>0</v>
      </c>
    </row>
    <row r="2466" spans="1:27" ht="15" customHeight="1" x14ac:dyDescent="0.25">
      <c r="A2466" s="37" t="str">
        <f t="shared" si="114"/>
        <v>LEEQSFIgnore</v>
      </c>
      <c r="B2466" s="37" t="str">
        <f>VLOOKUP(L2466,Mapping!D:F,3,0)</f>
        <v>Ignore</v>
      </c>
      <c r="C2466" s="37" t="str">
        <f>VLOOKUP(L2466,Mapping!D:G,4,0)</f>
        <v>Ignore</v>
      </c>
      <c r="D2466" s="38">
        <f t="shared" si="115"/>
        <v>0</v>
      </c>
      <c r="E2466" s="38">
        <f t="shared" si="116"/>
        <v>-1.80018E-3</v>
      </c>
      <c r="F2466" s="37">
        <f>VLOOKUP(L2466,Mapping!D:H,5,0)</f>
        <v>0</v>
      </c>
      <c r="G2466" t="s">
        <v>562</v>
      </c>
      <c r="H2466" t="s">
        <v>2037</v>
      </c>
      <c r="I2466" t="s">
        <v>2038</v>
      </c>
      <c r="J2466">
        <v>303000</v>
      </c>
      <c r="K2466" t="s">
        <v>626</v>
      </c>
      <c r="L2466">
        <v>303349</v>
      </c>
      <c r="M2466">
        <v>0</v>
      </c>
      <c r="N2466" t="s">
        <v>2281</v>
      </c>
      <c r="O2466" t="s">
        <v>565</v>
      </c>
      <c r="P2466">
        <v>-18001.8</v>
      </c>
      <c r="Q2466">
        <v>0</v>
      </c>
      <c r="R2466">
        <v>0</v>
      </c>
      <c r="S2466">
        <v>0</v>
      </c>
      <c r="T2466">
        <v>-18001.8</v>
      </c>
      <c r="U2466">
        <v>0</v>
      </c>
      <c r="V2466">
        <v>-18001.8</v>
      </c>
      <c r="W2466">
        <v>0</v>
      </c>
      <c r="X2466">
        <v>0</v>
      </c>
      <c r="Y2466">
        <v>0</v>
      </c>
      <c r="Z2466">
        <v>-18001.8</v>
      </c>
      <c r="AA2466">
        <v>0</v>
      </c>
    </row>
    <row r="2467" spans="1:27" ht="15" customHeight="1" x14ac:dyDescent="0.25">
      <c r="A2467" s="37" t="str">
        <f t="shared" si="114"/>
        <v>LEEQSFIgnore</v>
      </c>
      <c r="B2467" s="37" t="str">
        <f>VLOOKUP(L2467,Mapping!D:F,3,0)</f>
        <v>Ignore</v>
      </c>
      <c r="C2467" s="37" t="str">
        <f>VLOOKUP(L2467,Mapping!D:G,4,0)</f>
        <v>Ignore</v>
      </c>
      <c r="D2467" s="38">
        <f t="shared" si="115"/>
        <v>0</v>
      </c>
      <c r="E2467" s="38">
        <f t="shared" si="116"/>
        <v>0.88346539000000002</v>
      </c>
      <c r="F2467" s="37">
        <f>VLOOKUP(L2467,Mapping!D:H,5,0)</f>
        <v>0</v>
      </c>
      <c r="G2467" t="s">
        <v>562</v>
      </c>
      <c r="H2467" t="s">
        <v>2037</v>
      </c>
      <c r="I2467" t="s">
        <v>2038</v>
      </c>
      <c r="J2467">
        <v>303000</v>
      </c>
      <c r="K2467" t="s">
        <v>626</v>
      </c>
      <c r="L2467">
        <v>390000</v>
      </c>
      <c r="M2467">
        <v>0</v>
      </c>
      <c r="N2467" t="s">
        <v>631</v>
      </c>
      <c r="O2467" t="s">
        <v>565</v>
      </c>
      <c r="P2467">
        <v>0</v>
      </c>
      <c r="Q2467">
        <v>8834653.9000000004</v>
      </c>
      <c r="R2467">
        <v>0</v>
      </c>
      <c r="S2467">
        <v>0</v>
      </c>
      <c r="T2467">
        <v>0</v>
      </c>
      <c r="U2467">
        <v>8834653.9000000004</v>
      </c>
      <c r="V2467">
        <v>0</v>
      </c>
      <c r="W2467">
        <v>8834653.9000000004</v>
      </c>
      <c r="X2467">
        <v>0</v>
      </c>
      <c r="Y2467">
        <v>0</v>
      </c>
      <c r="Z2467">
        <v>0</v>
      </c>
      <c r="AA2467">
        <v>8834653.9000000004</v>
      </c>
    </row>
    <row r="2468" spans="1:27" ht="15" customHeight="1" x14ac:dyDescent="0.25">
      <c r="A2468" s="37" t="str">
        <f t="shared" si="114"/>
        <v>LEEQSFIgnore</v>
      </c>
      <c r="B2468" s="37" t="str">
        <f>VLOOKUP(L2468,Mapping!D:F,3,0)</f>
        <v>Ignore</v>
      </c>
      <c r="C2468" s="37" t="str">
        <f>VLOOKUP(L2468,Mapping!D:G,4,0)</f>
        <v>Ignore</v>
      </c>
      <c r="D2468" s="38">
        <f t="shared" si="115"/>
        <v>0</v>
      </c>
      <c r="E2468" s="38">
        <f t="shared" si="116"/>
        <v>1.7137792679999999</v>
      </c>
      <c r="F2468" s="37">
        <f>VLOOKUP(L2468,Mapping!D:H,5,0)</f>
        <v>0</v>
      </c>
      <c r="G2468" t="s">
        <v>562</v>
      </c>
      <c r="H2468" t="s">
        <v>2037</v>
      </c>
      <c r="I2468" t="s">
        <v>2038</v>
      </c>
      <c r="J2468">
        <v>303000</v>
      </c>
      <c r="K2468" t="s">
        <v>626</v>
      </c>
      <c r="L2468">
        <v>390001</v>
      </c>
      <c r="M2468">
        <v>0</v>
      </c>
      <c r="N2468" t="s">
        <v>632</v>
      </c>
      <c r="O2468" t="s">
        <v>565</v>
      </c>
      <c r="P2468">
        <v>0</v>
      </c>
      <c r="Q2468">
        <v>17137792.68</v>
      </c>
      <c r="R2468">
        <v>0</v>
      </c>
      <c r="S2468">
        <v>0</v>
      </c>
      <c r="T2468">
        <v>0</v>
      </c>
      <c r="U2468">
        <v>17137792.68</v>
      </c>
      <c r="V2468">
        <v>0</v>
      </c>
      <c r="W2468">
        <v>17137792.68</v>
      </c>
      <c r="X2468">
        <v>0</v>
      </c>
      <c r="Y2468">
        <v>0</v>
      </c>
      <c r="Z2468">
        <v>0</v>
      </c>
      <c r="AA2468">
        <v>17137792.68</v>
      </c>
    </row>
    <row r="2469" spans="1:27" ht="15" customHeight="1" x14ac:dyDescent="0.25">
      <c r="A2469" s="37" t="str">
        <f t="shared" si="114"/>
        <v>LEEQSFIgnore</v>
      </c>
      <c r="B2469" s="37" t="str">
        <f>VLOOKUP(L2469,Mapping!D:F,3,0)</f>
        <v>Ignore</v>
      </c>
      <c r="C2469" s="37" t="str">
        <f>VLOOKUP(L2469,Mapping!D:G,4,0)</f>
        <v>Ignore</v>
      </c>
      <c r="D2469" s="38">
        <f t="shared" si="115"/>
        <v>0</v>
      </c>
      <c r="E2469" s="38">
        <f t="shared" si="116"/>
        <v>-6.7952314E-2</v>
      </c>
      <c r="F2469" s="37">
        <f>VLOOKUP(L2469,Mapping!D:H,5,0)</f>
        <v>0</v>
      </c>
      <c r="G2469" t="s">
        <v>562</v>
      </c>
      <c r="H2469" t="s">
        <v>2037</v>
      </c>
      <c r="I2469" t="s">
        <v>2038</v>
      </c>
      <c r="J2469">
        <v>303000</v>
      </c>
      <c r="K2469" t="s">
        <v>626</v>
      </c>
      <c r="L2469">
        <v>390405</v>
      </c>
      <c r="M2469">
        <v>0</v>
      </c>
      <c r="N2469" t="s">
        <v>634</v>
      </c>
      <c r="O2469" t="s">
        <v>565</v>
      </c>
      <c r="P2469">
        <v>-679523.14</v>
      </c>
      <c r="Q2469">
        <v>0</v>
      </c>
      <c r="R2469">
        <v>0</v>
      </c>
      <c r="S2469">
        <v>0</v>
      </c>
      <c r="T2469">
        <v>-679523.14</v>
      </c>
      <c r="U2469">
        <v>0</v>
      </c>
      <c r="V2469">
        <v>-679523.14</v>
      </c>
      <c r="W2469">
        <v>0</v>
      </c>
      <c r="X2469">
        <v>0</v>
      </c>
      <c r="Y2469">
        <v>0</v>
      </c>
      <c r="Z2469">
        <v>-679523.14</v>
      </c>
      <c r="AA2469">
        <v>0</v>
      </c>
    </row>
    <row r="2470" spans="1:27" ht="15" customHeight="1" x14ac:dyDescent="0.25">
      <c r="A2470" s="37" t="str">
        <f t="shared" si="114"/>
        <v>LEEQSFIgnore</v>
      </c>
      <c r="B2470" s="37" t="str">
        <f>VLOOKUP(L2470,Mapping!D:F,3,0)</f>
        <v>Ignore</v>
      </c>
      <c r="C2470" s="37" t="str">
        <f>VLOOKUP(L2470,Mapping!D:G,4,0)</f>
        <v>Ignore</v>
      </c>
      <c r="D2470" s="38">
        <f t="shared" si="115"/>
        <v>0</v>
      </c>
      <c r="E2470" s="38">
        <f t="shared" si="116"/>
        <v>2.5394700000000003E-4</v>
      </c>
      <c r="F2470" s="37">
        <f>VLOOKUP(L2470,Mapping!D:H,5,0)</f>
        <v>0</v>
      </c>
      <c r="G2470" t="s">
        <v>562</v>
      </c>
      <c r="H2470" t="s">
        <v>2037</v>
      </c>
      <c r="I2470" t="s">
        <v>2038</v>
      </c>
      <c r="J2470">
        <v>303000</v>
      </c>
      <c r="K2470" t="s">
        <v>626</v>
      </c>
      <c r="L2470">
        <v>390406</v>
      </c>
      <c r="M2470">
        <v>0</v>
      </c>
      <c r="N2470" t="s">
        <v>935</v>
      </c>
      <c r="O2470" t="s">
        <v>565</v>
      </c>
      <c r="P2470">
        <v>0</v>
      </c>
      <c r="Q2470">
        <v>2539.4700000000003</v>
      </c>
      <c r="R2470">
        <v>0</v>
      </c>
      <c r="S2470">
        <v>0</v>
      </c>
      <c r="T2470">
        <v>0</v>
      </c>
      <c r="U2470">
        <v>2539.4700000000003</v>
      </c>
      <c r="V2470">
        <v>0</v>
      </c>
      <c r="W2470">
        <v>2539.4700000000003</v>
      </c>
      <c r="X2470">
        <v>0</v>
      </c>
      <c r="Y2470">
        <v>0</v>
      </c>
      <c r="Z2470">
        <v>0</v>
      </c>
      <c r="AA2470">
        <v>2539.4700000000003</v>
      </c>
    </row>
    <row r="2471" spans="1:27" ht="15" customHeight="1" x14ac:dyDescent="0.25">
      <c r="A2471" s="37" t="str">
        <f t="shared" si="114"/>
        <v>LEEQSFIgnore</v>
      </c>
      <c r="B2471" s="37" t="str">
        <f>VLOOKUP(L2471,Mapping!D:F,3,0)</f>
        <v>Ignore</v>
      </c>
      <c r="C2471" s="37" t="str">
        <f>VLOOKUP(L2471,Mapping!D:G,4,0)</f>
        <v>Ignore</v>
      </c>
      <c r="D2471" s="38">
        <f t="shared" si="115"/>
        <v>0</v>
      </c>
      <c r="E2471" s="38">
        <f t="shared" si="116"/>
        <v>-0.24019682999999997</v>
      </c>
      <c r="F2471" s="37">
        <f>VLOOKUP(L2471,Mapping!D:H,5,0)</f>
        <v>0</v>
      </c>
      <c r="G2471" t="s">
        <v>562</v>
      </c>
      <c r="H2471" t="s">
        <v>2037</v>
      </c>
      <c r="I2471" t="s">
        <v>2038</v>
      </c>
      <c r="J2471">
        <v>303000</v>
      </c>
      <c r="K2471" t="s">
        <v>626</v>
      </c>
      <c r="L2471">
        <v>390429</v>
      </c>
      <c r="M2471">
        <v>0</v>
      </c>
      <c r="N2471" t="s">
        <v>760</v>
      </c>
      <c r="O2471" t="s">
        <v>565</v>
      </c>
      <c r="P2471">
        <v>-2401968.2999999998</v>
      </c>
      <c r="Q2471">
        <v>0</v>
      </c>
      <c r="R2471">
        <v>0</v>
      </c>
      <c r="S2471">
        <v>0</v>
      </c>
      <c r="T2471">
        <v>-2401968.2999999998</v>
      </c>
      <c r="U2471">
        <v>0</v>
      </c>
      <c r="V2471">
        <v>-2401968.2999999998</v>
      </c>
      <c r="W2471">
        <v>0</v>
      </c>
      <c r="X2471">
        <v>0</v>
      </c>
      <c r="Y2471">
        <v>0</v>
      </c>
      <c r="Z2471">
        <v>-2401968.2999999998</v>
      </c>
      <c r="AA2471">
        <v>0</v>
      </c>
    </row>
    <row r="2472" spans="1:27" ht="15" customHeight="1" x14ac:dyDescent="0.25">
      <c r="A2472" s="37" t="str">
        <f t="shared" si="114"/>
        <v>LEEQSFIgnore</v>
      </c>
      <c r="B2472" s="37" t="str">
        <f>VLOOKUP(L2472,Mapping!D:F,3,0)</f>
        <v>Ignore</v>
      </c>
      <c r="C2472" s="37" t="str">
        <f>VLOOKUP(L2472,Mapping!D:G,4,0)</f>
        <v>Ignore</v>
      </c>
      <c r="D2472" s="38">
        <f t="shared" si="115"/>
        <v>0</v>
      </c>
      <c r="E2472" s="38">
        <f t="shared" si="116"/>
        <v>-0.22229757799999997</v>
      </c>
      <c r="F2472" s="37">
        <f>VLOOKUP(L2472,Mapping!D:H,5,0)</f>
        <v>0</v>
      </c>
      <c r="G2472" t="s">
        <v>562</v>
      </c>
      <c r="H2472" t="s">
        <v>2037</v>
      </c>
      <c r="I2472" t="s">
        <v>2038</v>
      </c>
      <c r="J2472">
        <v>303000</v>
      </c>
      <c r="K2472" t="s">
        <v>626</v>
      </c>
      <c r="L2472">
        <v>390430</v>
      </c>
      <c r="M2472">
        <v>0</v>
      </c>
      <c r="N2472" t="s">
        <v>796</v>
      </c>
      <c r="O2472" t="s">
        <v>565</v>
      </c>
      <c r="P2472">
        <v>-2222975.7799999998</v>
      </c>
      <c r="Q2472">
        <v>0</v>
      </c>
      <c r="R2472">
        <v>0</v>
      </c>
      <c r="S2472">
        <v>0</v>
      </c>
      <c r="T2472">
        <v>-2222975.7799999998</v>
      </c>
      <c r="U2472">
        <v>0</v>
      </c>
      <c r="V2472">
        <v>-2222975.7799999998</v>
      </c>
      <c r="W2472">
        <v>0</v>
      </c>
      <c r="X2472">
        <v>0</v>
      </c>
      <c r="Y2472">
        <v>0</v>
      </c>
      <c r="Z2472">
        <v>-2222975.7799999998</v>
      </c>
      <c r="AA2472">
        <v>0</v>
      </c>
    </row>
    <row r="2473" spans="1:27" ht="15" customHeight="1" x14ac:dyDescent="0.25">
      <c r="A2473" s="37" t="str">
        <f t="shared" si="114"/>
        <v>LEEQSFIgnore</v>
      </c>
      <c r="B2473" s="37" t="str">
        <f>VLOOKUP(L2473,Mapping!D:F,3,0)</f>
        <v>Ignore</v>
      </c>
      <c r="C2473" s="37" t="str">
        <f>VLOOKUP(L2473,Mapping!D:G,4,0)</f>
        <v>Ignore</v>
      </c>
      <c r="D2473" s="38">
        <f t="shared" si="115"/>
        <v>0</v>
      </c>
      <c r="E2473" s="38">
        <f t="shared" si="116"/>
        <v>-5.7254507999999996E-2</v>
      </c>
      <c r="F2473" s="37">
        <f>VLOOKUP(L2473,Mapping!D:H,5,0)</f>
        <v>0</v>
      </c>
      <c r="G2473" t="s">
        <v>562</v>
      </c>
      <c r="H2473" t="s">
        <v>2037</v>
      </c>
      <c r="I2473" t="s">
        <v>2038</v>
      </c>
      <c r="J2473">
        <v>303000</v>
      </c>
      <c r="K2473" t="s">
        <v>626</v>
      </c>
      <c r="L2473">
        <v>390445</v>
      </c>
      <c r="M2473">
        <v>0</v>
      </c>
      <c r="N2473" t="s">
        <v>635</v>
      </c>
      <c r="O2473" t="s">
        <v>565</v>
      </c>
      <c r="P2473">
        <v>-572545.07999999996</v>
      </c>
      <c r="Q2473">
        <v>0</v>
      </c>
      <c r="R2473">
        <v>0</v>
      </c>
      <c r="S2473">
        <v>0</v>
      </c>
      <c r="T2473">
        <v>-572545.07999999996</v>
      </c>
      <c r="U2473">
        <v>0</v>
      </c>
      <c r="V2473">
        <v>-572545.07999999996</v>
      </c>
      <c r="W2473">
        <v>0</v>
      </c>
      <c r="X2473">
        <v>0</v>
      </c>
      <c r="Y2473">
        <v>0</v>
      </c>
      <c r="Z2473">
        <v>-572545.07999999996</v>
      </c>
      <c r="AA2473">
        <v>0</v>
      </c>
    </row>
    <row r="2474" spans="1:27" ht="15" customHeight="1" x14ac:dyDescent="0.25">
      <c r="A2474" s="37" t="str">
        <f t="shared" si="114"/>
        <v>LEEQSFIgnore</v>
      </c>
      <c r="B2474" s="37" t="str">
        <f>VLOOKUP(L2474,Mapping!D:F,3,0)</f>
        <v>Ignore</v>
      </c>
      <c r="C2474" s="37" t="str">
        <f>VLOOKUP(L2474,Mapping!D:G,4,0)</f>
        <v>Ignore</v>
      </c>
      <c r="D2474" s="38">
        <f t="shared" si="115"/>
        <v>0</v>
      </c>
      <c r="E2474" s="38">
        <f t="shared" si="116"/>
        <v>4.0976679999999996E-3</v>
      </c>
      <c r="F2474" s="37">
        <f>VLOOKUP(L2474,Mapping!D:H,5,0)</f>
        <v>0</v>
      </c>
      <c r="G2474" t="s">
        <v>562</v>
      </c>
      <c r="H2474" t="s">
        <v>2037</v>
      </c>
      <c r="I2474" t="s">
        <v>2038</v>
      </c>
      <c r="J2474">
        <v>303000</v>
      </c>
      <c r="K2474" t="s">
        <v>626</v>
      </c>
      <c r="L2474">
        <v>390448</v>
      </c>
      <c r="M2474">
        <v>0</v>
      </c>
      <c r="N2474" t="s">
        <v>761</v>
      </c>
      <c r="O2474" t="s">
        <v>565</v>
      </c>
      <c r="P2474">
        <v>0</v>
      </c>
      <c r="Q2474">
        <v>40976.68</v>
      </c>
      <c r="R2474">
        <v>0</v>
      </c>
      <c r="S2474">
        <v>0</v>
      </c>
      <c r="T2474">
        <v>0</v>
      </c>
      <c r="U2474">
        <v>40976.68</v>
      </c>
      <c r="V2474">
        <v>0</v>
      </c>
      <c r="W2474">
        <v>40976.68</v>
      </c>
      <c r="X2474">
        <v>0</v>
      </c>
      <c r="Y2474">
        <v>0</v>
      </c>
      <c r="Z2474">
        <v>0</v>
      </c>
      <c r="AA2474">
        <v>40976.68</v>
      </c>
    </row>
    <row r="2475" spans="1:27" ht="15" customHeight="1" x14ac:dyDescent="0.25">
      <c r="A2475" s="37" t="str">
        <f t="shared" si="114"/>
        <v>LEEQSFIgnore</v>
      </c>
      <c r="B2475" s="37" t="str">
        <f>VLOOKUP(L2475,Mapping!D:F,3,0)</f>
        <v>Ignore</v>
      </c>
      <c r="C2475" s="37" t="str">
        <f>VLOOKUP(L2475,Mapping!D:G,4,0)</f>
        <v>Ignore</v>
      </c>
      <c r="D2475" s="38">
        <f t="shared" si="115"/>
        <v>0</v>
      </c>
      <c r="E2475" s="38">
        <f t="shared" si="116"/>
        <v>-6.0800399999999999E-4</v>
      </c>
      <c r="F2475" s="37">
        <f>VLOOKUP(L2475,Mapping!D:H,5,0)</f>
        <v>0</v>
      </c>
      <c r="G2475" t="s">
        <v>562</v>
      </c>
      <c r="H2475" t="s">
        <v>2037</v>
      </c>
      <c r="I2475" t="s">
        <v>2038</v>
      </c>
      <c r="J2475">
        <v>303000</v>
      </c>
      <c r="K2475" t="s">
        <v>626</v>
      </c>
      <c r="L2475">
        <v>390449</v>
      </c>
      <c r="M2475">
        <v>0</v>
      </c>
      <c r="N2475" t="s">
        <v>797</v>
      </c>
      <c r="O2475" t="s">
        <v>565</v>
      </c>
      <c r="P2475">
        <v>-6080.04</v>
      </c>
      <c r="Q2475">
        <v>0</v>
      </c>
      <c r="R2475">
        <v>0</v>
      </c>
      <c r="S2475">
        <v>0</v>
      </c>
      <c r="T2475">
        <v>-6080.04</v>
      </c>
      <c r="U2475">
        <v>0</v>
      </c>
      <c r="V2475">
        <v>-6080.04</v>
      </c>
      <c r="W2475">
        <v>0</v>
      </c>
      <c r="X2475">
        <v>0</v>
      </c>
      <c r="Y2475">
        <v>0</v>
      </c>
      <c r="Z2475">
        <v>-6080.04</v>
      </c>
      <c r="AA2475">
        <v>0</v>
      </c>
    </row>
    <row r="2476" spans="1:27" ht="15" customHeight="1" x14ac:dyDescent="0.25">
      <c r="A2476" s="37" t="str">
        <f t="shared" si="114"/>
        <v>LEEQSF5.3</v>
      </c>
      <c r="B2476" s="37">
        <f>VLOOKUP(L2476,Mapping!D:F,3,0)</f>
        <v>5.3</v>
      </c>
      <c r="C2476" s="37" t="str">
        <f>VLOOKUP(L2476,Mapping!D:G,4,0)</f>
        <v>Ignore</v>
      </c>
      <c r="D2476" s="38">
        <f t="shared" si="115"/>
        <v>1.4867817919999999</v>
      </c>
      <c r="E2476" s="38">
        <f t="shared" si="116"/>
        <v>2.5586118820000001</v>
      </c>
      <c r="F2476" s="37">
        <f>VLOOKUP(L2476,Mapping!D:H,5,0)</f>
        <v>0</v>
      </c>
      <c r="G2476" t="s">
        <v>562</v>
      </c>
      <c r="H2476" t="s">
        <v>2037</v>
      </c>
      <c r="I2476" t="s">
        <v>2038</v>
      </c>
      <c r="J2476">
        <v>410000</v>
      </c>
      <c r="K2476" t="s">
        <v>637</v>
      </c>
      <c r="L2476">
        <v>411100</v>
      </c>
      <c r="M2476">
        <v>0</v>
      </c>
      <c r="N2476" t="s">
        <v>694</v>
      </c>
      <c r="O2476" t="s">
        <v>565</v>
      </c>
      <c r="P2476">
        <v>0</v>
      </c>
      <c r="Q2476">
        <v>10718300.9</v>
      </c>
      <c r="R2476">
        <v>0</v>
      </c>
      <c r="S2476">
        <v>14867817.92</v>
      </c>
      <c r="T2476">
        <v>0</v>
      </c>
      <c r="U2476">
        <v>25586118.82</v>
      </c>
      <c r="V2476">
        <v>0</v>
      </c>
      <c r="W2476">
        <v>10718300.9</v>
      </c>
      <c r="X2476">
        <v>0</v>
      </c>
      <c r="Y2476">
        <v>14867817.92</v>
      </c>
      <c r="Z2476">
        <v>0</v>
      </c>
      <c r="AA2476">
        <v>25586118.82</v>
      </c>
    </row>
    <row r="2477" spans="1:27" ht="15" customHeight="1" x14ac:dyDescent="0.25">
      <c r="A2477" s="37" t="str">
        <f t="shared" si="114"/>
        <v>LEEQSF5.3</v>
      </c>
      <c r="B2477" s="37">
        <f>VLOOKUP(L2477,Mapping!D:F,3,0)</f>
        <v>5.3</v>
      </c>
      <c r="C2477" s="37" t="str">
        <f>VLOOKUP(L2477,Mapping!D:G,4,0)</f>
        <v>Ignore</v>
      </c>
      <c r="D2477" s="38">
        <f t="shared" si="115"/>
        <v>1.3797429699999999</v>
      </c>
      <c r="E2477" s="38">
        <f t="shared" si="116"/>
        <v>1.9071968690000001</v>
      </c>
      <c r="F2477" s="37">
        <f>VLOOKUP(L2477,Mapping!D:H,5,0)</f>
        <v>0</v>
      </c>
      <c r="G2477" t="s">
        <v>562</v>
      </c>
      <c r="H2477" t="s">
        <v>2037</v>
      </c>
      <c r="I2477" t="s">
        <v>2038</v>
      </c>
      <c r="J2477">
        <v>410000</v>
      </c>
      <c r="K2477" t="s">
        <v>637</v>
      </c>
      <c r="L2477">
        <v>413120</v>
      </c>
      <c r="M2477">
        <v>0</v>
      </c>
      <c r="N2477" t="s">
        <v>825</v>
      </c>
      <c r="O2477" t="s">
        <v>565</v>
      </c>
      <c r="P2477">
        <v>0</v>
      </c>
      <c r="Q2477">
        <v>5274538.99</v>
      </c>
      <c r="R2477">
        <v>0</v>
      </c>
      <c r="S2477">
        <v>13797429.699999999</v>
      </c>
      <c r="T2477">
        <v>0</v>
      </c>
      <c r="U2477">
        <v>19071968.690000001</v>
      </c>
      <c r="V2477">
        <v>0</v>
      </c>
      <c r="W2477">
        <v>5274538.99</v>
      </c>
      <c r="X2477">
        <v>0</v>
      </c>
      <c r="Y2477">
        <v>13797429.699999999</v>
      </c>
      <c r="Z2477">
        <v>0</v>
      </c>
      <c r="AA2477">
        <v>19071968.690000001</v>
      </c>
    </row>
    <row r="2478" spans="1:27" ht="15" customHeight="1" x14ac:dyDescent="0.25">
      <c r="A2478" s="37" t="str">
        <f t="shared" si="114"/>
        <v>LEEQSFIgnore</v>
      </c>
      <c r="B2478" s="37" t="str">
        <f>VLOOKUP(L2478,Mapping!D:F,3,0)</f>
        <v>Ignore</v>
      </c>
      <c r="C2478" s="37" t="str">
        <f>VLOOKUP(L2478,Mapping!D:G,4,0)</f>
        <v>Ignore</v>
      </c>
      <c r="D2478" s="38">
        <f t="shared" si="115"/>
        <v>-2.2533269929999999</v>
      </c>
      <c r="E2478" s="38">
        <f t="shared" si="116"/>
        <v>0.57612356500000006</v>
      </c>
      <c r="F2478" s="37">
        <f>VLOOKUP(L2478,Mapping!D:H,5,0)</f>
        <v>0</v>
      </c>
      <c r="G2478" t="s">
        <v>562</v>
      </c>
      <c r="H2478" t="s">
        <v>2037</v>
      </c>
      <c r="I2478" t="s">
        <v>2038</v>
      </c>
      <c r="J2478">
        <v>430000</v>
      </c>
      <c r="K2478" t="s">
        <v>643</v>
      </c>
      <c r="L2478">
        <v>431100</v>
      </c>
      <c r="M2478">
        <v>0</v>
      </c>
      <c r="N2478" t="s">
        <v>727</v>
      </c>
      <c r="O2478" t="s">
        <v>565</v>
      </c>
      <c r="P2478">
        <v>0</v>
      </c>
      <c r="Q2478">
        <v>28294505.579999998</v>
      </c>
      <c r="R2478">
        <v>-22533269.93</v>
      </c>
      <c r="S2478">
        <v>0</v>
      </c>
      <c r="T2478">
        <v>0</v>
      </c>
      <c r="U2478">
        <v>5761235.6500000004</v>
      </c>
      <c r="V2478">
        <v>0</v>
      </c>
      <c r="W2478">
        <v>28294505.579999998</v>
      </c>
      <c r="X2478">
        <v>-22533269.93</v>
      </c>
      <c r="Y2478">
        <v>0</v>
      </c>
      <c r="Z2478">
        <v>0</v>
      </c>
      <c r="AA2478">
        <v>5761235.6500000004</v>
      </c>
    </row>
    <row r="2479" spans="1:27" ht="15" customHeight="1" x14ac:dyDescent="0.25">
      <c r="A2479" s="37" t="str">
        <f t="shared" si="114"/>
        <v>LEEQSFIgnore</v>
      </c>
      <c r="B2479" s="37" t="str">
        <f>VLOOKUP(L2479,Mapping!D:F,3,0)</f>
        <v>Ignore</v>
      </c>
      <c r="C2479" s="37" t="str">
        <f>VLOOKUP(L2479,Mapping!D:G,4,0)</f>
        <v>Ignore</v>
      </c>
      <c r="D2479" s="38">
        <f t="shared" si="115"/>
        <v>4.4529600000000003E-4</v>
      </c>
      <c r="E2479" s="38">
        <f t="shared" si="116"/>
        <v>0</v>
      </c>
      <c r="F2479" s="37">
        <f>VLOOKUP(L2479,Mapping!D:H,5,0)</f>
        <v>0</v>
      </c>
      <c r="G2479" t="s">
        <v>562</v>
      </c>
      <c r="H2479" t="s">
        <v>2037</v>
      </c>
      <c r="I2479" t="s">
        <v>2038</v>
      </c>
      <c r="J2479">
        <v>430000</v>
      </c>
      <c r="K2479" t="s">
        <v>643</v>
      </c>
      <c r="L2479">
        <v>432120</v>
      </c>
      <c r="M2479">
        <v>0</v>
      </c>
      <c r="N2479" t="s">
        <v>644</v>
      </c>
      <c r="O2479" t="s">
        <v>565</v>
      </c>
      <c r="P2479">
        <v>-4452.96</v>
      </c>
      <c r="Q2479">
        <v>0</v>
      </c>
      <c r="R2479">
        <v>0</v>
      </c>
      <c r="S2479">
        <v>4452.96</v>
      </c>
      <c r="T2479">
        <v>0</v>
      </c>
      <c r="U2479">
        <v>0</v>
      </c>
      <c r="V2479">
        <v>-4452.96</v>
      </c>
      <c r="W2479">
        <v>0</v>
      </c>
      <c r="X2479">
        <v>0</v>
      </c>
      <c r="Y2479">
        <v>4452.96</v>
      </c>
      <c r="Z2479">
        <v>0</v>
      </c>
      <c r="AA2479">
        <v>0</v>
      </c>
    </row>
    <row r="2480" spans="1:27" ht="15" customHeight="1" x14ac:dyDescent="0.25">
      <c r="A2480" s="37" t="str">
        <f t="shared" si="114"/>
        <v>LEEQSFIgnore</v>
      </c>
      <c r="B2480" s="37" t="str">
        <f>VLOOKUP(L2480,Mapping!D:F,3,0)</f>
        <v>Ignore</v>
      </c>
      <c r="C2480" s="37" t="str">
        <f>VLOOKUP(L2480,Mapping!D:G,4,0)</f>
        <v>Ignore</v>
      </c>
      <c r="D2480" s="38">
        <f t="shared" si="115"/>
        <v>0.33290185499999997</v>
      </c>
      <c r="E2480" s="38">
        <f t="shared" si="116"/>
        <v>7.1407972E-2</v>
      </c>
      <c r="F2480" s="37">
        <f>VLOOKUP(L2480,Mapping!D:H,5,0)</f>
        <v>0</v>
      </c>
      <c r="G2480" t="s">
        <v>562</v>
      </c>
      <c r="H2480" t="s">
        <v>2037</v>
      </c>
      <c r="I2480" t="s">
        <v>2038</v>
      </c>
      <c r="J2480">
        <v>430000</v>
      </c>
      <c r="K2480" t="s">
        <v>643</v>
      </c>
      <c r="L2480">
        <v>433120</v>
      </c>
      <c r="M2480">
        <v>0</v>
      </c>
      <c r="N2480" t="s">
        <v>826</v>
      </c>
      <c r="O2480" t="s">
        <v>565</v>
      </c>
      <c r="P2480">
        <v>-2614938.83</v>
      </c>
      <c r="Q2480">
        <v>0</v>
      </c>
      <c r="R2480">
        <v>0</v>
      </c>
      <c r="S2480">
        <v>3329018.55</v>
      </c>
      <c r="T2480">
        <v>0</v>
      </c>
      <c r="U2480">
        <v>714079.72</v>
      </c>
      <c r="V2480">
        <v>-2614938.83</v>
      </c>
      <c r="W2480">
        <v>0</v>
      </c>
      <c r="X2480">
        <v>0</v>
      </c>
      <c r="Y2480">
        <v>3329018.55</v>
      </c>
      <c r="Z2480">
        <v>0</v>
      </c>
      <c r="AA2480">
        <v>714079.72</v>
      </c>
    </row>
    <row r="2481" spans="1:27" ht="15" customHeight="1" x14ac:dyDescent="0.25">
      <c r="A2481" s="37" t="str">
        <f t="shared" si="114"/>
        <v>LEEQSFIgnore</v>
      </c>
      <c r="B2481" s="37" t="str">
        <f>VLOOKUP(L2481,Mapping!D:F,3,0)</f>
        <v>Ignore</v>
      </c>
      <c r="C2481" s="37" t="str">
        <f>VLOOKUP(L2481,Mapping!D:G,4,0)</f>
        <v>Ignore</v>
      </c>
      <c r="D2481" s="38">
        <f t="shared" si="115"/>
        <v>8.0309297000000002E-2</v>
      </c>
      <c r="E2481" s="38">
        <f t="shared" si="116"/>
        <v>0.199099058</v>
      </c>
      <c r="F2481" s="37">
        <f>VLOOKUP(L2481,Mapping!D:H,5,0)</f>
        <v>0</v>
      </c>
      <c r="G2481" t="s">
        <v>562</v>
      </c>
      <c r="H2481" t="s">
        <v>2037</v>
      </c>
      <c r="I2481" t="s">
        <v>2038</v>
      </c>
      <c r="J2481">
        <v>430000</v>
      </c>
      <c r="K2481" t="s">
        <v>643</v>
      </c>
      <c r="L2481">
        <v>435100</v>
      </c>
      <c r="M2481">
        <v>0</v>
      </c>
      <c r="N2481" t="s">
        <v>838</v>
      </c>
      <c r="O2481" t="s">
        <v>565</v>
      </c>
      <c r="P2481">
        <v>0</v>
      </c>
      <c r="Q2481">
        <v>1187897.6100000001</v>
      </c>
      <c r="R2481">
        <v>0</v>
      </c>
      <c r="S2481">
        <v>803092.97</v>
      </c>
      <c r="T2481">
        <v>0</v>
      </c>
      <c r="U2481">
        <v>1990990.58</v>
      </c>
      <c r="V2481">
        <v>0</v>
      </c>
      <c r="W2481">
        <v>1187897.6100000001</v>
      </c>
      <c r="X2481">
        <v>0</v>
      </c>
      <c r="Y2481">
        <v>803092.97</v>
      </c>
      <c r="Z2481">
        <v>0</v>
      </c>
      <c r="AA2481">
        <v>1990990.58</v>
      </c>
    </row>
    <row r="2482" spans="1:27" ht="15" customHeight="1" x14ac:dyDescent="0.25">
      <c r="A2482" s="37" t="str">
        <f t="shared" si="114"/>
        <v>LEEQSF5.1</v>
      </c>
      <c r="B2482" s="37">
        <f>VLOOKUP(L2482,Mapping!D:F,3,0)</f>
        <v>5.0999999999999996</v>
      </c>
      <c r="C2482" s="37" t="str">
        <f>VLOOKUP(L2482,Mapping!D:G,4,0)</f>
        <v>Ignore</v>
      </c>
      <c r="D2482" s="38">
        <f t="shared" si="115"/>
        <v>8.5393769999999994E-2</v>
      </c>
      <c r="E2482" s="38">
        <f t="shared" si="116"/>
        <v>0.19706543100000001</v>
      </c>
      <c r="F2482" s="37">
        <f>VLOOKUP(L2482,Mapping!D:H,5,0)</f>
        <v>0</v>
      </c>
      <c r="G2482" t="s">
        <v>562</v>
      </c>
      <c r="H2482" t="s">
        <v>2037</v>
      </c>
      <c r="I2482" t="s">
        <v>2038</v>
      </c>
      <c r="J2482">
        <v>450000</v>
      </c>
      <c r="K2482" t="s">
        <v>647</v>
      </c>
      <c r="L2482">
        <v>451100</v>
      </c>
      <c r="M2482">
        <v>0</v>
      </c>
      <c r="N2482" t="s">
        <v>695</v>
      </c>
      <c r="O2482" t="s">
        <v>565</v>
      </c>
      <c r="P2482">
        <v>0</v>
      </c>
      <c r="Q2482">
        <v>1116716.6100000001</v>
      </c>
      <c r="R2482">
        <v>0</v>
      </c>
      <c r="S2482">
        <v>853937.7</v>
      </c>
      <c r="T2482">
        <v>0</v>
      </c>
      <c r="U2482">
        <v>1970654.31</v>
      </c>
      <c r="V2482">
        <v>0</v>
      </c>
      <c r="W2482">
        <v>1116716.6100000001</v>
      </c>
      <c r="X2482">
        <v>0</v>
      </c>
      <c r="Y2482">
        <v>853937.7</v>
      </c>
      <c r="Z2482">
        <v>0</v>
      </c>
      <c r="AA2482">
        <v>1970654.31</v>
      </c>
    </row>
    <row r="2483" spans="1:27" ht="15" customHeight="1" x14ac:dyDescent="0.25">
      <c r="A2483" s="37" t="str">
        <f t="shared" si="114"/>
        <v>LEEQSF5.2</v>
      </c>
      <c r="B2483" s="37">
        <f>VLOOKUP(L2483,Mapping!D:F,3,0)</f>
        <v>5.2</v>
      </c>
      <c r="C2483" s="37" t="str">
        <f>VLOOKUP(L2483,Mapping!D:G,4,0)</f>
        <v>Ignore</v>
      </c>
      <c r="D2483" s="38">
        <f t="shared" si="115"/>
        <v>4.172E-4</v>
      </c>
      <c r="E2483" s="38">
        <f t="shared" si="116"/>
        <v>8.2362100000000008E-4</v>
      </c>
      <c r="F2483" s="37">
        <f>VLOOKUP(L2483,Mapping!D:H,5,0)</f>
        <v>0</v>
      </c>
      <c r="G2483" t="s">
        <v>562</v>
      </c>
      <c r="H2483" t="s">
        <v>2037</v>
      </c>
      <c r="I2483" t="s">
        <v>2038</v>
      </c>
      <c r="J2483">
        <v>450000</v>
      </c>
      <c r="K2483" t="s">
        <v>647</v>
      </c>
      <c r="L2483">
        <v>452111</v>
      </c>
      <c r="M2483">
        <v>0</v>
      </c>
      <c r="N2483" t="s">
        <v>649</v>
      </c>
      <c r="O2483" t="s">
        <v>565</v>
      </c>
      <c r="P2483">
        <v>0</v>
      </c>
      <c r="Q2483">
        <v>4064.21</v>
      </c>
      <c r="R2483">
        <v>0</v>
      </c>
      <c r="S2483">
        <v>4172</v>
      </c>
      <c r="T2483">
        <v>0</v>
      </c>
      <c r="U2483">
        <v>8236.2100000000009</v>
      </c>
      <c r="V2483">
        <v>0</v>
      </c>
      <c r="W2483">
        <v>4064.21</v>
      </c>
      <c r="X2483">
        <v>0</v>
      </c>
      <c r="Y2483">
        <v>4172</v>
      </c>
      <c r="Z2483">
        <v>0</v>
      </c>
      <c r="AA2483">
        <v>8236.2100000000009</v>
      </c>
    </row>
    <row r="2484" spans="1:27" ht="15" customHeight="1" x14ac:dyDescent="0.25">
      <c r="A2484" s="37" t="str">
        <f t="shared" si="114"/>
        <v>LEEQSF5.2</v>
      </c>
      <c r="B2484" s="37">
        <f>VLOOKUP(L2484,Mapping!D:F,3,0)</f>
        <v>5.2</v>
      </c>
      <c r="C2484" s="37" t="str">
        <f>VLOOKUP(L2484,Mapping!D:G,4,0)</f>
        <v>Ignore</v>
      </c>
      <c r="D2484" s="38">
        <f t="shared" si="115"/>
        <v>1.3720799999999999E-3</v>
      </c>
      <c r="E2484" s="38">
        <f t="shared" si="116"/>
        <v>2.806883E-3</v>
      </c>
      <c r="F2484" s="37">
        <f>VLOOKUP(L2484,Mapping!D:H,5,0)</f>
        <v>0</v>
      </c>
      <c r="G2484" t="s">
        <v>562</v>
      </c>
      <c r="H2484" t="s">
        <v>2037</v>
      </c>
      <c r="I2484" t="s">
        <v>2038</v>
      </c>
      <c r="J2484">
        <v>450000</v>
      </c>
      <c r="K2484" t="s">
        <v>647</v>
      </c>
      <c r="L2484">
        <v>452120</v>
      </c>
      <c r="M2484">
        <v>0</v>
      </c>
      <c r="N2484" t="s">
        <v>650</v>
      </c>
      <c r="O2484" t="s">
        <v>565</v>
      </c>
      <c r="P2484">
        <v>0</v>
      </c>
      <c r="Q2484">
        <v>14348.03</v>
      </c>
      <c r="R2484">
        <v>0</v>
      </c>
      <c r="S2484">
        <v>13720.8</v>
      </c>
      <c r="T2484">
        <v>0</v>
      </c>
      <c r="U2484">
        <v>28068.83</v>
      </c>
      <c r="V2484">
        <v>0</v>
      </c>
      <c r="W2484">
        <v>14348.03</v>
      </c>
      <c r="X2484">
        <v>0</v>
      </c>
      <c r="Y2484">
        <v>13720.8</v>
      </c>
      <c r="Z2484">
        <v>0</v>
      </c>
      <c r="AA2484">
        <v>28068.83</v>
      </c>
    </row>
    <row r="2485" spans="1:27" ht="15" customHeight="1" x14ac:dyDescent="0.25">
      <c r="A2485" s="37" t="str">
        <f t="shared" si="114"/>
        <v>LEEQSF5.2</v>
      </c>
      <c r="B2485" s="37">
        <f>VLOOKUP(L2485,Mapping!D:F,3,0)</f>
        <v>5.2</v>
      </c>
      <c r="C2485" s="37" t="str">
        <f>VLOOKUP(L2485,Mapping!D:G,4,0)</f>
        <v>Ignore</v>
      </c>
      <c r="D2485" s="38">
        <f t="shared" si="115"/>
        <v>9.2968316000000009E-2</v>
      </c>
      <c r="E2485" s="38">
        <f t="shared" si="116"/>
        <v>0.20612863200000001</v>
      </c>
      <c r="F2485" s="37">
        <f>VLOOKUP(L2485,Mapping!D:H,5,0)</f>
        <v>0</v>
      </c>
      <c r="G2485" t="s">
        <v>562</v>
      </c>
      <c r="H2485" t="s">
        <v>2037</v>
      </c>
      <c r="I2485" t="s">
        <v>2038</v>
      </c>
      <c r="J2485">
        <v>450000</v>
      </c>
      <c r="K2485" t="s">
        <v>647</v>
      </c>
      <c r="L2485">
        <v>452247</v>
      </c>
      <c r="M2485">
        <v>0</v>
      </c>
      <c r="N2485" t="s">
        <v>655</v>
      </c>
      <c r="O2485" t="s">
        <v>565</v>
      </c>
      <c r="P2485">
        <v>0</v>
      </c>
      <c r="Q2485">
        <v>1131603.1599999999</v>
      </c>
      <c r="R2485">
        <v>0</v>
      </c>
      <c r="S2485">
        <v>929683.16</v>
      </c>
      <c r="T2485">
        <v>0</v>
      </c>
      <c r="U2485">
        <v>2061286.32</v>
      </c>
      <c r="V2485">
        <v>0</v>
      </c>
      <c r="W2485">
        <v>1131603.1599999999</v>
      </c>
      <c r="X2485">
        <v>0</v>
      </c>
      <c r="Y2485">
        <v>929683.16</v>
      </c>
      <c r="Z2485">
        <v>0</v>
      </c>
      <c r="AA2485">
        <v>2061286.32</v>
      </c>
    </row>
    <row r="2486" spans="1:27" ht="15" customHeight="1" x14ac:dyDescent="0.25">
      <c r="A2486" s="37" t="str">
        <f t="shared" si="114"/>
        <v>LEEQSF5.5</v>
      </c>
      <c r="B2486" s="37">
        <f>VLOOKUP(L2486,Mapping!D:F,3,0)</f>
        <v>5.5</v>
      </c>
      <c r="C2486" s="37" t="str">
        <f>VLOOKUP(L2486,Mapping!D:G,4,0)</f>
        <v>Ignore</v>
      </c>
      <c r="D2486" s="38">
        <f t="shared" si="115"/>
        <v>4.4355100000000004E-4</v>
      </c>
      <c r="E2486" s="38">
        <f t="shared" si="116"/>
        <v>4.4355100000000004E-4</v>
      </c>
      <c r="F2486" s="37">
        <f>VLOOKUP(L2486,Mapping!D:H,5,0)</f>
        <v>0</v>
      </c>
      <c r="G2486" t="s">
        <v>562</v>
      </c>
      <c r="H2486" t="s">
        <v>2037</v>
      </c>
      <c r="I2486" t="s">
        <v>2038</v>
      </c>
      <c r="J2486">
        <v>460000</v>
      </c>
      <c r="K2486" t="s">
        <v>656</v>
      </c>
      <c r="L2486">
        <v>452233</v>
      </c>
      <c r="M2486">
        <v>0</v>
      </c>
      <c r="N2486" t="s">
        <v>657</v>
      </c>
      <c r="O2486" t="s">
        <v>565</v>
      </c>
      <c r="P2486">
        <v>0</v>
      </c>
      <c r="Q2486">
        <v>0</v>
      </c>
      <c r="R2486">
        <v>0</v>
      </c>
      <c r="S2486">
        <v>4435.51</v>
      </c>
      <c r="T2486">
        <v>0</v>
      </c>
      <c r="U2486">
        <v>4435.51</v>
      </c>
      <c r="V2486">
        <v>0</v>
      </c>
      <c r="W2486">
        <v>0</v>
      </c>
      <c r="X2486">
        <v>0</v>
      </c>
      <c r="Y2486">
        <v>4435.51</v>
      </c>
      <c r="Z2486">
        <v>0</v>
      </c>
      <c r="AA2486">
        <v>4435.51</v>
      </c>
    </row>
    <row r="2487" spans="1:27" ht="15" customHeight="1" x14ac:dyDescent="0.25">
      <c r="A2487" s="37" t="str">
        <f t="shared" si="114"/>
        <v>LEEQSF5.5</v>
      </c>
      <c r="B2487" s="37">
        <f>VLOOKUP(L2487,Mapping!D:F,3,0)</f>
        <v>5.5</v>
      </c>
      <c r="C2487" s="37" t="str">
        <f>VLOOKUP(L2487,Mapping!D:G,4,0)</f>
        <v>Ignore</v>
      </c>
      <c r="D2487" s="38">
        <f t="shared" si="115"/>
        <v>3.7588590000000002E-3</v>
      </c>
      <c r="E2487" s="38">
        <f t="shared" si="116"/>
        <v>1.4723323999999999E-2</v>
      </c>
      <c r="F2487" s="37">
        <f>VLOOKUP(L2487,Mapping!D:H,5,0)</f>
        <v>0</v>
      </c>
      <c r="G2487" t="s">
        <v>562</v>
      </c>
      <c r="H2487" t="s">
        <v>2037</v>
      </c>
      <c r="I2487" t="s">
        <v>2038</v>
      </c>
      <c r="J2487">
        <v>460000</v>
      </c>
      <c r="K2487" t="s">
        <v>656</v>
      </c>
      <c r="L2487">
        <v>455103</v>
      </c>
      <c r="M2487">
        <v>0</v>
      </c>
      <c r="N2487" t="s">
        <v>658</v>
      </c>
      <c r="O2487" t="s">
        <v>565</v>
      </c>
      <c r="P2487">
        <v>0</v>
      </c>
      <c r="Q2487">
        <v>109644.65</v>
      </c>
      <c r="R2487">
        <v>0</v>
      </c>
      <c r="S2487">
        <v>37588.590000000004</v>
      </c>
      <c r="T2487">
        <v>0</v>
      </c>
      <c r="U2487">
        <v>147233.24</v>
      </c>
      <c r="V2487">
        <v>0</v>
      </c>
      <c r="W2487">
        <v>109644.65</v>
      </c>
      <c r="X2487">
        <v>0</v>
      </c>
      <c r="Y2487">
        <v>37588.590000000004</v>
      </c>
      <c r="Z2487">
        <v>0</v>
      </c>
      <c r="AA2487">
        <v>147233.24</v>
      </c>
    </row>
    <row r="2488" spans="1:27" ht="15" customHeight="1" x14ac:dyDescent="0.25">
      <c r="A2488" s="37" t="str">
        <f t="shared" si="114"/>
        <v>LEEQSF5.5</v>
      </c>
      <c r="B2488" s="37">
        <f>VLOOKUP(L2488,Mapping!D:F,3,0)</f>
        <v>5.5</v>
      </c>
      <c r="C2488" s="37" t="str">
        <f>VLOOKUP(L2488,Mapping!D:G,4,0)</f>
        <v>Ignore</v>
      </c>
      <c r="D2488" s="38">
        <f t="shared" si="115"/>
        <v>-3.5074999999999999E-5</v>
      </c>
      <c r="E2488" s="38">
        <f t="shared" si="116"/>
        <v>-3.2805999999999997E-4</v>
      </c>
      <c r="F2488" s="37">
        <f>VLOOKUP(L2488,Mapping!D:H,5,0)</f>
        <v>0</v>
      </c>
      <c r="G2488" t="s">
        <v>562</v>
      </c>
      <c r="H2488" t="s">
        <v>2037</v>
      </c>
      <c r="I2488" t="s">
        <v>2038</v>
      </c>
      <c r="J2488">
        <v>460000</v>
      </c>
      <c r="K2488" t="s">
        <v>656</v>
      </c>
      <c r="L2488">
        <v>460000</v>
      </c>
      <c r="M2488">
        <v>0</v>
      </c>
      <c r="N2488" t="s">
        <v>706</v>
      </c>
      <c r="O2488" t="s">
        <v>565</v>
      </c>
      <c r="P2488">
        <v>-2929.85</v>
      </c>
      <c r="Q2488">
        <v>0</v>
      </c>
      <c r="R2488">
        <v>-350.75</v>
      </c>
      <c r="S2488">
        <v>0</v>
      </c>
      <c r="T2488">
        <v>-3280.6</v>
      </c>
      <c r="U2488">
        <v>0</v>
      </c>
      <c r="V2488">
        <v>-2929.85</v>
      </c>
      <c r="W2488">
        <v>0</v>
      </c>
      <c r="X2488">
        <v>-350.75</v>
      </c>
      <c r="Y2488">
        <v>0</v>
      </c>
      <c r="Z2488">
        <v>-3280.6</v>
      </c>
      <c r="AA2488">
        <v>0</v>
      </c>
    </row>
    <row r="2489" spans="1:27" ht="15" customHeight="1" x14ac:dyDescent="0.25">
      <c r="A2489" s="37" t="str">
        <f t="shared" si="114"/>
        <v>LEEQSF5.5</v>
      </c>
      <c r="B2489" s="37">
        <f>VLOOKUP(L2489,Mapping!D:F,3,0)</f>
        <v>5.5</v>
      </c>
      <c r="C2489" s="37" t="str">
        <f>VLOOKUP(L2489,Mapping!D:G,4,0)</f>
        <v>Ignore</v>
      </c>
      <c r="D2489" s="38">
        <f t="shared" si="115"/>
        <v>-5.1985400000000004E-4</v>
      </c>
      <c r="E2489" s="38">
        <f t="shared" si="116"/>
        <v>1.3386500000000002E-4</v>
      </c>
      <c r="F2489" s="37">
        <f>VLOOKUP(L2489,Mapping!D:H,5,0)</f>
        <v>0</v>
      </c>
      <c r="G2489" t="s">
        <v>562</v>
      </c>
      <c r="H2489" t="s">
        <v>2037</v>
      </c>
      <c r="I2489" t="s">
        <v>2038</v>
      </c>
      <c r="J2489">
        <v>460000</v>
      </c>
      <c r="K2489" t="s">
        <v>656</v>
      </c>
      <c r="L2489">
        <v>460100</v>
      </c>
      <c r="M2489">
        <v>0</v>
      </c>
      <c r="N2489" t="s">
        <v>729</v>
      </c>
      <c r="O2489" t="s">
        <v>565</v>
      </c>
      <c r="P2489">
        <v>0</v>
      </c>
      <c r="Q2489">
        <v>6537.19</v>
      </c>
      <c r="R2489">
        <v>-5198.54</v>
      </c>
      <c r="S2489">
        <v>0</v>
      </c>
      <c r="T2489">
        <v>0</v>
      </c>
      <c r="U2489">
        <v>1338.65</v>
      </c>
      <c r="V2489">
        <v>0</v>
      </c>
      <c r="W2489">
        <v>6537.19</v>
      </c>
      <c r="X2489">
        <v>-5198.54</v>
      </c>
      <c r="Y2489">
        <v>0</v>
      </c>
      <c r="Z2489">
        <v>0</v>
      </c>
      <c r="AA2489">
        <v>1338.65</v>
      </c>
    </row>
    <row r="2490" spans="1:27" ht="15" customHeight="1" x14ac:dyDescent="0.25">
      <c r="A2490" s="37" t="str">
        <f t="shared" si="114"/>
        <v>LEEQSF5.5</v>
      </c>
      <c r="B2490" s="37">
        <f>VLOOKUP(L2490,Mapping!D:F,3,0)</f>
        <v>5.5</v>
      </c>
      <c r="C2490" s="37" t="str">
        <f>VLOOKUP(L2490,Mapping!D:G,4,0)</f>
        <v>Ignore</v>
      </c>
      <c r="D2490" s="38">
        <f t="shared" si="115"/>
        <v>3.0152199999999998E-4</v>
      </c>
      <c r="E2490" s="38">
        <f t="shared" si="116"/>
        <v>-5.5546399999999998E-4</v>
      </c>
      <c r="F2490" s="37">
        <f>VLOOKUP(L2490,Mapping!D:H,5,0)</f>
        <v>0</v>
      </c>
      <c r="G2490" t="s">
        <v>562</v>
      </c>
      <c r="H2490" t="s">
        <v>2037</v>
      </c>
      <c r="I2490" t="s">
        <v>2038</v>
      </c>
      <c r="J2490">
        <v>460000</v>
      </c>
      <c r="K2490" t="s">
        <v>656</v>
      </c>
      <c r="L2490">
        <v>460101</v>
      </c>
      <c r="M2490">
        <v>0</v>
      </c>
      <c r="N2490" t="s">
        <v>732</v>
      </c>
      <c r="O2490" t="s">
        <v>565</v>
      </c>
      <c r="P2490">
        <v>-8569.86</v>
      </c>
      <c r="Q2490">
        <v>0</v>
      </c>
      <c r="R2490">
        <v>0</v>
      </c>
      <c r="S2490">
        <v>3015.22</v>
      </c>
      <c r="T2490">
        <v>-5554.64</v>
      </c>
      <c r="U2490">
        <v>0</v>
      </c>
      <c r="V2490">
        <v>-8569.86</v>
      </c>
      <c r="W2490">
        <v>0</v>
      </c>
      <c r="X2490">
        <v>0</v>
      </c>
      <c r="Y2490">
        <v>3015.22</v>
      </c>
      <c r="Z2490">
        <v>-5554.64</v>
      </c>
      <c r="AA2490">
        <v>0</v>
      </c>
    </row>
    <row r="2491" spans="1:27" ht="15" customHeight="1" x14ac:dyDescent="0.25">
      <c r="A2491" s="37" t="str">
        <f t="shared" si="114"/>
        <v>LEEQSF5.5</v>
      </c>
      <c r="B2491" s="37">
        <f>VLOOKUP(L2491,Mapping!D:F,3,0)</f>
        <v>5.5</v>
      </c>
      <c r="C2491" s="37" t="str">
        <f>VLOOKUP(L2491,Mapping!D:G,4,0)</f>
        <v>Ignore</v>
      </c>
      <c r="D2491" s="38">
        <f t="shared" si="115"/>
        <v>8.8119999999999997E-6</v>
      </c>
      <c r="E2491" s="38">
        <f t="shared" si="116"/>
        <v>2.0250000000000001E-5</v>
      </c>
      <c r="F2491" s="37">
        <f>VLOOKUP(L2491,Mapping!D:H,5,0)</f>
        <v>0</v>
      </c>
      <c r="G2491" t="s">
        <v>562</v>
      </c>
      <c r="H2491" t="s">
        <v>2037</v>
      </c>
      <c r="I2491" t="s">
        <v>2038</v>
      </c>
      <c r="J2491">
        <v>460000</v>
      </c>
      <c r="K2491" t="s">
        <v>656</v>
      </c>
      <c r="L2491">
        <v>460128</v>
      </c>
      <c r="M2491">
        <v>0</v>
      </c>
      <c r="N2491" t="s">
        <v>942</v>
      </c>
      <c r="O2491" t="s">
        <v>565</v>
      </c>
      <c r="P2491">
        <v>0</v>
      </c>
      <c r="Q2491">
        <v>114.38</v>
      </c>
      <c r="R2491">
        <v>0</v>
      </c>
      <c r="S2491">
        <v>88.12</v>
      </c>
      <c r="T2491">
        <v>0</v>
      </c>
      <c r="U2491">
        <v>202.5</v>
      </c>
      <c r="V2491">
        <v>0</v>
      </c>
      <c r="W2491">
        <v>114.38</v>
      </c>
      <c r="X2491">
        <v>0</v>
      </c>
      <c r="Y2491">
        <v>88.12</v>
      </c>
      <c r="Z2491">
        <v>0</v>
      </c>
      <c r="AA2491">
        <v>202.5</v>
      </c>
    </row>
    <row r="2492" spans="1:27" ht="15" customHeight="1" x14ac:dyDescent="0.25">
      <c r="A2492" s="37" t="str">
        <f t="shared" si="114"/>
        <v>LEEQSF5.5</v>
      </c>
      <c r="B2492" s="37">
        <f>VLOOKUP(L2492,Mapping!D:F,3,0)</f>
        <v>5.5</v>
      </c>
      <c r="C2492" s="37" t="str">
        <f>VLOOKUP(L2492,Mapping!D:G,4,0)</f>
        <v>Ignore</v>
      </c>
      <c r="D2492" s="38">
        <f t="shared" si="115"/>
        <v>2.0942500000000001E-4</v>
      </c>
      <c r="E2492" s="38">
        <f t="shared" si="116"/>
        <v>4.1000299999999998E-4</v>
      </c>
      <c r="F2492" s="37">
        <f>VLOOKUP(L2492,Mapping!D:H,5,0)</f>
        <v>0</v>
      </c>
      <c r="G2492" t="s">
        <v>562</v>
      </c>
      <c r="H2492" t="s">
        <v>2037</v>
      </c>
      <c r="I2492" t="s">
        <v>2038</v>
      </c>
      <c r="J2492">
        <v>460000</v>
      </c>
      <c r="K2492" t="s">
        <v>656</v>
      </c>
      <c r="L2492">
        <v>460143</v>
      </c>
      <c r="M2492">
        <v>0</v>
      </c>
      <c r="N2492" t="s">
        <v>730</v>
      </c>
      <c r="O2492" t="s">
        <v>565</v>
      </c>
      <c r="P2492">
        <v>0</v>
      </c>
      <c r="Q2492">
        <v>2005.78</v>
      </c>
      <c r="R2492">
        <v>0</v>
      </c>
      <c r="S2492">
        <v>2094.25</v>
      </c>
      <c r="T2492">
        <v>0</v>
      </c>
      <c r="U2492">
        <v>4100.03</v>
      </c>
      <c r="V2492">
        <v>0</v>
      </c>
      <c r="W2492">
        <v>2005.78</v>
      </c>
      <c r="X2492">
        <v>0</v>
      </c>
      <c r="Y2492">
        <v>2094.25</v>
      </c>
      <c r="Z2492">
        <v>0</v>
      </c>
      <c r="AA2492">
        <v>4100.03</v>
      </c>
    </row>
    <row r="2493" spans="1:27" ht="15" customHeight="1" x14ac:dyDescent="0.25">
      <c r="A2493" s="37" t="str">
        <f t="shared" si="114"/>
        <v>LEEQSF5.5</v>
      </c>
      <c r="B2493" s="37">
        <f>VLOOKUP(L2493,Mapping!D:F,3,0)</f>
        <v>5.5</v>
      </c>
      <c r="C2493" s="37" t="str">
        <f>VLOOKUP(L2493,Mapping!D:G,4,0)</f>
        <v>Ignore</v>
      </c>
      <c r="D2493" s="38">
        <f t="shared" si="115"/>
        <v>9.499999999999999E-8</v>
      </c>
      <c r="E2493" s="38">
        <f t="shared" si="116"/>
        <v>-8.6540000000000005E-6</v>
      </c>
      <c r="F2493" s="37">
        <f>VLOOKUP(L2493,Mapping!D:H,5,0)</f>
        <v>0</v>
      </c>
      <c r="G2493" t="s">
        <v>562</v>
      </c>
      <c r="H2493" t="s">
        <v>2037</v>
      </c>
      <c r="I2493" t="s">
        <v>2038</v>
      </c>
      <c r="J2493">
        <v>460000</v>
      </c>
      <c r="K2493" t="s">
        <v>656</v>
      </c>
      <c r="L2493">
        <v>460146</v>
      </c>
      <c r="M2493">
        <v>0</v>
      </c>
      <c r="N2493" t="s">
        <v>943</v>
      </c>
      <c r="O2493" t="s">
        <v>565</v>
      </c>
      <c r="P2493">
        <v>-87.49</v>
      </c>
      <c r="Q2493">
        <v>0</v>
      </c>
      <c r="R2493">
        <v>0</v>
      </c>
      <c r="S2493">
        <v>0.95</v>
      </c>
      <c r="T2493">
        <v>-86.54</v>
      </c>
      <c r="U2493">
        <v>0</v>
      </c>
      <c r="V2493">
        <v>-87.49</v>
      </c>
      <c r="W2493">
        <v>0</v>
      </c>
      <c r="X2493">
        <v>0</v>
      </c>
      <c r="Y2493">
        <v>0.95</v>
      </c>
      <c r="Z2493">
        <v>-86.54</v>
      </c>
      <c r="AA2493">
        <v>0</v>
      </c>
    </row>
    <row r="2494" spans="1:27" ht="15" customHeight="1" x14ac:dyDescent="0.25">
      <c r="A2494" s="37" t="str">
        <f t="shared" si="114"/>
        <v>LEEQSF5.3</v>
      </c>
      <c r="B2494" s="37">
        <f>VLOOKUP(L2494,Mapping!D:F,3,0)</f>
        <v>5.3</v>
      </c>
      <c r="C2494" s="37" t="str">
        <f>VLOOKUP(L2494,Mapping!D:G,4,0)</f>
        <v>Ignore</v>
      </c>
      <c r="D2494" s="38">
        <f t="shared" si="115"/>
        <v>-0.40372502000000005</v>
      </c>
      <c r="E2494" s="38">
        <f t="shared" si="116"/>
        <v>-0.50594118200000004</v>
      </c>
      <c r="F2494" s="37">
        <f>VLOOKUP(L2494,Mapping!D:H,5,0)</f>
        <v>0</v>
      </c>
      <c r="G2494" t="s">
        <v>562</v>
      </c>
      <c r="H2494" t="s">
        <v>2037</v>
      </c>
      <c r="I2494" t="s">
        <v>2038</v>
      </c>
      <c r="J2494">
        <v>510000</v>
      </c>
      <c r="K2494" t="s">
        <v>659</v>
      </c>
      <c r="L2494">
        <v>511100</v>
      </c>
      <c r="M2494">
        <v>0</v>
      </c>
      <c r="N2494" t="s">
        <v>696</v>
      </c>
      <c r="O2494" t="s">
        <v>565</v>
      </c>
      <c r="P2494">
        <v>-1022161.62</v>
      </c>
      <c r="Q2494">
        <v>0</v>
      </c>
      <c r="R2494">
        <v>-4037250.2</v>
      </c>
      <c r="S2494">
        <v>0</v>
      </c>
      <c r="T2494">
        <v>-5059411.82</v>
      </c>
      <c r="U2494">
        <v>0</v>
      </c>
      <c r="V2494">
        <v>-1022161.62</v>
      </c>
      <c r="W2494">
        <v>0</v>
      </c>
      <c r="X2494">
        <v>-4037250.2</v>
      </c>
      <c r="Y2494">
        <v>0</v>
      </c>
      <c r="Z2494">
        <v>-5059411.82</v>
      </c>
      <c r="AA2494">
        <v>0</v>
      </c>
    </row>
    <row r="2495" spans="1:27" ht="15" customHeight="1" x14ac:dyDescent="0.25">
      <c r="A2495" s="37" t="str">
        <f t="shared" si="114"/>
        <v>LEEQSF5.3</v>
      </c>
      <c r="B2495" s="37">
        <f>VLOOKUP(L2495,Mapping!D:F,3,0)</f>
        <v>5.3</v>
      </c>
      <c r="C2495" s="37" t="str">
        <f>VLOOKUP(L2495,Mapping!D:G,4,0)</f>
        <v>Ignore</v>
      </c>
      <c r="D2495" s="38">
        <f t="shared" si="115"/>
        <v>-5.6276700000000004E-4</v>
      </c>
      <c r="E2495" s="38">
        <f t="shared" si="116"/>
        <v>-5.6276700000000004E-4</v>
      </c>
      <c r="F2495" s="37">
        <f>VLOOKUP(L2495,Mapping!D:H,5,0)</f>
        <v>0</v>
      </c>
      <c r="G2495" t="s">
        <v>562</v>
      </c>
      <c r="H2495" t="s">
        <v>2037</v>
      </c>
      <c r="I2495" t="s">
        <v>2038</v>
      </c>
      <c r="J2495">
        <v>510000</v>
      </c>
      <c r="K2495" t="s">
        <v>659</v>
      </c>
      <c r="L2495">
        <v>512120</v>
      </c>
      <c r="M2495">
        <v>0</v>
      </c>
      <c r="N2495" t="s">
        <v>660</v>
      </c>
      <c r="O2495" t="s">
        <v>565</v>
      </c>
      <c r="P2495">
        <v>0</v>
      </c>
      <c r="Q2495">
        <v>0</v>
      </c>
      <c r="R2495">
        <v>-5627.67</v>
      </c>
      <c r="S2495">
        <v>0</v>
      </c>
      <c r="T2495">
        <v>-5627.67</v>
      </c>
      <c r="U2495">
        <v>0</v>
      </c>
      <c r="V2495">
        <v>0</v>
      </c>
      <c r="W2495">
        <v>0</v>
      </c>
      <c r="X2495">
        <v>-5627.67</v>
      </c>
      <c r="Y2495">
        <v>0</v>
      </c>
      <c r="Z2495">
        <v>-5627.67</v>
      </c>
      <c r="AA2495">
        <v>0</v>
      </c>
    </row>
    <row r="2496" spans="1:27" ht="15" customHeight="1" x14ac:dyDescent="0.25">
      <c r="A2496" s="37" t="str">
        <f t="shared" si="114"/>
        <v>LEEQSF5.3</v>
      </c>
      <c r="B2496" s="37">
        <f>VLOOKUP(L2496,Mapping!D:F,3,0)</f>
        <v>5.3</v>
      </c>
      <c r="C2496" s="37" t="str">
        <f>VLOOKUP(L2496,Mapping!D:G,4,0)</f>
        <v>Ignore</v>
      </c>
      <c r="D2496" s="38">
        <f t="shared" si="115"/>
        <v>-0.7490713</v>
      </c>
      <c r="E2496" s="38">
        <f t="shared" si="116"/>
        <v>-1.909063832</v>
      </c>
      <c r="F2496" s="37">
        <f>VLOOKUP(L2496,Mapping!D:H,5,0)</f>
        <v>0</v>
      </c>
      <c r="G2496" t="s">
        <v>562</v>
      </c>
      <c r="H2496" t="s">
        <v>2037</v>
      </c>
      <c r="I2496" t="s">
        <v>2038</v>
      </c>
      <c r="J2496">
        <v>510000</v>
      </c>
      <c r="K2496" t="s">
        <v>659</v>
      </c>
      <c r="L2496">
        <v>513120</v>
      </c>
      <c r="M2496">
        <v>0</v>
      </c>
      <c r="N2496" t="s">
        <v>829</v>
      </c>
      <c r="O2496" t="s">
        <v>565</v>
      </c>
      <c r="P2496">
        <v>-11599925.32</v>
      </c>
      <c r="Q2496">
        <v>0</v>
      </c>
      <c r="R2496">
        <v>-7490713</v>
      </c>
      <c r="S2496">
        <v>0</v>
      </c>
      <c r="T2496">
        <v>-19090638.32</v>
      </c>
      <c r="U2496">
        <v>0</v>
      </c>
      <c r="V2496">
        <v>-11599925.32</v>
      </c>
      <c r="W2496">
        <v>0</v>
      </c>
      <c r="X2496">
        <v>-7490713</v>
      </c>
      <c r="Y2496">
        <v>0</v>
      </c>
      <c r="Z2496">
        <v>-19090638.32</v>
      </c>
      <c r="AA2496">
        <v>0</v>
      </c>
    </row>
    <row r="2497" spans="1:27" ht="15" customHeight="1" x14ac:dyDescent="0.25">
      <c r="A2497" s="37" t="str">
        <f t="shared" si="114"/>
        <v>LEEQSFIgnore</v>
      </c>
      <c r="B2497" s="37" t="str">
        <f>VLOOKUP(L2497,Mapping!D:F,3,0)</f>
        <v>Ignore</v>
      </c>
      <c r="C2497" s="37" t="str">
        <f>VLOOKUP(L2497,Mapping!D:G,4,0)</f>
        <v>Mirror</v>
      </c>
      <c r="D2497" s="38">
        <f t="shared" si="115"/>
        <v>0</v>
      </c>
      <c r="E2497" s="38">
        <f t="shared" si="116"/>
        <v>-1.4806300000000001E-4</v>
      </c>
      <c r="F2497" s="37">
        <f>VLOOKUP(L2497,Mapping!D:H,5,0)</f>
        <v>0</v>
      </c>
      <c r="G2497" t="s">
        <v>562</v>
      </c>
      <c r="H2497" t="s">
        <v>2037</v>
      </c>
      <c r="I2497" t="s">
        <v>2038</v>
      </c>
      <c r="J2497">
        <v>550000</v>
      </c>
      <c r="K2497" t="s">
        <v>666</v>
      </c>
      <c r="L2497">
        <v>553007</v>
      </c>
      <c r="M2497">
        <v>0</v>
      </c>
      <c r="N2497" t="s">
        <v>667</v>
      </c>
      <c r="O2497" t="s">
        <v>565</v>
      </c>
      <c r="P2497">
        <v>-1480.63</v>
      </c>
      <c r="Q2497">
        <v>0</v>
      </c>
      <c r="R2497">
        <v>0</v>
      </c>
      <c r="S2497">
        <v>0</v>
      </c>
      <c r="T2497">
        <v>-1480.63</v>
      </c>
      <c r="U2497">
        <v>0</v>
      </c>
      <c r="V2497">
        <v>-1480.63</v>
      </c>
      <c r="W2497">
        <v>0</v>
      </c>
      <c r="X2497">
        <v>0</v>
      </c>
      <c r="Y2497">
        <v>0</v>
      </c>
      <c r="Z2497">
        <v>-1480.63</v>
      </c>
      <c r="AA2497">
        <v>0</v>
      </c>
    </row>
    <row r="2498" spans="1:27" ht="15" customHeight="1" x14ac:dyDescent="0.25">
      <c r="A2498" s="37" t="str">
        <f t="shared" si="114"/>
        <v>LEEQSFIgnore</v>
      </c>
      <c r="B2498" s="37" t="str">
        <f>VLOOKUP(L2498,Mapping!D:F,3,0)</f>
        <v>Ignore</v>
      </c>
      <c r="C2498" s="37" t="str">
        <f>VLOOKUP(L2498,Mapping!D:G,4,0)</f>
        <v>Mirror</v>
      </c>
      <c r="D2498" s="38">
        <f t="shared" si="115"/>
        <v>-2.148896E-3</v>
      </c>
      <c r="E2498" s="38">
        <f t="shared" si="116"/>
        <v>-3.6617160000000002E-3</v>
      </c>
      <c r="F2498" s="37">
        <f>VLOOKUP(L2498,Mapping!D:H,5,0)</f>
        <v>0</v>
      </c>
      <c r="G2498" t="s">
        <v>562</v>
      </c>
      <c r="H2498" t="s">
        <v>2037</v>
      </c>
      <c r="I2498" t="s">
        <v>2038</v>
      </c>
      <c r="J2498">
        <v>550000</v>
      </c>
      <c r="K2498" t="s">
        <v>666</v>
      </c>
      <c r="L2498">
        <v>553020</v>
      </c>
      <c r="M2498">
        <v>0</v>
      </c>
      <c r="N2498" t="s">
        <v>1284</v>
      </c>
      <c r="O2498" t="s">
        <v>565</v>
      </c>
      <c r="P2498">
        <v>-15128.2</v>
      </c>
      <c r="Q2498">
        <v>0</v>
      </c>
      <c r="R2498">
        <v>-21488.959999999999</v>
      </c>
      <c r="S2498">
        <v>0</v>
      </c>
      <c r="T2498">
        <v>-36617.160000000003</v>
      </c>
      <c r="U2498">
        <v>0</v>
      </c>
      <c r="V2498">
        <v>-15128.2</v>
      </c>
      <c r="W2498">
        <v>0</v>
      </c>
      <c r="X2498">
        <v>-21488.959999999999</v>
      </c>
      <c r="Y2498">
        <v>0</v>
      </c>
      <c r="Z2498">
        <v>-36617.160000000003</v>
      </c>
      <c r="AA2498">
        <v>0</v>
      </c>
    </row>
    <row r="2499" spans="1:27" ht="15" customHeight="1" x14ac:dyDescent="0.25">
      <c r="A2499" s="37" t="str">
        <f t="shared" si="114"/>
        <v>LEEQSFIgnore</v>
      </c>
      <c r="B2499" s="37" t="str">
        <f>VLOOKUP(L2499,Mapping!D:F,3,0)</f>
        <v>Ignore</v>
      </c>
      <c r="C2499" s="37" t="str">
        <f>VLOOKUP(L2499,Mapping!D:G,4,0)</f>
        <v>Mirror</v>
      </c>
      <c r="D2499" s="38">
        <f t="shared" si="115"/>
        <v>-2.3600000000000001E-3</v>
      </c>
      <c r="E2499" s="38">
        <f t="shared" si="116"/>
        <v>-2.3600000000000001E-3</v>
      </c>
      <c r="F2499" s="37">
        <f>VLOOKUP(L2499,Mapping!D:H,5,0)</f>
        <v>0</v>
      </c>
      <c r="G2499" t="s">
        <v>562</v>
      </c>
      <c r="H2499" t="s">
        <v>2037</v>
      </c>
      <c r="I2499" t="s">
        <v>2038</v>
      </c>
      <c r="J2499">
        <v>550000</v>
      </c>
      <c r="K2499" t="s">
        <v>666</v>
      </c>
      <c r="L2499">
        <v>553105</v>
      </c>
      <c r="M2499">
        <v>0</v>
      </c>
      <c r="N2499" t="s">
        <v>668</v>
      </c>
      <c r="O2499" t="s">
        <v>565</v>
      </c>
      <c r="P2499">
        <v>0</v>
      </c>
      <c r="Q2499">
        <v>0</v>
      </c>
      <c r="R2499">
        <v>-23600</v>
      </c>
      <c r="S2499">
        <v>0</v>
      </c>
      <c r="T2499">
        <v>-23600</v>
      </c>
      <c r="U2499">
        <v>0</v>
      </c>
      <c r="V2499">
        <v>0</v>
      </c>
      <c r="W2499">
        <v>0</v>
      </c>
      <c r="X2499">
        <v>-23600</v>
      </c>
      <c r="Y2499">
        <v>0</v>
      </c>
      <c r="Z2499">
        <v>-23600</v>
      </c>
      <c r="AA2499">
        <v>0</v>
      </c>
    </row>
    <row r="2500" spans="1:27" ht="15" customHeight="1" x14ac:dyDescent="0.25">
      <c r="A2500" s="37" t="str">
        <f t="shared" ref="A2500:A2563" si="117">H2500&amp;B2500</f>
        <v>LEEQSFIgnore</v>
      </c>
      <c r="B2500" s="37" t="str">
        <f>VLOOKUP(L2500,Mapping!D:F,3,0)</f>
        <v>Ignore</v>
      </c>
      <c r="C2500" s="37" t="str">
        <f>VLOOKUP(L2500,Mapping!D:G,4,0)</f>
        <v>Mirror</v>
      </c>
      <c r="D2500" s="38">
        <f t="shared" ref="D2500:D2563" si="118">(X2500+Y2500)/10000000</f>
        <v>-1.429624E-3</v>
      </c>
      <c r="E2500" s="38">
        <f t="shared" ref="E2500:E2563" si="119">(Z2500+AA2500)/10000000</f>
        <v>-1.7978E-3</v>
      </c>
      <c r="F2500" s="37">
        <f>VLOOKUP(L2500,Mapping!D:H,5,0)</f>
        <v>0</v>
      </c>
      <c r="G2500" t="s">
        <v>562</v>
      </c>
      <c r="H2500" t="s">
        <v>2037</v>
      </c>
      <c r="I2500" t="s">
        <v>2038</v>
      </c>
      <c r="J2500">
        <v>550000</v>
      </c>
      <c r="K2500" t="s">
        <v>666</v>
      </c>
      <c r="L2500">
        <v>553107</v>
      </c>
      <c r="M2500">
        <v>0</v>
      </c>
      <c r="N2500" t="s">
        <v>669</v>
      </c>
      <c r="O2500" t="s">
        <v>565</v>
      </c>
      <c r="P2500">
        <v>-3681.76</v>
      </c>
      <c r="Q2500">
        <v>0</v>
      </c>
      <c r="R2500">
        <v>-14296.24</v>
      </c>
      <c r="S2500">
        <v>0</v>
      </c>
      <c r="T2500">
        <v>-17978</v>
      </c>
      <c r="U2500">
        <v>0</v>
      </c>
      <c r="V2500">
        <v>-3681.76</v>
      </c>
      <c r="W2500">
        <v>0</v>
      </c>
      <c r="X2500">
        <v>-14296.24</v>
      </c>
      <c r="Y2500">
        <v>0</v>
      </c>
      <c r="Z2500">
        <v>-17978</v>
      </c>
      <c r="AA2500">
        <v>0</v>
      </c>
    </row>
    <row r="2501" spans="1:27" ht="15" customHeight="1" x14ac:dyDescent="0.25">
      <c r="A2501" s="37" t="str">
        <f t="shared" si="117"/>
        <v>LEEQSFIgnore</v>
      </c>
      <c r="B2501" s="37" t="str">
        <f>VLOOKUP(L2501,Mapping!D:F,3,0)</f>
        <v>Ignore</v>
      </c>
      <c r="C2501" s="37" t="str">
        <f>VLOOKUP(L2501,Mapping!D:G,4,0)</f>
        <v>Mirror</v>
      </c>
      <c r="D2501" s="38">
        <f t="shared" si="118"/>
        <v>4.1814717000000001E-2</v>
      </c>
      <c r="E2501" s="38">
        <f t="shared" si="119"/>
        <v>5.6071945999999998E-2</v>
      </c>
      <c r="F2501" s="37">
        <f>VLOOKUP(L2501,Mapping!D:H,5,0)</f>
        <v>0</v>
      </c>
      <c r="G2501" t="s">
        <v>562</v>
      </c>
      <c r="H2501" t="s">
        <v>2037</v>
      </c>
      <c r="I2501" t="s">
        <v>2038</v>
      </c>
      <c r="J2501">
        <v>550000</v>
      </c>
      <c r="K2501" t="s">
        <v>666</v>
      </c>
      <c r="L2501">
        <v>553111</v>
      </c>
      <c r="M2501">
        <v>0</v>
      </c>
      <c r="N2501" t="s">
        <v>670</v>
      </c>
      <c r="O2501" t="s">
        <v>565</v>
      </c>
      <c r="P2501">
        <v>0</v>
      </c>
      <c r="Q2501">
        <v>142572.29</v>
      </c>
      <c r="R2501">
        <v>0</v>
      </c>
      <c r="S2501">
        <v>418147.17</v>
      </c>
      <c r="T2501">
        <v>0</v>
      </c>
      <c r="U2501">
        <v>560719.46</v>
      </c>
      <c r="V2501">
        <v>0</v>
      </c>
      <c r="W2501">
        <v>142572.29</v>
      </c>
      <c r="X2501">
        <v>0</v>
      </c>
      <c r="Y2501">
        <v>418147.17</v>
      </c>
      <c r="Z2501">
        <v>0</v>
      </c>
      <c r="AA2501">
        <v>560719.46</v>
      </c>
    </row>
    <row r="2502" spans="1:27" ht="15" customHeight="1" x14ac:dyDescent="0.25">
      <c r="A2502" s="37" t="str">
        <f t="shared" si="117"/>
        <v>LEEQSFIgnore</v>
      </c>
      <c r="B2502" s="37" t="str">
        <f>VLOOKUP(L2502,Mapping!D:F,3,0)</f>
        <v>Ignore</v>
      </c>
      <c r="C2502" s="37" t="str">
        <f>VLOOKUP(L2502,Mapping!D:G,4,0)</f>
        <v>Mirror</v>
      </c>
      <c r="D2502" s="38">
        <f t="shared" si="118"/>
        <v>-3.4043559999999999E-3</v>
      </c>
      <c r="E2502" s="38">
        <f t="shared" si="119"/>
        <v>-4.3990260000000003E-3</v>
      </c>
      <c r="F2502" s="37">
        <f>VLOOKUP(L2502,Mapping!D:H,5,0)</f>
        <v>0</v>
      </c>
      <c r="G2502" t="s">
        <v>562</v>
      </c>
      <c r="H2502" t="s">
        <v>2037</v>
      </c>
      <c r="I2502" t="s">
        <v>2038</v>
      </c>
      <c r="J2502">
        <v>550000</v>
      </c>
      <c r="K2502" t="s">
        <v>666</v>
      </c>
      <c r="L2502">
        <v>553113</v>
      </c>
      <c r="M2502">
        <v>0</v>
      </c>
      <c r="N2502" t="s">
        <v>830</v>
      </c>
      <c r="O2502" t="s">
        <v>565</v>
      </c>
      <c r="P2502">
        <v>-9946.7000000000007</v>
      </c>
      <c r="Q2502">
        <v>0</v>
      </c>
      <c r="R2502">
        <v>-34043.56</v>
      </c>
      <c r="S2502">
        <v>0</v>
      </c>
      <c r="T2502">
        <v>-43990.26</v>
      </c>
      <c r="U2502">
        <v>0</v>
      </c>
      <c r="V2502">
        <v>-9946.7000000000007</v>
      </c>
      <c r="W2502">
        <v>0</v>
      </c>
      <c r="X2502">
        <v>-34043.56</v>
      </c>
      <c r="Y2502">
        <v>0</v>
      </c>
      <c r="Z2502">
        <v>-43990.26</v>
      </c>
      <c r="AA2502">
        <v>0</v>
      </c>
    </row>
    <row r="2503" spans="1:27" ht="15" customHeight="1" x14ac:dyDescent="0.25">
      <c r="A2503" s="37" t="str">
        <f t="shared" si="117"/>
        <v>LEEQSFIgnore</v>
      </c>
      <c r="B2503" s="37" t="str">
        <f>VLOOKUP(L2503,Mapping!D:F,3,0)</f>
        <v>Ignore</v>
      </c>
      <c r="C2503" s="37" t="str">
        <f>VLOOKUP(L2503,Mapping!D:G,4,0)</f>
        <v>Mirror</v>
      </c>
      <c r="D2503" s="38">
        <f t="shared" si="118"/>
        <v>-1.303834E-3</v>
      </c>
      <c r="E2503" s="38">
        <f t="shared" si="119"/>
        <v>-1.6531599999999999E-3</v>
      </c>
      <c r="F2503" s="37">
        <f>VLOOKUP(L2503,Mapping!D:H,5,0)</f>
        <v>0</v>
      </c>
      <c r="G2503" t="s">
        <v>562</v>
      </c>
      <c r="H2503" t="s">
        <v>2037</v>
      </c>
      <c r="I2503" t="s">
        <v>2038</v>
      </c>
      <c r="J2503">
        <v>550000</v>
      </c>
      <c r="K2503" t="s">
        <v>666</v>
      </c>
      <c r="L2503">
        <v>553117</v>
      </c>
      <c r="M2503">
        <v>0</v>
      </c>
      <c r="N2503" t="s">
        <v>1285</v>
      </c>
      <c r="O2503" t="s">
        <v>565</v>
      </c>
      <c r="P2503">
        <v>-3493.26</v>
      </c>
      <c r="Q2503">
        <v>0</v>
      </c>
      <c r="R2503">
        <v>-13038.34</v>
      </c>
      <c r="S2503">
        <v>0</v>
      </c>
      <c r="T2503">
        <v>-16531.599999999999</v>
      </c>
      <c r="U2503">
        <v>0</v>
      </c>
      <c r="V2503">
        <v>-3493.26</v>
      </c>
      <c r="W2503">
        <v>0</v>
      </c>
      <c r="X2503">
        <v>-13038.34</v>
      </c>
      <c r="Y2503">
        <v>0</v>
      </c>
      <c r="Z2503">
        <v>-16531.599999999999</v>
      </c>
      <c r="AA2503">
        <v>0</v>
      </c>
    </row>
    <row r="2504" spans="1:27" ht="15" customHeight="1" x14ac:dyDescent="0.25">
      <c r="A2504" s="37" t="str">
        <f t="shared" si="117"/>
        <v>LEEQSF6.1a</v>
      </c>
      <c r="B2504" s="37" t="str">
        <f>VLOOKUP(L2504,Mapping!D:F,3,0)</f>
        <v>6.1a</v>
      </c>
      <c r="C2504" s="37" t="str">
        <f>VLOOKUP(L2504,Mapping!D:G,4,0)</f>
        <v>Accrual</v>
      </c>
      <c r="D2504" s="38">
        <f t="shared" si="118"/>
        <v>-2.4525000000000002E-2</v>
      </c>
      <c r="E2504" s="38">
        <f t="shared" si="119"/>
        <v>-4.4946100000000003E-2</v>
      </c>
      <c r="F2504" s="37">
        <f>VLOOKUP(L2504,Mapping!D:H,5,0)</f>
        <v>0</v>
      </c>
      <c r="G2504" t="s">
        <v>562</v>
      </c>
      <c r="H2504" t="s">
        <v>2037</v>
      </c>
      <c r="I2504" t="s">
        <v>2038</v>
      </c>
      <c r="J2504">
        <v>550000</v>
      </c>
      <c r="K2504" t="s">
        <v>666</v>
      </c>
      <c r="L2504">
        <v>553128</v>
      </c>
      <c r="M2504">
        <v>0</v>
      </c>
      <c r="N2504" t="s">
        <v>831</v>
      </c>
      <c r="O2504" t="s">
        <v>565</v>
      </c>
      <c r="P2504">
        <v>-204211</v>
      </c>
      <c r="Q2504">
        <v>0</v>
      </c>
      <c r="R2504">
        <v>-245250</v>
      </c>
      <c r="S2504">
        <v>0</v>
      </c>
      <c r="T2504">
        <v>-449461</v>
      </c>
      <c r="U2504">
        <v>0</v>
      </c>
      <c r="V2504">
        <v>-204211</v>
      </c>
      <c r="W2504">
        <v>0</v>
      </c>
      <c r="X2504">
        <v>-245250</v>
      </c>
      <c r="Y2504">
        <v>0</v>
      </c>
      <c r="Z2504">
        <v>-449461</v>
      </c>
      <c r="AA2504">
        <v>0</v>
      </c>
    </row>
    <row r="2505" spans="1:27" ht="15" customHeight="1" x14ac:dyDescent="0.25">
      <c r="A2505" s="37" t="str">
        <f t="shared" si="117"/>
        <v>LEEQSF6.1a</v>
      </c>
      <c r="B2505" s="37" t="str">
        <f>VLOOKUP(L2505,Mapping!D:F,3,0)</f>
        <v>6.1a</v>
      </c>
      <c r="C2505" s="37" t="str">
        <f>VLOOKUP(L2505,Mapping!D:G,4,0)</f>
        <v>Accrual</v>
      </c>
      <c r="D2505" s="38">
        <f t="shared" si="118"/>
        <v>-1.84864E-2</v>
      </c>
      <c r="E2505" s="38">
        <f t="shared" si="119"/>
        <v>-3.5087599999999997E-2</v>
      </c>
      <c r="F2505" s="37">
        <f>VLOOKUP(L2505,Mapping!D:H,5,0)</f>
        <v>0</v>
      </c>
      <c r="G2505" t="s">
        <v>562</v>
      </c>
      <c r="H2505" t="s">
        <v>2037</v>
      </c>
      <c r="I2505" t="s">
        <v>2038</v>
      </c>
      <c r="J2505">
        <v>550000</v>
      </c>
      <c r="K2505" t="s">
        <v>666</v>
      </c>
      <c r="L2505">
        <v>553130</v>
      </c>
      <c r="M2505">
        <v>0</v>
      </c>
      <c r="N2505" t="s">
        <v>2254</v>
      </c>
      <c r="O2505" t="s">
        <v>565</v>
      </c>
      <c r="P2505">
        <v>-166012</v>
      </c>
      <c r="Q2505">
        <v>0</v>
      </c>
      <c r="R2505">
        <v>-184864</v>
      </c>
      <c r="S2505">
        <v>0</v>
      </c>
      <c r="T2505">
        <v>-350876</v>
      </c>
      <c r="U2505">
        <v>0</v>
      </c>
      <c r="V2505">
        <v>-166012</v>
      </c>
      <c r="W2505">
        <v>0</v>
      </c>
      <c r="X2505">
        <v>-184864</v>
      </c>
      <c r="Y2505">
        <v>0</v>
      </c>
      <c r="Z2505">
        <v>-350876</v>
      </c>
      <c r="AA2505">
        <v>0</v>
      </c>
    </row>
    <row r="2506" spans="1:27" ht="15" customHeight="1" x14ac:dyDescent="0.25">
      <c r="A2506" s="37" t="str">
        <f t="shared" si="117"/>
        <v>LEEQSF6.3</v>
      </c>
      <c r="B2506" s="37">
        <f>VLOOKUP(L2506,Mapping!D:F,3,0)</f>
        <v>6.3</v>
      </c>
      <c r="C2506" s="37" t="str">
        <f>VLOOKUP(L2506,Mapping!D:G,4,0)</f>
        <v>Mirror</v>
      </c>
      <c r="D2506" s="38">
        <f t="shared" si="118"/>
        <v>-1.91542E-4</v>
      </c>
      <c r="E2506" s="38">
        <f t="shared" si="119"/>
        <v>-3.2335600000000001E-4</v>
      </c>
      <c r="F2506" s="37">
        <f>VLOOKUP(L2506,Mapping!D:H,5,0)</f>
        <v>0</v>
      </c>
      <c r="G2506" t="s">
        <v>562</v>
      </c>
      <c r="H2506" t="s">
        <v>2037</v>
      </c>
      <c r="I2506" t="s">
        <v>2038</v>
      </c>
      <c r="J2506">
        <v>550000</v>
      </c>
      <c r="K2506" t="s">
        <v>666</v>
      </c>
      <c r="L2506">
        <v>553131</v>
      </c>
      <c r="M2506">
        <v>0</v>
      </c>
      <c r="N2506" t="s">
        <v>671</v>
      </c>
      <c r="O2506" t="s">
        <v>565</v>
      </c>
      <c r="P2506">
        <v>-1318.14</v>
      </c>
      <c r="Q2506">
        <v>0</v>
      </c>
      <c r="R2506">
        <v>-1915.42</v>
      </c>
      <c r="S2506">
        <v>0</v>
      </c>
      <c r="T2506">
        <v>-3233.56</v>
      </c>
      <c r="U2506">
        <v>0</v>
      </c>
      <c r="V2506">
        <v>-1318.14</v>
      </c>
      <c r="W2506">
        <v>0</v>
      </c>
      <c r="X2506">
        <v>-1915.42</v>
      </c>
      <c r="Y2506">
        <v>0</v>
      </c>
      <c r="Z2506">
        <v>-3233.56</v>
      </c>
      <c r="AA2506">
        <v>0</v>
      </c>
    </row>
    <row r="2507" spans="1:27" ht="15" customHeight="1" x14ac:dyDescent="0.25">
      <c r="A2507" s="37" t="str">
        <f t="shared" si="117"/>
        <v>LEEQSF6.1a</v>
      </c>
      <c r="B2507" s="37" t="str">
        <f>VLOOKUP(L2507,Mapping!D:F,3,0)</f>
        <v>6.1a</v>
      </c>
      <c r="C2507" s="37" t="str">
        <f>VLOOKUP(L2507,Mapping!D:G,4,0)</f>
        <v>Accrual</v>
      </c>
      <c r="D2507" s="38">
        <f t="shared" si="118"/>
        <v>-9.9990000000000003E-6</v>
      </c>
      <c r="E2507" s="38">
        <f t="shared" si="119"/>
        <v>-5.2498000000000005E-5</v>
      </c>
      <c r="F2507" s="37">
        <f>VLOOKUP(L2507,Mapping!D:H,5,0)</f>
        <v>0</v>
      </c>
      <c r="G2507" t="s">
        <v>562</v>
      </c>
      <c r="H2507" t="s">
        <v>2037</v>
      </c>
      <c r="I2507" t="s">
        <v>2038</v>
      </c>
      <c r="J2507">
        <v>550000</v>
      </c>
      <c r="K2507" t="s">
        <v>666</v>
      </c>
      <c r="L2507">
        <v>553140</v>
      </c>
      <c r="M2507">
        <v>0</v>
      </c>
      <c r="N2507" t="s">
        <v>2256</v>
      </c>
      <c r="O2507" t="s">
        <v>565</v>
      </c>
      <c r="P2507">
        <v>-424.99</v>
      </c>
      <c r="Q2507">
        <v>0</v>
      </c>
      <c r="R2507">
        <v>-99.99</v>
      </c>
      <c r="S2507">
        <v>0</v>
      </c>
      <c r="T2507">
        <v>-524.98</v>
      </c>
      <c r="U2507">
        <v>0</v>
      </c>
      <c r="V2507">
        <v>-424.99</v>
      </c>
      <c r="W2507">
        <v>0</v>
      </c>
      <c r="X2507">
        <v>-99.99</v>
      </c>
      <c r="Y2507">
        <v>0</v>
      </c>
      <c r="Z2507">
        <v>-524.98</v>
      </c>
      <c r="AA2507">
        <v>0</v>
      </c>
    </row>
    <row r="2508" spans="1:27" ht="15" customHeight="1" x14ac:dyDescent="0.25">
      <c r="A2508" s="37" t="str">
        <f t="shared" si="117"/>
        <v>LEEQSFIgnore</v>
      </c>
      <c r="B2508" s="37" t="str">
        <f>VLOOKUP(L2508,Mapping!D:F,3,0)</f>
        <v>Ignore</v>
      </c>
      <c r="C2508" s="37" t="str">
        <f>VLOOKUP(L2508,Mapping!D:G,4,0)</f>
        <v>Mirror</v>
      </c>
      <c r="D2508" s="38">
        <f t="shared" si="118"/>
        <v>-6.6074999999999993E-5</v>
      </c>
      <c r="E2508" s="38">
        <f t="shared" si="119"/>
        <v>-7.3650000000000001E-5</v>
      </c>
      <c r="F2508" s="37">
        <f>VLOOKUP(L2508,Mapping!D:H,5,0)</f>
        <v>0</v>
      </c>
      <c r="G2508" t="s">
        <v>562</v>
      </c>
      <c r="H2508" t="s">
        <v>2037</v>
      </c>
      <c r="I2508" t="s">
        <v>2038</v>
      </c>
      <c r="J2508">
        <v>550000</v>
      </c>
      <c r="K2508" t="s">
        <v>666</v>
      </c>
      <c r="L2508">
        <v>553141</v>
      </c>
      <c r="M2508">
        <v>0</v>
      </c>
      <c r="N2508" t="s">
        <v>672</v>
      </c>
      <c r="O2508" t="s">
        <v>565</v>
      </c>
      <c r="P2508">
        <v>-75.75</v>
      </c>
      <c r="Q2508">
        <v>0</v>
      </c>
      <c r="R2508">
        <v>-660.75</v>
      </c>
      <c r="S2508">
        <v>0</v>
      </c>
      <c r="T2508">
        <v>-736.5</v>
      </c>
      <c r="U2508">
        <v>0</v>
      </c>
      <c r="V2508">
        <v>-75.75</v>
      </c>
      <c r="W2508">
        <v>0</v>
      </c>
      <c r="X2508">
        <v>-660.75</v>
      </c>
      <c r="Y2508">
        <v>0</v>
      </c>
      <c r="Z2508">
        <v>-736.5</v>
      </c>
      <c r="AA2508">
        <v>0</v>
      </c>
    </row>
    <row r="2509" spans="1:27" ht="15" customHeight="1" x14ac:dyDescent="0.25">
      <c r="A2509" s="37" t="str">
        <f t="shared" si="117"/>
        <v>LEEQSFIgnore</v>
      </c>
      <c r="B2509" s="37" t="str">
        <f>VLOOKUP(L2509,Mapping!D:F,3,0)</f>
        <v>Ignore</v>
      </c>
      <c r="C2509" s="37" t="str">
        <f>VLOOKUP(L2509,Mapping!D:G,4,0)</f>
        <v>Mirror</v>
      </c>
      <c r="D2509" s="38">
        <f t="shared" si="118"/>
        <v>-1.716822E-3</v>
      </c>
      <c r="E2509" s="38">
        <f t="shared" si="119"/>
        <v>-2.1799319999999999E-3</v>
      </c>
      <c r="F2509" s="37">
        <f>VLOOKUP(L2509,Mapping!D:H,5,0)</f>
        <v>0</v>
      </c>
      <c r="G2509" t="s">
        <v>562</v>
      </c>
      <c r="H2509" t="s">
        <v>2037</v>
      </c>
      <c r="I2509" t="s">
        <v>2038</v>
      </c>
      <c r="J2509">
        <v>550000</v>
      </c>
      <c r="K2509" t="s">
        <v>666</v>
      </c>
      <c r="L2509">
        <v>553147</v>
      </c>
      <c r="M2509">
        <v>0</v>
      </c>
      <c r="N2509" t="s">
        <v>951</v>
      </c>
      <c r="O2509" t="s">
        <v>565</v>
      </c>
      <c r="P2509">
        <v>-4631.1000000000004</v>
      </c>
      <c r="Q2509">
        <v>0</v>
      </c>
      <c r="R2509">
        <v>-17168.22</v>
      </c>
      <c r="S2509">
        <v>0</v>
      </c>
      <c r="T2509">
        <v>-21799.32</v>
      </c>
      <c r="U2509">
        <v>0</v>
      </c>
      <c r="V2509">
        <v>-4631.1000000000004</v>
      </c>
      <c r="W2509">
        <v>0</v>
      </c>
      <c r="X2509">
        <v>-17168.22</v>
      </c>
      <c r="Y2509">
        <v>0</v>
      </c>
      <c r="Z2509">
        <v>-21799.32</v>
      </c>
      <c r="AA2509">
        <v>0</v>
      </c>
    </row>
    <row r="2510" spans="1:27" ht="15" customHeight="1" x14ac:dyDescent="0.25">
      <c r="A2510" s="37" t="str">
        <f t="shared" si="117"/>
        <v>LEEQSF6.1a</v>
      </c>
      <c r="B2510" s="37" t="str">
        <f>VLOOKUP(L2510,Mapping!D:F,3,0)</f>
        <v>6.1a</v>
      </c>
      <c r="C2510" s="37" t="str">
        <f>VLOOKUP(L2510,Mapping!D:G,4,0)</f>
        <v>Accrual</v>
      </c>
      <c r="D2510" s="38">
        <f t="shared" si="118"/>
        <v>-9.8572900000000008E-4</v>
      </c>
      <c r="E2510" s="38">
        <f t="shared" si="119"/>
        <v>-1.889288E-3</v>
      </c>
      <c r="F2510" s="37">
        <f>VLOOKUP(L2510,Mapping!D:H,5,0)</f>
        <v>0</v>
      </c>
      <c r="G2510" t="s">
        <v>562</v>
      </c>
      <c r="H2510" t="s">
        <v>2037</v>
      </c>
      <c r="I2510" t="s">
        <v>2038</v>
      </c>
      <c r="J2510">
        <v>550000</v>
      </c>
      <c r="K2510" t="s">
        <v>666</v>
      </c>
      <c r="L2510">
        <v>553171</v>
      </c>
      <c r="M2510">
        <v>0</v>
      </c>
      <c r="N2510" t="s">
        <v>673</v>
      </c>
      <c r="O2510" t="s">
        <v>565</v>
      </c>
      <c r="P2510">
        <v>-9035.59</v>
      </c>
      <c r="Q2510">
        <v>0</v>
      </c>
      <c r="R2510">
        <v>-9857.2900000000009</v>
      </c>
      <c r="S2510">
        <v>0</v>
      </c>
      <c r="T2510">
        <v>-18892.88</v>
      </c>
      <c r="U2510">
        <v>0</v>
      </c>
      <c r="V2510">
        <v>-9035.59</v>
      </c>
      <c r="W2510">
        <v>0</v>
      </c>
      <c r="X2510">
        <v>-9857.2900000000009</v>
      </c>
      <c r="Y2510">
        <v>0</v>
      </c>
      <c r="Z2510">
        <v>-18892.88</v>
      </c>
      <c r="AA2510">
        <v>0</v>
      </c>
    </row>
    <row r="2511" spans="1:27" ht="15" customHeight="1" x14ac:dyDescent="0.25">
      <c r="A2511" s="37" t="str">
        <f t="shared" si="117"/>
        <v>LEEQSF6.1a</v>
      </c>
      <c r="B2511" s="37" t="str">
        <f>VLOOKUP(L2511,Mapping!D:F,3,0)</f>
        <v>6.1a</v>
      </c>
      <c r="C2511" s="37" t="str">
        <f>VLOOKUP(L2511,Mapping!D:G,4,0)</f>
        <v>Accrual</v>
      </c>
      <c r="D2511" s="38">
        <f t="shared" si="118"/>
        <v>-1.26766E-4</v>
      </c>
      <c r="E2511" s="38">
        <f t="shared" si="119"/>
        <v>-2.8803500000000002E-4</v>
      </c>
      <c r="F2511" s="37">
        <f>VLOOKUP(L2511,Mapping!D:H,5,0)</f>
        <v>0</v>
      </c>
      <c r="G2511" t="s">
        <v>562</v>
      </c>
      <c r="H2511" t="s">
        <v>2037</v>
      </c>
      <c r="I2511" t="s">
        <v>2038</v>
      </c>
      <c r="J2511">
        <v>550000</v>
      </c>
      <c r="K2511" t="s">
        <v>666</v>
      </c>
      <c r="L2511">
        <v>553176</v>
      </c>
      <c r="M2511">
        <v>0</v>
      </c>
      <c r="N2511" t="s">
        <v>674</v>
      </c>
      <c r="O2511" t="s">
        <v>565</v>
      </c>
      <c r="P2511">
        <v>-1612.69</v>
      </c>
      <c r="Q2511">
        <v>0</v>
      </c>
      <c r="R2511">
        <v>-1267.6600000000001</v>
      </c>
      <c r="S2511">
        <v>0</v>
      </c>
      <c r="T2511">
        <v>-2880.35</v>
      </c>
      <c r="U2511">
        <v>0</v>
      </c>
      <c r="V2511">
        <v>-1612.69</v>
      </c>
      <c r="W2511">
        <v>0</v>
      </c>
      <c r="X2511">
        <v>-1267.6600000000001</v>
      </c>
      <c r="Y2511">
        <v>0</v>
      </c>
      <c r="Z2511">
        <v>-2880.35</v>
      </c>
      <c r="AA2511">
        <v>0</v>
      </c>
    </row>
    <row r="2512" spans="1:27" ht="15" customHeight="1" x14ac:dyDescent="0.25">
      <c r="A2512" s="37" t="str">
        <f t="shared" si="117"/>
        <v>LEEQSFIgnore</v>
      </c>
      <c r="B2512" s="37" t="str">
        <f>VLOOKUP(L2512,Mapping!D:F,3,0)</f>
        <v>Ignore</v>
      </c>
      <c r="C2512" s="37" t="str">
        <f>VLOOKUP(L2512,Mapping!D:G,4,0)</f>
        <v>Mirror</v>
      </c>
      <c r="D2512" s="38">
        <f t="shared" si="118"/>
        <v>-2.6359206999999999E-2</v>
      </c>
      <c r="E2512" s="38">
        <f t="shared" si="119"/>
        <v>-3.5145091999999996E-2</v>
      </c>
      <c r="F2512" s="37">
        <f>VLOOKUP(L2512,Mapping!D:H,5,0)</f>
        <v>0</v>
      </c>
      <c r="G2512" t="s">
        <v>562</v>
      </c>
      <c r="H2512" t="s">
        <v>2037</v>
      </c>
      <c r="I2512" t="s">
        <v>2038</v>
      </c>
      <c r="J2512">
        <v>550000</v>
      </c>
      <c r="K2512" t="s">
        <v>666</v>
      </c>
      <c r="L2512">
        <v>553180</v>
      </c>
      <c r="M2512">
        <v>0</v>
      </c>
      <c r="N2512" t="s">
        <v>675</v>
      </c>
      <c r="O2512" t="s">
        <v>565</v>
      </c>
      <c r="P2512">
        <v>-87858.85</v>
      </c>
      <c r="Q2512">
        <v>0</v>
      </c>
      <c r="R2512">
        <v>-263592.07</v>
      </c>
      <c r="S2512">
        <v>0</v>
      </c>
      <c r="T2512">
        <v>-351450.92</v>
      </c>
      <c r="U2512">
        <v>0</v>
      </c>
      <c r="V2512">
        <v>-87858.85</v>
      </c>
      <c r="W2512">
        <v>0</v>
      </c>
      <c r="X2512">
        <v>-263592.07</v>
      </c>
      <c r="Y2512">
        <v>0</v>
      </c>
      <c r="Z2512">
        <v>-351450.92</v>
      </c>
      <c r="AA2512">
        <v>0</v>
      </c>
    </row>
    <row r="2513" spans="1:27" ht="15" customHeight="1" x14ac:dyDescent="0.25">
      <c r="A2513" s="37" t="str">
        <f t="shared" si="117"/>
        <v>LEEQSF6.1a</v>
      </c>
      <c r="B2513" s="37" t="str">
        <f>VLOOKUP(L2513,Mapping!D:F,3,0)</f>
        <v>6.1a</v>
      </c>
      <c r="C2513" s="37" t="str">
        <f>VLOOKUP(L2513,Mapping!D:G,4,0)</f>
        <v>Accrual</v>
      </c>
      <c r="D2513" s="38">
        <f t="shared" si="118"/>
        <v>-2.3712094E-2</v>
      </c>
      <c r="E2513" s="38">
        <f t="shared" si="119"/>
        <v>-3.5458827000000005E-2</v>
      </c>
      <c r="F2513" s="37">
        <f>VLOOKUP(L2513,Mapping!D:H,5,0)</f>
        <v>0</v>
      </c>
      <c r="G2513" t="s">
        <v>562</v>
      </c>
      <c r="H2513" t="s">
        <v>2037</v>
      </c>
      <c r="I2513" t="s">
        <v>2038</v>
      </c>
      <c r="J2513">
        <v>550000</v>
      </c>
      <c r="K2513" t="s">
        <v>666</v>
      </c>
      <c r="L2513">
        <v>553190</v>
      </c>
      <c r="M2513">
        <v>0</v>
      </c>
      <c r="N2513" t="s">
        <v>676</v>
      </c>
      <c r="O2513" t="s">
        <v>565</v>
      </c>
      <c r="P2513">
        <v>-117467.33</v>
      </c>
      <c r="Q2513">
        <v>0</v>
      </c>
      <c r="R2513">
        <v>-237120.94</v>
      </c>
      <c r="S2513">
        <v>0</v>
      </c>
      <c r="T2513">
        <v>-354588.27</v>
      </c>
      <c r="U2513">
        <v>0</v>
      </c>
      <c r="V2513">
        <v>-117467.33</v>
      </c>
      <c r="W2513">
        <v>0</v>
      </c>
      <c r="X2513">
        <v>-237120.94</v>
      </c>
      <c r="Y2513">
        <v>0</v>
      </c>
      <c r="Z2513">
        <v>-354588.27</v>
      </c>
      <c r="AA2513">
        <v>0</v>
      </c>
    </row>
    <row r="2514" spans="1:27" ht="15" customHeight="1" x14ac:dyDescent="0.25">
      <c r="A2514" s="37" t="str">
        <f t="shared" si="117"/>
        <v>LEEQSF6.1</v>
      </c>
      <c r="B2514" s="37">
        <f>VLOOKUP(L2514,Mapping!D:F,3,0)</f>
        <v>6.1</v>
      </c>
      <c r="C2514" s="37" t="str">
        <f>VLOOKUP(L2514,Mapping!D:G,4,0)</f>
        <v>Accrual</v>
      </c>
      <c r="D2514" s="38">
        <f t="shared" si="118"/>
        <v>-9.3184057000000001E-2</v>
      </c>
      <c r="E2514" s="38">
        <f t="shared" si="119"/>
        <v>-0.17673971800000005</v>
      </c>
      <c r="F2514" s="37">
        <f>VLOOKUP(L2514,Mapping!D:H,5,0)</f>
        <v>0</v>
      </c>
      <c r="G2514" t="s">
        <v>562</v>
      </c>
      <c r="H2514" t="s">
        <v>2037</v>
      </c>
      <c r="I2514" t="s">
        <v>2038</v>
      </c>
      <c r="J2514">
        <v>550000</v>
      </c>
      <c r="K2514" t="s">
        <v>666</v>
      </c>
      <c r="L2514">
        <v>553202</v>
      </c>
      <c r="M2514">
        <v>0</v>
      </c>
      <c r="N2514" t="s">
        <v>678</v>
      </c>
      <c r="O2514" t="s">
        <v>565</v>
      </c>
      <c r="P2514">
        <v>-835556.61</v>
      </c>
      <c r="Q2514">
        <v>0</v>
      </c>
      <c r="R2514">
        <v>-931840.57</v>
      </c>
      <c r="S2514">
        <v>0</v>
      </c>
      <c r="T2514">
        <v>-1767397.1800000004</v>
      </c>
      <c r="U2514">
        <v>0</v>
      </c>
      <c r="V2514">
        <v>-835556.61</v>
      </c>
      <c r="W2514">
        <v>0</v>
      </c>
      <c r="X2514">
        <v>-931840.57</v>
      </c>
      <c r="Y2514">
        <v>0</v>
      </c>
      <c r="Z2514">
        <v>-1767397.1800000004</v>
      </c>
      <c r="AA2514">
        <v>0</v>
      </c>
    </row>
    <row r="2515" spans="1:27" ht="15" customHeight="1" x14ac:dyDescent="0.25">
      <c r="A2515" s="37" t="str">
        <f t="shared" si="117"/>
        <v>LEEQSF6.1a</v>
      </c>
      <c r="B2515" s="37" t="str">
        <f>VLOOKUP(L2515,Mapping!D:F,3,0)</f>
        <v>6.1a</v>
      </c>
      <c r="C2515" s="37" t="str">
        <f>VLOOKUP(L2515,Mapping!D:G,4,0)</f>
        <v>Accrual</v>
      </c>
      <c r="D2515" s="38">
        <f t="shared" si="118"/>
        <v>2.0166E-5</v>
      </c>
      <c r="E2515" s="38">
        <f t="shared" si="119"/>
        <v>1.7964500000000001E-4</v>
      </c>
      <c r="F2515" s="37">
        <f>VLOOKUP(L2515,Mapping!D:H,5,0)</f>
        <v>0</v>
      </c>
      <c r="G2515" t="s">
        <v>562</v>
      </c>
      <c r="H2515" t="s">
        <v>2037</v>
      </c>
      <c r="I2515" t="s">
        <v>2038</v>
      </c>
      <c r="J2515">
        <v>550000</v>
      </c>
      <c r="K2515" t="s">
        <v>666</v>
      </c>
      <c r="L2515">
        <v>553203</v>
      </c>
      <c r="M2515">
        <v>0</v>
      </c>
      <c r="N2515" t="s">
        <v>742</v>
      </c>
      <c r="O2515" t="s">
        <v>565</v>
      </c>
      <c r="P2515">
        <v>0</v>
      </c>
      <c r="Q2515">
        <v>1594.79</v>
      </c>
      <c r="R2515">
        <v>0</v>
      </c>
      <c r="S2515">
        <v>201.66</v>
      </c>
      <c r="T2515">
        <v>0</v>
      </c>
      <c r="U2515">
        <v>1796.45</v>
      </c>
      <c r="V2515">
        <v>0</v>
      </c>
      <c r="W2515">
        <v>1594.79</v>
      </c>
      <c r="X2515">
        <v>0</v>
      </c>
      <c r="Y2515">
        <v>201.66</v>
      </c>
      <c r="Z2515">
        <v>0</v>
      </c>
      <c r="AA2515">
        <v>1796.45</v>
      </c>
    </row>
    <row r="2516" spans="1:27" ht="15" customHeight="1" x14ac:dyDescent="0.25">
      <c r="A2516" s="37" t="str">
        <f t="shared" si="117"/>
        <v>LEEQSF6.1</v>
      </c>
      <c r="B2516" s="37">
        <f>VLOOKUP(L2516,Mapping!D:F,3,0)</f>
        <v>6.1</v>
      </c>
      <c r="C2516" s="37" t="str">
        <f>VLOOKUP(L2516,Mapping!D:G,4,0)</f>
        <v>Accrual</v>
      </c>
      <c r="D2516" s="38">
        <f t="shared" si="118"/>
        <v>0.11115636299999999</v>
      </c>
      <c r="E2516" s="38">
        <f t="shared" si="119"/>
        <v>0.180090269</v>
      </c>
      <c r="F2516" s="37">
        <f>VLOOKUP(L2516,Mapping!D:H,5,0)</f>
        <v>0</v>
      </c>
      <c r="G2516" t="s">
        <v>562</v>
      </c>
      <c r="H2516" t="s">
        <v>2037</v>
      </c>
      <c r="I2516" t="s">
        <v>2038</v>
      </c>
      <c r="J2516">
        <v>550000</v>
      </c>
      <c r="K2516" t="s">
        <v>666</v>
      </c>
      <c r="L2516">
        <v>553208</v>
      </c>
      <c r="M2516">
        <v>0</v>
      </c>
      <c r="N2516" t="s">
        <v>679</v>
      </c>
      <c r="O2516" t="s">
        <v>565</v>
      </c>
      <c r="P2516">
        <v>0</v>
      </c>
      <c r="Q2516">
        <v>689339.06</v>
      </c>
      <c r="R2516">
        <v>0</v>
      </c>
      <c r="S2516">
        <v>1111563.6299999999</v>
      </c>
      <c r="T2516">
        <v>0</v>
      </c>
      <c r="U2516">
        <v>1800902.69</v>
      </c>
      <c r="V2516">
        <v>0</v>
      </c>
      <c r="W2516">
        <v>689339.06</v>
      </c>
      <c r="X2516">
        <v>0</v>
      </c>
      <c r="Y2516">
        <v>1111563.6299999999</v>
      </c>
      <c r="Z2516">
        <v>0</v>
      </c>
      <c r="AA2516">
        <v>1800902.69</v>
      </c>
    </row>
    <row r="2517" spans="1:27" ht="15" customHeight="1" x14ac:dyDescent="0.25">
      <c r="A2517" s="37" t="str">
        <f t="shared" si="117"/>
        <v>LEEQSFIgnore</v>
      </c>
      <c r="B2517" s="37" t="str">
        <f>VLOOKUP(L2517,Mapping!D:F,3,0)</f>
        <v>Ignore</v>
      </c>
      <c r="C2517" s="37" t="str">
        <f>VLOOKUP(L2517,Mapping!D:G,4,0)</f>
        <v>Mirror</v>
      </c>
      <c r="D2517" s="38">
        <f t="shared" si="118"/>
        <v>-1.1800000000000001E-3</v>
      </c>
      <c r="E2517" s="38">
        <f t="shared" si="119"/>
        <v>-1.1800000000000001E-3</v>
      </c>
      <c r="F2517" s="37">
        <f>VLOOKUP(L2517,Mapping!D:H,5,0)</f>
        <v>0</v>
      </c>
      <c r="G2517" t="s">
        <v>562</v>
      </c>
      <c r="H2517" t="s">
        <v>2037</v>
      </c>
      <c r="I2517" t="s">
        <v>2038</v>
      </c>
      <c r="J2517">
        <v>550000</v>
      </c>
      <c r="K2517" t="s">
        <v>666</v>
      </c>
      <c r="L2517">
        <v>553213</v>
      </c>
      <c r="M2517">
        <v>0</v>
      </c>
      <c r="N2517" t="s">
        <v>680</v>
      </c>
      <c r="O2517" t="s">
        <v>565</v>
      </c>
      <c r="P2517">
        <v>0</v>
      </c>
      <c r="Q2517">
        <v>0</v>
      </c>
      <c r="R2517">
        <v>-11800</v>
      </c>
      <c r="S2517">
        <v>0</v>
      </c>
      <c r="T2517">
        <v>-11800</v>
      </c>
      <c r="U2517">
        <v>0</v>
      </c>
      <c r="V2517">
        <v>0</v>
      </c>
      <c r="W2517">
        <v>0</v>
      </c>
      <c r="X2517">
        <v>-11800</v>
      </c>
      <c r="Y2517">
        <v>0</v>
      </c>
      <c r="Z2517">
        <v>-11800</v>
      </c>
      <c r="AA2517">
        <v>0</v>
      </c>
    </row>
    <row r="2518" spans="1:27" ht="15" customHeight="1" x14ac:dyDescent="0.25">
      <c r="A2518" s="37" t="str">
        <f t="shared" si="117"/>
        <v>LEEQSFIgnore</v>
      </c>
      <c r="B2518" s="37" t="str">
        <f>VLOOKUP(L2518,Mapping!D:F,3,0)</f>
        <v>Ignore</v>
      </c>
      <c r="C2518" s="37" t="str">
        <f>VLOOKUP(L2518,Mapping!D:G,4,0)</f>
        <v>Mirror</v>
      </c>
      <c r="D2518" s="38">
        <f t="shared" si="118"/>
        <v>-7.0992999999999989E-5</v>
      </c>
      <c r="E2518" s="38">
        <f t="shared" si="119"/>
        <v>-2.04759E-4</v>
      </c>
      <c r="F2518" s="37">
        <f>VLOOKUP(L2518,Mapping!D:H,5,0)</f>
        <v>0</v>
      </c>
      <c r="G2518" t="s">
        <v>562</v>
      </c>
      <c r="H2518" t="s">
        <v>2037</v>
      </c>
      <c r="I2518" t="s">
        <v>2038</v>
      </c>
      <c r="J2518">
        <v>550000</v>
      </c>
      <c r="K2518" t="s">
        <v>666</v>
      </c>
      <c r="L2518">
        <v>553219</v>
      </c>
      <c r="M2518">
        <v>0</v>
      </c>
      <c r="N2518" t="s">
        <v>865</v>
      </c>
      <c r="O2518" t="s">
        <v>565</v>
      </c>
      <c r="P2518">
        <v>-1337.66</v>
      </c>
      <c r="Q2518">
        <v>0</v>
      </c>
      <c r="R2518">
        <v>-709.93</v>
      </c>
      <c r="S2518">
        <v>0</v>
      </c>
      <c r="T2518">
        <v>-2047.59</v>
      </c>
      <c r="U2518">
        <v>0</v>
      </c>
      <c r="V2518">
        <v>-1337.66</v>
      </c>
      <c r="W2518">
        <v>0</v>
      </c>
      <c r="X2518">
        <v>-709.93</v>
      </c>
      <c r="Y2518">
        <v>0</v>
      </c>
      <c r="Z2518">
        <v>-2047.59</v>
      </c>
      <c r="AA2518">
        <v>0</v>
      </c>
    </row>
    <row r="2519" spans="1:27" ht="15" customHeight="1" x14ac:dyDescent="0.25">
      <c r="A2519" s="37" t="str">
        <f t="shared" si="117"/>
        <v>LEEQSF6.1a</v>
      </c>
      <c r="B2519" s="37" t="str">
        <f>VLOOKUP(L2519,Mapping!D:F,3,0)</f>
        <v>6.1a</v>
      </c>
      <c r="C2519" s="37" t="str">
        <f>VLOOKUP(L2519,Mapping!D:G,4,0)</f>
        <v>Accrual</v>
      </c>
      <c r="D2519" s="38">
        <f t="shared" si="118"/>
        <v>-7.1582E-3</v>
      </c>
      <c r="E2519" s="38">
        <f t="shared" si="119"/>
        <v>-1.35292E-2</v>
      </c>
      <c r="F2519" s="37">
        <f>VLOOKUP(L2519,Mapping!D:H,5,0)</f>
        <v>0</v>
      </c>
      <c r="G2519" t="s">
        <v>562</v>
      </c>
      <c r="H2519" t="s">
        <v>2037</v>
      </c>
      <c r="I2519" t="s">
        <v>2038</v>
      </c>
      <c r="J2519">
        <v>550000</v>
      </c>
      <c r="K2519" t="s">
        <v>666</v>
      </c>
      <c r="L2519">
        <v>553227</v>
      </c>
      <c r="M2519">
        <v>0</v>
      </c>
      <c r="N2519" t="s">
        <v>832</v>
      </c>
      <c r="O2519" t="s">
        <v>565</v>
      </c>
      <c r="P2519">
        <v>-63710</v>
      </c>
      <c r="Q2519">
        <v>0</v>
      </c>
      <c r="R2519">
        <v>-71582</v>
      </c>
      <c r="S2519">
        <v>0</v>
      </c>
      <c r="T2519">
        <v>-135292</v>
      </c>
      <c r="U2519">
        <v>0</v>
      </c>
      <c r="V2519">
        <v>-63710</v>
      </c>
      <c r="W2519">
        <v>0</v>
      </c>
      <c r="X2519">
        <v>-71582</v>
      </c>
      <c r="Y2519">
        <v>0</v>
      </c>
      <c r="Z2519">
        <v>-135292</v>
      </c>
      <c r="AA2519">
        <v>0</v>
      </c>
    </row>
    <row r="2520" spans="1:27" ht="15" customHeight="1" x14ac:dyDescent="0.25">
      <c r="A2520" s="37" t="str">
        <f t="shared" si="117"/>
        <v>LEEQSF6.1a</v>
      </c>
      <c r="B2520" s="37" t="str">
        <f>VLOOKUP(L2520,Mapping!D:F,3,0)</f>
        <v>6.1a</v>
      </c>
      <c r="C2520" s="37" t="str">
        <f>VLOOKUP(L2520,Mapping!D:G,4,0)</f>
        <v>Accrual</v>
      </c>
      <c r="D2520" s="38">
        <f t="shared" si="118"/>
        <v>7.3802899999999996E-4</v>
      </c>
      <c r="E2520" s="38">
        <f t="shared" si="119"/>
        <v>2.8745590000000001E-3</v>
      </c>
      <c r="F2520" s="37">
        <f>VLOOKUP(L2520,Mapping!D:H,5,0)</f>
        <v>0</v>
      </c>
      <c r="G2520" t="s">
        <v>562</v>
      </c>
      <c r="H2520" t="s">
        <v>2037</v>
      </c>
      <c r="I2520" t="s">
        <v>2038</v>
      </c>
      <c r="J2520">
        <v>550000</v>
      </c>
      <c r="K2520" t="s">
        <v>666</v>
      </c>
      <c r="L2520">
        <v>553274</v>
      </c>
      <c r="M2520">
        <v>0</v>
      </c>
      <c r="N2520" t="s">
        <v>731</v>
      </c>
      <c r="O2520" t="s">
        <v>565</v>
      </c>
      <c r="P2520">
        <v>0</v>
      </c>
      <c r="Q2520">
        <v>21365.3</v>
      </c>
      <c r="R2520">
        <v>0</v>
      </c>
      <c r="S2520">
        <v>7380.29</v>
      </c>
      <c r="T2520">
        <v>0</v>
      </c>
      <c r="U2520">
        <v>28745.59</v>
      </c>
      <c r="V2520">
        <v>0</v>
      </c>
      <c r="W2520">
        <v>21365.3</v>
      </c>
      <c r="X2520">
        <v>0</v>
      </c>
      <c r="Y2520">
        <v>7380.29</v>
      </c>
      <c r="Z2520">
        <v>0</v>
      </c>
      <c r="AA2520">
        <v>28745.59</v>
      </c>
    </row>
    <row r="2521" spans="1:27" ht="15" customHeight="1" x14ac:dyDescent="0.25">
      <c r="A2521" s="37" t="str">
        <f t="shared" si="117"/>
        <v>LEEQSF6.1a</v>
      </c>
      <c r="B2521" s="37" t="str">
        <f>VLOOKUP(L2521,Mapping!D:F,3,0)</f>
        <v>6.1a</v>
      </c>
      <c r="C2521" s="37" t="str">
        <f>VLOOKUP(L2521,Mapping!D:G,4,0)</f>
        <v>Accrual</v>
      </c>
      <c r="D2521" s="38">
        <f t="shared" si="118"/>
        <v>-9.8572900000000008E-4</v>
      </c>
      <c r="E2521" s="38">
        <f t="shared" si="119"/>
        <v>-1.889288E-3</v>
      </c>
      <c r="F2521" s="37">
        <f>VLOOKUP(L2521,Mapping!D:H,5,0)</f>
        <v>0</v>
      </c>
      <c r="G2521" t="s">
        <v>562</v>
      </c>
      <c r="H2521" t="s">
        <v>2037</v>
      </c>
      <c r="I2521" t="s">
        <v>2038</v>
      </c>
      <c r="J2521">
        <v>550000</v>
      </c>
      <c r="K2521" t="s">
        <v>666</v>
      </c>
      <c r="L2521">
        <v>554526</v>
      </c>
      <c r="M2521">
        <v>0</v>
      </c>
      <c r="N2521" t="s">
        <v>681</v>
      </c>
      <c r="O2521" t="s">
        <v>565</v>
      </c>
      <c r="P2521">
        <v>-9035.59</v>
      </c>
      <c r="Q2521">
        <v>0</v>
      </c>
      <c r="R2521">
        <v>-9857.2900000000009</v>
      </c>
      <c r="S2521">
        <v>0</v>
      </c>
      <c r="T2521">
        <v>-18892.88</v>
      </c>
      <c r="U2521">
        <v>0</v>
      </c>
      <c r="V2521">
        <v>-9035.59</v>
      </c>
      <c r="W2521">
        <v>0</v>
      </c>
      <c r="X2521">
        <v>-9857.2900000000009</v>
      </c>
      <c r="Y2521">
        <v>0</v>
      </c>
      <c r="Z2521">
        <v>-18892.88</v>
      </c>
      <c r="AA2521">
        <v>0</v>
      </c>
    </row>
    <row r="2522" spans="1:27" ht="15" customHeight="1" x14ac:dyDescent="0.25">
      <c r="A2522" s="37" t="str">
        <f t="shared" si="117"/>
        <v>LEEQSFIgnore</v>
      </c>
      <c r="B2522" s="37" t="str">
        <f>VLOOKUP(L2522,Mapping!D:F,3,0)</f>
        <v>Ignore</v>
      </c>
      <c r="C2522" s="37" t="str">
        <f>VLOOKUP(L2522,Mapping!D:G,4,0)</f>
        <v>Mirror</v>
      </c>
      <c r="D2522" s="38">
        <f t="shared" si="118"/>
        <v>-5.4142100000000005E-4</v>
      </c>
      <c r="E2522" s="38">
        <f t="shared" si="119"/>
        <v>-5.6207100000000003E-4</v>
      </c>
      <c r="F2522" s="37">
        <f>VLOOKUP(L2522,Mapping!D:H,5,0)</f>
        <v>0</v>
      </c>
      <c r="G2522" t="s">
        <v>562</v>
      </c>
      <c r="H2522" t="s">
        <v>2037</v>
      </c>
      <c r="I2522" t="s">
        <v>2038</v>
      </c>
      <c r="J2522">
        <v>550000</v>
      </c>
      <c r="K2522" t="s">
        <v>666</v>
      </c>
      <c r="L2522">
        <v>554527</v>
      </c>
      <c r="M2522">
        <v>0</v>
      </c>
      <c r="N2522" t="s">
        <v>682</v>
      </c>
      <c r="O2522" t="s">
        <v>565</v>
      </c>
      <c r="P2522">
        <v>-206.5</v>
      </c>
      <c r="Q2522">
        <v>0</v>
      </c>
      <c r="R2522">
        <v>-5414.21</v>
      </c>
      <c r="S2522">
        <v>0</v>
      </c>
      <c r="T2522">
        <v>-5620.71</v>
      </c>
      <c r="U2522">
        <v>0</v>
      </c>
      <c r="V2522">
        <v>-206.5</v>
      </c>
      <c r="W2522">
        <v>0</v>
      </c>
      <c r="X2522">
        <v>-5414.21</v>
      </c>
      <c r="Y2522">
        <v>0</v>
      </c>
      <c r="Z2522">
        <v>-5620.71</v>
      </c>
      <c r="AA2522">
        <v>0</v>
      </c>
    </row>
    <row r="2523" spans="1:27" ht="15" customHeight="1" x14ac:dyDescent="0.25">
      <c r="A2523" s="37" t="str">
        <f t="shared" si="117"/>
        <v>LEEQSFIgnore</v>
      </c>
      <c r="B2523" s="37" t="str">
        <f>VLOOKUP(L2523,Mapping!D:F,3,0)</f>
        <v>Ignore</v>
      </c>
      <c r="C2523" s="37" t="str">
        <f>VLOOKUP(L2523,Mapping!D:G,4,0)</f>
        <v>Mirror</v>
      </c>
      <c r="D2523" s="38">
        <f t="shared" si="118"/>
        <v>-4.7475200000000005E-4</v>
      </c>
      <c r="E2523" s="38">
        <f t="shared" si="119"/>
        <v>-1.652548E-3</v>
      </c>
      <c r="F2523" s="37">
        <f>VLOOKUP(L2523,Mapping!D:H,5,0)</f>
        <v>0</v>
      </c>
      <c r="G2523" t="s">
        <v>562</v>
      </c>
      <c r="H2523" t="s">
        <v>2037</v>
      </c>
      <c r="I2523" t="s">
        <v>2038</v>
      </c>
      <c r="J2523">
        <v>550000</v>
      </c>
      <c r="K2523" t="s">
        <v>666</v>
      </c>
      <c r="L2523">
        <v>555104</v>
      </c>
      <c r="M2523">
        <v>0</v>
      </c>
      <c r="N2523" t="s">
        <v>683</v>
      </c>
      <c r="O2523" t="s">
        <v>565</v>
      </c>
      <c r="P2523">
        <v>-11777.96</v>
      </c>
      <c r="Q2523">
        <v>0</v>
      </c>
      <c r="R2523">
        <v>-4747.5200000000004</v>
      </c>
      <c r="S2523">
        <v>0</v>
      </c>
      <c r="T2523">
        <v>-16525.48</v>
      </c>
      <c r="U2523">
        <v>0</v>
      </c>
      <c r="V2523">
        <v>-11777.96</v>
      </c>
      <c r="W2523">
        <v>0</v>
      </c>
      <c r="X2523">
        <v>-4747.5200000000004</v>
      </c>
      <c r="Y2523">
        <v>0</v>
      </c>
      <c r="Z2523">
        <v>-16525.48</v>
      </c>
      <c r="AA2523">
        <v>0</v>
      </c>
    </row>
    <row r="2524" spans="1:27" ht="15" customHeight="1" x14ac:dyDescent="0.25">
      <c r="A2524" s="37" t="str">
        <f t="shared" si="117"/>
        <v>LEEQSF6.1</v>
      </c>
      <c r="B2524" s="37">
        <f>VLOOKUP(L2524,Mapping!D:F,3,0)</f>
        <v>6.1</v>
      </c>
      <c r="C2524" s="37" t="str">
        <f>VLOOKUP(L2524,Mapping!D:G,4,0)</f>
        <v>Accrual</v>
      </c>
      <c r="D2524" s="38">
        <f t="shared" si="118"/>
        <v>-0.110730174</v>
      </c>
      <c r="E2524" s="38">
        <f t="shared" si="119"/>
        <v>-0.17966408</v>
      </c>
      <c r="F2524" s="37">
        <f>VLOOKUP(L2524,Mapping!D:H,5,0)</f>
        <v>0</v>
      </c>
      <c r="G2524" t="s">
        <v>562</v>
      </c>
      <c r="H2524" t="s">
        <v>2037</v>
      </c>
      <c r="I2524" t="s">
        <v>2038</v>
      </c>
      <c r="J2524">
        <v>550000</v>
      </c>
      <c r="K2524" t="s">
        <v>666</v>
      </c>
      <c r="L2524">
        <v>555157</v>
      </c>
      <c r="M2524">
        <v>0</v>
      </c>
      <c r="N2524" t="s">
        <v>684</v>
      </c>
      <c r="O2524" t="s">
        <v>565</v>
      </c>
      <c r="P2524">
        <v>-689339.06</v>
      </c>
      <c r="Q2524">
        <v>0</v>
      </c>
      <c r="R2524">
        <v>-1107301.74</v>
      </c>
      <c r="S2524">
        <v>0</v>
      </c>
      <c r="T2524">
        <v>-1796640.8</v>
      </c>
      <c r="U2524">
        <v>0</v>
      </c>
      <c r="V2524">
        <v>-689339.06</v>
      </c>
      <c r="W2524">
        <v>0</v>
      </c>
      <c r="X2524">
        <v>-1107301.74</v>
      </c>
      <c r="Y2524">
        <v>0</v>
      </c>
      <c r="Z2524">
        <v>-1796640.8</v>
      </c>
      <c r="AA2524">
        <v>0</v>
      </c>
    </row>
    <row r="2525" spans="1:27" ht="15" customHeight="1" x14ac:dyDescent="0.25">
      <c r="A2525" s="37" t="str">
        <f t="shared" si="117"/>
        <v>LEEQSF6.1</v>
      </c>
      <c r="B2525" s="37">
        <f>VLOOKUP(L2525,Mapping!D:F,3,0)</f>
        <v>6.1</v>
      </c>
      <c r="C2525" s="37" t="str">
        <f>VLOOKUP(L2525,Mapping!D:G,4,0)</f>
        <v>Accrual</v>
      </c>
      <c r="D2525" s="38">
        <f t="shared" si="118"/>
        <v>-4.2618900000000005E-4</v>
      </c>
      <c r="E2525" s="38">
        <f t="shared" si="119"/>
        <v>-4.2618900000000005E-4</v>
      </c>
      <c r="F2525" s="37">
        <f>VLOOKUP(L2525,Mapping!D:H,5,0)</f>
        <v>0</v>
      </c>
      <c r="G2525" t="s">
        <v>562</v>
      </c>
      <c r="H2525" t="s">
        <v>2037</v>
      </c>
      <c r="I2525" t="s">
        <v>2038</v>
      </c>
      <c r="J2525">
        <v>550000</v>
      </c>
      <c r="K2525" t="s">
        <v>666</v>
      </c>
      <c r="L2525">
        <v>555159</v>
      </c>
      <c r="M2525">
        <v>0</v>
      </c>
      <c r="N2525" t="s">
        <v>2813</v>
      </c>
      <c r="O2525" t="s">
        <v>565</v>
      </c>
      <c r="P2525">
        <v>0</v>
      </c>
      <c r="Q2525">
        <v>0</v>
      </c>
      <c r="R2525">
        <v>-4261.8900000000003</v>
      </c>
      <c r="S2525">
        <v>0</v>
      </c>
      <c r="T2525">
        <v>-4261.8900000000003</v>
      </c>
      <c r="U2525">
        <v>0</v>
      </c>
      <c r="V2525">
        <v>0</v>
      </c>
      <c r="W2525">
        <v>0</v>
      </c>
      <c r="X2525">
        <v>-4261.8900000000003</v>
      </c>
      <c r="Y2525">
        <v>0</v>
      </c>
      <c r="Z2525">
        <v>-4261.8900000000003</v>
      </c>
      <c r="AA2525">
        <v>0</v>
      </c>
    </row>
    <row r="2526" spans="1:27" ht="15" customHeight="1" x14ac:dyDescent="0.25">
      <c r="A2526" s="37" t="str">
        <f t="shared" si="117"/>
        <v>LEEQSFIgnore</v>
      </c>
      <c r="B2526" s="37" t="str">
        <f>VLOOKUP(L2526,Mapping!D:F,3,0)</f>
        <v>Ignore</v>
      </c>
      <c r="C2526" s="37" t="str">
        <f>VLOOKUP(L2526,Mapping!D:G,4,0)</f>
        <v>Mirror</v>
      </c>
      <c r="D2526" s="38">
        <f t="shared" si="118"/>
        <v>-5.6719499999999994E-4</v>
      </c>
      <c r="E2526" s="38">
        <f t="shared" si="119"/>
        <v>-7.2646499999999992E-4</v>
      </c>
      <c r="F2526" s="37">
        <f>VLOOKUP(L2526,Mapping!D:H,5,0)</f>
        <v>0</v>
      </c>
      <c r="G2526" t="s">
        <v>562</v>
      </c>
      <c r="H2526" t="s">
        <v>2037</v>
      </c>
      <c r="I2526" t="s">
        <v>2038</v>
      </c>
      <c r="J2526">
        <v>550000</v>
      </c>
      <c r="K2526" t="s">
        <v>666</v>
      </c>
      <c r="L2526">
        <v>555204</v>
      </c>
      <c r="M2526">
        <v>0</v>
      </c>
      <c r="N2526" t="s">
        <v>685</v>
      </c>
      <c r="O2526" t="s">
        <v>565</v>
      </c>
      <c r="P2526">
        <v>-1592.7</v>
      </c>
      <c r="Q2526">
        <v>0</v>
      </c>
      <c r="R2526">
        <v>-5671.95</v>
      </c>
      <c r="S2526">
        <v>0</v>
      </c>
      <c r="T2526">
        <v>-7264.65</v>
      </c>
      <c r="U2526">
        <v>0</v>
      </c>
      <c r="V2526">
        <v>-1592.7</v>
      </c>
      <c r="W2526">
        <v>0</v>
      </c>
      <c r="X2526">
        <v>-5671.95</v>
      </c>
      <c r="Y2526">
        <v>0</v>
      </c>
      <c r="Z2526">
        <v>-7264.65</v>
      </c>
      <c r="AA2526">
        <v>0</v>
      </c>
    </row>
    <row r="2527" spans="1:27" ht="15" customHeight="1" x14ac:dyDescent="0.25">
      <c r="A2527" s="37" t="str">
        <f t="shared" si="117"/>
        <v>LEEQSF6.1a</v>
      </c>
      <c r="B2527" s="37" t="str">
        <f>VLOOKUP(L2527,Mapping!D:F,3,0)</f>
        <v>6.1a</v>
      </c>
      <c r="C2527" s="37" t="str">
        <f>VLOOKUP(L2527,Mapping!D:G,4,0)</f>
        <v>Accrual</v>
      </c>
      <c r="D2527" s="38">
        <f t="shared" si="118"/>
        <v>-7.2979339999999998E-3</v>
      </c>
      <c r="E2527" s="38">
        <f t="shared" si="119"/>
        <v>-1.350724E-2</v>
      </c>
      <c r="F2527" s="37">
        <f>VLOOKUP(L2527,Mapping!D:H,5,0)</f>
        <v>0</v>
      </c>
      <c r="G2527" t="s">
        <v>562</v>
      </c>
      <c r="H2527" t="s">
        <v>2037</v>
      </c>
      <c r="I2527" t="s">
        <v>2038</v>
      </c>
      <c r="J2527">
        <v>550000</v>
      </c>
      <c r="K2527" t="s">
        <v>666</v>
      </c>
      <c r="L2527">
        <v>555597</v>
      </c>
      <c r="M2527">
        <v>0</v>
      </c>
      <c r="N2527" t="s">
        <v>686</v>
      </c>
      <c r="O2527" t="s">
        <v>565</v>
      </c>
      <c r="P2527">
        <v>-62093.06</v>
      </c>
      <c r="Q2527">
        <v>0</v>
      </c>
      <c r="R2527">
        <v>-72979.34</v>
      </c>
      <c r="S2527">
        <v>0</v>
      </c>
      <c r="T2527">
        <v>-135072.4</v>
      </c>
      <c r="U2527">
        <v>0</v>
      </c>
      <c r="V2527">
        <v>-62093.06</v>
      </c>
      <c r="W2527">
        <v>0</v>
      </c>
      <c r="X2527">
        <v>-72979.34</v>
      </c>
      <c r="Y2527">
        <v>0</v>
      </c>
      <c r="Z2527">
        <v>-135072.4</v>
      </c>
      <c r="AA2527">
        <v>0</v>
      </c>
    </row>
    <row r="2528" spans="1:27" ht="15" customHeight="1" x14ac:dyDescent="0.25">
      <c r="A2528" s="37" t="str">
        <f t="shared" si="117"/>
        <v>LEEQSF6.1a</v>
      </c>
      <c r="B2528" s="37" t="str">
        <f>VLOOKUP(L2528,Mapping!D:F,3,0)</f>
        <v>6.1a</v>
      </c>
      <c r="C2528" s="37" t="str">
        <f>VLOOKUP(L2528,Mapping!D:G,4,0)</f>
        <v>Accrual</v>
      </c>
      <c r="D2528" s="38">
        <f t="shared" si="118"/>
        <v>-7.2979339999999998E-3</v>
      </c>
      <c r="E2528" s="38">
        <f t="shared" si="119"/>
        <v>-1.350724E-2</v>
      </c>
      <c r="F2528" s="37">
        <f>VLOOKUP(L2528,Mapping!D:H,5,0)</f>
        <v>0</v>
      </c>
      <c r="G2528" t="s">
        <v>562</v>
      </c>
      <c r="H2528" t="s">
        <v>2037</v>
      </c>
      <c r="I2528" t="s">
        <v>2038</v>
      </c>
      <c r="J2528">
        <v>550000</v>
      </c>
      <c r="K2528" t="s">
        <v>666</v>
      </c>
      <c r="L2528">
        <v>555598</v>
      </c>
      <c r="M2528">
        <v>0</v>
      </c>
      <c r="N2528" t="s">
        <v>687</v>
      </c>
      <c r="O2528" t="s">
        <v>565</v>
      </c>
      <c r="P2528">
        <v>-62093.06</v>
      </c>
      <c r="Q2528">
        <v>0</v>
      </c>
      <c r="R2528">
        <v>-72979.34</v>
      </c>
      <c r="S2528">
        <v>0</v>
      </c>
      <c r="T2528">
        <v>-135072.4</v>
      </c>
      <c r="U2528">
        <v>0</v>
      </c>
      <c r="V2528">
        <v>-62093.06</v>
      </c>
      <c r="W2528">
        <v>0</v>
      </c>
      <c r="X2528">
        <v>-72979.34</v>
      </c>
      <c r="Y2528">
        <v>0</v>
      </c>
      <c r="Z2528">
        <v>-135072.4</v>
      </c>
      <c r="AA2528">
        <v>0</v>
      </c>
    </row>
    <row r="2529" spans="1:27" ht="15" customHeight="1" x14ac:dyDescent="0.25">
      <c r="A2529" s="37" t="str">
        <f t="shared" si="117"/>
        <v>LEEQSF6.1a</v>
      </c>
      <c r="B2529" s="37" t="str">
        <f>VLOOKUP(L2529,Mapping!D:F,3,0)</f>
        <v>6.1a</v>
      </c>
      <c r="C2529" s="37" t="str">
        <f>VLOOKUP(L2529,Mapping!D:G,4,0)</f>
        <v>Accrual</v>
      </c>
      <c r="D2529" s="38">
        <f t="shared" si="118"/>
        <v>7.481E-6</v>
      </c>
      <c r="E2529" s="38">
        <f t="shared" si="119"/>
        <v>1.3172E-5</v>
      </c>
      <c r="F2529" s="37">
        <f>VLOOKUP(L2529,Mapping!D:H,5,0)</f>
        <v>0</v>
      </c>
      <c r="G2529" t="s">
        <v>562</v>
      </c>
      <c r="H2529" t="s">
        <v>2037</v>
      </c>
      <c r="I2529" t="s">
        <v>2038</v>
      </c>
      <c r="J2529">
        <v>550000</v>
      </c>
      <c r="K2529" t="s">
        <v>666</v>
      </c>
      <c r="L2529">
        <v>555599</v>
      </c>
      <c r="M2529">
        <v>0</v>
      </c>
      <c r="N2529" t="s">
        <v>688</v>
      </c>
      <c r="O2529" t="s">
        <v>565</v>
      </c>
      <c r="P2529">
        <v>0</v>
      </c>
      <c r="Q2529">
        <v>56.91</v>
      </c>
      <c r="R2529">
        <v>0</v>
      </c>
      <c r="S2529">
        <v>74.81</v>
      </c>
      <c r="T2529">
        <v>0</v>
      </c>
      <c r="U2529">
        <v>131.72</v>
      </c>
      <c r="V2529">
        <v>0</v>
      </c>
      <c r="W2529">
        <v>56.91</v>
      </c>
      <c r="X2529">
        <v>0</v>
      </c>
      <c r="Y2529">
        <v>74.81</v>
      </c>
      <c r="Z2529">
        <v>0</v>
      </c>
      <c r="AA2529">
        <v>131.72</v>
      </c>
    </row>
    <row r="2530" spans="1:27" ht="15" customHeight="1" x14ac:dyDescent="0.25">
      <c r="A2530" s="37" t="str">
        <f t="shared" si="117"/>
        <v>LEEQSF6.1a</v>
      </c>
      <c r="B2530" s="37" t="str">
        <f>VLOOKUP(L2530,Mapping!D:F,3,0)</f>
        <v>6.1a</v>
      </c>
      <c r="C2530" s="37" t="str">
        <f>VLOOKUP(L2530,Mapping!D:G,4,0)</f>
        <v>Accrual</v>
      </c>
      <c r="D2530" s="38">
        <f t="shared" si="118"/>
        <v>7.481E-6</v>
      </c>
      <c r="E2530" s="38">
        <f t="shared" si="119"/>
        <v>1.3172E-5</v>
      </c>
      <c r="F2530" s="37">
        <f>VLOOKUP(L2530,Mapping!D:H,5,0)</f>
        <v>0</v>
      </c>
      <c r="G2530" t="s">
        <v>562</v>
      </c>
      <c r="H2530" t="s">
        <v>2037</v>
      </c>
      <c r="I2530" t="s">
        <v>2038</v>
      </c>
      <c r="J2530">
        <v>550000</v>
      </c>
      <c r="K2530" t="s">
        <v>666</v>
      </c>
      <c r="L2530">
        <v>555600</v>
      </c>
      <c r="M2530">
        <v>0</v>
      </c>
      <c r="N2530" t="s">
        <v>689</v>
      </c>
      <c r="O2530" t="s">
        <v>565</v>
      </c>
      <c r="P2530">
        <v>0</v>
      </c>
      <c r="Q2530">
        <v>56.91</v>
      </c>
      <c r="R2530">
        <v>0</v>
      </c>
      <c r="S2530">
        <v>74.81</v>
      </c>
      <c r="T2530">
        <v>0</v>
      </c>
      <c r="U2530">
        <v>131.72</v>
      </c>
      <c r="V2530">
        <v>0</v>
      </c>
      <c r="W2530">
        <v>56.91</v>
      </c>
      <c r="X2530">
        <v>0</v>
      </c>
      <c r="Y2530">
        <v>74.81</v>
      </c>
      <c r="Z2530">
        <v>0</v>
      </c>
      <c r="AA2530">
        <v>131.72</v>
      </c>
    </row>
    <row r="2531" spans="1:27" ht="15" customHeight="1" x14ac:dyDescent="0.25">
      <c r="A2531" s="37" t="str">
        <f t="shared" si="117"/>
        <v>LEEQSFIgnore</v>
      </c>
      <c r="B2531" s="37" t="str">
        <f>VLOOKUP(L2531,Mapping!D:F,3,0)</f>
        <v>Ignore</v>
      </c>
      <c r="C2531" s="37" t="str">
        <f>VLOOKUP(L2531,Mapping!D:G,4,0)</f>
        <v>Mirror</v>
      </c>
      <c r="D2531" s="38">
        <f t="shared" si="118"/>
        <v>0</v>
      </c>
      <c r="E2531" s="38">
        <f t="shared" si="119"/>
        <v>-4.3080000000000001E-6</v>
      </c>
      <c r="F2531" s="37">
        <f>VLOOKUP(L2531,Mapping!D:H,5,0)</f>
        <v>0</v>
      </c>
      <c r="G2531" t="s">
        <v>562</v>
      </c>
      <c r="H2531" t="s">
        <v>2037</v>
      </c>
      <c r="I2531" t="s">
        <v>2038</v>
      </c>
      <c r="J2531">
        <v>550000</v>
      </c>
      <c r="K2531" t="s">
        <v>666</v>
      </c>
      <c r="L2531">
        <v>556421</v>
      </c>
      <c r="M2531">
        <v>0</v>
      </c>
      <c r="N2531" t="s">
        <v>690</v>
      </c>
      <c r="O2531" t="s">
        <v>565</v>
      </c>
      <c r="P2531">
        <v>-43.08</v>
      </c>
      <c r="Q2531">
        <v>0</v>
      </c>
      <c r="R2531">
        <v>0</v>
      </c>
      <c r="S2531">
        <v>0</v>
      </c>
      <c r="T2531">
        <v>-43.08</v>
      </c>
      <c r="U2531">
        <v>0</v>
      </c>
      <c r="V2531">
        <v>-43.08</v>
      </c>
      <c r="W2531">
        <v>0</v>
      </c>
      <c r="X2531">
        <v>0</v>
      </c>
      <c r="Y2531">
        <v>0</v>
      </c>
      <c r="Z2531">
        <v>-43.08</v>
      </c>
      <c r="AA2531">
        <v>0</v>
      </c>
    </row>
    <row r="2532" spans="1:27" ht="15" customHeight="1" x14ac:dyDescent="0.25">
      <c r="A2532" s="37" t="str">
        <f t="shared" si="117"/>
        <v>LEEQSF6.2</v>
      </c>
      <c r="B2532" s="37">
        <f>VLOOKUP(L2532,Mapping!D:F,3,0)</f>
        <v>6.2</v>
      </c>
      <c r="C2532" s="37" t="str">
        <f>VLOOKUP(L2532,Mapping!D:G,4,0)</f>
        <v>Accrual</v>
      </c>
      <c r="D2532" s="38">
        <f t="shared" si="118"/>
        <v>-8.108841E-2</v>
      </c>
      <c r="E2532" s="38">
        <f t="shared" si="119"/>
        <v>-0.15008028700000001</v>
      </c>
      <c r="F2532" s="37">
        <f>VLOOKUP(L2532,Mapping!D:H,5,0)</f>
        <v>0</v>
      </c>
      <c r="G2532" t="s">
        <v>562</v>
      </c>
      <c r="H2532" t="s">
        <v>2037</v>
      </c>
      <c r="I2532" t="s">
        <v>2038</v>
      </c>
      <c r="J2532">
        <v>555100</v>
      </c>
      <c r="K2532" t="s">
        <v>691</v>
      </c>
      <c r="L2532">
        <v>555100</v>
      </c>
      <c r="M2532">
        <v>0</v>
      </c>
      <c r="N2532" t="s">
        <v>692</v>
      </c>
      <c r="O2532" t="s">
        <v>565</v>
      </c>
      <c r="P2532">
        <v>-689918.77</v>
      </c>
      <c r="Q2532">
        <v>0</v>
      </c>
      <c r="R2532">
        <v>-810884.1</v>
      </c>
      <c r="S2532">
        <v>0</v>
      </c>
      <c r="T2532">
        <v>-1500802.87</v>
      </c>
      <c r="U2532">
        <v>0</v>
      </c>
      <c r="V2532">
        <v>-689918.77</v>
      </c>
      <c r="W2532">
        <v>0</v>
      </c>
      <c r="X2532">
        <v>-810884.1</v>
      </c>
      <c r="Y2532">
        <v>0</v>
      </c>
      <c r="Z2532">
        <v>-1500802.87</v>
      </c>
      <c r="AA2532">
        <v>0</v>
      </c>
    </row>
    <row r="2533" spans="1:27" ht="15" customHeight="1" x14ac:dyDescent="0.25">
      <c r="A2533" s="37" t="str">
        <f t="shared" si="117"/>
        <v>LEEQSF6.2</v>
      </c>
      <c r="B2533" s="37">
        <f>VLOOKUP(L2533,Mapping!D:F,3,0)</f>
        <v>6.2</v>
      </c>
      <c r="C2533" s="37" t="str">
        <f>VLOOKUP(L2533,Mapping!D:G,4,0)</f>
        <v>Accrual</v>
      </c>
      <c r="D2533" s="38">
        <f t="shared" si="118"/>
        <v>8.3109000000000007E-5</v>
      </c>
      <c r="E2533" s="38">
        <f t="shared" si="119"/>
        <v>1.4640599999999999E-4</v>
      </c>
      <c r="F2533" s="37">
        <f>VLOOKUP(L2533,Mapping!D:H,5,0)</f>
        <v>0</v>
      </c>
      <c r="G2533" t="s">
        <v>562</v>
      </c>
      <c r="H2533" t="s">
        <v>2037</v>
      </c>
      <c r="I2533" t="s">
        <v>2038</v>
      </c>
      <c r="J2533">
        <v>555100</v>
      </c>
      <c r="K2533" t="s">
        <v>691</v>
      </c>
      <c r="L2533">
        <v>555329</v>
      </c>
      <c r="M2533">
        <v>0</v>
      </c>
      <c r="N2533" t="s">
        <v>693</v>
      </c>
      <c r="O2533" t="s">
        <v>565</v>
      </c>
      <c r="P2533">
        <v>0</v>
      </c>
      <c r="Q2533">
        <v>632.97</v>
      </c>
      <c r="R2533">
        <v>0</v>
      </c>
      <c r="S2533">
        <v>831.09</v>
      </c>
      <c r="T2533">
        <v>0</v>
      </c>
      <c r="U2533">
        <v>1464.06</v>
      </c>
      <c r="V2533">
        <v>0</v>
      </c>
      <c r="W2533">
        <v>632.97</v>
      </c>
      <c r="X2533">
        <v>0</v>
      </c>
      <c r="Y2533">
        <v>831.09</v>
      </c>
      <c r="Z2533">
        <v>0</v>
      </c>
      <c r="AA2533">
        <v>1464.06</v>
      </c>
    </row>
    <row r="2534" spans="1:27" ht="15" customHeight="1" x14ac:dyDescent="0.25">
      <c r="A2534" s="37" t="str">
        <f t="shared" si="117"/>
        <v>LEEQSFIgnore</v>
      </c>
      <c r="B2534" s="37" t="str">
        <f>VLOOKUP(L2534,Mapping!D:F,3,0)</f>
        <v>Ignore</v>
      </c>
      <c r="C2534" s="37" t="str">
        <f>VLOOKUP(L2534,Mapping!D:G,4,0)</f>
        <v>Ignore</v>
      </c>
      <c r="D2534" s="38">
        <f t="shared" si="118"/>
        <v>0.22923922999999999</v>
      </c>
      <c r="E2534" s="38">
        <f t="shared" si="119"/>
        <v>6.8254460969999995</v>
      </c>
      <c r="F2534" s="37" t="str">
        <f>VLOOKUP(L2534,Mapping!D:H,5,0)</f>
        <v>AUM</v>
      </c>
      <c r="G2534" t="s">
        <v>562</v>
      </c>
      <c r="H2534" t="s">
        <v>2037</v>
      </c>
      <c r="I2534" t="s">
        <v>2038</v>
      </c>
      <c r="J2534">
        <v>800200</v>
      </c>
      <c r="K2534" t="s">
        <v>833</v>
      </c>
      <c r="L2534">
        <v>800201</v>
      </c>
      <c r="M2534">
        <v>0</v>
      </c>
      <c r="N2534" t="s">
        <v>834</v>
      </c>
      <c r="O2534" t="s">
        <v>565</v>
      </c>
      <c r="P2534">
        <v>0</v>
      </c>
      <c r="Q2534">
        <v>65962068.670000002</v>
      </c>
      <c r="R2534">
        <v>0</v>
      </c>
      <c r="S2534">
        <v>2292392.2999999998</v>
      </c>
      <c r="T2534">
        <v>0</v>
      </c>
      <c r="U2534">
        <v>68254460.969999999</v>
      </c>
      <c r="V2534">
        <v>0</v>
      </c>
      <c r="W2534">
        <v>65962068.670000002</v>
      </c>
      <c r="X2534">
        <v>0</v>
      </c>
      <c r="Y2534">
        <v>2292392.2999999998</v>
      </c>
      <c r="Z2534">
        <v>0</v>
      </c>
      <c r="AA2534">
        <v>68254460.969999999</v>
      </c>
    </row>
    <row r="2535" spans="1:27" ht="15" customHeight="1" x14ac:dyDescent="0.25">
      <c r="A2535" s="37" t="str">
        <f t="shared" si="117"/>
        <v>LEEQSFIgnore</v>
      </c>
      <c r="B2535" s="37" t="str">
        <f>VLOOKUP(L2535,Mapping!D:F,3,0)</f>
        <v>Ignore</v>
      </c>
      <c r="C2535" s="37" t="str">
        <f>VLOOKUP(L2535,Mapping!D:G,4,0)</f>
        <v>Ignore</v>
      </c>
      <c r="D2535" s="38">
        <f t="shared" si="118"/>
        <v>-0.22923922999999999</v>
      </c>
      <c r="E2535" s="38">
        <f t="shared" si="119"/>
        <v>-6.8254460969999995</v>
      </c>
      <c r="F2535" s="37" t="str">
        <f>VLOOKUP(L2535,Mapping!D:H,5,0)</f>
        <v>AUM</v>
      </c>
      <c r="G2535" t="s">
        <v>562</v>
      </c>
      <c r="H2535" t="s">
        <v>2037</v>
      </c>
      <c r="I2535" t="s">
        <v>2038</v>
      </c>
      <c r="J2535">
        <v>800200</v>
      </c>
      <c r="K2535" t="s">
        <v>833</v>
      </c>
      <c r="L2535">
        <v>800202</v>
      </c>
      <c r="M2535">
        <v>0</v>
      </c>
      <c r="N2535" t="s">
        <v>835</v>
      </c>
      <c r="O2535" t="s">
        <v>565</v>
      </c>
      <c r="P2535">
        <v>-65962068.670000002</v>
      </c>
      <c r="Q2535">
        <v>0</v>
      </c>
      <c r="R2535">
        <v>-2292392.2999999998</v>
      </c>
      <c r="S2535">
        <v>0</v>
      </c>
      <c r="T2535">
        <v>-68254460.969999999</v>
      </c>
      <c r="U2535">
        <v>0</v>
      </c>
      <c r="V2535">
        <v>-65962068.670000002</v>
      </c>
      <c r="W2535">
        <v>0</v>
      </c>
      <c r="X2535">
        <v>-2292392.2999999998</v>
      </c>
      <c r="Y2535">
        <v>0</v>
      </c>
      <c r="Z2535">
        <v>-68254460.969999999</v>
      </c>
      <c r="AA2535">
        <v>0</v>
      </c>
    </row>
    <row r="2536" spans="1:27" ht="15" customHeight="1" x14ac:dyDescent="0.25">
      <c r="A2536" s="37" t="str">
        <f t="shared" si="117"/>
        <v>LEEQTFIgnore</v>
      </c>
      <c r="B2536" s="37" t="str">
        <f>VLOOKUP(L2536,Mapping!D:F,3,0)</f>
        <v>Ignore</v>
      </c>
      <c r="C2536" s="37" t="str">
        <f>VLOOKUP(L2536,Mapping!D:G,4,0)</f>
        <v>Ignore</v>
      </c>
      <c r="D2536" s="38">
        <f t="shared" si="118"/>
        <v>-30.526577487000001</v>
      </c>
      <c r="E2536" s="38">
        <f t="shared" si="119"/>
        <v>-953.63478271399993</v>
      </c>
      <c r="F2536" s="37" t="str">
        <f>VLOOKUP(L2536,Mapping!D:H,5,0)</f>
        <v>AUM</v>
      </c>
      <c r="G2536" t="s">
        <v>562</v>
      </c>
      <c r="H2536" t="s">
        <v>291</v>
      </c>
      <c r="I2536" t="s">
        <v>1273</v>
      </c>
      <c r="J2536">
        <v>101000</v>
      </c>
      <c r="K2536" t="s">
        <v>720</v>
      </c>
      <c r="L2536">
        <v>101100</v>
      </c>
      <c r="M2536">
        <v>0</v>
      </c>
      <c r="N2536" t="s">
        <v>721</v>
      </c>
      <c r="O2536" t="s">
        <v>565</v>
      </c>
      <c r="P2536">
        <v>-9231082052.2700005</v>
      </c>
      <c r="Q2536">
        <v>0</v>
      </c>
      <c r="R2536">
        <v>-305265774.87</v>
      </c>
      <c r="S2536">
        <v>0</v>
      </c>
      <c r="T2536">
        <v>-9536347827.1399994</v>
      </c>
      <c r="U2536">
        <v>0</v>
      </c>
      <c r="V2536">
        <v>-9231082052.2700005</v>
      </c>
      <c r="W2536">
        <v>0</v>
      </c>
      <c r="X2536">
        <v>-305265774.87</v>
      </c>
      <c r="Y2536">
        <v>0</v>
      </c>
      <c r="Z2536">
        <v>-9536347827.1399994</v>
      </c>
      <c r="AA2536">
        <v>0</v>
      </c>
    </row>
    <row r="2537" spans="1:27" ht="15" customHeight="1" x14ac:dyDescent="0.25">
      <c r="A2537" s="37" t="str">
        <f t="shared" si="117"/>
        <v>LEEQTFIgnore</v>
      </c>
      <c r="B2537" s="37" t="str">
        <f>VLOOKUP(L2537,Mapping!D:F,3,0)</f>
        <v>Ignore</v>
      </c>
      <c r="C2537" s="37" t="str">
        <f>VLOOKUP(L2537,Mapping!D:G,4,0)</f>
        <v>Ignore</v>
      </c>
      <c r="D2537" s="38">
        <f t="shared" si="118"/>
        <v>0</v>
      </c>
      <c r="E2537" s="38">
        <f t="shared" si="119"/>
        <v>-1.0000000000000001E-9</v>
      </c>
      <c r="F2537" s="37" t="str">
        <f>VLOOKUP(L2537,Mapping!D:H,5,0)</f>
        <v>AUM</v>
      </c>
      <c r="G2537" t="s">
        <v>562</v>
      </c>
      <c r="H2537" t="s">
        <v>291</v>
      </c>
      <c r="I2537" t="s">
        <v>1273</v>
      </c>
      <c r="J2537">
        <v>105000</v>
      </c>
      <c r="K2537" t="s">
        <v>568</v>
      </c>
      <c r="L2537">
        <v>105100</v>
      </c>
      <c r="M2537">
        <v>0</v>
      </c>
      <c r="N2537" t="s">
        <v>569</v>
      </c>
      <c r="O2537" t="s">
        <v>565</v>
      </c>
      <c r="P2537">
        <v>-0.01</v>
      </c>
      <c r="Q2537">
        <v>0</v>
      </c>
      <c r="R2537">
        <v>0</v>
      </c>
      <c r="S2537">
        <v>0</v>
      </c>
      <c r="T2537">
        <v>-0.01</v>
      </c>
      <c r="U2537">
        <v>0</v>
      </c>
      <c r="V2537">
        <v>-0.01</v>
      </c>
      <c r="W2537">
        <v>0</v>
      </c>
      <c r="X2537">
        <v>0</v>
      </c>
      <c r="Y2537">
        <v>0</v>
      </c>
      <c r="Z2537">
        <v>-0.01</v>
      </c>
      <c r="AA2537">
        <v>0</v>
      </c>
    </row>
    <row r="2538" spans="1:27" ht="15" customHeight="1" x14ac:dyDescent="0.25">
      <c r="A2538" s="37" t="str">
        <f t="shared" si="117"/>
        <v>LEEQTFIgnore</v>
      </c>
      <c r="B2538" s="37" t="str">
        <f>VLOOKUP(L2538,Mapping!D:F,3,0)</f>
        <v>Ignore</v>
      </c>
      <c r="C2538" s="37" t="str">
        <f>VLOOKUP(L2538,Mapping!D:G,4,0)</f>
        <v>Ignore</v>
      </c>
      <c r="D2538" s="38">
        <f t="shared" si="118"/>
        <v>0</v>
      </c>
      <c r="E2538" s="38">
        <f t="shared" si="119"/>
        <v>1.0000000000000001E-9</v>
      </c>
      <c r="F2538" s="37" t="str">
        <f>VLOOKUP(L2538,Mapping!D:H,5,0)</f>
        <v>AUM</v>
      </c>
      <c r="G2538" t="s">
        <v>562</v>
      </c>
      <c r="H2538" t="s">
        <v>291</v>
      </c>
      <c r="I2538" t="s">
        <v>1273</v>
      </c>
      <c r="J2538">
        <v>110000</v>
      </c>
      <c r="K2538" t="s">
        <v>570</v>
      </c>
      <c r="L2538">
        <v>110100</v>
      </c>
      <c r="M2538">
        <v>0</v>
      </c>
      <c r="N2538" t="s">
        <v>571</v>
      </c>
      <c r="O2538" t="s">
        <v>565</v>
      </c>
      <c r="P2538">
        <v>0</v>
      </c>
      <c r="Q2538">
        <v>0.01</v>
      </c>
      <c r="R2538">
        <v>0</v>
      </c>
      <c r="S2538">
        <v>0</v>
      </c>
      <c r="T2538">
        <v>0</v>
      </c>
      <c r="U2538">
        <v>0.01</v>
      </c>
      <c r="V2538">
        <v>0</v>
      </c>
      <c r="W2538">
        <v>0.01</v>
      </c>
      <c r="X2538">
        <v>0</v>
      </c>
      <c r="Y2538">
        <v>0</v>
      </c>
      <c r="Z2538">
        <v>0</v>
      </c>
      <c r="AA2538">
        <v>0.01</v>
      </c>
    </row>
    <row r="2539" spans="1:27" ht="15" customHeight="1" x14ac:dyDescent="0.25">
      <c r="A2539" s="37" t="str">
        <f t="shared" si="117"/>
        <v>LEEQTFIgnore</v>
      </c>
      <c r="B2539" s="37" t="str">
        <f>VLOOKUP(L2539,Mapping!D:F,3,0)</f>
        <v>Ignore</v>
      </c>
      <c r="C2539" s="37" t="str">
        <f>VLOOKUP(L2539,Mapping!D:G,4,0)</f>
        <v>Ignore</v>
      </c>
      <c r="D2539" s="38">
        <f t="shared" si="118"/>
        <v>0</v>
      </c>
      <c r="E2539" s="38">
        <f t="shared" si="119"/>
        <v>-0.49730504000000003</v>
      </c>
      <c r="F2539" s="37" t="str">
        <f>VLOOKUP(L2539,Mapping!D:H,5,0)</f>
        <v>AUM</v>
      </c>
      <c r="G2539" t="s">
        <v>562</v>
      </c>
      <c r="H2539" t="s">
        <v>291</v>
      </c>
      <c r="I2539" t="s">
        <v>1273</v>
      </c>
      <c r="J2539">
        <v>110000</v>
      </c>
      <c r="K2539" t="s">
        <v>570</v>
      </c>
      <c r="L2539">
        <v>110116</v>
      </c>
      <c r="M2539">
        <v>0</v>
      </c>
      <c r="N2539" t="s">
        <v>573</v>
      </c>
      <c r="O2539" t="s">
        <v>565</v>
      </c>
      <c r="P2539">
        <v>-4973050.4000000004</v>
      </c>
      <c r="Q2539">
        <v>0</v>
      </c>
      <c r="R2539">
        <v>0</v>
      </c>
      <c r="S2539">
        <v>0</v>
      </c>
      <c r="T2539">
        <v>-4973050.4000000004</v>
      </c>
      <c r="U2539">
        <v>0</v>
      </c>
      <c r="V2539">
        <v>-4973050.4000000004</v>
      </c>
      <c r="W2539">
        <v>0</v>
      </c>
      <c r="X2539">
        <v>0</v>
      </c>
      <c r="Y2539">
        <v>0</v>
      </c>
      <c r="Z2539">
        <v>-4973050.4000000004</v>
      </c>
      <c r="AA2539">
        <v>0</v>
      </c>
    </row>
    <row r="2540" spans="1:27" ht="15" customHeight="1" x14ac:dyDescent="0.25">
      <c r="A2540" s="37" t="str">
        <f t="shared" si="117"/>
        <v>LEEQTFIgnore</v>
      </c>
      <c r="B2540" s="37" t="str">
        <f>VLOOKUP(L2540,Mapping!D:F,3,0)</f>
        <v>Ignore</v>
      </c>
      <c r="C2540" s="37" t="str">
        <f>VLOOKUP(L2540,Mapping!D:G,4,0)</f>
        <v>Ignore</v>
      </c>
      <c r="D2540" s="38">
        <f t="shared" si="118"/>
        <v>0</v>
      </c>
      <c r="E2540" s="38">
        <f t="shared" si="119"/>
        <v>-7.4923938999999995E-2</v>
      </c>
      <c r="F2540" s="37" t="str">
        <f>VLOOKUP(L2540,Mapping!D:H,5,0)</f>
        <v>AUM</v>
      </c>
      <c r="G2540" t="s">
        <v>562</v>
      </c>
      <c r="H2540" t="s">
        <v>291</v>
      </c>
      <c r="I2540" t="s">
        <v>1273</v>
      </c>
      <c r="J2540">
        <v>110000</v>
      </c>
      <c r="K2540" t="s">
        <v>570</v>
      </c>
      <c r="L2540">
        <v>110125</v>
      </c>
      <c r="M2540">
        <v>0</v>
      </c>
      <c r="N2540" t="s">
        <v>1315</v>
      </c>
      <c r="O2540" t="s">
        <v>565</v>
      </c>
      <c r="P2540">
        <v>-749239.39</v>
      </c>
      <c r="Q2540">
        <v>0</v>
      </c>
      <c r="R2540">
        <v>0</v>
      </c>
      <c r="S2540">
        <v>0</v>
      </c>
      <c r="T2540">
        <v>-749239.39</v>
      </c>
      <c r="U2540">
        <v>0</v>
      </c>
      <c r="V2540">
        <v>-749239.39</v>
      </c>
      <c r="W2540">
        <v>0</v>
      </c>
      <c r="X2540">
        <v>0</v>
      </c>
      <c r="Y2540">
        <v>0</v>
      </c>
      <c r="Z2540">
        <v>-749239.39</v>
      </c>
      <c r="AA2540">
        <v>0</v>
      </c>
    </row>
    <row r="2541" spans="1:27" ht="15" customHeight="1" x14ac:dyDescent="0.25">
      <c r="A2541" s="37" t="str">
        <f t="shared" si="117"/>
        <v>LEEQTFIgnore</v>
      </c>
      <c r="B2541" s="37" t="str">
        <f>VLOOKUP(L2541,Mapping!D:F,3,0)</f>
        <v>Ignore</v>
      </c>
      <c r="C2541" s="37" t="str">
        <f>VLOOKUP(L2541,Mapping!D:G,4,0)</f>
        <v>Ignore</v>
      </c>
      <c r="D2541" s="38">
        <f t="shared" si="118"/>
        <v>-7.1739629400000009</v>
      </c>
      <c r="E2541" s="38">
        <f t="shared" si="119"/>
        <v>-40.530136650000003</v>
      </c>
      <c r="F2541" s="37" t="str">
        <f>VLOOKUP(L2541,Mapping!D:H,5,0)</f>
        <v>AUM</v>
      </c>
      <c r="G2541" t="s">
        <v>562</v>
      </c>
      <c r="H2541" t="s">
        <v>291</v>
      </c>
      <c r="I2541" t="s">
        <v>1273</v>
      </c>
      <c r="J2541">
        <v>110000</v>
      </c>
      <c r="K2541" t="s">
        <v>570</v>
      </c>
      <c r="L2541">
        <v>110247</v>
      </c>
      <c r="M2541">
        <v>0</v>
      </c>
      <c r="N2541" t="s">
        <v>574</v>
      </c>
      <c r="O2541" t="s">
        <v>565</v>
      </c>
      <c r="P2541">
        <v>-333561737.10000002</v>
      </c>
      <c r="Q2541">
        <v>0</v>
      </c>
      <c r="R2541">
        <v>-71739629.400000006</v>
      </c>
      <c r="S2541">
        <v>0</v>
      </c>
      <c r="T2541">
        <v>-405301366.5</v>
      </c>
      <c r="U2541">
        <v>0</v>
      </c>
      <c r="V2541">
        <v>-333561737.10000002</v>
      </c>
      <c r="W2541">
        <v>0</v>
      </c>
      <c r="X2541">
        <v>-71739629.400000006</v>
      </c>
      <c r="Y2541">
        <v>0</v>
      </c>
      <c r="Z2541">
        <v>-405301366.5</v>
      </c>
      <c r="AA2541">
        <v>0</v>
      </c>
    </row>
    <row r="2542" spans="1:27" ht="15" customHeight="1" x14ac:dyDescent="0.25">
      <c r="A2542" s="37" t="str">
        <f t="shared" si="117"/>
        <v>LEEQTFIgnore</v>
      </c>
      <c r="B2542" s="37" t="str">
        <f>VLOOKUP(L2542,Mapping!D:F,3,0)</f>
        <v>Ignore</v>
      </c>
      <c r="C2542" s="37" t="str">
        <f>VLOOKUP(L2542,Mapping!D:G,4,0)</f>
        <v>Ignore</v>
      </c>
      <c r="D2542" s="38">
        <f t="shared" si="118"/>
        <v>2.1984449999999999E-2</v>
      </c>
      <c r="E2542" s="38">
        <f t="shared" si="119"/>
        <v>-6.6531499999999993E-2</v>
      </c>
      <c r="F2542" s="37" t="str">
        <f>VLOOKUP(L2542,Mapping!D:H,5,0)</f>
        <v>AUM</v>
      </c>
      <c r="G2542" t="s">
        <v>562</v>
      </c>
      <c r="H2542" t="s">
        <v>291</v>
      </c>
      <c r="I2542" t="s">
        <v>1273</v>
      </c>
      <c r="J2542">
        <v>132000</v>
      </c>
      <c r="K2542" t="s">
        <v>575</v>
      </c>
      <c r="L2542">
        <v>132100</v>
      </c>
      <c r="M2542">
        <v>0</v>
      </c>
      <c r="N2542" t="s">
        <v>723</v>
      </c>
      <c r="O2542" t="s">
        <v>565</v>
      </c>
      <c r="P2542">
        <v>-885159.5</v>
      </c>
      <c r="Q2542">
        <v>0</v>
      </c>
      <c r="R2542">
        <v>0</v>
      </c>
      <c r="S2542">
        <v>219844.5</v>
      </c>
      <c r="T2542">
        <v>-665315</v>
      </c>
      <c r="U2542">
        <v>0</v>
      </c>
      <c r="V2542">
        <v>-885159.5</v>
      </c>
      <c r="W2542">
        <v>0</v>
      </c>
      <c r="X2542">
        <v>0</v>
      </c>
      <c r="Y2542">
        <v>219844.5</v>
      </c>
      <c r="Z2542">
        <v>-665315</v>
      </c>
      <c r="AA2542">
        <v>0</v>
      </c>
    </row>
    <row r="2543" spans="1:27" ht="15" customHeight="1" x14ac:dyDescent="0.25">
      <c r="A2543" s="37" t="str">
        <f t="shared" si="117"/>
        <v>LEEQTFIgnore</v>
      </c>
      <c r="B2543" s="37" t="str">
        <f>VLOOKUP(L2543,Mapping!D:F,3,0)</f>
        <v>Ignore</v>
      </c>
      <c r="C2543" s="37" t="str">
        <f>VLOOKUP(L2543,Mapping!D:G,4,0)</f>
        <v>Ignore</v>
      </c>
      <c r="D2543" s="38">
        <f t="shared" si="118"/>
        <v>-0.105322701</v>
      </c>
      <c r="E2543" s="38">
        <f t="shared" si="119"/>
        <v>-3.9731404999999997E-2</v>
      </c>
      <c r="F2543" s="37" t="str">
        <f>VLOOKUP(L2543,Mapping!D:H,5,0)</f>
        <v>AUM</v>
      </c>
      <c r="G2543" t="s">
        <v>562</v>
      </c>
      <c r="H2543" t="s">
        <v>291</v>
      </c>
      <c r="I2543" t="s">
        <v>1273</v>
      </c>
      <c r="J2543">
        <v>132000</v>
      </c>
      <c r="K2543" t="s">
        <v>575</v>
      </c>
      <c r="L2543">
        <v>132121</v>
      </c>
      <c r="M2543">
        <v>0</v>
      </c>
      <c r="N2543" t="s">
        <v>576</v>
      </c>
      <c r="O2543" t="s">
        <v>565</v>
      </c>
      <c r="P2543">
        <v>0</v>
      </c>
      <c r="Q2543">
        <v>655912.95999999996</v>
      </c>
      <c r="R2543">
        <v>-1053227.01</v>
      </c>
      <c r="S2543">
        <v>0</v>
      </c>
      <c r="T2543">
        <v>-397314.05</v>
      </c>
      <c r="U2543">
        <v>0</v>
      </c>
      <c r="V2543">
        <v>0</v>
      </c>
      <c r="W2543">
        <v>655912.95999999996</v>
      </c>
      <c r="X2543">
        <v>-1053227.01</v>
      </c>
      <c r="Y2543">
        <v>0</v>
      </c>
      <c r="Z2543">
        <v>-397314.05</v>
      </c>
      <c r="AA2543">
        <v>0</v>
      </c>
    </row>
    <row r="2544" spans="1:27" ht="15" customHeight="1" x14ac:dyDescent="0.25">
      <c r="A2544" s="37" t="str">
        <f t="shared" si="117"/>
        <v>LEEQTFIgnore</v>
      </c>
      <c r="B2544" s="37" t="str">
        <f>VLOOKUP(L2544,Mapping!D:F,3,0)</f>
        <v>Ignore</v>
      </c>
      <c r="C2544" s="37" t="str">
        <f>VLOOKUP(L2544,Mapping!D:G,4,0)</f>
        <v>Ignore</v>
      </c>
      <c r="D2544" s="38">
        <f t="shared" si="118"/>
        <v>-2.0079201000000001E-2</v>
      </c>
      <c r="E2544" s="38">
        <f t="shared" si="119"/>
        <v>1.4832199999999999E-4</v>
      </c>
      <c r="F2544" s="37" t="str">
        <f>VLOOKUP(L2544,Mapping!D:H,5,0)</f>
        <v>AUM</v>
      </c>
      <c r="G2544" t="s">
        <v>562</v>
      </c>
      <c r="H2544" t="s">
        <v>291</v>
      </c>
      <c r="I2544" t="s">
        <v>1273</v>
      </c>
      <c r="J2544">
        <v>132000</v>
      </c>
      <c r="K2544" t="s">
        <v>575</v>
      </c>
      <c r="L2544">
        <v>132124</v>
      </c>
      <c r="M2544">
        <v>0</v>
      </c>
      <c r="N2544" t="s">
        <v>577</v>
      </c>
      <c r="O2544" t="s">
        <v>565</v>
      </c>
      <c r="P2544">
        <v>0</v>
      </c>
      <c r="Q2544">
        <v>202275.23</v>
      </c>
      <c r="R2544">
        <v>-200792.01</v>
      </c>
      <c r="S2544">
        <v>0</v>
      </c>
      <c r="T2544">
        <v>0</v>
      </c>
      <c r="U2544">
        <v>1483.22</v>
      </c>
      <c r="V2544">
        <v>0</v>
      </c>
      <c r="W2544">
        <v>202275.23</v>
      </c>
      <c r="X2544">
        <v>-200792.01</v>
      </c>
      <c r="Y2544">
        <v>0</v>
      </c>
      <c r="Z2544">
        <v>0</v>
      </c>
      <c r="AA2544">
        <v>1483.22</v>
      </c>
    </row>
    <row r="2545" spans="1:27" ht="15" customHeight="1" x14ac:dyDescent="0.25">
      <c r="A2545" s="37" t="str">
        <f t="shared" si="117"/>
        <v>LEEQTFIgnore</v>
      </c>
      <c r="B2545" s="37" t="str">
        <f>VLOOKUP(L2545,Mapping!D:F,3,0)</f>
        <v>Ignore</v>
      </c>
      <c r="C2545" s="37" t="str">
        <f>VLOOKUP(L2545,Mapping!D:G,4,0)</f>
        <v>Ignore</v>
      </c>
      <c r="D2545" s="38">
        <f t="shared" si="118"/>
        <v>-0.73867850800000001</v>
      </c>
      <c r="E2545" s="38">
        <f t="shared" si="119"/>
        <v>-0.73867850800000001</v>
      </c>
      <c r="F2545" s="37" t="str">
        <f>VLOOKUP(L2545,Mapping!D:H,5,0)</f>
        <v>AUM</v>
      </c>
      <c r="G2545" t="s">
        <v>562</v>
      </c>
      <c r="H2545" t="s">
        <v>291</v>
      </c>
      <c r="I2545" t="s">
        <v>1273</v>
      </c>
      <c r="J2545">
        <v>132000</v>
      </c>
      <c r="K2545" t="s">
        <v>575</v>
      </c>
      <c r="L2545">
        <v>132150</v>
      </c>
      <c r="M2545">
        <v>0</v>
      </c>
      <c r="N2545" t="s">
        <v>789</v>
      </c>
      <c r="O2545" t="s">
        <v>565</v>
      </c>
      <c r="P2545">
        <v>0</v>
      </c>
      <c r="Q2545">
        <v>0</v>
      </c>
      <c r="R2545">
        <v>-7386785.0800000001</v>
      </c>
      <c r="S2545">
        <v>0</v>
      </c>
      <c r="T2545">
        <v>-7386785.0800000001</v>
      </c>
      <c r="U2545">
        <v>0</v>
      </c>
      <c r="V2545">
        <v>0</v>
      </c>
      <c r="W2545">
        <v>0</v>
      </c>
      <c r="X2545">
        <v>-7386785.0800000001</v>
      </c>
      <c r="Y2545">
        <v>0</v>
      </c>
      <c r="Z2545">
        <v>-7386785.0800000001</v>
      </c>
      <c r="AA2545">
        <v>0</v>
      </c>
    </row>
    <row r="2546" spans="1:27" ht="15" customHeight="1" x14ac:dyDescent="0.25">
      <c r="A2546" s="37" t="str">
        <f t="shared" si="117"/>
        <v>LEEQTFIgnore</v>
      </c>
      <c r="B2546" s="37" t="str">
        <f>VLOOKUP(L2546,Mapping!D:F,3,0)</f>
        <v>Ignore</v>
      </c>
      <c r="C2546" s="37" t="str">
        <f>VLOOKUP(L2546,Mapping!D:G,4,0)</f>
        <v>Ignore</v>
      </c>
      <c r="D2546" s="38">
        <f t="shared" si="118"/>
        <v>0</v>
      </c>
      <c r="E2546" s="38">
        <f t="shared" si="119"/>
        <v>-1E-3</v>
      </c>
      <c r="F2546" s="37" t="str">
        <f>VLOOKUP(L2546,Mapping!D:H,5,0)</f>
        <v>AUM</v>
      </c>
      <c r="G2546" t="s">
        <v>562</v>
      </c>
      <c r="H2546" t="s">
        <v>291</v>
      </c>
      <c r="I2546" t="s">
        <v>1273</v>
      </c>
      <c r="J2546">
        <v>140000</v>
      </c>
      <c r="K2546" t="s">
        <v>579</v>
      </c>
      <c r="L2546">
        <v>140101</v>
      </c>
      <c r="M2546">
        <v>0</v>
      </c>
      <c r="N2546" t="s">
        <v>1209</v>
      </c>
      <c r="O2546" t="s">
        <v>565</v>
      </c>
      <c r="P2546">
        <v>-10000</v>
      </c>
      <c r="Q2546">
        <v>0</v>
      </c>
      <c r="R2546">
        <v>0</v>
      </c>
      <c r="S2546">
        <v>0</v>
      </c>
      <c r="T2546">
        <v>-10000</v>
      </c>
      <c r="U2546">
        <v>0</v>
      </c>
      <c r="V2546">
        <v>-10000</v>
      </c>
      <c r="W2546">
        <v>0</v>
      </c>
      <c r="X2546">
        <v>0</v>
      </c>
      <c r="Y2546">
        <v>0</v>
      </c>
      <c r="Z2546">
        <v>-10000</v>
      </c>
      <c r="AA2546">
        <v>0</v>
      </c>
    </row>
    <row r="2547" spans="1:27" ht="15" customHeight="1" x14ac:dyDescent="0.25">
      <c r="A2547" s="37" t="str">
        <f t="shared" si="117"/>
        <v>LEEQTFIgnore</v>
      </c>
      <c r="B2547" s="37" t="str">
        <f>VLOOKUP(L2547,Mapping!D:F,3,0)</f>
        <v>Ignore</v>
      </c>
      <c r="C2547" s="37" t="str">
        <f>VLOOKUP(L2547,Mapping!D:G,4,0)</f>
        <v>Ignore</v>
      </c>
      <c r="D2547" s="38">
        <f t="shared" si="118"/>
        <v>0</v>
      </c>
      <c r="E2547" s="38">
        <f t="shared" si="119"/>
        <v>-5.0000000000000001E-4</v>
      </c>
      <c r="F2547" s="37" t="str">
        <f>VLOOKUP(L2547,Mapping!D:H,5,0)</f>
        <v>AUM</v>
      </c>
      <c r="G2547" t="s">
        <v>562</v>
      </c>
      <c r="H2547" t="s">
        <v>291</v>
      </c>
      <c r="I2547" t="s">
        <v>1273</v>
      </c>
      <c r="J2547">
        <v>140000</v>
      </c>
      <c r="K2547" t="s">
        <v>579</v>
      </c>
      <c r="L2547">
        <v>140311</v>
      </c>
      <c r="M2547">
        <v>0</v>
      </c>
      <c r="N2547" t="s">
        <v>1201</v>
      </c>
      <c r="O2547" t="s">
        <v>565</v>
      </c>
      <c r="P2547">
        <v>-5000</v>
      </c>
      <c r="Q2547">
        <v>0</v>
      </c>
      <c r="R2547">
        <v>0</v>
      </c>
      <c r="S2547">
        <v>0</v>
      </c>
      <c r="T2547">
        <v>-5000</v>
      </c>
      <c r="U2547">
        <v>0</v>
      </c>
      <c r="V2547">
        <v>-5000</v>
      </c>
      <c r="W2547">
        <v>0</v>
      </c>
      <c r="X2547">
        <v>0</v>
      </c>
      <c r="Y2547">
        <v>0</v>
      </c>
      <c r="Z2547">
        <v>-5000</v>
      </c>
      <c r="AA2547">
        <v>0</v>
      </c>
    </row>
    <row r="2548" spans="1:27" ht="15" customHeight="1" x14ac:dyDescent="0.25">
      <c r="A2548" s="37" t="str">
        <f t="shared" si="117"/>
        <v>LEEQTFIgnore</v>
      </c>
      <c r="B2548" s="37" t="str">
        <f>VLOOKUP(L2548,Mapping!D:F,3,0)</f>
        <v>Ignore</v>
      </c>
      <c r="C2548" s="37" t="str">
        <f>VLOOKUP(L2548,Mapping!D:G,4,0)</f>
        <v>Ignore</v>
      </c>
      <c r="D2548" s="38">
        <f t="shared" si="118"/>
        <v>6.5879631000000008E-2</v>
      </c>
      <c r="E2548" s="38">
        <f t="shared" si="119"/>
        <v>-9.8756798999999992E-2</v>
      </c>
      <c r="F2548" s="37" t="str">
        <f>VLOOKUP(L2548,Mapping!D:H,5,0)</f>
        <v>AUM</v>
      </c>
      <c r="G2548" t="s">
        <v>562</v>
      </c>
      <c r="H2548" t="s">
        <v>291</v>
      </c>
      <c r="I2548" t="s">
        <v>1273</v>
      </c>
      <c r="J2548">
        <v>140000</v>
      </c>
      <c r="K2548" t="s">
        <v>579</v>
      </c>
      <c r="L2548">
        <v>140500</v>
      </c>
      <c r="M2548">
        <v>0</v>
      </c>
      <c r="N2548" t="s">
        <v>584</v>
      </c>
      <c r="O2548" t="s">
        <v>565</v>
      </c>
      <c r="P2548">
        <v>-1646364.3</v>
      </c>
      <c r="Q2548">
        <v>0</v>
      </c>
      <c r="R2548">
        <v>0</v>
      </c>
      <c r="S2548">
        <v>658796.31000000006</v>
      </c>
      <c r="T2548">
        <v>-987567.99</v>
      </c>
      <c r="U2548">
        <v>0</v>
      </c>
      <c r="V2548">
        <v>-1646364.3</v>
      </c>
      <c r="W2548">
        <v>0</v>
      </c>
      <c r="X2548">
        <v>0</v>
      </c>
      <c r="Y2548">
        <v>658796.31000000006</v>
      </c>
      <c r="Z2548">
        <v>-987567.99</v>
      </c>
      <c r="AA2548">
        <v>0</v>
      </c>
    </row>
    <row r="2549" spans="1:27" ht="15" customHeight="1" x14ac:dyDescent="0.25">
      <c r="A2549" s="37" t="str">
        <f t="shared" si="117"/>
        <v>LEEQTFIgnore</v>
      </c>
      <c r="B2549" s="37" t="str">
        <f>VLOOKUP(L2549,Mapping!D:F,3,0)</f>
        <v>Ignore</v>
      </c>
      <c r="C2549" s="37" t="str">
        <f>VLOOKUP(L2549,Mapping!D:G,4,0)</f>
        <v>Ignore</v>
      </c>
      <c r="D2549" s="38">
        <f t="shared" si="118"/>
        <v>-8.7277039000000001E-2</v>
      </c>
      <c r="E2549" s="38">
        <f t="shared" si="119"/>
        <v>-1.0041139830000001</v>
      </c>
      <c r="F2549" s="37" t="str">
        <f>VLOOKUP(L2549,Mapping!D:H,5,0)</f>
        <v>AUM</v>
      </c>
      <c r="G2549" t="s">
        <v>562</v>
      </c>
      <c r="H2549" t="s">
        <v>291</v>
      </c>
      <c r="I2549" t="s">
        <v>1273</v>
      </c>
      <c r="J2549">
        <v>140000</v>
      </c>
      <c r="K2549" t="s">
        <v>579</v>
      </c>
      <c r="L2549">
        <v>140551</v>
      </c>
      <c r="M2549">
        <v>0</v>
      </c>
      <c r="N2549" t="s">
        <v>926</v>
      </c>
      <c r="O2549" t="s">
        <v>565</v>
      </c>
      <c r="P2549">
        <v>-9168369.4399999995</v>
      </c>
      <c r="Q2549">
        <v>0</v>
      </c>
      <c r="R2549">
        <v>-872770.39</v>
      </c>
      <c r="S2549">
        <v>0</v>
      </c>
      <c r="T2549">
        <v>-10041139.83</v>
      </c>
      <c r="U2549">
        <v>0</v>
      </c>
      <c r="V2549">
        <v>-9168369.4399999995</v>
      </c>
      <c r="W2549">
        <v>0</v>
      </c>
      <c r="X2549">
        <v>-872770.39</v>
      </c>
      <c r="Y2549">
        <v>0</v>
      </c>
      <c r="Z2549">
        <v>-10041139.83</v>
      </c>
      <c r="AA2549">
        <v>0</v>
      </c>
    </row>
    <row r="2550" spans="1:27" ht="15" customHeight="1" x14ac:dyDescent="0.25">
      <c r="A2550" s="37" t="str">
        <f t="shared" si="117"/>
        <v>LEEQTFIgnore</v>
      </c>
      <c r="B2550" s="37" t="str">
        <f>VLOOKUP(L2550,Mapping!D:F,3,0)</f>
        <v>Ignore</v>
      </c>
      <c r="C2550" s="37" t="str">
        <f>VLOOKUP(L2550,Mapping!D:G,4,0)</f>
        <v>Ignore</v>
      </c>
      <c r="D2550" s="38">
        <f t="shared" si="118"/>
        <v>-2.353589E-2</v>
      </c>
      <c r="E2550" s="38">
        <f t="shared" si="119"/>
        <v>-2.9628940000000003E-2</v>
      </c>
      <c r="F2550" s="37" t="str">
        <f>VLOOKUP(L2550,Mapping!D:H,5,0)</f>
        <v>AUM</v>
      </c>
      <c r="G2550" t="s">
        <v>562</v>
      </c>
      <c r="H2550" t="s">
        <v>291</v>
      </c>
      <c r="I2550" t="s">
        <v>1273</v>
      </c>
      <c r="J2550">
        <v>152000</v>
      </c>
      <c r="K2550" t="s">
        <v>585</v>
      </c>
      <c r="L2550">
        <v>152248</v>
      </c>
      <c r="M2550">
        <v>0</v>
      </c>
      <c r="N2550" t="s">
        <v>590</v>
      </c>
      <c r="O2550" t="s">
        <v>565</v>
      </c>
      <c r="P2550">
        <v>-60930.5</v>
      </c>
      <c r="Q2550">
        <v>0</v>
      </c>
      <c r="R2550">
        <v>-235358.9</v>
      </c>
      <c r="S2550">
        <v>0</v>
      </c>
      <c r="T2550">
        <v>-296289.40000000002</v>
      </c>
      <c r="U2550">
        <v>0</v>
      </c>
      <c r="V2550">
        <v>-60930.5</v>
      </c>
      <c r="W2550">
        <v>0</v>
      </c>
      <c r="X2550">
        <v>-235358.9</v>
      </c>
      <c r="Y2550">
        <v>0</v>
      </c>
      <c r="Z2550">
        <v>-296289.40000000002</v>
      </c>
      <c r="AA2550">
        <v>0</v>
      </c>
    </row>
    <row r="2551" spans="1:27" ht="15" customHeight="1" x14ac:dyDescent="0.25">
      <c r="A2551" s="37" t="str">
        <f t="shared" si="117"/>
        <v>LEEQTFIgnore</v>
      </c>
      <c r="B2551" s="37" t="str">
        <f>VLOOKUP(L2551,Mapping!D:F,3,0)</f>
        <v>Ignore</v>
      </c>
      <c r="C2551" s="37" t="str">
        <f>VLOOKUP(L2551,Mapping!D:G,4,0)</f>
        <v>Ignore</v>
      </c>
      <c r="D2551" s="38">
        <f t="shared" si="118"/>
        <v>0</v>
      </c>
      <c r="E2551" s="38">
        <f t="shared" si="119"/>
        <v>-2.7860000000000001E-6</v>
      </c>
      <c r="F2551" s="37" t="str">
        <f>VLOOKUP(L2551,Mapping!D:H,5,0)</f>
        <v>AUM</v>
      </c>
      <c r="G2551" t="s">
        <v>562</v>
      </c>
      <c r="H2551" t="s">
        <v>291</v>
      </c>
      <c r="I2551" t="s">
        <v>1273</v>
      </c>
      <c r="J2551">
        <v>152000</v>
      </c>
      <c r="K2551" t="s">
        <v>585</v>
      </c>
      <c r="L2551">
        <v>152317</v>
      </c>
      <c r="M2551">
        <v>0</v>
      </c>
      <c r="N2551" t="s">
        <v>1204</v>
      </c>
      <c r="O2551" t="s">
        <v>565</v>
      </c>
      <c r="P2551">
        <v>-27.86</v>
      </c>
      <c r="Q2551">
        <v>0</v>
      </c>
      <c r="R2551">
        <v>0</v>
      </c>
      <c r="S2551">
        <v>0</v>
      </c>
      <c r="T2551">
        <v>-27.86</v>
      </c>
      <c r="U2551">
        <v>0</v>
      </c>
      <c r="V2551">
        <v>-27.86</v>
      </c>
      <c r="W2551">
        <v>0</v>
      </c>
      <c r="X2551">
        <v>0</v>
      </c>
      <c r="Y2551">
        <v>0</v>
      </c>
      <c r="Z2551">
        <v>-27.86</v>
      </c>
      <c r="AA2551">
        <v>0</v>
      </c>
    </row>
    <row r="2552" spans="1:27" ht="15" customHeight="1" x14ac:dyDescent="0.25">
      <c r="A2552" s="37" t="str">
        <f t="shared" si="117"/>
        <v>LEEQTFIgnore</v>
      </c>
      <c r="B2552" s="37" t="str">
        <f>VLOOKUP(L2552,Mapping!D:F,3,0)</f>
        <v>Ignore</v>
      </c>
      <c r="C2552" s="37" t="str">
        <f>VLOOKUP(L2552,Mapping!D:G,4,0)</f>
        <v>Ignore</v>
      </c>
      <c r="D2552" s="38">
        <f t="shared" si="118"/>
        <v>248.26401890900001</v>
      </c>
      <c r="E2552" s="38">
        <f t="shared" si="119"/>
        <v>62.805110964999997</v>
      </c>
      <c r="F2552" s="37" t="str">
        <f>VLOOKUP(L2552,Mapping!D:H,5,0)</f>
        <v>AUM</v>
      </c>
      <c r="G2552" t="s">
        <v>562</v>
      </c>
      <c r="H2552" t="s">
        <v>291</v>
      </c>
      <c r="I2552" t="s">
        <v>1273</v>
      </c>
      <c r="J2552">
        <v>160000</v>
      </c>
      <c r="K2552" t="s">
        <v>591</v>
      </c>
      <c r="L2552">
        <v>161100</v>
      </c>
      <c r="M2552">
        <v>0</v>
      </c>
      <c r="N2552" t="s">
        <v>725</v>
      </c>
      <c r="O2552" t="s">
        <v>565</v>
      </c>
      <c r="P2552">
        <v>-1854589079.4400001</v>
      </c>
      <c r="Q2552">
        <v>0</v>
      </c>
      <c r="R2552">
        <v>0</v>
      </c>
      <c r="S2552">
        <v>2482640189.0900002</v>
      </c>
      <c r="T2552">
        <v>0</v>
      </c>
      <c r="U2552">
        <v>628051109.64999998</v>
      </c>
      <c r="V2552">
        <v>-1854589079.4400001</v>
      </c>
      <c r="W2552">
        <v>0</v>
      </c>
      <c r="X2552">
        <v>0</v>
      </c>
      <c r="Y2552">
        <v>2482640189.0900002</v>
      </c>
      <c r="Z2552">
        <v>0</v>
      </c>
      <c r="AA2552">
        <v>628051109.64999998</v>
      </c>
    </row>
    <row r="2553" spans="1:27" ht="15" customHeight="1" x14ac:dyDescent="0.25">
      <c r="A2553" s="37" t="str">
        <f t="shared" si="117"/>
        <v>LEEQTFIgnore</v>
      </c>
      <c r="B2553" s="37" t="str">
        <f>VLOOKUP(L2553,Mapping!D:F,3,0)</f>
        <v>Ignore</v>
      </c>
      <c r="C2553" s="37" t="str">
        <f>VLOOKUP(L2553,Mapping!D:G,4,0)</f>
        <v>Ignore</v>
      </c>
      <c r="D2553" s="38">
        <f t="shared" si="118"/>
        <v>-9.0128000000000002E-5</v>
      </c>
      <c r="E2553" s="38">
        <f t="shared" si="119"/>
        <v>-1.679914E-3</v>
      </c>
      <c r="F2553" s="37" t="str">
        <f>VLOOKUP(L2553,Mapping!D:H,5,0)</f>
        <v>AUM</v>
      </c>
      <c r="G2553" t="s">
        <v>562</v>
      </c>
      <c r="H2553" t="s">
        <v>291</v>
      </c>
      <c r="I2553" t="s">
        <v>1273</v>
      </c>
      <c r="J2553">
        <v>212000</v>
      </c>
      <c r="K2553" t="s">
        <v>595</v>
      </c>
      <c r="L2553">
        <v>210123</v>
      </c>
      <c r="M2553">
        <v>0</v>
      </c>
      <c r="N2553" t="s">
        <v>1191</v>
      </c>
      <c r="O2553" t="s">
        <v>565</v>
      </c>
      <c r="P2553">
        <v>-15897.86</v>
      </c>
      <c r="Q2553">
        <v>0</v>
      </c>
      <c r="R2553">
        <v>-901.28</v>
      </c>
      <c r="S2553">
        <v>0</v>
      </c>
      <c r="T2553">
        <v>-16799.14</v>
      </c>
      <c r="U2553">
        <v>0</v>
      </c>
      <c r="V2553">
        <v>-15897.86</v>
      </c>
      <c r="W2553">
        <v>0</v>
      </c>
      <c r="X2553">
        <v>-901.28</v>
      </c>
      <c r="Y2553">
        <v>0</v>
      </c>
      <c r="Z2553">
        <v>-16799.14</v>
      </c>
      <c r="AA2553">
        <v>0</v>
      </c>
    </row>
    <row r="2554" spans="1:27" ht="15" customHeight="1" x14ac:dyDescent="0.25">
      <c r="A2554" s="37" t="str">
        <f t="shared" si="117"/>
        <v>LEEQTFIgnore</v>
      </c>
      <c r="B2554" s="37" t="str">
        <f>VLOOKUP(L2554,Mapping!D:F,3,0)</f>
        <v>Ignore</v>
      </c>
      <c r="C2554" s="37" t="str">
        <f>VLOOKUP(L2554,Mapping!D:G,4,0)</f>
        <v>Ignore</v>
      </c>
      <c r="D2554" s="38">
        <f t="shared" si="118"/>
        <v>0</v>
      </c>
      <c r="E2554" s="38">
        <f t="shared" si="119"/>
        <v>-9.4858000000000006E-5</v>
      </c>
      <c r="F2554" s="37" t="str">
        <f>VLOOKUP(L2554,Mapping!D:H,5,0)</f>
        <v>AUM</v>
      </c>
      <c r="G2554" t="s">
        <v>562</v>
      </c>
      <c r="H2554" t="s">
        <v>291</v>
      </c>
      <c r="I2554" t="s">
        <v>1273</v>
      </c>
      <c r="J2554">
        <v>212000</v>
      </c>
      <c r="K2554" t="s">
        <v>595</v>
      </c>
      <c r="L2554">
        <v>210124</v>
      </c>
      <c r="M2554">
        <v>0</v>
      </c>
      <c r="N2554" t="s">
        <v>1205</v>
      </c>
      <c r="O2554" t="s">
        <v>565</v>
      </c>
      <c r="P2554">
        <v>-948.58</v>
      </c>
      <c r="Q2554">
        <v>0</v>
      </c>
      <c r="R2554">
        <v>0</v>
      </c>
      <c r="S2554">
        <v>0</v>
      </c>
      <c r="T2554">
        <v>-948.58</v>
      </c>
      <c r="U2554">
        <v>0</v>
      </c>
      <c r="V2554">
        <v>-948.58</v>
      </c>
      <c r="W2554">
        <v>0</v>
      </c>
      <c r="X2554">
        <v>0</v>
      </c>
      <c r="Y2554">
        <v>0</v>
      </c>
      <c r="Z2554">
        <v>-948.58</v>
      </c>
      <c r="AA2554">
        <v>0</v>
      </c>
    </row>
    <row r="2555" spans="1:27" ht="15" customHeight="1" x14ac:dyDescent="0.25">
      <c r="A2555" s="37" t="str">
        <f t="shared" si="117"/>
        <v>LEEQTFIgnore</v>
      </c>
      <c r="B2555" s="37" t="str">
        <f>VLOOKUP(L2555,Mapping!D:F,3,0)</f>
        <v>Ignore</v>
      </c>
      <c r="C2555" s="37" t="str">
        <f>VLOOKUP(L2555,Mapping!D:G,4,0)</f>
        <v>Ignore</v>
      </c>
      <c r="D2555" s="38">
        <f t="shared" si="118"/>
        <v>8.7277039000000001E-2</v>
      </c>
      <c r="E2555" s="38">
        <f t="shared" si="119"/>
        <v>1.0041139830000001</v>
      </c>
      <c r="F2555" s="37" t="str">
        <f>VLOOKUP(L2555,Mapping!D:H,5,0)</f>
        <v>AUM</v>
      </c>
      <c r="G2555" t="s">
        <v>562</v>
      </c>
      <c r="H2555" t="s">
        <v>291</v>
      </c>
      <c r="I2555" t="s">
        <v>1273</v>
      </c>
      <c r="J2555">
        <v>212000</v>
      </c>
      <c r="K2555" t="s">
        <v>595</v>
      </c>
      <c r="L2555">
        <v>210168</v>
      </c>
      <c r="M2555">
        <v>0</v>
      </c>
      <c r="N2555" t="s">
        <v>927</v>
      </c>
      <c r="O2555" t="s">
        <v>565</v>
      </c>
      <c r="P2555">
        <v>0</v>
      </c>
      <c r="Q2555">
        <v>9168369.4399999995</v>
      </c>
      <c r="R2555">
        <v>0</v>
      </c>
      <c r="S2555">
        <v>872770.39</v>
      </c>
      <c r="T2555">
        <v>0</v>
      </c>
      <c r="U2555">
        <v>10041139.83</v>
      </c>
      <c r="V2555">
        <v>0</v>
      </c>
      <c r="W2555">
        <v>9168369.4399999995</v>
      </c>
      <c r="X2555">
        <v>0</v>
      </c>
      <c r="Y2555">
        <v>872770.39</v>
      </c>
      <c r="Z2555">
        <v>0</v>
      </c>
      <c r="AA2555">
        <v>10041139.83</v>
      </c>
    </row>
    <row r="2556" spans="1:27" ht="15" customHeight="1" x14ac:dyDescent="0.25">
      <c r="A2556" s="37" t="str">
        <f t="shared" si="117"/>
        <v>LEEQTFIgnore</v>
      </c>
      <c r="B2556" s="37" t="str">
        <f>VLOOKUP(L2556,Mapping!D:F,3,0)</f>
        <v>Ignore</v>
      </c>
      <c r="C2556" s="37" t="str">
        <f>VLOOKUP(L2556,Mapping!D:G,4,0)</f>
        <v>Ignore</v>
      </c>
      <c r="D2556" s="38">
        <f t="shared" si="118"/>
        <v>0.62914325700000007</v>
      </c>
      <c r="E2556" s="38">
        <f t="shared" si="119"/>
        <v>0.62914325700000007</v>
      </c>
      <c r="F2556" s="37" t="str">
        <f>VLOOKUP(L2556,Mapping!D:H,5,0)</f>
        <v>AUM</v>
      </c>
      <c r="G2556" t="s">
        <v>562</v>
      </c>
      <c r="H2556" t="s">
        <v>291</v>
      </c>
      <c r="I2556" t="s">
        <v>1273</v>
      </c>
      <c r="J2556">
        <v>212000</v>
      </c>
      <c r="K2556" t="s">
        <v>595</v>
      </c>
      <c r="L2556">
        <v>211114</v>
      </c>
      <c r="M2556">
        <v>0</v>
      </c>
      <c r="N2556" t="s">
        <v>701</v>
      </c>
      <c r="O2556" t="s">
        <v>565</v>
      </c>
      <c r="P2556">
        <v>0</v>
      </c>
      <c r="Q2556">
        <v>0</v>
      </c>
      <c r="R2556">
        <v>0</v>
      </c>
      <c r="S2556">
        <v>6291432.5700000003</v>
      </c>
      <c r="T2556">
        <v>0</v>
      </c>
      <c r="U2556">
        <v>6291432.5700000003</v>
      </c>
      <c r="V2556">
        <v>0</v>
      </c>
      <c r="W2556">
        <v>0</v>
      </c>
      <c r="X2556">
        <v>0</v>
      </c>
      <c r="Y2556">
        <v>6291432.5700000003</v>
      </c>
      <c r="Z2556">
        <v>0</v>
      </c>
      <c r="AA2556">
        <v>6291432.5700000003</v>
      </c>
    </row>
    <row r="2557" spans="1:27" ht="15" customHeight="1" x14ac:dyDescent="0.25">
      <c r="A2557" s="37" t="str">
        <f t="shared" si="117"/>
        <v>LEEQTFIgnore</v>
      </c>
      <c r="B2557" s="37" t="str">
        <f>VLOOKUP(L2557,Mapping!D:F,3,0)</f>
        <v>Ignore</v>
      </c>
      <c r="C2557" s="37" t="str">
        <f>VLOOKUP(L2557,Mapping!D:G,4,0)</f>
        <v>Ignore</v>
      </c>
      <c r="D2557" s="38">
        <f t="shared" si="118"/>
        <v>0</v>
      </c>
      <c r="E2557" s="38">
        <f t="shared" si="119"/>
        <v>-1.9600000000000001E-7</v>
      </c>
      <c r="F2557" s="37" t="str">
        <f>VLOOKUP(L2557,Mapping!D:H,5,0)</f>
        <v>AUM</v>
      </c>
      <c r="G2557" t="s">
        <v>562</v>
      </c>
      <c r="H2557" t="s">
        <v>291</v>
      </c>
      <c r="I2557" t="s">
        <v>1273</v>
      </c>
      <c r="J2557">
        <v>212000</v>
      </c>
      <c r="K2557" t="s">
        <v>595</v>
      </c>
      <c r="L2557">
        <v>212100</v>
      </c>
      <c r="M2557">
        <v>0</v>
      </c>
      <c r="N2557" t="s">
        <v>597</v>
      </c>
      <c r="O2557" t="s">
        <v>565</v>
      </c>
      <c r="P2557">
        <v>-1.96</v>
      </c>
      <c r="Q2557">
        <v>0</v>
      </c>
      <c r="R2557">
        <v>0</v>
      </c>
      <c r="S2557">
        <v>0</v>
      </c>
      <c r="T2557">
        <v>-1.96</v>
      </c>
      <c r="U2557">
        <v>0</v>
      </c>
      <c r="V2557">
        <v>-1.96</v>
      </c>
      <c r="W2557">
        <v>0</v>
      </c>
      <c r="X2557">
        <v>0</v>
      </c>
      <c r="Y2557">
        <v>0</v>
      </c>
      <c r="Z2557">
        <v>-1.96</v>
      </c>
      <c r="AA2557">
        <v>0</v>
      </c>
    </row>
    <row r="2558" spans="1:27" ht="15" customHeight="1" x14ac:dyDescent="0.25">
      <c r="A2558" s="37" t="str">
        <f t="shared" si="117"/>
        <v>LEEQTFIgnore</v>
      </c>
      <c r="B2558" s="37" t="str">
        <f>VLOOKUP(L2558,Mapping!D:F,3,0)</f>
        <v>Ignore</v>
      </c>
      <c r="C2558" s="37" t="str">
        <f>VLOOKUP(L2558,Mapping!D:G,4,0)</f>
        <v>Ignore</v>
      </c>
      <c r="D2558" s="38">
        <f t="shared" si="118"/>
        <v>6.5923418000000011E-2</v>
      </c>
      <c r="E2558" s="38">
        <f t="shared" si="119"/>
        <v>6.5923419000000011E-2</v>
      </c>
      <c r="F2558" s="37" t="str">
        <f>VLOOKUP(L2558,Mapping!D:H,5,0)</f>
        <v>AUM</v>
      </c>
      <c r="G2558" t="s">
        <v>562</v>
      </c>
      <c r="H2558" t="s">
        <v>291</v>
      </c>
      <c r="I2558" t="s">
        <v>1273</v>
      </c>
      <c r="J2558">
        <v>212000</v>
      </c>
      <c r="K2558" t="s">
        <v>595</v>
      </c>
      <c r="L2558">
        <v>212101</v>
      </c>
      <c r="M2558">
        <v>0</v>
      </c>
      <c r="N2558" t="s">
        <v>598</v>
      </c>
      <c r="O2558" t="s">
        <v>565</v>
      </c>
      <c r="P2558">
        <v>0</v>
      </c>
      <c r="Q2558">
        <v>0.01</v>
      </c>
      <c r="R2558">
        <v>0</v>
      </c>
      <c r="S2558">
        <v>659234.18000000005</v>
      </c>
      <c r="T2558">
        <v>0</v>
      </c>
      <c r="U2558">
        <v>659234.19000000006</v>
      </c>
      <c r="V2558">
        <v>0</v>
      </c>
      <c r="W2558">
        <v>0.01</v>
      </c>
      <c r="X2558">
        <v>0</v>
      </c>
      <c r="Y2558">
        <v>659234.18000000005</v>
      </c>
      <c r="Z2558">
        <v>0</v>
      </c>
      <c r="AA2558">
        <v>659234.19000000006</v>
      </c>
    </row>
    <row r="2559" spans="1:27" ht="15" customHeight="1" x14ac:dyDescent="0.25">
      <c r="A2559" s="37" t="str">
        <f t="shared" si="117"/>
        <v>LEEQTFIgnore</v>
      </c>
      <c r="B2559" s="37" t="str">
        <f>VLOOKUP(L2559,Mapping!D:F,3,0)</f>
        <v>Ignore</v>
      </c>
      <c r="C2559" s="37" t="str">
        <f>VLOOKUP(L2559,Mapping!D:G,4,0)</f>
        <v>Ignore</v>
      </c>
      <c r="D2559" s="38">
        <f t="shared" si="118"/>
        <v>1.520408E-3</v>
      </c>
      <c r="E2559" s="38">
        <f t="shared" si="119"/>
        <v>2.1255359999999999E-3</v>
      </c>
      <c r="F2559" s="37" t="str">
        <f>VLOOKUP(L2559,Mapping!D:H,5,0)</f>
        <v>AUM</v>
      </c>
      <c r="G2559" t="s">
        <v>562</v>
      </c>
      <c r="H2559" t="s">
        <v>291</v>
      </c>
      <c r="I2559" t="s">
        <v>1273</v>
      </c>
      <c r="J2559">
        <v>212000</v>
      </c>
      <c r="K2559" t="s">
        <v>595</v>
      </c>
      <c r="L2559">
        <v>212109</v>
      </c>
      <c r="M2559">
        <v>0</v>
      </c>
      <c r="N2559" t="s">
        <v>1291</v>
      </c>
      <c r="O2559" t="s">
        <v>565</v>
      </c>
      <c r="P2559">
        <v>0</v>
      </c>
      <c r="Q2559">
        <v>6051.28</v>
      </c>
      <c r="R2559">
        <v>0</v>
      </c>
      <c r="S2559">
        <v>15204.08</v>
      </c>
      <c r="T2559">
        <v>0</v>
      </c>
      <c r="U2559">
        <v>21255.360000000001</v>
      </c>
      <c r="V2559">
        <v>0</v>
      </c>
      <c r="W2559">
        <v>6051.28</v>
      </c>
      <c r="X2559">
        <v>0</v>
      </c>
      <c r="Y2559">
        <v>15204.08</v>
      </c>
      <c r="Z2559">
        <v>0</v>
      </c>
      <c r="AA2559">
        <v>21255.360000000001</v>
      </c>
    </row>
    <row r="2560" spans="1:27" ht="15" customHeight="1" x14ac:dyDescent="0.25">
      <c r="A2560" s="37" t="str">
        <f t="shared" si="117"/>
        <v>LEEQTFIgnore</v>
      </c>
      <c r="B2560" s="37" t="str">
        <f>VLOOKUP(L2560,Mapping!D:F,3,0)</f>
        <v>Ignore</v>
      </c>
      <c r="C2560" s="37" t="str">
        <f>VLOOKUP(L2560,Mapping!D:G,4,0)</f>
        <v>Ignore</v>
      </c>
      <c r="D2560" s="38">
        <f t="shared" si="118"/>
        <v>-1.05856E-4</v>
      </c>
      <c r="E2560" s="38">
        <f t="shared" si="119"/>
        <v>9.1283E-5</v>
      </c>
      <c r="F2560" s="37" t="str">
        <f>VLOOKUP(L2560,Mapping!D:H,5,0)</f>
        <v>AUM</v>
      </c>
      <c r="G2560" t="s">
        <v>562</v>
      </c>
      <c r="H2560" t="s">
        <v>291</v>
      </c>
      <c r="I2560" t="s">
        <v>1273</v>
      </c>
      <c r="J2560">
        <v>212000</v>
      </c>
      <c r="K2560" t="s">
        <v>595</v>
      </c>
      <c r="L2560">
        <v>212112</v>
      </c>
      <c r="M2560">
        <v>0</v>
      </c>
      <c r="N2560" t="s">
        <v>599</v>
      </c>
      <c r="O2560" t="s">
        <v>565</v>
      </c>
      <c r="P2560">
        <v>0</v>
      </c>
      <c r="Q2560">
        <v>1971.39</v>
      </c>
      <c r="R2560">
        <v>-1058.56</v>
      </c>
      <c r="S2560">
        <v>0</v>
      </c>
      <c r="T2560">
        <v>0</v>
      </c>
      <c r="U2560">
        <v>912.83</v>
      </c>
      <c r="V2560">
        <v>0</v>
      </c>
      <c r="W2560">
        <v>1971.39</v>
      </c>
      <c r="X2560">
        <v>-1058.56</v>
      </c>
      <c r="Y2560">
        <v>0</v>
      </c>
      <c r="Z2560">
        <v>0</v>
      </c>
      <c r="AA2560">
        <v>912.83</v>
      </c>
    </row>
    <row r="2561" spans="1:27" ht="15" customHeight="1" x14ac:dyDescent="0.25">
      <c r="A2561" s="37" t="str">
        <f t="shared" si="117"/>
        <v>LEEQTFIgnore</v>
      </c>
      <c r="B2561" s="37" t="str">
        <f>VLOOKUP(L2561,Mapping!D:F,3,0)</f>
        <v>Ignore</v>
      </c>
      <c r="C2561" s="37" t="str">
        <f>VLOOKUP(L2561,Mapping!D:G,4,0)</f>
        <v>Ignore</v>
      </c>
      <c r="D2561" s="38">
        <f t="shared" si="118"/>
        <v>-1.05856E-4</v>
      </c>
      <c r="E2561" s="38">
        <f t="shared" si="119"/>
        <v>9.1283E-5</v>
      </c>
      <c r="F2561" s="37" t="str">
        <f>VLOOKUP(L2561,Mapping!D:H,5,0)</f>
        <v>AUM</v>
      </c>
      <c r="G2561" t="s">
        <v>562</v>
      </c>
      <c r="H2561" t="s">
        <v>291</v>
      </c>
      <c r="I2561" t="s">
        <v>1273</v>
      </c>
      <c r="J2561">
        <v>212000</v>
      </c>
      <c r="K2561" t="s">
        <v>595</v>
      </c>
      <c r="L2561">
        <v>212113</v>
      </c>
      <c r="M2561">
        <v>0</v>
      </c>
      <c r="N2561" t="s">
        <v>600</v>
      </c>
      <c r="O2561" t="s">
        <v>565</v>
      </c>
      <c r="P2561">
        <v>0</v>
      </c>
      <c r="Q2561">
        <v>1971.39</v>
      </c>
      <c r="R2561">
        <v>-1058.56</v>
      </c>
      <c r="S2561">
        <v>0</v>
      </c>
      <c r="T2561">
        <v>0</v>
      </c>
      <c r="U2561">
        <v>912.83</v>
      </c>
      <c r="V2561">
        <v>0</v>
      </c>
      <c r="W2561">
        <v>1971.39</v>
      </c>
      <c r="X2561">
        <v>-1058.56</v>
      </c>
      <c r="Y2561">
        <v>0</v>
      </c>
      <c r="Z2561">
        <v>0</v>
      </c>
      <c r="AA2561">
        <v>912.83</v>
      </c>
    </row>
    <row r="2562" spans="1:27" ht="15" customHeight="1" x14ac:dyDescent="0.25">
      <c r="A2562" s="37" t="str">
        <f t="shared" si="117"/>
        <v>LEEQTFIgnore</v>
      </c>
      <c r="B2562" s="37" t="str">
        <f>VLOOKUP(L2562,Mapping!D:F,3,0)</f>
        <v>Ignore</v>
      </c>
      <c r="C2562" s="37" t="str">
        <f>VLOOKUP(L2562,Mapping!D:G,4,0)</f>
        <v>Ignore</v>
      </c>
      <c r="D2562" s="38">
        <f t="shared" si="118"/>
        <v>-1.874784E-3</v>
      </c>
      <c r="E2562" s="38">
        <f t="shared" si="119"/>
        <v>5.1639199999999996E-4</v>
      </c>
      <c r="F2562" s="37" t="str">
        <f>VLOOKUP(L2562,Mapping!D:H,5,0)</f>
        <v>AUM</v>
      </c>
      <c r="G2562" t="s">
        <v>562</v>
      </c>
      <c r="H2562" t="s">
        <v>291</v>
      </c>
      <c r="I2562" t="s">
        <v>1273</v>
      </c>
      <c r="J2562">
        <v>212000</v>
      </c>
      <c r="K2562" t="s">
        <v>595</v>
      </c>
      <c r="L2562">
        <v>212114</v>
      </c>
      <c r="M2562">
        <v>0</v>
      </c>
      <c r="N2562" t="s">
        <v>601</v>
      </c>
      <c r="O2562" t="s">
        <v>565</v>
      </c>
      <c r="P2562">
        <v>0</v>
      </c>
      <c r="Q2562">
        <v>23911.759999999998</v>
      </c>
      <c r="R2562">
        <v>-18747.84</v>
      </c>
      <c r="S2562">
        <v>0</v>
      </c>
      <c r="T2562">
        <v>0</v>
      </c>
      <c r="U2562">
        <v>5163.92</v>
      </c>
      <c r="V2562">
        <v>0</v>
      </c>
      <c r="W2562">
        <v>23911.759999999998</v>
      </c>
      <c r="X2562">
        <v>-18747.84</v>
      </c>
      <c r="Y2562">
        <v>0</v>
      </c>
      <c r="Z2562">
        <v>0</v>
      </c>
      <c r="AA2562">
        <v>5163.92</v>
      </c>
    </row>
    <row r="2563" spans="1:27" ht="15" customHeight="1" x14ac:dyDescent="0.25">
      <c r="A2563" s="37" t="str">
        <f t="shared" si="117"/>
        <v>LEEQTFIgnore</v>
      </c>
      <c r="B2563" s="37" t="str">
        <f>VLOOKUP(L2563,Mapping!D:F,3,0)</f>
        <v>Ignore</v>
      </c>
      <c r="C2563" s="37" t="str">
        <f>VLOOKUP(L2563,Mapping!D:G,4,0)</f>
        <v>Ignore</v>
      </c>
      <c r="D2563" s="38">
        <f t="shared" si="118"/>
        <v>1.3747219999999999E-3</v>
      </c>
      <c r="E2563" s="38">
        <f t="shared" si="119"/>
        <v>1.455125E-3</v>
      </c>
      <c r="F2563" s="37" t="str">
        <f>VLOOKUP(L2563,Mapping!D:H,5,0)</f>
        <v>AUM</v>
      </c>
      <c r="G2563" t="s">
        <v>562</v>
      </c>
      <c r="H2563" t="s">
        <v>291</v>
      </c>
      <c r="I2563" t="s">
        <v>1273</v>
      </c>
      <c r="J2563">
        <v>212000</v>
      </c>
      <c r="K2563" t="s">
        <v>595</v>
      </c>
      <c r="L2563">
        <v>212117</v>
      </c>
      <c r="M2563">
        <v>0</v>
      </c>
      <c r="N2563" t="s">
        <v>865</v>
      </c>
      <c r="O2563" t="s">
        <v>565</v>
      </c>
      <c r="P2563">
        <v>0</v>
      </c>
      <c r="Q2563">
        <v>804.03</v>
      </c>
      <c r="R2563">
        <v>0</v>
      </c>
      <c r="S2563">
        <v>13747.22</v>
      </c>
      <c r="T2563">
        <v>0</v>
      </c>
      <c r="U2563">
        <v>14551.25</v>
      </c>
      <c r="V2563">
        <v>0</v>
      </c>
      <c r="W2563">
        <v>804.03</v>
      </c>
      <c r="X2563">
        <v>0</v>
      </c>
      <c r="Y2563">
        <v>13747.22</v>
      </c>
      <c r="Z2563">
        <v>0</v>
      </c>
      <c r="AA2563">
        <v>14551.25</v>
      </c>
    </row>
    <row r="2564" spans="1:27" ht="15" customHeight="1" x14ac:dyDescent="0.25">
      <c r="A2564" s="37" t="str">
        <f t="shared" ref="A2564:A2627" si="120">H2564&amp;B2564</f>
        <v>LEEQTFIgnore</v>
      </c>
      <c r="B2564" s="37" t="str">
        <f>VLOOKUP(L2564,Mapping!D:F,3,0)</f>
        <v>Ignore</v>
      </c>
      <c r="C2564" s="37" t="str">
        <f>VLOOKUP(L2564,Mapping!D:G,4,0)</f>
        <v>Ignore</v>
      </c>
      <c r="D2564" s="38">
        <f t="shared" ref="D2564:D2627" si="121">(X2564+Y2564)/10000000</f>
        <v>0.19486519599999999</v>
      </c>
      <c r="E2564" s="38">
        <f t="shared" ref="E2564:E2627" si="122">(Z2564+AA2564)/10000000</f>
        <v>0.48407127300000002</v>
      </c>
      <c r="F2564" s="37" t="str">
        <f>VLOOKUP(L2564,Mapping!D:H,5,0)</f>
        <v>AUM</v>
      </c>
      <c r="G2564" t="s">
        <v>562</v>
      </c>
      <c r="H2564" t="s">
        <v>291</v>
      </c>
      <c r="I2564" t="s">
        <v>1273</v>
      </c>
      <c r="J2564">
        <v>212000</v>
      </c>
      <c r="K2564" t="s">
        <v>595</v>
      </c>
      <c r="L2564">
        <v>212121</v>
      </c>
      <c r="M2564">
        <v>0</v>
      </c>
      <c r="N2564" t="s">
        <v>602</v>
      </c>
      <c r="O2564" t="s">
        <v>565</v>
      </c>
      <c r="P2564">
        <v>0</v>
      </c>
      <c r="Q2564">
        <v>2892060.77</v>
      </c>
      <c r="R2564">
        <v>0</v>
      </c>
      <c r="S2564">
        <v>1948651.96</v>
      </c>
      <c r="T2564">
        <v>0</v>
      </c>
      <c r="U2564">
        <v>4840712.7300000004</v>
      </c>
      <c r="V2564">
        <v>0</v>
      </c>
      <c r="W2564">
        <v>2892060.77</v>
      </c>
      <c r="X2564">
        <v>0</v>
      </c>
      <c r="Y2564">
        <v>1948651.96</v>
      </c>
      <c r="Z2564">
        <v>0</v>
      </c>
      <c r="AA2564">
        <v>4840712.7300000004</v>
      </c>
    </row>
    <row r="2565" spans="1:27" ht="15" customHeight="1" x14ac:dyDescent="0.25">
      <c r="A2565" s="37" t="str">
        <f t="shared" si="120"/>
        <v>LEEQTFIgnore</v>
      </c>
      <c r="B2565" s="37" t="str">
        <f>VLOOKUP(L2565,Mapping!D:F,3,0)</f>
        <v>Ignore</v>
      </c>
      <c r="C2565" s="37" t="str">
        <f>VLOOKUP(L2565,Mapping!D:G,4,0)</f>
        <v>Ignore</v>
      </c>
      <c r="D2565" s="38">
        <f t="shared" si="121"/>
        <v>-0.73306660700000004</v>
      </c>
      <c r="E2565" s="38">
        <f t="shared" si="122"/>
        <v>7.3227300999999995E-2</v>
      </c>
      <c r="F2565" s="37" t="str">
        <f>VLOOKUP(L2565,Mapping!D:H,5,0)</f>
        <v>AUM</v>
      </c>
      <c r="G2565" t="s">
        <v>562</v>
      </c>
      <c r="H2565" t="s">
        <v>291</v>
      </c>
      <c r="I2565" t="s">
        <v>1273</v>
      </c>
      <c r="J2565">
        <v>212000</v>
      </c>
      <c r="K2565" t="s">
        <v>595</v>
      </c>
      <c r="L2565">
        <v>212124</v>
      </c>
      <c r="M2565">
        <v>0</v>
      </c>
      <c r="N2565" t="s">
        <v>603</v>
      </c>
      <c r="O2565" t="s">
        <v>565</v>
      </c>
      <c r="P2565">
        <v>0</v>
      </c>
      <c r="Q2565">
        <v>8062939.0800000001</v>
      </c>
      <c r="R2565">
        <v>-7330666.0700000003</v>
      </c>
      <c r="S2565">
        <v>0</v>
      </c>
      <c r="T2565">
        <v>0</v>
      </c>
      <c r="U2565">
        <v>732273.01</v>
      </c>
      <c r="V2565">
        <v>0</v>
      </c>
      <c r="W2565">
        <v>8062939.0800000001</v>
      </c>
      <c r="X2565">
        <v>-7330666.0700000003</v>
      </c>
      <c r="Y2565">
        <v>0</v>
      </c>
      <c r="Z2565">
        <v>0</v>
      </c>
      <c r="AA2565">
        <v>732273.01</v>
      </c>
    </row>
    <row r="2566" spans="1:27" ht="15" customHeight="1" x14ac:dyDescent="0.25">
      <c r="A2566" s="37" t="str">
        <f t="shared" si="120"/>
        <v>LEEQTFIgnore</v>
      </c>
      <c r="B2566" s="37" t="str">
        <f>VLOOKUP(L2566,Mapping!D:F,3,0)</f>
        <v>Ignore</v>
      </c>
      <c r="C2566" s="37" t="str">
        <f>VLOOKUP(L2566,Mapping!D:G,4,0)</f>
        <v>Ignore</v>
      </c>
      <c r="D2566" s="38">
        <f t="shared" si="121"/>
        <v>6.7172100000000002E-4</v>
      </c>
      <c r="E2566" s="38">
        <f t="shared" si="122"/>
        <v>6.48914E-4</v>
      </c>
      <c r="F2566" s="37" t="str">
        <f>VLOOKUP(L2566,Mapping!D:H,5,0)</f>
        <v>AUM</v>
      </c>
      <c r="G2566" t="s">
        <v>562</v>
      </c>
      <c r="H2566" t="s">
        <v>291</v>
      </c>
      <c r="I2566" t="s">
        <v>1273</v>
      </c>
      <c r="J2566">
        <v>212000</v>
      </c>
      <c r="K2566" t="s">
        <v>595</v>
      </c>
      <c r="L2566">
        <v>212132</v>
      </c>
      <c r="M2566">
        <v>0</v>
      </c>
      <c r="N2566" t="s">
        <v>1192</v>
      </c>
      <c r="O2566" t="s">
        <v>565</v>
      </c>
      <c r="P2566">
        <v>-228.07</v>
      </c>
      <c r="Q2566">
        <v>0</v>
      </c>
      <c r="R2566">
        <v>0</v>
      </c>
      <c r="S2566">
        <v>6717.21</v>
      </c>
      <c r="T2566">
        <v>0</v>
      </c>
      <c r="U2566">
        <v>6489.14</v>
      </c>
      <c r="V2566">
        <v>-228.07</v>
      </c>
      <c r="W2566">
        <v>0</v>
      </c>
      <c r="X2566">
        <v>0</v>
      </c>
      <c r="Y2566">
        <v>6717.21</v>
      </c>
      <c r="Z2566">
        <v>0</v>
      </c>
      <c r="AA2566">
        <v>6489.14</v>
      </c>
    </row>
    <row r="2567" spans="1:27" ht="15" customHeight="1" x14ac:dyDescent="0.25">
      <c r="A2567" s="37" t="str">
        <f t="shared" si="120"/>
        <v>LEEQTFIgnore</v>
      </c>
      <c r="B2567" s="37" t="str">
        <f>VLOOKUP(L2567,Mapping!D:F,3,0)</f>
        <v>Ignore</v>
      </c>
      <c r="C2567" s="37" t="str">
        <f>VLOOKUP(L2567,Mapping!D:G,4,0)</f>
        <v>Ignore</v>
      </c>
      <c r="D2567" s="38">
        <f t="shared" si="121"/>
        <v>6.3517249250000001</v>
      </c>
      <c r="E2567" s="38">
        <f t="shared" si="122"/>
        <v>10.431919365999999</v>
      </c>
      <c r="F2567" s="37" t="str">
        <f>VLOOKUP(L2567,Mapping!D:H,5,0)</f>
        <v>AUM</v>
      </c>
      <c r="G2567" t="s">
        <v>562</v>
      </c>
      <c r="H2567" t="s">
        <v>291</v>
      </c>
      <c r="I2567" t="s">
        <v>1273</v>
      </c>
      <c r="J2567">
        <v>212000</v>
      </c>
      <c r="K2567" t="s">
        <v>595</v>
      </c>
      <c r="L2567">
        <v>212150</v>
      </c>
      <c r="M2567">
        <v>0</v>
      </c>
      <c r="N2567" t="s">
        <v>821</v>
      </c>
      <c r="O2567" t="s">
        <v>565</v>
      </c>
      <c r="P2567">
        <v>0</v>
      </c>
      <c r="Q2567">
        <v>40801944.409999996</v>
      </c>
      <c r="R2567">
        <v>0</v>
      </c>
      <c r="S2567">
        <v>63517249.25</v>
      </c>
      <c r="T2567">
        <v>0</v>
      </c>
      <c r="U2567">
        <v>104319193.66</v>
      </c>
      <c r="V2567">
        <v>0</v>
      </c>
      <c r="W2567">
        <v>40801944.409999996</v>
      </c>
      <c r="X2567">
        <v>0</v>
      </c>
      <c r="Y2567">
        <v>63517249.25</v>
      </c>
      <c r="Z2567">
        <v>0</v>
      </c>
      <c r="AA2567">
        <v>104319193.66</v>
      </c>
    </row>
    <row r="2568" spans="1:27" ht="15" customHeight="1" x14ac:dyDescent="0.25">
      <c r="A2568" s="37" t="str">
        <f t="shared" si="120"/>
        <v>LEEQTFIgnore</v>
      </c>
      <c r="B2568" s="37" t="str">
        <f>VLOOKUP(L2568,Mapping!D:F,3,0)</f>
        <v>Ignore</v>
      </c>
      <c r="C2568" s="37" t="str">
        <f>VLOOKUP(L2568,Mapping!D:G,4,0)</f>
        <v>Ignore</v>
      </c>
      <c r="D2568" s="38">
        <f t="shared" si="121"/>
        <v>-7.2880799999999995E-4</v>
      </c>
      <c r="E2568" s="38">
        <f t="shared" si="122"/>
        <v>9.3151043000000003E-2</v>
      </c>
      <c r="F2568" s="37" t="str">
        <f>VLOOKUP(L2568,Mapping!D:H,5,0)</f>
        <v>AUM</v>
      </c>
      <c r="G2568" t="s">
        <v>562</v>
      </c>
      <c r="H2568" t="s">
        <v>291</v>
      </c>
      <c r="I2568" t="s">
        <v>1273</v>
      </c>
      <c r="J2568">
        <v>212000</v>
      </c>
      <c r="K2568" t="s">
        <v>595</v>
      </c>
      <c r="L2568">
        <v>212185</v>
      </c>
      <c r="M2568">
        <v>0</v>
      </c>
      <c r="N2568" t="s">
        <v>928</v>
      </c>
      <c r="O2568" t="s">
        <v>565</v>
      </c>
      <c r="P2568">
        <v>0</v>
      </c>
      <c r="Q2568">
        <v>938798.51</v>
      </c>
      <c r="R2568">
        <v>-7288.08</v>
      </c>
      <c r="S2568">
        <v>0</v>
      </c>
      <c r="T2568">
        <v>0</v>
      </c>
      <c r="U2568">
        <v>931510.43</v>
      </c>
      <c r="V2568">
        <v>0</v>
      </c>
      <c r="W2568">
        <v>938798.51</v>
      </c>
      <c r="X2568">
        <v>-7288.08</v>
      </c>
      <c r="Y2568">
        <v>0</v>
      </c>
      <c r="Z2568">
        <v>0</v>
      </c>
      <c r="AA2568">
        <v>931510.43</v>
      </c>
    </row>
    <row r="2569" spans="1:27" ht="15" customHeight="1" x14ac:dyDescent="0.25">
      <c r="A2569" s="37" t="str">
        <f t="shared" si="120"/>
        <v>LEEQTFIgnore</v>
      </c>
      <c r="B2569" s="37" t="str">
        <f>VLOOKUP(L2569,Mapping!D:F,3,0)</f>
        <v>Ignore</v>
      </c>
      <c r="C2569" s="37" t="str">
        <f>VLOOKUP(L2569,Mapping!D:G,4,0)</f>
        <v>Ignore</v>
      </c>
      <c r="D2569" s="38">
        <f t="shared" si="121"/>
        <v>1.3994100000000001E-4</v>
      </c>
      <c r="E2569" s="38">
        <f t="shared" si="122"/>
        <v>2.2844099999999999E-4</v>
      </c>
      <c r="F2569" s="37" t="str">
        <f>VLOOKUP(L2569,Mapping!D:H,5,0)</f>
        <v>AUM</v>
      </c>
      <c r="G2569" t="s">
        <v>562</v>
      </c>
      <c r="H2569" t="s">
        <v>291</v>
      </c>
      <c r="I2569" t="s">
        <v>1273</v>
      </c>
      <c r="J2569">
        <v>212000</v>
      </c>
      <c r="K2569" t="s">
        <v>595</v>
      </c>
      <c r="L2569">
        <v>212186</v>
      </c>
      <c r="M2569">
        <v>0</v>
      </c>
      <c r="N2569" t="s">
        <v>1377</v>
      </c>
      <c r="O2569" t="s">
        <v>565</v>
      </c>
      <c r="P2569">
        <v>0</v>
      </c>
      <c r="Q2569">
        <v>885</v>
      </c>
      <c r="R2569">
        <v>0</v>
      </c>
      <c r="S2569">
        <v>1399.41</v>
      </c>
      <c r="T2569">
        <v>0</v>
      </c>
      <c r="U2569">
        <v>2284.41</v>
      </c>
      <c r="V2569">
        <v>0</v>
      </c>
      <c r="W2569">
        <v>885</v>
      </c>
      <c r="X2569">
        <v>0</v>
      </c>
      <c r="Y2569">
        <v>1399.41</v>
      </c>
      <c r="Z2569">
        <v>0</v>
      </c>
      <c r="AA2569">
        <v>2284.41</v>
      </c>
    </row>
    <row r="2570" spans="1:27" ht="15" customHeight="1" x14ac:dyDescent="0.25">
      <c r="A2570" s="37" t="str">
        <f t="shared" si="120"/>
        <v>LEEQTFIgnore</v>
      </c>
      <c r="B2570" s="37" t="str">
        <f>VLOOKUP(L2570,Mapping!D:F,3,0)</f>
        <v>Ignore</v>
      </c>
      <c r="C2570" s="37" t="str">
        <f>VLOOKUP(L2570,Mapping!D:G,4,0)</f>
        <v>Ignore</v>
      </c>
      <c r="D2570" s="38">
        <f t="shared" si="121"/>
        <v>0.35872114900000002</v>
      </c>
      <c r="E2570" s="38">
        <f t="shared" si="122"/>
        <v>0.361956481</v>
      </c>
      <c r="F2570" s="37" t="str">
        <f>VLOOKUP(L2570,Mapping!D:H,5,0)</f>
        <v>AUM</v>
      </c>
      <c r="G2570" t="s">
        <v>562</v>
      </c>
      <c r="H2570" t="s">
        <v>291</v>
      </c>
      <c r="I2570" t="s">
        <v>1273</v>
      </c>
      <c r="J2570">
        <v>212000</v>
      </c>
      <c r="K2570" t="s">
        <v>595</v>
      </c>
      <c r="L2570">
        <v>212187</v>
      </c>
      <c r="M2570">
        <v>0</v>
      </c>
      <c r="N2570" t="s">
        <v>1023</v>
      </c>
      <c r="O2570" t="s">
        <v>565</v>
      </c>
      <c r="P2570">
        <v>0</v>
      </c>
      <c r="Q2570">
        <v>32353.32</v>
      </c>
      <c r="R2570">
        <v>0</v>
      </c>
      <c r="S2570">
        <v>3587211.49</v>
      </c>
      <c r="T2570">
        <v>0</v>
      </c>
      <c r="U2570">
        <v>3619564.81</v>
      </c>
      <c r="V2570">
        <v>0</v>
      </c>
      <c r="W2570">
        <v>32353.32</v>
      </c>
      <c r="X2570">
        <v>0</v>
      </c>
      <c r="Y2570">
        <v>3587211.49</v>
      </c>
      <c r="Z2570">
        <v>0</v>
      </c>
      <c r="AA2570">
        <v>3619564.81</v>
      </c>
    </row>
    <row r="2571" spans="1:27" ht="15" customHeight="1" x14ac:dyDescent="0.25">
      <c r="A2571" s="37" t="str">
        <f t="shared" si="120"/>
        <v>LEEQTFIgnore</v>
      </c>
      <c r="B2571" s="37" t="str">
        <f>VLOOKUP(L2571,Mapping!D:F,3,0)</f>
        <v>Ignore</v>
      </c>
      <c r="C2571" s="37" t="str">
        <f>VLOOKUP(L2571,Mapping!D:G,4,0)</f>
        <v>Ignore</v>
      </c>
      <c r="D2571" s="38">
        <f t="shared" si="121"/>
        <v>7.9633200000000018E-4</v>
      </c>
      <c r="E2571" s="38">
        <f t="shared" si="122"/>
        <v>8.1289999999999997E-4</v>
      </c>
      <c r="F2571" s="37" t="str">
        <f>VLOOKUP(L2571,Mapping!D:H,5,0)</f>
        <v>AUM</v>
      </c>
      <c r="G2571" t="s">
        <v>562</v>
      </c>
      <c r="H2571" t="s">
        <v>291</v>
      </c>
      <c r="I2571" t="s">
        <v>1273</v>
      </c>
      <c r="J2571">
        <v>212000</v>
      </c>
      <c r="K2571" t="s">
        <v>595</v>
      </c>
      <c r="L2571">
        <v>212191</v>
      </c>
      <c r="M2571">
        <v>0</v>
      </c>
      <c r="N2571" t="s">
        <v>1193</v>
      </c>
      <c r="O2571" t="s">
        <v>565</v>
      </c>
      <c r="P2571">
        <v>0</v>
      </c>
      <c r="Q2571">
        <v>165.68</v>
      </c>
      <c r="R2571">
        <v>0</v>
      </c>
      <c r="S2571">
        <v>7963.3200000000015</v>
      </c>
      <c r="T2571">
        <v>0</v>
      </c>
      <c r="U2571">
        <v>8129</v>
      </c>
      <c r="V2571">
        <v>0</v>
      </c>
      <c r="W2571">
        <v>165.68</v>
      </c>
      <c r="X2571">
        <v>0</v>
      </c>
      <c r="Y2571">
        <v>7963.3200000000015</v>
      </c>
      <c r="Z2571">
        <v>0</v>
      </c>
      <c r="AA2571">
        <v>8129</v>
      </c>
    </row>
    <row r="2572" spans="1:27" ht="15" customHeight="1" x14ac:dyDescent="0.25">
      <c r="A2572" s="37" t="str">
        <f t="shared" si="120"/>
        <v>LEEQTFIgnore</v>
      </c>
      <c r="B2572" s="37" t="str">
        <f>VLOOKUP(L2572,Mapping!D:F,3,0)</f>
        <v>Ignore</v>
      </c>
      <c r="C2572" s="37" t="str">
        <f>VLOOKUP(L2572,Mapping!D:G,4,0)</f>
        <v>Ignore</v>
      </c>
      <c r="D2572" s="38">
        <f t="shared" si="121"/>
        <v>7.6135000000000002E-5</v>
      </c>
      <c r="E2572" s="38">
        <f t="shared" si="122"/>
        <v>8.8294810000000001E-3</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
      </c>
      <c r="S2572">
        <v>761.35</v>
      </c>
      <c r="T2572">
        <v>0</v>
      </c>
      <c r="U2572">
        <v>88294.81</v>
      </c>
      <c r="V2572">
        <v>0</v>
      </c>
      <c r="W2572">
        <v>87533.46</v>
      </c>
      <c r="X2572">
        <v>0</v>
      </c>
      <c r="Y2572">
        <v>761.35</v>
      </c>
      <c r="Z2572">
        <v>0</v>
      </c>
      <c r="AA2572">
        <v>88294.81</v>
      </c>
    </row>
    <row r="2573" spans="1:27" ht="15" customHeight="1" x14ac:dyDescent="0.25">
      <c r="A2573" s="37" t="str">
        <f t="shared" si="120"/>
        <v>LEEQTFIgnore</v>
      </c>
      <c r="B2573" s="37" t="str">
        <f>VLOOKUP(L2573,Mapping!D:F,3,0)</f>
        <v>Ignore</v>
      </c>
      <c r="C2573" s="37" t="str">
        <f>VLOOKUP(L2573,Mapping!D:G,4,0)</f>
        <v>Ignore</v>
      </c>
      <c r="D2573" s="38">
        <f t="shared" si="121"/>
        <v>1.3397699999999999E-4</v>
      </c>
      <c r="E2573" s="38">
        <f t="shared" si="122"/>
        <v>1.80817E-4</v>
      </c>
      <c r="F2573" s="37" t="str">
        <f>VLOOKUP(L2573,Mapping!D:H,5,0)</f>
        <v>AUM</v>
      </c>
      <c r="G2573" t="s">
        <v>562</v>
      </c>
      <c r="H2573" t="s">
        <v>291</v>
      </c>
      <c r="I2573" t="s">
        <v>1273</v>
      </c>
      <c r="J2573">
        <v>212000</v>
      </c>
      <c r="K2573" t="s">
        <v>595</v>
      </c>
      <c r="L2573">
        <v>212195</v>
      </c>
      <c r="M2573">
        <v>0</v>
      </c>
      <c r="N2573" t="s">
        <v>2247</v>
      </c>
      <c r="O2573" t="s">
        <v>565</v>
      </c>
      <c r="P2573">
        <v>0</v>
      </c>
      <c r="Q2573">
        <v>468.4</v>
      </c>
      <c r="R2573">
        <v>0</v>
      </c>
      <c r="S2573">
        <v>1339.77</v>
      </c>
      <c r="T2573">
        <v>0</v>
      </c>
      <c r="U2573">
        <v>1808.17</v>
      </c>
      <c r="V2573">
        <v>0</v>
      </c>
      <c r="W2573">
        <v>468.4</v>
      </c>
      <c r="X2573">
        <v>0</v>
      </c>
      <c r="Y2573">
        <v>1339.77</v>
      </c>
      <c r="Z2573">
        <v>0</v>
      </c>
      <c r="AA2573">
        <v>1808.17</v>
      </c>
    </row>
    <row r="2574" spans="1:27" ht="15" customHeight="1" x14ac:dyDescent="0.25">
      <c r="A2574" s="37" t="str">
        <f t="shared" si="120"/>
        <v>LEEQTFIgnore</v>
      </c>
      <c r="B2574" s="37" t="str">
        <f>VLOOKUP(L2574,Mapping!D:F,3,0)</f>
        <v>Ignore</v>
      </c>
      <c r="C2574" s="37" t="str">
        <f>VLOOKUP(L2574,Mapping!D:G,4,0)</f>
        <v>Ignore</v>
      </c>
      <c r="D2574" s="38">
        <f t="shared" si="121"/>
        <v>2.6194370000000001E-3</v>
      </c>
      <c r="E2574" s="38">
        <f t="shared" si="122"/>
        <v>3.6891599999999999E-3</v>
      </c>
      <c r="F2574" s="37" t="str">
        <f>VLOOKUP(L2574,Mapping!D:H,5,0)</f>
        <v>AUM</v>
      </c>
      <c r="G2574" t="s">
        <v>562</v>
      </c>
      <c r="H2574" t="s">
        <v>291</v>
      </c>
      <c r="I2574" t="s">
        <v>1273</v>
      </c>
      <c r="J2574">
        <v>212000</v>
      </c>
      <c r="K2574" t="s">
        <v>595</v>
      </c>
      <c r="L2574">
        <v>212197</v>
      </c>
      <c r="M2574">
        <v>0</v>
      </c>
      <c r="N2574" t="s">
        <v>856</v>
      </c>
      <c r="O2574" t="s">
        <v>565</v>
      </c>
      <c r="P2574">
        <v>0</v>
      </c>
      <c r="Q2574">
        <v>10697.23</v>
      </c>
      <c r="R2574">
        <v>0</v>
      </c>
      <c r="S2574">
        <v>26194.37</v>
      </c>
      <c r="T2574">
        <v>0</v>
      </c>
      <c r="U2574">
        <v>36891.599999999999</v>
      </c>
      <c r="V2574">
        <v>0</v>
      </c>
      <c r="W2574">
        <v>10697.23</v>
      </c>
      <c r="X2574">
        <v>0</v>
      </c>
      <c r="Y2574">
        <v>26194.37</v>
      </c>
      <c r="Z2574">
        <v>0</v>
      </c>
      <c r="AA2574">
        <v>36891.599999999999</v>
      </c>
    </row>
    <row r="2575" spans="1:27" ht="15" customHeight="1" x14ac:dyDescent="0.25">
      <c r="A2575" s="37" t="str">
        <f t="shared" si="120"/>
        <v>LEEQTFIgnore</v>
      </c>
      <c r="B2575" s="37" t="str">
        <f>VLOOKUP(L2575,Mapping!D:F,3,0)</f>
        <v>Ignore</v>
      </c>
      <c r="C2575" s="37" t="str">
        <f>VLOOKUP(L2575,Mapping!D:G,4,0)</f>
        <v>Ignore</v>
      </c>
      <c r="D2575" s="38">
        <f t="shared" si="121"/>
        <v>1.009953798</v>
      </c>
      <c r="E2575" s="38">
        <f t="shared" si="122"/>
        <v>1.997543912</v>
      </c>
      <c r="F2575" s="37" t="str">
        <f>VLOOKUP(L2575,Mapping!D:H,5,0)</f>
        <v>AUM</v>
      </c>
      <c r="G2575" t="s">
        <v>562</v>
      </c>
      <c r="H2575" t="s">
        <v>291</v>
      </c>
      <c r="I2575" t="s">
        <v>1273</v>
      </c>
      <c r="J2575">
        <v>212000</v>
      </c>
      <c r="K2575" t="s">
        <v>595</v>
      </c>
      <c r="L2575">
        <v>212220</v>
      </c>
      <c r="M2575">
        <v>0</v>
      </c>
      <c r="N2575" t="s">
        <v>606</v>
      </c>
      <c r="O2575" t="s">
        <v>565</v>
      </c>
      <c r="P2575">
        <v>0</v>
      </c>
      <c r="Q2575">
        <v>9875901.1400000006</v>
      </c>
      <c r="R2575">
        <v>0</v>
      </c>
      <c r="S2575">
        <v>10099537.98</v>
      </c>
      <c r="T2575">
        <v>0</v>
      </c>
      <c r="U2575">
        <v>19975439.120000001</v>
      </c>
      <c r="V2575">
        <v>0</v>
      </c>
      <c r="W2575">
        <v>9875901.1400000006</v>
      </c>
      <c r="X2575">
        <v>0</v>
      </c>
      <c r="Y2575">
        <v>10099537.98</v>
      </c>
      <c r="Z2575">
        <v>0</v>
      </c>
      <c r="AA2575">
        <v>19975439.120000001</v>
      </c>
    </row>
    <row r="2576" spans="1:27" ht="15" customHeight="1" x14ac:dyDescent="0.25">
      <c r="A2576" s="37" t="str">
        <f t="shared" si="120"/>
        <v>LEEQTFIgnore</v>
      </c>
      <c r="B2576" s="37" t="str">
        <f>VLOOKUP(L2576,Mapping!D:F,3,0)</f>
        <v>Ignore</v>
      </c>
      <c r="C2576" s="37" t="str">
        <f>VLOOKUP(L2576,Mapping!D:G,4,0)</f>
        <v>Ignore</v>
      </c>
      <c r="D2576" s="38">
        <f t="shared" si="121"/>
        <v>-1.2499918750000001</v>
      </c>
      <c r="E2576" s="38">
        <f t="shared" si="122"/>
        <v>-1.6425132949999999</v>
      </c>
      <c r="F2576" s="37" t="str">
        <f>VLOOKUP(L2576,Mapping!D:H,5,0)</f>
        <v>AUM</v>
      </c>
      <c r="G2576" t="s">
        <v>562</v>
      </c>
      <c r="H2576" t="s">
        <v>291</v>
      </c>
      <c r="I2576" t="s">
        <v>1273</v>
      </c>
      <c r="J2576">
        <v>212000</v>
      </c>
      <c r="K2576" t="s">
        <v>595</v>
      </c>
      <c r="L2576">
        <v>212223</v>
      </c>
      <c r="M2576">
        <v>0</v>
      </c>
      <c r="N2576" t="s">
        <v>607</v>
      </c>
      <c r="O2576" t="s">
        <v>565</v>
      </c>
      <c r="P2576">
        <v>-3925214.2</v>
      </c>
      <c r="Q2576">
        <v>0</v>
      </c>
      <c r="R2576">
        <v>-12499918.75</v>
      </c>
      <c r="S2576">
        <v>0</v>
      </c>
      <c r="T2576">
        <v>-16425132.949999999</v>
      </c>
      <c r="U2576">
        <v>0</v>
      </c>
      <c r="V2576">
        <v>-3925214.2</v>
      </c>
      <c r="W2576">
        <v>0</v>
      </c>
      <c r="X2576">
        <v>-12499918.75</v>
      </c>
      <c r="Y2576">
        <v>0</v>
      </c>
      <c r="Z2576">
        <v>-16425132.949999999</v>
      </c>
      <c r="AA2576">
        <v>0</v>
      </c>
    </row>
    <row r="2577" spans="1:27" ht="15" customHeight="1" x14ac:dyDescent="0.25">
      <c r="A2577" s="37" t="str">
        <f t="shared" si="120"/>
        <v>LEEQTFIgnore</v>
      </c>
      <c r="B2577" s="37" t="str">
        <f>VLOOKUP(L2577,Mapping!D:F,3,0)</f>
        <v>Ignore</v>
      </c>
      <c r="C2577" s="37" t="str">
        <f>VLOOKUP(L2577,Mapping!D:G,4,0)</f>
        <v>Ignore</v>
      </c>
      <c r="D2577" s="38">
        <f t="shared" si="121"/>
        <v>-3.4840000000000004E-6</v>
      </c>
      <c r="E2577" s="38">
        <f t="shared" si="122"/>
        <v>-3.8501999999999998E-5</v>
      </c>
      <c r="F2577" s="37" t="str">
        <f>VLOOKUP(L2577,Mapping!D:H,5,0)</f>
        <v>AUM</v>
      </c>
      <c r="G2577" t="s">
        <v>562</v>
      </c>
      <c r="H2577" t="s">
        <v>291</v>
      </c>
      <c r="I2577" t="s">
        <v>1273</v>
      </c>
      <c r="J2577">
        <v>212000</v>
      </c>
      <c r="K2577" t="s">
        <v>595</v>
      </c>
      <c r="L2577">
        <v>212227</v>
      </c>
      <c r="M2577">
        <v>0</v>
      </c>
      <c r="N2577" t="s">
        <v>750</v>
      </c>
      <c r="O2577" t="s">
        <v>565</v>
      </c>
      <c r="P2577">
        <v>-350.18</v>
      </c>
      <c r="Q2577">
        <v>0</v>
      </c>
      <c r="R2577">
        <v>-34.840000000000003</v>
      </c>
      <c r="S2577">
        <v>0</v>
      </c>
      <c r="T2577">
        <v>-385.02</v>
      </c>
      <c r="U2577">
        <v>0</v>
      </c>
      <c r="V2577">
        <v>-350.18</v>
      </c>
      <c r="W2577">
        <v>0</v>
      </c>
      <c r="X2577">
        <v>-34.840000000000003</v>
      </c>
      <c r="Y2577">
        <v>0</v>
      </c>
      <c r="Z2577">
        <v>-385.02</v>
      </c>
      <c r="AA2577">
        <v>0</v>
      </c>
    </row>
    <row r="2578" spans="1:27" ht="15" customHeight="1" x14ac:dyDescent="0.25">
      <c r="A2578" s="37" t="str">
        <f t="shared" si="120"/>
        <v>LEEQTFIgnore</v>
      </c>
      <c r="B2578" s="37" t="str">
        <f>VLOOKUP(L2578,Mapping!D:F,3,0)</f>
        <v>Ignore</v>
      </c>
      <c r="C2578" s="37" t="str">
        <f>VLOOKUP(L2578,Mapping!D:G,4,0)</f>
        <v>Ignore</v>
      </c>
      <c r="D2578" s="38">
        <f t="shared" si="121"/>
        <v>-6.8983E-5</v>
      </c>
      <c r="E2578" s="38">
        <f t="shared" si="122"/>
        <v>5.6315999999999994E-5</v>
      </c>
      <c r="F2578" s="37" t="str">
        <f>VLOOKUP(L2578,Mapping!D:H,5,0)</f>
        <v>AUM</v>
      </c>
      <c r="G2578" t="s">
        <v>562</v>
      </c>
      <c r="H2578" t="s">
        <v>291</v>
      </c>
      <c r="I2578" t="s">
        <v>1273</v>
      </c>
      <c r="J2578">
        <v>212000</v>
      </c>
      <c r="K2578" t="s">
        <v>595</v>
      </c>
      <c r="L2578">
        <v>212231</v>
      </c>
      <c r="M2578">
        <v>0</v>
      </c>
      <c r="N2578" t="s">
        <v>824</v>
      </c>
      <c r="O2578" t="s">
        <v>565</v>
      </c>
      <c r="P2578">
        <v>0</v>
      </c>
      <c r="Q2578">
        <v>1252.99</v>
      </c>
      <c r="R2578">
        <v>-689.83</v>
      </c>
      <c r="S2578">
        <v>0</v>
      </c>
      <c r="T2578">
        <v>0</v>
      </c>
      <c r="U2578">
        <v>563.16</v>
      </c>
      <c r="V2578">
        <v>0</v>
      </c>
      <c r="W2578">
        <v>1252.99</v>
      </c>
      <c r="X2578">
        <v>-689.83</v>
      </c>
      <c r="Y2578">
        <v>0</v>
      </c>
      <c r="Z2578">
        <v>0</v>
      </c>
      <c r="AA2578">
        <v>563.16</v>
      </c>
    </row>
    <row r="2579" spans="1:27" ht="15" customHeight="1" x14ac:dyDescent="0.25">
      <c r="A2579" s="37" t="str">
        <f t="shared" si="120"/>
        <v>LEEQTFIgnore</v>
      </c>
      <c r="B2579" s="37" t="str">
        <f>VLOOKUP(L2579,Mapping!D:F,3,0)</f>
        <v>Ignore</v>
      </c>
      <c r="C2579" s="37" t="str">
        <f>VLOOKUP(L2579,Mapping!D:G,4,0)</f>
        <v>Ignore</v>
      </c>
      <c r="D2579" s="38">
        <f t="shared" si="121"/>
        <v>-8.1600000000000005E-5</v>
      </c>
      <c r="E2579" s="38">
        <f t="shared" si="122"/>
        <v>1.0217E-2</v>
      </c>
      <c r="F2579" s="37" t="str">
        <f>VLOOKUP(L2579,Mapping!D:H,5,0)</f>
        <v>AUM</v>
      </c>
      <c r="G2579" t="s">
        <v>562</v>
      </c>
      <c r="H2579" t="s">
        <v>291</v>
      </c>
      <c r="I2579" t="s">
        <v>1273</v>
      </c>
      <c r="J2579">
        <v>212000</v>
      </c>
      <c r="K2579" t="s">
        <v>595</v>
      </c>
      <c r="L2579">
        <v>212233</v>
      </c>
      <c r="M2579">
        <v>0</v>
      </c>
      <c r="N2579" t="s">
        <v>608</v>
      </c>
      <c r="O2579" t="s">
        <v>565</v>
      </c>
      <c r="P2579">
        <v>0</v>
      </c>
      <c r="Q2579">
        <v>102986</v>
      </c>
      <c r="R2579">
        <v>-816</v>
      </c>
      <c r="S2579">
        <v>0</v>
      </c>
      <c r="T2579">
        <v>0</v>
      </c>
      <c r="U2579">
        <v>102170</v>
      </c>
      <c r="V2579">
        <v>0</v>
      </c>
      <c r="W2579">
        <v>102986</v>
      </c>
      <c r="X2579">
        <v>-816</v>
      </c>
      <c r="Y2579">
        <v>0</v>
      </c>
      <c r="Z2579">
        <v>0</v>
      </c>
      <c r="AA2579">
        <v>102170</v>
      </c>
    </row>
    <row r="2580" spans="1:27" ht="15" customHeight="1" x14ac:dyDescent="0.25">
      <c r="A2580" s="37" t="str">
        <f t="shared" si="120"/>
        <v>LEEQTFIgnore</v>
      </c>
      <c r="B2580" s="37" t="str">
        <f>VLOOKUP(L2580,Mapping!D:F,3,0)</f>
        <v>Ignore</v>
      </c>
      <c r="C2580" s="37" t="str">
        <f>VLOOKUP(L2580,Mapping!D:G,4,0)</f>
        <v>Ignore</v>
      </c>
      <c r="D2580" s="38">
        <f t="shared" si="121"/>
        <v>-1.6434439999999998E-3</v>
      </c>
      <c r="E2580" s="38">
        <f t="shared" si="122"/>
        <v>7.6402940000000006E-3</v>
      </c>
      <c r="F2580" s="37" t="str">
        <f>VLOOKUP(L2580,Mapping!D:H,5,0)</f>
        <v>AUM</v>
      </c>
      <c r="G2580" t="s">
        <v>562</v>
      </c>
      <c r="H2580" t="s">
        <v>291</v>
      </c>
      <c r="I2580" t="s">
        <v>1273</v>
      </c>
      <c r="J2580">
        <v>212000</v>
      </c>
      <c r="K2580" t="s">
        <v>595</v>
      </c>
      <c r="L2580">
        <v>212240</v>
      </c>
      <c r="M2580">
        <v>0</v>
      </c>
      <c r="N2580" t="s">
        <v>609</v>
      </c>
      <c r="O2580" t="s">
        <v>565</v>
      </c>
      <c r="P2580">
        <v>0</v>
      </c>
      <c r="Q2580">
        <v>92837.38</v>
      </c>
      <c r="R2580">
        <v>-16434.439999999999</v>
      </c>
      <c r="S2580">
        <v>0</v>
      </c>
      <c r="T2580">
        <v>0</v>
      </c>
      <c r="U2580">
        <v>76402.94</v>
      </c>
      <c r="V2580">
        <v>0</v>
      </c>
      <c r="W2580">
        <v>92837.38</v>
      </c>
      <c r="X2580">
        <v>-16434.439999999999</v>
      </c>
      <c r="Y2580">
        <v>0</v>
      </c>
      <c r="Z2580">
        <v>0</v>
      </c>
      <c r="AA2580">
        <v>76402.94</v>
      </c>
    </row>
    <row r="2581" spans="1:27" ht="15" customHeight="1" x14ac:dyDescent="0.25">
      <c r="A2581" s="37" t="str">
        <f t="shared" si="120"/>
        <v>LEEQTFIgnore</v>
      </c>
      <c r="B2581" s="37" t="str">
        <f>VLOOKUP(L2581,Mapping!D:F,3,0)</f>
        <v>Ignore</v>
      </c>
      <c r="C2581" s="37" t="str">
        <f>VLOOKUP(L2581,Mapping!D:G,4,0)</f>
        <v>Ignore</v>
      </c>
      <c r="D2581" s="38">
        <f t="shared" si="121"/>
        <v>0</v>
      </c>
      <c r="E2581" s="38">
        <f t="shared" si="122"/>
        <v>3.879E-4</v>
      </c>
      <c r="F2581" s="37" t="str">
        <f>VLOOKUP(L2581,Mapping!D:H,5,0)</f>
        <v>AUM</v>
      </c>
      <c r="G2581" t="s">
        <v>562</v>
      </c>
      <c r="H2581" t="s">
        <v>291</v>
      </c>
      <c r="I2581" t="s">
        <v>1273</v>
      </c>
      <c r="J2581">
        <v>212000</v>
      </c>
      <c r="K2581" t="s">
        <v>595</v>
      </c>
      <c r="L2581">
        <v>212247</v>
      </c>
      <c r="M2581">
        <v>0</v>
      </c>
      <c r="N2581" t="s">
        <v>610</v>
      </c>
      <c r="O2581" t="s">
        <v>565</v>
      </c>
      <c r="P2581">
        <v>0</v>
      </c>
      <c r="Q2581">
        <v>3879</v>
      </c>
      <c r="R2581">
        <v>0</v>
      </c>
      <c r="S2581">
        <v>0</v>
      </c>
      <c r="T2581">
        <v>0</v>
      </c>
      <c r="U2581">
        <v>3879</v>
      </c>
      <c r="V2581">
        <v>0</v>
      </c>
      <c r="W2581">
        <v>3879</v>
      </c>
      <c r="X2581">
        <v>0</v>
      </c>
      <c r="Y2581">
        <v>0</v>
      </c>
      <c r="Z2581">
        <v>0</v>
      </c>
      <c r="AA2581">
        <v>3879</v>
      </c>
    </row>
    <row r="2582" spans="1:27" ht="15" customHeight="1" x14ac:dyDescent="0.25">
      <c r="A2582" s="37" t="str">
        <f t="shared" si="120"/>
        <v>LEEQTFIgnore</v>
      </c>
      <c r="B2582" s="37" t="str">
        <f>VLOOKUP(L2582,Mapping!D:F,3,0)</f>
        <v>Ignore</v>
      </c>
      <c r="C2582" s="37" t="str">
        <f>VLOOKUP(L2582,Mapping!D:G,4,0)</f>
        <v>Ignore</v>
      </c>
      <c r="D2582" s="38">
        <f t="shared" si="121"/>
        <v>-1.11514E-4</v>
      </c>
      <c r="E2582" s="38">
        <f t="shared" si="122"/>
        <v>1.4717300000000001E-4</v>
      </c>
      <c r="F2582" s="37" t="str">
        <f>VLOOKUP(L2582,Mapping!D:H,5,0)</f>
        <v>AUM</v>
      </c>
      <c r="G2582" t="s">
        <v>562</v>
      </c>
      <c r="H2582" t="s">
        <v>291</v>
      </c>
      <c r="I2582" t="s">
        <v>1273</v>
      </c>
      <c r="J2582">
        <v>212000</v>
      </c>
      <c r="K2582" t="s">
        <v>595</v>
      </c>
      <c r="L2582">
        <v>212252</v>
      </c>
      <c r="M2582">
        <v>0</v>
      </c>
      <c r="N2582" t="s">
        <v>611</v>
      </c>
      <c r="O2582" t="s">
        <v>565</v>
      </c>
      <c r="P2582">
        <v>0</v>
      </c>
      <c r="Q2582">
        <v>2586.87</v>
      </c>
      <c r="R2582">
        <v>-1115.1400000000001</v>
      </c>
      <c r="S2582">
        <v>0</v>
      </c>
      <c r="T2582">
        <v>0</v>
      </c>
      <c r="U2582">
        <v>1471.73</v>
      </c>
      <c r="V2582">
        <v>0</v>
      </c>
      <c r="W2582">
        <v>2586.87</v>
      </c>
      <c r="X2582">
        <v>-1115.1400000000001</v>
      </c>
      <c r="Y2582">
        <v>0</v>
      </c>
      <c r="Z2582">
        <v>0</v>
      </c>
      <c r="AA2582">
        <v>1471.73</v>
      </c>
    </row>
    <row r="2583" spans="1:27" ht="15" customHeight="1" x14ac:dyDescent="0.25">
      <c r="A2583" s="37" t="str">
        <f t="shared" si="120"/>
        <v>LEEQTFIgnore</v>
      </c>
      <c r="B2583" s="37" t="str">
        <f>VLOOKUP(L2583,Mapping!D:F,3,0)</f>
        <v>Ignore</v>
      </c>
      <c r="C2583" s="37" t="str">
        <f>VLOOKUP(L2583,Mapping!D:G,4,0)</f>
        <v>Ignore</v>
      </c>
      <c r="D2583" s="38">
        <f t="shared" si="121"/>
        <v>-0.49947746100000001</v>
      </c>
      <c r="E2583" s="38">
        <f t="shared" si="122"/>
        <v>9.5816064000000006E-2</v>
      </c>
      <c r="F2583" s="37" t="str">
        <f>VLOOKUP(L2583,Mapping!D:H,5,0)</f>
        <v>AUM</v>
      </c>
      <c r="G2583" t="s">
        <v>562</v>
      </c>
      <c r="H2583" t="s">
        <v>291</v>
      </c>
      <c r="I2583" t="s">
        <v>1273</v>
      </c>
      <c r="J2583">
        <v>212000</v>
      </c>
      <c r="K2583" t="s">
        <v>595</v>
      </c>
      <c r="L2583">
        <v>212255</v>
      </c>
      <c r="M2583">
        <v>0</v>
      </c>
      <c r="N2583" t="s">
        <v>612</v>
      </c>
      <c r="O2583" t="s">
        <v>565</v>
      </c>
      <c r="P2583">
        <v>0</v>
      </c>
      <c r="Q2583">
        <v>5952935.25</v>
      </c>
      <c r="R2583">
        <v>-4994774.6100000003</v>
      </c>
      <c r="S2583">
        <v>0</v>
      </c>
      <c r="T2583">
        <v>0</v>
      </c>
      <c r="U2583">
        <v>958160.64</v>
      </c>
      <c r="V2583">
        <v>0</v>
      </c>
      <c r="W2583">
        <v>5952935.25</v>
      </c>
      <c r="X2583">
        <v>-4994774.6100000003</v>
      </c>
      <c r="Y2583">
        <v>0</v>
      </c>
      <c r="Z2583">
        <v>0</v>
      </c>
      <c r="AA2583">
        <v>958160.64</v>
      </c>
    </row>
    <row r="2584" spans="1:27" ht="15" customHeight="1" x14ac:dyDescent="0.25">
      <c r="A2584" s="37" t="str">
        <f t="shared" si="120"/>
        <v>LEEQTFIgnore</v>
      </c>
      <c r="B2584" s="37" t="str">
        <f>VLOOKUP(L2584,Mapping!D:F,3,0)</f>
        <v>Ignore</v>
      </c>
      <c r="C2584" s="37" t="str">
        <f>VLOOKUP(L2584,Mapping!D:G,4,0)</f>
        <v>Ignore</v>
      </c>
      <c r="D2584" s="38">
        <f t="shared" si="121"/>
        <v>-6.7262953E-2</v>
      </c>
      <c r="E2584" s="38">
        <f t="shared" si="122"/>
        <v>1.6710226000000002E-2</v>
      </c>
      <c r="F2584" s="37" t="str">
        <f>VLOOKUP(L2584,Mapping!D:H,5,0)</f>
        <v>AUM</v>
      </c>
      <c r="G2584" t="s">
        <v>562</v>
      </c>
      <c r="H2584" t="s">
        <v>291</v>
      </c>
      <c r="I2584" t="s">
        <v>1273</v>
      </c>
      <c r="J2584">
        <v>212000</v>
      </c>
      <c r="K2584" t="s">
        <v>595</v>
      </c>
      <c r="L2584">
        <v>212271</v>
      </c>
      <c r="M2584">
        <v>0</v>
      </c>
      <c r="N2584" t="s">
        <v>614</v>
      </c>
      <c r="O2584" t="s">
        <v>565</v>
      </c>
      <c r="P2584">
        <v>0</v>
      </c>
      <c r="Q2584">
        <v>839731.79</v>
      </c>
      <c r="R2584">
        <v>-672629.53</v>
      </c>
      <c r="S2584">
        <v>0</v>
      </c>
      <c r="T2584">
        <v>0</v>
      </c>
      <c r="U2584">
        <v>167102.26</v>
      </c>
      <c r="V2584">
        <v>0</v>
      </c>
      <c r="W2584">
        <v>839731.79</v>
      </c>
      <c r="X2584">
        <v>-672629.53</v>
      </c>
      <c r="Y2584">
        <v>0</v>
      </c>
      <c r="Z2584">
        <v>0</v>
      </c>
      <c r="AA2584">
        <v>167102.26</v>
      </c>
    </row>
    <row r="2585" spans="1:27" ht="15" customHeight="1" x14ac:dyDescent="0.25">
      <c r="A2585" s="37" t="str">
        <f t="shared" si="120"/>
        <v>LEEQTFIgnore</v>
      </c>
      <c r="B2585" s="37" t="str">
        <f>VLOOKUP(L2585,Mapping!D:F,3,0)</f>
        <v>Ignore</v>
      </c>
      <c r="C2585" s="37" t="str">
        <f>VLOOKUP(L2585,Mapping!D:G,4,0)</f>
        <v>Ignore</v>
      </c>
      <c r="D2585" s="38">
        <f t="shared" si="121"/>
        <v>-6.7262953E-2</v>
      </c>
      <c r="E2585" s="38">
        <f t="shared" si="122"/>
        <v>1.6710226000000002E-2</v>
      </c>
      <c r="F2585" s="37" t="str">
        <f>VLOOKUP(L2585,Mapping!D:H,5,0)</f>
        <v>AUM</v>
      </c>
      <c r="G2585" t="s">
        <v>562</v>
      </c>
      <c r="H2585" t="s">
        <v>291</v>
      </c>
      <c r="I2585" t="s">
        <v>1273</v>
      </c>
      <c r="J2585">
        <v>212000</v>
      </c>
      <c r="K2585" t="s">
        <v>595</v>
      </c>
      <c r="L2585">
        <v>212272</v>
      </c>
      <c r="M2585">
        <v>0</v>
      </c>
      <c r="N2585" t="s">
        <v>615</v>
      </c>
      <c r="O2585" t="s">
        <v>565</v>
      </c>
      <c r="P2585">
        <v>0</v>
      </c>
      <c r="Q2585">
        <v>839731.79</v>
      </c>
      <c r="R2585">
        <v>-672629.53</v>
      </c>
      <c r="S2585">
        <v>0</v>
      </c>
      <c r="T2585">
        <v>0</v>
      </c>
      <c r="U2585">
        <v>167102.26</v>
      </c>
      <c r="V2585">
        <v>0</v>
      </c>
      <c r="W2585">
        <v>839731.79</v>
      </c>
      <c r="X2585">
        <v>-672629.53</v>
      </c>
      <c r="Y2585">
        <v>0</v>
      </c>
      <c r="Z2585">
        <v>0</v>
      </c>
      <c r="AA2585">
        <v>167102.26</v>
      </c>
    </row>
    <row r="2586" spans="1:27" ht="15" customHeight="1" x14ac:dyDescent="0.25">
      <c r="A2586" s="37" t="str">
        <f t="shared" si="120"/>
        <v>LEEQTFIgnore</v>
      </c>
      <c r="B2586" s="37" t="str">
        <f>VLOOKUP(L2586,Mapping!D:F,3,0)</f>
        <v>Ignore</v>
      </c>
      <c r="C2586" s="37" t="str">
        <f>VLOOKUP(L2586,Mapping!D:G,4,0)</f>
        <v>Ignore</v>
      </c>
      <c r="D2586" s="38">
        <f t="shared" si="121"/>
        <v>3.3160710999999995E-2</v>
      </c>
      <c r="E2586" s="38">
        <f t="shared" si="122"/>
        <v>4.0451967999999998E-2</v>
      </c>
      <c r="F2586" s="37" t="str">
        <f>VLOOKUP(L2586,Mapping!D:H,5,0)</f>
        <v>AUM</v>
      </c>
      <c r="G2586" t="s">
        <v>562</v>
      </c>
      <c r="H2586" t="s">
        <v>291</v>
      </c>
      <c r="I2586" t="s">
        <v>1273</v>
      </c>
      <c r="J2586">
        <v>212000</v>
      </c>
      <c r="K2586" t="s">
        <v>595</v>
      </c>
      <c r="L2586">
        <v>212427</v>
      </c>
      <c r="M2586">
        <v>0</v>
      </c>
      <c r="N2586" t="s">
        <v>682</v>
      </c>
      <c r="O2586" t="s">
        <v>565</v>
      </c>
      <c r="P2586">
        <v>0</v>
      </c>
      <c r="Q2586">
        <v>72912.570000000007</v>
      </c>
      <c r="R2586">
        <v>0</v>
      </c>
      <c r="S2586">
        <v>331607.11</v>
      </c>
      <c r="T2586">
        <v>0</v>
      </c>
      <c r="U2586">
        <v>404519.67999999999</v>
      </c>
      <c r="V2586">
        <v>0</v>
      </c>
      <c r="W2586">
        <v>72912.570000000007</v>
      </c>
      <c r="X2586">
        <v>0</v>
      </c>
      <c r="Y2586">
        <v>331607.11</v>
      </c>
      <c r="Z2586">
        <v>0</v>
      </c>
      <c r="AA2586">
        <v>404519.67999999999</v>
      </c>
    </row>
    <row r="2587" spans="1:27" ht="15" customHeight="1" x14ac:dyDescent="0.25">
      <c r="A2587" s="37" t="str">
        <f t="shared" si="120"/>
        <v>LEEQTFIgnore</v>
      </c>
      <c r="B2587" s="37" t="str">
        <f>VLOOKUP(L2587,Mapping!D:F,3,0)</f>
        <v>Ignore</v>
      </c>
      <c r="C2587" s="37" t="str">
        <f>VLOOKUP(L2587,Mapping!D:G,4,0)</f>
        <v>Ignore</v>
      </c>
      <c r="D2587" s="38">
        <f t="shared" si="121"/>
        <v>1.564675673</v>
      </c>
      <c r="E2587" s="38">
        <f t="shared" si="122"/>
        <v>0</v>
      </c>
      <c r="F2587" s="37" t="str">
        <f>VLOOKUP(L2587,Mapping!D:H,5,0)</f>
        <v>AUM</v>
      </c>
      <c r="G2587" t="s">
        <v>562</v>
      </c>
      <c r="H2587" t="s">
        <v>291</v>
      </c>
      <c r="I2587" t="s">
        <v>1273</v>
      </c>
      <c r="J2587">
        <v>212000</v>
      </c>
      <c r="K2587" t="s">
        <v>595</v>
      </c>
      <c r="L2587">
        <v>213106</v>
      </c>
      <c r="M2587">
        <v>0</v>
      </c>
      <c r="N2587" t="s">
        <v>2248</v>
      </c>
      <c r="O2587" t="s">
        <v>565</v>
      </c>
      <c r="P2587">
        <v>-15646756.73</v>
      </c>
      <c r="Q2587">
        <v>0</v>
      </c>
      <c r="R2587">
        <v>0</v>
      </c>
      <c r="S2587">
        <v>15646756.73</v>
      </c>
      <c r="T2587">
        <v>0</v>
      </c>
      <c r="U2587">
        <v>0</v>
      </c>
      <c r="V2587">
        <v>-15646756.73</v>
      </c>
      <c r="W2587">
        <v>0</v>
      </c>
      <c r="X2587">
        <v>0</v>
      </c>
      <c r="Y2587">
        <v>15646756.73</v>
      </c>
      <c r="Z2587">
        <v>0</v>
      </c>
      <c r="AA2587">
        <v>0</v>
      </c>
    </row>
    <row r="2588" spans="1:27" ht="15" customHeight="1" x14ac:dyDescent="0.25">
      <c r="A2588" s="37" t="str">
        <f t="shared" si="120"/>
        <v>LEEQTFIgnore</v>
      </c>
      <c r="B2588" s="37" t="str">
        <f>VLOOKUP(L2588,Mapping!D:F,3,0)</f>
        <v>Ignore</v>
      </c>
      <c r="C2588" s="37" t="str">
        <f>VLOOKUP(L2588,Mapping!D:G,4,0)</f>
        <v>Ignore</v>
      </c>
      <c r="D2588" s="38">
        <f t="shared" si="121"/>
        <v>-1.564675673</v>
      </c>
      <c r="E2588" s="38">
        <f t="shared" si="122"/>
        <v>1.0000000000000001E-9</v>
      </c>
      <c r="F2588" s="37" t="str">
        <f>VLOOKUP(L2588,Mapping!D:H,5,0)</f>
        <v>AUM</v>
      </c>
      <c r="G2588" t="s">
        <v>562</v>
      </c>
      <c r="H2588" t="s">
        <v>291</v>
      </c>
      <c r="I2588" t="s">
        <v>1273</v>
      </c>
      <c r="J2588">
        <v>212000</v>
      </c>
      <c r="K2588" t="s">
        <v>595</v>
      </c>
      <c r="L2588">
        <v>213160</v>
      </c>
      <c r="M2588">
        <v>0</v>
      </c>
      <c r="N2588" t="s">
        <v>2249</v>
      </c>
      <c r="O2588" t="s">
        <v>565</v>
      </c>
      <c r="P2588">
        <v>0</v>
      </c>
      <c r="Q2588">
        <v>15646756.74</v>
      </c>
      <c r="R2588">
        <v>-15646756.73</v>
      </c>
      <c r="S2588">
        <v>0</v>
      </c>
      <c r="T2588">
        <v>0</v>
      </c>
      <c r="U2588">
        <v>0.01</v>
      </c>
      <c r="V2588">
        <v>0</v>
      </c>
      <c r="W2588">
        <v>15646756.74</v>
      </c>
      <c r="X2588">
        <v>-15646756.73</v>
      </c>
      <c r="Y2588">
        <v>0</v>
      </c>
      <c r="Z2588">
        <v>0</v>
      </c>
      <c r="AA2588">
        <v>0.01</v>
      </c>
    </row>
    <row r="2589" spans="1:27" ht="15" customHeight="1" x14ac:dyDescent="0.25">
      <c r="A2589" s="37" t="str">
        <f t="shared" si="120"/>
        <v>LEEQTFIgnore</v>
      </c>
      <c r="B2589" s="37" t="str">
        <f>VLOOKUP(L2589,Mapping!D:F,3,0)</f>
        <v>Ignore</v>
      </c>
      <c r="C2589" s="37" t="str">
        <f>VLOOKUP(L2589,Mapping!D:G,4,0)</f>
        <v>Ignore</v>
      </c>
      <c r="D2589" s="38">
        <f t="shared" si="121"/>
        <v>-1.6434439999999998E-3</v>
      </c>
      <c r="E2589" s="38">
        <f t="shared" si="122"/>
        <v>7.6402940000000006E-3</v>
      </c>
      <c r="F2589" s="37" t="str">
        <f>VLOOKUP(L2589,Mapping!D:H,5,0)</f>
        <v>AUM</v>
      </c>
      <c r="G2589" t="s">
        <v>562</v>
      </c>
      <c r="H2589" t="s">
        <v>291</v>
      </c>
      <c r="I2589" t="s">
        <v>1273</v>
      </c>
      <c r="J2589">
        <v>212000</v>
      </c>
      <c r="K2589" t="s">
        <v>595</v>
      </c>
      <c r="L2589">
        <v>213166</v>
      </c>
      <c r="M2589">
        <v>0</v>
      </c>
      <c r="N2589" t="s">
        <v>616</v>
      </c>
      <c r="O2589" t="s">
        <v>565</v>
      </c>
      <c r="P2589">
        <v>0</v>
      </c>
      <c r="Q2589">
        <v>92837.38</v>
      </c>
      <c r="R2589">
        <v>-16434.439999999999</v>
      </c>
      <c r="S2589">
        <v>0</v>
      </c>
      <c r="T2589">
        <v>0</v>
      </c>
      <c r="U2589">
        <v>76402.94</v>
      </c>
      <c r="V2589">
        <v>0</v>
      </c>
      <c r="W2589">
        <v>92837.38</v>
      </c>
      <c r="X2589">
        <v>-16434.439999999999</v>
      </c>
      <c r="Y2589">
        <v>0</v>
      </c>
      <c r="Z2589">
        <v>0</v>
      </c>
      <c r="AA2589">
        <v>76402.94</v>
      </c>
    </row>
    <row r="2590" spans="1:27" ht="15" customHeight="1" x14ac:dyDescent="0.25">
      <c r="A2590" s="37" t="str">
        <f t="shared" si="120"/>
        <v>LEEQTFIgnore</v>
      </c>
      <c r="B2590" s="37" t="str">
        <f>VLOOKUP(L2590,Mapping!D:F,3,0)</f>
        <v>Ignore</v>
      </c>
      <c r="C2590" s="37" t="str">
        <f>VLOOKUP(L2590,Mapping!D:G,4,0)</f>
        <v>Ignore</v>
      </c>
      <c r="D2590" s="38">
        <f t="shared" si="121"/>
        <v>1.9174381000000001E-2</v>
      </c>
      <c r="E2590" s="38">
        <f t="shared" si="122"/>
        <v>1.9775338E-2</v>
      </c>
      <c r="F2590" s="37" t="str">
        <f>VLOOKUP(L2590,Mapping!D:H,5,0)</f>
        <v>AUM</v>
      </c>
      <c r="G2590" t="s">
        <v>562</v>
      </c>
      <c r="H2590" t="s">
        <v>291</v>
      </c>
      <c r="I2590" t="s">
        <v>1273</v>
      </c>
      <c r="J2590">
        <v>212000</v>
      </c>
      <c r="K2590" t="s">
        <v>595</v>
      </c>
      <c r="L2590">
        <v>214100</v>
      </c>
      <c r="M2590">
        <v>0</v>
      </c>
      <c r="N2590" t="s">
        <v>858</v>
      </c>
      <c r="O2590" t="s">
        <v>565</v>
      </c>
      <c r="P2590">
        <v>0</v>
      </c>
      <c r="Q2590">
        <v>6009.57</v>
      </c>
      <c r="R2590">
        <v>0</v>
      </c>
      <c r="S2590">
        <v>191743.81</v>
      </c>
      <c r="T2590">
        <v>0</v>
      </c>
      <c r="U2590">
        <v>197753.38</v>
      </c>
      <c r="V2590">
        <v>0</v>
      </c>
      <c r="W2590">
        <v>6009.57</v>
      </c>
      <c r="X2590">
        <v>0</v>
      </c>
      <c r="Y2590">
        <v>191743.81</v>
      </c>
      <c r="Z2590">
        <v>0</v>
      </c>
      <c r="AA2590">
        <v>197753.38</v>
      </c>
    </row>
    <row r="2591" spans="1:27" ht="15" customHeight="1" x14ac:dyDescent="0.25">
      <c r="A2591" s="37" t="str">
        <f t="shared" si="120"/>
        <v>LEEQTFIgnore</v>
      </c>
      <c r="B2591" s="37" t="str">
        <f>VLOOKUP(L2591,Mapping!D:F,3,0)</f>
        <v>Ignore</v>
      </c>
      <c r="C2591" s="37" t="str">
        <f>VLOOKUP(L2591,Mapping!D:G,4,0)</f>
        <v>Ignore</v>
      </c>
      <c r="D2591" s="38">
        <f t="shared" si="121"/>
        <v>0</v>
      </c>
      <c r="E2591" s="38">
        <f t="shared" si="122"/>
        <v>-7.0000000000000006E-9</v>
      </c>
      <c r="F2591" s="37" t="str">
        <f>VLOOKUP(L2591,Mapping!D:H,5,0)</f>
        <v>AUM</v>
      </c>
      <c r="G2591" t="s">
        <v>562</v>
      </c>
      <c r="H2591" t="s">
        <v>291</v>
      </c>
      <c r="I2591" t="s">
        <v>1273</v>
      </c>
      <c r="J2591">
        <v>212000</v>
      </c>
      <c r="K2591" t="s">
        <v>595</v>
      </c>
      <c r="L2591">
        <v>214102</v>
      </c>
      <c r="M2591">
        <v>0</v>
      </c>
      <c r="N2591" t="s">
        <v>2262</v>
      </c>
      <c r="O2591" t="s">
        <v>565</v>
      </c>
      <c r="P2591">
        <v>-7.0000000000000007E-2</v>
      </c>
      <c r="Q2591">
        <v>0</v>
      </c>
      <c r="R2591">
        <v>0</v>
      </c>
      <c r="S2591">
        <v>0</v>
      </c>
      <c r="T2591">
        <v>-7.0000000000000007E-2</v>
      </c>
      <c r="U2591">
        <v>0</v>
      </c>
      <c r="V2591">
        <v>-7.0000000000000007E-2</v>
      </c>
      <c r="W2591">
        <v>0</v>
      </c>
      <c r="X2591">
        <v>0</v>
      </c>
      <c r="Y2591">
        <v>0</v>
      </c>
      <c r="Z2591">
        <v>-7.0000000000000007E-2</v>
      </c>
      <c r="AA2591">
        <v>0</v>
      </c>
    </row>
    <row r="2592" spans="1:27" ht="15" customHeight="1" x14ac:dyDescent="0.25">
      <c r="A2592" s="37" t="str">
        <f t="shared" si="120"/>
        <v>LEEQTFIgnore</v>
      </c>
      <c r="B2592" s="37" t="str">
        <f>VLOOKUP(L2592,Mapping!D:F,3,0)</f>
        <v>Ignore</v>
      </c>
      <c r="C2592" s="37" t="str">
        <f>VLOOKUP(L2592,Mapping!D:G,4,0)</f>
        <v>Ignore</v>
      </c>
      <c r="D2592" s="38">
        <f t="shared" si="121"/>
        <v>0</v>
      </c>
      <c r="E2592" s="38">
        <f t="shared" si="122"/>
        <v>7.0000000000000006E-9</v>
      </c>
      <c r="F2592" s="37" t="str">
        <f>VLOOKUP(L2592,Mapping!D:H,5,0)</f>
        <v>AUM</v>
      </c>
      <c r="G2592" t="s">
        <v>562</v>
      </c>
      <c r="H2592" t="s">
        <v>291</v>
      </c>
      <c r="I2592" t="s">
        <v>1273</v>
      </c>
      <c r="J2592">
        <v>212000</v>
      </c>
      <c r="K2592" t="s">
        <v>595</v>
      </c>
      <c r="L2592">
        <v>214105</v>
      </c>
      <c r="M2592">
        <v>0</v>
      </c>
      <c r="N2592" t="s">
        <v>2263</v>
      </c>
      <c r="O2592" t="s">
        <v>565</v>
      </c>
      <c r="P2592">
        <v>0</v>
      </c>
      <c r="Q2592">
        <v>7.0000000000000007E-2</v>
      </c>
      <c r="R2592">
        <v>0</v>
      </c>
      <c r="S2592">
        <v>0</v>
      </c>
      <c r="T2592">
        <v>0</v>
      </c>
      <c r="U2592">
        <v>7.0000000000000007E-2</v>
      </c>
      <c r="V2592">
        <v>0</v>
      </c>
      <c r="W2592">
        <v>7.0000000000000007E-2</v>
      </c>
      <c r="X2592">
        <v>0</v>
      </c>
      <c r="Y2592">
        <v>0</v>
      </c>
      <c r="Z2592">
        <v>0</v>
      </c>
      <c r="AA2592">
        <v>7.0000000000000007E-2</v>
      </c>
    </row>
    <row r="2593" spans="1:27" ht="15" customHeight="1" x14ac:dyDescent="0.25">
      <c r="A2593" s="37" t="str">
        <f t="shared" si="120"/>
        <v>LEEQTFIgnore</v>
      </c>
      <c r="B2593" s="37" t="str">
        <f>VLOOKUP(L2593,Mapping!D:F,3,0)</f>
        <v>Ignore</v>
      </c>
      <c r="C2593" s="37" t="str">
        <f>VLOOKUP(L2593,Mapping!D:G,4,0)</f>
        <v>Ignore</v>
      </c>
      <c r="D2593" s="38">
        <f t="shared" si="121"/>
        <v>-0.76593541799999998</v>
      </c>
      <c r="E2593" s="38">
        <f t="shared" si="122"/>
        <v>0.167100146</v>
      </c>
      <c r="F2593" s="37" t="str">
        <f>VLOOKUP(L2593,Mapping!D:H,5,0)</f>
        <v>AUM</v>
      </c>
      <c r="G2593" t="s">
        <v>562</v>
      </c>
      <c r="H2593" t="s">
        <v>291</v>
      </c>
      <c r="I2593" t="s">
        <v>1273</v>
      </c>
      <c r="J2593">
        <v>213000</v>
      </c>
      <c r="K2593" t="s">
        <v>617</v>
      </c>
      <c r="L2593">
        <v>213500</v>
      </c>
      <c r="M2593">
        <v>0</v>
      </c>
      <c r="N2593" t="s">
        <v>618</v>
      </c>
      <c r="O2593" t="s">
        <v>565</v>
      </c>
      <c r="P2593">
        <v>0</v>
      </c>
      <c r="Q2593">
        <v>9330355.6400000006</v>
      </c>
      <c r="R2593">
        <v>-7659354.1799999997</v>
      </c>
      <c r="S2593">
        <v>0</v>
      </c>
      <c r="T2593">
        <v>0</v>
      </c>
      <c r="U2593">
        <v>1671001.46</v>
      </c>
      <c r="V2593">
        <v>0</v>
      </c>
      <c r="W2593">
        <v>9330355.6400000006</v>
      </c>
      <c r="X2593">
        <v>-7659354.1799999997</v>
      </c>
      <c r="Y2593">
        <v>0</v>
      </c>
      <c r="Z2593">
        <v>0</v>
      </c>
      <c r="AA2593">
        <v>1671001.46</v>
      </c>
    </row>
    <row r="2594" spans="1:27" ht="15" customHeight="1" x14ac:dyDescent="0.25">
      <c r="A2594" s="37" t="str">
        <f t="shared" si="120"/>
        <v>LEEQTFIgnore</v>
      </c>
      <c r="B2594" s="37" t="str">
        <f>VLOOKUP(L2594,Mapping!D:F,3,0)</f>
        <v>Ignore</v>
      </c>
      <c r="C2594" s="37" t="str">
        <f>VLOOKUP(L2594,Mapping!D:G,4,0)</f>
        <v>Ignore</v>
      </c>
      <c r="D2594" s="38">
        <f t="shared" si="121"/>
        <v>0.108737691</v>
      </c>
      <c r="E2594" s="38">
        <f t="shared" si="122"/>
        <v>0.37502215999999999</v>
      </c>
      <c r="F2594" s="37" t="str">
        <f>VLOOKUP(L2594,Mapping!D:H,5,0)</f>
        <v>AUM</v>
      </c>
      <c r="G2594" t="s">
        <v>562</v>
      </c>
      <c r="H2594" t="s">
        <v>291</v>
      </c>
      <c r="I2594" t="s">
        <v>1273</v>
      </c>
      <c r="J2594">
        <v>220000</v>
      </c>
      <c r="K2594" t="s">
        <v>619</v>
      </c>
      <c r="L2594">
        <v>210125</v>
      </c>
      <c r="M2594">
        <v>0</v>
      </c>
      <c r="N2594" t="s">
        <v>1283</v>
      </c>
      <c r="O2594" t="s">
        <v>565</v>
      </c>
      <c r="P2594">
        <v>0</v>
      </c>
      <c r="Q2594">
        <v>2662844.69</v>
      </c>
      <c r="R2594">
        <v>0</v>
      </c>
      <c r="S2594">
        <v>1087376.9099999999</v>
      </c>
      <c r="T2594">
        <v>0</v>
      </c>
      <c r="U2594">
        <v>3750221.6</v>
      </c>
      <c r="V2594">
        <v>0</v>
      </c>
      <c r="W2594">
        <v>2662844.69</v>
      </c>
      <c r="X2594">
        <v>0</v>
      </c>
      <c r="Y2594">
        <v>1087376.9099999999</v>
      </c>
      <c r="Z2594">
        <v>0</v>
      </c>
      <c r="AA2594">
        <v>3750221.6</v>
      </c>
    </row>
    <row r="2595" spans="1:27" ht="15" customHeight="1" x14ac:dyDescent="0.25">
      <c r="A2595" s="37" t="str">
        <f t="shared" si="120"/>
        <v>LEEQTF1.2</v>
      </c>
      <c r="B2595" s="37">
        <f>VLOOKUP(L2595,Mapping!D:F,3,0)</f>
        <v>1.2</v>
      </c>
      <c r="C2595" s="37" t="str">
        <f>VLOOKUP(L2595,Mapping!D:G,4,0)</f>
        <v>Ignore</v>
      </c>
      <c r="D2595" s="38">
        <f t="shared" si="121"/>
        <v>-1.0385236550000001</v>
      </c>
      <c r="E2595" s="38">
        <f t="shared" si="122"/>
        <v>114.540601976</v>
      </c>
      <c r="F2595" s="37">
        <f>VLOOKUP(L2595,Mapping!D:H,5,0)</f>
        <v>0</v>
      </c>
      <c r="G2595" t="s">
        <v>562</v>
      </c>
      <c r="H2595" t="s">
        <v>291</v>
      </c>
      <c r="I2595" t="s">
        <v>1273</v>
      </c>
      <c r="J2595">
        <v>301000</v>
      </c>
      <c r="K2595" t="s">
        <v>624</v>
      </c>
      <c r="L2595">
        <v>310000</v>
      </c>
      <c r="M2595">
        <v>0</v>
      </c>
      <c r="N2595" t="s">
        <v>625</v>
      </c>
      <c r="O2595" t="s">
        <v>565</v>
      </c>
      <c r="P2595">
        <v>0</v>
      </c>
      <c r="Q2595">
        <v>1155791256.3099999</v>
      </c>
      <c r="R2595">
        <v>-10385236.550000001</v>
      </c>
      <c r="S2595">
        <v>0</v>
      </c>
      <c r="T2595">
        <v>0</v>
      </c>
      <c r="U2595">
        <v>1145406019.76</v>
      </c>
      <c r="V2595">
        <v>0</v>
      </c>
      <c r="W2595">
        <v>1155791256.3099999</v>
      </c>
      <c r="X2595">
        <v>-10385236.550000001</v>
      </c>
      <c r="Y2595">
        <v>0</v>
      </c>
      <c r="Z2595">
        <v>0</v>
      </c>
      <c r="AA2595">
        <v>1145406019.76</v>
      </c>
    </row>
    <row r="2596" spans="1:27" ht="15" customHeight="1" x14ac:dyDescent="0.25">
      <c r="A2596" s="37" t="str">
        <f t="shared" si="120"/>
        <v>LEEQTFIgnore</v>
      </c>
      <c r="B2596" s="37" t="str">
        <f>VLOOKUP(L2596,Mapping!D:F,3,0)</f>
        <v>Ignore</v>
      </c>
      <c r="C2596" s="37" t="str">
        <f>VLOOKUP(L2596,Mapping!D:G,4,0)</f>
        <v>Ignore</v>
      </c>
      <c r="D2596" s="38">
        <f t="shared" si="121"/>
        <v>-8.2619023340000002</v>
      </c>
      <c r="E2596" s="38">
        <f t="shared" si="122"/>
        <v>29.879194024</v>
      </c>
      <c r="F2596" s="37">
        <f>VLOOKUP(L2596,Mapping!D:H,5,0)</f>
        <v>0</v>
      </c>
      <c r="G2596" t="s">
        <v>562</v>
      </c>
      <c r="H2596" t="s">
        <v>291</v>
      </c>
      <c r="I2596" t="s">
        <v>1273</v>
      </c>
      <c r="J2596">
        <v>303000</v>
      </c>
      <c r="K2596" t="s">
        <v>626</v>
      </c>
      <c r="L2596">
        <v>303201</v>
      </c>
      <c r="M2596">
        <v>0</v>
      </c>
      <c r="N2596" t="s">
        <v>627</v>
      </c>
      <c r="O2596" t="s">
        <v>565</v>
      </c>
      <c r="P2596">
        <v>0</v>
      </c>
      <c r="Q2596">
        <v>381410963.57999998</v>
      </c>
      <c r="R2596">
        <v>-82619023.340000004</v>
      </c>
      <c r="S2596">
        <v>0</v>
      </c>
      <c r="T2596">
        <v>0</v>
      </c>
      <c r="U2596">
        <v>298791940.24000001</v>
      </c>
      <c r="V2596">
        <v>0</v>
      </c>
      <c r="W2596">
        <v>381410963.57999998</v>
      </c>
      <c r="X2596">
        <v>-82619023.340000004</v>
      </c>
      <c r="Y2596">
        <v>0</v>
      </c>
      <c r="Z2596">
        <v>0</v>
      </c>
      <c r="AA2596">
        <v>298791940.24000001</v>
      </c>
    </row>
    <row r="2597" spans="1:27" ht="15" customHeight="1" x14ac:dyDescent="0.25">
      <c r="A2597" s="37" t="str">
        <f t="shared" si="120"/>
        <v>LEEQTFIgnore</v>
      </c>
      <c r="B2597" s="37" t="str">
        <f>VLOOKUP(L2597,Mapping!D:F,3,0)</f>
        <v>Ignore</v>
      </c>
      <c r="C2597" s="37" t="str">
        <f>VLOOKUP(L2597,Mapping!D:G,4,0)</f>
        <v>Ignore</v>
      </c>
      <c r="D2597" s="38">
        <f t="shared" si="121"/>
        <v>-0.44542527000000004</v>
      </c>
      <c r="E2597" s="38">
        <f t="shared" si="122"/>
        <v>-9.463647632999999</v>
      </c>
      <c r="F2597" s="37">
        <f>VLOOKUP(L2597,Mapping!D:H,5,0)</f>
        <v>0</v>
      </c>
      <c r="G2597" t="s">
        <v>562</v>
      </c>
      <c r="H2597" t="s">
        <v>291</v>
      </c>
      <c r="I2597" t="s">
        <v>1273</v>
      </c>
      <c r="J2597">
        <v>303000</v>
      </c>
      <c r="K2597" t="s">
        <v>626</v>
      </c>
      <c r="L2597">
        <v>303202</v>
      </c>
      <c r="M2597">
        <v>0</v>
      </c>
      <c r="N2597" t="s">
        <v>628</v>
      </c>
      <c r="O2597" t="s">
        <v>565</v>
      </c>
      <c r="P2597">
        <v>-90182223.629999995</v>
      </c>
      <c r="Q2597">
        <v>0</v>
      </c>
      <c r="R2597">
        <v>-4454252.7</v>
      </c>
      <c r="S2597">
        <v>0</v>
      </c>
      <c r="T2597">
        <v>-94636476.329999998</v>
      </c>
      <c r="U2597">
        <v>0</v>
      </c>
      <c r="V2597">
        <v>-90182223.629999995</v>
      </c>
      <c r="W2597">
        <v>0</v>
      </c>
      <c r="X2597">
        <v>-4454252.7</v>
      </c>
      <c r="Y2597">
        <v>0</v>
      </c>
      <c r="Z2597">
        <v>-94636476.329999998</v>
      </c>
      <c r="AA2597">
        <v>0</v>
      </c>
    </row>
    <row r="2598" spans="1:27" ht="15" customHeight="1" x14ac:dyDescent="0.25">
      <c r="A2598" s="37" t="str">
        <f t="shared" si="120"/>
        <v>LEEQTFIgnore</v>
      </c>
      <c r="B2598" s="37" t="str">
        <f>VLOOKUP(L2598,Mapping!D:F,3,0)</f>
        <v>Ignore</v>
      </c>
      <c r="C2598" s="37" t="str">
        <f>VLOOKUP(L2598,Mapping!D:G,4,0)</f>
        <v>Ignore</v>
      </c>
      <c r="D2598" s="38">
        <f t="shared" si="121"/>
        <v>1.050067243</v>
      </c>
      <c r="E2598" s="38">
        <f t="shared" si="122"/>
        <v>9.3299714510000005</v>
      </c>
      <c r="F2598" s="37">
        <f>VLOOKUP(L2598,Mapping!D:H,5,0)</f>
        <v>0</v>
      </c>
      <c r="G2598" t="s">
        <v>562</v>
      </c>
      <c r="H2598" t="s">
        <v>291</v>
      </c>
      <c r="I2598" t="s">
        <v>1273</v>
      </c>
      <c r="J2598">
        <v>303000</v>
      </c>
      <c r="K2598" t="s">
        <v>626</v>
      </c>
      <c r="L2598">
        <v>303245</v>
      </c>
      <c r="M2598">
        <v>0</v>
      </c>
      <c r="N2598" t="s">
        <v>629</v>
      </c>
      <c r="O2598" t="s">
        <v>565</v>
      </c>
      <c r="P2598">
        <v>0</v>
      </c>
      <c r="Q2598">
        <v>82799042.079999998</v>
      </c>
      <c r="R2598">
        <v>0</v>
      </c>
      <c r="S2598">
        <v>10500672.43</v>
      </c>
      <c r="T2598">
        <v>0</v>
      </c>
      <c r="U2598">
        <v>93299714.510000005</v>
      </c>
      <c r="V2598">
        <v>0</v>
      </c>
      <c r="W2598">
        <v>82799042.079999998</v>
      </c>
      <c r="X2598">
        <v>0</v>
      </c>
      <c r="Y2598">
        <v>10500672.43</v>
      </c>
      <c r="Z2598">
        <v>0</v>
      </c>
      <c r="AA2598">
        <v>93299714.510000005</v>
      </c>
    </row>
    <row r="2599" spans="1:27" ht="15" customHeight="1" x14ac:dyDescent="0.25">
      <c r="A2599" s="37" t="str">
        <f t="shared" si="120"/>
        <v>LEEQTFIgnore</v>
      </c>
      <c r="B2599" s="37" t="str">
        <f>VLOOKUP(L2599,Mapping!D:F,3,0)</f>
        <v>Ignore</v>
      </c>
      <c r="C2599" s="37" t="str">
        <f>VLOOKUP(L2599,Mapping!D:G,4,0)</f>
        <v>Ignore</v>
      </c>
      <c r="D2599" s="38">
        <f t="shared" si="121"/>
        <v>-0.10745450100000001</v>
      </c>
      <c r="E2599" s="38">
        <f t="shared" si="122"/>
        <v>0.30701199300000004</v>
      </c>
      <c r="F2599" s="37">
        <f>VLOOKUP(L2599,Mapping!D:H,5,0)</f>
        <v>0</v>
      </c>
      <c r="G2599" t="s">
        <v>562</v>
      </c>
      <c r="H2599" t="s">
        <v>291</v>
      </c>
      <c r="I2599" t="s">
        <v>1273</v>
      </c>
      <c r="J2599">
        <v>303000</v>
      </c>
      <c r="K2599" t="s">
        <v>626</v>
      </c>
      <c r="L2599">
        <v>303246</v>
      </c>
      <c r="M2599">
        <v>0</v>
      </c>
      <c r="N2599" t="s">
        <v>630</v>
      </c>
      <c r="O2599" t="s">
        <v>565</v>
      </c>
      <c r="P2599">
        <v>0</v>
      </c>
      <c r="Q2599">
        <v>4144664.94</v>
      </c>
      <c r="R2599">
        <v>-1074545.01</v>
      </c>
      <c r="S2599">
        <v>0</v>
      </c>
      <c r="T2599">
        <v>0</v>
      </c>
      <c r="U2599">
        <v>3070119.93</v>
      </c>
      <c r="V2599">
        <v>0</v>
      </c>
      <c r="W2599">
        <v>4144664.94</v>
      </c>
      <c r="X2599">
        <v>-1074545.01</v>
      </c>
      <c r="Y2599">
        <v>0</v>
      </c>
      <c r="Z2599">
        <v>0</v>
      </c>
      <c r="AA2599">
        <v>3070119.93</v>
      </c>
    </row>
    <row r="2600" spans="1:27" ht="15" customHeight="1" x14ac:dyDescent="0.25">
      <c r="A2600" s="37" t="str">
        <f t="shared" si="120"/>
        <v>LEEQTFIgnore</v>
      </c>
      <c r="B2600" s="37" t="str">
        <f>VLOOKUP(L2600,Mapping!D:F,3,0)</f>
        <v>Ignore</v>
      </c>
      <c r="C2600" s="37" t="str">
        <f>VLOOKUP(L2600,Mapping!D:G,4,0)</f>
        <v>Ignore</v>
      </c>
      <c r="D2600" s="38">
        <f t="shared" si="121"/>
        <v>0</v>
      </c>
      <c r="E2600" s="38">
        <f t="shared" si="122"/>
        <v>524.00170225200009</v>
      </c>
      <c r="F2600" s="37">
        <f>VLOOKUP(L2600,Mapping!D:H,5,0)</f>
        <v>0</v>
      </c>
      <c r="G2600" t="s">
        <v>562</v>
      </c>
      <c r="H2600" t="s">
        <v>291</v>
      </c>
      <c r="I2600" t="s">
        <v>1273</v>
      </c>
      <c r="J2600">
        <v>303000</v>
      </c>
      <c r="K2600" t="s">
        <v>626</v>
      </c>
      <c r="L2600">
        <v>390000</v>
      </c>
      <c r="M2600">
        <v>0</v>
      </c>
      <c r="N2600" t="s">
        <v>631</v>
      </c>
      <c r="O2600" t="s">
        <v>565</v>
      </c>
      <c r="P2600">
        <v>0</v>
      </c>
      <c r="Q2600">
        <v>5240017022.5200005</v>
      </c>
      <c r="R2600">
        <v>0</v>
      </c>
      <c r="S2600">
        <v>0</v>
      </c>
      <c r="T2600">
        <v>0</v>
      </c>
      <c r="U2600">
        <v>5240017022.5200005</v>
      </c>
      <c r="V2600">
        <v>0</v>
      </c>
      <c r="W2600">
        <v>5240017022.5200005</v>
      </c>
      <c r="X2600">
        <v>0</v>
      </c>
      <c r="Y2600">
        <v>0</v>
      </c>
      <c r="Z2600">
        <v>0</v>
      </c>
      <c r="AA2600">
        <v>5240017022.5200005</v>
      </c>
    </row>
    <row r="2601" spans="1:27" ht="15" customHeight="1" x14ac:dyDescent="0.25">
      <c r="A2601" s="37" t="str">
        <f t="shared" si="120"/>
        <v>LEEQTFIgnore</v>
      </c>
      <c r="B2601" s="37" t="str">
        <f>VLOOKUP(L2601,Mapping!D:F,3,0)</f>
        <v>Ignore</v>
      </c>
      <c r="C2601" s="37" t="str">
        <f>VLOOKUP(L2601,Mapping!D:G,4,0)</f>
        <v>Ignore</v>
      </c>
      <c r="D2601" s="38">
        <f t="shared" si="121"/>
        <v>0</v>
      </c>
      <c r="E2601" s="38">
        <f t="shared" si="122"/>
        <v>190.817152142</v>
      </c>
      <c r="F2601" s="37">
        <f>VLOOKUP(L2601,Mapping!D:H,5,0)</f>
        <v>0</v>
      </c>
      <c r="G2601" t="s">
        <v>562</v>
      </c>
      <c r="H2601" t="s">
        <v>291</v>
      </c>
      <c r="I2601" t="s">
        <v>1273</v>
      </c>
      <c r="J2601">
        <v>303000</v>
      </c>
      <c r="K2601" t="s">
        <v>626</v>
      </c>
      <c r="L2601">
        <v>390001</v>
      </c>
      <c r="M2601">
        <v>0</v>
      </c>
      <c r="N2601" t="s">
        <v>632</v>
      </c>
      <c r="O2601" t="s">
        <v>565</v>
      </c>
      <c r="P2601">
        <v>0</v>
      </c>
      <c r="Q2601">
        <v>1908171521.4200001</v>
      </c>
      <c r="R2601">
        <v>0</v>
      </c>
      <c r="S2601">
        <v>0</v>
      </c>
      <c r="T2601">
        <v>0</v>
      </c>
      <c r="U2601">
        <v>1908171521.4200001</v>
      </c>
      <c r="V2601">
        <v>0</v>
      </c>
      <c r="W2601">
        <v>1908171521.4200001</v>
      </c>
      <c r="X2601">
        <v>0</v>
      </c>
      <c r="Y2601">
        <v>0</v>
      </c>
      <c r="Z2601">
        <v>0</v>
      </c>
      <c r="AA2601">
        <v>1908171521.4200001</v>
      </c>
    </row>
    <row r="2602" spans="1:27" ht="15" customHeight="1" x14ac:dyDescent="0.25">
      <c r="A2602" s="37" t="str">
        <f t="shared" si="120"/>
        <v>LEEQTFIgnore</v>
      </c>
      <c r="B2602" s="37" t="str">
        <f>VLOOKUP(L2602,Mapping!D:F,3,0)</f>
        <v>Ignore</v>
      </c>
      <c r="C2602" s="37" t="str">
        <f>VLOOKUP(L2602,Mapping!D:G,4,0)</f>
        <v>Ignore</v>
      </c>
      <c r="D2602" s="38">
        <f t="shared" si="121"/>
        <v>0</v>
      </c>
      <c r="E2602" s="38">
        <f t="shared" si="122"/>
        <v>-1.166170851</v>
      </c>
      <c r="F2602" s="37">
        <f>VLOOKUP(L2602,Mapping!D:H,5,0)</f>
        <v>0</v>
      </c>
      <c r="G2602" t="s">
        <v>562</v>
      </c>
      <c r="H2602" t="s">
        <v>291</v>
      </c>
      <c r="I2602" t="s">
        <v>1273</v>
      </c>
      <c r="J2602">
        <v>303000</v>
      </c>
      <c r="K2602" t="s">
        <v>626</v>
      </c>
      <c r="L2602">
        <v>390002</v>
      </c>
      <c r="M2602">
        <v>0</v>
      </c>
      <c r="N2602" t="s">
        <v>633</v>
      </c>
      <c r="O2602" t="s">
        <v>565</v>
      </c>
      <c r="P2602">
        <v>-11661708.51</v>
      </c>
      <c r="Q2602">
        <v>0</v>
      </c>
      <c r="R2602">
        <v>0</v>
      </c>
      <c r="S2602">
        <v>0</v>
      </c>
      <c r="T2602">
        <v>-11661708.51</v>
      </c>
      <c r="U2602">
        <v>0</v>
      </c>
      <c r="V2602">
        <v>-11661708.51</v>
      </c>
      <c r="W2602">
        <v>0</v>
      </c>
      <c r="X2602">
        <v>0</v>
      </c>
      <c r="Y2602">
        <v>0</v>
      </c>
      <c r="Z2602">
        <v>-11661708.51</v>
      </c>
      <c r="AA2602">
        <v>0</v>
      </c>
    </row>
    <row r="2603" spans="1:27" ht="15" customHeight="1" x14ac:dyDescent="0.25">
      <c r="A2603" s="37" t="str">
        <f t="shared" si="120"/>
        <v>LEEQTFIgnore</v>
      </c>
      <c r="B2603" s="37" t="str">
        <f>VLOOKUP(L2603,Mapping!D:F,3,0)</f>
        <v>Ignore</v>
      </c>
      <c r="C2603" s="37" t="str">
        <f>VLOOKUP(L2603,Mapping!D:G,4,0)</f>
        <v>Ignore</v>
      </c>
      <c r="D2603" s="38">
        <f t="shared" si="121"/>
        <v>0</v>
      </c>
      <c r="E2603" s="38">
        <f t="shared" si="122"/>
        <v>-18.184258889999999</v>
      </c>
      <c r="F2603" s="37">
        <f>VLOOKUP(L2603,Mapping!D:H,5,0)</f>
        <v>0</v>
      </c>
      <c r="G2603" t="s">
        <v>562</v>
      </c>
      <c r="H2603" t="s">
        <v>291</v>
      </c>
      <c r="I2603" t="s">
        <v>1273</v>
      </c>
      <c r="J2603">
        <v>303000</v>
      </c>
      <c r="K2603" t="s">
        <v>626</v>
      </c>
      <c r="L2603">
        <v>390405</v>
      </c>
      <c r="M2603">
        <v>0</v>
      </c>
      <c r="N2603" t="s">
        <v>634</v>
      </c>
      <c r="O2603" t="s">
        <v>565</v>
      </c>
      <c r="P2603">
        <v>-181842588.90000001</v>
      </c>
      <c r="Q2603">
        <v>0</v>
      </c>
      <c r="R2603">
        <v>0</v>
      </c>
      <c r="S2603">
        <v>0</v>
      </c>
      <c r="T2603">
        <v>-181842588.90000001</v>
      </c>
      <c r="U2603">
        <v>0</v>
      </c>
      <c r="V2603">
        <v>-181842588.90000001</v>
      </c>
      <c r="W2603">
        <v>0</v>
      </c>
      <c r="X2603">
        <v>0</v>
      </c>
      <c r="Y2603">
        <v>0</v>
      </c>
      <c r="Z2603">
        <v>-181842588.90000001</v>
      </c>
      <c r="AA2603">
        <v>0</v>
      </c>
    </row>
    <row r="2604" spans="1:27" ht="15" customHeight="1" x14ac:dyDescent="0.25">
      <c r="A2604" s="37" t="str">
        <f t="shared" si="120"/>
        <v>LEEQTFIgnore</v>
      </c>
      <c r="B2604" s="37" t="str">
        <f>VLOOKUP(L2604,Mapping!D:F,3,0)</f>
        <v>Ignore</v>
      </c>
      <c r="C2604" s="37" t="str">
        <f>VLOOKUP(L2604,Mapping!D:G,4,0)</f>
        <v>Ignore</v>
      </c>
      <c r="D2604" s="38">
        <f t="shared" si="121"/>
        <v>0</v>
      </c>
      <c r="E2604" s="38">
        <f t="shared" si="122"/>
        <v>3.4911353000000006E-2</v>
      </c>
      <c r="F2604" s="37">
        <f>VLOOKUP(L2604,Mapping!D:H,5,0)</f>
        <v>0</v>
      </c>
      <c r="G2604" t="s">
        <v>562</v>
      </c>
      <c r="H2604" t="s">
        <v>291</v>
      </c>
      <c r="I2604" t="s">
        <v>1273</v>
      </c>
      <c r="J2604">
        <v>303000</v>
      </c>
      <c r="K2604" t="s">
        <v>626</v>
      </c>
      <c r="L2604">
        <v>390406</v>
      </c>
      <c r="M2604">
        <v>0</v>
      </c>
      <c r="N2604" t="s">
        <v>935</v>
      </c>
      <c r="O2604" t="s">
        <v>565</v>
      </c>
      <c r="P2604">
        <v>0</v>
      </c>
      <c r="Q2604">
        <v>349113.53</v>
      </c>
      <c r="R2604">
        <v>0</v>
      </c>
      <c r="S2604">
        <v>0</v>
      </c>
      <c r="T2604">
        <v>0</v>
      </c>
      <c r="U2604">
        <v>349113.53</v>
      </c>
      <c r="V2604">
        <v>0</v>
      </c>
      <c r="W2604">
        <v>349113.53</v>
      </c>
      <c r="X2604">
        <v>0</v>
      </c>
      <c r="Y2604">
        <v>0</v>
      </c>
      <c r="Z2604">
        <v>0</v>
      </c>
      <c r="AA2604">
        <v>349113.53</v>
      </c>
    </row>
    <row r="2605" spans="1:27" ht="15" customHeight="1" x14ac:dyDescent="0.25">
      <c r="A2605" s="37" t="str">
        <f t="shared" si="120"/>
        <v>LEEQTFIgnore</v>
      </c>
      <c r="B2605" s="37" t="str">
        <f>VLOOKUP(L2605,Mapping!D:F,3,0)</f>
        <v>Ignore</v>
      </c>
      <c r="C2605" s="37" t="str">
        <f>VLOOKUP(L2605,Mapping!D:G,4,0)</f>
        <v>Ignore</v>
      </c>
      <c r="D2605" s="38">
        <f t="shared" si="121"/>
        <v>0</v>
      </c>
      <c r="E2605" s="38">
        <f t="shared" si="122"/>
        <v>-19.252675705000001</v>
      </c>
      <c r="F2605" s="37">
        <f>VLOOKUP(L2605,Mapping!D:H,5,0)</f>
        <v>0</v>
      </c>
      <c r="G2605" t="s">
        <v>562</v>
      </c>
      <c r="H2605" t="s">
        <v>291</v>
      </c>
      <c r="I2605" t="s">
        <v>1273</v>
      </c>
      <c r="J2605">
        <v>303000</v>
      </c>
      <c r="K2605" t="s">
        <v>626</v>
      </c>
      <c r="L2605">
        <v>390445</v>
      </c>
      <c r="M2605">
        <v>0</v>
      </c>
      <c r="N2605" t="s">
        <v>635</v>
      </c>
      <c r="O2605" t="s">
        <v>565</v>
      </c>
      <c r="P2605">
        <v>-192526757.05000001</v>
      </c>
      <c r="Q2605">
        <v>0</v>
      </c>
      <c r="R2605">
        <v>0</v>
      </c>
      <c r="S2605">
        <v>0</v>
      </c>
      <c r="T2605">
        <v>-192526757.05000001</v>
      </c>
      <c r="U2605">
        <v>0</v>
      </c>
      <c r="V2605">
        <v>-192526757.05000001</v>
      </c>
      <c r="W2605">
        <v>0</v>
      </c>
      <c r="X2605">
        <v>0</v>
      </c>
      <c r="Y2605">
        <v>0</v>
      </c>
      <c r="Z2605">
        <v>-192526757.05000001</v>
      </c>
      <c r="AA2605">
        <v>0</v>
      </c>
    </row>
    <row r="2606" spans="1:27" ht="15" customHeight="1" x14ac:dyDescent="0.25">
      <c r="A2606" s="37" t="str">
        <f t="shared" si="120"/>
        <v>LEEQTFIgnore</v>
      </c>
      <c r="B2606" s="37" t="str">
        <f>VLOOKUP(L2606,Mapping!D:F,3,0)</f>
        <v>Ignore</v>
      </c>
      <c r="C2606" s="37" t="str">
        <f>VLOOKUP(L2606,Mapping!D:G,4,0)</f>
        <v>Ignore</v>
      </c>
      <c r="D2606" s="38">
        <f t="shared" si="121"/>
        <v>0</v>
      </c>
      <c r="E2606" s="38">
        <f t="shared" si="122"/>
        <v>-0.128691268</v>
      </c>
      <c r="F2606" s="37">
        <f>VLOOKUP(L2606,Mapping!D:H,5,0)</f>
        <v>0</v>
      </c>
      <c r="G2606" t="s">
        <v>562</v>
      </c>
      <c r="H2606" t="s">
        <v>291</v>
      </c>
      <c r="I2606" t="s">
        <v>1273</v>
      </c>
      <c r="J2606">
        <v>303000</v>
      </c>
      <c r="K2606" t="s">
        <v>626</v>
      </c>
      <c r="L2606">
        <v>390446</v>
      </c>
      <c r="M2606">
        <v>0</v>
      </c>
      <c r="N2606" t="s">
        <v>636</v>
      </c>
      <c r="O2606" t="s">
        <v>565</v>
      </c>
      <c r="P2606">
        <v>-1286912.68</v>
      </c>
      <c r="Q2606">
        <v>0</v>
      </c>
      <c r="R2606">
        <v>0</v>
      </c>
      <c r="S2606">
        <v>0</v>
      </c>
      <c r="T2606">
        <v>-1286912.68</v>
      </c>
      <c r="U2606">
        <v>0</v>
      </c>
      <c r="V2606">
        <v>-1286912.68</v>
      </c>
      <c r="W2606">
        <v>0</v>
      </c>
      <c r="X2606">
        <v>0</v>
      </c>
      <c r="Y2606">
        <v>0</v>
      </c>
      <c r="Z2606">
        <v>-1286912.68</v>
      </c>
      <c r="AA2606">
        <v>0</v>
      </c>
    </row>
    <row r="2607" spans="1:27" ht="15" customHeight="1" x14ac:dyDescent="0.25">
      <c r="A2607" s="37" t="str">
        <f t="shared" si="120"/>
        <v>LEEQTF5.3</v>
      </c>
      <c r="B2607" s="37">
        <f>VLOOKUP(L2607,Mapping!D:F,3,0)</f>
        <v>5.3</v>
      </c>
      <c r="C2607" s="37" t="str">
        <f>VLOOKUP(L2607,Mapping!D:G,4,0)</f>
        <v>Ignore</v>
      </c>
      <c r="D2607" s="38">
        <f t="shared" si="121"/>
        <v>74.575942753999996</v>
      </c>
      <c r="E2607" s="38">
        <f t="shared" si="122"/>
        <v>212.662220069</v>
      </c>
      <c r="F2607" s="37">
        <f>VLOOKUP(L2607,Mapping!D:H,5,0)</f>
        <v>0</v>
      </c>
      <c r="G2607" t="s">
        <v>562</v>
      </c>
      <c r="H2607" t="s">
        <v>291</v>
      </c>
      <c r="I2607" t="s">
        <v>1273</v>
      </c>
      <c r="J2607">
        <v>410000</v>
      </c>
      <c r="K2607" t="s">
        <v>637</v>
      </c>
      <c r="L2607">
        <v>411100</v>
      </c>
      <c r="M2607">
        <v>0</v>
      </c>
      <c r="N2607" t="s">
        <v>694</v>
      </c>
      <c r="O2607" t="s">
        <v>565</v>
      </c>
      <c r="P2607">
        <v>0</v>
      </c>
      <c r="Q2607">
        <v>1380862773.1500001</v>
      </c>
      <c r="R2607">
        <v>0</v>
      </c>
      <c r="S2607">
        <v>745759427.53999996</v>
      </c>
      <c r="T2607">
        <v>0</v>
      </c>
      <c r="U2607">
        <v>2126622200.6900001</v>
      </c>
      <c r="V2607">
        <v>0</v>
      </c>
      <c r="W2607">
        <v>1380862773.1500001</v>
      </c>
      <c r="X2607">
        <v>0</v>
      </c>
      <c r="Y2607">
        <v>745759427.53999996</v>
      </c>
      <c r="Z2607">
        <v>0</v>
      </c>
      <c r="AA2607">
        <v>2126622200.6900001</v>
      </c>
    </row>
    <row r="2608" spans="1:27" ht="15" customHeight="1" x14ac:dyDescent="0.25">
      <c r="A2608" s="37" t="str">
        <f t="shared" si="120"/>
        <v>LEEQTF5.3</v>
      </c>
      <c r="B2608" s="37">
        <f>VLOOKUP(L2608,Mapping!D:F,3,0)</f>
        <v>5.3</v>
      </c>
      <c r="C2608" s="37" t="str">
        <f>VLOOKUP(L2608,Mapping!D:G,4,0)</f>
        <v>Ignore</v>
      </c>
      <c r="D2608" s="38">
        <f t="shared" si="121"/>
        <v>0</v>
      </c>
      <c r="E2608" s="38">
        <f t="shared" si="122"/>
        <v>4.8314499999999998E-4</v>
      </c>
      <c r="F2608" s="37">
        <f>VLOOKUP(L2608,Mapping!D:H,5,0)</f>
        <v>0</v>
      </c>
      <c r="G2608" t="s">
        <v>562</v>
      </c>
      <c r="H2608" t="s">
        <v>291</v>
      </c>
      <c r="I2608" t="s">
        <v>1273</v>
      </c>
      <c r="J2608">
        <v>410000</v>
      </c>
      <c r="K2608" t="s">
        <v>637</v>
      </c>
      <c r="L2608">
        <v>412120</v>
      </c>
      <c r="M2608">
        <v>0</v>
      </c>
      <c r="N2608" t="s">
        <v>638</v>
      </c>
      <c r="O2608" t="s">
        <v>565</v>
      </c>
      <c r="P2608">
        <v>0</v>
      </c>
      <c r="Q2608">
        <v>4831.45</v>
      </c>
      <c r="R2608">
        <v>0</v>
      </c>
      <c r="S2608">
        <v>0</v>
      </c>
      <c r="T2608">
        <v>0</v>
      </c>
      <c r="U2608">
        <v>4831.45</v>
      </c>
      <c r="V2608">
        <v>0</v>
      </c>
      <c r="W2608">
        <v>4831.45</v>
      </c>
      <c r="X2608">
        <v>0</v>
      </c>
      <c r="Y2608">
        <v>0</v>
      </c>
      <c r="Z2608">
        <v>0</v>
      </c>
      <c r="AA2608">
        <v>4831.45</v>
      </c>
    </row>
    <row r="2609" spans="1:27" ht="15" customHeight="1" x14ac:dyDescent="0.25">
      <c r="A2609" s="37" t="str">
        <f t="shared" si="120"/>
        <v>LEEQTFIgnore</v>
      </c>
      <c r="B2609" s="37" t="str">
        <f>VLOOKUP(L2609,Mapping!D:F,3,0)</f>
        <v>Ignore</v>
      </c>
      <c r="C2609" s="37" t="str">
        <f>VLOOKUP(L2609,Mapping!D:G,4,0)</f>
        <v>Ignore</v>
      </c>
      <c r="D2609" s="38">
        <f t="shared" si="121"/>
        <v>-248.26401890900001</v>
      </c>
      <c r="E2609" s="38">
        <f t="shared" si="122"/>
        <v>-62.805110964999997</v>
      </c>
      <c r="F2609" s="37">
        <f>VLOOKUP(L2609,Mapping!D:H,5,0)</f>
        <v>0</v>
      </c>
      <c r="G2609" t="s">
        <v>562</v>
      </c>
      <c r="H2609" t="s">
        <v>291</v>
      </c>
      <c r="I2609" t="s">
        <v>1273</v>
      </c>
      <c r="J2609">
        <v>430000</v>
      </c>
      <c r="K2609" t="s">
        <v>643</v>
      </c>
      <c r="L2609">
        <v>431100</v>
      </c>
      <c r="M2609">
        <v>0</v>
      </c>
      <c r="N2609" t="s">
        <v>727</v>
      </c>
      <c r="O2609" t="s">
        <v>565</v>
      </c>
      <c r="P2609">
        <v>0</v>
      </c>
      <c r="Q2609">
        <v>1854589079.4400001</v>
      </c>
      <c r="R2609">
        <v>-2482640189.0900002</v>
      </c>
      <c r="S2609">
        <v>0</v>
      </c>
      <c r="T2609">
        <v>-628051109.64999998</v>
      </c>
      <c r="U2609">
        <v>0</v>
      </c>
      <c r="V2609">
        <v>0</v>
      </c>
      <c r="W2609">
        <v>1854589079.4400001</v>
      </c>
      <c r="X2609">
        <v>-2482640189.0900002</v>
      </c>
      <c r="Y2609">
        <v>0</v>
      </c>
      <c r="Z2609">
        <v>-628051109.64999998</v>
      </c>
      <c r="AA2609">
        <v>0</v>
      </c>
    </row>
    <row r="2610" spans="1:27" ht="15" customHeight="1" x14ac:dyDescent="0.25">
      <c r="A2610" s="37" t="str">
        <f t="shared" si="120"/>
        <v>LEEQTF5.1</v>
      </c>
      <c r="B2610" s="37">
        <f>VLOOKUP(L2610,Mapping!D:F,3,0)</f>
        <v>5.0999999999999996</v>
      </c>
      <c r="C2610" s="37" t="str">
        <f>VLOOKUP(L2610,Mapping!D:G,4,0)</f>
        <v>Ignore</v>
      </c>
      <c r="D2610" s="38">
        <f t="shared" si="121"/>
        <v>2.642565775</v>
      </c>
      <c r="E2610" s="38">
        <f t="shared" si="122"/>
        <v>10.485311196</v>
      </c>
      <c r="F2610" s="37">
        <f>VLOOKUP(L2610,Mapping!D:H,5,0)</f>
        <v>0</v>
      </c>
      <c r="G2610" t="s">
        <v>562</v>
      </c>
      <c r="H2610" t="s">
        <v>291</v>
      </c>
      <c r="I2610" t="s">
        <v>1273</v>
      </c>
      <c r="J2610">
        <v>450000</v>
      </c>
      <c r="K2610" t="s">
        <v>647</v>
      </c>
      <c r="L2610">
        <v>451100</v>
      </c>
      <c r="M2610">
        <v>0</v>
      </c>
      <c r="N2610" t="s">
        <v>695</v>
      </c>
      <c r="O2610" t="s">
        <v>565</v>
      </c>
      <c r="P2610">
        <v>0</v>
      </c>
      <c r="Q2610">
        <v>78427454.209999993</v>
      </c>
      <c r="R2610">
        <v>0</v>
      </c>
      <c r="S2610">
        <v>26425657.75</v>
      </c>
      <c r="T2610">
        <v>0</v>
      </c>
      <c r="U2610">
        <v>104853111.95999999</v>
      </c>
      <c r="V2610">
        <v>0</v>
      </c>
      <c r="W2610">
        <v>78427454.209999993</v>
      </c>
      <c r="X2610">
        <v>0</v>
      </c>
      <c r="Y2610">
        <v>26425657.75</v>
      </c>
      <c r="Z2610">
        <v>0</v>
      </c>
      <c r="AA2610">
        <v>104853111.95999999</v>
      </c>
    </row>
    <row r="2611" spans="1:27" ht="15" customHeight="1" x14ac:dyDescent="0.25">
      <c r="A2611" s="37" t="str">
        <f t="shared" si="120"/>
        <v>LEEQTF5.2</v>
      </c>
      <c r="B2611" s="37">
        <f>VLOOKUP(L2611,Mapping!D:F,3,0)</f>
        <v>5.2</v>
      </c>
      <c r="C2611" s="37" t="str">
        <f>VLOOKUP(L2611,Mapping!D:G,4,0)</f>
        <v>Ignore</v>
      </c>
      <c r="D2611" s="38">
        <f t="shared" si="121"/>
        <v>8.5462949999999989E-3</v>
      </c>
      <c r="E2611" s="38">
        <f t="shared" si="122"/>
        <v>1.9678622E-2</v>
      </c>
      <c r="F2611" s="37">
        <f>VLOOKUP(L2611,Mapping!D:H,5,0)</f>
        <v>0</v>
      </c>
      <c r="G2611" t="s">
        <v>562</v>
      </c>
      <c r="H2611" t="s">
        <v>291</v>
      </c>
      <c r="I2611" t="s">
        <v>1273</v>
      </c>
      <c r="J2611">
        <v>450000</v>
      </c>
      <c r="K2611" t="s">
        <v>647</v>
      </c>
      <c r="L2611">
        <v>452111</v>
      </c>
      <c r="M2611">
        <v>0</v>
      </c>
      <c r="N2611" t="s">
        <v>649</v>
      </c>
      <c r="O2611" t="s">
        <v>565</v>
      </c>
      <c r="P2611">
        <v>0</v>
      </c>
      <c r="Q2611">
        <v>111323.27</v>
      </c>
      <c r="R2611">
        <v>0</v>
      </c>
      <c r="S2611">
        <v>85462.95</v>
      </c>
      <c r="T2611">
        <v>0</v>
      </c>
      <c r="U2611">
        <v>196786.22</v>
      </c>
      <c r="V2611">
        <v>0</v>
      </c>
      <c r="W2611">
        <v>111323.27</v>
      </c>
      <c r="X2611">
        <v>0</v>
      </c>
      <c r="Y2611">
        <v>85462.95</v>
      </c>
      <c r="Z2611">
        <v>0</v>
      </c>
      <c r="AA2611">
        <v>196786.22</v>
      </c>
    </row>
    <row r="2612" spans="1:27" ht="15" customHeight="1" x14ac:dyDescent="0.25">
      <c r="A2612" s="37" t="str">
        <f t="shared" si="120"/>
        <v>LEEQTF5.2</v>
      </c>
      <c r="B2612" s="37">
        <f>VLOOKUP(L2612,Mapping!D:F,3,0)</f>
        <v>5.2</v>
      </c>
      <c r="C2612" s="37" t="str">
        <f>VLOOKUP(L2612,Mapping!D:G,4,0)</f>
        <v>Ignore</v>
      </c>
      <c r="D2612" s="38">
        <f t="shared" si="121"/>
        <v>0</v>
      </c>
      <c r="E2612" s="38">
        <f t="shared" si="122"/>
        <v>2.81358E-4</v>
      </c>
      <c r="F2612" s="37">
        <f>VLOOKUP(L2612,Mapping!D:H,5,0)</f>
        <v>0</v>
      </c>
      <c r="G2612" t="s">
        <v>562</v>
      </c>
      <c r="H2612" t="s">
        <v>291</v>
      </c>
      <c r="I2612" t="s">
        <v>1273</v>
      </c>
      <c r="J2612">
        <v>450000</v>
      </c>
      <c r="K2612" t="s">
        <v>647</v>
      </c>
      <c r="L2612">
        <v>452120</v>
      </c>
      <c r="M2612">
        <v>0</v>
      </c>
      <c r="N2612" t="s">
        <v>650</v>
      </c>
      <c r="O2612" t="s">
        <v>565</v>
      </c>
      <c r="P2612">
        <v>0</v>
      </c>
      <c r="Q2612">
        <v>2813.58</v>
      </c>
      <c r="R2612">
        <v>0</v>
      </c>
      <c r="S2612">
        <v>0</v>
      </c>
      <c r="T2612">
        <v>0</v>
      </c>
      <c r="U2612">
        <v>2813.58</v>
      </c>
      <c r="V2612">
        <v>0</v>
      </c>
      <c r="W2612">
        <v>2813.58</v>
      </c>
      <c r="X2612">
        <v>0</v>
      </c>
      <c r="Y2612">
        <v>0</v>
      </c>
      <c r="Z2612">
        <v>0</v>
      </c>
      <c r="AA2612">
        <v>2813.58</v>
      </c>
    </row>
    <row r="2613" spans="1:27" ht="15" customHeight="1" x14ac:dyDescent="0.25">
      <c r="A2613" s="37" t="str">
        <f t="shared" si="120"/>
        <v>LEEQTF5.2</v>
      </c>
      <c r="B2613" s="37">
        <f>VLOOKUP(L2613,Mapping!D:F,3,0)</f>
        <v>5.2</v>
      </c>
      <c r="C2613" s="37" t="str">
        <f>VLOOKUP(L2613,Mapping!D:G,4,0)</f>
        <v>Ignore</v>
      </c>
      <c r="D2613" s="38">
        <f t="shared" si="121"/>
        <v>0.86281676699999998</v>
      </c>
      <c r="E2613" s="38">
        <f t="shared" si="122"/>
        <v>2.0168897499999998</v>
      </c>
      <c r="F2613" s="37">
        <f>VLOOKUP(L2613,Mapping!D:H,5,0)</f>
        <v>0</v>
      </c>
      <c r="G2613" t="s">
        <v>562</v>
      </c>
      <c r="H2613" t="s">
        <v>291</v>
      </c>
      <c r="I2613" t="s">
        <v>1273</v>
      </c>
      <c r="J2613">
        <v>450000</v>
      </c>
      <c r="K2613" t="s">
        <v>647</v>
      </c>
      <c r="L2613">
        <v>452247</v>
      </c>
      <c r="M2613">
        <v>0</v>
      </c>
      <c r="N2613" t="s">
        <v>655</v>
      </c>
      <c r="O2613" t="s">
        <v>565</v>
      </c>
      <c r="P2613">
        <v>0</v>
      </c>
      <c r="Q2613">
        <v>11540729.83</v>
      </c>
      <c r="R2613">
        <v>0</v>
      </c>
      <c r="S2613">
        <v>8628167.6699999999</v>
      </c>
      <c r="T2613">
        <v>0</v>
      </c>
      <c r="U2613">
        <v>20168897.5</v>
      </c>
      <c r="V2613">
        <v>0</v>
      </c>
      <c r="W2613">
        <v>11540729.83</v>
      </c>
      <c r="X2613">
        <v>0</v>
      </c>
      <c r="Y2613">
        <v>8628167.6699999999</v>
      </c>
      <c r="Z2613">
        <v>0</v>
      </c>
      <c r="AA2613">
        <v>20168897.5</v>
      </c>
    </row>
    <row r="2614" spans="1:27" ht="15" customHeight="1" x14ac:dyDescent="0.25">
      <c r="A2614" s="37" t="str">
        <f t="shared" si="120"/>
        <v>LEEQTF5.5</v>
      </c>
      <c r="B2614" s="37">
        <f>VLOOKUP(L2614,Mapping!D:F,3,0)</f>
        <v>5.5</v>
      </c>
      <c r="C2614" s="37" t="str">
        <f>VLOOKUP(L2614,Mapping!D:G,4,0)</f>
        <v>Ignore</v>
      </c>
      <c r="D2614" s="38">
        <f t="shared" si="121"/>
        <v>5.0078867999999999E-2</v>
      </c>
      <c r="E2614" s="38">
        <f t="shared" si="122"/>
        <v>5.0078867999999999E-2</v>
      </c>
      <c r="F2614" s="37">
        <f>VLOOKUP(L2614,Mapping!D:H,5,0)</f>
        <v>0</v>
      </c>
      <c r="G2614" t="s">
        <v>562</v>
      </c>
      <c r="H2614" t="s">
        <v>291</v>
      </c>
      <c r="I2614" t="s">
        <v>1273</v>
      </c>
      <c r="J2614">
        <v>460000</v>
      </c>
      <c r="K2614" t="s">
        <v>656</v>
      </c>
      <c r="L2614">
        <v>452233</v>
      </c>
      <c r="M2614">
        <v>0</v>
      </c>
      <c r="N2614" t="s">
        <v>657</v>
      </c>
      <c r="O2614" t="s">
        <v>565</v>
      </c>
      <c r="P2614">
        <v>0</v>
      </c>
      <c r="Q2614">
        <v>0</v>
      </c>
      <c r="R2614">
        <v>0</v>
      </c>
      <c r="S2614">
        <v>500788.68</v>
      </c>
      <c r="T2614">
        <v>0</v>
      </c>
      <c r="U2614">
        <v>500788.68</v>
      </c>
      <c r="V2614">
        <v>0</v>
      </c>
      <c r="W2614">
        <v>0</v>
      </c>
      <c r="X2614">
        <v>0</v>
      </c>
      <c r="Y2614">
        <v>500788.68</v>
      </c>
      <c r="Z2614">
        <v>0</v>
      </c>
      <c r="AA2614">
        <v>500788.68</v>
      </c>
    </row>
    <row r="2615" spans="1:27" ht="15" customHeight="1" x14ac:dyDescent="0.25">
      <c r="A2615" s="37" t="str">
        <f t="shared" si="120"/>
        <v>LEEQTF5.5</v>
      </c>
      <c r="B2615" s="37">
        <f>VLOOKUP(L2615,Mapping!D:F,3,0)</f>
        <v>5.5</v>
      </c>
      <c r="C2615" s="37" t="str">
        <f>VLOOKUP(L2615,Mapping!D:G,4,0)</f>
        <v>Ignore</v>
      </c>
      <c r="D2615" s="38">
        <f t="shared" si="121"/>
        <v>3.9349189E-2</v>
      </c>
      <c r="E2615" s="38">
        <f t="shared" si="122"/>
        <v>0.119981093</v>
      </c>
      <c r="F2615" s="37">
        <f>VLOOKUP(L2615,Mapping!D:H,5,0)</f>
        <v>0</v>
      </c>
      <c r="G2615" t="s">
        <v>562</v>
      </c>
      <c r="H2615" t="s">
        <v>291</v>
      </c>
      <c r="I2615" t="s">
        <v>1273</v>
      </c>
      <c r="J2615">
        <v>460000</v>
      </c>
      <c r="K2615" t="s">
        <v>656</v>
      </c>
      <c r="L2615">
        <v>455103</v>
      </c>
      <c r="M2615">
        <v>0</v>
      </c>
      <c r="N2615" t="s">
        <v>658</v>
      </c>
      <c r="O2615" t="s">
        <v>565</v>
      </c>
      <c r="P2615">
        <v>0</v>
      </c>
      <c r="Q2615">
        <v>806319.04</v>
      </c>
      <c r="R2615">
        <v>0</v>
      </c>
      <c r="S2615">
        <v>393491.89</v>
      </c>
      <c r="T2615">
        <v>0</v>
      </c>
      <c r="U2615">
        <v>1199810.93</v>
      </c>
      <c r="V2615">
        <v>0</v>
      </c>
      <c r="W2615">
        <v>806319.04</v>
      </c>
      <c r="X2615">
        <v>0</v>
      </c>
      <c r="Y2615">
        <v>393491.89</v>
      </c>
      <c r="Z2615">
        <v>0</v>
      </c>
      <c r="AA2615">
        <v>1199810.93</v>
      </c>
    </row>
    <row r="2616" spans="1:27" ht="15" customHeight="1" x14ac:dyDescent="0.25">
      <c r="A2616" s="37" t="str">
        <f t="shared" si="120"/>
        <v>LEEQTF5.5</v>
      </c>
      <c r="B2616" s="37">
        <f>VLOOKUP(L2616,Mapping!D:F,3,0)</f>
        <v>5.5</v>
      </c>
      <c r="C2616" s="37" t="str">
        <f>VLOOKUP(L2616,Mapping!D:G,4,0)</f>
        <v>Ignore</v>
      </c>
      <c r="D2616" s="38">
        <f t="shared" si="121"/>
        <v>-1.4488499999999998E-4</v>
      </c>
      <c r="E2616" s="38">
        <f t="shared" si="122"/>
        <v>-2.1963499999999998E-4</v>
      </c>
      <c r="F2616" s="37">
        <f>VLOOKUP(L2616,Mapping!D:H,5,0)</f>
        <v>0</v>
      </c>
      <c r="G2616" t="s">
        <v>562</v>
      </c>
      <c r="H2616" t="s">
        <v>291</v>
      </c>
      <c r="I2616" t="s">
        <v>1273</v>
      </c>
      <c r="J2616">
        <v>460000</v>
      </c>
      <c r="K2616" t="s">
        <v>656</v>
      </c>
      <c r="L2616">
        <v>460000</v>
      </c>
      <c r="M2616">
        <v>0</v>
      </c>
      <c r="N2616" t="s">
        <v>706</v>
      </c>
      <c r="O2616" t="s">
        <v>565</v>
      </c>
      <c r="P2616">
        <v>-747.5</v>
      </c>
      <c r="Q2616">
        <v>0</v>
      </c>
      <c r="R2616">
        <v>-1448.85</v>
      </c>
      <c r="S2616">
        <v>0</v>
      </c>
      <c r="T2616">
        <v>-2196.35</v>
      </c>
      <c r="U2616">
        <v>0</v>
      </c>
      <c r="V2616">
        <v>-747.5</v>
      </c>
      <c r="W2616">
        <v>0</v>
      </c>
      <c r="X2616">
        <v>-1448.85</v>
      </c>
      <c r="Y2616">
        <v>0</v>
      </c>
      <c r="Z2616">
        <v>-2196.35</v>
      </c>
      <c r="AA2616">
        <v>0</v>
      </c>
    </row>
    <row r="2617" spans="1:27" ht="15" customHeight="1" x14ac:dyDescent="0.25">
      <c r="A2617" s="37" t="str">
        <f t="shared" si="120"/>
        <v>LEEQTF5.5</v>
      </c>
      <c r="B2617" s="37">
        <f>VLOOKUP(L2617,Mapping!D:F,3,0)</f>
        <v>5.5</v>
      </c>
      <c r="C2617" s="37" t="str">
        <f>VLOOKUP(L2617,Mapping!D:G,4,0)</f>
        <v>Ignore</v>
      </c>
      <c r="D2617" s="38">
        <f t="shared" si="121"/>
        <v>-4.48324E-4</v>
      </c>
      <c r="E2617" s="38">
        <f t="shared" si="122"/>
        <v>-7.5943430000000008E-3</v>
      </c>
      <c r="F2617" s="37">
        <f>VLOOKUP(L2617,Mapping!D:H,5,0)</f>
        <v>0</v>
      </c>
      <c r="G2617" t="s">
        <v>562</v>
      </c>
      <c r="H2617" t="s">
        <v>291</v>
      </c>
      <c r="I2617" t="s">
        <v>1273</v>
      </c>
      <c r="J2617">
        <v>460000</v>
      </c>
      <c r="K2617" t="s">
        <v>656</v>
      </c>
      <c r="L2617">
        <v>460100</v>
      </c>
      <c r="M2617">
        <v>0</v>
      </c>
      <c r="N2617" t="s">
        <v>729</v>
      </c>
      <c r="O2617" t="s">
        <v>565</v>
      </c>
      <c r="P2617">
        <v>-71460.19</v>
      </c>
      <c r="Q2617">
        <v>0</v>
      </c>
      <c r="R2617">
        <v>-4483.24</v>
      </c>
      <c r="S2617">
        <v>0</v>
      </c>
      <c r="T2617">
        <v>-75943.430000000008</v>
      </c>
      <c r="U2617">
        <v>0</v>
      </c>
      <c r="V2617">
        <v>-71460.19</v>
      </c>
      <c r="W2617">
        <v>0</v>
      </c>
      <c r="X2617">
        <v>-4483.24</v>
      </c>
      <c r="Y2617">
        <v>0</v>
      </c>
      <c r="Z2617">
        <v>-75943.430000000008</v>
      </c>
      <c r="AA2617">
        <v>0</v>
      </c>
    </row>
    <row r="2618" spans="1:27" ht="15" customHeight="1" x14ac:dyDescent="0.25">
      <c r="A2618" s="37" t="str">
        <f t="shared" si="120"/>
        <v>LEEQTF5.5</v>
      </c>
      <c r="B2618" s="37">
        <f>VLOOKUP(L2618,Mapping!D:F,3,0)</f>
        <v>5.5</v>
      </c>
      <c r="C2618" s="37" t="str">
        <f>VLOOKUP(L2618,Mapping!D:G,4,0)</f>
        <v>Ignore</v>
      </c>
      <c r="D2618" s="38">
        <f t="shared" si="121"/>
        <v>5.8232900000000003E-4</v>
      </c>
      <c r="E2618" s="38">
        <f t="shared" si="122"/>
        <v>8.2442210000000012E-3</v>
      </c>
      <c r="F2618" s="37">
        <f>VLOOKUP(L2618,Mapping!D:H,5,0)</f>
        <v>0</v>
      </c>
      <c r="G2618" t="s">
        <v>562</v>
      </c>
      <c r="H2618" t="s">
        <v>291</v>
      </c>
      <c r="I2618" t="s">
        <v>1273</v>
      </c>
      <c r="J2618">
        <v>460000</v>
      </c>
      <c r="K2618" t="s">
        <v>656</v>
      </c>
      <c r="L2618">
        <v>460101</v>
      </c>
      <c r="M2618">
        <v>0</v>
      </c>
      <c r="N2618" t="s">
        <v>732</v>
      </c>
      <c r="O2618" t="s">
        <v>565</v>
      </c>
      <c r="P2618">
        <v>0</v>
      </c>
      <c r="Q2618">
        <v>76618.92</v>
      </c>
      <c r="R2618">
        <v>0</v>
      </c>
      <c r="S2618">
        <v>5823.29</v>
      </c>
      <c r="T2618">
        <v>0</v>
      </c>
      <c r="U2618">
        <v>82442.210000000006</v>
      </c>
      <c r="V2618">
        <v>0</v>
      </c>
      <c r="W2618">
        <v>76618.92</v>
      </c>
      <c r="X2618">
        <v>0</v>
      </c>
      <c r="Y2618">
        <v>5823.29</v>
      </c>
      <c r="Z2618">
        <v>0</v>
      </c>
      <c r="AA2618">
        <v>82442.210000000006</v>
      </c>
    </row>
    <row r="2619" spans="1:27" ht="15" customHeight="1" x14ac:dyDescent="0.25">
      <c r="A2619" s="37" t="str">
        <f t="shared" si="120"/>
        <v>LEEQTF5.5</v>
      </c>
      <c r="B2619" s="37">
        <f>VLOOKUP(L2619,Mapping!D:F,3,0)</f>
        <v>5.5</v>
      </c>
      <c r="C2619" s="37" t="str">
        <f>VLOOKUP(L2619,Mapping!D:G,4,0)</f>
        <v>Ignore</v>
      </c>
      <c r="D2619" s="38">
        <f t="shared" si="121"/>
        <v>-7.277E-6</v>
      </c>
      <c r="E2619" s="38">
        <f t="shared" si="122"/>
        <v>-7.7689999999999996E-6</v>
      </c>
      <c r="F2619" s="37">
        <f>VLOOKUP(L2619,Mapping!D:H,5,0)</f>
        <v>0</v>
      </c>
      <c r="G2619" t="s">
        <v>562</v>
      </c>
      <c r="H2619" t="s">
        <v>291</v>
      </c>
      <c r="I2619" t="s">
        <v>1273</v>
      </c>
      <c r="J2619">
        <v>460000</v>
      </c>
      <c r="K2619" t="s">
        <v>656</v>
      </c>
      <c r="L2619">
        <v>460102</v>
      </c>
      <c r="M2619">
        <v>0</v>
      </c>
      <c r="N2619" t="s">
        <v>733</v>
      </c>
      <c r="O2619" t="s">
        <v>565</v>
      </c>
      <c r="P2619">
        <v>-4.92</v>
      </c>
      <c r="Q2619">
        <v>0</v>
      </c>
      <c r="R2619">
        <v>-72.77</v>
      </c>
      <c r="S2619">
        <v>0</v>
      </c>
      <c r="T2619">
        <v>-77.69</v>
      </c>
      <c r="U2619">
        <v>0</v>
      </c>
      <c r="V2619">
        <v>-4.92</v>
      </c>
      <c r="W2619">
        <v>0</v>
      </c>
      <c r="X2619">
        <v>-72.77</v>
      </c>
      <c r="Y2619">
        <v>0</v>
      </c>
      <c r="Z2619">
        <v>-77.69</v>
      </c>
      <c r="AA2619">
        <v>0</v>
      </c>
    </row>
    <row r="2620" spans="1:27" ht="15" customHeight="1" x14ac:dyDescent="0.25">
      <c r="A2620" s="37" t="str">
        <f t="shared" si="120"/>
        <v>LEEQTF5.5</v>
      </c>
      <c r="B2620" s="37">
        <f>VLOOKUP(L2620,Mapping!D:F,3,0)</f>
        <v>5.5</v>
      </c>
      <c r="C2620" s="37" t="str">
        <f>VLOOKUP(L2620,Mapping!D:G,4,0)</f>
        <v>Ignore</v>
      </c>
      <c r="D2620" s="38">
        <f t="shared" si="121"/>
        <v>-1.2784600000000001E-4</v>
      </c>
      <c r="E2620" s="38">
        <f t="shared" si="122"/>
        <v>-6.6689700000000006E-4</v>
      </c>
      <c r="F2620" s="37">
        <f>VLOOKUP(L2620,Mapping!D:H,5,0)</f>
        <v>0</v>
      </c>
      <c r="G2620" t="s">
        <v>562</v>
      </c>
      <c r="H2620" t="s">
        <v>291</v>
      </c>
      <c r="I2620" t="s">
        <v>1273</v>
      </c>
      <c r="J2620">
        <v>460000</v>
      </c>
      <c r="K2620" t="s">
        <v>656</v>
      </c>
      <c r="L2620">
        <v>460143</v>
      </c>
      <c r="M2620">
        <v>0</v>
      </c>
      <c r="N2620" t="s">
        <v>730</v>
      </c>
      <c r="O2620" t="s">
        <v>565</v>
      </c>
      <c r="P2620">
        <v>-5390.51</v>
      </c>
      <c r="Q2620">
        <v>0</v>
      </c>
      <c r="R2620">
        <v>-1278.46</v>
      </c>
      <c r="S2620">
        <v>0</v>
      </c>
      <c r="T2620">
        <v>-6668.97</v>
      </c>
      <c r="U2620">
        <v>0</v>
      </c>
      <c r="V2620">
        <v>-5390.51</v>
      </c>
      <c r="W2620">
        <v>0</v>
      </c>
      <c r="X2620">
        <v>-1278.46</v>
      </c>
      <c r="Y2620">
        <v>0</v>
      </c>
      <c r="Z2620">
        <v>-6668.97</v>
      </c>
      <c r="AA2620">
        <v>0</v>
      </c>
    </row>
    <row r="2621" spans="1:27" ht="15" customHeight="1" x14ac:dyDescent="0.25">
      <c r="A2621" s="37" t="str">
        <f t="shared" si="120"/>
        <v>LEEQTF5.5</v>
      </c>
      <c r="B2621" s="37">
        <f>VLOOKUP(L2621,Mapping!D:F,3,0)</f>
        <v>5.5</v>
      </c>
      <c r="C2621" s="37" t="str">
        <f>VLOOKUP(L2621,Mapping!D:G,4,0)</f>
        <v>Ignore</v>
      </c>
      <c r="D2621" s="38">
        <f t="shared" si="121"/>
        <v>1.1179999999999999E-6</v>
      </c>
      <c r="E2621" s="38">
        <f t="shared" si="122"/>
        <v>2.4788000000000001E-5</v>
      </c>
      <c r="F2621" s="37">
        <f>VLOOKUP(L2621,Mapping!D:H,5,0)</f>
        <v>0</v>
      </c>
      <c r="G2621" t="s">
        <v>562</v>
      </c>
      <c r="H2621" t="s">
        <v>291</v>
      </c>
      <c r="I2621" t="s">
        <v>1273</v>
      </c>
      <c r="J2621">
        <v>460000</v>
      </c>
      <c r="K2621" t="s">
        <v>656</v>
      </c>
      <c r="L2621">
        <v>460144</v>
      </c>
      <c r="M2621">
        <v>0</v>
      </c>
      <c r="N2621" t="s">
        <v>734</v>
      </c>
      <c r="O2621" t="s">
        <v>565</v>
      </c>
      <c r="P2621">
        <v>0</v>
      </c>
      <c r="Q2621">
        <v>236.7</v>
      </c>
      <c r="R2621">
        <v>0</v>
      </c>
      <c r="S2621">
        <v>11.18</v>
      </c>
      <c r="T2621">
        <v>0</v>
      </c>
      <c r="U2621">
        <v>247.88</v>
      </c>
      <c r="V2621">
        <v>0</v>
      </c>
      <c r="W2621">
        <v>236.7</v>
      </c>
      <c r="X2621">
        <v>0</v>
      </c>
      <c r="Y2621">
        <v>11.18</v>
      </c>
      <c r="Z2621">
        <v>0</v>
      </c>
      <c r="AA2621">
        <v>247.88</v>
      </c>
    </row>
    <row r="2622" spans="1:27" ht="15" customHeight="1" x14ac:dyDescent="0.25">
      <c r="A2622" s="37" t="str">
        <f t="shared" si="120"/>
        <v>LEEQTF5.3</v>
      </c>
      <c r="B2622" s="37">
        <f>VLOOKUP(L2622,Mapping!D:F,3,0)</f>
        <v>5.3</v>
      </c>
      <c r="C2622" s="37" t="str">
        <f>VLOOKUP(L2622,Mapping!D:G,4,0)</f>
        <v>Ignore</v>
      </c>
      <c r="D2622" s="38">
        <f t="shared" si="121"/>
        <v>-23.009725883000002</v>
      </c>
      <c r="E2622" s="38">
        <f t="shared" si="122"/>
        <v>-35.523246964000002</v>
      </c>
      <c r="F2622" s="37">
        <f>VLOOKUP(L2622,Mapping!D:H,5,0)</f>
        <v>0</v>
      </c>
      <c r="G2622" t="s">
        <v>562</v>
      </c>
      <c r="H2622" t="s">
        <v>291</v>
      </c>
      <c r="I2622" t="s">
        <v>1273</v>
      </c>
      <c r="J2622">
        <v>510000</v>
      </c>
      <c r="K2622" t="s">
        <v>659</v>
      </c>
      <c r="L2622">
        <v>511100</v>
      </c>
      <c r="M2622">
        <v>0</v>
      </c>
      <c r="N2622" t="s">
        <v>696</v>
      </c>
      <c r="O2622" t="s">
        <v>565</v>
      </c>
      <c r="P2622">
        <v>-125135210.81</v>
      </c>
      <c r="Q2622">
        <v>0</v>
      </c>
      <c r="R2622">
        <v>-230097258.83000001</v>
      </c>
      <c r="S2622">
        <v>0</v>
      </c>
      <c r="T2622">
        <v>-355232469.63999999</v>
      </c>
      <c r="U2622">
        <v>0</v>
      </c>
      <c r="V2622">
        <v>-125135210.81</v>
      </c>
      <c r="W2622">
        <v>0</v>
      </c>
      <c r="X2622">
        <v>-230097258.83000001</v>
      </c>
      <c r="Y2622">
        <v>0</v>
      </c>
      <c r="Z2622">
        <v>-355232469.63999999</v>
      </c>
      <c r="AA2622">
        <v>0</v>
      </c>
    </row>
    <row r="2623" spans="1:27" ht="15" customHeight="1" x14ac:dyDescent="0.25">
      <c r="A2623" s="37" t="str">
        <f t="shared" si="120"/>
        <v>LEEQTFIgnore</v>
      </c>
      <c r="B2623" s="37" t="str">
        <f>VLOOKUP(L2623,Mapping!D:F,3,0)</f>
        <v>Ignore</v>
      </c>
      <c r="C2623" s="37" t="str">
        <f>VLOOKUP(L2623,Mapping!D:G,4,0)</f>
        <v>Mirror</v>
      </c>
      <c r="D2623" s="38">
        <f t="shared" si="121"/>
        <v>0</v>
      </c>
      <c r="E2623" s="38">
        <f t="shared" si="122"/>
        <v>-1.0659016E-2</v>
      </c>
      <c r="F2623" s="37">
        <f>VLOOKUP(L2623,Mapping!D:H,5,0)</f>
        <v>0</v>
      </c>
      <c r="G2623" t="s">
        <v>562</v>
      </c>
      <c r="H2623" t="s">
        <v>291</v>
      </c>
      <c r="I2623" t="s">
        <v>1273</v>
      </c>
      <c r="J2623">
        <v>550000</v>
      </c>
      <c r="K2623" t="s">
        <v>666</v>
      </c>
      <c r="L2623">
        <v>553007</v>
      </c>
      <c r="M2623">
        <v>0</v>
      </c>
      <c r="N2623" t="s">
        <v>667</v>
      </c>
      <c r="O2623" t="s">
        <v>565</v>
      </c>
      <c r="P2623">
        <v>-106590.16</v>
      </c>
      <c r="Q2623">
        <v>0</v>
      </c>
      <c r="R2623">
        <v>0</v>
      </c>
      <c r="S2623">
        <v>0</v>
      </c>
      <c r="T2623">
        <v>-106590.16</v>
      </c>
      <c r="U2623">
        <v>0</v>
      </c>
      <c r="V2623">
        <v>-106590.16</v>
      </c>
      <c r="W2623">
        <v>0</v>
      </c>
      <c r="X2623">
        <v>0</v>
      </c>
      <c r="Y2623">
        <v>0</v>
      </c>
      <c r="Z2623">
        <v>-106590.16</v>
      </c>
      <c r="AA2623">
        <v>0</v>
      </c>
    </row>
    <row r="2624" spans="1:27" ht="15" customHeight="1" x14ac:dyDescent="0.25">
      <c r="A2624" s="37" t="str">
        <f t="shared" si="120"/>
        <v>LEEQTFIgnore</v>
      </c>
      <c r="B2624" s="37" t="str">
        <f>VLOOKUP(L2624,Mapping!D:F,3,0)</f>
        <v>Ignore</v>
      </c>
      <c r="C2624" s="37" t="str">
        <f>VLOOKUP(L2624,Mapping!D:G,4,0)</f>
        <v>Mirror</v>
      </c>
      <c r="D2624" s="38">
        <f t="shared" si="121"/>
        <v>-2.148896E-3</v>
      </c>
      <c r="E2624" s="38">
        <f t="shared" si="122"/>
        <v>-3.6617160000000002E-3</v>
      </c>
      <c r="F2624" s="37">
        <f>VLOOKUP(L2624,Mapping!D:H,5,0)</f>
        <v>0</v>
      </c>
      <c r="G2624" t="s">
        <v>562</v>
      </c>
      <c r="H2624" t="s">
        <v>291</v>
      </c>
      <c r="I2624" t="s">
        <v>1273</v>
      </c>
      <c r="J2624">
        <v>550000</v>
      </c>
      <c r="K2624" t="s">
        <v>666</v>
      </c>
      <c r="L2624">
        <v>553020</v>
      </c>
      <c r="M2624">
        <v>0</v>
      </c>
      <c r="N2624" t="s">
        <v>1284</v>
      </c>
      <c r="O2624" t="s">
        <v>565</v>
      </c>
      <c r="P2624">
        <v>-15128.2</v>
      </c>
      <c r="Q2624">
        <v>0</v>
      </c>
      <c r="R2624">
        <v>-21488.959999999999</v>
      </c>
      <c r="S2624">
        <v>0</v>
      </c>
      <c r="T2624">
        <v>-36617.160000000003</v>
      </c>
      <c r="U2624">
        <v>0</v>
      </c>
      <c r="V2624">
        <v>-15128.2</v>
      </c>
      <c r="W2624">
        <v>0</v>
      </c>
      <c r="X2624">
        <v>-21488.959999999999</v>
      </c>
      <c r="Y2624">
        <v>0</v>
      </c>
      <c r="Z2624">
        <v>-36617.160000000003</v>
      </c>
      <c r="AA2624">
        <v>0</v>
      </c>
    </row>
    <row r="2625" spans="1:27" ht="15" customHeight="1" x14ac:dyDescent="0.25">
      <c r="A2625" s="37" t="str">
        <f t="shared" si="120"/>
        <v>LEEQTFIgnore</v>
      </c>
      <c r="B2625" s="37" t="str">
        <f>VLOOKUP(L2625,Mapping!D:F,3,0)</f>
        <v>Ignore</v>
      </c>
      <c r="C2625" s="37" t="str">
        <f>VLOOKUP(L2625,Mapping!D:G,4,0)</f>
        <v>Mirror</v>
      </c>
      <c r="D2625" s="38">
        <f t="shared" si="121"/>
        <v>-9.6470259999999995E-3</v>
      </c>
      <c r="E2625" s="38">
        <f t="shared" si="122"/>
        <v>-9.6470259999999995E-3</v>
      </c>
      <c r="F2625" s="37">
        <f>VLOOKUP(L2625,Mapping!D:H,5,0)</f>
        <v>0</v>
      </c>
      <c r="G2625" t="s">
        <v>562</v>
      </c>
      <c r="H2625" t="s">
        <v>291</v>
      </c>
      <c r="I2625" t="s">
        <v>1273</v>
      </c>
      <c r="J2625">
        <v>550000</v>
      </c>
      <c r="K2625" t="s">
        <v>666</v>
      </c>
      <c r="L2625">
        <v>553105</v>
      </c>
      <c r="M2625">
        <v>0</v>
      </c>
      <c r="N2625" t="s">
        <v>668</v>
      </c>
      <c r="O2625" t="s">
        <v>565</v>
      </c>
      <c r="P2625">
        <v>0</v>
      </c>
      <c r="Q2625">
        <v>0</v>
      </c>
      <c r="R2625">
        <v>-96470.26</v>
      </c>
      <c r="S2625">
        <v>0</v>
      </c>
      <c r="T2625">
        <v>-96470.26</v>
      </c>
      <c r="U2625">
        <v>0</v>
      </c>
      <c r="V2625">
        <v>0</v>
      </c>
      <c r="W2625">
        <v>0</v>
      </c>
      <c r="X2625">
        <v>-96470.26</v>
      </c>
      <c r="Y2625">
        <v>0</v>
      </c>
      <c r="Z2625">
        <v>-96470.26</v>
      </c>
      <c r="AA2625">
        <v>0</v>
      </c>
    </row>
    <row r="2626" spans="1:27" ht="15" customHeight="1" x14ac:dyDescent="0.25">
      <c r="A2626" s="37" t="str">
        <f t="shared" si="120"/>
        <v>LEEQTFIgnore</v>
      </c>
      <c r="B2626" s="37" t="str">
        <f>VLOOKUP(L2626,Mapping!D:F,3,0)</f>
        <v>Ignore</v>
      </c>
      <c r="C2626" s="37" t="str">
        <f>VLOOKUP(L2626,Mapping!D:G,4,0)</f>
        <v>Mirror</v>
      </c>
      <c r="D2626" s="38">
        <f t="shared" si="121"/>
        <v>-9.608468299999999E-2</v>
      </c>
      <c r="E2626" s="38">
        <f t="shared" si="122"/>
        <v>-0.12637823300000001</v>
      </c>
      <c r="F2626" s="37">
        <f>VLOOKUP(L2626,Mapping!D:H,5,0)</f>
        <v>0</v>
      </c>
      <c r="G2626" t="s">
        <v>562</v>
      </c>
      <c r="H2626" t="s">
        <v>291</v>
      </c>
      <c r="I2626" t="s">
        <v>1273</v>
      </c>
      <c r="J2626">
        <v>550000</v>
      </c>
      <c r="K2626" t="s">
        <v>666</v>
      </c>
      <c r="L2626">
        <v>553107</v>
      </c>
      <c r="M2626">
        <v>0</v>
      </c>
      <c r="N2626" t="s">
        <v>669</v>
      </c>
      <c r="O2626" t="s">
        <v>565</v>
      </c>
      <c r="P2626">
        <v>-302935.5</v>
      </c>
      <c r="Q2626">
        <v>0</v>
      </c>
      <c r="R2626">
        <v>-960846.83</v>
      </c>
      <c r="S2626">
        <v>0</v>
      </c>
      <c r="T2626">
        <v>-1263782.33</v>
      </c>
      <c r="U2626">
        <v>0</v>
      </c>
      <c r="V2626">
        <v>-302935.5</v>
      </c>
      <c r="W2626">
        <v>0</v>
      </c>
      <c r="X2626">
        <v>-960846.83</v>
      </c>
      <c r="Y2626">
        <v>0</v>
      </c>
      <c r="Z2626">
        <v>-1263782.33</v>
      </c>
      <c r="AA2626">
        <v>0</v>
      </c>
    </row>
    <row r="2627" spans="1:27" ht="15" customHeight="1" x14ac:dyDescent="0.25">
      <c r="A2627" s="37" t="str">
        <f t="shared" si="120"/>
        <v>LEEQTFIgnore</v>
      </c>
      <c r="B2627" s="37" t="str">
        <f>VLOOKUP(L2627,Mapping!D:F,3,0)</f>
        <v>Ignore</v>
      </c>
      <c r="C2627" s="37" t="str">
        <f>VLOOKUP(L2627,Mapping!D:G,4,0)</f>
        <v>Mirror</v>
      </c>
      <c r="D2627" s="38">
        <f t="shared" si="121"/>
        <v>1.2499918750000001</v>
      </c>
      <c r="E2627" s="38">
        <f t="shared" si="122"/>
        <v>1.6425132949999999</v>
      </c>
      <c r="F2627" s="37">
        <f>VLOOKUP(L2627,Mapping!D:H,5,0)</f>
        <v>0</v>
      </c>
      <c r="G2627" t="s">
        <v>562</v>
      </c>
      <c r="H2627" t="s">
        <v>291</v>
      </c>
      <c r="I2627" t="s">
        <v>1273</v>
      </c>
      <c r="J2627">
        <v>550000</v>
      </c>
      <c r="K2627" t="s">
        <v>666</v>
      </c>
      <c r="L2627">
        <v>553111</v>
      </c>
      <c r="M2627">
        <v>0</v>
      </c>
      <c r="N2627" t="s">
        <v>670</v>
      </c>
      <c r="O2627" t="s">
        <v>565</v>
      </c>
      <c r="P2627">
        <v>0</v>
      </c>
      <c r="Q2627">
        <v>3925214.2</v>
      </c>
      <c r="R2627">
        <v>0</v>
      </c>
      <c r="S2627">
        <v>12499918.75</v>
      </c>
      <c r="T2627">
        <v>0</v>
      </c>
      <c r="U2627">
        <v>16425132.949999999</v>
      </c>
      <c r="V2627">
        <v>0</v>
      </c>
      <c r="W2627">
        <v>3925214.2</v>
      </c>
      <c r="X2627">
        <v>0</v>
      </c>
      <c r="Y2627">
        <v>12499918.75</v>
      </c>
      <c r="Z2627">
        <v>0</v>
      </c>
      <c r="AA2627">
        <v>16425132.949999999</v>
      </c>
    </row>
    <row r="2628" spans="1:27" ht="15" customHeight="1" x14ac:dyDescent="0.25">
      <c r="A2628" s="37" t="str">
        <f t="shared" ref="A2628:A2691" si="123">H2628&amp;B2628</f>
        <v>LEEQTFIgnore</v>
      </c>
      <c r="B2628" s="37" t="str">
        <f>VLOOKUP(L2628,Mapping!D:F,3,0)</f>
        <v>Ignore</v>
      </c>
      <c r="C2628" s="37" t="str">
        <f>VLOOKUP(L2628,Mapping!D:G,4,0)</f>
        <v>Mirror</v>
      </c>
      <c r="D2628" s="38">
        <f t="shared" ref="D2628:D2691" si="124">(X2628+Y2628)/10000000</f>
        <v>-2.6410299999999999E-3</v>
      </c>
      <c r="E2628" s="38">
        <f t="shared" ref="E2628:E2691" si="125">(Z2628+AA2628)/10000000</f>
        <v>-1.9510710000000001E-2</v>
      </c>
      <c r="F2628" s="37">
        <f>VLOOKUP(L2628,Mapping!D:H,5,0)</f>
        <v>0</v>
      </c>
      <c r="G2628" t="s">
        <v>562</v>
      </c>
      <c r="H2628" t="s">
        <v>291</v>
      </c>
      <c r="I2628" t="s">
        <v>1273</v>
      </c>
      <c r="J2628">
        <v>550000</v>
      </c>
      <c r="K2628" t="s">
        <v>666</v>
      </c>
      <c r="L2628">
        <v>553117</v>
      </c>
      <c r="M2628">
        <v>0</v>
      </c>
      <c r="N2628" t="s">
        <v>1285</v>
      </c>
      <c r="O2628" t="s">
        <v>565</v>
      </c>
      <c r="P2628">
        <v>-168696.8</v>
      </c>
      <c r="Q2628">
        <v>0</v>
      </c>
      <c r="R2628">
        <v>-26410.3</v>
      </c>
      <c r="S2628">
        <v>0</v>
      </c>
      <c r="T2628">
        <v>-195107.1</v>
      </c>
      <c r="U2628">
        <v>0</v>
      </c>
      <c r="V2628">
        <v>-168696.8</v>
      </c>
      <c r="W2628">
        <v>0</v>
      </c>
      <c r="X2628">
        <v>-26410.3</v>
      </c>
      <c r="Y2628">
        <v>0</v>
      </c>
      <c r="Z2628">
        <v>-195107.1</v>
      </c>
      <c r="AA2628">
        <v>0</v>
      </c>
    </row>
    <row r="2629" spans="1:27" ht="15" customHeight="1" x14ac:dyDescent="0.25">
      <c r="A2629" s="37" t="str">
        <f t="shared" si="123"/>
        <v>LEEQTF6.1a</v>
      </c>
      <c r="B2629" s="37" t="str">
        <f>VLOOKUP(L2629,Mapping!D:F,3,0)</f>
        <v>6.1a</v>
      </c>
      <c r="C2629" s="37" t="str">
        <f>VLOOKUP(L2629,Mapping!D:G,4,0)</f>
        <v>Accrual</v>
      </c>
      <c r="D2629" s="38">
        <f t="shared" si="124"/>
        <v>-0.94869870000000001</v>
      </c>
      <c r="E2629" s="38">
        <f t="shared" si="125"/>
        <v>-2.4058754000000002</v>
      </c>
      <c r="F2629" s="37">
        <f>VLOOKUP(L2629,Mapping!D:H,5,0)</f>
        <v>0</v>
      </c>
      <c r="G2629" t="s">
        <v>562</v>
      </c>
      <c r="H2629" t="s">
        <v>291</v>
      </c>
      <c r="I2629" t="s">
        <v>1273</v>
      </c>
      <c r="J2629">
        <v>550000</v>
      </c>
      <c r="K2629" t="s">
        <v>666</v>
      </c>
      <c r="L2629">
        <v>553128</v>
      </c>
      <c r="M2629">
        <v>0</v>
      </c>
      <c r="N2629" t="s">
        <v>831</v>
      </c>
      <c r="O2629" t="s">
        <v>565</v>
      </c>
      <c r="P2629">
        <v>-14571767</v>
      </c>
      <c r="Q2629">
        <v>0</v>
      </c>
      <c r="R2629">
        <v>-9486987</v>
      </c>
      <c r="S2629">
        <v>0</v>
      </c>
      <c r="T2629">
        <v>-24058754</v>
      </c>
      <c r="U2629">
        <v>0</v>
      </c>
      <c r="V2629">
        <v>-14571767</v>
      </c>
      <c r="W2629">
        <v>0</v>
      </c>
      <c r="X2629">
        <v>-9486987</v>
      </c>
      <c r="Y2629">
        <v>0</v>
      </c>
      <c r="Z2629">
        <v>-24058754</v>
      </c>
      <c r="AA2629">
        <v>0</v>
      </c>
    </row>
    <row r="2630" spans="1:27" ht="15" customHeight="1" x14ac:dyDescent="0.25">
      <c r="A2630" s="37" t="str">
        <f t="shared" si="123"/>
        <v>LEEQTF6.1a</v>
      </c>
      <c r="B2630" s="37" t="str">
        <f>VLOOKUP(L2630,Mapping!D:F,3,0)</f>
        <v>6.1a</v>
      </c>
      <c r="C2630" s="37" t="str">
        <f>VLOOKUP(L2630,Mapping!D:G,4,0)</f>
        <v>Accrual</v>
      </c>
      <c r="D2630" s="38">
        <f t="shared" si="124"/>
        <v>-1.1291412000000001</v>
      </c>
      <c r="E2630" s="38">
        <f t="shared" si="125"/>
        <v>-2.8310496000000001</v>
      </c>
      <c r="F2630" s="37">
        <f>VLOOKUP(L2630,Mapping!D:H,5,0)</f>
        <v>0</v>
      </c>
      <c r="G2630" t="s">
        <v>562</v>
      </c>
      <c r="H2630" t="s">
        <v>291</v>
      </c>
      <c r="I2630" t="s">
        <v>1273</v>
      </c>
      <c r="J2630">
        <v>550000</v>
      </c>
      <c r="K2630" t="s">
        <v>666</v>
      </c>
      <c r="L2630">
        <v>553130</v>
      </c>
      <c r="M2630">
        <v>0</v>
      </c>
      <c r="N2630" t="s">
        <v>2254</v>
      </c>
      <c r="O2630" t="s">
        <v>565</v>
      </c>
      <c r="P2630">
        <v>-17019084</v>
      </c>
      <c r="Q2630">
        <v>0</v>
      </c>
      <c r="R2630">
        <v>-11291412</v>
      </c>
      <c r="S2630">
        <v>0</v>
      </c>
      <c r="T2630">
        <v>-28310496</v>
      </c>
      <c r="U2630">
        <v>0</v>
      </c>
      <c r="V2630">
        <v>-17019084</v>
      </c>
      <c r="W2630">
        <v>0</v>
      </c>
      <c r="X2630">
        <v>-11291412</v>
      </c>
      <c r="Y2630">
        <v>0</v>
      </c>
      <c r="Z2630">
        <v>-28310496</v>
      </c>
      <c r="AA2630">
        <v>0</v>
      </c>
    </row>
    <row r="2631" spans="1:27" ht="15" customHeight="1" x14ac:dyDescent="0.25">
      <c r="A2631" s="37" t="str">
        <f t="shared" si="123"/>
        <v>LEEQTF6.3</v>
      </c>
      <c r="B2631" s="37">
        <f>VLOOKUP(L2631,Mapping!D:F,3,0)</f>
        <v>6.3</v>
      </c>
      <c r="C2631" s="37" t="str">
        <f>VLOOKUP(L2631,Mapping!D:G,4,0)</f>
        <v>Mirror</v>
      </c>
      <c r="D2631" s="38">
        <f t="shared" si="124"/>
        <v>-9.9774229999999992E-3</v>
      </c>
      <c r="E2631" s="38">
        <f t="shared" si="125"/>
        <v>-1.7804981000000001E-2</v>
      </c>
      <c r="F2631" s="37">
        <f>VLOOKUP(L2631,Mapping!D:H,5,0)</f>
        <v>0</v>
      </c>
      <c r="G2631" t="s">
        <v>562</v>
      </c>
      <c r="H2631" t="s">
        <v>291</v>
      </c>
      <c r="I2631" t="s">
        <v>1273</v>
      </c>
      <c r="J2631">
        <v>550000</v>
      </c>
      <c r="K2631" t="s">
        <v>666</v>
      </c>
      <c r="L2631">
        <v>553131</v>
      </c>
      <c r="M2631">
        <v>0</v>
      </c>
      <c r="N2631" t="s">
        <v>671</v>
      </c>
      <c r="O2631" t="s">
        <v>565</v>
      </c>
      <c r="P2631">
        <v>-78275.58</v>
      </c>
      <c r="Q2631">
        <v>0</v>
      </c>
      <c r="R2631">
        <v>-99774.23</v>
      </c>
      <c r="S2631">
        <v>0</v>
      </c>
      <c r="T2631">
        <v>-178049.81</v>
      </c>
      <c r="U2631">
        <v>0</v>
      </c>
      <c r="V2631">
        <v>-78275.58</v>
      </c>
      <c r="W2631">
        <v>0</v>
      </c>
      <c r="X2631">
        <v>-99774.23</v>
      </c>
      <c r="Y2631">
        <v>0</v>
      </c>
      <c r="Z2631">
        <v>-178049.81</v>
      </c>
      <c r="AA2631">
        <v>0</v>
      </c>
    </row>
    <row r="2632" spans="1:27" ht="15" customHeight="1" x14ac:dyDescent="0.25">
      <c r="A2632" s="37" t="str">
        <f t="shared" si="123"/>
        <v>LEEQTFIgnore</v>
      </c>
      <c r="B2632" s="37" t="str">
        <f>VLOOKUP(L2632,Mapping!D:F,3,0)</f>
        <v>Ignore</v>
      </c>
      <c r="C2632" s="37" t="str">
        <f>VLOOKUP(L2632,Mapping!D:G,4,0)</f>
        <v>Mirror</v>
      </c>
      <c r="D2632" s="38">
        <f t="shared" si="124"/>
        <v>-4.0552900000000005E-3</v>
      </c>
      <c r="E2632" s="38">
        <f t="shared" si="125"/>
        <v>-5.6033469999999998E-3</v>
      </c>
      <c r="F2632" s="37">
        <f>VLOOKUP(L2632,Mapping!D:H,5,0)</f>
        <v>0</v>
      </c>
      <c r="G2632" t="s">
        <v>562</v>
      </c>
      <c r="H2632" t="s">
        <v>291</v>
      </c>
      <c r="I2632" t="s">
        <v>1273</v>
      </c>
      <c r="J2632">
        <v>550000</v>
      </c>
      <c r="K2632" t="s">
        <v>666</v>
      </c>
      <c r="L2632">
        <v>553141</v>
      </c>
      <c r="M2632">
        <v>0</v>
      </c>
      <c r="N2632" t="s">
        <v>672</v>
      </c>
      <c r="O2632" t="s">
        <v>565</v>
      </c>
      <c r="P2632">
        <v>-15480.57</v>
      </c>
      <c r="Q2632">
        <v>0</v>
      </c>
      <c r="R2632">
        <v>-40552.9</v>
      </c>
      <c r="S2632">
        <v>0</v>
      </c>
      <c r="T2632">
        <v>-56033.47</v>
      </c>
      <c r="U2632">
        <v>0</v>
      </c>
      <c r="V2632">
        <v>-15480.57</v>
      </c>
      <c r="W2632">
        <v>0</v>
      </c>
      <c r="X2632">
        <v>-40552.9</v>
      </c>
      <c r="Y2632">
        <v>0</v>
      </c>
      <c r="Z2632">
        <v>-56033.47</v>
      </c>
      <c r="AA2632">
        <v>0</v>
      </c>
    </row>
    <row r="2633" spans="1:27" ht="15" customHeight="1" x14ac:dyDescent="0.25">
      <c r="A2633" s="37" t="str">
        <f t="shared" si="123"/>
        <v>LEEQTFIgnore</v>
      </c>
      <c r="B2633" s="37" t="str">
        <f>VLOOKUP(L2633,Mapping!D:F,3,0)</f>
        <v>Ignore</v>
      </c>
      <c r="C2633" s="37" t="str">
        <f>VLOOKUP(L2633,Mapping!D:G,4,0)</f>
        <v>Mirror</v>
      </c>
      <c r="D2633" s="38">
        <f t="shared" si="124"/>
        <v>-1.1436304E-2</v>
      </c>
      <c r="E2633" s="38">
        <f t="shared" si="125"/>
        <v>-2.3590472000000001E-2</v>
      </c>
      <c r="F2633" s="37">
        <f>VLOOKUP(L2633,Mapping!D:H,5,0)</f>
        <v>0</v>
      </c>
      <c r="G2633" t="s">
        <v>562</v>
      </c>
      <c r="H2633" t="s">
        <v>291</v>
      </c>
      <c r="I2633" t="s">
        <v>1273</v>
      </c>
      <c r="J2633">
        <v>550000</v>
      </c>
      <c r="K2633" t="s">
        <v>666</v>
      </c>
      <c r="L2633">
        <v>553147</v>
      </c>
      <c r="M2633">
        <v>0</v>
      </c>
      <c r="N2633" t="s">
        <v>951</v>
      </c>
      <c r="O2633" t="s">
        <v>565</v>
      </c>
      <c r="P2633">
        <v>-121541.68</v>
      </c>
      <c r="Q2633">
        <v>0</v>
      </c>
      <c r="R2633">
        <v>-114363.04</v>
      </c>
      <c r="S2633">
        <v>0</v>
      </c>
      <c r="T2633">
        <v>-235904.72</v>
      </c>
      <c r="U2633">
        <v>0</v>
      </c>
      <c r="V2633">
        <v>-121541.68</v>
      </c>
      <c r="W2633">
        <v>0</v>
      </c>
      <c r="X2633">
        <v>-114363.04</v>
      </c>
      <c r="Y2633">
        <v>0</v>
      </c>
      <c r="Z2633">
        <v>-235904.72</v>
      </c>
      <c r="AA2633">
        <v>0</v>
      </c>
    </row>
    <row r="2634" spans="1:27" ht="15" customHeight="1" x14ac:dyDescent="0.25">
      <c r="A2634" s="37" t="str">
        <f t="shared" si="123"/>
        <v>LEEQTF6.1a</v>
      </c>
      <c r="B2634" s="37" t="str">
        <f>VLOOKUP(L2634,Mapping!D:F,3,0)</f>
        <v>6.1a</v>
      </c>
      <c r="C2634" s="37" t="str">
        <f>VLOOKUP(L2634,Mapping!D:G,4,0)</f>
        <v>Accrual</v>
      </c>
      <c r="D2634" s="38">
        <f t="shared" si="124"/>
        <v>-5.0656878999999995E-2</v>
      </c>
      <c r="E2634" s="38">
        <f t="shared" si="125"/>
        <v>-0.10332089799999999</v>
      </c>
      <c r="F2634" s="37">
        <f>VLOOKUP(L2634,Mapping!D:H,5,0)</f>
        <v>0</v>
      </c>
      <c r="G2634" t="s">
        <v>562</v>
      </c>
      <c r="H2634" t="s">
        <v>291</v>
      </c>
      <c r="I2634" t="s">
        <v>1273</v>
      </c>
      <c r="J2634">
        <v>550000</v>
      </c>
      <c r="K2634" t="s">
        <v>666</v>
      </c>
      <c r="L2634">
        <v>553171</v>
      </c>
      <c r="M2634">
        <v>0</v>
      </c>
      <c r="N2634" t="s">
        <v>673</v>
      </c>
      <c r="O2634" t="s">
        <v>565</v>
      </c>
      <c r="P2634">
        <v>-526640.19000000006</v>
      </c>
      <c r="Q2634">
        <v>0</v>
      </c>
      <c r="R2634">
        <v>-506568.79</v>
      </c>
      <c r="S2634">
        <v>0</v>
      </c>
      <c r="T2634">
        <v>-1033208.98</v>
      </c>
      <c r="U2634">
        <v>0</v>
      </c>
      <c r="V2634">
        <v>-526640.19000000006</v>
      </c>
      <c r="W2634">
        <v>0</v>
      </c>
      <c r="X2634">
        <v>-506568.79</v>
      </c>
      <c r="Y2634">
        <v>0</v>
      </c>
      <c r="Z2634">
        <v>-1033208.98</v>
      </c>
      <c r="AA2634">
        <v>0</v>
      </c>
    </row>
    <row r="2635" spans="1:27" ht="15" customHeight="1" x14ac:dyDescent="0.25">
      <c r="A2635" s="37" t="str">
        <f t="shared" si="123"/>
        <v>LEEQTF6.1a</v>
      </c>
      <c r="B2635" s="37" t="str">
        <f>VLOOKUP(L2635,Mapping!D:F,3,0)</f>
        <v>6.1a</v>
      </c>
      <c r="C2635" s="37" t="str">
        <f>VLOOKUP(L2635,Mapping!D:G,4,0)</f>
        <v>Accrual</v>
      </c>
      <c r="D2635" s="38">
        <f t="shared" si="124"/>
        <v>-1.1847610000000001E-3</v>
      </c>
      <c r="E2635" s="38">
        <f t="shared" si="125"/>
        <v>-2.7761560000000001E-3</v>
      </c>
      <c r="F2635" s="37">
        <f>VLOOKUP(L2635,Mapping!D:H,5,0)</f>
        <v>0</v>
      </c>
      <c r="G2635" t="s">
        <v>562</v>
      </c>
      <c r="H2635" t="s">
        <v>291</v>
      </c>
      <c r="I2635" t="s">
        <v>1273</v>
      </c>
      <c r="J2635">
        <v>550000</v>
      </c>
      <c r="K2635" t="s">
        <v>666</v>
      </c>
      <c r="L2635">
        <v>553176</v>
      </c>
      <c r="M2635">
        <v>0</v>
      </c>
      <c r="N2635" t="s">
        <v>674</v>
      </c>
      <c r="O2635" t="s">
        <v>565</v>
      </c>
      <c r="P2635">
        <v>-15913.95</v>
      </c>
      <c r="Q2635">
        <v>0</v>
      </c>
      <c r="R2635">
        <v>-11847.61</v>
      </c>
      <c r="S2635">
        <v>0</v>
      </c>
      <c r="T2635">
        <v>-27761.56</v>
      </c>
      <c r="U2635">
        <v>0</v>
      </c>
      <c r="V2635">
        <v>-15913.95</v>
      </c>
      <c r="W2635">
        <v>0</v>
      </c>
      <c r="X2635">
        <v>-11847.61</v>
      </c>
      <c r="Y2635">
        <v>0</v>
      </c>
      <c r="Z2635">
        <v>-27761.56</v>
      </c>
      <c r="AA2635">
        <v>0</v>
      </c>
    </row>
    <row r="2636" spans="1:27" ht="15" customHeight="1" x14ac:dyDescent="0.25">
      <c r="A2636" s="37" t="str">
        <f t="shared" si="123"/>
        <v>LEEQTFIgnore</v>
      </c>
      <c r="B2636" s="37" t="str">
        <f>VLOOKUP(L2636,Mapping!D:F,3,0)</f>
        <v>Ignore</v>
      </c>
      <c r="C2636" s="37" t="str">
        <f>VLOOKUP(L2636,Mapping!D:G,4,0)</f>
        <v>Mirror</v>
      </c>
      <c r="D2636" s="38">
        <f t="shared" si="124"/>
        <v>-0.92839699499999995</v>
      </c>
      <c r="E2636" s="38">
        <f t="shared" si="125"/>
        <v>-1.2174684210000002</v>
      </c>
      <c r="F2636" s="37">
        <f>VLOOKUP(L2636,Mapping!D:H,5,0)</f>
        <v>0</v>
      </c>
      <c r="G2636" t="s">
        <v>562</v>
      </c>
      <c r="H2636" t="s">
        <v>291</v>
      </c>
      <c r="I2636" t="s">
        <v>1273</v>
      </c>
      <c r="J2636">
        <v>550000</v>
      </c>
      <c r="K2636" t="s">
        <v>666</v>
      </c>
      <c r="L2636">
        <v>553180</v>
      </c>
      <c r="M2636">
        <v>0</v>
      </c>
      <c r="N2636" t="s">
        <v>675</v>
      </c>
      <c r="O2636" t="s">
        <v>565</v>
      </c>
      <c r="P2636">
        <v>-2890714.26</v>
      </c>
      <c r="Q2636">
        <v>0</v>
      </c>
      <c r="R2636">
        <v>-9283969.9499999993</v>
      </c>
      <c r="S2636">
        <v>0</v>
      </c>
      <c r="T2636">
        <v>-12174684.210000001</v>
      </c>
      <c r="U2636">
        <v>0</v>
      </c>
      <c r="V2636">
        <v>-2890714.26</v>
      </c>
      <c r="W2636">
        <v>0</v>
      </c>
      <c r="X2636">
        <v>-9283969.9499999993</v>
      </c>
      <c r="Y2636">
        <v>0</v>
      </c>
      <c r="Z2636">
        <v>-12174684.210000001</v>
      </c>
      <c r="AA2636">
        <v>0</v>
      </c>
    </row>
    <row r="2637" spans="1:27" ht="15" customHeight="1" x14ac:dyDescent="0.25">
      <c r="A2637" s="37" t="str">
        <f t="shared" si="123"/>
        <v>LEEQTF6.1a</v>
      </c>
      <c r="B2637" s="37" t="str">
        <f>VLOOKUP(L2637,Mapping!D:F,3,0)</f>
        <v>6.1a</v>
      </c>
      <c r="C2637" s="37" t="str">
        <f>VLOOKUP(L2637,Mapping!D:G,4,0)</f>
        <v>Accrual</v>
      </c>
      <c r="D2637" s="38">
        <f t="shared" si="124"/>
        <v>-1.013167943</v>
      </c>
      <c r="E2637" s="38">
        <f t="shared" si="125"/>
        <v>-2.0664801349999999</v>
      </c>
      <c r="F2637" s="37">
        <f>VLOOKUP(L2637,Mapping!D:H,5,0)</f>
        <v>0</v>
      </c>
      <c r="G2637" t="s">
        <v>562</v>
      </c>
      <c r="H2637" t="s">
        <v>291</v>
      </c>
      <c r="I2637" t="s">
        <v>1273</v>
      </c>
      <c r="J2637">
        <v>550000</v>
      </c>
      <c r="K2637" t="s">
        <v>666</v>
      </c>
      <c r="L2637">
        <v>553190</v>
      </c>
      <c r="M2637">
        <v>0</v>
      </c>
      <c r="N2637" t="s">
        <v>676</v>
      </c>
      <c r="O2637" t="s">
        <v>565</v>
      </c>
      <c r="P2637">
        <v>-10533121.92</v>
      </c>
      <c r="Q2637">
        <v>0</v>
      </c>
      <c r="R2637">
        <v>-10131679.43</v>
      </c>
      <c r="S2637">
        <v>0</v>
      </c>
      <c r="T2637">
        <v>-20664801.350000001</v>
      </c>
      <c r="U2637">
        <v>0</v>
      </c>
      <c r="V2637">
        <v>-10533121.92</v>
      </c>
      <c r="W2637">
        <v>0</v>
      </c>
      <c r="X2637">
        <v>-10131679.43</v>
      </c>
      <c r="Y2637">
        <v>0</v>
      </c>
      <c r="Z2637">
        <v>-20664801.350000001</v>
      </c>
      <c r="AA2637">
        <v>0</v>
      </c>
    </row>
    <row r="2638" spans="1:27" ht="15" customHeight="1" x14ac:dyDescent="0.25">
      <c r="A2638" s="37" t="str">
        <f t="shared" si="123"/>
        <v>LEEQTF6.1</v>
      </c>
      <c r="B2638" s="37">
        <f>VLOOKUP(L2638,Mapping!D:F,3,0)</f>
        <v>6.1</v>
      </c>
      <c r="C2638" s="37" t="str">
        <f>VLOOKUP(L2638,Mapping!D:G,4,0)</f>
        <v>Accrual</v>
      </c>
      <c r="D2638" s="38">
        <f t="shared" si="124"/>
        <v>-4.4937267490000004</v>
      </c>
      <c r="E2638" s="38">
        <f t="shared" si="125"/>
        <v>-8.671790154</v>
      </c>
      <c r="F2638" s="37">
        <f>VLOOKUP(L2638,Mapping!D:H,5,0)</f>
        <v>0</v>
      </c>
      <c r="G2638" t="s">
        <v>562</v>
      </c>
      <c r="H2638" t="s">
        <v>291</v>
      </c>
      <c r="I2638" t="s">
        <v>1273</v>
      </c>
      <c r="J2638">
        <v>550000</v>
      </c>
      <c r="K2638" t="s">
        <v>666</v>
      </c>
      <c r="L2638">
        <v>553202</v>
      </c>
      <c r="M2638">
        <v>0</v>
      </c>
      <c r="N2638" t="s">
        <v>678</v>
      </c>
      <c r="O2638" t="s">
        <v>565</v>
      </c>
      <c r="P2638">
        <v>-41780634.049999997</v>
      </c>
      <c r="Q2638">
        <v>0</v>
      </c>
      <c r="R2638">
        <v>-44937267.490000002</v>
      </c>
      <c r="S2638">
        <v>0</v>
      </c>
      <c r="T2638">
        <v>-86717901.540000007</v>
      </c>
      <c r="U2638">
        <v>0</v>
      </c>
      <c r="V2638">
        <v>-41780634.049999997</v>
      </c>
      <c r="W2638">
        <v>0</v>
      </c>
      <c r="X2638">
        <v>-44937267.490000002</v>
      </c>
      <c r="Y2638">
        <v>0</v>
      </c>
      <c r="Z2638">
        <v>-86717901.540000007</v>
      </c>
      <c r="AA2638">
        <v>0</v>
      </c>
    </row>
    <row r="2639" spans="1:27" ht="15" customHeight="1" x14ac:dyDescent="0.25">
      <c r="A2639" s="37" t="str">
        <f t="shared" si="123"/>
        <v>LEEQTF6.1a</v>
      </c>
      <c r="B2639" s="37" t="str">
        <f>VLOOKUP(L2639,Mapping!D:F,3,0)</f>
        <v>6.1a</v>
      </c>
      <c r="C2639" s="37" t="str">
        <f>VLOOKUP(L2639,Mapping!D:G,4,0)</f>
        <v>Accrual</v>
      </c>
      <c r="D2639" s="38">
        <f t="shared" si="124"/>
        <v>1.4557099999999999E-4</v>
      </c>
      <c r="E2639" s="38">
        <f t="shared" si="125"/>
        <v>5.9697700000000005E-4</v>
      </c>
      <c r="F2639" s="37">
        <f>VLOOKUP(L2639,Mapping!D:H,5,0)</f>
        <v>0</v>
      </c>
      <c r="G2639" t="s">
        <v>562</v>
      </c>
      <c r="H2639" t="s">
        <v>291</v>
      </c>
      <c r="I2639" t="s">
        <v>1273</v>
      </c>
      <c r="J2639">
        <v>550000</v>
      </c>
      <c r="K2639" t="s">
        <v>666</v>
      </c>
      <c r="L2639">
        <v>553203</v>
      </c>
      <c r="M2639">
        <v>0</v>
      </c>
      <c r="N2639" t="s">
        <v>742</v>
      </c>
      <c r="O2639" t="s">
        <v>565</v>
      </c>
      <c r="P2639">
        <v>0</v>
      </c>
      <c r="Q2639">
        <v>4514.0600000000004</v>
      </c>
      <c r="R2639">
        <v>0</v>
      </c>
      <c r="S2639">
        <v>1455.71</v>
      </c>
      <c r="T2639">
        <v>0</v>
      </c>
      <c r="U2639">
        <v>5969.77</v>
      </c>
      <c r="V2639">
        <v>0</v>
      </c>
      <c r="W2639">
        <v>4514.0600000000004</v>
      </c>
      <c r="X2639">
        <v>0</v>
      </c>
      <c r="Y2639">
        <v>1455.71</v>
      </c>
      <c r="Z2639">
        <v>0</v>
      </c>
      <c r="AA2639">
        <v>5969.77</v>
      </c>
    </row>
    <row r="2640" spans="1:27" ht="15" customHeight="1" x14ac:dyDescent="0.25">
      <c r="A2640" s="37" t="str">
        <f t="shared" si="123"/>
        <v>LEEQTF6.1</v>
      </c>
      <c r="B2640" s="37">
        <f>VLOOKUP(L2640,Mapping!D:F,3,0)</f>
        <v>6.1</v>
      </c>
      <c r="C2640" s="37" t="str">
        <f>VLOOKUP(L2640,Mapping!D:G,4,0)</f>
        <v>Accrual</v>
      </c>
      <c r="D2640" s="38">
        <f t="shared" si="124"/>
        <v>4.99320421</v>
      </c>
      <c r="E2640" s="38">
        <f t="shared" si="125"/>
        <v>8.5759740879999988</v>
      </c>
      <c r="F2640" s="37">
        <f>VLOOKUP(L2640,Mapping!D:H,5,0)</f>
        <v>0</v>
      </c>
      <c r="G2640" t="s">
        <v>562</v>
      </c>
      <c r="H2640" t="s">
        <v>291</v>
      </c>
      <c r="I2640" t="s">
        <v>1273</v>
      </c>
      <c r="J2640">
        <v>550000</v>
      </c>
      <c r="K2640" t="s">
        <v>666</v>
      </c>
      <c r="L2640">
        <v>553208</v>
      </c>
      <c r="M2640">
        <v>0</v>
      </c>
      <c r="N2640" t="s">
        <v>679</v>
      </c>
      <c r="O2640" t="s">
        <v>565</v>
      </c>
      <c r="P2640">
        <v>0</v>
      </c>
      <c r="Q2640">
        <v>35827698.780000001</v>
      </c>
      <c r="R2640">
        <v>0</v>
      </c>
      <c r="S2640">
        <v>49932042.100000001</v>
      </c>
      <c r="T2640">
        <v>0</v>
      </c>
      <c r="U2640">
        <v>85759740.879999995</v>
      </c>
      <c r="V2640">
        <v>0</v>
      </c>
      <c r="W2640">
        <v>35827698.780000001</v>
      </c>
      <c r="X2640">
        <v>0</v>
      </c>
      <c r="Y2640">
        <v>49932042.100000001</v>
      </c>
      <c r="Z2640">
        <v>0</v>
      </c>
      <c r="AA2640">
        <v>85759740.879999995</v>
      </c>
    </row>
    <row r="2641" spans="1:27" ht="15" customHeight="1" x14ac:dyDescent="0.25">
      <c r="A2641" s="37" t="str">
        <f t="shared" si="123"/>
        <v>LEEQTFIgnore</v>
      </c>
      <c r="B2641" s="37" t="str">
        <f>VLOOKUP(L2641,Mapping!D:F,3,0)</f>
        <v>Ignore</v>
      </c>
      <c r="C2641" s="37" t="str">
        <f>VLOOKUP(L2641,Mapping!D:G,4,0)</f>
        <v>Mirror</v>
      </c>
      <c r="D2641" s="38">
        <f t="shared" si="124"/>
        <v>-8.6699250000000002E-3</v>
      </c>
      <c r="E2641" s="38">
        <f t="shared" si="125"/>
        <v>-8.6699250000000002E-3</v>
      </c>
      <c r="F2641" s="37">
        <f>VLOOKUP(L2641,Mapping!D:H,5,0)</f>
        <v>0</v>
      </c>
      <c r="G2641" t="s">
        <v>562</v>
      </c>
      <c r="H2641" t="s">
        <v>291</v>
      </c>
      <c r="I2641" t="s">
        <v>1273</v>
      </c>
      <c r="J2641">
        <v>550000</v>
      </c>
      <c r="K2641" t="s">
        <v>666</v>
      </c>
      <c r="L2641">
        <v>553213</v>
      </c>
      <c r="M2641">
        <v>0</v>
      </c>
      <c r="N2641" t="s">
        <v>680</v>
      </c>
      <c r="O2641" t="s">
        <v>565</v>
      </c>
      <c r="P2641">
        <v>0</v>
      </c>
      <c r="Q2641">
        <v>0</v>
      </c>
      <c r="R2641">
        <v>-86699.25</v>
      </c>
      <c r="S2641">
        <v>0</v>
      </c>
      <c r="T2641">
        <v>-86699.25</v>
      </c>
      <c r="U2641">
        <v>0</v>
      </c>
      <c r="V2641">
        <v>0</v>
      </c>
      <c r="W2641">
        <v>0</v>
      </c>
      <c r="X2641">
        <v>-86699.25</v>
      </c>
      <c r="Y2641">
        <v>0</v>
      </c>
      <c r="Z2641">
        <v>-86699.25</v>
      </c>
      <c r="AA2641">
        <v>0</v>
      </c>
    </row>
    <row r="2642" spans="1:27" ht="15" customHeight="1" x14ac:dyDescent="0.25">
      <c r="A2642" s="37" t="str">
        <f t="shared" si="123"/>
        <v>LEEQTFIgnore</v>
      </c>
      <c r="B2642" s="37" t="str">
        <f>VLOOKUP(L2642,Mapping!D:F,3,0)</f>
        <v>Ignore</v>
      </c>
      <c r="C2642" s="37" t="str">
        <f>VLOOKUP(L2642,Mapping!D:G,4,0)</f>
        <v>Mirror</v>
      </c>
      <c r="D2642" s="38">
        <f t="shared" si="124"/>
        <v>-2.8617349999999998E-3</v>
      </c>
      <c r="E2642" s="38">
        <f t="shared" si="125"/>
        <v>-1.3757123000000001E-2</v>
      </c>
      <c r="F2642" s="37">
        <f>VLOOKUP(L2642,Mapping!D:H,5,0)</f>
        <v>0</v>
      </c>
      <c r="G2642" t="s">
        <v>562</v>
      </c>
      <c r="H2642" t="s">
        <v>291</v>
      </c>
      <c r="I2642" t="s">
        <v>1273</v>
      </c>
      <c r="J2642">
        <v>550000</v>
      </c>
      <c r="K2642" t="s">
        <v>666</v>
      </c>
      <c r="L2642">
        <v>553219</v>
      </c>
      <c r="M2642">
        <v>0</v>
      </c>
      <c r="N2642" t="s">
        <v>865</v>
      </c>
      <c r="O2642" t="s">
        <v>565</v>
      </c>
      <c r="P2642">
        <v>-108953.88</v>
      </c>
      <c r="Q2642">
        <v>0</v>
      </c>
      <c r="R2642">
        <v>-28617.35</v>
      </c>
      <c r="S2642">
        <v>0</v>
      </c>
      <c r="T2642">
        <v>-137571.23000000001</v>
      </c>
      <c r="U2642">
        <v>0</v>
      </c>
      <c r="V2642">
        <v>-108953.88</v>
      </c>
      <c r="W2642">
        <v>0</v>
      </c>
      <c r="X2642">
        <v>-28617.35</v>
      </c>
      <c r="Y2642">
        <v>0</v>
      </c>
      <c r="Z2642">
        <v>-137571.23000000001</v>
      </c>
      <c r="AA2642">
        <v>0</v>
      </c>
    </row>
    <row r="2643" spans="1:27" ht="15" customHeight="1" x14ac:dyDescent="0.25">
      <c r="A2643" s="37" t="str">
        <f t="shared" si="123"/>
        <v>LEEQTF6.1a</v>
      </c>
      <c r="B2643" s="37" t="str">
        <f>VLOOKUP(L2643,Mapping!D:F,3,0)</f>
        <v>6.1a</v>
      </c>
      <c r="C2643" s="37" t="str">
        <f>VLOOKUP(L2643,Mapping!D:G,4,0)</f>
        <v>Accrual</v>
      </c>
      <c r="D2643" s="38">
        <f t="shared" si="124"/>
        <v>3.0685740000000001E-3</v>
      </c>
      <c r="E2643" s="38">
        <f t="shared" si="125"/>
        <v>1.833924E-2</v>
      </c>
      <c r="F2643" s="37">
        <f>VLOOKUP(L2643,Mapping!D:H,5,0)</f>
        <v>0</v>
      </c>
      <c r="G2643" t="s">
        <v>562</v>
      </c>
      <c r="H2643" t="s">
        <v>291</v>
      </c>
      <c r="I2643" t="s">
        <v>1273</v>
      </c>
      <c r="J2643">
        <v>550000</v>
      </c>
      <c r="K2643" t="s">
        <v>666</v>
      </c>
      <c r="L2643">
        <v>553274</v>
      </c>
      <c r="M2643">
        <v>0</v>
      </c>
      <c r="N2643" t="s">
        <v>731</v>
      </c>
      <c r="O2643" t="s">
        <v>565</v>
      </c>
      <c r="P2643">
        <v>0</v>
      </c>
      <c r="Q2643">
        <v>152706.66</v>
      </c>
      <c r="R2643">
        <v>0</v>
      </c>
      <c r="S2643">
        <v>30685.74</v>
      </c>
      <c r="T2643">
        <v>0</v>
      </c>
      <c r="U2643">
        <v>183392.4</v>
      </c>
      <c r="V2643">
        <v>0</v>
      </c>
      <c r="W2643">
        <v>152706.66</v>
      </c>
      <c r="X2643">
        <v>0</v>
      </c>
      <c r="Y2643">
        <v>30685.74</v>
      </c>
      <c r="Z2643">
        <v>0</v>
      </c>
      <c r="AA2643">
        <v>183392.4</v>
      </c>
    </row>
    <row r="2644" spans="1:27" ht="15" customHeight="1" x14ac:dyDescent="0.25">
      <c r="A2644" s="37" t="str">
        <f t="shared" si="123"/>
        <v>LEEQTF6.1a</v>
      </c>
      <c r="B2644" s="37" t="str">
        <f>VLOOKUP(L2644,Mapping!D:F,3,0)</f>
        <v>6.1a</v>
      </c>
      <c r="C2644" s="37" t="str">
        <f>VLOOKUP(L2644,Mapping!D:G,4,0)</f>
        <v>Accrual</v>
      </c>
      <c r="D2644" s="38">
        <f t="shared" si="124"/>
        <v>-5.0656878999999995E-2</v>
      </c>
      <c r="E2644" s="38">
        <f t="shared" si="125"/>
        <v>-0.10332089799999999</v>
      </c>
      <c r="F2644" s="37">
        <f>VLOOKUP(L2644,Mapping!D:H,5,0)</f>
        <v>0</v>
      </c>
      <c r="G2644" t="s">
        <v>562</v>
      </c>
      <c r="H2644" t="s">
        <v>291</v>
      </c>
      <c r="I2644" t="s">
        <v>1273</v>
      </c>
      <c r="J2644">
        <v>550000</v>
      </c>
      <c r="K2644" t="s">
        <v>666</v>
      </c>
      <c r="L2644">
        <v>554526</v>
      </c>
      <c r="M2644">
        <v>0</v>
      </c>
      <c r="N2644" t="s">
        <v>681</v>
      </c>
      <c r="O2644" t="s">
        <v>565</v>
      </c>
      <c r="P2644">
        <v>-526640.19000000006</v>
      </c>
      <c r="Q2644">
        <v>0</v>
      </c>
      <c r="R2644">
        <v>-506568.79</v>
      </c>
      <c r="S2644">
        <v>0</v>
      </c>
      <c r="T2644">
        <v>-1033208.98</v>
      </c>
      <c r="U2644">
        <v>0</v>
      </c>
      <c r="V2644">
        <v>-526640.19000000006</v>
      </c>
      <c r="W2644">
        <v>0</v>
      </c>
      <c r="X2644">
        <v>-506568.79</v>
      </c>
      <c r="Y2644">
        <v>0</v>
      </c>
      <c r="Z2644">
        <v>-1033208.98</v>
      </c>
      <c r="AA2644">
        <v>0</v>
      </c>
    </row>
    <row r="2645" spans="1:27" ht="15" customHeight="1" x14ac:dyDescent="0.25">
      <c r="A2645" s="37" t="str">
        <f t="shared" si="123"/>
        <v>LEEQTFIgnore</v>
      </c>
      <c r="B2645" s="37" t="str">
        <f>VLOOKUP(L2645,Mapping!D:F,3,0)</f>
        <v>Ignore</v>
      </c>
      <c r="C2645" s="37" t="str">
        <f>VLOOKUP(L2645,Mapping!D:G,4,0)</f>
        <v>Mirror</v>
      </c>
      <c r="D2645" s="38">
        <f t="shared" si="124"/>
        <v>-5.9972709999999999E-2</v>
      </c>
      <c r="E2645" s="38">
        <f t="shared" si="125"/>
        <v>-6.1543639000000004E-2</v>
      </c>
      <c r="F2645" s="37">
        <f>VLOOKUP(L2645,Mapping!D:H,5,0)</f>
        <v>0</v>
      </c>
      <c r="G2645" t="s">
        <v>562</v>
      </c>
      <c r="H2645" t="s">
        <v>291</v>
      </c>
      <c r="I2645" t="s">
        <v>1273</v>
      </c>
      <c r="J2645">
        <v>550000</v>
      </c>
      <c r="K2645" t="s">
        <v>666</v>
      </c>
      <c r="L2645">
        <v>554527</v>
      </c>
      <c r="M2645">
        <v>0</v>
      </c>
      <c r="N2645" t="s">
        <v>682</v>
      </c>
      <c r="O2645" t="s">
        <v>565</v>
      </c>
      <c r="P2645">
        <v>-15709.29</v>
      </c>
      <c r="Q2645">
        <v>0</v>
      </c>
      <c r="R2645">
        <v>-599727.1</v>
      </c>
      <c r="S2645">
        <v>0</v>
      </c>
      <c r="T2645">
        <v>-615436.39</v>
      </c>
      <c r="U2645">
        <v>0</v>
      </c>
      <c r="V2645">
        <v>-15709.29</v>
      </c>
      <c r="W2645">
        <v>0</v>
      </c>
      <c r="X2645">
        <v>-599727.1</v>
      </c>
      <c r="Y2645">
        <v>0</v>
      </c>
      <c r="Z2645">
        <v>-615436.39</v>
      </c>
      <c r="AA2645">
        <v>0</v>
      </c>
    </row>
    <row r="2646" spans="1:27" ht="15" customHeight="1" x14ac:dyDescent="0.25">
      <c r="A2646" s="37" t="str">
        <f t="shared" si="123"/>
        <v>LEEQTFIgnore</v>
      </c>
      <c r="B2646" s="37" t="str">
        <f>VLOOKUP(L2646,Mapping!D:F,3,0)</f>
        <v>Ignore</v>
      </c>
      <c r="C2646" s="37" t="str">
        <f>VLOOKUP(L2646,Mapping!D:G,4,0)</f>
        <v>Mirror</v>
      </c>
      <c r="D2646" s="38">
        <f t="shared" si="124"/>
        <v>-1.6887569999999999E-3</v>
      </c>
      <c r="E2646" s="38">
        <f t="shared" si="125"/>
        <v>-4.4696620000000001E-3</v>
      </c>
      <c r="F2646" s="37">
        <f>VLOOKUP(L2646,Mapping!D:H,5,0)</f>
        <v>0</v>
      </c>
      <c r="G2646" t="s">
        <v>562</v>
      </c>
      <c r="H2646" t="s">
        <v>291</v>
      </c>
      <c r="I2646" t="s">
        <v>1273</v>
      </c>
      <c r="J2646">
        <v>550000</v>
      </c>
      <c r="K2646" t="s">
        <v>666</v>
      </c>
      <c r="L2646">
        <v>555104</v>
      </c>
      <c r="M2646">
        <v>0</v>
      </c>
      <c r="N2646" t="s">
        <v>683</v>
      </c>
      <c r="O2646" t="s">
        <v>565</v>
      </c>
      <c r="P2646">
        <v>-27809.05</v>
      </c>
      <c r="Q2646">
        <v>0</v>
      </c>
      <c r="R2646">
        <v>-16887.57</v>
      </c>
      <c r="S2646">
        <v>0</v>
      </c>
      <c r="T2646">
        <v>-44696.62</v>
      </c>
      <c r="U2646">
        <v>0</v>
      </c>
      <c r="V2646">
        <v>-27809.05</v>
      </c>
      <c r="W2646">
        <v>0</v>
      </c>
      <c r="X2646">
        <v>-16887.57</v>
      </c>
      <c r="Y2646">
        <v>0</v>
      </c>
      <c r="Z2646">
        <v>-44696.62</v>
      </c>
      <c r="AA2646">
        <v>0</v>
      </c>
    </row>
    <row r="2647" spans="1:27" ht="15" customHeight="1" x14ac:dyDescent="0.25">
      <c r="A2647" s="37" t="str">
        <f t="shared" si="123"/>
        <v>LEEQTF6.1</v>
      </c>
      <c r="B2647" s="37">
        <f>VLOOKUP(L2647,Mapping!D:F,3,0)</f>
        <v>6.1</v>
      </c>
      <c r="C2647" s="37" t="str">
        <f>VLOOKUP(L2647,Mapping!D:G,4,0)</f>
        <v>Accrual</v>
      </c>
      <c r="D2647" s="38">
        <f t="shared" si="124"/>
        <v>-4.9171663099999998</v>
      </c>
      <c r="E2647" s="38">
        <f t="shared" si="125"/>
        <v>-8.4999361879999995</v>
      </c>
      <c r="F2647" s="37">
        <f>VLOOKUP(L2647,Mapping!D:H,5,0)</f>
        <v>0</v>
      </c>
      <c r="G2647" t="s">
        <v>562</v>
      </c>
      <c r="H2647" t="s">
        <v>291</v>
      </c>
      <c r="I2647" t="s">
        <v>1273</v>
      </c>
      <c r="J2647">
        <v>550000</v>
      </c>
      <c r="K2647" t="s">
        <v>666</v>
      </c>
      <c r="L2647">
        <v>555157</v>
      </c>
      <c r="M2647">
        <v>0</v>
      </c>
      <c r="N2647" t="s">
        <v>684</v>
      </c>
      <c r="O2647" t="s">
        <v>565</v>
      </c>
      <c r="P2647">
        <v>-35827698.780000001</v>
      </c>
      <c r="Q2647">
        <v>0</v>
      </c>
      <c r="R2647">
        <v>-49171663.100000001</v>
      </c>
      <c r="S2647">
        <v>0</v>
      </c>
      <c r="T2647">
        <v>-84999361.879999995</v>
      </c>
      <c r="U2647">
        <v>0</v>
      </c>
      <c r="V2647">
        <v>-35827698.780000001</v>
      </c>
      <c r="W2647">
        <v>0</v>
      </c>
      <c r="X2647">
        <v>-49171663.100000001</v>
      </c>
      <c r="Y2647">
        <v>0</v>
      </c>
      <c r="Z2647">
        <v>-84999361.879999995</v>
      </c>
      <c r="AA2647">
        <v>0</v>
      </c>
    </row>
    <row r="2648" spans="1:27" ht="15" customHeight="1" x14ac:dyDescent="0.25">
      <c r="A2648" s="37" t="str">
        <f t="shared" si="123"/>
        <v>LEEQTF6.1</v>
      </c>
      <c r="B2648" s="37">
        <f>VLOOKUP(L2648,Mapping!D:F,3,0)</f>
        <v>6.1</v>
      </c>
      <c r="C2648" s="37" t="str">
        <f>VLOOKUP(L2648,Mapping!D:G,4,0)</f>
        <v>Accrual</v>
      </c>
      <c r="D2648" s="38">
        <f t="shared" si="124"/>
        <v>-7.6037900000000005E-2</v>
      </c>
      <c r="E2648" s="38">
        <f t="shared" si="125"/>
        <v>-7.6037900000000005E-2</v>
      </c>
      <c r="F2648" s="37">
        <f>VLOOKUP(L2648,Mapping!D:H,5,0)</f>
        <v>0</v>
      </c>
      <c r="G2648" t="s">
        <v>562</v>
      </c>
      <c r="H2648" t="s">
        <v>291</v>
      </c>
      <c r="I2648" t="s">
        <v>1273</v>
      </c>
      <c r="J2648">
        <v>550000</v>
      </c>
      <c r="K2648" t="s">
        <v>666</v>
      </c>
      <c r="L2648">
        <v>555159</v>
      </c>
      <c r="M2648">
        <v>0</v>
      </c>
      <c r="N2648" t="s">
        <v>2813</v>
      </c>
      <c r="O2648" t="s">
        <v>565</v>
      </c>
      <c r="P2648">
        <v>0</v>
      </c>
      <c r="Q2648">
        <v>0</v>
      </c>
      <c r="R2648">
        <v>-760379</v>
      </c>
      <c r="S2648">
        <v>0</v>
      </c>
      <c r="T2648">
        <v>-760379</v>
      </c>
      <c r="U2648">
        <v>0</v>
      </c>
      <c r="V2648">
        <v>0</v>
      </c>
      <c r="W2648">
        <v>0</v>
      </c>
      <c r="X2648">
        <v>-760379</v>
      </c>
      <c r="Y2648">
        <v>0</v>
      </c>
      <c r="Z2648">
        <v>-760379</v>
      </c>
      <c r="AA2648">
        <v>0</v>
      </c>
    </row>
    <row r="2649" spans="1:27" ht="15" customHeight="1" x14ac:dyDescent="0.25">
      <c r="A2649" s="37" t="str">
        <f t="shared" si="123"/>
        <v>LEEQTFIgnore</v>
      </c>
      <c r="B2649" s="37" t="str">
        <f>VLOOKUP(L2649,Mapping!D:F,3,0)</f>
        <v>Ignore</v>
      </c>
      <c r="C2649" s="37" t="str">
        <f>VLOOKUP(L2649,Mapping!D:G,4,0)</f>
        <v>Mirror</v>
      </c>
      <c r="D2649" s="38">
        <f t="shared" si="124"/>
        <v>-0.112411101</v>
      </c>
      <c r="E2649" s="38">
        <f t="shared" si="125"/>
        <v>-0.11923984999999999</v>
      </c>
      <c r="F2649" s="37">
        <f>VLOOKUP(L2649,Mapping!D:H,5,0)</f>
        <v>0</v>
      </c>
      <c r="G2649" t="s">
        <v>562</v>
      </c>
      <c r="H2649" t="s">
        <v>291</v>
      </c>
      <c r="I2649" t="s">
        <v>1273</v>
      </c>
      <c r="J2649">
        <v>550000</v>
      </c>
      <c r="K2649" t="s">
        <v>666</v>
      </c>
      <c r="L2649">
        <v>555204</v>
      </c>
      <c r="M2649">
        <v>0</v>
      </c>
      <c r="N2649" t="s">
        <v>685</v>
      </c>
      <c r="O2649" t="s">
        <v>565</v>
      </c>
      <c r="P2649">
        <v>-68287.490000000005</v>
      </c>
      <c r="Q2649">
        <v>0</v>
      </c>
      <c r="R2649">
        <v>-1124111.01</v>
      </c>
      <c r="S2649">
        <v>0</v>
      </c>
      <c r="T2649">
        <v>-1192398.5</v>
      </c>
      <c r="U2649">
        <v>0</v>
      </c>
      <c r="V2649">
        <v>-68287.490000000005</v>
      </c>
      <c r="W2649">
        <v>0</v>
      </c>
      <c r="X2649">
        <v>-1124111.01</v>
      </c>
      <c r="Y2649">
        <v>0</v>
      </c>
      <c r="Z2649">
        <v>-1192398.5</v>
      </c>
      <c r="AA2649">
        <v>0</v>
      </c>
    </row>
    <row r="2650" spans="1:27" ht="15" customHeight="1" x14ac:dyDescent="0.25">
      <c r="A2650" s="37" t="str">
        <f t="shared" si="123"/>
        <v>LEEQTFIgnore</v>
      </c>
      <c r="B2650" s="37" t="str">
        <f>VLOOKUP(L2650,Mapping!D:F,3,0)</f>
        <v>Ignore</v>
      </c>
      <c r="C2650" s="37" t="str">
        <f>VLOOKUP(L2650,Mapping!D:G,4,0)</f>
        <v>Ignore</v>
      </c>
      <c r="D2650" s="38">
        <f t="shared" si="124"/>
        <v>0</v>
      </c>
      <c r="E2650" s="38">
        <f t="shared" si="125"/>
        <v>-4.2372881000000001E-2</v>
      </c>
      <c r="F2650" s="37">
        <f>VLOOKUP(L2650,Mapping!D:H,5,0)</f>
        <v>0</v>
      </c>
      <c r="G2650" t="s">
        <v>562</v>
      </c>
      <c r="H2650" t="s">
        <v>291</v>
      </c>
      <c r="I2650" t="s">
        <v>1273</v>
      </c>
      <c r="J2650">
        <v>550000</v>
      </c>
      <c r="K2650" t="s">
        <v>666</v>
      </c>
      <c r="L2650">
        <v>555274</v>
      </c>
      <c r="M2650">
        <v>0</v>
      </c>
      <c r="N2650" t="s">
        <v>713</v>
      </c>
      <c r="O2650" t="s">
        <v>565</v>
      </c>
      <c r="P2650">
        <v>-423728.81</v>
      </c>
      <c r="Q2650">
        <v>0</v>
      </c>
      <c r="R2650">
        <v>0</v>
      </c>
      <c r="S2650">
        <v>0</v>
      </c>
      <c r="T2650">
        <v>-423728.81</v>
      </c>
      <c r="U2650">
        <v>0</v>
      </c>
      <c r="V2650">
        <v>-423728.81</v>
      </c>
      <c r="W2650">
        <v>0</v>
      </c>
      <c r="X2650">
        <v>0</v>
      </c>
      <c r="Y2650">
        <v>0</v>
      </c>
      <c r="Z2650">
        <v>-423728.81</v>
      </c>
      <c r="AA2650">
        <v>0</v>
      </c>
    </row>
    <row r="2651" spans="1:27" ht="15" customHeight="1" x14ac:dyDescent="0.25">
      <c r="A2651" s="37" t="str">
        <f t="shared" si="123"/>
        <v>LEEQTFIgnore</v>
      </c>
      <c r="B2651" s="37" t="str">
        <f>VLOOKUP(L2651,Mapping!D:F,3,0)</f>
        <v>Ignore</v>
      </c>
      <c r="C2651" s="37" t="str">
        <f>VLOOKUP(L2651,Mapping!D:G,4,0)</f>
        <v>Ignore</v>
      </c>
      <c r="D2651" s="38">
        <f t="shared" si="124"/>
        <v>0</v>
      </c>
      <c r="E2651" s="38">
        <f t="shared" si="125"/>
        <v>-3.8135590000000002E-3</v>
      </c>
      <c r="F2651" s="37">
        <f>VLOOKUP(L2651,Mapping!D:H,5,0)</f>
        <v>0</v>
      </c>
      <c r="G2651" t="s">
        <v>562</v>
      </c>
      <c r="H2651" t="s">
        <v>291</v>
      </c>
      <c r="I2651" t="s">
        <v>1273</v>
      </c>
      <c r="J2651">
        <v>550000</v>
      </c>
      <c r="K2651" t="s">
        <v>666</v>
      </c>
      <c r="L2651">
        <v>555276</v>
      </c>
      <c r="M2651">
        <v>0</v>
      </c>
      <c r="N2651" t="s">
        <v>866</v>
      </c>
      <c r="O2651" t="s">
        <v>565</v>
      </c>
      <c r="P2651">
        <v>-38135.590000000004</v>
      </c>
      <c r="Q2651">
        <v>0</v>
      </c>
      <c r="R2651">
        <v>0</v>
      </c>
      <c r="S2651">
        <v>0</v>
      </c>
      <c r="T2651">
        <v>-38135.590000000004</v>
      </c>
      <c r="U2651">
        <v>0</v>
      </c>
      <c r="V2651">
        <v>-38135.590000000004</v>
      </c>
      <c r="W2651">
        <v>0</v>
      </c>
      <c r="X2651">
        <v>0</v>
      </c>
      <c r="Y2651">
        <v>0</v>
      </c>
      <c r="Z2651">
        <v>-38135.590000000004</v>
      </c>
      <c r="AA2651">
        <v>0</v>
      </c>
    </row>
    <row r="2652" spans="1:27" ht="15" customHeight="1" x14ac:dyDescent="0.25">
      <c r="A2652" s="37" t="str">
        <f t="shared" si="123"/>
        <v>LEEQTFIgnore</v>
      </c>
      <c r="B2652" s="37" t="str">
        <f>VLOOKUP(L2652,Mapping!D:F,3,0)</f>
        <v>Ignore</v>
      </c>
      <c r="C2652" s="37" t="str">
        <f>VLOOKUP(L2652,Mapping!D:G,4,0)</f>
        <v>Ignore</v>
      </c>
      <c r="D2652" s="38">
        <f t="shared" si="124"/>
        <v>0</v>
      </c>
      <c r="E2652" s="38">
        <f t="shared" si="125"/>
        <v>-3.8135590000000002E-3</v>
      </c>
      <c r="F2652" s="37">
        <f>VLOOKUP(L2652,Mapping!D:H,5,0)</f>
        <v>0</v>
      </c>
      <c r="G2652" t="s">
        <v>562</v>
      </c>
      <c r="H2652" t="s">
        <v>291</v>
      </c>
      <c r="I2652" t="s">
        <v>1273</v>
      </c>
      <c r="J2652">
        <v>550000</v>
      </c>
      <c r="K2652" t="s">
        <v>666</v>
      </c>
      <c r="L2652">
        <v>555277</v>
      </c>
      <c r="M2652">
        <v>0</v>
      </c>
      <c r="N2652" t="s">
        <v>867</v>
      </c>
      <c r="O2652" t="s">
        <v>565</v>
      </c>
      <c r="P2652">
        <v>-38135.590000000004</v>
      </c>
      <c r="Q2652">
        <v>0</v>
      </c>
      <c r="R2652">
        <v>0</v>
      </c>
      <c r="S2652">
        <v>0</v>
      </c>
      <c r="T2652">
        <v>-38135.590000000004</v>
      </c>
      <c r="U2652">
        <v>0</v>
      </c>
      <c r="V2652">
        <v>-38135.590000000004</v>
      </c>
      <c r="W2652">
        <v>0</v>
      </c>
      <c r="X2652">
        <v>0</v>
      </c>
      <c r="Y2652">
        <v>0</v>
      </c>
      <c r="Z2652">
        <v>-38135.590000000004</v>
      </c>
      <c r="AA2652">
        <v>0</v>
      </c>
    </row>
    <row r="2653" spans="1:27" ht="15" customHeight="1" x14ac:dyDescent="0.25">
      <c r="A2653" s="37" t="str">
        <f t="shared" si="123"/>
        <v>LEEQTFIgnore</v>
      </c>
      <c r="B2653" s="37" t="str">
        <f>VLOOKUP(L2653,Mapping!D:F,3,0)</f>
        <v>Ignore</v>
      </c>
      <c r="C2653" s="37" t="str">
        <f>VLOOKUP(L2653,Mapping!D:G,4,0)</f>
        <v>Ignore</v>
      </c>
      <c r="D2653" s="38">
        <f t="shared" si="124"/>
        <v>0</v>
      </c>
      <c r="E2653" s="38">
        <f t="shared" si="125"/>
        <v>4.9999998999999996E-2</v>
      </c>
      <c r="F2653" s="37">
        <f>VLOOKUP(L2653,Mapping!D:H,5,0)</f>
        <v>0</v>
      </c>
      <c r="G2653" t="s">
        <v>562</v>
      </c>
      <c r="H2653" t="s">
        <v>291</v>
      </c>
      <c r="I2653" t="s">
        <v>1273</v>
      </c>
      <c r="J2653">
        <v>550000</v>
      </c>
      <c r="K2653" t="s">
        <v>666</v>
      </c>
      <c r="L2653">
        <v>555280</v>
      </c>
      <c r="M2653">
        <v>0</v>
      </c>
      <c r="N2653" t="s">
        <v>868</v>
      </c>
      <c r="O2653" t="s">
        <v>565</v>
      </c>
      <c r="P2653">
        <v>0</v>
      </c>
      <c r="Q2653">
        <v>499999.99</v>
      </c>
      <c r="R2653">
        <v>0</v>
      </c>
      <c r="S2653">
        <v>0</v>
      </c>
      <c r="T2653">
        <v>0</v>
      </c>
      <c r="U2653">
        <v>499999.99</v>
      </c>
      <c r="V2653">
        <v>0</v>
      </c>
      <c r="W2653">
        <v>499999.99</v>
      </c>
      <c r="X2653">
        <v>0</v>
      </c>
      <c r="Y2653">
        <v>0</v>
      </c>
      <c r="Z2653">
        <v>0</v>
      </c>
      <c r="AA2653">
        <v>499999.99</v>
      </c>
    </row>
    <row r="2654" spans="1:27" ht="15" customHeight="1" x14ac:dyDescent="0.25">
      <c r="A2654" s="37" t="str">
        <f t="shared" si="123"/>
        <v>LEEQTF6.1a</v>
      </c>
      <c r="B2654" s="37" t="str">
        <f>VLOOKUP(L2654,Mapping!D:F,3,0)</f>
        <v>6.1a</v>
      </c>
      <c r="C2654" s="37" t="str">
        <f>VLOOKUP(L2654,Mapping!D:G,4,0)</f>
        <v>Accrual</v>
      </c>
      <c r="D2654" s="38">
        <f t="shared" si="124"/>
        <v>-0.42561606699999999</v>
      </c>
      <c r="E2654" s="38">
        <f t="shared" si="125"/>
        <v>-0.91198994099999997</v>
      </c>
      <c r="F2654" s="37">
        <f>VLOOKUP(L2654,Mapping!D:H,5,0)</f>
        <v>0</v>
      </c>
      <c r="G2654" t="s">
        <v>562</v>
      </c>
      <c r="H2654" t="s">
        <v>291</v>
      </c>
      <c r="I2654" t="s">
        <v>1273</v>
      </c>
      <c r="J2654">
        <v>550000</v>
      </c>
      <c r="K2654" t="s">
        <v>666</v>
      </c>
      <c r="L2654">
        <v>555597</v>
      </c>
      <c r="M2654">
        <v>0</v>
      </c>
      <c r="N2654" t="s">
        <v>686</v>
      </c>
      <c r="O2654" t="s">
        <v>565</v>
      </c>
      <c r="P2654">
        <v>-4863738.74</v>
      </c>
      <c r="Q2654">
        <v>0</v>
      </c>
      <c r="R2654">
        <v>-4256160.67</v>
      </c>
      <c r="S2654">
        <v>0</v>
      </c>
      <c r="T2654">
        <v>-9119899.4100000001</v>
      </c>
      <c r="U2654">
        <v>0</v>
      </c>
      <c r="V2654">
        <v>-4863738.74</v>
      </c>
      <c r="W2654">
        <v>0</v>
      </c>
      <c r="X2654">
        <v>-4256160.67</v>
      </c>
      <c r="Y2654">
        <v>0</v>
      </c>
      <c r="Z2654">
        <v>-9119899.4100000001</v>
      </c>
      <c r="AA2654">
        <v>0</v>
      </c>
    </row>
    <row r="2655" spans="1:27" ht="15" customHeight="1" x14ac:dyDescent="0.25">
      <c r="A2655" s="37" t="str">
        <f t="shared" si="123"/>
        <v>LEEQTF6.1a</v>
      </c>
      <c r="B2655" s="37" t="str">
        <f>VLOOKUP(L2655,Mapping!D:F,3,0)</f>
        <v>6.1a</v>
      </c>
      <c r="C2655" s="37" t="str">
        <f>VLOOKUP(L2655,Mapping!D:G,4,0)</f>
        <v>Accrual</v>
      </c>
      <c r="D2655" s="38">
        <f t="shared" si="124"/>
        <v>-0.42561606699999999</v>
      </c>
      <c r="E2655" s="38">
        <f t="shared" si="125"/>
        <v>-0.91198994099999997</v>
      </c>
      <c r="F2655" s="37">
        <f>VLOOKUP(L2655,Mapping!D:H,5,0)</f>
        <v>0</v>
      </c>
      <c r="G2655" t="s">
        <v>562</v>
      </c>
      <c r="H2655" t="s">
        <v>291</v>
      </c>
      <c r="I2655" t="s">
        <v>1273</v>
      </c>
      <c r="J2655">
        <v>550000</v>
      </c>
      <c r="K2655" t="s">
        <v>666</v>
      </c>
      <c r="L2655">
        <v>555598</v>
      </c>
      <c r="M2655">
        <v>0</v>
      </c>
      <c r="N2655" t="s">
        <v>687</v>
      </c>
      <c r="O2655" t="s">
        <v>565</v>
      </c>
      <c r="P2655">
        <v>-4863738.74</v>
      </c>
      <c r="Q2655">
        <v>0</v>
      </c>
      <c r="R2655">
        <v>-4256160.67</v>
      </c>
      <c r="S2655">
        <v>0</v>
      </c>
      <c r="T2655">
        <v>-9119899.4100000001</v>
      </c>
      <c r="U2655">
        <v>0</v>
      </c>
      <c r="V2655">
        <v>-4863738.74</v>
      </c>
      <c r="W2655">
        <v>0</v>
      </c>
      <c r="X2655">
        <v>-4256160.67</v>
      </c>
      <c r="Y2655">
        <v>0</v>
      </c>
      <c r="Z2655">
        <v>-9119899.4100000001</v>
      </c>
      <c r="AA2655">
        <v>0</v>
      </c>
    </row>
    <row r="2656" spans="1:27" ht="15" customHeight="1" x14ac:dyDescent="0.25">
      <c r="A2656" s="37" t="str">
        <f t="shared" si="123"/>
        <v>LEEQTF6.1a</v>
      </c>
      <c r="B2656" s="37" t="str">
        <f>VLOOKUP(L2656,Mapping!D:F,3,0)</f>
        <v>6.1a</v>
      </c>
      <c r="C2656" s="37" t="str">
        <f>VLOOKUP(L2656,Mapping!D:G,4,0)</f>
        <v>Accrual</v>
      </c>
      <c r="D2656" s="38">
        <f t="shared" si="124"/>
        <v>6.9731999999999997E-4</v>
      </c>
      <c r="E2656" s="38">
        <f t="shared" si="125"/>
        <v>1.46565E-3</v>
      </c>
      <c r="F2656" s="37">
        <f>VLOOKUP(L2656,Mapping!D:H,5,0)</f>
        <v>0</v>
      </c>
      <c r="G2656" t="s">
        <v>562</v>
      </c>
      <c r="H2656" t="s">
        <v>291</v>
      </c>
      <c r="I2656" t="s">
        <v>1273</v>
      </c>
      <c r="J2656">
        <v>550000</v>
      </c>
      <c r="K2656" t="s">
        <v>666</v>
      </c>
      <c r="L2656">
        <v>555599</v>
      </c>
      <c r="M2656">
        <v>0</v>
      </c>
      <c r="N2656" t="s">
        <v>688</v>
      </c>
      <c r="O2656" t="s">
        <v>565</v>
      </c>
      <c r="P2656">
        <v>0</v>
      </c>
      <c r="Q2656">
        <v>7683.3</v>
      </c>
      <c r="R2656">
        <v>0</v>
      </c>
      <c r="S2656">
        <v>6973.2</v>
      </c>
      <c r="T2656">
        <v>0</v>
      </c>
      <c r="U2656">
        <v>14656.5</v>
      </c>
      <c r="V2656">
        <v>0</v>
      </c>
      <c r="W2656">
        <v>7683.3</v>
      </c>
      <c r="X2656">
        <v>0</v>
      </c>
      <c r="Y2656">
        <v>6973.2</v>
      </c>
      <c r="Z2656">
        <v>0</v>
      </c>
      <c r="AA2656">
        <v>14656.5</v>
      </c>
    </row>
    <row r="2657" spans="1:27" ht="15" customHeight="1" x14ac:dyDescent="0.25">
      <c r="A2657" s="37" t="str">
        <f t="shared" si="123"/>
        <v>LEEQTF6.1a</v>
      </c>
      <c r="B2657" s="37" t="str">
        <f>VLOOKUP(L2657,Mapping!D:F,3,0)</f>
        <v>6.1a</v>
      </c>
      <c r="C2657" s="37" t="str">
        <f>VLOOKUP(L2657,Mapping!D:G,4,0)</f>
        <v>Accrual</v>
      </c>
      <c r="D2657" s="38">
        <f t="shared" si="124"/>
        <v>6.9731999999999997E-4</v>
      </c>
      <c r="E2657" s="38">
        <f t="shared" si="125"/>
        <v>1.46565E-3</v>
      </c>
      <c r="F2657" s="37">
        <f>VLOOKUP(L2657,Mapping!D:H,5,0)</f>
        <v>0</v>
      </c>
      <c r="G2657" t="s">
        <v>562</v>
      </c>
      <c r="H2657" t="s">
        <v>291</v>
      </c>
      <c r="I2657" t="s">
        <v>1273</v>
      </c>
      <c r="J2657">
        <v>550000</v>
      </c>
      <c r="K2657" t="s">
        <v>666</v>
      </c>
      <c r="L2657">
        <v>555600</v>
      </c>
      <c r="M2657">
        <v>0</v>
      </c>
      <c r="N2657" t="s">
        <v>689</v>
      </c>
      <c r="O2657" t="s">
        <v>565</v>
      </c>
      <c r="P2657">
        <v>0</v>
      </c>
      <c r="Q2657">
        <v>7683.3</v>
      </c>
      <c r="R2657">
        <v>0</v>
      </c>
      <c r="S2657">
        <v>6973.2</v>
      </c>
      <c r="T2657">
        <v>0</v>
      </c>
      <c r="U2657">
        <v>14656.5</v>
      </c>
      <c r="V2657">
        <v>0</v>
      </c>
      <c r="W2657">
        <v>7683.3</v>
      </c>
      <c r="X2657">
        <v>0</v>
      </c>
      <c r="Y2657">
        <v>6973.2</v>
      </c>
      <c r="Z2657">
        <v>0</v>
      </c>
      <c r="AA2657">
        <v>14656.5</v>
      </c>
    </row>
    <row r="2658" spans="1:27" ht="15" customHeight="1" x14ac:dyDescent="0.25">
      <c r="A2658" s="37" t="str">
        <f t="shared" si="123"/>
        <v>LEEQTFIgnore</v>
      </c>
      <c r="B2658" s="37" t="str">
        <f>VLOOKUP(L2658,Mapping!D:F,3,0)</f>
        <v>Ignore</v>
      </c>
      <c r="C2658" s="37" t="str">
        <f>VLOOKUP(L2658,Mapping!D:G,4,0)</f>
        <v>Mirror</v>
      </c>
      <c r="D2658" s="38">
        <f t="shared" si="124"/>
        <v>0</v>
      </c>
      <c r="E2658" s="38">
        <f t="shared" si="125"/>
        <v>-5.0917399999999993E-4</v>
      </c>
      <c r="F2658" s="37">
        <f>VLOOKUP(L2658,Mapping!D:H,5,0)</f>
        <v>0</v>
      </c>
      <c r="G2658" t="s">
        <v>562</v>
      </c>
      <c r="H2658" t="s">
        <v>291</v>
      </c>
      <c r="I2658" t="s">
        <v>1273</v>
      </c>
      <c r="J2658">
        <v>550000</v>
      </c>
      <c r="K2658" t="s">
        <v>666</v>
      </c>
      <c r="L2658">
        <v>556421</v>
      </c>
      <c r="M2658">
        <v>0</v>
      </c>
      <c r="N2658" t="s">
        <v>690</v>
      </c>
      <c r="O2658" t="s">
        <v>565</v>
      </c>
      <c r="P2658">
        <v>-5091.74</v>
      </c>
      <c r="Q2658">
        <v>0</v>
      </c>
      <c r="R2658">
        <v>0</v>
      </c>
      <c r="S2658">
        <v>0</v>
      </c>
      <c r="T2658">
        <v>-5091.74</v>
      </c>
      <c r="U2658">
        <v>0</v>
      </c>
      <c r="V2658">
        <v>-5091.74</v>
      </c>
      <c r="W2658">
        <v>0</v>
      </c>
      <c r="X2658">
        <v>0</v>
      </c>
      <c r="Y2658">
        <v>0</v>
      </c>
      <c r="Z2658">
        <v>-5091.74</v>
      </c>
      <c r="AA2658">
        <v>0</v>
      </c>
    </row>
    <row r="2659" spans="1:27" ht="15" customHeight="1" x14ac:dyDescent="0.25">
      <c r="A2659" s="37" t="str">
        <f t="shared" si="123"/>
        <v>LEEQTF6.2</v>
      </c>
      <c r="B2659" s="37">
        <f>VLOOKUP(L2659,Mapping!D:F,3,0)</f>
        <v>6.2</v>
      </c>
      <c r="C2659" s="37" t="str">
        <f>VLOOKUP(L2659,Mapping!D:G,4,0)</f>
        <v>Accrual</v>
      </c>
      <c r="D2659" s="38">
        <f t="shared" si="124"/>
        <v>-4.7290713270000007</v>
      </c>
      <c r="E2659" s="38">
        <f t="shared" si="125"/>
        <v>-10.133241562</v>
      </c>
      <c r="F2659" s="37">
        <f>VLOOKUP(L2659,Mapping!D:H,5,0)</f>
        <v>0</v>
      </c>
      <c r="G2659" t="s">
        <v>562</v>
      </c>
      <c r="H2659" t="s">
        <v>291</v>
      </c>
      <c r="I2659" t="s">
        <v>1273</v>
      </c>
      <c r="J2659">
        <v>555100</v>
      </c>
      <c r="K2659" t="s">
        <v>691</v>
      </c>
      <c r="L2659">
        <v>555100</v>
      </c>
      <c r="M2659">
        <v>0</v>
      </c>
      <c r="N2659" t="s">
        <v>692</v>
      </c>
      <c r="O2659" t="s">
        <v>565</v>
      </c>
      <c r="P2659">
        <v>-54041702.350000001</v>
      </c>
      <c r="Q2659">
        <v>0</v>
      </c>
      <c r="R2659">
        <v>-47290713.270000003</v>
      </c>
      <c r="S2659">
        <v>0</v>
      </c>
      <c r="T2659">
        <v>-101332415.62</v>
      </c>
      <c r="U2659">
        <v>0</v>
      </c>
      <c r="V2659">
        <v>-54041702.350000001</v>
      </c>
      <c r="W2659">
        <v>0</v>
      </c>
      <c r="X2659">
        <v>-47290713.270000003</v>
      </c>
      <c r="Y2659">
        <v>0</v>
      </c>
      <c r="Z2659">
        <v>-101332415.62</v>
      </c>
      <c r="AA2659">
        <v>0</v>
      </c>
    </row>
    <row r="2660" spans="1:27" ht="15" customHeight="1" x14ac:dyDescent="0.25">
      <c r="A2660" s="37" t="str">
        <f t="shared" si="123"/>
        <v>LEEQTF6.2</v>
      </c>
      <c r="B2660" s="37">
        <f>VLOOKUP(L2660,Mapping!D:F,3,0)</f>
        <v>6.2</v>
      </c>
      <c r="C2660" s="37" t="str">
        <f>VLOOKUP(L2660,Mapping!D:G,4,0)</f>
        <v>Accrual</v>
      </c>
      <c r="D2660" s="38">
        <f t="shared" si="124"/>
        <v>7.748039E-3</v>
      </c>
      <c r="E2660" s="38">
        <f t="shared" si="125"/>
        <v>1.6285055999999999E-2</v>
      </c>
      <c r="F2660" s="37">
        <f>VLOOKUP(L2660,Mapping!D:H,5,0)</f>
        <v>0</v>
      </c>
      <c r="G2660" t="s">
        <v>562</v>
      </c>
      <c r="H2660" t="s">
        <v>291</v>
      </c>
      <c r="I2660" t="s">
        <v>1273</v>
      </c>
      <c r="J2660">
        <v>555100</v>
      </c>
      <c r="K2660" t="s">
        <v>691</v>
      </c>
      <c r="L2660">
        <v>555329</v>
      </c>
      <c r="M2660">
        <v>0</v>
      </c>
      <c r="N2660" t="s">
        <v>693</v>
      </c>
      <c r="O2660" t="s">
        <v>565</v>
      </c>
      <c r="P2660">
        <v>0</v>
      </c>
      <c r="Q2660">
        <v>85370.17</v>
      </c>
      <c r="R2660">
        <v>0</v>
      </c>
      <c r="S2660">
        <v>77480.39</v>
      </c>
      <c r="T2660">
        <v>0</v>
      </c>
      <c r="U2660">
        <v>162850.56</v>
      </c>
      <c r="V2660">
        <v>0</v>
      </c>
      <c r="W2660">
        <v>85370.17</v>
      </c>
      <c r="X2660">
        <v>0</v>
      </c>
      <c r="Y2660">
        <v>77480.39</v>
      </c>
      <c r="Z2660">
        <v>0</v>
      </c>
      <c r="AA2660">
        <v>162850.56</v>
      </c>
    </row>
    <row r="2661" spans="1:27" ht="15" customHeight="1" x14ac:dyDescent="0.25">
      <c r="A2661" s="37" t="str">
        <f t="shared" si="123"/>
        <v>LEESCFIgnore</v>
      </c>
      <c r="B2661" s="37" t="str">
        <f>VLOOKUP(L2661,Mapping!D:F,3,0)</f>
        <v>Ignore</v>
      </c>
      <c r="C2661" s="37" t="str">
        <f>VLOOKUP(L2661,Mapping!D:G,4,0)</f>
        <v>Ignore</v>
      </c>
      <c r="D2661" s="38">
        <f t="shared" si="124"/>
        <v>-229.92364763099999</v>
      </c>
      <c r="E2661" s="38">
        <f t="shared" si="125"/>
        <v>-492.97716622500002</v>
      </c>
      <c r="F2661" s="37" t="str">
        <f>VLOOKUP(L2661,Mapping!D:H,5,0)</f>
        <v>AUM</v>
      </c>
      <c r="G2661" t="s">
        <v>562</v>
      </c>
      <c r="H2661" t="s">
        <v>2092</v>
      </c>
      <c r="I2661" t="s">
        <v>2093</v>
      </c>
      <c r="J2661">
        <v>101000</v>
      </c>
      <c r="K2661" t="s">
        <v>720</v>
      </c>
      <c r="L2661">
        <v>101100</v>
      </c>
      <c r="M2661">
        <v>0</v>
      </c>
      <c r="N2661" t="s">
        <v>721</v>
      </c>
      <c r="O2661" t="s">
        <v>565</v>
      </c>
      <c r="P2661">
        <v>-2630535185.9400001</v>
      </c>
      <c r="Q2661">
        <v>0</v>
      </c>
      <c r="R2661">
        <v>-2299236476.3099999</v>
      </c>
      <c r="S2661">
        <v>0</v>
      </c>
      <c r="T2661">
        <v>-4929771662.25</v>
      </c>
      <c r="U2661">
        <v>0</v>
      </c>
      <c r="V2661">
        <v>-2630535185.9400001</v>
      </c>
      <c r="W2661">
        <v>0</v>
      </c>
      <c r="X2661">
        <v>-2299236476.3099999</v>
      </c>
      <c r="Y2661">
        <v>0</v>
      </c>
      <c r="Z2661">
        <v>-4929771662.25</v>
      </c>
      <c r="AA2661">
        <v>0</v>
      </c>
    </row>
    <row r="2662" spans="1:27" ht="15" customHeight="1" x14ac:dyDescent="0.25">
      <c r="A2662" s="37" t="str">
        <f t="shared" si="123"/>
        <v>LEESCFIgnore</v>
      </c>
      <c r="B2662" s="37" t="str">
        <f>VLOOKUP(L2662,Mapping!D:F,3,0)</f>
        <v>Ignore</v>
      </c>
      <c r="C2662" s="37" t="str">
        <f>VLOOKUP(L2662,Mapping!D:G,4,0)</f>
        <v>Ignore</v>
      </c>
      <c r="D2662" s="38">
        <f t="shared" si="124"/>
        <v>-0.13200000000000001</v>
      </c>
      <c r="E2662" s="38">
        <f t="shared" si="125"/>
        <v>-0.22120009800000001</v>
      </c>
      <c r="F2662" s="37" t="str">
        <f>VLOOKUP(L2662,Mapping!D:H,5,0)</f>
        <v>AUM</v>
      </c>
      <c r="G2662" t="s">
        <v>562</v>
      </c>
      <c r="H2662" t="s">
        <v>2092</v>
      </c>
      <c r="I2662" t="s">
        <v>2093</v>
      </c>
      <c r="J2662">
        <v>110000</v>
      </c>
      <c r="K2662" t="s">
        <v>570</v>
      </c>
      <c r="L2662">
        <v>110116</v>
      </c>
      <c r="M2662">
        <v>0</v>
      </c>
      <c r="N2662" t="s">
        <v>573</v>
      </c>
      <c r="O2662" t="s">
        <v>565</v>
      </c>
      <c r="P2662">
        <v>-892000.98</v>
      </c>
      <c r="Q2662">
        <v>0</v>
      </c>
      <c r="R2662">
        <v>-1320000</v>
      </c>
      <c r="S2662">
        <v>0</v>
      </c>
      <c r="T2662">
        <v>-2212000.98</v>
      </c>
      <c r="U2662">
        <v>0</v>
      </c>
      <c r="V2662">
        <v>-892000.98</v>
      </c>
      <c r="W2662">
        <v>0</v>
      </c>
      <c r="X2662">
        <v>-1320000</v>
      </c>
      <c r="Y2662">
        <v>0</v>
      </c>
      <c r="Z2662">
        <v>-2212000.98</v>
      </c>
      <c r="AA2662">
        <v>0</v>
      </c>
    </row>
    <row r="2663" spans="1:27" ht="15" customHeight="1" x14ac:dyDescent="0.25">
      <c r="A2663" s="37" t="str">
        <f t="shared" si="123"/>
        <v>LEESCFIgnore</v>
      </c>
      <c r="B2663" s="37" t="str">
        <f>VLOOKUP(L2663,Mapping!D:F,3,0)</f>
        <v>Ignore</v>
      </c>
      <c r="C2663" s="37" t="str">
        <f>VLOOKUP(L2663,Mapping!D:G,4,0)</f>
        <v>Ignore</v>
      </c>
      <c r="D2663" s="38">
        <f t="shared" si="124"/>
        <v>0</v>
      </c>
      <c r="E2663" s="38">
        <f t="shared" si="125"/>
        <v>-7.1286270000000002E-3</v>
      </c>
      <c r="F2663" s="37" t="str">
        <f>VLOOKUP(L2663,Mapping!D:H,5,0)</f>
        <v>AUM</v>
      </c>
      <c r="G2663" t="s">
        <v>562</v>
      </c>
      <c r="H2663" t="s">
        <v>2092</v>
      </c>
      <c r="I2663" t="s">
        <v>2093</v>
      </c>
      <c r="J2663">
        <v>110000</v>
      </c>
      <c r="K2663" t="s">
        <v>570</v>
      </c>
      <c r="L2663">
        <v>110125</v>
      </c>
      <c r="M2663">
        <v>0</v>
      </c>
      <c r="N2663" t="s">
        <v>1315</v>
      </c>
      <c r="O2663" t="s">
        <v>565</v>
      </c>
      <c r="P2663">
        <v>-71286.27</v>
      </c>
      <c r="Q2663">
        <v>0</v>
      </c>
      <c r="R2663">
        <v>0</v>
      </c>
      <c r="S2663">
        <v>0</v>
      </c>
      <c r="T2663">
        <v>-71286.27</v>
      </c>
      <c r="U2663">
        <v>0</v>
      </c>
      <c r="V2663">
        <v>-71286.27</v>
      </c>
      <c r="W2663">
        <v>0</v>
      </c>
      <c r="X2663">
        <v>0</v>
      </c>
      <c r="Y2663">
        <v>0</v>
      </c>
      <c r="Z2663">
        <v>-71286.27</v>
      </c>
      <c r="AA2663">
        <v>0</v>
      </c>
    </row>
    <row r="2664" spans="1:27" ht="15" customHeight="1" x14ac:dyDescent="0.25">
      <c r="A2664" s="37" t="str">
        <f t="shared" si="123"/>
        <v>LEESCFIgnore</v>
      </c>
      <c r="B2664" s="37" t="str">
        <f>VLOOKUP(L2664,Mapping!D:F,3,0)</f>
        <v>Ignore</v>
      </c>
      <c r="C2664" s="37" t="str">
        <f>VLOOKUP(L2664,Mapping!D:G,4,0)</f>
        <v>Ignore</v>
      </c>
      <c r="D2664" s="38">
        <f t="shared" si="124"/>
        <v>-10.20498321</v>
      </c>
      <c r="E2664" s="38">
        <f t="shared" si="125"/>
        <v>-23.731114040000001</v>
      </c>
      <c r="F2664" s="37" t="str">
        <f>VLOOKUP(L2664,Mapping!D:H,5,0)</f>
        <v>AUM</v>
      </c>
      <c r="G2664" t="s">
        <v>562</v>
      </c>
      <c r="H2664" t="s">
        <v>2092</v>
      </c>
      <c r="I2664" t="s">
        <v>2093</v>
      </c>
      <c r="J2664">
        <v>110000</v>
      </c>
      <c r="K2664" t="s">
        <v>570</v>
      </c>
      <c r="L2664">
        <v>110247</v>
      </c>
      <c r="M2664">
        <v>0</v>
      </c>
      <c r="N2664" t="s">
        <v>574</v>
      </c>
      <c r="O2664" t="s">
        <v>565</v>
      </c>
      <c r="P2664">
        <v>-135261308.30000001</v>
      </c>
      <c r="Q2664">
        <v>0</v>
      </c>
      <c r="R2664">
        <v>-102049832.09999999</v>
      </c>
      <c r="S2664">
        <v>0</v>
      </c>
      <c r="T2664">
        <v>-237311140.40000001</v>
      </c>
      <c r="U2664">
        <v>0</v>
      </c>
      <c r="V2664">
        <v>-135261308.30000001</v>
      </c>
      <c r="W2664">
        <v>0</v>
      </c>
      <c r="X2664">
        <v>-102049832.09999999</v>
      </c>
      <c r="Y2664">
        <v>0</v>
      </c>
      <c r="Z2664">
        <v>-237311140.40000001</v>
      </c>
      <c r="AA2664">
        <v>0</v>
      </c>
    </row>
    <row r="2665" spans="1:27" ht="15" customHeight="1" x14ac:dyDescent="0.25">
      <c r="A2665" s="37" t="str">
        <f t="shared" si="123"/>
        <v>LEESCFIgnore</v>
      </c>
      <c r="B2665" s="37" t="str">
        <f>VLOOKUP(L2665,Mapping!D:F,3,0)</f>
        <v>Ignore</v>
      </c>
      <c r="C2665" s="37" t="str">
        <f>VLOOKUP(L2665,Mapping!D:G,4,0)</f>
        <v>Ignore</v>
      </c>
      <c r="D2665" s="38">
        <f t="shared" si="124"/>
        <v>0.13180763000000001</v>
      </c>
      <c r="E2665" s="38">
        <f t="shared" si="125"/>
        <v>-4.1403599999999999E-2</v>
      </c>
      <c r="F2665" s="37" t="str">
        <f>VLOOKUP(L2665,Mapping!D:H,5,0)</f>
        <v>AUM</v>
      </c>
      <c r="G2665" t="s">
        <v>562</v>
      </c>
      <c r="H2665" t="s">
        <v>2092</v>
      </c>
      <c r="I2665" t="s">
        <v>2093</v>
      </c>
      <c r="J2665">
        <v>132000</v>
      </c>
      <c r="K2665" t="s">
        <v>575</v>
      </c>
      <c r="L2665">
        <v>132100</v>
      </c>
      <c r="M2665">
        <v>0</v>
      </c>
      <c r="N2665" t="s">
        <v>723</v>
      </c>
      <c r="O2665" t="s">
        <v>565</v>
      </c>
      <c r="P2665">
        <v>-1732112.3</v>
      </c>
      <c r="Q2665">
        <v>0</v>
      </c>
      <c r="R2665">
        <v>0</v>
      </c>
      <c r="S2665">
        <v>1318076.3</v>
      </c>
      <c r="T2665">
        <v>-414036</v>
      </c>
      <c r="U2665">
        <v>0</v>
      </c>
      <c r="V2665">
        <v>-1732112.3</v>
      </c>
      <c r="W2665">
        <v>0</v>
      </c>
      <c r="X2665">
        <v>0</v>
      </c>
      <c r="Y2665">
        <v>1318076.3</v>
      </c>
      <c r="Z2665">
        <v>-414036</v>
      </c>
      <c r="AA2665">
        <v>0</v>
      </c>
    </row>
    <row r="2666" spans="1:27" ht="15" customHeight="1" x14ac:dyDescent="0.25">
      <c r="A2666" s="37" t="str">
        <f t="shared" si="123"/>
        <v>LEESCFIgnore</v>
      </c>
      <c r="B2666" s="37" t="str">
        <f>VLOOKUP(L2666,Mapping!D:F,3,0)</f>
        <v>Ignore</v>
      </c>
      <c r="C2666" s="37" t="str">
        <f>VLOOKUP(L2666,Mapping!D:G,4,0)</f>
        <v>Ignore</v>
      </c>
      <c r="D2666" s="38">
        <f t="shared" si="124"/>
        <v>-0.61551884999999995</v>
      </c>
      <c r="E2666" s="38">
        <f t="shared" si="125"/>
        <v>-0.38624864399999997</v>
      </c>
      <c r="F2666" s="37" t="str">
        <f>VLOOKUP(L2666,Mapping!D:H,5,0)</f>
        <v>AUM</v>
      </c>
      <c r="G2666" t="s">
        <v>562</v>
      </c>
      <c r="H2666" t="s">
        <v>2092</v>
      </c>
      <c r="I2666" t="s">
        <v>2093</v>
      </c>
      <c r="J2666">
        <v>132000</v>
      </c>
      <c r="K2666" t="s">
        <v>575</v>
      </c>
      <c r="L2666">
        <v>132121</v>
      </c>
      <c r="M2666">
        <v>0</v>
      </c>
      <c r="N2666" t="s">
        <v>576</v>
      </c>
      <c r="O2666" t="s">
        <v>565</v>
      </c>
      <c r="P2666">
        <v>0</v>
      </c>
      <c r="Q2666">
        <v>2292702.06</v>
      </c>
      <c r="R2666">
        <v>-6155188.5</v>
      </c>
      <c r="S2666">
        <v>0</v>
      </c>
      <c r="T2666">
        <v>-3862486.44</v>
      </c>
      <c r="U2666">
        <v>0</v>
      </c>
      <c r="V2666">
        <v>0</v>
      </c>
      <c r="W2666">
        <v>2292702.06</v>
      </c>
      <c r="X2666">
        <v>-6155188.5</v>
      </c>
      <c r="Y2666">
        <v>0</v>
      </c>
      <c r="Z2666">
        <v>-3862486.44</v>
      </c>
      <c r="AA2666">
        <v>0</v>
      </c>
    </row>
    <row r="2667" spans="1:27" ht="15" customHeight="1" x14ac:dyDescent="0.25">
      <c r="A2667" s="37" t="str">
        <f t="shared" si="123"/>
        <v>LEESCFIgnore</v>
      </c>
      <c r="B2667" s="37" t="str">
        <f>VLOOKUP(L2667,Mapping!D:F,3,0)</f>
        <v>Ignore</v>
      </c>
      <c r="C2667" s="37" t="str">
        <f>VLOOKUP(L2667,Mapping!D:G,4,0)</f>
        <v>Ignore</v>
      </c>
      <c r="D2667" s="38">
        <f t="shared" si="124"/>
        <v>-0.21050333700000001</v>
      </c>
      <c r="E2667" s="38">
        <f t="shared" si="125"/>
        <v>5.8764989999999994E-3</v>
      </c>
      <c r="F2667" s="37" t="str">
        <f>VLOOKUP(L2667,Mapping!D:H,5,0)</f>
        <v>AUM</v>
      </c>
      <c r="G2667" t="s">
        <v>562</v>
      </c>
      <c r="H2667" t="s">
        <v>2092</v>
      </c>
      <c r="I2667" t="s">
        <v>2093</v>
      </c>
      <c r="J2667">
        <v>132000</v>
      </c>
      <c r="K2667" t="s">
        <v>575</v>
      </c>
      <c r="L2667">
        <v>132124</v>
      </c>
      <c r="M2667">
        <v>0</v>
      </c>
      <c r="N2667" t="s">
        <v>577</v>
      </c>
      <c r="O2667" t="s">
        <v>565</v>
      </c>
      <c r="P2667">
        <v>0</v>
      </c>
      <c r="Q2667">
        <v>2163798.36</v>
      </c>
      <c r="R2667">
        <v>-2105033.37</v>
      </c>
      <c r="S2667">
        <v>0</v>
      </c>
      <c r="T2667">
        <v>0</v>
      </c>
      <c r="U2667">
        <v>58764.99</v>
      </c>
      <c r="V2667">
        <v>0</v>
      </c>
      <c r="W2667">
        <v>2163798.36</v>
      </c>
      <c r="X2667">
        <v>-2105033.37</v>
      </c>
      <c r="Y2667">
        <v>0</v>
      </c>
      <c r="Z2667">
        <v>0</v>
      </c>
      <c r="AA2667">
        <v>58764.99</v>
      </c>
    </row>
    <row r="2668" spans="1:27" ht="15" customHeight="1" x14ac:dyDescent="0.25">
      <c r="A2668" s="37" t="str">
        <f t="shared" si="123"/>
        <v>LEESCFIgnore</v>
      </c>
      <c r="B2668" s="37" t="str">
        <f>VLOOKUP(L2668,Mapping!D:F,3,0)</f>
        <v>Ignore</v>
      </c>
      <c r="C2668" s="37" t="str">
        <f>VLOOKUP(L2668,Mapping!D:G,4,0)</f>
        <v>Ignore</v>
      </c>
      <c r="D2668" s="38">
        <f t="shared" si="124"/>
        <v>-6.2759145000000002E-2</v>
      </c>
      <c r="E2668" s="38">
        <f t="shared" si="125"/>
        <v>-0.11037835500000001</v>
      </c>
      <c r="F2668" s="37" t="str">
        <f>VLOOKUP(L2668,Mapping!D:H,5,0)</f>
        <v>AUM</v>
      </c>
      <c r="G2668" t="s">
        <v>562</v>
      </c>
      <c r="H2668" t="s">
        <v>2092</v>
      </c>
      <c r="I2668" t="s">
        <v>2093</v>
      </c>
      <c r="J2668">
        <v>140000</v>
      </c>
      <c r="K2668" t="s">
        <v>579</v>
      </c>
      <c r="L2668">
        <v>140500</v>
      </c>
      <c r="M2668">
        <v>0</v>
      </c>
      <c r="N2668" t="s">
        <v>584</v>
      </c>
      <c r="O2668" t="s">
        <v>565</v>
      </c>
      <c r="P2668">
        <v>-476192.1</v>
      </c>
      <c r="Q2668">
        <v>0</v>
      </c>
      <c r="R2668">
        <v>-627591.45000000007</v>
      </c>
      <c r="S2668">
        <v>0</v>
      </c>
      <c r="T2668">
        <v>-1103783.55</v>
      </c>
      <c r="U2668">
        <v>0</v>
      </c>
      <c r="V2668">
        <v>-476192.1</v>
      </c>
      <c r="W2668">
        <v>0</v>
      </c>
      <c r="X2668">
        <v>-627591.45000000007</v>
      </c>
      <c r="Y2668">
        <v>0</v>
      </c>
      <c r="Z2668">
        <v>-1103783.55</v>
      </c>
      <c r="AA2668">
        <v>0</v>
      </c>
    </row>
    <row r="2669" spans="1:27" ht="15" customHeight="1" x14ac:dyDescent="0.25">
      <c r="A2669" s="37" t="str">
        <f t="shared" si="123"/>
        <v>LEESCFIgnore</v>
      </c>
      <c r="B2669" s="37" t="str">
        <f>VLOOKUP(L2669,Mapping!D:F,3,0)</f>
        <v>Ignore</v>
      </c>
      <c r="C2669" s="37" t="str">
        <f>VLOOKUP(L2669,Mapping!D:G,4,0)</f>
        <v>Ignore</v>
      </c>
      <c r="D2669" s="38">
        <f t="shared" si="124"/>
        <v>-1.1129472E-2</v>
      </c>
      <c r="E2669" s="38">
        <f t="shared" si="125"/>
        <v>-3.9970498E-2</v>
      </c>
      <c r="F2669" s="37" t="str">
        <f>VLOOKUP(L2669,Mapping!D:H,5,0)</f>
        <v>AUM</v>
      </c>
      <c r="G2669" t="s">
        <v>562</v>
      </c>
      <c r="H2669" t="s">
        <v>2092</v>
      </c>
      <c r="I2669" t="s">
        <v>2093</v>
      </c>
      <c r="J2669">
        <v>140000</v>
      </c>
      <c r="K2669" t="s">
        <v>579</v>
      </c>
      <c r="L2669">
        <v>140551</v>
      </c>
      <c r="M2669">
        <v>0</v>
      </c>
      <c r="N2669" t="s">
        <v>926</v>
      </c>
      <c r="O2669" t="s">
        <v>565</v>
      </c>
      <c r="P2669">
        <v>-288410.26</v>
      </c>
      <c r="Q2669">
        <v>0</v>
      </c>
      <c r="R2669">
        <v>-111294.72</v>
      </c>
      <c r="S2669">
        <v>0</v>
      </c>
      <c r="T2669">
        <v>-399704.98</v>
      </c>
      <c r="U2669">
        <v>0</v>
      </c>
      <c r="V2669">
        <v>-288410.26</v>
      </c>
      <c r="W2669">
        <v>0</v>
      </c>
      <c r="X2669">
        <v>-111294.72</v>
      </c>
      <c r="Y2669">
        <v>0</v>
      </c>
      <c r="Z2669">
        <v>-399704.98</v>
      </c>
      <c r="AA2669">
        <v>0</v>
      </c>
    </row>
    <row r="2670" spans="1:27" ht="15" customHeight="1" x14ac:dyDescent="0.25">
      <c r="A2670" s="37" t="str">
        <f t="shared" si="123"/>
        <v>LEESCFIgnore</v>
      </c>
      <c r="B2670" s="37" t="str">
        <f>VLOOKUP(L2670,Mapping!D:F,3,0)</f>
        <v>Ignore</v>
      </c>
      <c r="C2670" s="37" t="str">
        <f>VLOOKUP(L2670,Mapping!D:G,4,0)</f>
        <v>Ignore</v>
      </c>
      <c r="D2670" s="38">
        <f t="shared" si="124"/>
        <v>-1.4877506E-2</v>
      </c>
      <c r="E2670" s="38">
        <f t="shared" si="125"/>
        <v>-1.7348266000000001E-2</v>
      </c>
      <c r="F2670" s="37" t="str">
        <f>VLOOKUP(L2670,Mapping!D:H,5,0)</f>
        <v>AUM</v>
      </c>
      <c r="G2670" t="s">
        <v>562</v>
      </c>
      <c r="H2670" t="s">
        <v>2092</v>
      </c>
      <c r="I2670" t="s">
        <v>2093</v>
      </c>
      <c r="J2670">
        <v>152000</v>
      </c>
      <c r="K2670" t="s">
        <v>585</v>
      </c>
      <c r="L2670">
        <v>152248</v>
      </c>
      <c r="M2670">
        <v>0</v>
      </c>
      <c r="N2670" t="s">
        <v>590</v>
      </c>
      <c r="O2670" t="s">
        <v>565</v>
      </c>
      <c r="P2670">
        <v>-24707.599999999999</v>
      </c>
      <c r="Q2670">
        <v>0</v>
      </c>
      <c r="R2670">
        <v>-148775.06</v>
      </c>
      <c r="S2670">
        <v>0</v>
      </c>
      <c r="T2670">
        <v>-173482.66</v>
      </c>
      <c r="U2670">
        <v>0</v>
      </c>
      <c r="V2670">
        <v>-24707.599999999999</v>
      </c>
      <c r="W2670">
        <v>0</v>
      </c>
      <c r="X2670">
        <v>-148775.06</v>
      </c>
      <c r="Y2670">
        <v>0</v>
      </c>
      <c r="Z2670">
        <v>-173482.66</v>
      </c>
      <c r="AA2670">
        <v>0</v>
      </c>
    </row>
    <row r="2671" spans="1:27" ht="15" customHeight="1" x14ac:dyDescent="0.25">
      <c r="A2671" s="37" t="str">
        <f t="shared" si="123"/>
        <v>LEESCFIgnore</v>
      </c>
      <c r="B2671" s="37" t="str">
        <f>VLOOKUP(L2671,Mapping!D:F,3,0)</f>
        <v>Ignore</v>
      </c>
      <c r="C2671" s="37" t="str">
        <f>VLOOKUP(L2671,Mapping!D:G,4,0)</f>
        <v>Ignore</v>
      </c>
      <c r="D2671" s="38">
        <f t="shared" si="124"/>
        <v>120.86895791800001</v>
      </c>
      <c r="E2671" s="38">
        <f t="shared" si="125"/>
        <v>18.812068167</v>
      </c>
      <c r="F2671" s="37" t="str">
        <f>VLOOKUP(L2671,Mapping!D:H,5,0)</f>
        <v>AUM</v>
      </c>
      <c r="G2671" t="s">
        <v>562</v>
      </c>
      <c r="H2671" t="s">
        <v>2092</v>
      </c>
      <c r="I2671" t="s">
        <v>2093</v>
      </c>
      <c r="J2671">
        <v>160000</v>
      </c>
      <c r="K2671" t="s">
        <v>591</v>
      </c>
      <c r="L2671">
        <v>161100</v>
      </c>
      <c r="M2671">
        <v>0</v>
      </c>
      <c r="N2671" t="s">
        <v>725</v>
      </c>
      <c r="O2671" t="s">
        <v>565</v>
      </c>
      <c r="P2671">
        <v>-1020568897.51</v>
      </c>
      <c r="Q2671">
        <v>0</v>
      </c>
      <c r="R2671">
        <v>0</v>
      </c>
      <c r="S2671">
        <v>1208689579.1800001</v>
      </c>
      <c r="T2671">
        <v>0</v>
      </c>
      <c r="U2671">
        <v>188120681.66999999</v>
      </c>
      <c r="V2671">
        <v>-1020568897.51</v>
      </c>
      <c r="W2671">
        <v>0</v>
      </c>
      <c r="X2671">
        <v>0</v>
      </c>
      <c r="Y2671">
        <v>1208689579.1800001</v>
      </c>
      <c r="Z2671">
        <v>0</v>
      </c>
      <c r="AA2671">
        <v>188120681.66999999</v>
      </c>
    </row>
    <row r="2672" spans="1:27" ht="15" customHeight="1" x14ac:dyDescent="0.25">
      <c r="A2672" s="37" t="str">
        <f t="shared" si="123"/>
        <v>LEESCFIgnore</v>
      </c>
      <c r="B2672" s="37" t="str">
        <f>VLOOKUP(L2672,Mapping!D:F,3,0)</f>
        <v>Ignore</v>
      </c>
      <c r="C2672" s="37" t="str">
        <f>VLOOKUP(L2672,Mapping!D:G,4,0)</f>
        <v>Ignore</v>
      </c>
      <c r="D2672" s="38">
        <f t="shared" si="124"/>
        <v>5.4735299999999999E-4</v>
      </c>
      <c r="E2672" s="38">
        <f t="shared" si="125"/>
        <v>1.305879E-3</v>
      </c>
      <c r="F2672" s="37" t="str">
        <f>VLOOKUP(L2672,Mapping!D:H,5,0)</f>
        <v>AUM</v>
      </c>
      <c r="G2672" t="s">
        <v>562</v>
      </c>
      <c r="H2672" t="s">
        <v>2092</v>
      </c>
      <c r="I2672" t="s">
        <v>2093</v>
      </c>
      <c r="J2672">
        <v>212000</v>
      </c>
      <c r="K2672" t="s">
        <v>595</v>
      </c>
      <c r="L2672">
        <v>210123</v>
      </c>
      <c r="M2672">
        <v>0</v>
      </c>
      <c r="N2672" t="s">
        <v>1191</v>
      </c>
      <c r="O2672" t="s">
        <v>565</v>
      </c>
      <c r="P2672">
        <v>0</v>
      </c>
      <c r="Q2672">
        <v>7585.26</v>
      </c>
      <c r="R2672">
        <v>0</v>
      </c>
      <c r="S2672">
        <v>5473.53</v>
      </c>
      <c r="T2672">
        <v>0</v>
      </c>
      <c r="U2672">
        <v>13058.79</v>
      </c>
      <c r="V2672">
        <v>0</v>
      </c>
      <c r="W2672">
        <v>7585.26</v>
      </c>
      <c r="X2672">
        <v>0</v>
      </c>
      <c r="Y2672">
        <v>5473.53</v>
      </c>
      <c r="Z2672">
        <v>0</v>
      </c>
      <c r="AA2672">
        <v>13058.79</v>
      </c>
    </row>
    <row r="2673" spans="1:27" ht="15" customHeight="1" x14ac:dyDescent="0.25">
      <c r="A2673" s="37" t="str">
        <f t="shared" si="123"/>
        <v>LEESCFIgnore</v>
      </c>
      <c r="B2673" s="37" t="str">
        <f>VLOOKUP(L2673,Mapping!D:F,3,0)</f>
        <v>Ignore</v>
      </c>
      <c r="C2673" s="37" t="str">
        <f>VLOOKUP(L2673,Mapping!D:G,4,0)</f>
        <v>Ignore</v>
      </c>
      <c r="D2673" s="38">
        <f t="shared" si="124"/>
        <v>1.1129472E-2</v>
      </c>
      <c r="E2673" s="38">
        <f t="shared" si="125"/>
        <v>3.9970498E-2</v>
      </c>
      <c r="F2673" s="37" t="str">
        <f>VLOOKUP(L2673,Mapping!D:H,5,0)</f>
        <v>AUM</v>
      </c>
      <c r="G2673" t="s">
        <v>562</v>
      </c>
      <c r="H2673" t="s">
        <v>2092</v>
      </c>
      <c r="I2673" t="s">
        <v>2093</v>
      </c>
      <c r="J2673">
        <v>212000</v>
      </c>
      <c r="K2673" t="s">
        <v>595</v>
      </c>
      <c r="L2673">
        <v>210168</v>
      </c>
      <c r="M2673">
        <v>0</v>
      </c>
      <c r="N2673" t="s">
        <v>927</v>
      </c>
      <c r="O2673" t="s">
        <v>565</v>
      </c>
      <c r="P2673">
        <v>0</v>
      </c>
      <c r="Q2673">
        <v>288410.26</v>
      </c>
      <c r="R2673">
        <v>0</v>
      </c>
      <c r="S2673">
        <v>111294.72</v>
      </c>
      <c r="T2673">
        <v>0</v>
      </c>
      <c r="U2673">
        <v>399704.98</v>
      </c>
      <c r="V2673">
        <v>0</v>
      </c>
      <c r="W2673">
        <v>288410.26</v>
      </c>
      <c r="X2673">
        <v>0</v>
      </c>
      <c r="Y2673">
        <v>111294.72</v>
      </c>
      <c r="Z2673">
        <v>0</v>
      </c>
      <c r="AA2673">
        <v>399704.98</v>
      </c>
    </row>
    <row r="2674" spans="1:27" ht="15" customHeight="1" x14ac:dyDescent="0.25">
      <c r="A2674" s="37" t="str">
        <f t="shared" si="123"/>
        <v>LEESCFIgnore</v>
      </c>
      <c r="B2674" s="37" t="str">
        <f>VLOOKUP(L2674,Mapping!D:F,3,0)</f>
        <v>Ignore</v>
      </c>
      <c r="C2674" s="37" t="str">
        <f>VLOOKUP(L2674,Mapping!D:G,4,0)</f>
        <v>Ignore</v>
      </c>
      <c r="D2674" s="38">
        <f t="shared" si="124"/>
        <v>0.39531731600000003</v>
      </c>
      <c r="E2674" s="38">
        <f t="shared" si="125"/>
        <v>0.39531731600000003</v>
      </c>
      <c r="F2674" s="37" t="str">
        <f>VLOOKUP(L2674,Mapping!D:H,5,0)</f>
        <v>AUM</v>
      </c>
      <c r="G2674" t="s">
        <v>562</v>
      </c>
      <c r="H2674" t="s">
        <v>2092</v>
      </c>
      <c r="I2674" t="s">
        <v>2093</v>
      </c>
      <c r="J2674">
        <v>212000</v>
      </c>
      <c r="K2674" t="s">
        <v>595</v>
      </c>
      <c r="L2674">
        <v>211114</v>
      </c>
      <c r="M2674">
        <v>0</v>
      </c>
      <c r="N2674" t="s">
        <v>701</v>
      </c>
      <c r="O2674" t="s">
        <v>565</v>
      </c>
      <c r="P2674">
        <v>0</v>
      </c>
      <c r="Q2674">
        <v>0</v>
      </c>
      <c r="R2674">
        <v>0</v>
      </c>
      <c r="S2674">
        <v>3953173.16</v>
      </c>
      <c r="T2674">
        <v>0</v>
      </c>
      <c r="U2674">
        <v>3953173.16</v>
      </c>
      <c r="V2674">
        <v>0</v>
      </c>
      <c r="W2674">
        <v>0</v>
      </c>
      <c r="X2674">
        <v>0</v>
      </c>
      <c r="Y2674">
        <v>3953173.16</v>
      </c>
      <c r="Z2674">
        <v>0</v>
      </c>
      <c r="AA2674">
        <v>3953173.16</v>
      </c>
    </row>
    <row r="2675" spans="1:27" ht="15" customHeight="1" x14ac:dyDescent="0.25">
      <c r="A2675" s="37" t="str">
        <f t="shared" si="123"/>
        <v>LEESCFIgnore</v>
      </c>
      <c r="B2675" s="37" t="str">
        <f>VLOOKUP(L2675,Mapping!D:F,3,0)</f>
        <v>Ignore</v>
      </c>
      <c r="C2675" s="37" t="str">
        <f>VLOOKUP(L2675,Mapping!D:G,4,0)</f>
        <v>Ignore</v>
      </c>
      <c r="D2675" s="38">
        <f t="shared" si="124"/>
        <v>2.6148885E-2</v>
      </c>
      <c r="E2675" s="38">
        <f t="shared" si="125"/>
        <v>2.6148890000000001E-2</v>
      </c>
      <c r="F2675" s="37" t="str">
        <f>VLOOKUP(L2675,Mapping!D:H,5,0)</f>
        <v>AUM</v>
      </c>
      <c r="G2675" t="s">
        <v>562</v>
      </c>
      <c r="H2675" t="s">
        <v>2092</v>
      </c>
      <c r="I2675" t="s">
        <v>2093</v>
      </c>
      <c r="J2675">
        <v>212000</v>
      </c>
      <c r="K2675" t="s">
        <v>595</v>
      </c>
      <c r="L2675">
        <v>212101</v>
      </c>
      <c r="M2675">
        <v>0</v>
      </c>
      <c r="N2675" t="s">
        <v>598</v>
      </c>
      <c r="O2675" t="s">
        <v>565</v>
      </c>
      <c r="P2675">
        <v>0</v>
      </c>
      <c r="Q2675">
        <v>0.05</v>
      </c>
      <c r="R2675">
        <v>0</v>
      </c>
      <c r="S2675">
        <v>261488.85</v>
      </c>
      <c r="T2675">
        <v>0</v>
      </c>
      <c r="U2675">
        <v>261488.9</v>
      </c>
      <c r="V2675">
        <v>0</v>
      </c>
      <c r="W2675">
        <v>0.05</v>
      </c>
      <c r="X2675">
        <v>0</v>
      </c>
      <c r="Y2675">
        <v>261488.85</v>
      </c>
      <c r="Z2675">
        <v>0</v>
      </c>
      <c r="AA2675">
        <v>261488.9</v>
      </c>
    </row>
    <row r="2676" spans="1:27" ht="15" customHeight="1" x14ac:dyDescent="0.25">
      <c r="A2676" s="37" t="str">
        <f t="shared" si="123"/>
        <v>LEESCFIgnore</v>
      </c>
      <c r="B2676" s="37" t="str">
        <f>VLOOKUP(L2676,Mapping!D:F,3,0)</f>
        <v>Ignore</v>
      </c>
      <c r="C2676" s="37" t="str">
        <f>VLOOKUP(L2676,Mapping!D:G,4,0)</f>
        <v>Ignore</v>
      </c>
      <c r="D2676" s="38">
        <f t="shared" si="124"/>
        <v>9.2068000000000011E-4</v>
      </c>
      <c r="E2676" s="38">
        <f t="shared" si="125"/>
        <v>1.525808E-3</v>
      </c>
      <c r="F2676" s="37" t="str">
        <f>VLOOKUP(L2676,Mapping!D:H,5,0)</f>
        <v>AUM</v>
      </c>
      <c r="G2676" t="s">
        <v>562</v>
      </c>
      <c r="H2676" t="s">
        <v>2092</v>
      </c>
      <c r="I2676" t="s">
        <v>2093</v>
      </c>
      <c r="J2676">
        <v>212000</v>
      </c>
      <c r="K2676" t="s">
        <v>595</v>
      </c>
      <c r="L2676">
        <v>212109</v>
      </c>
      <c r="M2676">
        <v>0</v>
      </c>
      <c r="N2676" t="s">
        <v>1291</v>
      </c>
      <c r="O2676" t="s">
        <v>565</v>
      </c>
      <c r="P2676">
        <v>0</v>
      </c>
      <c r="Q2676">
        <v>6051.28</v>
      </c>
      <c r="R2676">
        <v>0</v>
      </c>
      <c r="S2676">
        <v>9206.8000000000011</v>
      </c>
      <c r="T2676">
        <v>0</v>
      </c>
      <c r="U2676">
        <v>15258.08</v>
      </c>
      <c r="V2676">
        <v>0</v>
      </c>
      <c r="W2676">
        <v>6051.28</v>
      </c>
      <c r="X2676">
        <v>0</v>
      </c>
      <c r="Y2676">
        <v>9206.8000000000011</v>
      </c>
      <c r="Z2676">
        <v>0</v>
      </c>
      <c r="AA2676">
        <v>15258.08</v>
      </c>
    </row>
    <row r="2677" spans="1:27" ht="15" customHeight="1" x14ac:dyDescent="0.25">
      <c r="A2677" s="37" t="str">
        <f t="shared" si="123"/>
        <v>LEESCFIgnore</v>
      </c>
      <c r="B2677" s="37" t="str">
        <f>VLOOKUP(L2677,Mapping!D:F,3,0)</f>
        <v>Ignore</v>
      </c>
      <c r="C2677" s="37" t="str">
        <f>VLOOKUP(L2677,Mapping!D:G,4,0)</f>
        <v>Ignore</v>
      </c>
      <c r="D2677" s="38">
        <f t="shared" si="124"/>
        <v>9.5330999999999999E-5</v>
      </c>
      <c r="E2677" s="38">
        <f t="shared" si="125"/>
        <v>4.7055799999999999E-4</v>
      </c>
      <c r="F2677" s="37" t="str">
        <f>VLOOKUP(L2677,Mapping!D:H,5,0)</f>
        <v>AUM</v>
      </c>
      <c r="G2677" t="s">
        <v>562</v>
      </c>
      <c r="H2677" t="s">
        <v>2092</v>
      </c>
      <c r="I2677" t="s">
        <v>2093</v>
      </c>
      <c r="J2677">
        <v>212000</v>
      </c>
      <c r="K2677" t="s">
        <v>595</v>
      </c>
      <c r="L2677">
        <v>212112</v>
      </c>
      <c r="M2677">
        <v>0</v>
      </c>
      <c r="N2677" t="s">
        <v>599</v>
      </c>
      <c r="O2677" t="s">
        <v>565</v>
      </c>
      <c r="P2677">
        <v>0</v>
      </c>
      <c r="Q2677">
        <v>3752.27</v>
      </c>
      <c r="R2677">
        <v>0</v>
      </c>
      <c r="S2677">
        <v>953.31</v>
      </c>
      <c r="T2677">
        <v>0</v>
      </c>
      <c r="U2677">
        <v>4705.58</v>
      </c>
      <c r="V2677">
        <v>0</v>
      </c>
      <c r="W2677">
        <v>3752.27</v>
      </c>
      <c r="X2677">
        <v>0</v>
      </c>
      <c r="Y2677">
        <v>953.31</v>
      </c>
      <c r="Z2677">
        <v>0</v>
      </c>
      <c r="AA2677">
        <v>4705.58</v>
      </c>
    </row>
    <row r="2678" spans="1:27" ht="15" customHeight="1" x14ac:dyDescent="0.25">
      <c r="A2678" s="37" t="str">
        <f t="shared" si="123"/>
        <v>LEESCFIgnore</v>
      </c>
      <c r="B2678" s="37" t="str">
        <f>VLOOKUP(L2678,Mapping!D:F,3,0)</f>
        <v>Ignore</v>
      </c>
      <c r="C2678" s="37" t="str">
        <f>VLOOKUP(L2678,Mapping!D:G,4,0)</f>
        <v>Ignore</v>
      </c>
      <c r="D2678" s="38">
        <f t="shared" si="124"/>
        <v>9.5330999999999999E-5</v>
      </c>
      <c r="E2678" s="38">
        <f t="shared" si="125"/>
        <v>4.7055799999999999E-4</v>
      </c>
      <c r="F2678" s="37" t="str">
        <f>VLOOKUP(L2678,Mapping!D:H,5,0)</f>
        <v>AUM</v>
      </c>
      <c r="G2678" t="s">
        <v>562</v>
      </c>
      <c r="H2678" t="s">
        <v>2092</v>
      </c>
      <c r="I2678" t="s">
        <v>2093</v>
      </c>
      <c r="J2678">
        <v>212000</v>
      </c>
      <c r="K2678" t="s">
        <v>595</v>
      </c>
      <c r="L2678">
        <v>212113</v>
      </c>
      <c r="M2678">
        <v>0</v>
      </c>
      <c r="N2678" t="s">
        <v>600</v>
      </c>
      <c r="O2678" t="s">
        <v>565</v>
      </c>
      <c r="P2678">
        <v>0</v>
      </c>
      <c r="Q2678">
        <v>3752.27</v>
      </c>
      <c r="R2678">
        <v>0</v>
      </c>
      <c r="S2678">
        <v>953.31</v>
      </c>
      <c r="T2678">
        <v>0</v>
      </c>
      <c r="U2678">
        <v>4705.58</v>
      </c>
      <c r="V2678">
        <v>0</v>
      </c>
      <c r="W2678">
        <v>3752.27</v>
      </c>
      <c r="X2678">
        <v>0</v>
      </c>
      <c r="Y2678">
        <v>953.31</v>
      </c>
      <c r="Z2678">
        <v>0</v>
      </c>
      <c r="AA2678">
        <v>4705.58</v>
      </c>
    </row>
    <row r="2679" spans="1:27" ht="15" customHeight="1" x14ac:dyDescent="0.25">
      <c r="A2679" s="37" t="str">
        <f t="shared" si="123"/>
        <v>LEESCFIgnore</v>
      </c>
      <c r="B2679" s="37" t="str">
        <f>VLOOKUP(L2679,Mapping!D:F,3,0)</f>
        <v>Ignore</v>
      </c>
      <c r="C2679" s="37" t="str">
        <f>VLOOKUP(L2679,Mapping!D:G,4,0)</f>
        <v>Ignore</v>
      </c>
      <c r="D2679" s="38">
        <f t="shared" si="124"/>
        <v>-9.0972800000000006E-4</v>
      </c>
      <c r="E2679" s="38">
        <f t="shared" si="125"/>
        <v>2.5046270000000002E-3</v>
      </c>
      <c r="F2679" s="37" t="str">
        <f>VLOOKUP(L2679,Mapping!D:H,5,0)</f>
        <v>AUM</v>
      </c>
      <c r="G2679" t="s">
        <v>562</v>
      </c>
      <c r="H2679" t="s">
        <v>2092</v>
      </c>
      <c r="I2679" t="s">
        <v>2093</v>
      </c>
      <c r="J2679">
        <v>212000</v>
      </c>
      <c r="K2679" t="s">
        <v>595</v>
      </c>
      <c r="L2679">
        <v>212114</v>
      </c>
      <c r="M2679">
        <v>0</v>
      </c>
      <c r="N2679" t="s">
        <v>601</v>
      </c>
      <c r="O2679" t="s">
        <v>565</v>
      </c>
      <c r="P2679">
        <v>0</v>
      </c>
      <c r="Q2679">
        <v>34143.550000000003</v>
      </c>
      <c r="R2679">
        <v>-9097.2800000000007</v>
      </c>
      <c r="S2679">
        <v>0</v>
      </c>
      <c r="T2679">
        <v>0</v>
      </c>
      <c r="U2679">
        <v>25046.27</v>
      </c>
      <c r="V2679">
        <v>0</v>
      </c>
      <c r="W2679">
        <v>34143.550000000003</v>
      </c>
      <c r="X2679">
        <v>-9097.2800000000007</v>
      </c>
      <c r="Y2679">
        <v>0</v>
      </c>
      <c r="Z2679">
        <v>0</v>
      </c>
      <c r="AA2679">
        <v>25046.27</v>
      </c>
    </row>
    <row r="2680" spans="1:27" ht="15" customHeight="1" x14ac:dyDescent="0.25">
      <c r="A2680" s="37" t="str">
        <f t="shared" si="123"/>
        <v>LEESCFIgnore</v>
      </c>
      <c r="B2680" s="37" t="str">
        <f>VLOOKUP(L2680,Mapping!D:F,3,0)</f>
        <v>Ignore</v>
      </c>
      <c r="C2680" s="37" t="str">
        <f>VLOOKUP(L2680,Mapping!D:G,4,0)</f>
        <v>Ignore</v>
      </c>
      <c r="D2680" s="38">
        <f t="shared" si="124"/>
        <v>1.3898370000000001E-3</v>
      </c>
      <c r="E2680" s="38">
        <f t="shared" si="125"/>
        <v>1.373146E-3</v>
      </c>
      <c r="F2680" s="37" t="str">
        <f>VLOOKUP(L2680,Mapping!D:H,5,0)</f>
        <v>AUM</v>
      </c>
      <c r="G2680" t="s">
        <v>562</v>
      </c>
      <c r="H2680" t="s">
        <v>2092</v>
      </c>
      <c r="I2680" t="s">
        <v>2093</v>
      </c>
      <c r="J2680">
        <v>212000</v>
      </c>
      <c r="K2680" t="s">
        <v>595</v>
      </c>
      <c r="L2680">
        <v>212117</v>
      </c>
      <c r="M2680">
        <v>0</v>
      </c>
      <c r="N2680" t="s">
        <v>865</v>
      </c>
      <c r="O2680" t="s">
        <v>565</v>
      </c>
      <c r="P2680">
        <v>-166.91</v>
      </c>
      <c r="Q2680">
        <v>0</v>
      </c>
      <c r="R2680">
        <v>0</v>
      </c>
      <c r="S2680">
        <v>13898.37</v>
      </c>
      <c r="T2680">
        <v>0</v>
      </c>
      <c r="U2680">
        <v>13731.46</v>
      </c>
      <c r="V2680">
        <v>-166.91</v>
      </c>
      <c r="W2680">
        <v>0</v>
      </c>
      <c r="X2680">
        <v>0</v>
      </c>
      <c r="Y2680">
        <v>13898.37</v>
      </c>
      <c r="Z2680">
        <v>0</v>
      </c>
      <c r="AA2680">
        <v>13731.46</v>
      </c>
    </row>
    <row r="2681" spans="1:27" ht="15" customHeight="1" x14ac:dyDescent="0.25">
      <c r="A2681" s="37" t="str">
        <f t="shared" si="123"/>
        <v>LEESCFIgnore</v>
      </c>
      <c r="B2681" s="37" t="str">
        <f>VLOOKUP(L2681,Mapping!D:F,3,0)</f>
        <v>Ignore</v>
      </c>
      <c r="C2681" s="37" t="str">
        <f>VLOOKUP(L2681,Mapping!D:G,4,0)</f>
        <v>Ignore</v>
      </c>
      <c r="D2681" s="38">
        <f t="shared" si="124"/>
        <v>-9.8377173999999998E-2</v>
      </c>
      <c r="E2681" s="38">
        <f t="shared" si="125"/>
        <v>0.196968853</v>
      </c>
      <c r="F2681" s="37" t="str">
        <f>VLOOKUP(L2681,Mapping!D:H,5,0)</f>
        <v>AUM</v>
      </c>
      <c r="G2681" t="s">
        <v>562</v>
      </c>
      <c r="H2681" t="s">
        <v>2092</v>
      </c>
      <c r="I2681" t="s">
        <v>2093</v>
      </c>
      <c r="J2681">
        <v>212000</v>
      </c>
      <c r="K2681" t="s">
        <v>595</v>
      </c>
      <c r="L2681">
        <v>212121</v>
      </c>
      <c r="M2681">
        <v>0</v>
      </c>
      <c r="N2681" t="s">
        <v>602</v>
      </c>
      <c r="O2681" t="s">
        <v>565</v>
      </c>
      <c r="P2681">
        <v>0</v>
      </c>
      <c r="Q2681">
        <v>2953460.27</v>
      </c>
      <c r="R2681">
        <v>-983771.74</v>
      </c>
      <c r="S2681">
        <v>0</v>
      </c>
      <c r="T2681">
        <v>0</v>
      </c>
      <c r="U2681">
        <v>1969688.53</v>
      </c>
      <c r="V2681">
        <v>0</v>
      </c>
      <c r="W2681">
        <v>2953460.27</v>
      </c>
      <c r="X2681">
        <v>-983771.74</v>
      </c>
      <c r="Y2681">
        <v>0</v>
      </c>
      <c r="Z2681">
        <v>0</v>
      </c>
      <c r="AA2681">
        <v>1969688.53</v>
      </c>
    </row>
    <row r="2682" spans="1:27" ht="15" customHeight="1" x14ac:dyDescent="0.25">
      <c r="A2682" s="37" t="str">
        <f t="shared" si="123"/>
        <v>LEESCFIgnore</v>
      </c>
      <c r="B2682" s="37" t="str">
        <f>VLOOKUP(L2682,Mapping!D:F,3,0)</f>
        <v>Ignore</v>
      </c>
      <c r="C2682" s="37" t="str">
        <f>VLOOKUP(L2682,Mapping!D:G,4,0)</f>
        <v>Ignore</v>
      </c>
      <c r="D2682" s="38">
        <f t="shared" si="124"/>
        <v>5.9788589000000003E-2</v>
      </c>
      <c r="E2682" s="38">
        <f t="shared" si="125"/>
        <v>0.10922377800000001</v>
      </c>
      <c r="F2682" s="37" t="str">
        <f>VLOOKUP(L2682,Mapping!D:H,5,0)</f>
        <v>AUM</v>
      </c>
      <c r="G2682" t="s">
        <v>562</v>
      </c>
      <c r="H2682" t="s">
        <v>2092</v>
      </c>
      <c r="I2682" t="s">
        <v>2093</v>
      </c>
      <c r="J2682">
        <v>212000</v>
      </c>
      <c r="K2682" t="s">
        <v>595</v>
      </c>
      <c r="L2682">
        <v>212124</v>
      </c>
      <c r="M2682">
        <v>0</v>
      </c>
      <c r="N2682" t="s">
        <v>603</v>
      </c>
      <c r="O2682" t="s">
        <v>565</v>
      </c>
      <c r="P2682">
        <v>0</v>
      </c>
      <c r="Q2682">
        <v>494351.89</v>
      </c>
      <c r="R2682">
        <v>0</v>
      </c>
      <c r="S2682">
        <v>597885.89</v>
      </c>
      <c r="T2682">
        <v>0</v>
      </c>
      <c r="U2682">
        <v>1092237.78</v>
      </c>
      <c r="V2682">
        <v>0</v>
      </c>
      <c r="W2682">
        <v>494351.89</v>
      </c>
      <c r="X2682">
        <v>0</v>
      </c>
      <c r="Y2682">
        <v>597885.89</v>
      </c>
      <c r="Z2682">
        <v>0</v>
      </c>
      <c r="AA2682">
        <v>1092237.78</v>
      </c>
    </row>
    <row r="2683" spans="1:27" ht="15" customHeight="1" x14ac:dyDescent="0.25">
      <c r="A2683" s="37" t="str">
        <f t="shared" si="123"/>
        <v>LEESCFIgnore</v>
      </c>
      <c r="B2683" s="37" t="str">
        <f>VLOOKUP(L2683,Mapping!D:F,3,0)</f>
        <v>Ignore</v>
      </c>
      <c r="C2683" s="37" t="str">
        <f>VLOOKUP(L2683,Mapping!D:G,4,0)</f>
        <v>Ignore</v>
      </c>
      <c r="D2683" s="38">
        <f t="shared" si="124"/>
        <v>6.4080400000000003E-4</v>
      </c>
      <c r="E2683" s="38">
        <f t="shared" si="125"/>
        <v>6.4272199999999998E-4</v>
      </c>
      <c r="F2683" s="37" t="str">
        <f>VLOOKUP(L2683,Mapping!D:H,5,0)</f>
        <v>AUM</v>
      </c>
      <c r="G2683" t="s">
        <v>562</v>
      </c>
      <c r="H2683" t="s">
        <v>2092</v>
      </c>
      <c r="I2683" t="s">
        <v>2093</v>
      </c>
      <c r="J2683">
        <v>212000</v>
      </c>
      <c r="K2683" t="s">
        <v>595</v>
      </c>
      <c r="L2683">
        <v>212132</v>
      </c>
      <c r="M2683">
        <v>0</v>
      </c>
      <c r="N2683" t="s">
        <v>1192</v>
      </c>
      <c r="O2683" t="s">
        <v>565</v>
      </c>
      <c r="P2683">
        <v>0</v>
      </c>
      <c r="Q2683">
        <v>19.18</v>
      </c>
      <c r="R2683">
        <v>0</v>
      </c>
      <c r="S2683">
        <v>6408.04</v>
      </c>
      <c r="T2683">
        <v>0</v>
      </c>
      <c r="U2683">
        <v>6427.22</v>
      </c>
      <c r="V2683">
        <v>0</v>
      </c>
      <c r="W2683">
        <v>19.18</v>
      </c>
      <c r="X2683">
        <v>0</v>
      </c>
      <c r="Y2683">
        <v>6408.04</v>
      </c>
      <c r="Z2683">
        <v>0</v>
      </c>
      <c r="AA2683">
        <v>6427.22</v>
      </c>
    </row>
    <row r="2684" spans="1:27" ht="15" customHeight="1" x14ac:dyDescent="0.25">
      <c r="A2684" s="37" t="str">
        <f t="shared" si="123"/>
        <v>LEESCFIgnore</v>
      </c>
      <c r="B2684" s="37" t="str">
        <f>VLOOKUP(L2684,Mapping!D:F,3,0)</f>
        <v>Ignore</v>
      </c>
      <c r="C2684" s="37" t="str">
        <f>VLOOKUP(L2684,Mapping!D:G,4,0)</f>
        <v>Ignore</v>
      </c>
      <c r="D2684" s="38">
        <f t="shared" si="124"/>
        <v>-3.3591862570000002</v>
      </c>
      <c r="E2684" s="38">
        <f t="shared" si="125"/>
        <v>3.9971778840000005</v>
      </c>
      <c r="F2684" s="37" t="str">
        <f>VLOOKUP(L2684,Mapping!D:H,5,0)</f>
        <v>AUM</v>
      </c>
      <c r="G2684" t="s">
        <v>562</v>
      </c>
      <c r="H2684" t="s">
        <v>2092</v>
      </c>
      <c r="I2684" t="s">
        <v>2093</v>
      </c>
      <c r="J2684">
        <v>212000</v>
      </c>
      <c r="K2684" t="s">
        <v>595</v>
      </c>
      <c r="L2684">
        <v>212150</v>
      </c>
      <c r="M2684">
        <v>0</v>
      </c>
      <c r="N2684" t="s">
        <v>821</v>
      </c>
      <c r="O2684" t="s">
        <v>565</v>
      </c>
      <c r="P2684">
        <v>0</v>
      </c>
      <c r="Q2684">
        <v>73563641.409999996</v>
      </c>
      <c r="R2684">
        <v>-33591862.57</v>
      </c>
      <c r="S2684">
        <v>0</v>
      </c>
      <c r="T2684">
        <v>0</v>
      </c>
      <c r="U2684">
        <v>39971778.840000004</v>
      </c>
      <c r="V2684">
        <v>0</v>
      </c>
      <c r="W2684">
        <v>73563641.409999996</v>
      </c>
      <c r="X2684">
        <v>-33591862.57</v>
      </c>
      <c r="Y2684">
        <v>0</v>
      </c>
      <c r="Z2684">
        <v>0</v>
      </c>
      <c r="AA2684">
        <v>39971778.840000004</v>
      </c>
    </row>
    <row r="2685" spans="1:27" ht="15" customHeight="1" x14ac:dyDescent="0.25">
      <c r="A2685" s="37" t="str">
        <f t="shared" si="123"/>
        <v>LEESCFIgnore</v>
      </c>
      <c r="B2685" s="37" t="str">
        <f>VLOOKUP(L2685,Mapping!D:F,3,0)</f>
        <v>Ignore</v>
      </c>
      <c r="C2685" s="37" t="str">
        <f>VLOOKUP(L2685,Mapping!D:G,4,0)</f>
        <v>Ignore</v>
      </c>
      <c r="D2685" s="38">
        <f t="shared" si="124"/>
        <v>4.7416230000000004E-3</v>
      </c>
      <c r="E2685" s="38">
        <f t="shared" si="125"/>
        <v>5.9124989999999999E-3</v>
      </c>
      <c r="F2685" s="37" t="str">
        <f>VLOOKUP(L2685,Mapping!D:H,5,0)</f>
        <v>AUM</v>
      </c>
      <c r="G2685" t="s">
        <v>562</v>
      </c>
      <c r="H2685" t="s">
        <v>2092</v>
      </c>
      <c r="I2685" t="s">
        <v>2093</v>
      </c>
      <c r="J2685">
        <v>212000</v>
      </c>
      <c r="K2685" t="s">
        <v>595</v>
      </c>
      <c r="L2685">
        <v>212185</v>
      </c>
      <c r="M2685">
        <v>0</v>
      </c>
      <c r="N2685" t="s">
        <v>928</v>
      </c>
      <c r="O2685" t="s">
        <v>565</v>
      </c>
      <c r="P2685">
        <v>0</v>
      </c>
      <c r="Q2685">
        <v>11708.76</v>
      </c>
      <c r="R2685">
        <v>0</v>
      </c>
      <c r="S2685">
        <v>47416.23</v>
      </c>
      <c r="T2685">
        <v>0</v>
      </c>
      <c r="U2685">
        <v>59124.99</v>
      </c>
      <c r="V2685">
        <v>0</v>
      </c>
      <c r="W2685">
        <v>11708.76</v>
      </c>
      <c r="X2685">
        <v>0</v>
      </c>
      <c r="Y2685">
        <v>47416.23</v>
      </c>
      <c r="Z2685">
        <v>0</v>
      </c>
      <c r="AA2685">
        <v>59124.99</v>
      </c>
    </row>
    <row r="2686" spans="1:27" ht="15" customHeight="1" x14ac:dyDescent="0.25">
      <c r="A2686" s="37" t="str">
        <f t="shared" si="123"/>
        <v>LEESCFIgnore</v>
      </c>
      <c r="B2686" s="37" t="str">
        <f>VLOOKUP(L2686,Mapping!D:F,3,0)</f>
        <v>Ignore</v>
      </c>
      <c r="C2686" s="37" t="str">
        <f>VLOOKUP(L2686,Mapping!D:G,4,0)</f>
        <v>Ignore</v>
      </c>
      <c r="D2686" s="38">
        <f t="shared" si="124"/>
        <v>8.74434E-4</v>
      </c>
      <c r="E2686" s="38">
        <f t="shared" si="125"/>
        <v>8.74434E-4</v>
      </c>
      <c r="F2686" s="37" t="str">
        <f>VLOOKUP(L2686,Mapping!D:H,5,0)</f>
        <v>AUM</v>
      </c>
      <c r="G2686" t="s">
        <v>562</v>
      </c>
      <c r="H2686" t="s">
        <v>2092</v>
      </c>
      <c r="I2686" t="s">
        <v>2093</v>
      </c>
      <c r="J2686">
        <v>212000</v>
      </c>
      <c r="K2686" t="s">
        <v>595</v>
      </c>
      <c r="L2686">
        <v>212186</v>
      </c>
      <c r="M2686">
        <v>0</v>
      </c>
      <c r="N2686" t="s">
        <v>1377</v>
      </c>
      <c r="O2686" t="s">
        <v>565</v>
      </c>
      <c r="P2686">
        <v>0</v>
      </c>
      <c r="Q2686">
        <v>0</v>
      </c>
      <c r="R2686">
        <v>0</v>
      </c>
      <c r="S2686">
        <v>8744.34</v>
      </c>
      <c r="T2686">
        <v>0</v>
      </c>
      <c r="U2686">
        <v>8744.34</v>
      </c>
      <c r="V2686">
        <v>0</v>
      </c>
      <c r="W2686">
        <v>0</v>
      </c>
      <c r="X2686">
        <v>0</v>
      </c>
      <c r="Y2686">
        <v>8744.34</v>
      </c>
      <c r="Z2686">
        <v>0</v>
      </c>
      <c r="AA2686">
        <v>8744.34</v>
      </c>
    </row>
    <row r="2687" spans="1:27" ht="15" customHeight="1" x14ac:dyDescent="0.25">
      <c r="A2687" s="37" t="str">
        <f t="shared" si="123"/>
        <v>LEESCFIgnore</v>
      </c>
      <c r="B2687" s="37" t="str">
        <f>VLOOKUP(L2687,Mapping!D:F,3,0)</f>
        <v>Ignore</v>
      </c>
      <c r="C2687" s="37" t="str">
        <f>VLOOKUP(L2687,Mapping!D:G,4,0)</f>
        <v>Ignore</v>
      </c>
      <c r="D2687" s="38">
        <f t="shared" si="124"/>
        <v>0.16624677600000001</v>
      </c>
      <c r="E2687" s="38">
        <f t="shared" si="125"/>
        <v>0.166280019</v>
      </c>
      <c r="F2687" s="37" t="str">
        <f>VLOOKUP(L2687,Mapping!D:H,5,0)</f>
        <v>AUM</v>
      </c>
      <c r="G2687" t="s">
        <v>562</v>
      </c>
      <c r="H2687" t="s">
        <v>2092</v>
      </c>
      <c r="I2687" t="s">
        <v>2093</v>
      </c>
      <c r="J2687">
        <v>212000</v>
      </c>
      <c r="K2687" t="s">
        <v>595</v>
      </c>
      <c r="L2687">
        <v>212187</v>
      </c>
      <c r="M2687">
        <v>0</v>
      </c>
      <c r="N2687" t="s">
        <v>1023</v>
      </c>
      <c r="O2687" t="s">
        <v>565</v>
      </c>
      <c r="P2687">
        <v>0</v>
      </c>
      <c r="Q2687">
        <v>332.43</v>
      </c>
      <c r="R2687">
        <v>0</v>
      </c>
      <c r="S2687">
        <v>1662467.76</v>
      </c>
      <c r="T2687">
        <v>0</v>
      </c>
      <c r="U2687">
        <v>1662800.19</v>
      </c>
      <c r="V2687">
        <v>0</v>
      </c>
      <c r="W2687">
        <v>332.43</v>
      </c>
      <c r="X2687">
        <v>0</v>
      </c>
      <c r="Y2687">
        <v>1662467.76</v>
      </c>
      <c r="Z2687">
        <v>0</v>
      </c>
      <c r="AA2687">
        <v>1662800.19</v>
      </c>
    </row>
    <row r="2688" spans="1:27" ht="15" customHeight="1" x14ac:dyDescent="0.25">
      <c r="A2688" s="37" t="str">
        <f t="shared" si="123"/>
        <v>LEESCFIgnore</v>
      </c>
      <c r="B2688" s="37" t="str">
        <f>VLOOKUP(L2688,Mapping!D:F,3,0)</f>
        <v>Ignore</v>
      </c>
      <c r="C2688" s="37" t="str">
        <f>VLOOKUP(L2688,Mapping!D:G,4,0)</f>
        <v>Ignore</v>
      </c>
      <c r="D2688" s="38">
        <f t="shared" si="124"/>
        <v>4.6823599999999997E-4</v>
      </c>
      <c r="E2688" s="38">
        <f t="shared" si="125"/>
        <v>4.6959999999999998E-4</v>
      </c>
      <c r="F2688" s="37" t="str">
        <f>VLOOKUP(L2688,Mapping!D:H,5,0)</f>
        <v>AUM</v>
      </c>
      <c r="G2688" t="s">
        <v>562</v>
      </c>
      <c r="H2688" t="s">
        <v>2092</v>
      </c>
      <c r="I2688" t="s">
        <v>2093</v>
      </c>
      <c r="J2688">
        <v>212000</v>
      </c>
      <c r="K2688" t="s">
        <v>595</v>
      </c>
      <c r="L2688">
        <v>212191</v>
      </c>
      <c r="M2688">
        <v>0</v>
      </c>
      <c r="N2688" t="s">
        <v>1193</v>
      </c>
      <c r="O2688" t="s">
        <v>565</v>
      </c>
      <c r="P2688">
        <v>0</v>
      </c>
      <c r="Q2688">
        <v>13.64</v>
      </c>
      <c r="R2688">
        <v>0</v>
      </c>
      <c r="S2688">
        <v>4682.3599999999997</v>
      </c>
      <c r="T2688">
        <v>0</v>
      </c>
      <c r="U2688">
        <v>4696</v>
      </c>
      <c r="V2688">
        <v>0</v>
      </c>
      <c r="W2688">
        <v>13.64</v>
      </c>
      <c r="X2688">
        <v>0</v>
      </c>
      <c r="Y2688">
        <v>4682.3599999999997</v>
      </c>
      <c r="Z2688">
        <v>0</v>
      </c>
      <c r="AA2688">
        <v>4696</v>
      </c>
    </row>
    <row r="2689" spans="1:27" ht="15" customHeight="1" x14ac:dyDescent="0.25">
      <c r="A2689" s="37" t="str">
        <f t="shared" si="123"/>
        <v>LEESCFIgnore</v>
      </c>
      <c r="B2689" s="37" t="str">
        <f>VLOOKUP(L2689,Mapping!D:F,3,0)</f>
        <v>Ignore</v>
      </c>
      <c r="C2689" s="37" t="str">
        <f>VLOOKUP(L2689,Mapping!D:G,4,0)</f>
        <v>Ignore</v>
      </c>
      <c r="D2689" s="38">
        <f t="shared" si="124"/>
        <v>8.5500099999999998E-4</v>
      </c>
      <c r="E2689" s="38">
        <f t="shared" si="125"/>
        <v>3.0409999999999999E-3</v>
      </c>
      <c r="F2689" s="37" t="str">
        <f>VLOOKUP(L2689,Mapping!D:H,5,0)</f>
        <v>AUM</v>
      </c>
      <c r="G2689" t="s">
        <v>562</v>
      </c>
      <c r="H2689" t="s">
        <v>2092</v>
      </c>
      <c r="I2689" t="s">
        <v>2093</v>
      </c>
      <c r="J2689">
        <v>212000</v>
      </c>
      <c r="K2689" t="s">
        <v>595</v>
      </c>
      <c r="L2689">
        <v>212194</v>
      </c>
      <c r="M2689">
        <v>0</v>
      </c>
      <c r="N2689" t="s">
        <v>605</v>
      </c>
      <c r="O2689" t="s">
        <v>565</v>
      </c>
      <c r="P2689">
        <v>0</v>
      </c>
      <c r="Q2689">
        <v>21859.99</v>
      </c>
      <c r="R2689">
        <v>0</v>
      </c>
      <c r="S2689">
        <v>8550.01</v>
      </c>
      <c r="T2689">
        <v>0</v>
      </c>
      <c r="U2689">
        <v>30410</v>
      </c>
      <c r="V2689">
        <v>0</v>
      </c>
      <c r="W2689">
        <v>21859.99</v>
      </c>
      <c r="X2689">
        <v>0</v>
      </c>
      <c r="Y2689">
        <v>8550.01</v>
      </c>
      <c r="Z2689">
        <v>0</v>
      </c>
      <c r="AA2689">
        <v>30410</v>
      </c>
    </row>
    <row r="2690" spans="1:27" ht="15" customHeight="1" x14ac:dyDescent="0.25">
      <c r="A2690" s="37" t="str">
        <f t="shared" si="123"/>
        <v>LEESCFIgnore</v>
      </c>
      <c r="B2690" s="37" t="str">
        <f>VLOOKUP(L2690,Mapping!D:F,3,0)</f>
        <v>Ignore</v>
      </c>
      <c r="C2690" s="37" t="str">
        <f>VLOOKUP(L2690,Mapping!D:G,4,0)</f>
        <v>Ignore</v>
      </c>
      <c r="D2690" s="38">
        <f t="shared" si="124"/>
        <v>1.3397699999999999E-4</v>
      </c>
      <c r="E2690" s="38">
        <f t="shared" si="125"/>
        <v>1.80817E-4</v>
      </c>
      <c r="F2690" s="37" t="str">
        <f>VLOOKUP(L2690,Mapping!D:H,5,0)</f>
        <v>AUM</v>
      </c>
      <c r="G2690" t="s">
        <v>562</v>
      </c>
      <c r="H2690" t="s">
        <v>2092</v>
      </c>
      <c r="I2690" t="s">
        <v>2093</v>
      </c>
      <c r="J2690">
        <v>212000</v>
      </c>
      <c r="K2690" t="s">
        <v>595</v>
      </c>
      <c r="L2690">
        <v>212195</v>
      </c>
      <c r="M2690">
        <v>0</v>
      </c>
      <c r="N2690" t="s">
        <v>2247</v>
      </c>
      <c r="O2690" t="s">
        <v>565</v>
      </c>
      <c r="P2690">
        <v>0</v>
      </c>
      <c r="Q2690">
        <v>468.4</v>
      </c>
      <c r="R2690">
        <v>0</v>
      </c>
      <c r="S2690">
        <v>1339.77</v>
      </c>
      <c r="T2690">
        <v>0</v>
      </c>
      <c r="U2690">
        <v>1808.17</v>
      </c>
      <c r="V2690">
        <v>0</v>
      </c>
      <c r="W2690">
        <v>468.4</v>
      </c>
      <c r="X2690">
        <v>0</v>
      </c>
      <c r="Y2690">
        <v>1339.77</v>
      </c>
      <c r="Z2690">
        <v>0</v>
      </c>
      <c r="AA2690">
        <v>1808.17</v>
      </c>
    </row>
    <row r="2691" spans="1:27" ht="15" customHeight="1" x14ac:dyDescent="0.25">
      <c r="A2691" s="37" t="str">
        <f t="shared" si="123"/>
        <v>LEESCFIgnore</v>
      </c>
      <c r="B2691" s="37" t="str">
        <f>VLOOKUP(L2691,Mapping!D:F,3,0)</f>
        <v>Ignore</v>
      </c>
      <c r="C2691" s="37" t="str">
        <f>VLOOKUP(L2691,Mapping!D:G,4,0)</f>
        <v>Ignore</v>
      </c>
      <c r="D2691" s="38">
        <f t="shared" si="124"/>
        <v>1.3452690000000001E-3</v>
      </c>
      <c r="E2691" s="38">
        <f t="shared" si="125"/>
        <v>1.58073E-3</v>
      </c>
      <c r="F2691" s="37" t="str">
        <f>VLOOKUP(L2691,Mapping!D:H,5,0)</f>
        <v>AUM</v>
      </c>
      <c r="G2691" t="s">
        <v>562</v>
      </c>
      <c r="H2691" t="s">
        <v>2092</v>
      </c>
      <c r="I2691" t="s">
        <v>2093</v>
      </c>
      <c r="J2691">
        <v>212000</v>
      </c>
      <c r="K2691" t="s">
        <v>595</v>
      </c>
      <c r="L2691">
        <v>212197</v>
      </c>
      <c r="M2691">
        <v>0</v>
      </c>
      <c r="N2691" t="s">
        <v>856</v>
      </c>
      <c r="O2691" t="s">
        <v>565</v>
      </c>
      <c r="P2691">
        <v>0</v>
      </c>
      <c r="Q2691">
        <v>2354.61</v>
      </c>
      <c r="R2691">
        <v>0</v>
      </c>
      <c r="S2691">
        <v>13452.69</v>
      </c>
      <c r="T2691">
        <v>0</v>
      </c>
      <c r="U2691">
        <v>15807.3</v>
      </c>
      <c r="V2691">
        <v>0</v>
      </c>
      <c r="W2691">
        <v>2354.61</v>
      </c>
      <c r="X2691">
        <v>0</v>
      </c>
      <c r="Y2691">
        <v>13452.69</v>
      </c>
      <c r="Z2691">
        <v>0</v>
      </c>
      <c r="AA2691">
        <v>15807.3</v>
      </c>
    </row>
    <row r="2692" spans="1:27" ht="15" customHeight="1" x14ac:dyDescent="0.25">
      <c r="A2692" s="37" t="str">
        <f t="shared" ref="A2692:A2755" si="126">H2692&amp;B2692</f>
        <v>LEESCFIgnore</v>
      </c>
      <c r="B2692" s="37" t="str">
        <f>VLOOKUP(L2692,Mapping!D:F,3,0)</f>
        <v>Ignore</v>
      </c>
      <c r="C2692" s="37" t="str">
        <f>VLOOKUP(L2692,Mapping!D:G,4,0)</f>
        <v>Ignore</v>
      </c>
      <c r="D2692" s="38">
        <f t="shared" ref="D2692:D2755" si="127">(X2692+Y2692)/10000000</f>
        <v>0.36822107900000001</v>
      </c>
      <c r="E2692" s="38">
        <f t="shared" ref="E2692:E2755" si="128">(Z2692+AA2692)/10000000</f>
        <v>0.59488989299999995</v>
      </c>
      <c r="F2692" s="37" t="str">
        <f>VLOOKUP(L2692,Mapping!D:H,5,0)</f>
        <v>AUM</v>
      </c>
      <c r="G2692" t="s">
        <v>562</v>
      </c>
      <c r="H2692" t="s">
        <v>2092</v>
      </c>
      <c r="I2692" t="s">
        <v>2093</v>
      </c>
      <c r="J2692">
        <v>212000</v>
      </c>
      <c r="K2692" t="s">
        <v>595</v>
      </c>
      <c r="L2692">
        <v>212220</v>
      </c>
      <c r="M2692">
        <v>0</v>
      </c>
      <c r="N2692" t="s">
        <v>606</v>
      </c>
      <c r="O2692" t="s">
        <v>565</v>
      </c>
      <c r="P2692">
        <v>0</v>
      </c>
      <c r="Q2692">
        <v>2266688.14</v>
      </c>
      <c r="R2692">
        <v>0</v>
      </c>
      <c r="S2692">
        <v>3682210.79</v>
      </c>
      <c r="T2692">
        <v>0</v>
      </c>
      <c r="U2692">
        <v>5948898.9299999997</v>
      </c>
      <c r="V2692">
        <v>0</v>
      </c>
      <c r="W2692">
        <v>2266688.14</v>
      </c>
      <c r="X2692">
        <v>0</v>
      </c>
      <c r="Y2692">
        <v>3682210.79</v>
      </c>
      <c r="Z2692">
        <v>0</v>
      </c>
      <c r="AA2692">
        <v>5948898.9299999997</v>
      </c>
    </row>
    <row r="2693" spans="1:27" ht="15" customHeight="1" x14ac:dyDescent="0.25">
      <c r="A2693" s="37" t="str">
        <f t="shared" si="126"/>
        <v>LEESCFIgnore</v>
      </c>
      <c r="B2693" s="37" t="str">
        <f>VLOOKUP(L2693,Mapping!D:F,3,0)</f>
        <v>Ignore</v>
      </c>
      <c r="C2693" s="37" t="str">
        <f>VLOOKUP(L2693,Mapping!D:G,4,0)</f>
        <v>Ignore</v>
      </c>
      <c r="D2693" s="38">
        <f t="shared" si="127"/>
        <v>-0.49625206100000002</v>
      </c>
      <c r="E2693" s="38">
        <f t="shared" si="128"/>
        <v>-0.60194651100000007</v>
      </c>
      <c r="F2693" s="37" t="str">
        <f>VLOOKUP(L2693,Mapping!D:H,5,0)</f>
        <v>AUM</v>
      </c>
      <c r="G2693" t="s">
        <v>562</v>
      </c>
      <c r="H2693" t="s">
        <v>2092</v>
      </c>
      <c r="I2693" t="s">
        <v>2093</v>
      </c>
      <c r="J2693">
        <v>212000</v>
      </c>
      <c r="K2693" t="s">
        <v>595</v>
      </c>
      <c r="L2693">
        <v>212223</v>
      </c>
      <c r="M2693">
        <v>0</v>
      </c>
      <c r="N2693" t="s">
        <v>607</v>
      </c>
      <c r="O2693" t="s">
        <v>565</v>
      </c>
      <c r="P2693">
        <v>-1056944.5</v>
      </c>
      <c r="Q2693">
        <v>0</v>
      </c>
      <c r="R2693">
        <v>-4962520.6100000003</v>
      </c>
      <c r="S2693">
        <v>0</v>
      </c>
      <c r="T2693">
        <v>-6019465.1100000003</v>
      </c>
      <c r="U2693">
        <v>0</v>
      </c>
      <c r="V2693">
        <v>-1056944.5</v>
      </c>
      <c r="W2693">
        <v>0</v>
      </c>
      <c r="X2693">
        <v>-4962520.6100000003</v>
      </c>
      <c r="Y2693">
        <v>0</v>
      </c>
      <c r="Z2693">
        <v>-6019465.1100000003</v>
      </c>
      <c r="AA2693">
        <v>0</v>
      </c>
    </row>
    <row r="2694" spans="1:27" ht="15" customHeight="1" x14ac:dyDescent="0.25">
      <c r="A2694" s="37" t="str">
        <f t="shared" si="126"/>
        <v>LEESCFIgnore</v>
      </c>
      <c r="B2694" s="37" t="str">
        <f>VLOOKUP(L2694,Mapping!D:F,3,0)</f>
        <v>Ignore</v>
      </c>
      <c r="C2694" s="37" t="str">
        <f>VLOOKUP(L2694,Mapping!D:G,4,0)</f>
        <v>Ignore</v>
      </c>
      <c r="D2694" s="38">
        <f t="shared" si="127"/>
        <v>0</v>
      </c>
      <c r="E2694" s="38">
        <f t="shared" si="128"/>
        <v>3.2290000000000004E-5</v>
      </c>
      <c r="F2694" s="37" t="str">
        <f>VLOOKUP(L2694,Mapping!D:H,5,0)</f>
        <v>AUM</v>
      </c>
      <c r="G2694" t="s">
        <v>562</v>
      </c>
      <c r="H2694" t="s">
        <v>2092</v>
      </c>
      <c r="I2694" t="s">
        <v>2093</v>
      </c>
      <c r="J2694">
        <v>212000</v>
      </c>
      <c r="K2694" t="s">
        <v>595</v>
      </c>
      <c r="L2694">
        <v>212227</v>
      </c>
      <c r="M2694">
        <v>0</v>
      </c>
      <c r="N2694" t="s">
        <v>750</v>
      </c>
      <c r="O2694" t="s">
        <v>565</v>
      </c>
      <c r="P2694">
        <v>0</v>
      </c>
      <c r="Q2694">
        <v>322.90000000000003</v>
      </c>
      <c r="R2694">
        <v>0</v>
      </c>
      <c r="S2694">
        <v>0</v>
      </c>
      <c r="T2694">
        <v>0</v>
      </c>
      <c r="U2694">
        <v>322.90000000000003</v>
      </c>
      <c r="V2694">
        <v>0</v>
      </c>
      <c r="W2694">
        <v>322.90000000000003</v>
      </c>
      <c r="X2694">
        <v>0</v>
      </c>
      <c r="Y2694">
        <v>0</v>
      </c>
      <c r="Z2694">
        <v>0</v>
      </c>
      <c r="AA2694">
        <v>322.90000000000003</v>
      </c>
    </row>
    <row r="2695" spans="1:27" ht="15" customHeight="1" x14ac:dyDescent="0.25">
      <c r="A2695" s="37" t="str">
        <f t="shared" si="126"/>
        <v>LEESCFIgnore</v>
      </c>
      <c r="B2695" s="37" t="str">
        <f>VLOOKUP(L2695,Mapping!D:F,3,0)</f>
        <v>Ignore</v>
      </c>
      <c r="C2695" s="37" t="str">
        <f>VLOOKUP(L2695,Mapping!D:G,4,0)</f>
        <v>Ignore</v>
      </c>
      <c r="D2695" s="38">
        <f t="shared" si="127"/>
        <v>8.6598E-5</v>
      </c>
      <c r="E2695" s="38">
        <f t="shared" si="128"/>
        <v>1.4011900000000002E-4</v>
      </c>
      <c r="F2695" s="37" t="str">
        <f>VLOOKUP(L2695,Mapping!D:H,5,0)</f>
        <v>AUM</v>
      </c>
      <c r="G2695" t="s">
        <v>562</v>
      </c>
      <c r="H2695" t="s">
        <v>2092</v>
      </c>
      <c r="I2695" t="s">
        <v>2093</v>
      </c>
      <c r="J2695">
        <v>212000</v>
      </c>
      <c r="K2695" t="s">
        <v>595</v>
      </c>
      <c r="L2695">
        <v>212231</v>
      </c>
      <c r="M2695">
        <v>0</v>
      </c>
      <c r="N2695" t="s">
        <v>824</v>
      </c>
      <c r="O2695" t="s">
        <v>565</v>
      </c>
      <c r="P2695">
        <v>0</v>
      </c>
      <c r="Q2695">
        <v>535.21</v>
      </c>
      <c r="R2695">
        <v>0</v>
      </c>
      <c r="S2695">
        <v>865.98</v>
      </c>
      <c r="T2695">
        <v>0</v>
      </c>
      <c r="U2695">
        <v>1401.19</v>
      </c>
      <c r="V2695">
        <v>0</v>
      </c>
      <c r="W2695">
        <v>535.21</v>
      </c>
      <c r="X2695">
        <v>0</v>
      </c>
      <c r="Y2695">
        <v>865.98</v>
      </c>
      <c r="Z2695">
        <v>0</v>
      </c>
      <c r="AA2695">
        <v>1401.19</v>
      </c>
    </row>
    <row r="2696" spans="1:27" ht="15" customHeight="1" x14ac:dyDescent="0.25">
      <c r="A2696" s="37" t="str">
        <f t="shared" si="126"/>
        <v>LEESCFIgnore</v>
      </c>
      <c r="B2696" s="37" t="str">
        <f>VLOOKUP(L2696,Mapping!D:F,3,0)</f>
        <v>Ignore</v>
      </c>
      <c r="C2696" s="37" t="str">
        <f>VLOOKUP(L2696,Mapping!D:G,4,0)</f>
        <v>Ignore</v>
      </c>
      <c r="D2696" s="38">
        <f t="shared" si="127"/>
        <v>2.3901E-3</v>
      </c>
      <c r="E2696" s="38">
        <f t="shared" si="128"/>
        <v>2.6197999999999998E-3</v>
      </c>
      <c r="F2696" s="37" t="str">
        <f>VLOOKUP(L2696,Mapping!D:H,5,0)</f>
        <v>AUM</v>
      </c>
      <c r="G2696" t="s">
        <v>562</v>
      </c>
      <c r="H2696" t="s">
        <v>2092</v>
      </c>
      <c r="I2696" t="s">
        <v>2093</v>
      </c>
      <c r="J2696">
        <v>212000</v>
      </c>
      <c r="K2696" t="s">
        <v>595</v>
      </c>
      <c r="L2696">
        <v>212233</v>
      </c>
      <c r="M2696">
        <v>0</v>
      </c>
      <c r="N2696" t="s">
        <v>608</v>
      </c>
      <c r="O2696" t="s">
        <v>565</v>
      </c>
      <c r="P2696">
        <v>0</v>
      </c>
      <c r="Q2696">
        <v>2297</v>
      </c>
      <c r="R2696">
        <v>0</v>
      </c>
      <c r="S2696">
        <v>23901</v>
      </c>
      <c r="T2696">
        <v>0</v>
      </c>
      <c r="U2696">
        <v>26198</v>
      </c>
      <c r="V2696">
        <v>0</v>
      </c>
      <c r="W2696">
        <v>2297</v>
      </c>
      <c r="X2696">
        <v>0</v>
      </c>
      <c r="Y2696">
        <v>23901</v>
      </c>
      <c r="Z2696">
        <v>0</v>
      </c>
      <c r="AA2696">
        <v>26198</v>
      </c>
    </row>
    <row r="2697" spans="1:27" ht="15" customHeight="1" x14ac:dyDescent="0.25">
      <c r="A2697" s="37" t="str">
        <f t="shared" si="126"/>
        <v>LEESCFIgnore</v>
      </c>
      <c r="B2697" s="37" t="str">
        <f>VLOOKUP(L2697,Mapping!D:F,3,0)</f>
        <v>Ignore</v>
      </c>
      <c r="C2697" s="37" t="str">
        <f>VLOOKUP(L2697,Mapping!D:G,4,0)</f>
        <v>Ignore</v>
      </c>
      <c r="D2697" s="38">
        <f t="shared" si="127"/>
        <v>9.3010500000000008E-4</v>
      </c>
      <c r="E2697" s="38">
        <f t="shared" si="128"/>
        <v>3.8894770000000006E-3</v>
      </c>
      <c r="F2697" s="37" t="str">
        <f>VLOOKUP(L2697,Mapping!D:H,5,0)</f>
        <v>AUM</v>
      </c>
      <c r="G2697" t="s">
        <v>562</v>
      </c>
      <c r="H2697" t="s">
        <v>2092</v>
      </c>
      <c r="I2697" t="s">
        <v>2093</v>
      </c>
      <c r="J2697">
        <v>212000</v>
      </c>
      <c r="K2697" t="s">
        <v>595</v>
      </c>
      <c r="L2697">
        <v>212240</v>
      </c>
      <c r="M2697">
        <v>0</v>
      </c>
      <c r="N2697" t="s">
        <v>609</v>
      </c>
      <c r="O2697" t="s">
        <v>565</v>
      </c>
      <c r="P2697">
        <v>0</v>
      </c>
      <c r="Q2697">
        <v>29593.72</v>
      </c>
      <c r="R2697">
        <v>0</v>
      </c>
      <c r="S2697">
        <v>9301.0500000000011</v>
      </c>
      <c r="T2697">
        <v>0</v>
      </c>
      <c r="U2697">
        <v>38894.770000000004</v>
      </c>
      <c r="V2697">
        <v>0</v>
      </c>
      <c r="W2697">
        <v>29593.72</v>
      </c>
      <c r="X2697">
        <v>0</v>
      </c>
      <c r="Y2697">
        <v>9301.0500000000011</v>
      </c>
      <c r="Z2697">
        <v>0</v>
      </c>
      <c r="AA2697">
        <v>38894.770000000004</v>
      </c>
    </row>
    <row r="2698" spans="1:27" ht="15" customHeight="1" x14ac:dyDescent="0.25">
      <c r="A2698" s="37" t="str">
        <f t="shared" si="126"/>
        <v>LEESCFIgnore</v>
      </c>
      <c r="B2698" s="37" t="str">
        <f>VLOOKUP(L2698,Mapping!D:F,3,0)</f>
        <v>Ignore</v>
      </c>
      <c r="C2698" s="37" t="str">
        <f>VLOOKUP(L2698,Mapping!D:G,4,0)</f>
        <v>Ignore</v>
      </c>
      <c r="D2698" s="38">
        <f t="shared" si="127"/>
        <v>0</v>
      </c>
      <c r="E2698" s="38">
        <f t="shared" si="128"/>
        <v>3.7125E-4</v>
      </c>
      <c r="F2698" s="37" t="str">
        <f>VLOOKUP(L2698,Mapping!D:H,5,0)</f>
        <v>AUM</v>
      </c>
      <c r="G2698" t="s">
        <v>562</v>
      </c>
      <c r="H2698" t="s">
        <v>2092</v>
      </c>
      <c r="I2698" t="s">
        <v>2093</v>
      </c>
      <c r="J2698">
        <v>212000</v>
      </c>
      <c r="K2698" t="s">
        <v>595</v>
      </c>
      <c r="L2698">
        <v>212247</v>
      </c>
      <c r="M2698">
        <v>0</v>
      </c>
      <c r="N2698" t="s">
        <v>610</v>
      </c>
      <c r="O2698" t="s">
        <v>565</v>
      </c>
      <c r="P2698">
        <v>0</v>
      </c>
      <c r="Q2698">
        <v>3712.5</v>
      </c>
      <c r="R2698">
        <v>0</v>
      </c>
      <c r="S2698">
        <v>0</v>
      </c>
      <c r="T2698">
        <v>0</v>
      </c>
      <c r="U2698">
        <v>3712.5</v>
      </c>
      <c r="V2698">
        <v>0</v>
      </c>
      <c r="W2698">
        <v>3712.5</v>
      </c>
      <c r="X2698">
        <v>0</v>
      </c>
      <c r="Y2698">
        <v>0</v>
      </c>
      <c r="Z2698">
        <v>0</v>
      </c>
      <c r="AA2698">
        <v>3712.5</v>
      </c>
    </row>
    <row r="2699" spans="1:27" ht="15" customHeight="1" x14ac:dyDescent="0.25">
      <c r="A2699" s="37" t="str">
        <f t="shared" si="126"/>
        <v>LEESCFIgnore</v>
      </c>
      <c r="B2699" s="37" t="str">
        <f>VLOOKUP(L2699,Mapping!D:F,3,0)</f>
        <v>Ignore</v>
      </c>
      <c r="C2699" s="37" t="str">
        <f>VLOOKUP(L2699,Mapping!D:G,4,0)</f>
        <v>Ignore</v>
      </c>
      <c r="D2699" s="38">
        <f t="shared" si="127"/>
        <v>5.9799999999999995E-6</v>
      </c>
      <c r="E2699" s="38">
        <f t="shared" si="128"/>
        <v>1.0479700000000001E-4</v>
      </c>
      <c r="F2699" s="37" t="str">
        <f>VLOOKUP(L2699,Mapping!D:H,5,0)</f>
        <v>AUM</v>
      </c>
      <c r="G2699" t="s">
        <v>562</v>
      </c>
      <c r="H2699" t="s">
        <v>2092</v>
      </c>
      <c r="I2699" t="s">
        <v>2093</v>
      </c>
      <c r="J2699">
        <v>212000</v>
      </c>
      <c r="K2699" t="s">
        <v>595</v>
      </c>
      <c r="L2699">
        <v>212252</v>
      </c>
      <c r="M2699">
        <v>0</v>
      </c>
      <c r="N2699" t="s">
        <v>611</v>
      </c>
      <c r="O2699" t="s">
        <v>565</v>
      </c>
      <c r="P2699">
        <v>0</v>
      </c>
      <c r="Q2699">
        <v>988.17</v>
      </c>
      <c r="R2699">
        <v>0</v>
      </c>
      <c r="S2699">
        <v>59.8</v>
      </c>
      <c r="T2699">
        <v>0</v>
      </c>
      <c r="U2699">
        <v>1047.97</v>
      </c>
      <c r="V2699">
        <v>0</v>
      </c>
      <c r="W2699">
        <v>988.17</v>
      </c>
      <c r="X2699">
        <v>0</v>
      </c>
      <c r="Y2699">
        <v>59.8</v>
      </c>
      <c r="Z2699">
        <v>0</v>
      </c>
      <c r="AA2699">
        <v>1047.97</v>
      </c>
    </row>
    <row r="2700" spans="1:27" ht="15" customHeight="1" x14ac:dyDescent="0.25">
      <c r="A2700" s="37" t="str">
        <f t="shared" si="126"/>
        <v>LEESCFIgnore</v>
      </c>
      <c r="B2700" s="37" t="str">
        <f>VLOOKUP(L2700,Mapping!D:F,3,0)</f>
        <v>Ignore</v>
      </c>
      <c r="C2700" s="37" t="str">
        <f>VLOOKUP(L2700,Mapping!D:G,4,0)</f>
        <v>Ignore</v>
      </c>
      <c r="D2700" s="38">
        <f t="shared" si="127"/>
        <v>-0.18564904099999999</v>
      </c>
      <c r="E2700" s="38">
        <f t="shared" si="128"/>
        <v>-9.6116293999999991E-2</v>
      </c>
      <c r="F2700" s="37" t="str">
        <f>VLOOKUP(L2700,Mapping!D:H,5,0)</f>
        <v>AUM</v>
      </c>
      <c r="G2700" t="s">
        <v>562</v>
      </c>
      <c r="H2700" t="s">
        <v>2092</v>
      </c>
      <c r="I2700" t="s">
        <v>2093</v>
      </c>
      <c r="J2700">
        <v>212000</v>
      </c>
      <c r="K2700" t="s">
        <v>595</v>
      </c>
      <c r="L2700">
        <v>212255</v>
      </c>
      <c r="M2700">
        <v>0</v>
      </c>
      <c r="N2700" t="s">
        <v>612</v>
      </c>
      <c r="O2700" t="s">
        <v>565</v>
      </c>
      <c r="P2700">
        <v>0</v>
      </c>
      <c r="Q2700">
        <v>895327.47</v>
      </c>
      <c r="R2700">
        <v>-1856490.41</v>
      </c>
      <c r="S2700">
        <v>0</v>
      </c>
      <c r="T2700">
        <v>-961162.94</v>
      </c>
      <c r="U2700">
        <v>0</v>
      </c>
      <c r="V2700">
        <v>0</v>
      </c>
      <c r="W2700">
        <v>895327.47</v>
      </c>
      <c r="X2700">
        <v>-1856490.41</v>
      </c>
      <c r="Y2700">
        <v>0</v>
      </c>
      <c r="Z2700">
        <v>-961162.94</v>
      </c>
      <c r="AA2700">
        <v>0</v>
      </c>
    </row>
    <row r="2701" spans="1:27" ht="15" customHeight="1" x14ac:dyDescent="0.25">
      <c r="A2701" s="37" t="str">
        <f t="shared" si="126"/>
        <v>LEESCFIgnore</v>
      </c>
      <c r="B2701" s="37" t="str">
        <f>VLOOKUP(L2701,Mapping!D:F,3,0)</f>
        <v>Ignore</v>
      </c>
      <c r="C2701" s="37" t="str">
        <f>VLOOKUP(L2701,Mapping!D:G,4,0)</f>
        <v>Ignore</v>
      </c>
      <c r="D2701" s="38">
        <f t="shared" si="127"/>
        <v>-2.4203902999999999E-2</v>
      </c>
      <c r="E2701" s="38">
        <f t="shared" si="128"/>
        <v>6.3955649999999998E-3</v>
      </c>
      <c r="F2701" s="37" t="str">
        <f>VLOOKUP(L2701,Mapping!D:H,5,0)</f>
        <v>AUM</v>
      </c>
      <c r="G2701" t="s">
        <v>562</v>
      </c>
      <c r="H2701" t="s">
        <v>2092</v>
      </c>
      <c r="I2701" t="s">
        <v>2093</v>
      </c>
      <c r="J2701">
        <v>212000</v>
      </c>
      <c r="K2701" t="s">
        <v>595</v>
      </c>
      <c r="L2701">
        <v>212271</v>
      </c>
      <c r="M2701">
        <v>0</v>
      </c>
      <c r="N2701" t="s">
        <v>614</v>
      </c>
      <c r="O2701" t="s">
        <v>565</v>
      </c>
      <c r="P2701">
        <v>0</v>
      </c>
      <c r="Q2701">
        <v>305994.68</v>
      </c>
      <c r="R2701">
        <v>-242039.03</v>
      </c>
      <c r="S2701">
        <v>0</v>
      </c>
      <c r="T2701">
        <v>0</v>
      </c>
      <c r="U2701">
        <v>63955.65</v>
      </c>
      <c r="V2701">
        <v>0</v>
      </c>
      <c r="W2701">
        <v>305994.68</v>
      </c>
      <c r="X2701">
        <v>-242039.03</v>
      </c>
      <c r="Y2701">
        <v>0</v>
      </c>
      <c r="Z2701">
        <v>0</v>
      </c>
      <c r="AA2701">
        <v>63955.65</v>
      </c>
    </row>
    <row r="2702" spans="1:27" ht="15" customHeight="1" x14ac:dyDescent="0.25">
      <c r="A2702" s="37" t="str">
        <f t="shared" si="126"/>
        <v>LEESCFIgnore</v>
      </c>
      <c r="B2702" s="37" t="str">
        <f>VLOOKUP(L2702,Mapping!D:F,3,0)</f>
        <v>Ignore</v>
      </c>
      <c r="C2702" s="37" t="str">
        <f>VLOOKUP(L2702,Mapping!D:G,4,0)</f>
        <v>Ignore</v>
      </c>
      <c r="D2702" s="38">
        <f t="shared" si="127"/>
        <v>-2.4203902999999999E-2</v>
      </c>
      <c r="E2702" s="38">
        <f t="shared" si="128"/>
        <v>6.3955649999999998E-3</v>
      </c>
      <c r="F2702" s="37" t="str">
        <f>VLOOKUP(L2702,Mapping!D:H,5,0)</f>
        <v>AUM</v>
      </c>
      <c r="G2702" t="s">
        <v>562</v>
      </c>
      <c r="H2702" t="s">
        <v>2092</v>
      </c>
      <c r="I2702" t="s">
        <v>2093</v>
      </c>
      <c r="J2702">
        <v>212000</v>
      </c>
      <c r="K2702" t="s">
        <v>595</v>
      </c>
      <c r="L2702">
        <v>212272</v>
      </c>
      <c r="M2702">
        <v>0</v>
      </c>
      <c r="N2702" t="s">
        <v>615</v>
      </c>
      <c r="O2702" t="s">
        <v>565</v>
      </c>
      <c r="P2702">
        <v>0</v>
      </c>
      <c r="Q2702">
        <v>305994.68</v>
      </c>
      <c r="R2702">
        <v>-242039.03</v>
      </c>
      <c r="S2702">
        <v>0</v>
      </c>
      <c r="T2702">
        <v>0</v>
      </c>
      <c r="U2702">
        <v>63955.65</v>
      </c>
      <c r="V2702">
        <v>0</v>
      </c>
      <c r="W2702">
        <v>305994.68</v>
      </c>
      <c r="X2702">
        <v>-242039.03</v>
      </c>
      <c r="Y2702">
        <v>0</v>
      </c>
      <c r="Z2702">
        <v>0</v>
      </c>
      <c r="AA2702">
        <v>63955.65</v>
      </c>
    </row>
    <row r="2703" spans="1:27" ht="15" customHeight="1" x14ac:dyDescent="0.25">
      <c r="A2703" s="37" t="str">
        <f t="shared" si="126"/>
        <v>LEESCFIgnore</v>
      </c>
      <c r="B2703" s="37" t="str">
        <f>VLOOKUP(L2703,Mapping!D:F,3,0)</f>
        <v>Ignore</v>
      </c>
      <c r="C2703" s="37" t="str">
        <f>VLOOKUP(L2703,Mapping!D:G,4,0)</f>
        <v>Ignore</v>
      </c>
      <c r="D2703" s="38">
        <f t="shared" si="127"/>
        <v>2.4886374999999999E-2</v>
      </c>
      <c r="E2703" s="38">
        <f t="shared" si="128"/>
        <v>2.7247972999999998E-2</v>
      </c>
      <c r="F2703" s="37" t="str">
        <f>VLOOKUP(L2703,Mapping!D:H,5,0)</f>
        <v>AUM</v>
      </c>
      <c r="G2703" t="s">
        <v>562</v>
      </c>
      <c r="H2703" t="s">
        <v>2092</v>
      </c>
      <c r="I2703" t="s">
        <v>2093</v>
      </c>
      <c r="J2703">
        <v>212000</v>
      </c>
      <c r="K2703" t="s">
        <v>595</v>
      </c>
      <c r="L2703">
        <v>212427</v>
      </c>
      <c r="M2703">
        <v>0</v>
      </c>
      <c r="N2703" t="s">
        <v>682</v>
      </c>
      <c r="O2703" t="s">
        <v>565</v>
      </c>
      <c r="P2703">
        <v>0</v>
      </c>
      <c r="Q2703">
        <v>23615.98</v>
      </c>
      <c r="R2703">
        <v>0</v>
      </c>
      <c r="S2703">
        <v>248863.75</v>
      </c>
      <c r="T2703">
        <v>0</v>
      </c>
      <c r="U2703">
        <v>272479.73</v>
      </c>
      <c r="V2703">
        <v>0</v>
      </c>
      <c r="W2703">
        <v>23615.98</v>
      </c>
      <c r="X2703">
        <v>0</v>
      </c>
      <c r="Y2703">
        <v>248863.75</v>
      </c>
      <c r="Z2703">
        <v>0</v>
      </c>
      <c r="AA2703">
        <v>272479.73</v>
      </c>
    </row>
    <row r="2704" spans="1:27" ht="15" customHeight="1" x14ac:dyDescent="0.25">
      <c r="A2704" s="37" t="str">
        <f t="shared" si="126"/>
        <v>LEESCFIgnore</v>
      </c>
      <c r="B2704" s="37" t="str">
        <f>VLOOKUP(L2704,Mapping!D:F,3,0)</f>
        <v>Ignore</v>
      </c>
      <c r="C2704" s="37" t="str">
        <f>VLOOKUP(L2704,Mapping!D:G,4,0)</f>
        <v>Ignore</v>
      </c>
      <c r="D2704" s="38">
        <f t="shared" si="127"/>
        <v>9.3010500000000008E-4</v>
      </c>
      <c r="E2704" s="38">
        <f t="shared" si="128"/>
        <v>3.8894770000000006E-3</v>
      </c>
      <c r="F2704" s="37" t="str">
        <f>VLOOKUP(L2704,Mapping!D:H,5,0)</f>
        <v>AUM</v>
      </c>
      <c r="G2704" t="s">
        <v>562</v>
      </c>
      <c r="H2704" t="s">
        <v>2092</v>
      </c>
      <c r="I2704" t="s">
        <v>2093</v>
      </c>
      <c r="J2704">
        <v>212000</v>
      </c>
      <c r="K2704" t="s">
        <v>595</v>
      </c>
      <c r="L2704">
        <v>213166</v>
      </c>
      <c r="M2704">
        <v>0</v>
      </c>
      <c r="N2704" t="s">
        <v>616</v>
      </c>
      <c r="O2704" t="s">
        <v>565</v>
      </c>
      <c r="P2704">
        <v>0</v>
      </c>
      <c r="Q2704">
        <v>29593.72</v>
      </c>
      <c r="R2704">
        <v>0</v>
      </c>
      <c r="S2704">
        <v>9301.0500000000011</v>
      </c>
      <c r="T2704">
        <v>0</v>
      </c>
      <c r="U2704">
        <v>38894.770000000004</v>
      </c>
      <c r="V2704">
        <v>0</v>
      </c>
      <c r="W2704">
        <v>29593.72</v>
      </c>
      <c r="X2704">
        <v>0</v>
      </c>
      <c r="Y2704">
        <v>9301.0500000000011</v>
      </c>
      <c r="Z2704">
        <v>0</v>
      </c>
      <c r="AA2704">
        <v>38894.770000000004</v>
      </c>
    </row>
    <row r="2705" spans="1:27" ht="15" customHeight="1" x14ac:dyDescent="0.25">
      <c r="A2705" s="37" t="str">
        <f t="shared" si="126"/>
        <v>LEESCFIgnore</v>
      </c>
      <c r="B2705" s="37" t="str">
        <f>VLOOKUP(L2705,Mapping!D:F,3,0)</f>
        <v>Ignore</v>
      </c>
      <c r="C2705" s="37" t="str">
        <f>VLOOKUP(L2705,Mapping!D:G,4,0)</f>
        <v>Ignore</v>
      </c>
      <c r="D2705" s="38">
        <f t="shared" si="127"/>
        <v>9.172187E-3</v>
      </c>
      <c r="E2705" s="38">
        <f t="shared" si="128"/>
        <v>9.1961679999999994E-3</v>
      </c>
      <c r="F2705" s="37" t="str">
        <f>VLOOKUP(L2705,Mapping!D:H,5,0)</f>
        <v>AUM</v>
      </c>
      <c r="G2705" t="s">
        <v>562</v>
      </c>
      <c r="H2705" t="s">
        <v>2092</v>
      </c>
      <c r="I2705" t="s">
        <v>2093</v>
      </c>
      <c r="J2705">
        <v>212000</v>
      </c>
      <c r="K2705" t="s">
        <v>595</v>
      </c>
      <c r="L2705">
        <v>214100</v>
      </c>
      <c r="M2705">
        <v>0</v>
      </c>
      <c r="N2705" t="s">
        <v>858</v>
      </c>
      <c r="O2705" t="s">
        <v>565</v>
      </c>
      <c r="P2705">
        <v>0</v>
      </c>
      <c r="Q2705">
        <v>239.81</v>
      </c>
      <c r="R2705">
        <v>0</v>
      </c>
      <c r="S2705">
        <v>91721.87</v>
      </c>
      <c r="T2705">
        <v>0</v>
      </c>
      <c r="U2705">
        <v>91961.68</v>
      </c>
      <c r="V2705">
        <v>0</v>
      </c>
      <c r="W2705">
        <v>239.81</v>
      </c>
      <c r="X2705">
        <v>0</v>
      </c>
      <c r="Y2705">
        <v>91721.87</v>
      </c>
      <c r="Z2705">
        <v>0</v>
      </c>
      <c r="AA2705">
        <v>91961.68</v>
      </c>
    </row>
    <row r="2706" spans="1:27" ht="15" customHeight="1" x14ac:dyDescent="0.25">
      <c r="A2706" s="37" t="str">
        <f t="shared" si="126"/>
        <v>LEESCFIgnore</v>
      </c>
      <c r="B2706" s="37" t="str">
        <f>VLOOKUP(L2706,Mapping!D:F,3,0)</f>
        <v>Ignore</v>
      </c>
      <c r="C2706" s="37" t="str">
        <f>VLOOKUP(L2706,Mapping!D:G,4,0)</f>
        <v>Ignore</v>
      </c>
      <c r="D2706" s="38">
        <f t="shared" si="127"/>
        <v>0</v>
      </c>
      <c r="E2706" s="38">
        <f t="shared" si="128"/>
        <v>1.0000000000000001E-9</v>
      </c>
      <c r="F2706" s="37" t="str">
        <f>VLOOKUP(L2706,Mapping!D:H,5,0)</f>
        <v>AUM</v>
      </c>
      <c r="G2706" t="s">
        <v>562</v>
      </c>
      <c r="H2706" t="s">
        <v>2092</v>
      </c>
      <c r="I2706" t="s">
        <v>2093</v>
      </c>
      <c r="J2706">
        <v>212000</v>
      </c>
      <c r="K2706" t="s">
        <v>595</v>
      </c>
      <c r="L2706">
        <v>214105</v>
      </c>
      <c r="M2706">
        <v>0</v>
      </c>
      <c r="N2706" t="s">
        <v>2263</v>
      </c>
      <c r="O2706" t="s">
        <v>565</v>
      </c>
      <c r="P2706">
        <v>0</v>
      </c>
      <c r="Q2706">
        <v>0.01</v>
      </c>
      <c r="R2706">
        <v>0</v>
      </c>
      <c r="S2706">
        <v>0</v>
      </c>
      <c r="T2706">
        <v>0</v>
      </c>
      <c r="U2706">
        <v>0.01</v>
      </c>
      <c r="V2706">
        <v>0</v>
      </c>
      <c r="W2706">
        <v>0.01</v>
      </c>
      <c r="X2706">
        <v>0</v>
      </c>
      <c r="Y2706">
        <v>0</v>
      </c>
      <c r="Z2706">
        <v>0</v>
      </c>
      <c r="AA2706">
        <v>0.01</v>
      </c>
    </row>
    <row r="2707" spans="1:27" ht="15" customHeight="1" x14ac:dyDescent="0.25">
      <c r="A2707" s="37" t="str">
        <f t="shared" si="126"/>
        <v>LEESCFIgnore</v>
      </c>
      <c r="B2707" s="37" t="str">
        <f>VLOOKUP(L2707,Mapping!D:F,3,0)</f>
        <v>Ignore</v>
      </c>
      <c r="C2707" s="37" t="str">
        <f>VLOOKUP(L2707,Mapping!D:G,4,0)</f>
        <v>Ignore</v>
      </c>
      <c r="D2707" s="38">
        <f t="shared" si="127"/>
        <v>-0.27603799800000001</v>
      </c>
      <c r="E2707" s="38">
        <f t="shared" si="128"/>
        <v>6.3955477999999996E-2</v>
      </c>
      <c r="F2707" s="37" t="str">
        <f>VLOOKUP(L2707,Mapping!D:H,5,0)</f>
        <v>AUM</v>
      </c>
      <c r="G2707" t="s">
        <v>562</v>
      </c>
      <c r="H2707" t="s">
        <v>2092</v>
      </c>
      <c r="I2707" t="s">
        <v>2093</v>
      </c>
      <c r="J2707">
        <v>213000</v>
      </c>
      <c r="K2707" t="s">
        <v>617</v>
      </c>
      <c r="L2707">
        <v>213500</v>
      </c>
      <c r="M2707">
        <v>0</v>
      </c>
      <c r="N2707" t="s">
        <v>618</v>
      </c>
      <c r="O2707" t="s">
        <v>565</v>
      </c>
      <c r="P2707">
        <v>0</v>
      </c>
      <c r="Q2707">
        <v>3399934.76</v>
      </c>
      <c r="R2707">
        <v>-2760379.98</v>
      </c>
      <c r="S2707">
        <v>0</v>
      </c>
      <c r="T2707">
        <v>0</v>
      </c>
      <c r="U2707">
        <v>639554.78</v>
      </c>
      <c r="V2707">
        <v>0</v>
      </c>
      <c r="W2707">
        <v>3399934.76</v>
      </c>
      <c r="X2707">
        <v>-2760379.98</v>
      </c>
      <c r="Y2707">
        <v>0</v>
      </c>
      <c r="Z2707">
        <v>0</v>
      </c>
      <c r="AA2707">
        <v>639554.78</v>
      </c>
    </row>
    <row r="2708" spans="1:27" ht="15" customHeight="1" x14ac:dyDescent="0.25">
      <c r="A2708" s="37" t="str">
        <f t="shared" si="126"/>
        <v>LEESCFIgnore</v>
      </c>
      <c r="B2708" s="37" t="str">
        <f>VLOOKUP(L2708,Mapping!D:F,3,0)</f>
        <v>Ignore</v>
      </c>
      <c r="C2708" s="37" t="str">
        <f>VLOOKUP(L2708,Mapping!D:G,4,0)</f>
        <v>Ignore</v>
      </c>
      <c r="D2708" s="38">
        <f t="shared" si="127"/>
        <v>1.160314E-2</v>
      </c>
      <c r="E2708" s="38">
        <f t="shared" si="128"/>
        <v>8.8476170000000003E-3</v>
      </c>
      <c r="F2708" s="37" t="str">
        <f>VLOOKUP(L2708,Mapping!D:H,5,0)</f>
        <v>AUM</v>
      </c>
      <c r="G2708" t="s">
        <v>562</v>
      </c>
      <c r="H2708" t="s">
        <v>2092</v>
      </c>
      <c r="I2708" t="s">
        <v>2093</v>
      </c>
      <c r="J2708">
        <v>220000</v>
      </c>
      <c r="K2708" t="s">
        <v>619</v>
      </c>
      <c r="L2708">
        <v>210125</v>
      </c>
      <c r="M2708">
        <v>0</v>
      </c>
      <c r="N2708" t="s">
        <v>1283</v>
      </c>
      <c r="O2708" t="s">
        <v>565</v>
      </c>
      <c r="P2708">
        <v>-27555.23</v>
      </c>
      <c r="Q2708">
        <v>0</v>
      </c>
      <c r="R2708">
        <v>0</v>
      </c>
      <c r="S2708">
        <v>116031.4</v>
      </c>
      <c r="T2708">
        <v>0</v>
      </c>
      <c r="U2708">
        <v>88476.17</v>
      </c>
      <c r="V2708">
        <v>-27555.23</v>
      </c>
      <c r="W2708">
        <v>0</v>
      </c>
      <c r="X2708">
        <v>0</v>
      </c>
      <c r="Y2708">
        <v>116031.4</v>
      </c>
      <c r="Z2708">
        <v>0</v>
      </c>
      <c r="AA2708">
        <v>88476.17</v>
      </c>
    </row>
    <row r="2709" spans="1:27" ht="15" customHeight="1" x14ac:dyDescent="0.25">
      <c r="A2709" s="37" t="str">
        <f t="shared" si="126"/>
        <v>LEESCF1.2</v>
      </c>
      <c r="B2709" s="37">
        <f>VLOOKUP(L2709,Mapping!D:F,3,0)</f>
        <v>1.2</v>
      </c>
      <c r="C2709" s="37" t="str">
        <f>VLOOKUP(L2709,Mapping!D:G,4,0)</f>
        <v>Ignore</v>
      </c>
      <c r="D2709" s="38">
        <f t="shared" si="127"/>
        <v>66.753188371000007</v>
      </c>
      <c r="E2709" s="38">
        <f t="shared" si="128"/>
        <v>174.084503356</v>
      </c>
      <c r="F2709" s="37">
        <f>VLOOKUP(L2709,Mapping!D:H,5,0)</f>
        <v>0</v>
      </c>
      <c r="G2709" t="s">
        <v>562</v>
      </c>
      <c r="H2709" t="s">
        <v>2092</v>
      </c>
      <c r="I2709" t="s">
        <v>2093</v>
      </c>
      <c r="J2709">
        <v>301000</v>
      </c>
      <c r="K2709" t="s">
        <v>624</v>
      </c>
      <c r="L2709">
        <v>310000</v>
      </c>
      <c r="M2709">
        <v>0</v>
      </c>
      <c r="N2709" t="s">
        <v>625</v>
      </c>
      <c r="O2709" t="s">
        <v>565</v>
      </c>
      <c r="P2709">
        <v>0</v>
      </c>
      <c r="Q2709">
        <v>1073313149.85</v>
      </c>
      <c r="R2709">
        <v>0</v>
      </c>
      <c r="S2709">
        <v>667531883.71000004</v>
      </c>
      <c r="T2709">
        <v>0</v>
      </c>
      <c r="U2709">
        <v>1740845033.5599999</v>
      </c>
      <c r="V2709">
        <v>0</v>
      </c>
      <c r="W2709">
        <v>1073313149.85</v>
      </c>
      <c r="X2709">
        <v>0</v>
      </c>
      <c r="Y2709">
        <v>667531883.71000004</v>
      </c>
      <c r="Z2709">
        <v>0</v>
      </c>
      <c r="AA2709">
        <v>1740845033.5599999</v>
      </c>
    </row>
    <row r="2710" spans="1:27" ht="15" customHeight="1" x14ac:dyDescent="0.25">
      <c r="A2710" s="37" t="str">
        <f t="shared" si="126"/>
        <v>LEESCFIgnore</v>
      </c>
      <c r="B2710" s="37" t="str">
        <f>VLOOKUP(L2710,Mapping!D:F,3,0)</f>
        <v>Ignore</v>
      </c>
      <c r="C2710" s="37" t="str">
        <f>VLOOKUP(L2710,Mapping!D:G,4,0)</f>
        <v>Ignore</v>
      </c>
      <c r="D2710" s="38">
        <f t="shared" si="127"/>
        <v>0</v>
      </c>
      <c r="E2710" s="38">
        <f t="shared" si="128"/>
        <v>-0.15329715299999999</v>
      </c>
      <c r="F2710" s="37">
        <f>VLOOKUP(L2710,Mapping!D:H,5,0)</f>
        <v>0</v>
      </c>
      <c r="G2710" t="s">
        <v>562</v>
      </c>
      <c r="H2710" t="s">
        <v>2092</v>
      </c>
      <c r="I2710" t="s">
        <v>2093</v>
      </c>
      <c r="J2710">
        <v>303000</v>
      </c>
      <c r="K2710" t="s">
        <v>626</v>
      </c>
      <c r="L2710">
        <v>303100</v>
      </c>
      <c r="M2710">
        <v>0</v>
      </c>
      <c r="N2710" t="s">
        <v>2264</v>
      </c>
      <c r="O2710" t="s">
        <v>565</v>
      </c>
      <c r="P2710">
        <v>-1532971.53</v>
      </c>
      <c r="Q2710">
        <v>0</v>
      </c>
      <c r="R2710">
        <v>0</v>
      </c>
      <c r="S2710">
        <v>0</v>
      </c>
      <c r="T2710">
        <v>-1532971.53</v>
      </c>
      <c r="U2710">
        <v>0</v>
      </c>
      <c r="V2710">
        <v>-1532971.53</v>
      </c>
      <c r="W2710">
        <v>0</v>
      </c>
      <c r="X2710">
        <v>0</v>
      </c>
      <c r="Y2710">
        <v>0</v>
      </c>
      <c r="Z2710">
        <v>-1532971.53</v>
      </c>
      <c r="AA2710">
        <v>0</v>
      </c>
    </row>
    <row r="2711" spans="1:27" ht="15" customHeight="1" x14ac:dyDescent="0.25">
      <c r="A2711" s="37" t="str">
        <f t="shared" si="126"/>
        <v>LEESCFIgnore</v>
      </c>
      <c r="B2711" s="37" t="str">
        <f>VLOOKUP(L2711,Mapping!D:F,3,0)</f>
        <v>Ignore</v>
      </c>
      <c r="C2711" s="37" t="str">
        <f>VLOOKUP(L2711,Mapping!D:G,4,0)</f>
        <v>Ignore</v>
      </c>
      <c r="D2711" s="38">
        <f t="shared" si="127"/>
        <v>0</v>
      </c>
      <c r="E2711" s="38">
        <f t="shared" si="128"/>
        <v>25.129734952</v>
      </c>
      <c r="F2711" s="37">
        <f>VLOOKUP(L2711,Mapping!D:H,5,0)</f>
        <v>0</v>
      </c>
      <c r="G2711" t="s">
        <v>562</v>
      </c>
      <c r="H2711" t="s">
        <v>2092</v>
      </c>
      <c r="I2711" t="s">
        <v>2093</v>
      </c>
      <c r="J2711">
        <v>303000</v>
      </c>
      <c r="K2711" t="s">
        <v>626</v>
      </c>
      <c r="L2711">
        <v>303166</v>
      </c>
      <c r="M2711">
        <v>0</v>
      </c>
      <c r="N2711" t="s">
        <v>2265</v>
      </c>
      <c r="O2711" t="s">
        <v>565</v>
      </c>
      <c r="P2711">
        <v>0</v>
      </c>
      <c r="Q2711">
        <v>251297349.52000001</v>
      </c>
      <c r="R2711">
        <v>0</v>
      </c>
      <c r="S2711">
        <v>0</v>
      </c>
      <c r="T2711">
        <v>0</v>
      </c>
      <c r="U2711">
        <v>251297349.52000001</v>
      </c>
      <c r="V2711">
        <v>0</v>
      </c>
      <c r="W2711">
        <v>251297349.52000001</v>
      </c>
      <c r="X2711">
        <v>0</v>
      </c>
      <c r="Y2711">
        <v>0</v>
      </c>
      <c r="Z2711">
        <v>0</v>
      </c>
      <c r="AA2711">
        <v>251297349.52000001</v>
      </c>
    </row>
    <row r="2712" spans="1:27" ht="15" customHeight="1" x14ac:dyDescent="0.25">
      <c r="A2712" s="37" t="str">
        <f t="shared" si="126"/>
        <v>LEESCFIgnore</v>
      </c>
      <c r="B2712" s="37" t="str">
        <f>VLOOKUP(L2712,Mapping!D:F,3,0)</f>
        <v>Ignore</v>
      </c>
      <c r="C2712" s="37" t="str">
        <f>VLOOKUP(L2712,Mapping!D:G,4,0)</f>
        <v>Ignore</v>
      </c>
      <c r="D2712" s="38">
        <f t="shared" si="127"/>
        <v>94.131340909000002</v>
      </c>
      <c r="E2712" s="38">
        <f t="shared" si="128"/>
        <v>105.720401141</v>
      </c>
      <c r="F2712" s="37">
        <f>VLOOKUP(L2712,Mapping!D:H,5,0)</f>
        <v>0</v>
      </c>
      <c r="G2712" t="s">
        <v>562</v>
      </c>
      <c r="H2712" t="s">
        <v>2092</v>
      </c>
      <c r="I2712" t="s">
        <v>2093</v>
      </c>
      <c r="J2712">
        <v>303000</v>
      </c>
      <c r="K2712" t="s">
        <v>626</v>
      </c>
      <c r="L2712">
        <v>303201</v>
      </c>
      <c r="M2712">
        <v>0</v>
      </c>
      <c r="N2712" t="s">
        <v>627</v>
      </c>
      <c r="O2712" t="s">
        <v>565</v>
      </c>
      <c r="P2712">
        <v>0</v>
      </c>
      <c r="Q2712">
        <v>115890602.31999999</v>
      </c>
      <c r="R2712">
        <v>0</v>
      </c>
      <c r="S2712">
        <v>941313409.09000003</v>
      </c>
      <c r="T2712">
        <v>0</v>
      </c>
      <c r="U2712">
        <v>1057204011.41</v>
      </c>
      <c r="V2712">
        <v>0</v>
      </c>
      <c r="W2712">
        <v>115890602.31999999</v>
      </c>
      <c r="X2712">
        <v>0</v>
      </c>
      <c r="Y2712">
        <v>941313409.09000003</v>
      </c>
      <c r="Z2712">
        <v>0</v>
      </c>
      <c r="AA2712">
        <v>1057204011.41</v>
      </c>
    </row>
    <row r="2713" spans="1:27" ht="15" customHeight="1" x14ac:dyDescent="0.25">
      <c r="A2713" s="37" t="str">
        <f t="shared" si="126"/>
        <v>LEESCFIgnore</v>
      </c>
      <c r="B2713" s="37" t="str">
        <f>VLOOKUP(L2713,Mapping!D:F,3,0)</f>
        <v>Ignore</v>
      </c>
      <c r="C2713" s="37" t="str">
        <f>VLOOKUP(L2713,Mapping!D:G,4,0)</f>
        <v>Ignore</v>
      </c>
      <c r="D2713" s="38">
        <f t="shared" si="127"/>
        <v>2.1178089789999999</v>
      </c>
      <c r="E2713" s="38">
        <f t="shared" si="128"/>
        <v>-0.77489345499999995</v>
      </c>
      <c r="F2713" s="37">
        <f>VLOOKUP(L2713,Mapping!D:H,5,0)</f>
        <v>0</v>
      </c>
      <c r="G2713" t="s">
        <v>562</v>
      </c>
      <c r="H2713" t="s">
        <v>2092</v>
      </c>
      <c r="I2713" t="s">
        <v>2093</v>
      </c>
      <c r="J2713">
        <v>303000</v>
      </c>
      <c r="K2713" t="s">
        <v>626</v>
      </c>
      <c r="L2713">
        <v>303202</v>
      </c>
      <c r="M2713">
        <v>0</v>
      </c>
      <c r="N2713" t="s">
        <v>628</v>
      </c>
      <c r="O2713" t="s">
        <v>565</v>
      </c>
      <c r="P2713">
        <v>-28927024.34</v>
      </c>
      <c r="Q2713">
        <v>0</v>
      </c>
      <c r="R2713">
        <v>0</v>
      </c>
      <c r="S2713">
        <v>21178089.789999999</v>
      </c>
      <c r="T2713">
        <v>-7748934.5499999998</v>
      </c>
      <c r="U2713">
        <v>0</v>
      </c>
      <c r="V2713">
        <v>-28927024.34</v>
      </c>
      <c r="W2713">
        <v>0</v>
      </c>
      <c r="X2713">
        <v>0</v>
      </c>
      <c r="Y2713">
        <v>21178089.789999999</v>
      </c>
      <c r="Z2713">
        <v>-7748934.5499999998</v>
      </c>
      <c r="AA2713">
        <v>0</v>
      </c>
    </row>
    <row r="2714" spans="1:27" ht="15" customHeight="1" x14ac:dyDescent="0.25">
      <c r="A2714" s="37" t="str">
        <f t="shared" si="126"/>
        <v>LEESCFIgnore</v>
      </c>
      <c r="B2714" s="37" t="str">
        <f>VLOOKUP(L2714,Mapping!D:F,3,0)</f>
        <v>Ignore</v>
      </c>
      <c r="C2714" s="37" t="str">
        <f>VLOOKUP(L2714,Mapping!D:G,4,0)</f>
        <v>Ignore</v>
      </c>
      <c r="D2714" s="38">
        <f t="shared" si="127"/>
        <v>56.888282558000007</v>
      </c>
      <c r="E2714" s="38">
        <f t="shared" si="128"/>
        <v>78.073060957999999</v>
      </c>
      <c r="F2714" s="37">
        <f>VLOOKUP(L2714,Mapping!D:H,5,0)</f>
        <v>0</v>
      </c>
      <c r="G2714" t="s">
        <v>562</v>
      </c>
      <c r="H2714" t="s">
        <v>2092</v>
      </c>
      <c r="I2714" t="s">
        <v>2093</v>
      </c>
      <c r="J2714">
        <v>303000</v>
      </c>
      <c r="K2714" t="s">
        <v>626</v>
      </c>
      <c r="L2714">
        <v>303245</v>
      </c>
      <c r="M2714">
        <v>0</v>
      </c>
      <c r="N2714" t="s">
        <v>629</v>
      </c>
      <c r="O2714" t="s">
        <v>565</v>
      </c>
      <c r="P2714">
        <v>0</v>
      </c>
      <c r="Q2714">
        <v>211847784</v>
      </c>
      <c r="R2714">
        <v>0</v>
      </c>
      <c r="S2714">
        <v>568882825.58000004</v>
      </c>
      <c r="T2714">
        <v>0</v>
      </c>
      <c r="U2714">
        <v>780730609.58000004</v>
      </c>
      <c r="V2714">
        <v>0</v>
      </c>
      <c r="W2714">
        <v>211847784</v>
      </c>
      <c r="X2714">
        <v>0</v>
      </c>
      <c r="Y2714">
        <v>568882825.58000004</v>
      </c>
      <c r="Z2714">
        <v>0</v>
      </c>
      <c r="AA2714">
        <v>780730609.58000004</v>
      </c>
    </row>
    <row r="2715" spans="1:27" ht="15" customHeight="1" x14ac:dyDescent="0.25">
      <c r="A2715" s="37" t="str">
        <f t="shared" si="126"/>
        <v>LEESCFIgnore</v>
      </c>
      <c r="B2715" s="37" t="str">
        <f>VLOOKUP(L2715,Mapping!D:F,3,0)</f>
        <v>Ignore</v>
      </c>
      <c r="C2715" s="37" t="str">
        <f>VLOOKUP(L2715,Mapping!D:G,4,0)</f>
        <v>Ignore</v>
      </c>
      <c r="D2715" s="38">
        <f t="shared" si="127"/>
        <v>0.33654967400000002</v>
      </c>
      <c r="E2715" s="38">
        <f t="shared" si="128"/>
        <v>1.1475898250000001</v>
      </c>
      <c r="F2715" s="37">
        <f>VLOOKUP(L2715,Mapping!D:H,5,0)</f>
        <v>0</v>
      </c>
      <c r="G2715" t="s">
        <v>562</v>
      </c>
      <c r="H2715" t="s">
        <v>2092</v>
      </c>
      <c r="I2715" t="s">
        <v>2093</v>
      </c>
      <c r="J2715">
        <v>303000</v>
      </c>
      <c r="K2715" t="s">
        <v>626</v>
      </c>
      <c r="L2715">
        <v>303246</v>
      </c>
      <c r="M2715">
        <v>0</v>
      </c>
      <c r="N2715" t="s">
        <v>630</v>
      </c>
      <c r="O2715" t="s">
        <v>565</v>
      </c>
      <c r="P2715">
        <v>0</v>
      </c>
      <c r="Q2715">
        <v>8110401.5099999998</v>
      </c>
      <c r="R2715">
        <v>0</v>
      </c>
      <c r="S2715">
        <v>3365496.74</v>
      </c>
      <c r="T2715">
        <v>0</v>
      </c>
      <c r="U2715">
        <v>11475898.25</v>
      </c>
      <c r="V2715">
        <v>0</v>
      </c>
      <c r="W2715">
        <v>8110401.5099999998</v>
      </c>
      <c r="X2715">
        <v>0</v>
      </c>
      <c r="Y2715">
        <v>3365496.74</v>
      </c>
      <c r="Z2715">
        <v>0</v>
      </c>
      <c r="AA2715">
        <v>11475898.25</v>
      </c>
    </row>
    <row r="2716" spans="1:27" ht="15" customHeight="1" x14ac:dyDescent="0.25">
      <c r="A2716" s="37" t="str">
        <f t="shared" si="126"/>
        <v>LEESCFIgnore</v>
      </c>
      <c r="B2716" s="37" t="str">
        <f>VLOOKUP(L2716,Mapping!D:F,3,0)</f>
        <v>Ignore</v>
      </c>
      <c r="C2716" s="37" t="str">
        <f>VLOOKUP(L2716,Mapping!D:G,4,0)</f>
        <v>Ignore</v>
      </c>
      <c r="D2716" s="38">
        <f t="shared" si="127"/>
        <v>0</v>
      </c>
      <c r="E2716" s="38">
        <f t="shared" si="128"/>
        <v>12.016042172000001</v>
      </c>
      <c r="F2716" s="37">
        <f>VLOOKUP(L2716,Mapping!D:H,5,0)</f>
        <v>0</v>
      </c>
      <c r="G2716" t="s">
        <v>562</v>
      </c>
      <c r="H2716" t="s">
        <v>2092</v>
      </c>
      <c r="I2716" t="s">
        <v>2093</v>
      </c>
      <c r="J2716">
        <v>303000</v>
      </c>
      <c r="K2716" t="s">
        <v>626</v>
      </c>
      <c r="L2716">
        <v>303301</v>
      </c>
      <c r="M2716">
        <v>0</v>
      </c>
      <c r="N2716" t="s">
        <v>2266</v>
      </c>
      <c r="O2716" t="s">
        <v>565</v>
      </c>
      <c r="P2716">
        <v>0</v>
      </c>
      <c r="Q2716">
        <v>120160421.72</v>
      </c>
      <c r="R2716">
        <v>0</v>
      </c>
      <c r="S2716">
        <v>0</v>
      </c>
      <c r="T2716">
        <v>0</v>
      </c>
      <c r="U2716">
        <v>120160421.72</v>
      </c>
      <c r="V2716">
        <v>0</v>
      </c>
      <c r="W2716">
        <v>120160421.72</v>
      </c>
      <c r="X2716">
        <v>0</v>
      </c>
      <c r="Y2716">
        <v>0</v>
      </c>
      <c r="Z2716">
        <v>0</v>
      </c>
      <c r="AA2716">
        <v>120160421.72</v>
      </c>
    </row>
    <row r="2717" spans="1:27" ht="15" customHeight="1" x14ac:dyDescent="0.25">
      <c r="A2717" s="37" t="str">
        <f t="shared" si="126"/>
        <v>LEESCFIgnore</v>
      </c>
      <c r="B2717" s="37" t="str">
        <f>VLOOKUP(L2717,Mapping!D:F,3,0)</f>
        <v>Ignore</v>
      </c>
      <c r="C2717" s="37" t="str">
        <f>VLOOKUP(L2717,Mapping!D:G,4,0)</f>
        <v>Ignore</v>
      </c>
      <c r="D2717" s="38">
        <f t="shared" si="127"/>
        <v>0</v>
      </c>
      <c r="E2717" s="38">
        <f t="shared" si="128"/>
        <v>1.0526545730000001</v>
      </c>
      <c r="F2717" s="37">
        <f>VLOOKUP(L2717,Mapping!D:H,5,0)</f>
        <v>0</v>
      </c>
      <c r="G2717" t="s">
        <v>562</v>
      </c>
      <c r="H2717" t="s">
        <v>2092</v>
      </c>
      <c r="I2717" t="s">
        <v>2093</v>
      </c>
      <c r="J2717">
        <v>303000</v>
      </c>
      <c r="K2717" t="s">
        <v>626</v>
      </c>
      <c r="L2717">
        <v>303302</v>
      </c>
      <c r="M2717">
        <v>0</v>
      </c>
      <c r="N2717" t="s">
        <v>950</v>
      </c>
      <c r="O2717" t="s">
        <v>565</v>
      </c>
      <c r="P2717">
        <v>0</v>
      </c>
      <c r="Q2717">
        <v>10526545.73</v>
      </c>
      <c r="R2717">
        <v>0</v>
      </c>
      <c r="S2717">
        <v>0</v>
      </c>
      <c r="T2717">
        <v>0</v>
      </c>
      <c r="U2717">
        <v>10526545.73</v>
      </c>
      <c r="V2717">
        <v>0</v>
      </c>
      <c r="W2717">
        <v>10526545.73</v>
      </c>
      <c r="X2717">
        <v>0</v>
      </c>
      <c r="Y2717">
        <v>0</v>
      </c>
      <c r="Z2717">
        <v>0</v>
      </c>
      <c r="AA2717">
        <v>10526545.73</v>
      </c>
    </row>
    <row r="2718" spans="1:27" ht="15" customHeight="1" x14ac:dyDescent="0.25">
      <c r="A2718" s="37" t="str">
        <f t="shared" si="126"/>
        <v>LEESCFIgnore</v>
      </c>
      <c r="B2718" s="37" t="str">
        <f>VLOOKUP(L2718,Mapping!D:F,3,0)</f>
        <v>Ignore</v>
      </c>
      <c r="C2718" s="37" t="str">
        <f>VLOOKUP(L2718,Mapping!D:G,4,0)</f>
        <v>Ignore</v>
      </c>
      <c r="D2718" s="38">
        <f t="shared" si="127"/>
        <v>0</v>
      </c>
      <c r="E2718" s="38">
        <f t="shared" si="128"/>
        <v>-2.3171314030000003</v>
      </c>
      <c r="F2718" s="37">
        <f>VLOOKUP(L2718,Mapping!D:H,5,0)</f>
        <v>0</v>
      </c>
      <c r="G2718" t="s">
        <v>562</v>
      </c>
      <c r="H2718" t="s">
        <v>2092</v>
      </c>
      <c r="I2718" t="s">
        <v>2093</v>
      </c>
      <c r="J2718">
        <v>303000</v>
      </c>
      <c r="K2718" t="s">
        <v>626</v>
      </c>
      <c r="L2718">
        <v>303345</v>
      </c>
      <c r="M2718">
        <v>0</v>
      </c>
      <c r="N2718" t="s">
        <v>2267</v>
      </c>
      <c r="O2718" t="s">
        <v>565</v>
      </c>
      <c r="P2718">
        <v>-23171314.030000001</v>
      </c>
      <c r="Q2718">
        <v>0</v>
      </c>
      <c r="R2718">
        <v>0</v>
      </c>
      <c r="S2718">
        <v>0</v>
      </c>
      <c r="T2718">
        <v>-23171314.030000001</v>
      </c>
      <c r="U2718">
        <v>0</v>
      </c>
      <c r="V2718">
        <v>-23171314.030000001</v>
      </c>
      <c r="W2718">
        <v>0</v>
      </c>
      <c r="X2718">
        <v>0</v>
      </c>
      <c r="Y2718">
        <v>0</v>
      </c>
      <c r="Z2718">
        <v>-23171314.030000001</v>
      </c>
      <c r="AA2718">
        <v>0</v>
      </c>
    </row>
    <row r="2719" spans="1:27" ht="15" customHeight="1" x14ac:dyDescent="0.25">
      <c r="A2719" s="37" t="str">
        <f t="shared" si="126"/>
        <v>LEESCFIgnore</v>
      </c>
      <c r="B2719" s="37" t="str">
        <f>VLOOKUP(L2719,Mapping!D:F,3,0)</f>
        <v>Ignore</v>
      </c>
      <c r="C2719" s="37" t="str">
        <f>VLOOKUP(L2719,Mapping!D:G,4,0)</f>
        <v>Ignore</v>
      </c>
      <c r="D2719" s="38">
        <f t="shared" si="127"/>
        <v>0</v>
      </c>
      <c r="E2719" s="38">
        <f t="shared" si="128"/>
        <v>2.0497514000000001E-2</v>
      </c>
      <c r="F2719" s="37">
        <f>VLOOKUP(L2719,Mapping!D:H,5,0)</f>
        <v>0</v>
      </c>
      <c r="G2719" t="s">
        <v>562</v>
      </c>
      <c r="H2719" t="s">
        <v>2092</v>
      </c>
      <c r="I2719" t="s">
        <v>2093</v>
      </c>
      <c r="J2719">
        <v>303000</v>
      </c>
      <c r="K2719" t="s">
        <v>626</v>
      </c>
      <c r="L2719">
        <v>303346</v>
      </c>
      <c r="M2719">
        <v>0</v>
      </c>
      <c r="N2719" t="s">
        <v>952</v>
      </c>
      <c r="O2719" t="s">
        <v>565</v>
      </c>
      <c r="P2719">
        <v>0</v>
      </c>
      <c r="Q2719">
        <v>204975.14</v>
      </c>
      <c r="R2719">
        <v>0</v>
      </c>
      <c r="S2719">
        <v>0</v>
      </c>
      <c r="T2719">
        <v>0</v>
      </c>
      <c r="U2719">
        <v>204975.14</v>
      </c>
      <c r="V2719">
        <v>0</v>
      </c>
      <c r="W2719">
        <v>204975.14</v>
      </c>
      <c r="X2719">
        <v>0</v>
      </c>
      <c r="Y2719">
        <v>0</v>
      </c>
      <c r="Z2719">
        <v>0</v>
      </c>
      <c r="AA2719">
        <v>204975.14</v>
      </c>
    </row>
    <row r="2720" spans="1:27" ht="15" customHeight="1" x14ac:dyDescent="0.25">
      <c r="A2720" s="37" t="str">
        <f t="shared" si="126"/>
        <v>LEESCFIgnore</v>
      </c>
      <c r="B2720" s="37" t="str">
        <f>VLOOKUP(L2720,Mapping!D:F,3,0)</f>
        <v>Ignore</v>
      </c>
      <c r="C2720" s="37" t="str">
        <f>VLOOKUP(L2720,Mapping!D:G,4,0)</f>
        <v>Ignore</v>
      </c>
      <c r="D2720" s="38">
        <f t="shared" si="127"/>
        <v>0</v>
      </c>
      <c r="E2720" s="38">
        <f t="shared" si="128"/>
        <v>54.500885949999997</v>
      </c>
      <c r="F2720" s="37">
        <f>VLOOKUP(L2720,Mapping!D:H,5,0)</f>
        <v>0</v>
      </c>
      <c r="G2720" t="s">
        <v>562</v>
      </c>
      <c r="H2720" t="s">
        <v>2092</v>
      </c>
      <c r="I2720" t="s">
        <v>2093</v>
      </c>
      <c r="J2720">
        <v>303000</v>
      </c>
      <c r="K2720" t="s">
        <v>626</v>
      </c>
      <c r="L2720">
        <v>390000</v>
      </c>
      <c r="M2720">
        <v>0</v>
      </c>
      <c r="N2720" t="s">
        <v>631</v>
      </c>
      <c r="O2720" t="s">
        <v>565</v>
      </c>
      <c r="P2720">
        <v>0</v>
      </c>
      <c r="Q2720">
        <v>545008859.5</v>
      </c>
      <c r="R2720">
        <v>0</v>
      </c>
      <c r="S2720">
        <v>0</v>
      </c>
      <c r="T2720">
        <v>0</v>
      </c>
      <c r="U2720">
        <v>545008859.5</v>
      </c>
      <c r="V2720">
        <v>0</v>
      </c>
      <c r="W2720">
        <v>545008859.5</v>
      </c>
      <c r="X2720">
        <v>0</v>
      </c>
      <c r="Y2720">
        <v>0</v>
      </c>
      <c r="Z2720">
        <v>0</v>
      </c>
      <c r="AA2720">
        <v>545008859.5</v>
      </c>
    </row>
    <row r="2721" spans="1:27" ht="15" customHeight="1" x14ac:dyDescent="0.25">
      <c r="A2721" s="37" t="str">
        <f t="shared" si="126"/>
        <v>LEESCFIgnore</v>
      </c>
      <c r="B2721" s="37" t="str">
        <f>VLOOKUP(L2721,Mapping!D:F,3,0)</f>
        <v>Ignore</v>
      </c>
      <c r="C2721" s="37" t="str">
        <f>VLOOKUP(L2721,Mapping!D:G,4,0)</f>
        <v>Ignore</v>
      </c>
      <c r="D2721" s="38">
        <f t="shared" si="127"/>
        <v>0</v>
      </c>
      <c r="E2721" s="38">
        <f t="shared" si="128"/>
        <v>-0.77138367500000005</v>
      </c>
      <c r="F2721" s="37">
        <f>VLOOKUP(L2721,Mapping!D:H,5,0)</f>
        <v>0</v>
      </c>
      <c r="G2721" t="s">
        <v>562</v>
      </c>
      <c r="H2721" t="s">
        <v>2092</v>
      </c>
      <c r="I2721" t="s">
        <v>2093</v>
      </c>
      <c r="J2721">
        <v>303000</v>
      </c>
      <c r="K2721" t="s">
        <v>626</v>
      </c>
      <c r="L2721">
        <v>390001</v>
      </c>
      <c r="M2721">
        <v>0</v>
      </c>
      <c r="N2721" t="s">
        <v>632</v>
      </c>
      <c r="O2721" t="s">
        <v>565</v>
      </c>
      <c r="P2721">
        <v>-7713836.75</v>
      </c>
      <c r="Q2721">
        <v>0</v>
      </c>
      <c r="R2721">
        <v>0</v>
      </c>
      <c r="S2721">
        <v>0</v>
      </c>
      <c r="T2721">
        <v>-7713836.75</v>
      </c>
      <c r="U2721">
        <v>0</v>
      </c>
      <c r="V2721">
        <v>-7713836.75</v>
      </c>
      <c r="W2721">
        <v>0</v>
      </c>
      <c r="X2721">
        <v>0</v>
      </c>
      <c r="Y2721">
        <v>0</v>
      </c>
      <c r="Z2721">
        <v>-7713836.75</v>
      </c>
      <c r="AA2721">
        <v>0</v>
      </c>
    </row>
    <row r="2722" spans="1:27" ht="15" customHeight="1" x14ac:dyDescent="0.25">
      <c r="A2722" s="37" t="str">
        <f t="shared" si="126"/>
        <v>LEESCFIgnore</v>
      </c>
      <c r="B2722" s="37" t="str">
        <f>VLOOKUP(L2722,Mapping!D:F,3,0)</f>
        <v>Ignore</v>
      </c>
      <c r="C2722" s="37" t="str">
        <f>VLOOKUP(L2722,Mapping!D:G,4,0)</f>
        <v>Ignore</v>
      </c>
      <c r="D2722" s="38">
        <f t="shared" si="127"/>
        <v>0</v>
      </c>
      <c r="E2722" s="38">
        <f t="shared" si="128"/>
        <v>0.12087048</v>
      </c>
      <c r="F2722" s="37">
        <f>VLOOKUP(L2722,Mapping!D:H,5,0)</f>
        <v>0</v>
      </c>
      <c r="G2722" t="s">
        <v>562</v>
      </c>
      <c r="H2722" t="s">
        <v>2092</v>
      </c>
      <c r="I2722" t="s">
        <v>2093</v>
      </c>
      <c r="J2722">
        <v>303000</v>
      </c>
      <c r="K2722" t="s">
        <v>626</v>
      </c>
      <c r="L2722">
        <v>390002</v>
      </c>
      <c r="M2722">
        <v>0</v>
      </c>
      <c r="N2722" t="s">
        <v>633</v>
      </c>
      <c r="O2722" t="s">
        <v>565</v>
      </c>
      <c r="P2722">
        <v>0</v>
      </c>
      <c r="Q2722">
        <v>1208704.8</v>
      </c>
      <c r="R2722">
        <v>0</v>
      </c>
      <c r="S2722">
        <v>0</v>
      </c>
      <c r="T2722">
        <v>0</v>
      </c>
      <c r="U2722">
        <v>1208704.8</v>
      </c>
      <c r="V2722">
        <v>0</v>
      </c>
      <c r="W2722">
        <v>1208704.8</v>
      </c>
      <c r="X2722">
        <v>0</v>
      </c>
      <c r="Y2722">
        <v>0</v>
      </c>
      <c r="Z2722">
        <v>0</v>
      </c>
      <c r="AA2722">
        <v>1208704.8</v>
      </c>
    </row>
    <row r="2723" spans="1:27" ht="15" customHeight="1" x14ac:dyDescent="0.25">
      <c r="A2723" s="37" t="str">
        <f t="shared" si="126"/>
        <v>LEESCFIgnore</v>
      </c>
      <c r="B2723" s="37" t="str">
        <f>VLOOKUP(L2723,Mapping!D:F,3,0)</f>
        <v>Ignore</v>
      </c>
      <c r="C2723" s="37" t="str">
        <f>VLOOKUP(L2723,Mapping!D:G,4,0)</f>
        <v>Ignore</v>
      </c>
      <c r="D2723" s="38">
        <f t="shared" si="127"/>
        <v>0</v>
      </c>
      <c r="E2723" s="38">
        <f t="shared" si="128"/>
        <v>-1.075213403</v>
      </c>
      <c r="F2723" s="37">
        <f>VLOOKUP(L2723,Mapping!D:H,5,0)</f>
        <v>0</v>
      </c>
      <c r="G2723" t="s">
        <v>562</v>
      </c>
      <c r="H2723" t="s">
        <v>2092</v>
      </c>
      <c r="I2723" t="s">
        <v>2093</v>
      </c>
      <c r="J2723">
        <v>303000</v>
      </c>
      <c r="K2723" t="s">
        <v>626</v>
      </c>
      <c r="L2723">
        <v>390405</v>
      </c>
      <c r="M2723">
        <v>0</v>
      </c>
      <c r="N2723" t="s">
        <v>634</v>
      </c>
      <c r="O2723" t="s">
        <v>565</v>
      </c>
      <c r="P2723">
        <v>-10752134.029999999</v>
      </c>
      <c r="Q2723">
        <v>0</v>
      </c>
      <c r="R2723">
        <v>0</v>
      </c>
      <c r="S2723">
        <v>0</v>
      </c>
      <c r="T2723">
        <v>-10752134.029999999</v>
      </c>
      <c r="U2723">
        <v>0</v>
      </c>
      <c r="V2723">
        <v>-10752134.029999999</v>
      </c>
      <c r="W2723">
        <v>0</v>
      </c>
      <c r="X2723">
        <v>0</v>
      </c>
      <c r="Y2723">
        <v>0</v>
      </c>
      <c r="Z2723">
        <v>-10752134.029999999</v>
      </c>
      <c r="AA2723">
        <v>0</v>
      </c>
    </row>
    <row r="2724" spans="1:27" ht="15" customHeight="1" x14ac:dyDescent="0.25">
      <c r="A2724" s="37" t="str">
        <f t="shared" si="126"/>
        <v>LEESCFIgnore</v>
      </c>
      <c r="B2724" s="37" t="str">
        <f>VLOOKUP(L2724,Mapping!D:F,3,0)</f>
        <v>Ignore</v>
      </c>
      <c r="C2724" s="37" t="str">
        <f>VLOOKUP(L2724,Mapping!D:G,4,0)</f>
        <v>Ignore</v>
      </c>
      <c r="D2724" s="38">
        <f t="shared" si="127"/>
        <v>0</v>
      </c>
      <c r="E2724" s="38">
        <f t="shared" si="128"/>
        <v>5.4508589999999997E-3</v>
      </c>
      <c r="F2724" s="37">
        <f>VLOOKUP(L2724,Mapping!D:H,5,0)</f>
        <v>0</v>
      </c>
      <c r="G2724" t="s">
        <v>562</v>
      </c>
      <c r="H2724" t="s">
        <v>2092</v>
      </c>
      <c r="I2724" t="s">
        <v>2093</v>
      </c>
      <c r="J2724">
        <v>303000</v>
      </c>
      <c r="K2724" t="s">
        <v>626</v>
      </c>
      <c r="L2724">
        <v>390406</v>
      </c>
      <c r="M2724">
        <v>0</v>
      </c>
      <c r="N2724" t="s">
        <v>935</v>
      </c>
      <c r="O2724" t="s">
        <v>565</v>
      </c>
      <c r="P2724">
        <v>0</v>
      </c>
      <c r="Q2724">
        <v>54508.59</v>
      </c>
      <c r="R2724">
        <v>0</v>
      </c>
      <c r="S2724">
        <v>0</v>
      </c>
      <c r="T2724">
        <v>0</v>
      </c>
      <c r="U2724">
        <v>54508.59</v>
      </c>
      <c r="V2724">
        <v>0</v>
      </c>
      <c r="W2724">
        <v>54508.59</v>
      </c>
      <c r="X2724">
        <v>0</v>
      </c>
      <c r="Y2724">
        <v>0</v>
      </c>
      <c r="Z2724">
        <v>0</v>
      </c>
      <c r="AA2724">
        <v>54508.59</v>
      </c>
    </row>
    <row r="2725" spans="1:27" ht="15" customHeight="1" x14ac:dyDescent="0.25">
      <c r="A2725" s="37" t="str">
        <f t="shared" si="126"/>
        <v>LEESCFIgnore</v>
      </c>
      <c r="B2725" s="37" t="str">
        <f>VLOOKUP(L2725,Mapping!D:F,3,0)</f>
        <v>Ignore</v>
      </c>
      <c r="C2725" s="37" t="str">
        <f>VLOOKUP(L2725,Mapping!D:G,4,0)</f>
        <v>Ignore</v>
      </c>
      <c r="D2725" s="38">
        <f t="shared" si="127"/>
        <v>0</v>
      </c>
      <c r="E2725" s="38">
        <f t="shared" si="128"/>
        <v>-1.7259546489999997</v>
      </c>
      <c r="F2725" s="37">
        <f>VLOOKUP(L2725,Mapping!D:H,5,0)</f>
        <v>0</v>
      </c>
      <c r="G2725" t="s">
        <v>562</v>
      </c>
      <c r="H2725" t="s">
        <v>2092</v>
      </c>
      <c r="I2725" t="s">
        <v>2093</v>
      </c>
      <c r="J2725">
        <v>303000</v>
      </c>
      <c r="K2725" t="s">
        <v>626</v>
      </c>
      <c r="L2725">
        <v>390445</v>
      </c>
      <c r="M2725">
        <v>0</v>
      </c>
      <c r="N2725" t="s">
        <v>635</v>
      </c>
      <c r="O2725" t="s">
        <v>565</v>
      </c>
      <c r="P2725">
        <v>-17259546.489999998</v>
      </c>
      <c r="Q2725">
        <v>0</v>
      </c>
      <c r="R2725">
        <v>0</v>
      </c>
      <c r="S2725">
        <v>0</v>
      </c>
      <c r="T2725">
        <v>-17259546.489999998</v>
      </c>
      <c r="U2725">
        <v>0</v>
      </c>
      <c r="V2725">
        <v>-17259546.489999998</v>
      </c>
      <c r="W2725">
        <v>0</v>
      </c>
      <c r="X2725">
        <v>0</v>
      </c>
      <c r="Y2725">
        <v>0</v>
      </c>
      <c r="Z2725">
        <v>-17259546.489999998</v>
      </c>
      <c r="AA2725">
        <v>0</v>
      </c>
    </row>
    <row r="2726" spans="1:27" ht="15" customHeight="1" x14ac:dyDescent="0.25">
      <c r="A2726" s="37" t="str">
        <f t="shared" si="126"/>
        <v>LEESCFIgnore</v>
      </c>
      <c r="B2726" s="37" t="str">
        <f>VLOOKUP(L2726,Mapping!D:F,3,0)</f>
        <v>Ignore</v>
      </c>
      <c r="C2726" s="37" t="str">
        <f>VLOOKUP(L2726,Mapping!D:G,4,0)</f>
        <v>Ignore</v>
      </c>
      <c r="D2726" s="38">
        <f t="shared" si="127"/>
        <v>0</v>
      </c>
      <c r="E2726" s="38">
        <f t="shared" si="128"/>
        <v>2.8204221000000002E-2</v>
      </c>
      <c r="F2726" s="37">
        <f>VLOOKUP(L2726,Mapping!D:H,5,0)</f>
        <v>0</v>
      </c>
      <c r="G2726" t="s">
        <v>562</v>
      </c>
      <c r="H2726" t="s">
        <v>2092</v>
      </c>
      <c r="I2726" t="s">
        <v>2093</v>
      </c>
      <c r="J2726">
        <v>303000</v>
      </c>
      <c r="K2726" t="s">
        <v>626</v>
      </c>
      <c r="L2726">
        <v>390446</v>
      </c>
      <c r="M2726">
        <v>0</v>
      </c>
      <c r="N2726" t="s">
        <v>636</v>
      </c>
      <c r="O2726" t="s">
        <v>565</v>
      </c>
      <c r="P2726">
        <v>0</v>
      </c>
      <c r="Q2726">
        <v>282042.21000000002</v>
      </c>
      <c r="R2726">
        <v>0</v>
      </c>
      <c r="S2726">
        <v>0</v>
      </c>
      <c r="T2726">
        <v>0</v>
      </c>
      <c r="U2726">
        <v>282042.21000000002</v>
      </c>
      <c r="V2726">
        <v>0</v>
      </c>
      <c r="W2726">
        <v>282042.21000000002</v>
      </c>
      <c r="X2726">
        <v>0</v>
      </c>
      <c r="Y2726">
        <v>0</v>
      </c>
      <c r="Z2726">
        <v>0</v>
      </c>
      <c r="AA2726">
        <v>282042.21000000002</v>
      </c>
    </row>
    <row r="2727" spans="1:27" ht="15" customHeight="1" x14ac:dyDescent="0.25">
      <c r="A2727" s="37" t="str">
        <f t="shared" si="126"/>
        <v>LEESCF5.3</v>
      </c>
      <c r="B2727" s="37">
        <f>VLOOKUP(L2727,Mapping!D:F,3,0)</f>
        <v>5.3</v>
      </c>
      <c r="C2727" s="37" t="str">
        <f>VLOOKUP(L2727,Mapping!D:G,4,0)</f>
        <v>Ignore</v>
      </c>
      <c r="D2727" s="38">
        <f t="shared" si="127"/>
        <v>39.258783700000002</v>
      </c>
      <c r="E2727" s="38">
        <f t="shared" si="128"/>
        <v>88.469101936000001</v>
      </c>
      <c r="F2727" s="37">
        <f>VLOOKUP(L2727,Mapping!D:H,5,0)</f>
        <v>0</v>
      </c>
      <c r="G2727" t="s">
        <v>562</v>
      </c>
      <c r="H2727" t="s">
        <v>2092</v>
      </c>
      <c r="I2727" t="s">
        <v>2093</v>
      </c>
      <c r="J2727">
        <v>410000</v>
      </c>
      <c r="K2727" t="s">
        <v>637</v>
      </c>
      <c r="L2727">
        <v>411100</v>
      </c>
      <c r="M2727">
        <v>0</v>
      </c>
      <c r="N2727" t="s">
        <v>694</v>
      </c>
      <c r="O2727" t="s">
        <v>565</v>
      </c>
      <c r="P2727">
        <v>0</v>
      </c>
      <c r="Q2727">
        <v>492103182.36000001</v>
      </c>
      <c r="R2727">
        <v>0</v>
      </c>
      <c r="S2727">
        <v>392587837</v>
      </c>
      <c r="T2727">
        <v>0</v>
      </c>
      <c r="U2727">
        <v>884691019.36000001</v>
      </c>
      <c r="V2727">
        <v>0</v>
      </c>
      <c r="W2727">
        <v>492103182.36000001</v>
      </c>
      <c r="X2727">
        <v>0</v>
      </c>
      <c r="Y2727">
        <v>392587837</v>
      </c>
      <c r="Z2727">
        <v>0</v>
      </c>
      <c r="AA2727">
        <v>884691019.36000001</v>
      </c>
    </row>
    <row r="2728" spans="1:27" ht="15" customHeight="1" x14ac:dyDescent="0.25">
      <c r="A2728" s="37" t="str">
        <f t="shared" si="126"/>
        <v>LEESCFIgnore</v>
      </c>
      <c r="B2728" s="37" t="str">
        <f>VLOOKUP(L2728,Mapping!D:F,3,0)</f>
        <v>Ignore</v>
      </c>
      <c r="C2728" s="37" t="str">
        <f>VLOOKUP(L2728,Mapping!D:G,4,0)</f>
        <v>Ignore</v>
      </c>
      <c r="D2728" s="38">
        <f t="shared" si="127"/>
        <v>-120.86895791800001</v>
      </c>
      <c r="E2728" s="38">
        <f t="shared" si="128"/>
        <v>-18.812068167</v>
      </c>
      <c r="F2728" s="37">
        <f>VLOOKUP(L2728,Mapping!D:H,5,0)</f>
        <v>0</v>
      </c>
      <c r="G2728" t="s">
        <v>562</v>
      </c>
      <c r="H2728" t="s">
        <v>2092</v>
      </c>
      <c r="I2728" t="s">
        <v>2093</v>
      </c>
      <c r="J2728">
        <v>430000</v>
      </c>
      <c r="K2728" t="s">
        <v>643</v>
      </c>
      <c r="L2728">
        <v>431100</v>
      </c>
      <c r="M2728">
        <v>0</v>
      </c>
      <c r="N2728" t="s">
        <v>727</v>
      </c>
      <c r="O2728" t="s">
        <v>565</v>
      </c>
      <c r="P2728">
        <v>0</v>
      </c>
      <c r="Q2728">
        <v>1020568897.51</v>
      </c>
      <c r="R2728">
        <v>-1208689579.1800001</v>
      </c>
      <c r="S2728">
        <v>0</v>
      </c>
      <c r="T2728">
        <v>-188120681.66999999</v>
      </c>
      <c r="U2728">
        <v>0</v>
      </c>
      <c r="V2728">
        <v>0</v>
      </c>
      <c r="W2728">
        <v>1020568897.51</v>
      </c>
      <c r="X2728">
        <v>-1208689579.1800001</v>
      </c>
      <c r="Y2728">
        <v>0</v>
      </c>
      <c r="Z2728">
        <v>-188120681.66999999</v>
      </c>
      <c r="AA2728">
        <v>0</v>
      </c>
    </row>
    <row r="2729" spans="1:27" ht="15" customHeight="1" x14ac:dyDescent="0.25">
      <c r="A2729" s="37" t="str">
        <f t="shared" si="126"/>
        <v>LEESCF5.1</v>
      </c>
      <c r="B2729" s="37">
        <f>VLOOKUP(L2729,Mapping!D:F,3,0)</f>
        <v>5.0999999999999996</v>
      </c>
      <c r="C2729" s="37" t="str">
        <f>VLOOKUP(L2729,Mapping!D:G,4,0)</f>
        <v>Ignore</v>
      </c>
      <c r="D2729" s="38">
        <f t="shared" si="127"/>
        <v>0.81232085300000001</v>
      </c>
      <c r="E2729" s="38">
        <f t="shared" si="128"/>
        <v>1.898498552</v>
      </c>
      <c r="F2729" s="37">
        <f>VLOOKUP(L2729,Mapping!D:H,5,0)</f>
        <v>0</v>
      </c>
      <c r="G2729" t="s">
        <v>562</v>
      </c>
      <c r="H2729" t="s">
        <v>2092</v>
      </c>
      <c r="I2729" t="s">
        <v>2093</v>
      </c>
      <c r="J2729">
        <v>450000</v>
      </c>
      <c r="K2729" t="s">
        <v>647</v>
      </c>
      <c r="L2729">
        <v>451100</v>
      </c>
      <c r="M2729">
        <v>0</v>
      </c>
      <c r="N2729" t="s">
        <v>695</v>
      </c>
      <c r="O2729" t="s">
        <v>565</v>
      </c>
      <c r="P2729">
        <v>0</v>
      </c>
      <c r="Q2729">
        <v>10861776.99</v>
      </c>
      <c r="R2729">
        <v>0</v>
      </c>
      <c r="S2729">
        <v>8123208.5300000003</v>
      </c>
      <c r="T2729">
        <v>0</v>
      </c>
      <c r="U2729">
        <v>18984985.52</v>
      </c>
      <c r="V2729">
        <v>0</v>
      </c>
      <c r="W2729">
        <v>10861776.99</v>
      </c>
      <c r="X2729">
        <v>0</v>
      </c>
      <c r="Y2729">
        <v>8123208.5300000003</v>
      </c>
      <c r="Z2729">
        <v>0</v>
      </c>
      <c r="AA2729">
        <v>18984985.52</v>
      </c>
    </row>
    <row r="2730" spans="1:27" ht="15" customHeight="1" x14ac:dyDescent="0.25">
      <c r="A2730" s="37" t="str">
        <f t="shared" si="126"/>
        <v>LEESCF5.2</v>
      </c>
      <c r="B2730" s="37">
        <f>VLOOKUP(L2730,Mapping!D:F,3,0)</f>
        <v>5.2</v>
      </c>
      <c r="C2730" s="37" t="str">
        <f>VLOOKUP(L2730,Mapping!D:G,4,0)</f>
        <v>Ignore</v>
      </c>
      <c r="D2730" s="38">
        <f t="shared" si="127"/>
        <v>1.655688E-3</v>
      </c>
      <c r="E2730" s="38">
        <f t="shared" si="128"/>
        <v>3.3957929999999998E-3</v>
      </c>
      <c r="F2730" s="37">
        <f>VLOOKUP(L2730,Mapping!D:H,5,0)</f>
        <v>0</v>
      </c>
      <c r="G2730" t="s">
        <v>562</v>
      </c>
      <c r="H2730" t="s">
        <v>2092</v>
      </c>
      <c r="I2730" t="s">
        <v>2093</v>
      </c>
      <c r="J2730">
        <v>450000</v>
      </c>
      <c r="K2730" t="s">
        <v>647</v>
      </c>
      <c r="L2730">
        <v>452111</v>
      </c>
      <c r="M2730">
        <v>0</v>
      </c>
      <c r="N2730" t="s">
        <v>649</v>
      </c>
      <c r="O2730" t="s">
        <v>565</v>
      </c>
      <c r="P2730">
        <v>0</v>
      </c>
      <c r="Q2730">
        <v>17401.05</v>
      </c>
      <c r="R2730">
        <v>0</v>
      </c>
      <c r="S2730">
        <v>16556.88</v>
      </c>
      <c r="T2730">
        <v>0</v>
      </c>
      <c r="U2730">
        <v>33957.93</v>
      </c>
      <c r="V2730">
        <v>0</v>
      </c>
      <c r="W2730">
        <v>17401.05</v>
      </c>
      <c r="X2730">
        <v>0</v>
      </c>
      <c r="Y2730">
        <v>16556.88</v>
      </c>
      <c r="Z2730">
        <v>0</v>
      </c>
      <c r="AA2730">
        <v>33957.93</v>
      </c>
    </row>
    <row r="2731" spans="1:27" ht="15" customHeight="1" x14ac:dyDescent="0.25">
      <c r="A2731" s="37" t="str">
        <f t="shared" si="126"/>
        <v>LEESCF5.2</v>
      </c>
      <c r="B2731" s="37">
        <f>VLOOKUP(L2731,Mapping!D:F,3,0)</f>
        <v>5.2</v>
      </c>
      <c r="C2731" s="37" t="str">
        <f>VLOOKUP(L2731,Mapping!D:G,4,0)</f>
        <v>Ignore</v>
      </c>
      <c r="D2731" s="38">
        <f t="shared" si="127"/>
        <v>0.50765724899999998</v>
      </c>
      <c r="E2731" s="38">
        <f t="shared" si="128"/>
        <v>0.85927455199999991</v>
      </c>
      <c r="F2731" s="37">
        <f>VLOOKUP(L2731,Mapping!D:H,5,0)</f>
        <v>0</v>
      </c>
      <c r="G2731" t="s">
        <v>562</v>
      </c>
      <c r="H2731" t="s">
        <v>2092</v>
      </c>
      <c r="I2731" t="s">
        <v>2093</v>
      </c>
      <c r="J2731">
        <v>450000</v>
      </c>
      <c r="K2731" t="s">
        <v>647</v>
      </c>
      <c r="L2731">
        <v>452247</v>
      </c>
      <c r="M2731">
        <v>0</v>
      </c>
      <c r="N2731" t="s">
        <v>655</v>
      </c>
      <c r="O2731" t="s">
        <v>565</v>
      </c>
      <c r="P2731">
        <v>0</v>
      </c>
      <c r="Q2731">
        <v>3516173.03</v>
      </c>
      <c r="R2731">
        <v>0</v>
      </c>
      <c r="S2731">
        <v>5076572.49</v>
      </c>
      <c r="T2731">
        <v>0</v>
      </c>
      <c r="U2731">
        <v>8592745.5199999996</v>
      </c>
      <c r="V2731">
        <v>0</v>
      </c>
      <c r="W2731">
        <v>3516173.03</v>
      </c>
      <c r="X2731">
        <v>0</v>
      </c>
      <c r="Y2731">
        <v>5076572.49</v>
      </c>
      <c r="Z2731">
        <v>0</v>
      </c>
      <c r="AA2731">
        <v>8592745.5199999996</v>
      </c>
    </row>
    <row r="2732" spans="1:27" ht="15" customHeight="1" x14ac:dyDescent="0.25">
      <c r="A2732" s="37" t="str">
        <f t="shared" si="126"/>
        <v>LEESCF5.5</v>
      </c>
      <c r="B2732" s="37">
        <f>VLOOKUP(L2732,Mapping!D:F,3,0)</f>
        <v>5.5</v>
      </c>
      <c r="C2732" s="37" t="str">
        <f>VLOOKUP(L2732,Mapping!D:G,4,0)</f>
        <v>Ignore</v>
      </c>
      <c r="D2732" s="38">
        <f t="shared" si="127"/>
        <v>1.4972219999999999E-3</v>
      </c>
      <c r="E2732" s="38">
        <f t="shared" si="128"/>
        <v>1.4972219999999999E-3</v>
      </c>
      <c r="F2732" s="37">
        <f>VLOOKUP(L2732,Mapping!D:H,5,0)</f>
        <v>0</v>
      </c>
      <c r="G2732" t="s">
        <v>562</v>
      </c>
      <c r="H2732" t="s">
        <v>2092</v>
      </c>
      <c r="I2732" t="s">
        <v>2093</v>
      </c>
      <c r="J2732">
        <v>460000</v>
      </c>
      <c r="K2732" t="s">
        <v>656</v>
      </c>
      <c r="L2732">
        <v>452233</v>
      </c>
      <c r="M2732">
        <v>0</v>
      </c>
      <c r="N2732" t="s">
        <v>657</v>
      </c>
      <c r="O2732" t="s">
        <v>565</v>
      </c>
      <c r="P2732">
        <v>0</v>
      </c>
      <c r="Q2732">
        <v>0</v>
      </c>
      <c r="R2732">
        <v>0</v>
      </c>
      <c r="S2732">
        <v>14972.22</v>
      </c>
      <c r="T2732">
        <v>0</v>
      </c>
      <c r="U2732">
        <v>14972.22</v>
      </c>
      <c r="V2732">
        <v>0</v>
      </c>
      <c r="W2732">
        <v>0</v>
      </c>
      <c r="X2732">
        <v>0</v>
      </c>
      <c r="Y2732">
        <v>14972.22</v>
      </c>
      <c r="Z2732">
        <v>0</v>
      </c>
      <c r="AA2732">
        <v>14972.22</v>
      </c>
    </row>
    <row r="2733" spans="1:27" ht="15" customHeight="1" x14ac:dyDescent="0.25">
      <c r="A2733" s="37" t="str">
        <f t="shared" si="126"/>
        <v>LEESCF5.5</v>
      </c>
      <c r="B2733" s="37">
        <f>VLOOKUP(L2733,Mapping!D:F,3,0)</f>
        <v>5.5</v>
      </c>
      <c r="C2733" s="37" t="str">
        <f>VLOOKUP(L2733,Mapping!D:G,4,0)</f>
        <v>Ignore</v>
      </c>
      <c r="D2733" s="38">
        <f t="shared" si="127"/>
        <v>0.27590851399999999</v>
      </c>
      <c r="E2733" s="38">
        <f t="shared" si="128"/>
        <v>0.36267231900000002</v>
      </c>
      <c r="F2733" s="37">
        <f>VLOOKUP(L2733,Mapping!D:H,5,0)</f>
        <v>0</v>
      </c>
      <c r="G2733" t="s">
        <v>562</v>
      </c>
      <c r="H2733" t="s">
        <v>2092</v>
      </c>
      <c r="I2733" t="s">
        <v>2093</v>
      </c>
      <c r="J2733">
        <v>460000</v>
      </c>
      <c r="K2733" t="s">
        <v>656</v>
      </c>
      <c r="L2733">
        <v>455103</v>
      </c>
      <c r="M2733">
        <v>0</v>
      </c>
      <c r="N2733" t="s">
        <v>658</v>
      </c>
      <c r="O2733" t="s">
        <v>565</v>
      </c>
      <c r="P2733">
        <v>0</v>
      </c>
      <c r="Q2733">
        <v>867638.05</v>
      </c>
      <c r="R2733">
        <v>0</v>
      </c>
      <c r="S2733">
        <v>2759085.14</v>
      </c>
      <c r="T2733">
        <v>0</v>
      </c>
      <c r="U2733">
        <v>3626723.19</v>
      </c>
      <c r="V2733">
        <v>0</v>
      </c>
      <c r="W2733">
        <v>867638.05</v>
      </c>
      <c r="X2733">
        <v>0</v>
      </c>
      <c r="Y2733">
        <v>2759085.14</v>
      </c>
      <c r="Z2733">
        <v>0</v>
      </c>
      <c r="AA2733">
        <v>3626723.19</v>
      </c>
    </row>
    <row r="2734" spans="1:27" ht="15" customHeight="1" x14ac:dyDescent="0.25">
      <c r="A2734" s="37" t="str">
        <f t="shared" si="126"/>
        <v>LEESCF5.5</v>
      </c>
      <c r="B2734" s="37">
        <f>VLOOKUP(L2734,Mapping!D:F,3,0)</f>
        <v>5.5</v>
      </c>
      <c r="C2734" s="37" t="str">
        <f>VLOOKUP(L2734,Mapping!D:G,4,0)</f>
        <v>Ignore</v>
      </c>
      <c r="D2734" s="38">
        <f t="shared" si="127"/>
        <v>7.6351099999999992E-4</v>
      </c>
      <c r="E2734" s="38">
        <f t="shared" si="128"/>
        <v>-1.340873E-3</v>
      </c>
      <c r="F2734" s="37">
        <f>VLOOKUP(L2734,Mapping!D:H,5,0)</f>
        <v>0</v>
      </c>
      <c r="G2734" t="s">
        <v>562</v>
      </c>
      <c r="H2734" t="s">
        <v>2092</v>
      </c>
      <c r="I2734" t="s">
        <v>2093</v>
      </c>
      <c r="J2734">
        <v>460000</v>
      </c>
      <c r="K2734" t="s">
        <v>656</v>
      </c>
      <c r="L2734">
        <v>460000</v>
      </c>
      <c r="M2734">
        <v>0</v>
      </c>
      <c r="N2734" t="s">
        <v>706</v>
      </c>
      <c r="O2734" t="s">
        <v>565</v>
      </c>
      <c r="P2734">
        <v>-21043.84</v>
      </c>
      <c r="Q2734">
        <v>0</v>
      </c>
      <c r="R2734">
        <v>0</v>
      </c>
      <c r="S2734">
        <v>7635.11</v>
      </c>
      <c r="T2734">
        <v>-13408.73</v>
      </c>
      <c r="U2734">
        <v>0</v>
      </c>
      <c r="V2734">
        <v>-21043.84</v>
      </c>
      <c r="W2734">
        <v>0</v>
      </c>
      <c r="X2734">
        <v>0</v>
      </c>
      <c r="Y2734">
        <v>7635.11</v>
      </c>
      <c r="Z2734">
        <v>-13408.73</v>
      </c>
      <c r="AA2734">
        <v>0</v>
      </c>
    </row>
    <row r="2735" spans="1:27" ht="15" customHeight="1" x14ac:dyDescent="0.25">
      <c r="A2735" s="37" t="str">
        <f t="shared" si="126"/>
        <v>LEESCF5.5</v>
      </c>
      <c r="B2735" s="37">
        <f>VLOOKUP(L2735,Mapping!D:F,3,0)</f>
        <v>5.5</v>
      </c>
      <c r="C2735" s="37" t="str">
        <f>VLOOKUP(L2735,Mapping!D:G,4,0)</f>
        <v>Ignore</v>
      </c>
      <c r="D2735" s="38">
        <f t="shared" si="127"/>
        <v>1.151135E-2</v>
      </c>
      <c r="E2735" s="38">
        <f t="shared" si="128"/>
        <v>7.1876199999999996E-3</v>
      </c>
      <c r="F2735" s="37">
        <f>VLOOKUP(L2735,Mapping!D:H,5,0)</f>
        <v>0</v>
      </c>
      <c r="G2735" t="s">
        <v>562</v>
      </c>
      <c r="H2735" t="s">
        <v>2092</v>
      </c>
      <c r="I2735" t="s">
        <v>2093</v>
      </c>
      <c r="J2735">
        <v>460000</v>
      </c>
      <c r="K2735" t="s">
        <v>656</v>
      </c>
      <c r="L2735">
        <v>460100</v>
      </c>
      <c r="M2735">
        <v>0</v>
      </c>
      <c r="N2735" t="s">
        <v>729</v>
      </c>
      <c r="O2735" t="s">
        <v>565</v>
      </c>
      <c r="P2735">
        <v>-43237.3</v>
      </c>
      <c r="Q2735">
        <v>0</v>
      </c>
      <c r="R2735">
        <v>0</v>
      </c>
      <c r="S2735">
        <v>115113.5</v>
      </c>
      <c r="T2735">
        <v>0</v>
      </c>
      <c r="U2735">
        <v>71876.2</v>
      </c>
      <c r="V2735">
        <v>-43237.3</v>
      </c>
      <c r="W2735">
        <v>0</v>
      </c>
      <c r="X2735">
        <v>0</v>
      </c>
      <c r="Y2735">
        <v>115113.5</v>
      </c>
      <c r="Z2735">
        <v>0</v>
      </c>
      <c r="AA2735">
        <v>71876.2</v>
      </c>
    </row>
    <row r="2736" spans="1:27" ht="15" customHeight="1" x14ac:dyDescent="0.25">
      <c r="A2736" s="37" t="str">
        <f t="shared" si="126"/>
        <v>LEESCF5.5</v>
      </c>
      <c r="B2736" s="37">
        <f>VLOOKUP(L2736,Mapping!D:F,3,0)</f>
        <v>5.5</v>
      </c>
      <c r="C2736" s="37" t="str">
        <f>VLOOKUP(L2736,Mapping!D:G,4,0)</f>
        <v>Ignore</v>
      </c>
      <c r="D2736" s="38">
        <f t="shared" si="127"/>
        <v>-3.6417660000000003E-3</v>
      </c>
      <c r="E2736" s="38">
        <f t="shared" si="128"/>
        <v>-1.3691E-3</v>
      </c>
      <c r="F2736" s="37">
        <f>VLOOKUP(L2736,Mapping!D:H,5,0)</f>
        <v>0</v>
      </c>
      <c r="G2736" t="s">
        <v>562</v>
      </c>
      <c r="H2736" t="s">
        <v>2092</v>
      </c>
      <c r="I2736" t="s">
        <v>2093</v>
      </c>
      <c r="J2736">
        <v>460000</v>
      </c>
      <c r="K2736" t="s">
        <v>656</v>
      </c>
      <c r="L2736">
        <v>460101</v>
      </c>
      <c r="M2736">
        <v>0</v>
      </c>
      <c r="N2736" t="s">
        <v>732</v>
      </c>
      <c r="O2736" t="s">
        <v>565</v>
      </c>
      <c r="P2736">
        <v>0</v>
      </c>
      <c r="Q2736">
        <v>22726.66</v>
      </c>
      <c r="R2736">
        <v>-36417.660000000003</v>
      </c>
      <c r="S2736">
        <v>0</v>
      </c>
      <c r="T2736">
        <v>-13691</v>
      </c>
      <c r="U2736">
        <v>0</v>
      </c>
      <c r="V2736">
        <v>0</v>
      </c>
      <c r="W2736">
        <v>22726.66</v>
      </c>
      <c r="X2736">
        <v>-36417.660000000003</v>
      </c>
      <c r="Y2736">
        <v>0</v>
      </c>
      <c r="Z2736">
        <v>-13691</v>
      </c>
      <c r="AA2736">
        <v>0</v>
      </c>
    </row>
    <row r="2737" spans="1:27" ht="15" customHeight="1" x14ac:dyDescent="0.25">
      <c r="A2737" s="37" t="str">
        <f t="shared" si="126"/>
        <v>LEESCF5.5</v>
      </c>
      <c r="B2737" s="37">
        <f>VLOOKUP(L2737,Mapping!D:F,3,0)</f>
        <v>5.5</v>
      </c>
      <c r="C2737" s="37" t="str">
        <f>VLOOKUP(L2737,Mapping!D:G,4,0)</f>
        <v>Ignore</v>
      </c>
      <c r="D2737" s="38">
        <f t="shared" si="127"/>
        <v>-2.3100999999999998E-5</v>
      </c>
      <c r="E2737" s="38">
        <f t="shared" si="128"/>
        <v>1.299E-6</v>
      </c>
      <c r="F2737" s="37">
        <f>VLOOKUP(L2737,Mapping!D:H,5,0)</f>
        <v>0</v>
      </c>
      <c r="G2737" t="s">
        <v>562</v>
      </c>
      <c r="H2737" t="s">
        <v>2092</v>
      </c>
      <c r="I2737" t="s">
        <v>2093</v>
      </c>
      <c r="J2737">
        <v>460000</v>
      </c>
      <c r="K2737" t="s">
        <v>656</v>
      </c>
      <c r="L2737">
        <v>460102</v>
      </c>
      <c r="M2737">
        <v>0</v>
      </c>
      <c r="N2737" t="s">
        <v>733</v>
      </c>
      <c r="O2737" t="s">
        <v>565</v>
      </c>
      <c r="P2737">
        <v>0</v>
      </c>
      <c r="Q2737">
        <v>244</v>
      </c>
      <c r="R2737">
        <v>-231.01</v>
      </c>
      <c r="S2737">
        <v>0</v>
      </c>
      <c r="T2737">
        <v>0</v>
      </c>
      <c r="U2737">
        <v>12.99</v>
      </c>
      <c r="V2737">
        <v>0</v>
      </c>
      <c r="W2737">
        <v>244</v>
      </c>
      <c r="X2737">
        <v>-231.01</v>
      </c>
      <c r="Y2737">
        <v>0</v>
      </c>
      <c r="Z2737">
        <v>0</v>
      </c>
      <c r="AA2737">
        <v>12.99</v>
      </c>
    </row>
    <row r="2738" spans="1:27" ht="15" customHeight="1" x14ac:dyDescent="0.25">
      <c r="A2738" s="37" t="str">
        <f t="shared" si="126"/>
        <v>LEESCF5.5</v>
      </c>
      <c r="B2738" s="37">
        <f>VLOOKUP(L2738,Mapping!D:F,3,0)</f>
        <v>5.5</v>
      </c>
      <c r="C2738" s="37" t="str">
        <f>VLOOKUP(L2738,Mapping!D:G,4,0)</f>
        <v>Ignore</v>
      </c>
      <c r="D2738" s="38">
        <f t="shared" si="127"/>
        <v>-7.844766999999999E-3</v>
      </c>
      <c r="E2738" s="38">
        <f t="shared" si="128"/>
        <v>-5.8162129999999998E-3</v>
      </c>
      <c r="F2738" s="37">
        <f>VLOOKUP(L2738,Mapping!D:H,5,0)</f>
        <v>0</v>
      </c>
      <c r="G2738" t="s">
        <v>562</v>
      </c>
      <c r="H2738" t="s">
        <v>2092</v>
      </c>
      <c r="I2738" t="s">
        <v>2093</v>
      </c>
      <c r="J2738">
        <v>460000</v>
      </c>
      <c r="K2738" t="s">
        <v>656</v>
      </c>
      <c r="L2738">
        <v>460143</v>
      </c>
      <c r="M2738">
        <v>0</v>
      </c>
      <c r="N2738" t="s">
        <v>730</v>
      </c>
      <c r="O2738" t="s">
        <v>565</v>
      </c>
      <c r="P2738">
        <v>0</v>
      </c>
      <c r="Q2738">
        <v>20285.54</v>
      </c>
      <c r="R2738">
        <v>-78447.67</v>
      </c>
      <c r="S2738">
        <v>0</v>
      </c>
      <c r="T2738">
        <v>-58162.13</v>
      </c>
      <c r="U2738">
        <v>0</v>
      </c>
      <c r="V2738">
        <v>0</v>
      </c>
      <c r="W2738">
        <v>20285.54</v>
      </c>
      <c r="X2738">
        <v>-78447.67</v>
      </c>
      <c r="Y2738">
        <v>0</v>
      </c>
      <c r="Z2738">
        <v>-58162.13</v>
      </c>
      <c r="AA2738">
        <v>0</v>
      </c>
    </row>
    <row r="2739" spans="1:27" ht="15" customHeight="1" x14ac:dyDescent="0.25">
      <c r="A2739" s="37" t="str">
        <f t="shared" si="126"/>
        <v>LEESCF5.5</v>
      </c>
      <c r="B2739" s="37">
        <f>VLOOKUP(L2739,Mapping!D:F,3,0)</f>
        <v>5.5</v>
      </c>
      <c r="C2739" s="37" t="str">
        <f>VLOOKUP(L2739,Mapping!D:G,4,0)</f>
        <v>Ignore</v>
      </c>
      <c r="D2739" s="38">
        <f t="shared" si="127"/>
        <v>-1.716E-6</v>
      </c>
      <c r="E2739" s="38">
        <f t="shared" si="128"/>
        <v>-3.6060000000000003E-6</v>
      </c>
      <c r="F2739" s="37">
        <f>VLOOKUP(L2739,Mapping!D:H,5,0)</f>
        <v>0</v>
      </c>
      <c r="G2739" t="s">
        <v>562</v>
      </c>
      <c r="H2739" t="s">
        <v>2092</v>
      </c>
      <c r="I2739" t="s">
        <v>2093</v>
      </c>
      <c r="J2739">
        <v>460000</v>
      </c>
      <c r="K2739" t="s">
        <v>656</v>
      </c>
      <c r="L2739">
        <v>460144</v>
      </c>
      <c r="M2739">
        <v>0</v>
      </c>
      <c r="N2739" t="s">
        <v>734</v>
      </c>
      <c r="O2739" t="s">
        <v>565</v>
      </c>
      <c r="P2739">
        <v>-18.900000000000002</v>
      </c>
      <c r="Q2739">
        <v>0</v>
      </c>
      <c r="R2739">
        <v>-17.16</v>
      </c>
      <c r="S2739">
        <v>0</v>
      </c>
      <c r="T2739">
        <v>-36.06</v>
      </c>
      <c r="U2739">
        <v>0</v>
      </c>
      <c r="V2739">
        <v>-18.900000000000002</v>
      </c>
      <c r="W2739">
        <v>0</v>
      </c>
      <c r="X2739">
        <v>-17.16</v>
      </c>
      <c r="Y2739">
        <v>0</v>
      </c>
      <c r="Z2739">
        <v>-36.06</v>
      </c>
      <c r="AA2739">
        <v>0</v>
      </c>
    </row>
    <row r="2740" spans="1:27" ht="15" customHeight="1" x14ac:dyDescent="0.25">
      <c r="A2740" s="37" t="str">
        <f t="shared" si="126"/>
        <v>LEESCF5.3</v>
      </c>
      <c r="B2740" s="37">
        <f>VLOOKUP(L2740,Mapping!D:F,3,0)</f>
        <v>5.3</v>
      </c>
      <c r="C2740" s="37" t="str">
        <f>VLOOKUP(L2740,Mapping!D:G,4,0)</f>
        <v>Ignore</v>
      </c>
      <c r="D2740" s="38">
        <f t="shared" si="127"/>
        <v>-11.02040474</v>
      </c>
      <c r="E2740" s="38">
        <f t="shared" si="128"/>
        <v>-14.244936222999998</v>
      </c>
      <c r="F2740" s="37">
        <f>VLOOKUP(L2740,Mapping!D:H,5,0)</f>
        <v>0</v>
      </c>
      <c r="G2740" t="s">
        <v>562</v>
      </c>
      <c r="H2740" t="s">
        <v>2092</v>
      </c>
      <c r="I2740" t="s">
        <v>2093</v>
      </c>
      <c r="J2740">
        <v>510000</v>
      </c>
      <c r="K2740" t="s">
        <v>659</v>
      </c>
      <c r="L2740">
        <v>511100</v>
      </c>
      <c r="M2740">
        <v>0</v>
      </c>
      <c r="N2740" t="s">
        <v>696</v>
      </c>
      <c r="O2740" t="s">
        <v>565</v>
      </c>
      <c r="P2740">
        <v>-32245314.829999998</v>
      </c>
      <c r="Q2740">
        <v>0</v>
      </c>
      <c r="R2740">
        <v>-110204047.40000001</v>
      </c>
      <c r="S2740">
        <v>0</v>
      </c>
      <c r="T2740">
        <v>-142449362.22999999</v>
      </c>
      <c r="U2740">
        <v>0</v>
      </c>
      <c r="V2740">
        <v>-32245314.829999998</v>
      </c>
      <c r="W2740">
        <v>0</v>
      </c>
      <c r="X2740">
        <v>-110204047.40000001</v>
      </c>
      <c r="Y2740">
        <v>0</v>
      </c>
      <c r="Z2740">
        <v>-142449362.22999999</v>
      </c>
      <c r="AA2740">
        <v>0</v>
      </c>
    </row>
    <row r="2741" spans="1:27" ht="15" customHeight="1" x14ac:dyDescent="0.25">
      <c r="A2741" s="37" t="str">
        <f t="shared" si="126"/>
        <v>LEESCF5.3</v>
      </c>
      <c r="B2741" s="37">
        <f>VLOOKUP(L2741,Mapping!D:F,3,0)</f>
        <v>5.3</v>
      </c>
      <c r="C2741" s="37" t="str">
        <f>VLOOKUP(L2741,Mapping!D:G,4,0)</f>
        <v>Ignore</v>
      </c>
      <c r="D2741" s="38">
        <f t="shared" si="127"/>
        <v>0</v>
      </c>
      <c r="E2741" s="38">
        <f t="shared" si="128"/>
        <v>-1.3400000000000001E-7</v>
      </c>
      <c r="F2741" s="37">
        <f>VLOOKUP(L2741,Mapping!D:H,5,0)</f>
        <v>0</v>
      </c>
      <c r="G2741" t="s">
        <v>562</v>
      </c>
      <c r="H2741" t="s">
        <v>2092</v>
      </c>
      <c r="I2741" t="s">
        <v>2093</v>
      </c>
      <c r="J2741">
        <v>510000</v>
      </c>
      <c r="K2741" t="s">
        <v>659</v>
      </c>
      <c r="L2741">
        <v>513120</v>
      </c>
      <c r="M2741">
        <v>0</v>
      </c>
      <c r="N2741" t="s">
        <v>829</v>
      </c>
      <c r="O2741" t="s">
        <v>565</v>
      </c>
      <c r="P2741">
        <v>-1.34</v>
      </c>
      <c r="Q2741">
        <v>0</v>
      </c>
      <c r="R2741">
        <v>0</v>
      </c>
      <c r="S2741">
        <v>0</v>
      </c>
      <c r="T2741">
        <v>-1.34</v>
      </c>
      <c r="U2741">
        <v>0</v>
      </c>
      <c r="V2741">
        <v>-1.34</v>
      </c>
      <c r="W2741">
        <v>0</v>
      </c>
      <c r="X2741">
        <v>0</v>
      </c>
      <c r="Y2741">
        <v>0</v>
      </c>
      <c r="Z2741">
        <v>-1.34</v>
      </c>
      <c r="AA2741">
        <v>0</v>
      </c>
    </row>
    <row r="2742" spans="1:27" ht="15" customHeight="1" x14ac:dyDescent="0.25">
      <c r="A2742" s="37" t="str">
        <f t="shared" si="126"/>
        <v>LEESCFIgnore</v>
      </c>
      <c r="B2742" s="37" t="str">
        <f>VLOOKUP(L2742,Mapping!D:F,3,0)</f>
        <v>Ignore</v>
      </c>
      <c r="C2742" s="37" t="str">
        <f>VLOOKUP(L2742,Mapping!D:G,4,0)</f>
        <v>Mirror</v>
      </c>
      <c r="D2742" s="38">
        <f t="shared" si="127"/>
        <v>0</v>
      </c>
      <c r="E2742" s="38">
        <f t="shared" si="128"/>
        <v>-2.5279360000000002E-3</v>
      </c>
      <c r="F2742" s="37">
        <f>VLOOKUP(L2742,Mapping!D:H,5,0)</f>
        <v>0</v>
      </c>
      <c r="G2742" t="s">
        <v>562</v>
      </c>
      <c r="H2742" t="s">
        <v>2092</v>
      </c>
      <c r="I2742" t="s">
        <v>2093</v>
      </c>
      <c r="J2742">
        <v>550000</v>
      </c>
      <c r="K2742" t="s">
        <v>666</v>
      </c>
      <c r="L2742">
        <v>553007</v>
      </c>
      <c r="M2742">
        <v>0</v>
      </c>
      <c r="N2742" t="s">
        <v>667</v>
      </c>
      <c r="O2742" t="s">
        <v>565</v>
      </c>
      <c r="P2742">
        <v>-25279.360000000001</v>
      </c>
      <c r="Q2742">
        <v>0</v>
      </c>
      <c r="R2742">
        <v>0</v>
      </c>
      <c r="S2742">
        <v>0</v>
      </c>
      <c r="T2742">
        <v>-25279.360000000001</v>
      </c>
      <c r="U2742">
        <v>0</v>
      </c>
      <c r="V2742">
        <v>-25279.360000000001</v>
      </c>
      <c r="W2742">
        <v>0</v>
      </c>
      <c r="X2742">
        <v>0</v>
      </c>
      <c r="Y2742">
        <v>0</v>
      </c>
      <c r="Z2742">
        <v>-25279.360000000001</v>
      </c>
      <c r="AA2742">
        <v>0</v>
      </c>
    </row>
    <row r="2743" spans="1:27" ht="15" customHeight="1" x14ac:dyDescent="0.25">
      <c r="A2743" s="37" t="str">
        <f t="shared" si="126"/>
        <v>LEESCFIgnore</v>
      </c>
      <c r="B2743" s="37" t="str">
        <f>VLOOKUP(L2743,Mapping!D:F,3,0)</f>
        <v>Ignore</v>
      </c>
      <c r="C2743" s="37" t="str">
        <f>VLOOKUP(L2743,Mapping!D:G,4,0)</f>
        <v>Mirror</v>
      </c>
      <c r="D2743" s="38">
        <f t="shared" si="127"/>
        <v>-2.148896E-3</v>
      </c>
      <c r="E2743" s="38">
        <f t="shared" si="128"/>
        <v>-3.6617160000000002E-3</v>
      </c>
      <c r="F2743" s="37">
        <f>VLOOKUP(L2743,Mapping!D:H,5,0)</f>
        <v>0</v>
      </c>
      <c r="G2743" t="s">
        <v>562</v>
      </c>
      <c r="H2743" t="s">
        <v>2092</v>
      </c>
      <c r="I2743" t="s">
        <v>2093</v>
      </c>
      <c r="J2743">
        <v>550000</v>
      </c>
      <c r="K2743" t="s">
        <v>666</v>
      </c>
      <c r="L2743">
        <v>553020</v>
      </c>
      <c r="M2743">
        <v>0</v>
      </c>
      <c r="N2743" t="s">
        <v>1284</v>
      </c>
      <c r="O2743" t="s">
        <v>565</v>
      </c>
      <c r="P2743">
        <v>-15128.2</v>
      </c>
      <c r="Q2743">
        <v>0</v>
      </c>
      <c r="R2743">
        <v>-21488.959999999999</v>
      </c>
      <c r="S2743">
        <v>0</v>
      </c>
      <c r="T2743">
        <v>-36617.160000000003</v>
      </c>
      <c r="U2743">
        <v>0</v>
      </c>
      <c r="V2743">
        <v>-15128.2</v>
      </c>
      <c r="W2743">
        <v>0</v>
      </c>
      <c r="X2743">
        <v>-21488.959999999999</v>
      </c>
      <c r="Y2743">
        <v>0</v>
      </c>
      <c r="Z2743">
        <v>-36617.160000000003</v>
      </c>
      <c r="AA2743">
        <v>0</v>
      </c>
    </row>
    <row r="2744" spans="1:27" ht="15" customHeight="1" x14ac:dyDescent="0.25">
      <c r="A2744" s="37" t="str">
        <f t="shared" si="126"/>
        <v>LEESCFIgnore</v>
      </c>
      <c r="B2744" s="37" t="str">
        <f>VLOOKUP(L2744,Mapping!D:F,3,0)</f>
        <v>Ignore</v>
      </c>
      <c r="C2744" s="37" t="str">
        <f>VLOOKUP(L2744,Mapping!D:G,4,0)</f>
        <v>Mirror</v>
      </c>
      <c r="D2744" s="38">
        <f t="shared" si="127"/>
        <v>-3.3225739999999996E-3</v>
      </c>
      <c r="E2744" s="38">
        <f t="shared" si="128"/>
        <v>-3.3225739999999996E-3</v>
      </c>
      <c r="F2744" s="37">
        <f>VLOOKUP(L2744,Mapping!D:H,5,0)</f>
        <v>0</v>
      </c>
      <c r="G2744" t="s">
        <v>562</v>
      </c>
      <c r="H2744" t="s">
        <v>2092</v>
      </c>
      <c r="I2744" t="s">
        <v>2093</v>
      </c>
      <c r="J2744">
        <v>550000</v>
      </c>
      <c r="K2744" t="s">
        <v>666</v>
      </c>
      <c r="L2744">
        <v>553105</v>
      </c>
      <c r="M2744">
        <v>0</v>
      </c>
      <c r="N2744" t="s">
        <v>668</v>
      </c>
      <c r="O2744" t="s">
        <v>565</v>
      </c>
      <c r="P2744">
        <v>0</v>
      </c>
      <c r="Q2744">
        <v>0</v>
      </c>
      <c r="R2744">
        <v>-33225.74</v>
      </c>
      <c r="S2744">
        <v>0</v>
      </c>
      <c r="T2744">
        <v>-33225.74</v>
      </c>
      <c r="U2744">
        <v>0</v>
      </c>
      <c r="V2744">
        <v>0</v>
      </c>
      <c r="W2744">
        <v>0</v>
      </c>
      <c r="X2744">
        <v>-33225.74</v>
      </c>
      <c r="Y2744">
        <v>0</v>
      </c>
      <c r="Z2744">
        <v>-33225.74</v>
      </c>
      <c r="AA2744">
        <v>0</v>
      </c>
    </row>
    <row r="2745" spans="1:27" ht="15" customHeight="1" x14ac:dyDescent="0.25">
      <c r="A2745" s="37" t="str">
        <f t="shared" si="126"/>
        <v>LEESCFIgnore</v>
      </c>
      <c r="B2745" s="37" t="str">
        <f>VLOOKUP(L2745,Mapping!D:F,3,0)</f>
        <v>Ignore</v>
      </c>
      <c r="C2745" s="37" t="str">
        <f>VLOOKUP(L2745,Mapping!D:G,4,0)</f>
        <v>Mirror</v>
      </c>
      <c r="D2745" s="38">
        <f t="shared" si="127"/>
        <v>-3.6216801E-2</v>
      </c>
      <c r="E2745" s="38">
        <f t="shared" si="128"/>
        <v>-4.3414306999999999E-2</v>
      </c>
      <c r="F2745" s="37">
        <f>VLOOKUP(L2745,Mapping!D:H,5,0)</f>
        <v>0</v>
      </c>
      <c r="G2745" t="s">
        <v>562</v>
      </c>
      <c r="H2745" t="s">
        <v>2092</v>
      </c>
      <c r="I2745" t="s">
        <v>2093</v>
      </c>
      <c r="J2745">
        <v>550000</v>
      </c>
      <c r="K2745" t="s">
        <v>666</v>
      </c>
      <c r="L2745">
        <v>553107</v>
      </c>
      <c r="M2745">
        <v>0</v>
      </c>
      <c r="N2745" t="s">
        <v>669</v>
      </c>
      <c r="O2745" t="s">
        <v>565</v>
      </c>
      <c r="P2745">
        <v>-71975.06</v>
      </c>
      <c r="Q2745">
        <v>0</v>
      </c>
      <c r="R2745">
        <v>-362168.01</v>
      </c>
      <c r="S2745">
        <v>0</v>
      </c>
      <c r="T2745">
        <v>-434143.07</v>
      </c>
      <c r="U2745">
        <v>0</v>
      </c>
      <c r="V2745">
        <v>-71975.06</v>
      </c>
      <c r="W2745">
        <v>0</v>
      </c>
      <c r="X2745">
        <v>-362168.01</v>
      </c>
      <c r="Y2745">
        <v>0</v>
      </c>
      <c r="Z2745">
        <v>-434143.07</v>
      </c>
      <c r="AA2745">
        <v>0</v>
      </c>
    </row>
    <row r="2746" spans="1:27" ht="15" customHeight="1" x14ac:dyDescent="0.25">
      <c r="A2746" s="37" t="str">
        <f t="shared" si="126"/>
        <v>LEESCFIgnore</v>
      </c>
      <c r="B2746" s="37" t="str">
        <f>VLOOKUP(L2746,Mapping!D:F,3,0)</f>
        <v>Ignore</v>
      </c>
      <c r="C2746" s="37" t="str">
        <f>VLOOKUP(L2746,Mapping!D:G,4,0)</f>
        <v>Mirror</v>
      </c>
      <c r="D2746" s="38">
        <f t="shared" si="127"/>
        <v>0.49625206100000002</v>
      </c>
      <c r="E2746" s="38">
        <f t="shared" si="128"/>
        <v>0.60194651100000007</v>
      </c>
      <c r="F2746" s="37">
        <f>VLOOKUP(L2746,Mapping!D:H,5,0)</f>
        <v>0</v>
      </c>
      <c r="G2746" t="s">
        <v>562</v>
      </c>
      <c r="H2746" t="s">
        <v>2092</v>
      </c>
      <c r="I2746" t="s">
        <v>2093</v>
      </c>
      <c r="J2746">
        <v>550000</v>
      </c>
      <c r="K2746" t="s">
        <v>666</v>
      </c>
      <c r="L2746">
        <v>553111</v>
      </c>
      <c r="M2746">
        <v>0</v>
      </c>
      <c r="N2746" t="s">
        <v>670</v>
      </c>
      <c r="O2746" t="s">
        <v>565</v>
      </c>
      <c r="P2746">
        <v>0</v>
      </c>
      <c r="Q2746">
        <v>1056944.5</v>
      </c>
      <c r="R2746">
        <v>0</v>
      </c>
      <c r="S2746">
        <v>4962520.6100000003</v>
      </c>
      <c r="T2746">
        <v>0</v>
      </c>
      <c r="U2746">
        <v>6019465.1100000003</v>
      </c>
      <c r="V2746">
        <v>0</v>
      </c>
      <c r="W2746">
        <v>1056944.5</v>
      </c>
      <c r="X2746">
        <v>0</v>
      </c>
      <c r="Y2746">
        <v>4962520.6100000003</v>
      </c>
      <c r="Z2746">
        <v>0</v>
      </c>
      <c r="AA2746">
        <v>6019465.1100000003</v>
      </c>
    </row>
    <row r="2747" spans="1:27" ht="15" customHeight="1" x14ac:dyDescent="0.25">
      <c r="A2747" s="37" t="str">
        <f t="shared" si="126"/>
        <v>LEESCFIgnore</v>
      </c>
      <c r="B2747" s="37" t="str">
        <f>VLOOKUP(L2747,Mapping!D:F,3,0)</f>
        <v>Ignore</v>
      </c>
      <c r="C2747" s="37" t="str">
        <f>VLOOKUP(L2747,Mapping!D:G,4,0)</f>
        <v>Mirror</v>
      </c>
      <c r="D2747" s="38">
        <f t="shared" si="127"/>
        <v>-1.0317169999999999E-3</v>
      </c>
      <c r="E2747" s="38">
        <f t="shared" si="128"/>
        <v>-1.381043E-3</v>
      </c>
      <c r="F2747" s="37">
        <f>VLOOKUP(L2747,Mapping!D:H,5,0)</f>
        <v>0</v>
      </c>
      <c r="G2747" t="s">
        <v>562</v>
      </c>
      <c r="H2747" t="s">
        <v>2092</v>
      </c>
      <c r="I2747" t="s">
        <v>2093</v>
      </c>
      <c r="J2747">
        <v>550000</v>
      </c>
      <c r="K2747" t="s">
        <v>666</v>
      </c>
      <c r="L2747">
        <v>553117</v>
      </c>
      <c r="M2747">
        <v>0</v>
      </c>
      <c r="N2747" t="s">
        <v>1285</v>
      </c>
      <c r="O2747" t="s">
        <v>565</v>
      </c>
      <c r="P2747">
        <v>-3493.26</v>
      </c>
      <c r="Q2747">
        <v>0</v>
      </c>
      <c r="R2747">
        <v>-10317.17</v>
      </c>
      <c r="S2747">
        <v>0</v>
      </c>
      <c r="T2747">
        <v>-13810.43</v>
      </c>
      <c r="U2747">
        <v>0</v>
      </c>
      <c r="V2747">
        <v>-3493.26</v>
      </c>
      <c r="W2747">
        <v>0</v>
      </c>
      <c r="X2747">
        <v>-10317.17</v>
      </c>
      <c r="Y2747">
        <v>0</v>
      </c>
      <c r="Z2747">
        <v>-13810.43</v>
      </c>
      <c r="AA2747">
        <v>0</v>
      </c>
    </row>
    <row r="2748" spans="1:27" ht="15" customHeight="1" x14ac:dyDescent="0.25">
      <c r="A2748" s="37" t="str">
        <f t="shared" si="126"/>
        <v>LEESCF6.1a</v>
      </c>
      <c r="B2748" s="37" t="str">
        <f>VLOOKUP(L2748,Mapping!D:F,3,0)</f>
        <v>6.1a</v>
      </c>
      <c r="C2748" s="37" t="str">
        <f>VLOOKUP(L2748,Mapping!D:G,4,0)</f>
        <v>Accrual</v>
      </c>
      <c r="D2748" s="38">
        <f t="shared" si="127"/>
        <v>-0.4344132</v>
      </c>
      <c r="E2748" s="38">
        <f t="shared" si="128"/>
        <v>-0.83985270000000001</v>
      </c>
      <c r="F2748" s="37">
        <f>VLOOKUP(L2748,Mapping!D:H,5,0)</f>
        <v>0</v>
      </c>
      <c r="G2748" t="s">
        <v>562</v>
      </c>
      <c r="H2748" t="s">
        <v>2092</v>
      </c>
      <c r="I2748" t="s">
        <v>2093</v>
      </c>
      <c r="J2748">
        <v>550000</v>
      </c>
      <c r="K2748" t="s">
        <v>666</v>
      </c>
      <c r="L2748">
        <v>553128</v>
      </c>
      <c r="M2748">
        <v>0</v>
      </c>
      <c r="N2748" t="s">
        <v>831</v>
      </c>
      <c r="O2748" t="s">
        <v>565</v>
      </c>
      <c r="P2748">
        <v>-4054395</v>
      </c>
      <c r="Q2748">
        <v>0</v>
      </c>
      <c r="R2748">
        <v>-4344132</v>
      </c>
      <c r="S2748">
        <v>0</v>
      </c>
      <c r="T2748">
        <v>-8398527</v>
      </c>
      <c r="U2748">
        <v>0</v>
      </c>
      <c r="V2748">
        <v>-4054395</v>
      </c>
      <c r="W2748">
        <v>0</v>
      </c>
      <c r="X2748">
        <v>-4344132</v>
      </c>
      <c r="Y2748">
        <v>0</v>
      </c>
      <c r="Z2748">
        <v>-8398527</v>
      </c>
      <c r="AA2748">
        <v>0</v>
      </c>
    </row>
    <row r="2749" spans="1:27" ht="15" customHeight="1" x14ac:dyDescent="0.25">
      <c r="A2749" s="37" t="str">
        <f t="shared" si="126"/>
        <v>LEESCF6.1a</v>
      </c>
      <c r="B2749" s="37" t="str">
        <f>VLOOKUP(L2749,Mapping!D:F,3,0)</f>
        <v>6.1a</v>
      </c>
      <c r="C2749" s="37" t="str">
        <f>VLOOKUP(L2749,Mapping!D:G,4,0)</f>
        <v>Accrual</v>
      </c>
      <c r="D2749" s="38">
        <f t="shared" si="127"/>
        <v>-0.51317409999999997</v>
      </c>
      <c r="E2749" s="38">
        <f t="shared" si="128"/>
        <v>-0.99248409999999998</v>
      </c>
      <c r="F2749" s="37">
        <f>VLOOKUP(L2749,Mapping!D:H,5,0)</f>
        <v>0</v>
      </c>
      <c r="G2749" t="s">
        <v>562</v>
      </c>
      <c r="H2749" t="s">
        <v>2092</v>
      </c>
      <c r="I2749" t="s">
        <v>2093</v>
      </c>
      <c r="J2749">
        <v>550000</v>
      </c>
      <c r="K2749" t="s">
        <v>666</v>
      </c>
      <c r="L2749">
        <v>553130</v>
      </c>
      <c r="M2749">
        <v>0</v>
      </c>
      <c r="N2749" t="s">
        <v>2254</v>
      </c>
      <c r="O2749" t="s">
        <v>565</v>
      </c>
      <c r="P2749">
        <v>-4793100</v>
      </c>
      <c r="Q2749">
        <v>0</v>
      </c>
      <c r="R2749">
        <v>-5131741</v>
      </c>
      <c r="S2749">
        <v>0</v>
      </c>
      <c r="T2749">
        <v>-9924841</v>
      </c>
      <c r="U2749">
        <v>0</v>
      </c>
      <c r="V2749">
        <v>-4793100</v>
      </c>
      <c r="W2749">
        <v>0</v>
      </c>
      <c r="X2749">
        <v>-5131741</v>
      </c>
      <c r="Y2749">
        <v>0</v>
      </c>
      <c r="Z2749">
        <v>-9924841</v>
      </c>
      <c r="AA2749">
        <v>0</v>
      </c>
    </row>
    <row r="2750" spans="1:27" ht="15" customHeight="1" x14ac:dyDescent="0.25">
      <c r="A2750" s="37" t="str">
        <f t="shared" si="126"/>
        <v>LEESCF6.3</v>
      </c>
      <c r="B2750" s="37">
        <f>VLOOKUP(L2750,Mapping!D:F,3,0)</f>
        <v>6.3</v>
      </c>
      <c r="C2750" s="37" t="str">
        <f>VLOOKUP(L2750,Mapping!D:G,4,0)</f>
        <v>Mirror</v>
      </c>
      <c r="D2750" s="38">
        <f t="shared" si="127"/>
        <v>-4.0700609999999998E-3</v>
      </c>
      <c r="E2750" s="38">
        <f t="shared" si="128"/>
        <v>-6.0833110000000001E-3</v>
      </c>
      <c r="F2750" s="37">
        <f>VLOOKUP(L2750,Mapping!D:H,5,0)</f>
        <v>0</v>
      </c>
      <c r="G2750" t="s">
        <v>562</v>
      </c>
      <c r="H2750" t="s">
        <v>2092</v>
      </c>
      <c r="I2750" t="s">
        <v>2093</v>
      </c>
      <c r="J2750">
        <v>550000</v>
      </c>
      <c r="K2750" t="s">
        <v>666</v>
      </c>
      <c r="L2750">
        <v>553131</v>
      </c>
      <c r="M2750">
        <v>0</v>
      </c>
      <c r="N2750" t="s">
        <v>671</v>
      </c>
      <c r="O2750" t="s">
        <v>565</v>
      </c>
      <c r="P2750">
        <v>-20132.5</v>
      </c>
      <c r="Q2750">
        <v>0</v>
      </c>
      <c r="R2750">
        <v>-40700.61</v>
      </c>
      <c r="S2750">
        <v>0</v>
      </c>
      <c r="T2750">
        <v>-60833.11</v>
      </c>
      <c r="U2750">
        <v>0</v>
      </c>
      <c r="V2750">
        <v>-20132.5</v>
      </c>
      <c r="W2750">
        <v>0</v>
      </c>
      <c r="X2750">
        <v>-40700.61</v>
      </c>
      <c r="Y2750">
        <v>0</v>
      </c>
      <c r="Z2750">
        <v>-60833.11</v>
      </c>
      <c r="AA2750">
        <v>0</v>
      </c>
    </row>
    <row r="2751" spans="1:27" ht="15" customHeight="1" x14ac:dyDescent="0.25">
      <c r="A2751" s="37" t="str">
        <f t="shared" si="126"/>
        <v>LEESCFIgnore</v>
      </c>
      <c r="B2751" s="37" t="str">
        <f>VLOOKUP(L2751,Mapping!D:F,3,0)</f>
        <v>Ignore</v>
      </c>
      <c r="C2751" s="37" t="str">
        <f>VLOOKUP(L2751,Mapping!D:G,4,0)</f>
        <v>Mirror</v>
      </c>
      <c r="D2751" s="38">
        <f t="shared" si="127"/>
        <v>-1.5827020000000001E-3</v>
      </c>
      <c r="E2751" s="38">
        <f t="shared" si="128"/>
        <v>-1.6325070000000001E-3</v>
      </c>
      <c r="F2751" s="37">
        <f>VLOOKUP(L2751,Mapping!D:H,5,0)</f>
        <v>0</v>
      </c>
      <c r="G2751" t="s">
        <v>562</v>
      </c>
      <c r="H2751" t="s">
        <v>2092</v>
      </c>
      <c r="I2751" t="s">
        <v>2093</v>
      </c>
      <c r="J2751">
        <v>550000</v>
      </c>
      <c r="K2751" t="s">
        <v>666</v>
      </c>
      <c r="L2751">
        <v>553141</v>
      </c>
      <c r="M2751">
        <v>0</v>
      </c>
      <c r="N2751" t="s">
        <v>672</v>
      </c>
      <c r="O2751" t="s">
        <v>565</v>
      </c>
      <c r="P2751">
        <v>-498.05</v>
      </c>
      <c r="Q2751">
        <v>0</v>
      </c>
      <c r="R2751">
        <v>-15827.02</v>
      </c>
      <c r="S2751">
        <v>0</v>
      </c>
      <c r="T2751">
        <v>-16325.07</v>
      </c>
      <c r="U2751">
        <v>0</v>
      </c>
      <c r="V2751">
        <v>-498.05</v>
      </c>
      <c r="W2751">
        <v>0</v>
      </c>
      <c r="X2751">
        <v>-15827.02</v>
      </c>
      <c r="Y2751">
        <v>0</v>
      </c>
      <c r="Z2751">
        <v>-16325.07</v>
      </c>
      <c r="AA2751">
        <v>0</v>
      </c>
    </row>
    <row r="2752" spans="1:27" ht="15" customHeight="1" x14ac:dyDescent="0.25">
      <c r="A2752" s="37" t="str">
        <f t="shared" si="126"/>
        <v>LEESCFIgnore</v>
      </c>
      <c r="B2752" s="37" t="str">
        <f>VLOOKUP(L2752,Mapping!D:F,3,0)</f>
        <v>Ignore</v>
      </c>
      <c r="C2752" s="37" t="str">
        <f>VLOOKUP(L2752,Mapping!D:G,4,0)</f>
        <v>Mirror</v>
      </c>
      <c r="D2752" s="38">
        <f t="shared" si="127"/>
        <v>-3.3297251E-2</v>
      </c>
      <c r="E2752" s="38">
        <f t="shared" si="128"/>
        <v>-4.7542001E-2</v>
      </c>
      <c r="F2752" s="37">
        <f>VLOOKUP(L2752,Mapping!D:H,5,0)</f>
        <v>0</v>
      </c>
      <c r="G2752" t="s">
        <v>562</v>
      </c>
      <c r="H2752" t="s">
        <v>2092</v>
      </c>
      <c r="I2752" t="s">
        <v>2093</v>
      </c>
      <c r="J2752">
        <v>550000</v>
      </c>
      <c r="K2752" t="s">
        <v>666</v>
      </c>
      <c r="L2752">
        <v>553147</v>
      </c>
      <c r="M2752">
        <v>0</v>
      </c>
      <c r="N2752" t="s">
        <v>951</v>
      </c>
      <c r="O2752" t="s">
        <v>565</v>
      </c>
      <c r="P2752">
        <v>-142447.5</v>
      </c>
      <c r="Q2752">
        <v>0</v>
      </c>
      <c r="R2752">
        <v>-332972.51</v>
      </c>
      <c r="S2752">
        <v>0</v>
      </c>
      <c r="T2752">
        <v>-475420.01</v>
      </c>
      <c r="U2752">
        <v>0</v>
      </c>
      <c r="V2752">
        <v>-142447.5</v>
      </c>
      <c r="W2752">
        <v>0</v>
      </c>
      <c r="X2752">
        <v>-332972.51</v>
      </c>
      <c r="Y2752">
        <v>0</v>
      </c>
      <c r="Z2752">
        <v>-475420.01</v>
      </c>
      <c r="AA2752">
        <v>0</v>
      </c>
    </row>
    <row r="2753" spans="1:27" ht="15" customHeight="1" x14ac:dyDescent="0.25">
      <c r="A2753" s="37" t="str">
        <f t="shared" si="126"/>
        <v>LEESCF6.1a</v>
      </c>
      <c r="B2753" s="37" t="str">
        <f>VLOOKUP(L2753,Mapping!D:F,3,0)</f>
        <v>6.1a</v>
      </c>
      <c r="C2753" s="37" t="str">
        <f>VLOOKUP(L2753,Mapping!D:G,4,0)</f>
        <v>Accrual</v>
      </c>
      <c r="D2753" s="38">
        <f t="shared" si="127"/>
        <v>-2.1706436999999999E-2</v>
      </c>
      <c r="E2753" s="38">
        <f t="shared" si="128"/>
        <v>-3.5872802000000002E-2</v>
      </c>
      <c r="F2753" s="37">
        <f>VLOOKUP(L2753,Mapping!D:H,5,0)</f>
        <v>0</v>
      </c>
      <c r="G2753" t="s">
        <v>562</v>
      </c>
      <c r="H2753" t="s">
        <v>2092</v>
      </c>
      <c r="I2753" t="s">
        <v>2093</v>
      </c>
      <c r="J2753">
        <v>550000</v>
      </c>
      <c r="K2753" t="s">
        <v>666</v>
      </c>
      <c r="L2753">
        <v>553171</v>
      </c>
      <c r="M2753">
        <v>0</v>
      </c>
      <c r="N2753" t="s">
        <v>673</v>
      </c>
      <c r="O2753" t="s">
        <v>565</v>
      </c>
      <c r="P2753">
        <v>-141663.65</v>
      </c>
      <c r="Q2753">
        <v>0</v>
      </c>
      <c r="R2753">
        <v>-217064.37</v>
      </c>
      <c r="S2753">
        <v>0</v>
      </c>
      <c r="T2753">
        <v>-358728.02</v>
      </c>
      <c r="U2753">
        <v>0</v>
      </c>
      <c r="V2753">
        <v>-141663.65</v>
      </c>
      <c r="W2753">
        <v>0</v>
      </c>
      <c r="X2753">
        <v>-217064.37</v>
      </c>
      <c r="Y2753">
        <v>0</v>
      </c>
      <c r="Z2753">
        <v>-358728.02</v>
      </c>
      <c r="AA2753">
        <v>0</v>
      </c>
    </row>
    <row r="2754" spans="1:27" ht="15" customHeight="1" x14ac:dyDescent="0.25">
      <c r="A2754" s="37" t="str">
        <f t="shared" si="126"/>
        <v>LEESCF6.1a</v>
      </c>
      <c r="B2754" s="37" t="str">
        <f>VLOOKUP(L2754,Mapping!D:F,3,0)</f>
        <v>6.1a</v>
      </c>
      <c r="C2754" s="37" t="str">
        <f>VLOOKUP(L2754,Mapping!D:G,4,0)</f>
        <v>Accrual</v>
      </c>
      <c r="D2754" s="38">
        <f t="shared" si="127"/>
        <v>-7.1065899999999999E-4</v>
      </c>
      <c r="E2754" s="38">
        <f t="shared" si="128"/>
        <v>-1.2162620000000001E-3</v>
      </c>
      <c r="F2754" s="37">
        <f>VLOOKUP(L2754,Mapping!D:H,5,0)</f>
        <v>0</v>
      </c>
      <c r="G2754" t="s">
        <v>562</v>
      </c>
      <c r="H2754" t="s">
        <v>2092</v>
      </c>
      <c r="I2754" t="s">
        <v>2093</v>
      </c>
      <c r="J2754">
        <v>550000</v>
      </c>
      <c r="K2754" t="s">
        <v>666</v>
      </c>
      <c r="L2754">
        <v>553176</v>
      </c>
      <c r="M2754">
        <v>0</v>
      </c>
      <c r="N2754" t="s">
        <v>674</v>
      </c>
      <c r="O2754" t="s">
        <v>565</v>
      </c>
      <c r="P2754">
        <v>-5056.03</v>
      </c>
      <c r="Q2754">
        <v>0</v>
      </c>
      <c r="R2754">
        <v>-7106.59</v>
      </c>
      <c r="S2754">
        <v>0</v>
      </c>
      <c r="T2754">
        <v>-12162.62</v>
      </c>
      <c r="U2754">
        <v>0</v>
      </c>
      <c r="V2754">
        <v>-5056.03</v>
      </c>
      <c r="W2754">
        <v>0</v>
      </c>
      <c r="X2754">
        <v>-7106.59</v>
      </c>
      <c r="Y2754">
        <v>0</v>
      </c>
      <c r="Z2754">
        <v>-12162.62</v>
      </c>
      <c r="AA2754">
        <v>0</v>
      </c>
    </row>
    <row r="2755" spans="1:27" ht="15" customHeight="1" x14ac:dyDescent="0.25">
      <c r="A2755" s="37" t="str">
        <f t="shared" si="126"/>
        <v>LEESCFIgnore</v>
      </c>
      <c r="B2755" s="37" t="str">
        <f>VLOOKUP(L2755,Mapping!D:F,3,0)</f>
        <v>Ignore</v>
      </c>
      <c r="C2755" s="37" t="str">
        <f>VLOOKUP(L2755,Mapping!D:G,4,0)</f>
        <v>Mirror</v>
      </c>
      <c r="D2755" s="38">
        <f t="shared" si="127"/>
        <v>-0.35348058199999999</v>
      </c>
      <c r="E2755" s="38">
        <f t="shared" si="128"/>
        <v>-0.42157937699999998</v>
      </c>
      <c r="F2755" s="37">
        <f>VLOOKUP(L2755,Mapping!D:H,5,0)</f>
        <v>0</v>
      </c>
      <c r="G2755" t="s">
        <v>562</v>
      </c>
      <c r="H2755" t="s">
        <v>2092</v>
      </c>
      <c r="I2755" t="s">
        <v>2093</v>
      </c>
      <c r="J2755">
        <v>550000</v>
      </c>
      <c r="K2755" t="s">
        <v>666</v>
      </c>
      <c r="L2755">
        <v>553180</v>
      </c>
      <c r="M2755">
        <v>0</v>
      </c>
      <c r="N2755" t="s">
        <v>675</v>
      </c>
      <c r="O2755" t="s">
        <v>565</v>
      </c>
      <c r="P2755">
        <v>-680987.95</v>
      </c>
      <c r="Q2755">
        <v>0</v>
      </c>
      <c r="R2755">
        <v>-3534805.82</v>
      </c>
      <c r="S2755">
        <v>0</v>
      </c>
      <c r="T2755">
        <v>-4215793.7699999996</v>
      </c>
      <c r="U2755">
        <v>0</v>
      </c>
      <c r="V2755">
        <v>-680987.95</v>
      </c>
      <c r="W2755">
        <v>0</v>
      </c>
      <c r="X2755">
        <v>-3534805.82</v>
      </c>
      <c r="Y2755">
        <v>0</v>
      </c>
      <c r="Z2755">
        <v>-4215793.7699999996</v>
      </c>
      <c r="AA2755">
        <v>0</v>
      </c>
    </row>
    <row r="2756" spans="1:27" ht="15" customHeight="1" x14ac:dyDescent="0.25">
      <c r="A2756" s="37" t="str">
        <f t="shared" ref="A2756:A2819" si="129">H2756&amp;B2756</f>
        <v>LEESCF6.1a</v>
      </c>
      <c r="B2756" s="37" t="str">
        <f>VLOOKUP(L2756,Mapping!D:F,3,0)</f>
        <v>6.1a</v>
      </c>
      <c r="C2756" s="37" t="str">
        <f>VLOOKUP(L2756,Mapping!D:G,4,0)</f>
        <v>Accrual</v>
      </c>
      <c r="D2756" s="38">
        <f t="shared" ref="D2756:D2819" si="130">(X2756+Y2756)/10000000</f>
        <v>-0.36822107900000001</v>
      </c>
      <c r="E2756" s="38">
        <f t="shared" ref="E2756:E2819" si="131">(Z2756+AA2756)/10000000</f>
        <v>-0.59488989199999998</v>
      </c>
      <c r="F2756" s="37">
        <f>VLOOKUP(L2756,Mapping!D:H,5,0)</f>
        <v>0</v>
      </c>
      <c r="G2756" t="s">
        <v>562</v>
      </c>
      <c r="H2756" t="s">
        <v>2092</v>
      </c>
      <c r="I2756" t="s">
        <v>2093</v>
      </c>
      <c r="J2756">
        <v>550000</v>
      </c>
      <c r="K2756" t="s">
        <v>666</v>
      </c>
      <c r="L2756">
        <v>553190</v>
      </c>
      <c r="M2756">
        <v>0</v>
      </c>
      <c r="N2756" t="s">
        <v>676</v>
      </c>
      <c r="O2756" t="s">
        <v>565</v>
      </c>
      <c r="P2756">
        <v>-2266688.13</v>
      </c>
      <c r="Q2756">
        <v>0</v>
      </c>
      <c r="R2756">
        <v>-3682210.79</v>
      </c>
      <c r="S2756">
        <v>0</v>
      </c>
      <c r="T2756">
        <v>-5948898.9199999999</v>
      </c>
      <c r="U2756">
        <v>0</v>
      </c>
      <c r="V2756">
        <v>-2266688.13</v>
      </c>
      <c r="W2756">
        <v>0</v>
      </c>
      <c r="X2756">
        <v>-3682210.79</v>
      </c>
      <c r="Y2756">
        <v>0</v>
      </c>
      <c r="Z2756">
        <v>-5948898.9199999999</v>
      </c>
      <c r="AA2756">
        <v>0</v>
      </c>
    </row>
    <row r="2757" spans="1:27" ht="15" customHeight="1" x14ac:dyDescent="0.25">
      <c r="A2757" s="37" t="str">
        <f t="shared" si="129"/>
        <v>LEESCF6.1</v>
      </c>
      <c r="B2757" s="37">
        <f>VLOOKUP(L2757,Mapping!D:F,3,0)</f>
        <v>6.1</v>
      </c>
      <c r="C2757" s="37" t="str">
        <f>VLOOKUP(L2757,Mapping!D:G,4,0)</f>
        <v>Accrual</v>
      </c>
      <c r="D2757" s="38">
        <f t="shared" si="130"/>
        <v>-2.2584822</v>
      </c>
      <c r="E2757" s="38">
        <f t="shared" si="131"/>
        <v>-3.4375830939999998</v>
      </c>
      <c r="F2757" s="37">
        <f>VLOOKUP(L2757,Mapping!D:H,5,0)</f>
        <v>0</v>
      </c>
      <c r="G2757" t="s">
        <v>562</v>
      </c>
      <c r="H2757" t="s">
        <v>2092</v>
      </c>
      <c r="I2757" t="s">
        <v>2093</v>
      </c>
      <c r="J2757">
        <v>550000</v>
      </c>
      <c r="K2757" t="s">
        <v>666</v>
      </c>
      <c r="L2757">
        <v>553202</v>
      </c>
      <c r="M2757">
        <v>0</v>
      </c>
      <c r="N2757" t="s">
        <v>678</v>
      </c>
      <c r="O2757" t="s">
        <v>565</v>
      </c>
      <c r="P2757">
        <v>-11791008.939999999</v>
      </c>
      <c r="Q2757">
        <v>0</v>
      </c>
      <c r="R2757">
        <v>-22584822</v>
      </c>
      <c r="S2757">
        <v>0</v>
      </c>
      <c r="T2757">
        <v>-34375830.939999998</v>
      </c>
      <c r="U2757">
        <v>0</v>
      </c>
      <c r="V2757">
        <v>-11791008.939999999</v>
      </c>
      <c r="W2757">
        <v>0</v>
      </c>
      <c r="X2757">
        <v>-22584822</v>
      </c>
      <c r="Y2757">
        <v>0</v>
      </c>
      <c r="Z2757">
        <v>-34375830.939999998</v>
      </c>
      <c r="AA2757">
        <v>0</v>
      </c>
    </row>
    <row r="2758" spans="1:27" ht="15" customHeight="1" x14ac:dyDescent="0.25">
      <c r="A2758" s="37" t="str">
        <f t="shared" si="129"/>
        <v>LEESCF6.1</v>
      </c>
      <c r="B2758" s="37">
        <f>VLOOKUP(L2758,Mapping!D:F,3,0)</f>
        <v>6.1</v>
      </c>
      <c r="C2758" s="37" t="str">
        <f>VLOOKUP(L2758,Mapping!D:G,4,0)</f>
        <v>Accrual</v>
      </c>
      <c r="D2758" s="38">
        <f t="shared" si="130"/>
        <v>2.444131241</v>
      </c>
      <c r="E2758" s="38">
        <f t="shared" si="131"/>
        <v>3.5336993880000001</v>
      </c>
      <c r="F2758" s="37">
        <f>VLOOKUP(L2758,Mapping!D:H,5,0)</f>
        <v>0</v>
      </c>
      <c r="G2758" t="s">
        <v>562</v>
      </c>
      <c r="H2758" t="s">
        <v>2092</v>
      </c>
      <c r="I2758" t="s">
        <v>2093</v>
      </c>
      <c r="J2758">
        <v>550000</v>
      </c>
      <c r="K2758" t="s">
        <v>666</v>
      </c>
      <c r="L2758">
        <v>553208</v>
      </c>
      <c r="M2758">
        <v>0</v>
      </c>
      <c r="N2758" t="s">
        <v>679</v>
      </c>
      <c r="O2758" t="s">
        <v>565</v>
      </c>
      <c r="P2758">
        <v>0</v>
      </c>
      <c r="Q2758">
        <v>10895681.470000001</v>
      </c>
      <c r="R2758">
        <v>0</v>
      </c>
      <c r="S2758">
        <v>24441312.41</v>
      </c>
      <c r="T2758">
        <v>0</v>
      </c>
      <c r="U2758">
        <v>35336993.880000003</v>
      </c>
      <c r="V2758">
        <v>0</v>
      </c>
      <c r="W2758">
        <v>10895681.470000001</v>
      </c>
      <c r="X2758">
        <v>0</v>
      </c>
      <c r="Y2758">
        <v>24441312.41</v>
      </c>
      <c r="Z2758">
        <v>0</v>
      </c>
      <c r="AA2758">
        <v>35336993.880000003</v>
      </c>
    </row>
    <row r="2759" spans="1:27" ht="15" customHeight="1" x14ac:dyDescent="0.25">
      <c r="A2759" s="37" t="str">
        <f t="shared" si="129"/>
        <v>LEESCFIgnore</v>
      </c>
      <c r="B2759" s="37" t="str">
        <f>VLOOKUP(L2759,Mapping!D:F,3,0)</f>
        <v>Ignore</v>
      </c>
      <c r="C2759" s="37" t="str">
        <f>VLOOKUP(L2759,Mapping!D:G,4,0)</f>
        <v>Mirror</v>
      </c>
      <c r="D2759" s="38">
        <f t="shared" si="130"/>
        <v>-2.967758E-3</v>
      </c>
      <c r="E2759" s="38">
        <f t="shared" si="131"/>
        <v>-2.967758E-3</v>
      </c>
      <c r="F2759" s="37">
        <f>VLOOKUP(L2759,Mapping!D:H,5,0)</f>
        <v>0</v>
      </c>
      <c r="G2759" t="s">
        <v>562</v>
      </c>
      <c r="H2759" t="s">
        <v>2092</v>
      </c>
      <c r="I2759" t="s">
        <v>2093</v>
      </c>
      <c r="J2759">
        <v>550000</v>
      </c>
      <c r="K2759" t="s">
        <v>666</v>
      </c>
      <c r="L2759">
        <v>553213</v>
      </c>
      <c r="M2759">
        <v>0</v>
      </c>
      <c r="N2759" t="s">
        <v>680</v>
      </c>
      <c r="O2759" t="s">
        <v>565</v>
      </c>
      <c r="P2759">
        <v>0</v>
      </c>
      <c r="Q2759">
        <v>0</v>
      </c>
      <c r="R2759">
        <v>-29677.58</v>
      </c>
      <c r="S2759">
        <v>0</v>
      </c>
      <c r="T2759">
        <v>-29677.58</v>
      </c>
      <c r="U2759">
        <v>0</v>
      </c>
      <c r="V2759">
        <v>0</v>
      </c>
      <c r="W2759">
        <v>0</v>
      </c>
      <c r="X2759">
        <v>-29677.58</v>
      </c>
      <c r="Y2759">
        <v>0</v>
      </c>
      <c r="Z2759">
        <v>-29677.58</v>
      </c>
      <c r="AA2759">
        <v>0</v>
      </c>
    </row>
    <row r="2760" spans="1:27" ht="15" customHeight="1" x14ac:dyDescent="0.25">
      <c r="A2760" s="37" t="str">
        <f t="shared" si="129"/>
        <v>LEESCFIgnore</v>
      </c>
      <c r="B2760" s="37" t="str">
        <f>VLOOKUP(L2760,Mapping!D:F,3,0)</f>
        <v>Ignore</v>
      </c>
      <c r="C2760" s="37" t="str">
        <f>VLOOKUP(L2760,Mapping!D:G,4,0)</f>
        <v>Mirror</v>
      </c>
      <c r="D2760" s="38">
        <f t="shared" si="130"/>
        <v>-2.6711650000000001E-3</v>
      </c>
      <c r="E2760" s="38">
        <f t="shared" si="131"/>
        <v>-6.2151250000000002E-3</v>
      </c>
      <c r="F2760" s="37">
        <f>VLOOKUP(L2760,Mapping!D:H,5,0)</f>
        <v>0</v>
      </c>
      <c r="G2760" t="s">
        <v>562</v>
      </c>
      <c r="H2760" t="s">
        <v>2092</v>
      </c>
      <c r="I2760" t="s">
        <v>2093</v>
      </c>
      <c r="J2760">
        <v>550000</v>
      </c>
      <c r="K2760" t="s">
        <v>666</v>
      </c>
      <c r="L2760">
        <v>553219</v>
      </c>
      <c r="M2760">
        <v>0</v>
      </c>
      <c r="N2760" t="s">
        <v>865</v>
      </c>
      <c r="O2760" t="s">
        <v>565</v>
      </c>
      <c r="P2760">
        <v>-35439.599999999999</v>
      </c>
      <c r="Q2760">
        <v>0</v>
      </c>
      <c r="R2760">
        <v>-26711.65</v>
      </c>
      <c r="S2760">
        <v>0</v>
      </c>
      <c r="T2760">
        <v>-62151.25</v>
      </c>
      <c r="U2760">
        <v>0</v>
      </c>
      <c r="V2760">
        <v>-35439.599999999999</v>
      </c>
      <c r="W2760">
        <v>0</v>
      </c>
      <c r="X2760">
        <v>-26711.65</v>
      </c>
      <c r="Y2760">
        <v>0</v>
      </c>
      <c r="Z2760">
        <v>-62151.25</v>
      </c>
      <c r="AA2760">
        <v>0</v>
      </c>
    </row>
    <row r="2761" spans="1:27" ht="15" customHeight="1" x14ac:dyDescent="0.25">
      <c r="A2761" s="37" t="str">
        <f t="shared" si="129"/>
        <v>LEESCF6.1a</v>
      </c>
      <c r="B2761" s="37" t="str">
        <f>VLOOKUP(L2761,Mapping!D:F,3,0)</f>
        <v>6.1a</v>
      </c>
      <c r="C2761" s="37" t="str">
        <f>VLOOKUP(L2761,Mapping!D:G,4,0)</f>
        <v>Accrual</v>
      </c>
      <c r="D2761" s="38">
        <f t="shared" si="130"/>
        <v>-2.1706436999999999E-2</v>
      </c>
      <c r="E2761" s="38">
        <f t="shared" si="131"/>
        <v>-3.5872802000000002E-2</v>
      </c>
      <c r="F2761" s="37">
        <f>VLOOKUP(L2761,Mapping!D:H,5,0)</f>
        <v>0</v>
      </c>
      <c r="G2761" t="s">
        <v>562</v>
      </c>
      <c r="H2761" t="s">
        <v>2092</v>
      </c>
      <c r="I2761" t="s">
        <v>2093</v>
      </c>
      <c r="J2761">
        <v>550000</v>
      </c>
      <c r="K2761" t="s">
        <v>666</v>
      </c>
      <c r="L2761">
        <v>554526</v>
      </c>
      <c r="M2761">
        <v>0</v>
      </c>
      <c r="N2761" t="s">
        <v>681</v>
      </c>
      <c r="O2761" t="s">
        <v>565</v>
      </c>
      <c r="P2761">
        <v>-141663.65</v>
      </c>
      <c r="Q2761">
        <v>0</v>
      </c>
      <c r="R2761">
        <v>-217064.37</v>
      </c>
      <c r="S2761">
        <v>0</v>
      </c>
      <c r="T2761">
        <v>-358728.02</v>
      </c>
      <c r="U2761">
        <v>0</v>
      </c>
      <c r="V2761">
        <v>-141663.65</v>
      </c>
      <c r="W2761">
        <v>0</v>
      </c>
      <c r="X2761">
        <v>-217064.37</v>
      </c>
      <c r="Y2761">
        <v>0</v>
      </c>
      <c r="Z2761">
        <v>-358728.02</v>
      </c>
      <c r="AA2761">
        <v>0</v>
      </c>
    </row>
    <row r="2762" spans="1:27" ht="15" customHeight="1" x14ac:dyDescent="0.25">
      <c r="A2762" s="37" t="str">
        <f t="shared" si="129"/>
        <v>LEESCFIgnore</v>
      </c>
      <c r="B2762" s="37" t="str">
        <f>VLOOKUP(L2762,Mapping!D:F,3,0)</f>
        <v>Ignore</v>
      </c>
      <c r="C2762" s="37" t="str">
        <f>VLOOKUP(L2762,Mapping!D:G,4,0)</f>
        <v>Mirror</v>
      </c>
      <c r="D2762" s="38">
        <f t="shared" si="130"/>
        <v>-3.9063627000000004E-2</v>
      </c>
      <c r="E2762" s="38">
        <f t="shared" si="131"/>
        <v>-3.9463867E-2</v>
      </c>
      <c r="F2762" s="37">
        <f>VLOOKUP(L2762,Mapping!D:H,5,0)</f>
        <v>0</v>
      </c>
      <c r="G2762" t="s">
        <v>562</v>
      </c>
      <c r="H2762" t="s">
        <v>2092</v>
      </c>
      <c r="I2762" t="s">
        <v>2093</v>
      </c>
      <c r="J2762">
        <v>550000</v>
      </c>
      <c r="K2762" t="s">
        <v>666</v>
      </c>
      <c r="L2762">
        <v>554527</v>
      </c>
      <c r="M2762">
        <v>0</v>
      </c>
      <c r="N2762" t="s">
        <v>682</v>
      </c>
      <c r="O2762" t="s">
        <v>565</v>
      </c>
      <c r="P2762">
        <v>-4002.4</v>
      </c>
      <c r="Q2762">
        <v>0</v>
      </c>
      <c r="R2762">
        <v>-390636.27</v>
      </c>
      <c r="S2762">
        <v>0</v>
      </c>
      <c r="T2762">
        <v>-394638.67</v>
      </c>
      <c r="U2762">
        <v>0</v>
      </c>
      <c r="V2762">
        <v>-4002.4</v>
      </c>
      <c r="W2762">
        <v>0</v>
      </c>
      <c r="X2762">
        <v>-390636.27</v>
      </c>
      <c r="Y2762">
        <v>0</v>
      </c>
      <c r="Z2762">
        <v>-394638.67</v>
      </c>
      <c r="AA2762">
        <v>0</v>
      </c>
    </row>
    <row r="2763" spans="1:27" ht="15" customHeight="1" x14ac:dyDescent="0.25">
      <c r="A2763" s="37" t="str">
        <f t="shared" si="129"/>
        <v>LEESCFIgnore</v>
      </c>
      <c r="B2763" s="37" t="str">
        <f>VLOOKUP(L2763,Mapping!D:F,3,0)</f>
        <v>Ignore</v>
      </c>
      <c r="C2763" s="37" t="str">
        <f>VLOOKUP(L2763,Mapping!D:G,4,0)</f>
        <v>Mirror</v>
      </c>
      <c r="D2763" s="38">
        <f t="shared" si="130"/>
        <v>-1.7108830000000003E-3</v>
      </c>
      <c r="E2763" s="38">
        <f t="shared" si="131"/>
        <v>-4.6909830000000001E-3</v>
      </c>
      <c r="F2763" s="37">
        <f>VLOOKUP(L2763,Mapping!D:H,5,0)</f>
        <v>0</v>
      </c>
      <c r="G2763" t="s">
        <v>562</v>
      </c>
      <c r="H2763" t="s">
        <v>2092</v>
      </c>
      <c r="I2763" t="s">
        <v>2093</v>
      </c>
      <c r="J2763">
        <v>550000</v>
      </c>
      <c r="K2763" t="s">
        <v>666</v>
      </c>
      <c r="L2763">
        <v>555104</v>
      </c>
      <c r="M2763">
        <v>0</v>
      </c>
      <c r="N2763" t="s">
        <v>683</v>
      </c>
      <c r="O2763" t="s">
        <v>565</v>
      </c>
      <c r="P2763">
        <v>-29801</v>
      </c>
      <c r="Q2763">
        <v>0</v>
      </c>
      <c r="R2763">
        <v>-17108.830000000002</v>
      </c>
      <c r="S2763">
        <v>0</v>
      </c>
      <c r="T2763">
        <v>-46909.83</v>
      </c>
      <c r="U2763">
        <v>0</v>
      </c>
      <c r="V2763">
        <v>-29801</v>
      </c>
      <c r="W2763">
        <v>0</v>
      </c>
      <c r="X2763">
        <v>-17108.830000000002</v>
      </c>
      <c r="Y2763">
        <v>0</v>
      </c>
      <c r="Z2763">
        <v>-46909.83</v>
      </c>
      <c r="AA2763">
        <v>0</v>
      </c>
    </row>
    <row r="2764" spans="1:27" ht="15" customHeight="1" x14ac:dyDescent="0.25">
      <c r="A2764" s="37" t="str">
        <f t="shared" si="129"/>
        <v>LEESCF6.1</v>
      </c>
      <c r="B2764" s="37">
        <f>VLOOKUP(L2764,Mapping!D:F,3,0)</f>
        <v>6.1</v>
      </c>
      <c r="C2764" s="37" t="str">
        <f>VLOOKUP(L2764,Mapping!D:G,4,0)</f>
        <v>Accrual</v>
      </c>
      <c r="D2764" s="38">
        <f t="shared" si="130"/>
        <v>-2.432574115</v>
      </c>
      <c r="E2764" s="38">
        <f t="shared" si="131"/>
        <v>-3.5221422619999996</v>
      </c>
      <c r="F2764" s="37">
        <f>VLOOKUP(L2764,Mapping!D:H,5,0)</f>
        <v>0</v>
      </c>
      <c r="G2764" t="s">
        <v>562</v>
      </c>
      <c r="H2764" t="s">
        <v>2092</v>
      </c>
      <c r="I2764" t="s">
        <v>2093</v>
      </c>
      <c r="J2764">
        <v>550000</v>
      </c>
      <c r="K2764" t="s">
        <v>666</v>
      </c>
      <c r="L2764">
        <v>555157</v>
      </c>
      <c r="M2764">
        <v>0</v>
      </c>
      <c r="N2764" t="s">
        <v>684</v>
      </c>
      <c r="O2764" t="s">
        <v>565</v>
      </c>
      <c r="P2764">
        <v>-10895681.470000001</v>
      </c>
      <c r="Q2764">
        <v>0</v>
      </c>
      <c r="R2764">
        <v>-24325741.149999999</v>
      </c>
      <c r="S2764">
        <v>0</v>
      </c>
      <c r="T2764">
        <v>-35221422.619999997</v>
      </c>
      <c r="U2764">
        <v>0</v>
      </c>
      <c r="V2764">
        <v>-10895681.470000001</v>
      </c>
      <c r="W2764">
        <v>0</v>
      </c>
      <c r="X2764">
        <v>-24325741.149999999</v>
      </c>
      <c r="Y2764">
        <v>0</v>
      </c>
      <c r="Z2764">
        <v>-35221422.619999997</v>
      </c>
      <c r="AA2764">
        <v>0</v>
      </c>
    </row>
    <row r="2765" spans="1:27" ht="15" customHeight="1" x14ac:dyDescent="0.25">
      <c r="A2765" s="37" t="str">
        <f t="shared" si="129"/>
        <v>LEESCF6.1</v>
      </c>
      <c r="B2765" s="37">
        <f>VLOOKUP(L2765,Mapping!D:F,3,0)</f>
        <v>6.1</v>
      </c>
      <c r="C2765" s="37" t="str">
        <f>VLOOKUP(L2765,Mapping!D:G,4,0)</f>
        <v>Accrual</v>
      </c>
      <c r="D2765" s="38">
        <f t="shared" si="130"/>
        <v>-1.1557125999999999E-2</v>
      </c>
      <c r="E2765" s="38">
        <f t="shared" si="131"/>
        <v>-1.1557125999999999E-2</v>
      </c>
      <c r="F2765" s="37">
        <f>VLOOKUP(L2765,Mapping!D:H,5,0)</f>
        <v>0</v>
      </c>
      <c r="G2765" t="s">
        <v>562</v>
      </c>
      <c r="H2765" t="s">
        <v>2092</v>
      </c>
      <c r="I2765" t="s">
        <v>2093</v>
      </c>
      <c r="J2765">
        <v>550000</v>
      </c>
      <c r="K2765" t="s">
        <v>666</v>
      </c>
      <c r="L2765">
        <v>555159</v>
      </c>
      <c r="M2765">
        <v>0</v>
      </c>
      <c r="N2765" t="s">
        <v>2813</v>
      </c>
      <c r="O2765" t="s">
        <v>565</v>
      </c>
      <c r="P2765">
        <v>0</v>
      </c>
      <c r="Q2765">
        <v>0</v>
      </c>
      <c r="R2765">
        <v>-115571.26</v>
      </c>
      <c r="S2765">
        <v>0</v>
      </c>
      <c r="T2765">
        <v>-115571.26</v>
      </c>
      <c r="U2765">
        <v>0</v>
      </c>
      <c r="V2765">
        <v>0</v>
      </c>
      <c r="W2765">
        <v>0</v>
      </c>
      <c r="X2765">
        <v>-115571.26</v>
      </c>
      <c r="Y2765">
        <v>0</v>
      </c>
      <c r="Z2765">
        <v>-115571.26</v>
      </c>
      <c r="AA2765">
        <v>0</v>
      </c>
    </row>
    <row r="2766" spans="1:27" ht="15" customHeight="1" x14ac:dyDescent="0.25">
      <c r="A2766" s="37" t="str">
        <f t="shared" si="129"/>
        <v>LEESCFIgnore</v>
      </c>
      <c r="B2766" s="37" t="str">
        <f>VLOOKUP(L2766,Mapping!D:F,3,0)</f>
        <v>Ignore</v>
      </c>
      <c r="C2766" s="37" t="str">
        <f>VLOOKUP(L2766,Mapping!D:G,4,0)</f>
        <v>Mirror</v>
      </c>
      <c r="D2766" s="38">
        <f t="shared" si="130"/>
        <v>-1.4688044000000001E-2</v>
      </c>
      <c r="E2766" s="38">
        <f t="shared" si="131"/>
        <v>-1.7354728E-2</v>
      </c>
      <c r="F2766" s="37">
        <f>VLOOKUP(L2766,Mapping!D:H,5,0)</f>
        <v>0</v>
      </c>
      <c r="G2766" t="s">
        <v>562</v>
      </c>
      <c r="H2766" t="s">
        <v>2092</v>
      </c>
      <c r="I2766" t="s">
        <v>2093</v>
      </c>
      <c r="J2766">
        <v>550000</v>
      </c>
      <c r="K2766" t="s">
        <v>666</v>
      </c>
      <c r="L2766">
        <v>555204</v>
      </c>
      <c r="M2766">
        <v>0</v>
      </c>
      <c r="N2766" t="s">
        <v>685</v>
      </c>
      <c r="O2766" t="s">
        <v>565</v>
      </c>
      <c r="P2766">
        <v>-26666.84</v>
      </c>
      <c r="Q2766">
        <v>0</v>
      </c>
      <c r="R2766">
        <v>-146880.44</v>
      </c>
      <c r="S2766">
        <v>0</v>
      </c>
      <c r="T2766">
        <v>-173547.28</v>
      </c>
      <c r="U2766">
        <v>0</v>
      </c>
      <c r="V2766">
        <v>-26666.84</v>
      </c>
      <c r="W2766">
        <v>0</v>
      </c>
      <c r="X2766">
        <v>-146880.44</v>
      </c>
      <c r="Y2766">
        <v>0</v>
      </c>
      <c r="Z2766">
        <v>-173547.28</v>
      </c>
      <c r="AA2766">
        <v>0</v>
      </c>
    </row>
    <row r="2767" spans="1:27" ht="15" customHeight="1" x14ac:dyDescent="0.25">
      <c r="A2767" s="37" t="str">
        <f t="shared" si="129"/>
        <v>LEESCFIgnore</v>
      </c>
      <c r="B2767" s="37" t="str">
        <f>VLOOKUP(L2767,Mapping!D:F,3,0)</f>
        <v>Ignore</v>
      </c>
      <c r="C2767" s="37" t="str">
        <f>VLOOKUP(L2767,Mapping!D:G,4,0)</f>
        <v>Ignore</v>
      </c>
      <c r="D2767" s="38">
        <f t="shared" si="130"/>
        <v>0</v>
      </c>
      <c r="E2767" s="38">
        <f t="shared" si="131"/>
        <v>1.0000000000000001E-9</v>
      </c>
      <c r="F2767" s="37">
        <f>VLOOKUP(L2767,Mapping!D:H,5,0)</f>
        <v>0</v>
      </c>
      <c r="G2767" t="s">
        <v>562</v>
      </c>
      <c r="H2767" t="s">
        <v>2092</v>
      </c>
      <c r="I2767" t="s">
        <v>2093</v>
      </c>
      <c r="J2767">
        <v>550000</v>
      </c>
      <c r="K2767" t="s">
        <v>666</v>
      </c>
      <c r="L2767">
        <v>555276</v>
      </c>
      <c r="M2767">
        <v>0</v>
      </c>
      <c r="N2767" t="s">
        <v>866</v>
      </c>
      <c r="O2767" t="s">
        <v>565</v>
      </c>
      <c r="P2767">
        <v>0</v>
      </c>
      <c r="Q2767">
        <v>0.01</v>
      </c>
      <c r="R2767">
        <v>0</v>
      </c>
      <c r="S2767">
        <v>0</v>
      </c>
      <c r="T2767">
        <v>0</v>
      </c>
      <c r="U2767">
        <v>0.01</v>
      </c>
      <c r="V2767">
        <v>0</v>
      </c>
      <c r="W2767">
        <v>0.01</v>
      </c>
      <c r="X2767">
        <v>0</v>
      </c>
      <c r="Y2767">
        <v>0</v>
      </c>
      <c r="Z2767">
        <v>0</v>
      </c>
      <c r="AA2767">
        <v>0.01</v>
      </c>
    </row>
    <row r="2768" spans="1:27" ht="15" customHeight="1" x14ac:dyDescent="0.25">
      <c r="A2768" s="37" t="str">
        <f t="shared" si="129"/>
        <v>LEESCFIgnore</v>
      </c>
      <c r="B2768" s="37" t="str">
        <f>VLOOKUP(L2768,Mapping!D:F,3,0)</f>
        <v>Ignore</v>
      </c>
      <c r="C2768" s="37" t="str">
        <f>VLOOKUP(L2768,Mapping!D:G,4,0)</f>
        <v>Ignore</v>
      </c>
      <c r="D2768" s="38">
        <f t="shared" si="130"/>
        <v>0</v>
      </c>
      <c r="E2768" s="38">
        <f t="shared" si="131"/>
        <v>1.0000000000000001E-9</v>
      </c>
      <c r="F2768" s="37">
        <f>VLOOKUP(L2768,Mapping!D:H,5,0)</f>
        <v>0</v>
      </c>
      <c r="G2768" t="s">
        <v>562</v>
      </c>
      <c r="H2768" t="s">
        <v>2092</v>
      </c>
      <c r="I2768" t="s">
        <v>2093</v>
      </c>
      <c r="J2768">
        <v>550000</v>
      </c>
      <c r="K2768" t="s">
        <v>666</v>
      </c>
      <c r="L2768">
        <v>555277</v>
      </c>
      <c r="M2768">
        <v>0</v>
      </c>
      <c r="N2768" t="s">
        <v>867</v>
      </c>
      <c r="O2768" t="s">
        <v>565</v>
      </c>
      <c r="P2768">
        <v>0</v>
      </c>
      <c r="Q2768">
        <v>0.01</v>
      </c>
      <c r="R2768">
        <v>0</v>
      </c>
      <c r="S2768">
        <v>0</v>
      </c>
      <c r="T2768">
        <v>0</v>
      </c>
      <c r="U2768">
        <v>0.01</v>
      </c>
      <c r="V2768">
        <v>0</v>
      </c>
      <c r="W2768">
        <v>0.01</v>
      </c>
      <c r="X2768">
        <v>0</v>
      </c>
      <c r="Y2768">
        <v>0</v>
      </c>
      <c r="Z2768">
        <v>0</v>
      </c>
      <c r="AA2768">
        <v>0.01</v>
      </c>
    </row>
    <row r="2769" spans="1:27" ht="15" customHeight="1" x14ac:dyDescent="0.25">
      <c r="A2769" s="37" t="str">
        <f t="shared" si="129"/>
        <v>LEESCF6.1a</v>
      </c>
      <c r="B2769" s="37" t="str">
        <f>VLOOKUP(L2769,Mapping!D:F,3,0)</f>
        <v>6.1a</v>
      </c>
      <c r="C2769" s="37" t="str">
        <f>VLOOKUP(L2769,Mapping!D:G,4,0)</f>
        <v>Accrual</v>
      </c>
      <c r="D2769" s="38">
        <f t="shared" si="130"/>
        <v>-0.154792546</v>
      </c>
      <c r="E2769" s="38">
        <f t="shared" si="131"/>
        <v>-0.30141910299999997</v>
      </c>
      <c r="F2769" s="37">
        <f>VLOOKUP(L2769,Mapping!D:H,5,0)</f>
        <v>0</v>
      </c>
      <c r="G2769" t="s">
        <v>562</v>
      </c>
      <c r="H2769" t="s">
        <v>2092</v>
      </c>
      <c r="I2769" t="s">
        <v>2093</v>
      </c>
      <c r="J2769">
        <v>550000</v>
      </c>
      <c r="K2769" t="s">
        <v>666</v>
      </c>
      <c r="L2769">
        <v>555597</v>
      </c>
      <c r="M2769">
        <v>0</v>
      </c>
      <c r="N2769" t="s">
        <v>686</v>
      </c>
      <c r="O2769" t="s">
        <v>565</v>
      </c>
      <c r="P2769">
        <v>-1466265.57</v>
      </c>
      <c r="Q2769">
        <v>0</v>
      </c>
      <c r="R2769">
        <v>-1547925.46</v>
      </c>
      <c r="S2769">
        <v>0</v>
      </c>
      <c r="T2769">
        <v>-3014191.03</v>
      </c>
      <c r="U2769">
        <v>0</v>
      </c>
      <c r="V2769">
        <v>-1466265.57</v>
      </c>
      <c r="W2769">
        <v>0</v>
      </c>
      <c r="X2769">
        <v>-1547925.46</v>
      </c>
      <c r="Y2769">
        <v>0</v>
      </c>
      <c r="Z2769">
        <v>-3014191.03</v>
      </c>
      <c r="AA2769">
        <v>0</v>
      </c>
    </row>
    <row r="2770" spans="1:27" ht="15" customHeight="1" x14ac:dyDescent="0.25">
      <c r="A2770" s="37" t="str">
        <f t="shared" si="129"/>
        <v>LEESCF6.1a</v>
      </c>
      <c r="B2770" s="37" t="str">
        <f>VLOOKUP(L2770,Mapping!D:F,3,0)</f>
        <v>6.1a</v>
      </c>
      <c r="C2770" s="37" t="str">
        <f>VLOOKUP(L2770,Mapping!D:G,4,0)</f>
        <v>Accrual</v>
      </c>
      <c r="D2770" s="38">
        <f t="shared" si="130"/>
        <v>-0.154792546</v>
      </c>
      <c r="E2770" s="38">
        <f t="shared" si="131"/>
        <v>-0.30141910299999997</v>
      </c>
      <c r="F2770" s="37">
        <f>VLOOKUP(L2770,Mapping!D:H,5,0)</f>
        <v>0</v>
      </c>
      <c r="G2770" t="s">
        <v>562</v>
      </c>
      <c r="H2770" t="s">
        <v>2092</v>
      </c>
      <c r="I2770" t="s">
        <v>2093</v>
      </c>
      <c r="J2770">
        <v>550000</v>
      </c>
      <c r="K2770" t="s">
        <v>666</v>
      </c>
      <c r="L2770">
        <v>555598</v>
      </c>
      <c r="M2770">
        <v>0</v>
      </c>
      <c r="N2770" t="s">
        <v>687</v>
      </c>
      <c r="O2770" t="s">
        <v>565</v>
      </c>
      <c r="P2770">
        <v>-1466265.57</v>
      </c>
      <c r="Q2770">
        <v>0</v>
      </c>
      <c r="R2770">
        <v>-1547925.46</v>
      </c>
      <c r="S2770">
        <v>0</v>
      </c>
      <c r="T2770">
        <v>-3014191.03</v>
      </c>
      <c r="U2770">
        <v>0</v>
      </c>
      <c r="V2770">
        <v>-1466265.57</v>
      </c>
      <c r="W2770">
        <v>0</v>
      </c>
      <c r="X2770">
        <v>-1547925.46</v>
      </c>
      <c r="Y2770">
        <v>0</v>
      </c>
      <c r="Z2770">
        <v>-3014191.03</v>
      </c>
      <c r="AA2770">
        <v>0</v>
      </c>
    </row>
    <row r="2771" spans="1:27" ht="15" customHeight="1" x14ac:dyDescent="0.25">
      <c r="A2771" s="37" t="str">
        <f t="shared" si="129"/>
        <v>LEESCF6.1a</v>
      </c>
      <c r="B2771" s="37" t="str">
        <f>VLOOKUP(L2771,Mapping!D:F,3,0)</f>
        <v>6.1a</v>
      </c>
      <c r="C2771" s="37" t="str">
        <f>VLOOKUP(L2771,Mapping!D:G,4,0)</f>
        <v>Accrual</v>
      </c>
      <c r="D2771" s="38">
        <f t="shared" si="130"/>
        <v>1.5474400000000001E-4</v>
      </c>
      <c r="E2771" s="38">
        <f t="shared" si="131"/>
        <v>3.24254E-4</v>
      </c>
      <c r="F2771" s="37">
        <f>VLOOKUP(L2771,Mapping!D:H,5,0)</f>
        <v>0</v>
      </c>
      <c r="G2771" t="s">
        <v>562</v>
      </c>
      <c r="H2771" t="s">
        <v>2092</v>
      </c>
      <c r="I2771" t="s">
        <v>2093</v>
      </c>
      <c r="J2771">
        <v>550000</v>
      </c>
      <c r="K2771" t="s">
        <v>666</v>
      </c>
      <c r="L2771">
        <v>555599</v>
      </c>
      <c r="M2771">
        <v>0</v>
      </c>
      <c r="N2771" t="s">
        <v>688</v>
      </c>
      <c r="O2771" t="s">
        <v>565</v>
      </c>
      <c r="P2771">
        <v>0</v>
      </c>
      <c r="Q2771">
        <v>1695.1</v>
      </c>
      <c r="R2771">
        <v>0</v>
      </c>
      <c r="S2771">
        <v>1547.44</v>
      </c>
      <c r="T2771">
        <v>0</v>
      </c>
      <c r="U2771">
        <v>3242.54</v>
      </c>
      <c r="V2771">
        <v>0</v>
      </c>
      <c r="W2771">
        <v>1695.1</v>
      </c>
      <c r="X2771">
        <v>0</v>
      </c>
      <c r="Y2771">
        <v>1547.44</v>
      </c>
      <c r="Z2771">
        <v>0</v>
      </c>
      <c r="AA2771">
        <v>3242.54</v>
      </c>
    </row>
    <row r="2772" spans="1:27" ht="15" customHeight="1" x14ac:dyDescent="0.25">
      <c r="A2772" s="37" t="str">
        <f t="shared" si="129"/>
        <v>LEESCF6.1a</v>
      </c>
      <c r="B2772" s="37" t="str">
        <f>VLOOKUP(L2772,Mapping!D:F,3,0)</f>
        <v>6.1a</v>
      </c>
      <c r="C2772" s="37" t="str">
        <f>VLOOKUP(L2772,Mapping!D:G,4,0)</f>
        <v>Accrual</v>
      </c>
      <c r="D2772" s="38">
        <f t="shared" si="130"/>
        <v>1.5474400000000001E-4</v>
      </c>
      <c r="E2772" s="38">
        <f t="shared" si="131"/>
        <v>3.24254E-4</v>
      </c>
      <c r="F2772" s="37">
        <f>VLOOKUP(L2772,Mapping!D:H,5,0)</f>
        <v>0</v>
      </c>
      <c r="G2772" t="s">
        <v>562</v>
      </c>
      <c r="H2772" t="s">
        <v>2092</v>
      </c>
      <c r="I2772" t="s">
        <v>2093</v>
      </c>
      <c r="J2772">
        <v>550000</v>
      </c>
      <c r="K2772" t="s">
        <v>666</v>
      </c>
      <c r="L2772">
        <v>555600</v>
      </c>
      <c r="M2772">
        <v>0</v>
      </c>
      <c r="N2772" t="s">
        <v>689</v>
      </c>
      <c r="O2772" t="s">
        <v>565</v>
      </c>
      <c r="P2772">
        <v>0</v>
      </c>
      <c r="Q2772">
        <v>1695.1</v>
      </c>
      <c r="R2772">
        <v>0</v>
      </c>
      <c r="S2772">
        <v>1547.44</v>
      </c>
      <c r="T2772">
        <v>0</v>
      </c>
      <c r="U2772">
        <v>3242.54</v>
      </c>
      <c r="V2772">
        <v>0</v>
      </c>
      <c r="W2772">
        <v>1695.1</v>
      </c>
      <c r="X2772">
        <v>0</v>
      </c>
      <c r="Y2772">
        <v>1547.44</v>
      </c>
      <c r="Z2772">
        <v>0</v>
      </c>
      <c r="AA2772">
        <v>3242.54</v>
      </c>
    </row>
    <row r="2773" spans="1:27" ht="15" customHeight="1" x14ac:dyDescent="0.25">
      <c r="A2773" s="37" t="str">
        <f t="shared" si="129"/>
        <v>LEESCFIgnore</v>
      </c>
      <c r="B2773" s="37" t="str">
        <f>VLOOKUP(L2773,Mapping!D:F,3,0)</f>
        <v>Ignore</v>
      </c>
      <c r="C2773" s="37" t="str">
        <f>VLOOKUP(L2773,Mapping!D:G,4,0)</f>
        <v>Mirror</v>
      </c>
      <c r="D2773" s="38">
        <f t="shared" si="130"/>
        <v>0</v>
      </c>
      <c r="E2773" s="38">
        <f t="shared" si="131"/>
        <v>-1.0927799999999999E-4</v>
      </c>
      <c r="F2773" s="37">
        <f>VLOOKUP(L2773,Mapping!D:H,5,0)</f>
        <v>0</v>
      </c>
      <c r="G2773" t="s">
        <v>562</v>
      </c>
      <c r="H2773" t="s">
        <v>2092</v>
      </c>
      <c r="I2773" t="s">
        <v>2093</v>
      </c>
      <c r="J2773">
        <v>550000</v>
      </c>
      <c r="K2773" t="s">
        <v>666</v>
      </c>
      <c r="L2773">
        <v>556421</v>
      </c>
      <c r="M2773">
        <v>0</v>
      </c>
      <c r="N2773" t="s">
        <v>690</v>
      </c>
      <c r="O2773" t="s">
        <v>565</v>
      </c>
      <c r="P2773">
        <v>-1092.78</v>
      </c>
      <c r="Q2773">
        <v>0</v>
      </c>
      <c r="R2773">
        <v>0</v>
      </c>
      <c r="S2773">
        <v>0</v>
      </c>
      <c r="T2773">
        <v>-1092.78</v>
      </c>
      <c r="U2773">
        <v>0</v>
      </c>
      <c r="V2773">
        <v>-1092.78</v>
      </c>
      <c r="W2773">
        <v>0</v>
      </c>
      <c r="X2773">
        <v>0</v>
      </c>
      <c r="Y2773">
        <v>0</v>
      </c>
      <c r="Z2773">
        <v>-1092.78</v>
      </c>
      <c r="AA2773">
        <v>0</v>
      </c>
    </row>
    <row r="2774" spans="1:27" ht="15" customHeight="1" x14ac:dyDescent="0.25">
      <c r="A2774" s="37" t="str">
        <f t="shared" si="129"/>
        <v>LEESCF6.2</v>
      </c>
      <c r="B2774" s="37">
        <f>VLOOKUP(L2774,Mapping!D:F,3,0)</f>
        <v>6.2</v>
      </c>
      <c r="C2774" s="37" t="str">
        <f>VLOOKUP(L2774,Mapping!D:G,4,0)</f>
        <v>Accrual</v>
      </c>
      <c r="D2774" s="38">
        <f t="shared" si="130"/>
        <v>-1.7199150910000001</v>
      </c>
      <c r="E2774" s="38">
        <f t="shared" si="131"/>
        <v>-3.3490972860000001</v>
      </c>
      <c r="F2774" s="37">
        <f>VLOOKUP(L2774,Mapping!D:H,5,0)</f>
        <v>0</v>
      </c>
      <c r="G2774" t="s">
        <v>562</v>
      </c>
      <c r="H2774" t="s">
        <v>2092</v>
      </c>
      <c r="I2774" t="s">
        <v>2093</v>
      </c>
      <c r="J2774">
        <v>555100</v>
      </c>
      <c r="K2774" t="s">
        <v>691</v>
      </c>
      <c r="L2774">
        <v>555100</v>
      </c>
      <c r="M2774">
        <v>0</v>
      </c>
      <c r="N2774" t="s">
        <v>692</v>
      </c>
      <c r="O2774" t="s">
        <v>565</v>
      </c>
      <c r="P2774">
        <v>-16291821.949999999</v>
      </c>
      <c r="Q2774">
        <v>0</v>
      </c>
      <c r="R2774">
        <v>-17199150.91</v>
      </c>
      <c r="S2774">
        <v>0</v>
      </c>
      <c r="T2774">
        <v>-33490972.859999999</v>
      </c>
      <c r="U2774">
        <v>0</v>
      </c>
      <c r="V2774">
        <v>-16291821.949999999</v>
      </c>
      <c r="W2774">
        <v>0</v>
      </c>
      <c r="X2774">
        <v>-17199150.91</v>
      </c>
      <c r="Y2774">
        <v>0</v>
      </c>
      <c r="Z2774">
        <v>-33490972.859999999</v>
      </c>
      <c r="AA2774">
        <v>0</v>
      </c>
    </row>
    <row r="2775" spans="1:27" ht="15" customHeight="1" x14ac:dyDescent="0.25">
      <c r="A2775" s="37" t="str">
        <f t="shared" si="129"/>
        <v>LEESCF6.2</v>
      </c>
      <c r="B2775" s="37">
        <f>VLOOKUP(L2775,Mapping!D:F,3,0)</f>
        <v>6.2</v>
      </c>
      <c r="C2775" s="37" t="str">
        <f>VLOOKUP(L2775,Mapping!D:G,4,0)</f>
        <v>Accrual</v>
      </c>
      <c r="D2775" s="38">
        <f t="shared" si="130"/>
        <v>1.7193220000000001E-3</v>
      </c>
      <c r="E2775" s="38">
        <f t="shared" si="131"/>
        <v>3.6028000000000002E-3</v>
      </c>
      <c r="F2775" s="37">
        <f>VLOOKUP(L2775,Mapping!D:H,5,0)</f>
        <v>0</v>
      </c>
      <c r="G2775" t="s">
        <v>562</v>
      </c>
      <c r="H2775" t="s">
        <v>2092</v>
      </c>
      <c r="I2775" t="s">
        <v>2093</v>
      </c>
      <c r="J2775">
        <v>555100</v>
      </c>
      <c r="K2775" t="s">
        <v>691</v>
      </c>
      <c r="L2775">
        <v>555329</v>
      </c>
      <c r="M2775">
        <v>0</v>
      </c>
      <c r="N2775" t="s">
        <v>693</v>
      </c>
      <c r="O2775" t="s">
        <v>565</v>
      </c>
      <c r="P2775">
        <v>0</v>
      </c>
      <c r="Q2775">
        <v>18834.78</v>
      </c>
      <c r="R2775">
        <v>0</v>
      </c>
      <c r="S2775">
        <v>17193.22</v>
      </c>
      <c r="T2775">
        <v>0</v>
      </c>
      <c r="U2775">
        <v>36028</v>
      </c>
      <c r="V2775">
        <v>0</v>
      </c>
      <c r="W2775">
        <v>18834.78</v>
      </c>
      <c r="X2775">
        <v>0</v>
      </c>
      <c r="Y2775">
        <v>17193.22</v>
      </c>
      <c r="Z2775">
        <v>0</v>
      </c>
      <c r="AA2775">
        <v>36028</v>
      </c>
    </row>
    <row r="2776" spans="1:27" ht="15" customHeight="1" x14ac:dyDescent="0.25">
      <c r="A2776" s="37" t="str">
        <f t="shared" si="129"/>
        <v>LEFE30Ignore</v>
      </c>
      <c r="B2776" s="37" t="str">
        <f>VLOOKUP(L2776,Mapping!D:F,3,0)</f>
        <v>Ignore</v>
      </c>
      <c r="C2776" s="37" t="str">
        <f>VLOOKUP(L2776,Mapping!D:G,4,0)</f>
        <v>Ignore</v>
      </c>
      <c r="D2776" s="38">
        <f t="shared" si="130"/>
        <v>5.6209755299999999</v>
      </c>
      <c r="E2776" s="38">
        <f t="shared" si="131"/>
        <v>-123.25480103199999</v>
      </c>
      <c r="F2776" s="37" t="str">
        <f>VLOOKUP(L2776,Mapping!D:H,5,0)</f>
        <v>AUM</v>
      </c>
      <c r="G2776" t="s">
        <v>562</v>
      </c>
      <c r="H2776" t="s">
        <v>2112</v>
      </c>
      <c r="I2776" t="s">
        <v>2701</v>
      </c>
      <c r="J2776">
        <v>101000</v>
      </c>
      <c r="K2776" t="s">
        <v>720</v>
      </c>
      <c r="L2776">
        <v>101100</v>
      </c>
      <c r="M2776">
        <v>0</v>
      </c>
      <c r="N2776" t="s">
        <v>721</v>
      </c>
      <c r="O2776" t="s">
        <v>565</v>
      </c>
      <c r="P2776">
        <v>-1288757765.6199999</v>
      </c>
      <c r="Q2776">
        <v>0</v>
      </c>
      <c r="R2776">
        <v>0</v>
      </c>
      <c r="S2776">
        <v>56209755.299999997</v>
      </c>
      <c r="T2776">
        <v>-1232548010.3199999</v>
      </c>
      <c r="U2776">
        <v>0</v>
      </c>
      <c r="V2776">
        <v>-1288757765.6199999</v>
      </c>
      <c r="W2776">
        <v>0</v>
      </c>
      <c r="X2776">
        <v>0</v>
      </c>
      <c r="Y2776">
        <v>56209755.299999997</v>
      </c>
      <c r="Z2776">
        <v>-1232548010.3199999</v>
      </c>
      <c r="AA2776">
        <v>0</v>
      </c>
    </row>
    <row r="2777" spans="1:27" ht="15" customHeight="1" x14ac:dyDescent="0.25">
      <c r="A2777" s="37" t="str">
        <f t="shared" si="129"/>
        <v>LEFE30Ignore</v>
      </c>
      <c r="B2777" s="37" t="str">
        <f>VLOOKUP(L2777,Mapping!D:F,3,0)</f>
        <v>Ignore</v>
      </c>
      <c r="C2777" s="37" t="str">
        <f>VLOOKUP(L2777,Mapping!D:G,4,0)</f>
        <v>Ignore</v>
      </c>
      <c r="D2777" s="38">
        <f t="shared" si="130"/>
        <v>0</v>
      </c>
      <c r="E2777" s="38">
        <f t="shared" si="131"/>
        <v>-0.1100001</v>
      </c>
      <c r="F2777" s="37" t="str">
        <f>VLOOKUP(L2777,Mapping!D:H,5,0)</f>
        <v>AUM</v>
      </c>
      <c r="G2777" t="s">
        <v>562</v>
      </c>
      <c r="H2777" t="s">
        <v>2112</v>
      </c>
      <c r="I2777" t="s">
        <v>2701</v>
      </c>
      <c r="J2777">
        <v>110000</v>
      </c>
      <c r="K2777" t="s">
        <v>570</v>
      </c>
      <c r="L2777">
        <v>110116</v>
      </c>
      <c r="M2777">
        <v>0</v>
      </c>
      <c r="N2777" t="s">
        <v>573</v>
      </c>
      <c r="O2777" t="s">
        <v>565</v>
      </c>
      <c r="P2777">
        <v>-1100001</v>
      </c>
      <c r="Q2777">
        <v>0</v>
      </c>
      <c r="R2777">
        <v>0</v>
      </c>
      <c r="S2777">
        <v>0</v>
      </c>
      <c r="T2777">
        <v>-1100001</v>
      </c>
      <c r="U2777">
        <v>0</v>
      </c>
      <c r="V2777">
        <v>-1100001</v>
      </c>
      <c r="W2777">
        <v>0</v>
      </c>
      <c r="X2777">
        <v>0</v>
      </c>
      <c r="Y2777">
        <v>0</v>
      </c>
      <c r="Z2777">
        <v>-1100001</v>
      </c>
      <c r="AA2777">
        <v>0</v>
      </c>
    </row>
    <row r="2778" spans="1:27" ht="15" customHeight="1" x14ac:dyDescent="0.25">
      <c r="A2778" s="37" t="str">
        <f t="shared" si="129"/>
        <v>LEFE30Ignore</v>
      </c>
      <c r="B2778" s="37" t="str">
        <f>VLOOKUP(L2778,Mapping!D:F,3,0)</f>
        <v>Ignore</v>
      </c>
      <c r="C2778" s="37" t="str">
        <f>VLOOKUP(L2778,Mapping!D:G,4,0)</f>
        <v>Ignore</v>
      </c>
      <c r="D2778" s="38">
        <f t="shared" si="130"/>
        <v>0</v>
      </c>
      <c r="E2778" s="38">
        <f t="shared" si="131"/>
        <v>-6.3496710000000003E-3</v>
      </c>
      <c r="F2778" s="37" t="str">
        <f>VLOOKUP(L2778,Mapping!D:H,5,0)</f>
        <v>AUM</v>
      </c>
      <c r="G2778" t="s">
        <v>562</v>
      </c>
      <c r="H2778" t="s">
        <v>2112</v>
      </c>
      <c r="I2778" t="s">
        <v>2701</v>
      </c>
      <c r="J2778">
        <v>110000</v>
      </c>
      <c r="K2778" t="s">
        <v>570</v>
      </c>
      <c r="L2778">
        <v>110125</v>
      </c>
      <c r="M2778">
        <v>0</v>
      </c>
      <c r="N2778" t="s">
        <v>1315</v>
      </c>
      <c r="O2778" t="s">
        <v>565</v>
      </c>
      <c r="P2778">
        <v>-63496.71</v>
      </c>
      <c r="Q2778">
        <v>0</v>
      </c>
      <c r="R2778">
        <v>0</v>
      </c>
      <c r="S2778">
        <v>0</v>
      </c>
      <c r="T2778">
        <v>-63496.71</v>
      </c>
      <c r="U2778">
        <v>0</v>
      </c>
      <c r="V2778">
        <v>-63496.71</v>
      </c>
      <c r="W2778">
        <v>0</v>
      </c>
      <c r="X2778">
        <v>0</v>
      </c>
      <c r="Y2778">
        <v>0</v>
      </c>
      <c r="Z2778">
        <v>-63496.71</v>
      </c>
      <c r="AA2778">
        <v>0</v>
      </c>
    </row>
    <row r="2779" spans="1:27" ht="15" customHeight="1" x14ac:dyDescent="0.25">
      <c r="A2779" s="37" t="str">
        <f t="shared" si="129"/>
        <v>LEFE30Ignore</v>
      </c>
      <c r="B2779" s="37" t="str">
        <f>VLOOKUP(L2779,Mapping!D:F,3,0)</f>
        <v>Ignore</v>
      </c>
      <c r="C2779" s="37" t="str">
        <f>VLOOKUP(L2779,Mapping!D:G,4,0)</f>
        <v>Ignore</v>
      </c>
      <c r="D2779" s="38">
        <f t="shared" si="130"/>
        <v>-5.2863133520000005</v>
      </c>
      <c r="E2779" s="38">
        <f t="shared" si="131"/>
        <v>-10.90381988</v>
      </c>
      <c r="F2779" s="37" t="str">
        <f>VLOOKUP(L2779,Mapping!D:H,5,0)</f>
        <v>AUM</v>
      </c>
      <c r="G2779" t="s">
        <v>562</v>
      </c>
      <c r="H2779" t="s">
        <v>2112</v>
      </c>
      <c r="I2779" t="s">
        <v>2701</v>
      </c>
      <c r="J2779">
        <v>110000</v>
      </c>
      <c r="K2779" t="s">
        <v>570</v>
      </c>
      <c r="L2779">
        <v>110247</v>
      </c>
      <c r="M2779">
        <v>0</v>
      </c>
      <c r="N2779" t="s">
        <v>574</v>
      </c>
      <c r="O2779" t="s">
        <v>565</v>
      </c>
      <c r="P2779">
        <v>-56175065.280000001</v>
      </c>
      <c r="Q2779">
        <v>0</v>
      </c>
      <c r="R2779">
        <v>-52863133.520000003</v>
      </c>
      <c r="S2779">
        <v>0</v>
      </c>
      <c r="T2779">
        <v>-109038198.8</v>
      </c>
      <c r="U2779">
        <v>0</v>
      </c>
      <c r="V2779">
        <v>-56175065.280000001</v>
      </c>
      <c r="W2779">
        <v>0</v>
      </c>
      <c r="X2779">
        <v>-52863133.520000003</v>
      </c>
      <c r="Y2779">
        <v>0</v>
      </c>
      <c r="Z2779">
        <v>-109038198.8</v>
      </c>
      <c r="AA2779">
        <v>0</v>
      </c>
    </row>
    <row r="2780" spans="1:27" ht="15" customHeight="1" x14ac:dyDescent="0.25">
      <c r="A2780" s="37" t="str">
        <f t="shared" si="129"/>
        <v>LEFE30Ignore</v>
      </c>
      <c r="B2780" s="37" t="str">
        <f>VLOOKUP(L2780,Mapping!D:F,3,0)</f>
        <v>Ignore</v>
      </c>
      <c r="C2780" s="37" t="str">
        <f>VLOOKUP(L2780,Mapping!D:G,4,0)</f>
        <v>Ignore</v>
      </c>
      <c r="D2780" s="38">
        <f t="shared" si="130"/>
        <v>1.10715E-2</v>
      </c>
      <c r="E2780" s="38">
        <f t="shared" si="131"/>
        <v>0</v>
      </c>
      <c r="F2780" s="37" t="str">
        <f>VLOOKUP(L2780,Mapping!D:H,5,0)</f>
        <v>AUM</v>
      </c>
      <c r="G2780" t="s">
        <v>562</v>
      </c>
      <c r="H2780" t="s">
        <v>2112</v>
      </c>
      <c r="I2780" t="s">
        <v>2701</v>
      </c>
      <c r="J2780">
        <v>132000</v>
      </c>
      <c r="K2780" t="s">
        <v>575</v>
      </c>
      <c r="L2780">
        <v>132100</v>
      </c>
      <c r="M2780">
        <v>0</v>
      </c>
      <c r="N2780" t="s">
        <v>723</v>
      </c>
      <c r="O2780" t="s">
        <v>565</v>
      </c>
      <c r="P2780">
        <v>-110715</v>
      </c>
      <c r="Q2780">
        <v>0</v>
      </c>
      <c r="R2780">
        <v>0</v>
      </c>
      <c r="S2780">
        <v>110715</v>
      </c>
      <c r="T2780">
        <v>0</v>
      </c>
      <c r="U2780">
        <v>0</v>
      </c>
      <c r="V2780">
        <v>-110715</v>
      </c>
      <c r="W2780">
        <v>0</v>
      </c>
      <c r="X2780">
        <v>0</v>
      </c>
      <c r="Y2780">
        <v>110715</v>
      </c>
      <c r="Z2780">
        <v>0</v>
      </c>
      <c r="AA2780">
        <v>0</v>
      </c>
    </row>
    <row r="2781" spans="1:27" ht="15" customHeight="1" x14ac:dyDescent="0.25">
      <c r="A2781" s="37" t="str">
        <f t="shared" si="129"/>
        <v>LEFE30Ignore</v>
      </c>
      <c r="B2781" s="37" t="str">
        <f>VLOOKUP(L2781,Mapping!D:F,3,0)</f>
        <v>Ignore</v>
      </c>
      <c r="C2781" s="37" t="str">
        <f>VLOOKUP(L2781,Mapping!D:G,4,0)</f>
        <v>Ignore</v>
      </c>
      <c r="D2781" s="38">
        <f t="shared" si="130"/>
        <v>-6.6620000000000004E-4</v>
      </c>
      <c r="E2781" s="38">
        <f t="shared" si="131"/>
        <v>-1.3162E-3</v>
      </c>
      <c r="F2781" s="37" t="str">
        <f>VLOOKUP(L2781,Mapping!D:H,5,0)</f>
        <v>AUM</v>
      </c>
      <c r="G2781" t="s">
        <v>562</v>
      </c>
      <c r="H2781" t="s">
        <v>2112</v>
      </c>
      <c r="I2781" t="s">
        <v>2701</v>
      </c>
      <c r="J2781">
        <v>132000</v>
      </c>
      <c r="K2781" t="s">
        <v>575</v>
      </c>
      <c r="L2781">
        <v>132121</v>
      </c>
      <c r="M2781">
        <v>0</v>
      </c>
      <c r="N2781" t="s">
        <v>576</v>
      </c>
      <c r="O2781" t="s">
        <v>565</v>
      </c>
      <c r="P2781">
        <v>-6500</v>
      </c>
      <c r="Q2781">
        <v>0</v>
      </c>
      <c r="R2781">
        <v>-6662</v>
      </c>
      <c r="S2781">
        <v>0</v>
      </c>
      <c r="T2781">
        <v>-13162</v>
      </c>
      <c r="U2781">
        <v>0</v>
      </c>
      <c r="V2781">
        <v>-6500</v>
      </c>
      <c r="W2781">
        <v>0</v>
      </c>
      <c r="X2781">
        <v>-6662</v>
      </c>
      <c r="Y2781">
        <v>0</v>
      </c>
      <c r="Z2781">
        <v>-13162</v>
      </c>
      <c r="AA2781">
        <v>0</v>
      </c>
    </row>
    <row r="2782" spans="1:27" ht="15" customHeight="1" x14ac:dyDescent="0.25">
      <c r="A2782" s="37" t="str">
        <f t="shared" si="129"/>
        <v>LEFE30Ignore</v>
      </c>
      <c r="B2782" s="37" t="str">
        <f>VLOOKUP(L2782,Mapping!D:F,3,0)</f>
        <v>Ignore</v>
      </c>
      <c r="C2782" s="37" t="str">
        <f>VLOOKUP(L2782,Mapping!D:G,4,0)</f>
        <v>Ignore</v>
      </c>
      <c r="D2782" s="38">
        <f t="shared" si="130"/>
        <v>-1.1000000000000001E-3</v>
      </c>
      <c r="E2782" s="38">
        <f t="shared" si="131"/>
        <v>0</v>
      </c>
      <c r="F2782" s="37" t="str">
        <f>VLOOKUP(L2782,Mapping!D:H,5,0)</f>
        <v>AUM</v>
      </c>
      <c r="G2782" t="s">
        <v>562</v>
      </c>
      <c r="H2782" t="s">
        <v>2112</v>
      </c>
      <c r="I2782" t="s">
        <v>2701</v>
      </c>
      <c r="J2782">
        <v>132000</v>
      </c>
      <c r="K2782" t="s">
        <v>575</v>
      </c>
      <c r="L2782">
        <v>132124</v>
      </c>
      <c r="M2782">
        <v>0</v>
      </c>
      <c r="N2782" t="s">
        <v>577</v>
      </c>
      <c r="O2782" t="s">
        <v>565</v>
      </c>
      <c r="P2782">
        <v>0</v>
      </c>
      <c r="Q2782">
        <v>11000</v>
      </c>
      <c r="R2782">
        <v>-11000</v>
      </c>
      <c r="S2782">
        <v>0</v>
      </c>
      <c r="T2782">
        <v>0</v>
      </c>
      <c r="U2782">
        <v>0</v>
      </c>
      <c r="V2782">
        <v>0</v>
      </c>
      <c r="W2782">
        <v>11000</v>
      </c>
      <c r="X2782">
        <v>-11000</v>
      </c>
      <c r="Y2782">
        <v>0</v>
      </c>
      <c r="Z2782">
        <v>0</v>
      </c>
      <c r="AA2782">
        <v>0</v>
      </c>
    </row>
    <row r="2783" spans="1:27" ht="15" customHeight="1" x14ac:dyDescent="0.25">
      <c r="A2783" s="37" t="str">
        <f t="shared" si="129"/>
        <v>LEFE30Ignore</v>
      </c>
      <c r="B2783" s="37" t="str">
        <f>VLOOKUP(L2783,Mapping!D:F,3,0)</f>
        <v>Ignore</v>
      </c>
      <c r="C2783" s="37" t="str">
        <f>VLOOKUP(L2783,Mapping!D:G,4,0)</f>
        <v>Ignore</v>
      </c>
      <c r="D2783" s="38">
        <f t="shared" si="130"/>
        <v>-0.1264575</v>
      </c>
      <c r="E2783" s="38">
        <f t="shared" si="131"/>
        <v>-0.1264575</v>
      </c>
      <c r="F2783" s="37" t="str">
        <f>VLOOKUP(L2783,Mapping!D:H,5,0)</f>
        <v>AUM</v>
      </c>
      <c r="G2783" t="s">
        <v>562</v>
      </c>
      <c r="H2783" t="s">
        <v>2112</v>
      </c>
      <c r="I2783" t="s">
        <v>2701</v>
      </c>
      <c r="J2783">
        <v>132000</v>
      </c>
      <c r="K2783" t="s">
        <v>575</v>
      </c>
      <c r="L2783">
        <v>132150</v>
      </c>
      <c r="M2783">
        <v>0</v>
      </c>
      <c r="N2783" t="s">
        <v>789</v>
      </c>
      <c r="O2783" t="s">
        <v>565</v>
      </c>
      <c r="P2783">
        <v>0</v>
      </c>
      <c r="Q2783">
        <v>0</v>
      </c>
      <c r="R2783">
        <v>-1264575</v>
      </c>
      <c r="S2783">
        <v>0</v>
      </c>
      <c r="T2783">
        <v>-1264575</v>
      </c>
      <c r="U2783">
        <v>0</v>
      </c>
      <c r="V2783">
        <v>0</v>
      </c>
      <c r="W2783">
        <v>0</v>
      </c>
      <c r="X2783">
        <v>-1264575</v>
      </c>
      <c r="Y2783">
        <v>0</v>
      </c>
      <c r="Z2783">
        <v>-1264575</v>
      </c>
      <c r="AA2783">
        <v>0</v>
      </c>
    </row>
    <row r="2784" spans="1:27" ht="15" customHeight="1" x14ac:dyDescent="0.25">
      <c r="A2784" s="37" t="str">
        <f t="shared" si="129"/>
        <v>LEFE30Ignore</v>
      </c>
      <c r="B2784" s="37" t="str">
        <f>VLOOKUP(L2784,Mapping!D:F,3,0)</f>
        <v>Ignore</v>
      </c>
      <c r="C2784" s="37" t="str">
        <f>VLOOKUP(L2784,Mapping!D:G,4,0)</f>
        <v>Ignore</v>
      </c>
      <c r="D2784" s="38">
        <f t="shared" si="130"/>
        <v>3.0717250000000001E-2</v>
      </c>
      <c r="E2784" s="38">
        <f t="shared" si="131"/>
        <v>-2.5255754000000002E-2</v>
      </c>
      <c r="F2784" s="37" t="str">
        <f>VLOOKUP(L2784,Mapping!D:H,5,0)</f>
        <v>AUM</v>
      </c>
      <c r="G2784" t="s">
        <v>562</v>
      </c>
      <c r="H2784" t="s">
        <v>2112</v>
      </c>
      <c r="I2784" t="s">
        <v>2701</v>
      </c>
      <c r="J2784">
        <v>140000</v>
      </c>
      <c r="K2784" t="s">
        <v>579</v>
      </c>
      <c r="L2784">
        <v>140500</v>
      </c>
      <c r="M2784">
        <v>0</v>
      </c>
      <c r="N2784" t="s">
        <v>584</v>
      </c>
      <c r="O2784" t="s">
        <v>565</v>
      </c>
      <c r="P2784">
        <v>-559730.04</v>
      </c>
      <c r="Q2784">
        <v>0</v>
      </c>
      <c r="R2784">
        <v>0</v>
      </c>
      <c r="S2784">
        <v>307172.5</v>
      </c>
      <c r="T2784">
        <v>-252557.54</v>
      </c>
      <c r="U2784">
        <v>0</v>
      </c>
      <c r="V2784">
        <v>-559730.04</v>
      </c>
      <c r="W2784">
        <v>0</v>
      </c>
      <c r="X2784">
        <v>0</v>
      </c>
      <c r="Y2784">
        <v>307172.5</v>
      </c>
      <c r="Z2784">
        <v>-252557.54</v>
      </c>
      <c r="AA2784">
        <v>0</v>
      </c>
    </row>
    <row r="2785" spans="1:27" ht="15" customHeight="1" x14ac:dyDescent="0.25">
      <c r="A2785" s="37" t="str">
        <f t="shared" si="129"/>
        <v>LEFE30Ignore</v>
      </c>
      <c r="B2785" s="37" t="str">
        <f>VLOOKUP(L2785,Mapping!D:F,3,0)</f>
        <v>Ignore</v>
      </c>
      <c r="C2785" s="37" t="str">
        <f>VLOOKUP(L2785,Mapping!D:G,4,0)</f>
        <v>Ignore</v>
      </c>
      <c r="D2785" s="38">
        <f t="shared" si="130"/>
        <v>-6.9038830000000004E-3</v>
      </c>
      <c r="E2785" s="38">
        <f t="shared" si="131"/>
        <v>-5.5525876000000002E-2</v>
      </c>
      <c r="F2785" s="37" t="str">
        <f>VLOOKUP(L2785,Mapping!D:H,5,0)</f>
        <v>AUM</v>
      </c>
      <c r="G2785" t="s">
        <v>562</v>
      </c>
      <c r="H2785" t="s">
        <v>2112</v>
      </c>
      <c r="I2785" t="s">
        <v>2701</v>
      </c>
      <c r="J2785">
        <v>140000</v>
      </c>
      <c r="K2785" t="s">
        <v>579</v>
      </c>
      <c r="L2785">
        <v>140551</v>
      </c>
      <c r="M2785">
        <v>0</v>
      </c>
      <c r="N2785" t="s">
        <v>926</v>
      </c>
      <c r="O2785" t="s">
        <v>565</v>
      </c>
      <c r="P2785">
        <v>-486219.93</v>
      </c>
      <c r="Q2785">
        <v>0</v>
      </c>
      <c r="R2785">
        <v>-69038.83</v>
      </c>
      <c r="S2785">
        <v>0</v>
      </c>
      <c r="T2785">
        <v>-555258.76</v>
      </c>
      <c r="U2785">
        <v>0</v>
      </c>
      <c r="V2785">
        <v>-486219.93</v>
      </c>
      <c r="W2785">
        <v>0</v>
      </c>
      <c r="X2785">
        <v>-69038.83</v>
      </c>
      <c r="Y2785">
        <v>0</v>
      </c>
      <c r="Z2785">
        <v>-555258.76</v>
      </c>
      <c r="AA2785">
        <v>0</v>
      </c>
    </row>
    <row r="2786" spans="1:27" ht="15" customHeight="1" x14ac:dyDescent="0.25">
      <c r="A2786" s="37" t="str">
        <f t="shared" si="129"/>
        <v>LEFE30Ignore</v>
      </c>
      <c r="B2786" s="37" t="str">
        <f>VLOOKUP(L2786,Mapping!D:F,3,0)</f>
        <v>Ignore</v>
      </c>
      <c r="C2786" s="37" t="str">
        <f>VLOOKUP(L2786,Mapping!D:G,4,0)</f>
        <v>Ignore</v>
      </c>
      <c r="D2786" s="38">
        <f t="shared" si="130"/>
        <v>-6.9449430000000012E-3</v>
      </c>
      <c r="E2786" s="38">
        <f t="shared" si="131"/>
        <v>-7.9710720000000009E-3</v>
      </c>
      <c r="F2786" s="37" t="str">
        <f>VLOOKUP(L2786,Mapping!D:H,5,0)</f>
        <v>AUM</v>
      </c>
      <c r="G2786" t="s">
        <v>562</v>
      </c>
      <c r="H2786" t="s">
        <v>2112</v>
      </c>
      <c r="I2786" t="s">
        <v>2701</v>
      </c>
      <c r="J2786">
        <v>152000</v>
      </c>
      <c r="K2786" t="s">
        <v>585</v>
      </c>
      <c r="L2786">
        <v>152248</v>
      </c>
      <c r="M2786">
        <v>0</v>
      </c>
      <c r="N2786" t="s">
        <v>590</v>
      </c>
      <c r="O2786" t="s">
        <v>565</v>
      </c>
      <c r="P2786">
        <v>-10261.290000000001</v>
      </c>
      <c r="Q2786">
        <v>0</v>
      </c>
      <c r="R2786">
        <v>-69449.430000000008</v>
      </c>
      <c r="S2786">
        <v>0</v>
      </c>
      <c r="T2786">
        <v>-79710.720000000001</v>
      </c>
      <c r="U2786">
        <v>0</v>
      </c>
      <c r="V2786">
        <v>-10261.290000000001</v>
      </c>
      <c r="W2786">
        <v>0</v>
      </c>
      <c r="X2786">
        <v>-69449.430000000008</v>
      </c>
      <c r="Y2786">
        <v>0</v>
      </c>
      <c r="Z2786">
        <v>-79710.720000000001</v>
      </c>
      <c r="AA2786">
        <v>0</v>
      </c>
    </row>
    <row r="2787" spans="1:27" ht="15" customHeight="1" x14ac:dyDescent="0.25">
      <c r="A2787" s="37" t="str">
        <f t="shared" si="129"/>
        <v>LEFE30Ignore</v>
      </c>
      <c r="B2787" s="37" t="str">
        <f>VLOOKUP(L2787,Mapping!D:F,3,0)</f>
        <v>Ignore</v>
      </c>
      <c r="C2787" s="37" t="str">
        <f>VLOOKUP(L2787,Mapping!D:G,4,0)</f>
        <v>Ignore</v>
      </c>
      <c r="D2787" s="38">
        <f t="shared" si="130"/>
        <v>24.256339709999999</v>
      </c>
      <c r="E2787" s="38">
        <f t="shared" si="131"/>
        <v>4.2541099170000001</v>
      </c>
      <c r="F2787" s="37" t="str">
        <f>VLOOKUP(L2787,Mapping!D:H,5,0)</f>
        <v>AUM</v>
      </c>
      <c r="G2787" t="s">
        <v>562</v>
      </c>
      <c r="H2787" t="s">
        <v>2112</v>
      </c>
      <c r="I2787" t="s">
        <v>2701</v>
      </c>
      <c r="J2787">
        <v>160000</v>
      </c>
      <c r="K2787" t="s">
        <v>591</v>
      </c>
      <c r="L2787">
        <v>161100</v>
      </c>
      <c r="M2787">
        <v>0</v>
      </c>
      <c r="N2787" t="s">
        <v>725</v>
      </c>
      <c r="O2787" t="s">
        <v>565</v>
      </c>
      <c r="P2787">
        <v>-200022297.93000001</v>
      </c>
      <c r="Q2787">
        <v>0</v>
      </c>
      <c r="R2787">
        <v>0</v>
      </c>
      <c r="S2787">
        <v>242563397.09999999</v>
      </c>
      <c r="T2787">
        <v>0</v>
      </c>
      <c r="U2787">
        <v>42541099.170000002</v>
      </c>
      <c r="V2787">
        <v>-200022297.93000001</v>
      </c>
      <c r="W2787">
        <v>0</v>
      </c>
      <c r="X2787">
        <v>0</v>
      </c>
      <c r="Y2787">
        <v>242563397.09999999</v>
      </c>
      <c r="Z2787">
        <v>0</v>
      </c>
      <c r="AA2787">
        <v>42541099.170000002</v>
      </c>
    </row>
    <row r="2788" spans="1:27" ht="15" customHeight="1" x14ac:dyDescent="0.25">
      <c r="A2788" s="37" t="str">
        <f t="shared" si="129"/>
        <v>LEFE30Ignore</v>
      </c>
      <c r="B2788" s="37" t="str">
        <f>VLOOKUP(L2788,Mapping!D:F,3,0)</f>
        <v>Ignore</v>
      </c>
      <c r="C2788" s="37" t="str">
        <f>VLOOKUP(L2788,Mapping!D:G,4,0)</f>
        <v>Ignore</v>
      </c>
      <c r="D2788" s="38">
        <f t="shared" si="130"/>
        <v>-1.863E-5</v>
      </c>
      <c r="E2788" s="38">
        <f t="shared" si="131"/>
        <v>-3.8957199999999998E-4</v>
      </c>
      <c r="F2788" s="37" t="str">
        <f>VLOOKUP(L2788,Mapping!D:H,5,0)</f>
        <v>AUM</v>
      </c>
      <c r="G2788" t="s">
        <v>562</v>
      </c>
      <c r="H2788" t="s">
        <v>2112</v>
      </c>
      <c r="I2788" t="s">
        <v>2701</v>
      </c>
      <c r="J2788">
        <v>212000</v>
      </c>
      <c r="K2788" t="s">
        <v>595</v>
      </c>
      <c r="L2788">
        <v>210123</v>
      </c>
      <c r="M2788">
        <v>0</v>
      </c>
      <c r="N2788" t="s">
        <v>1191</v>
      </c>
      <c r="O2788" t="s">
        <v>565</v>
      </c>
      <c r="P2788">
        <v>-3709.42</v>
      </c>
      <c r="Q2788">
        <v>0</v>
      </c>
      <c r="R2788">
        <v>-186.3</v>
      </c>
      <c r="S2788">
        <v>0</v>
      </c>
      <c r="T2788">
        <v>-3895.72</v>
      </c>
      <c r="U2788">
        <v>0</v>
      </c>
      <c r="V2788">
        <v>-3709.42</v>
      </c>
      <c r="W2788">
        <v>0</v>
      </c>
      <c r="X2788">
        <v>-186.3</v>
      </c>
      <c r="Y2788">
        <v>0</v>
      </c>
      <c r="Z2788">
        <v>-3895.72</v>
      </c>
      <c r="AA2788">
        <v>0</v>
      </c>
    </row>
    <row r="2789" spans="1:27" ht="15" customHeight="1" x14ac:dyDescent="0.25">
      <c r="A2789" s="37" t="str">
        <f t="shared" si="129"/>
        <v>LEFE30Ignore</v>
      </c>
      <c r="B2789" s="37" t="str">
        <f>VLOOKUP(L2789,Mapping!D:F,3,0)</f>
        <v>Ignore</v>
      </c>
      <c r="C2789" s="37" t="str">
        <f>VLOOKUP(L2789,Mapping!D:G,4,0)</f>
        <v>Ignore</v>
      </c>
      <c r="D2789" s="38">
        <f t="shared" si="130"/>
        <v>6.9038830000000004E-3</v>
      </c>
      <c r="E2789" s="38">
        <f t="shared" si="131"/>
        <v>5.5525876000000002E-2</v>
      </c>
      <c r="F2789" s="37" t="str">
        <f>VLOOKUP(L2789,Mapping!D:H,5,0)</f>
        <v>AUM</v>
      </c>
      <c r="G2789" t="s">
        <v>562</v>
      </c>
      <c r="H2789" t="s">
        <v>2112</v>
      </c>
      <c r="I2789" t="s">
        <v>2701</v>
      </c>
      <c r="J2789">
        <v>212000</v>
      </c>
      <c r="K2789" t="s">
        <v>595</v>
      </c>
      <c r="L2789">
        <v>210168</v>
      </c>
      <c r="M2789">
        <v>0</v>
      </c>
      <c r="N2789" t="s">
        <v>927</v>
      </c>
      <c r="O2789" t="s">
        <v>565</v>
      </c>
      <c r="P2789">
        <v>0</v>
      </c>
      <c r="Q2789">
        <v>486219.93</v>
      </c>
      <c r="R2789">
        <v>0</v>
      </c>
      <c r="S2789">
        <v>69038.83</v>
      </c>
      <c r="T2789">
        <v>0</v>
      </c>
      <c r="U2789">
        <v>555258.76</v>
      </c>
      <c r="V2789">
        <v>0</v>
      </c>
      <c r="W2789">
        <v>486219.93</v>
      </c>
      <c r="X2789">
        <v>0</v>
      </c>
      <c r="Y2789">
        <v>69038.83</v>
      </c>
      <c r="Z2789">
        <v>0</v>
      </c>
      <c r="AA2789">
        <v>555258.76</v>
      </c>
    </row>
    <row r="2790" spans="1:27" ht="15" customHeight="1" x14ac:dyDescent="0.25">
      <c r="A2790" s="37" t="str">
        <f t="shared" si="129"/>
        <v>LEFE30Ignore</v>
      </c>
      <c r="B2790" s="37" t="str">
        <f>VLOOKUP(L2790,Mapping!D:F,3,0)</f>
        <v>Ignore</v>
      </c>
      <c r="C2790" s="37" t="str">
        <f>VLOOKUP(L2790,Mapping!D:G,4,0)</f>
        <v>Ignore</v>
      </c>
      <c r="D2790" s="38">
        <f t="shared" si="130"/>
        <v>8.6348464E-2</v>
      </c>
      <c r="E2790" s="38">
        <f t="shared" si="131"/>
        <v>8.6348464E-2</v>
      </c>
      <c r="F2790" s="37" t="str">
        <f>VLOOKUP(L2790,Mapping!D:H,5,0)</f>
        <v>AUM</v>
      </c>
      <c r="G2790" t="s">
        <v>562</v>
      </c>
      <c r="H2790" t="s">
        <v>2112</v>
      </c>
      <c r="I2790" t="s">
        <v>2701</v>
      </c>
      <c r="J2790">
        <v>212000</v>
      </c>
      <c r="K2790" t="s">
        <v>595</v>
      </c>
      <c r="L2790">
        <v>211114</v>
      </c>
      <c r="M2790">
        <v>0</v>
      </c>
      <c r="N2790" t="s">
        <v>701</v>
      </c>
      <c r="O2790" t="s">
        <v>565</v>
      </c>
      <c r="P2790">
        <v>0</v>
      </c>
      <c r="Q2790">
        <v>0</v>
      </c>
      <c r="R2790">
        <v>0</v>
      </c>
      <c r="S2790">
        <v>863484.64</v>
      </c>
      <c r="T2790">
        <v>0</v>
      </c>
      <c r="U2790">
        <v>863484.64</v>
      </c>
      <c r="V2790">
        <v>0</v>
      </c>
      <c r="W2790">
        <v>0</v>
      </c>
      <c r="X2790">
        <v>0</v>
      </c>
      <c r="Y2790">
        <v>863484.64</v>
      </c>
      <c r="Z2790">
        <v>0</v>
      </c>
      <c r="AA2790">
        <v>863484.64</v>
      </c>
    </row>
    <row r="2791" spans="1:27" ht="15" customHeight="1" x14ac:dyDescent="0.25">
      <c r="A2791" s="37" t="str">
        <f t="shared" si="129"/>
        <v>LEFE30Ignore</v>
      </c>
      <c r="B2791" s="37" t="str">
        <f>VLOOKUP(L2791,Mapping!D:F,3,0)</f>
        <v>Ignore</v>
      </c>
      <c r="C2791" s="37" t="str">
        <f>VLOOKUP(L2791,Mapping!D:G,4,0)</f>
        <v>Ignore</v>
      </c>
      <c r="D2791" s="38">
        <f t="shared" si="130"/>
        <v>8.5190999999999999E-3</v>
      </c>
      <c r="E2791" s="38">
        <f t="shared" si="131"/>
        <v>8.5191030000000001E-3</v>
      </c>
      <c r="F2791" s="37" t="str">
        <f>VLOOKUP(L2791,Mapping!D:H,5,0)</f>
        <v>AUM</v>
      </c>
      <c r="G2791" t="s">
        <v>562</v>
      </c>
      <c r="H2791" t="s">
        <v>2112</v>
      </c>
      <c r="I2791" t="s">
        <v>2701</v>
      </c>
      <c r="J2791">
        <v>212000</v>
      </c>
      <c r="K2791" t="s">
        <v>595</v>
      </c>
      <c r="L2791">
        <v>212101</v>
      </c>
      <c r="M2791">
        <v>0</v>
      </c>
      <c r="N2791" t="s">
        <v>598</v>
      </c>
      <c r="O2791" t="s">
        <v>565</v>
      </c>
      <c r="P2791">
        <v>0</v>
      </c>
      <c r="Q2791">
        <v>0.03</v>
      </c>
      <c r="R2791">
        <v>0</v>
      </c>
      <c r="S2791">
        <v>85191</v>
      </c>
      <c r="T2791">
        <v>0</v>
      </c>
      <c r="U2791">
        <v>85191.03</v>
      </c>
      <c r="V2791">
        <v>0</v>
      </c>
      <c r="W2791">
        <v>0.03</v>
      </c>
      <c r="X2791">
        <v>0</v>
      </c>
      <c r="Y2791">
        <v>85191</v>
      </c>
      <c r="Z2791">
        <v>0</v>
      </c>
      <c r="AA2791">
        <v>85191.03</v>
      </c>
    </row>
    <row r="2792" spans="1:27" ht="15" customHeight="1" x14ac:dyDescent="0.25">
      <c r="A2792" s="37" t="str">
        <f t="shared" si="129"/>
        <v>LEFE30Ignore</v>
      </c>
      <c r="B2792" s="37" t="str">
        <f>VLOOKUP(L2792,Mapping!D:F,3,0)</f>
        <v>Ignore</v>
      </c>
      <c r="C2792" s="37" t="str">
        <f>VLOOKUP(L2792,Mapping!D:G,4,0)</f>
        <v>Ignore</v>
      </c>
      <c r="D2792" s="38">
        <f t="shared" si="130"/>
        <v>5.1015399999999997E-4</v>
      </c>
      <c r="E2792" s="38">
        <f t="shared" si="131"/>
        <v>1.115282E-3</v>
      </c>
      <c r="F2792" s="37" t="str">
        <f>VLOOKUP(L2792,Mapping!D:H,5,0)</f>
        <v>AUM</v>
      </c>
      <c r="G2792" t="s">
        <v>562</v>
      </c>
      <c r="H2792" t="s">
        <v>2112</v>
      </c>
      <c r="I2792" t="s">
        <v>2701</v>
      </c>
      <c r="J2792">
        <v>212000</v>
      </c>
      <c r="K2792" t="s">
        <v>595</v>
      </c>
      <c r="L2792">
        <v>212109</v>
      </c>
      <c r="M2792">
        <v>0</v>
      </c>
      <c r="N2792" t="s">
        <v>1291</v>
      </c>
      <c r="O2792" t="s">
        <v>565</v>
      </c>
      <c r="P2792">
        <v>0</v>
      </c>
      <c r="Q2792">
        <v>6051.28</v>
      </c>
      <c r="R2792">
        <v>0</v>
      </c>
      <c r="S2792">
        <v>5101.54</v>
      </c>
      <c r="T2792">
        <v>0</v>
      </c>
      <c r="U2792">
        <v>11152.82</v>
      </c>
      <c r="V2792">
        <v>0</v>
      </c>
      <c r="W2792">
        <v>6051.28</v>
      </c>
      <c r="X2792">
        <v>0</v>
      </c>
      <c r="Y2792">
        <v>5101.54</v>
      </c>
      <c r="Z2792">
        <v>0</v>
      </c>
      <c r="AA2792">
        <v>11152.82</v>
      </c>
    </row>
    <row r="2793" spans="1:27" ht="15" customHeight="1" x14ac:dyDescent="0.25">
      <c r="A2793" s="37" t="str">
        <f t="shared" si="129"/>
        <v>LEFE30Ignore</v>
      </c>
      <c r="B2793" s="37" t="str">
        <f>VLOOKUP(L2793,Mapping!D:F,3,0)</f>
        <v>Ignore</v>
      </c>
      <c r="C2793" s="37" t="str">
        <f>VLOOKUP(L2793,Mapping!D:G,4,0)</f>
        <v>Ignore</v>
      </c>
      <c r="D2793" s="38">
        <f t="shared" si="130"/>
        <v>-4.7890000000000002E-6</v>
      </c>
      <c r="E2793" s="38">
        <f t="shared" si="131"/>
        <v>2.306E-6</v>
      </c>
      <c r="F2793" s="37" t="str">
        <f>VLOOKUP(L2793,Mapping!D:H,5,0)</f>
        <v>AUM</v>
      </c>
      <c r="G2793" t="s">
        <v>562</v>
      </c>
      <c r="H2793" t="s">
        <v>2112</v>
      </c>
      <c r="I2793" t="s">
        <v>2701</v>
      </c>
      <c r="J2793">
        <v>212000</v>
      </c>
      <c r="K2793" t="s">
        <v>595</v>
      </c>
      <c r="L2793">
        <v>212112</v>
      </c>
      <c r="M2793">
        <v>0</v>
      </c>
      <c r="N2793" t="s">
        <v>599</v>
      </c>
      <c r="O2793" t="s">
        <v>565</v>
      </c>
      <c r="P2793">
        <v>0</v>
      </c>
      <c r="Q2793">
        <v>70.95</v>
      </c>
      <c r="R2793">
        <v>-47.89</v>
      </c>
      <c r="S2793">
        <v>0</v>
      </c>
      <c r="T2793">
        <v>0</v>
      </c>
      <c r="U2793">
        <v>23.06</v>
      </c>
      <c r="V2793">
        <v>0</v>
      </c>
      <c r="W2793">
        <v>70.95</v>
      </c>
      <c r="X2793">
        <v>-47.89</v>
      </c>
      <c r="Y2793">
        <v>0</v>
      </c>
      <c r="Z2793">
        <v>0</v>
      </c>
      <c r="AA2793">
        <v>23.06</v>
      </c>
    </row>
    <row r="2794" spans="1:27" ht="15" customHeight="1" x14ac:dyDescent="0.25">
      <c r="A2794" s="37" t="str">
        <f t="shared" si="129"/>
        <v>LEFE30Ignore</v>
      </c>
      <c r="B2794" s="37" t="str">
        <f>VLOOKUP(L2794,Mapping!D:F,3,0)</f>
        <v>Ignore</v>
      </c>
      <c r="C2794" s="37" t="str">
        <f>VLOOKUP(L2794,Mapping!D:G,4,0)</f>
        <v>Ignore</v>
      </c>
      <c r="D2794" s="38">
        <f t="shared" si="130"/>
        <v>-4.7890000000000002E-6</v>
      </c>
      <c r="E2794" s="38">
        <f t="shared" si="131"/>
        <v>2.306E-6</v>
      </c>
      <c r="F2794" s="37" t="str">
        <f>VLOOKUP(L2794,Mapping!D:H,5,0)</f>
        <v>AUM</v>
      </c>
      <c r="G2794" t="s">
        <v>562</v>
      </c>
      <c r="H2794" t="s">
        <v>2112</v>
      </c>
      <c r="I2794" t="s">
        <v>2701</v>
      </c>
      <c r="J2794">
        <v>212000</v>
      </c>
      <c r="K2794" t="s">
        <v>595</v>
      </c>
      <c r="L2794">
        <v>212113</v>
      </c>
      <c r="M2794">
        <v>0</v>
      </c>
      <c r="N2794" t="s">
        <v>600</v>
      </c>
      <c r="O2794" t="s">
        <v>565</v>
      </c>
      <c r="P2794">
        <v>0</v>
      </c>
      <c r="Q2794">
        <v>70.95</v>
      </c>
      <c r="R2794">
        <v>-47.89</v>
      </c>
      <c r="S2794">
        <v>0</v>
      </c>
      <c r="T2794">
        <v>0</v>
      </c>
      <c r="U2794">
        <v>23.06</v>
      </c>
      <c r="V2794">
        <v>0</v>
      </c>
      <c r="W2794">
        <v>70.95</v>
      </c>
      <c r="X2794">
        <v>-47.89</v>
      </c>
      <c r="Y2794">
        <v>0</v>
      </c>
      <c r="Z2794">
        <v>0</v>
      </c>
      <c r="AA2794">
        <v>23.06</v>
      </c>
    </row>
    <row r="2795" spans="1:27" ht="15" customHeight="1" x14ac:dyDescent="0.25">
      <c r="A2795" s="37" t="str">
        <f t="shared" si="129"/>
        <v>LEFE30Ignore</v>
      </c>
      <c r="B2795" s="37" t="str">
        <f>VLOOKUP(L2795,Mapping!D:F,3,0)</f>
        <v>Ignore</v>
      </c>
      <c r="C2795" s="37" t="str">
        <f>VLOOKUP(L2795,Mapping!D:G,4,0)</f>
        <v>Ignore</v>
      </c>
      <c r="D2795" s="38">
        <f t="shared" si="130"/>
        <v>9.1653099999999994E-4</v>
      </c>
      <c r="E2795" s="38">
        <f t="shared" si="131"/>
        <v>9.4621200000000009E-4</v>
      </c>
      <c r="F2795" s="37" t="str">
        <f>VLOOKUP(L2795,Mapping!D:H,5,0)</f>
        <v>AUM</v>
      </c>
      <c r="G2795" t="s">
        <v>562</v>
      </c>
      <c r="H2795" t="s">
        <v>2112</v>
      </c>
      <c r="I2795" t="s">
        <v>2701</v>
      </c>
      <c r="J2795">
        <v>212000</v>
      </c>
      <c r="K2795" t="s">
        <v>595</v>
      </c>
      <c r="L2795">
        <v>212114</v>
      </c>
      <c r="M2795">
        <v>0</v>
      </c>
      <c r="N2795" t="s">
        <v>601</v>
      </c>
      <c r="O2795" t="s">
        <v>565</v>
      </c>
      <c r="P2795">
        <v>0</v>
      </c>
      <c r="Q2795">
        <v>296.81</v>
      </c>
      <c r="R2795">
        <v>0</v>
      </c>
      <c r="S2795">
        <v>9165.31</v>
      </c>
      <c r="T2795">
        <v>0</v>
      </c>
      <c r="U2795">
        <v>9462.1200000000008</v>
      </c>
      <c r="V2795">
        <v>0</v>
      </c>
      <c r="W2795">
        <v>296.81</v>
      </c>
      <c r="X2795">
        <v>0</v>
      </c>
      <c r="Y2795">
        <v>9165.31</v>
      </c>
      <c r="Z2795">
        <v>0</v>
      </c>
      <c r="AA2795">
        <v>9462.1200000000008</v>
      </c>
    </row>
    <row r="2796" spans="1:27" ht="15" customHeight="1" x14ac:dyDescent="0.25">
      <c r="A2796" s="37" t="str">
        <f t="shared" si="129"/>
        <v>LEFE30Ignore</v>
      </c>
      <c r="B2796" s="37" t="str">
        <f>VLOOKUP(L2796,Mapping!D:F,3,0)</f>
        <v>Ignore</v>
      </c>
      <c r="C2796" s="37" t="str">
        <f>VLOOKUP(L2796,Mapping!D:G,4,0)</f>
        <v>Ignore</v>
      </c>
      <c r="D2796" s="38">
        <f t="shared" si="130"/>
        <v>3.5713200000000002E-4</v>
      </c>
      <c r="E2796" s="38">
        <f t="shared" si="131"/>
        <v>3.6890499999999999E-4</v>
      </c>
      <c r="F2796" s="37" t="str">
        <f>VLOOKUP(L2796,Mapping!D:H,5,0)</f>
        <v>AUM</v>
      </c>
      <c r="G2796" t="s">
        <v>562</v>
      </c>
      <c r="H2796" t="s">
        <v>2112</v>
      </c>
      <c r="I2796" t="s">
        <v>2701</v>
      </c>
      <c r="J2796">
        <v>212000</v>
      </c>
      <c r="K2796" t="s">
        <v>595</v>
      </c>
      <c r="L2796">
        <v>212117</v>
      </c>
      <c r="M2796">
        <v>0</v>
      </c>
      <c r="N2796" t="s">
        <v>865</v>
      </c>
      <c r="O2796" t="s">
        <v>565</v>
      </c>
      <c r="P2796">
        <v>0</v>
      </c>
      <c r="Q2796">
        <v>117.73</v>
      </c>
      <c r="R2796">
        <v>0</v>
      </c>
      <c r="S2796">
        <v>3571.32</v>
      </c>
      <c r="T2796">
        <v>0</v>
      </c>
      <c r="U2796">
        <v>3689.05</v>
      </c>
      <c r="V2796">
        <v>0</v>
      </c>
      <c r="W2796">
        <v>117.73</v>
      </c>
      <c r="X2796">
        <v>0</v>
      </c>
      <c r="Y2796">
        <v>3571.32</v>
      </c>
      <c r="Z2796">
        <v>0</v>
      </c>
      <c r="AA2796">
        <v>3689.05</v>
      </c>
    </row>
    <row r="2797" spans="1:27" ht="15" customHeight="1" x14ac:dyDescent="0.25">
      <c r="A2797" s="37" t="str">
        <f t="shared" si="129"/>
        <v>LEFE30Ignore</v>
      </c>
      <c r="B2797" s="37" t="str">
        <f>VLOOKUP(L2797,Mapping!D:F,3,0)</f>
        <v>Ignore</v>
      </c>
      <c r="C2797" s="37" t="str">
        <f>VLOOKUP(L2797,Mapping!D:G,4,0)</f>
        <v>Ignore</v>
      </c>
      <c r="D2797" s="38">
        <f t="shared" si="130"/>
        <v>0.533862854</v>
      </c>
      <c r="E2797" s="38">
        <f t="shared" si="131"/>
        <v>0.63534001699999998</v>
      </c>
      <c r="F2797" s="37" t="str">
        <f>VLOOKUP(L2797,Mapping!D:H,5,0)</f>
        <v>AUM</v>
      </c>
      <c r="G2797" t="s">
        <v>562</v>
      </c>
      <c r="H2797" t="s">
        <v>2112</v>
      </c>
      <c r="I2797" t="s">
        <v>2701</v>
      </c>
      <c r="J2797">
        <v>212000</v>
      </c>
      <c r="K2797" t="s">
        <v>595</v>
      </c>
      <c r="L2797">
        <v>212121</v>
      </c>
      <c r="M2797">
        <v>0</v>
      </c>
      <c r="N2797" t="s">
        <v>602</v>
      </c>
      <c r="O2797" t="s">
        <v>565</v>
      </c>
      <c r="P2797">
        <v>0</v>
      </c>
      <c r="Q2797">
        <v>1014771.63</v>
      </c>
      <c r="R2797">
        <v>0</v>
      </c>
      <c r="S2797">
        <v>5338628.54</v>
      </c>
      <c r="T2797">
        <v>0</v>
      </c>
      <c r="U2797">
        <v>6353400.1699999999</v>
      </c>
      <c r="V2797">
        <v>0</v>
      </c>
      <c r="W2797">
        <v>1014771.63</v>
      </c>
      <c r="X2797">
        <v>0</v>
      </c>
      <c r="Y2797">
        <v>5338628.54</v>
      </c>
      <c r="Z2797">
        <v>0</v>
      </c>
      <c r="AA2797">
        <v>6353400.1699999999</v>
      </c>
    </row>
    <row r="2798" spans="1:27" ht="15" customHeight="1" x14ac:dyDescent="0.25">
      <c r="A2798" s="37" t="str">
        <f t="shared" si="129"/>
        <v>LEFE30Ignore</v>
      </c>
      <c r="B2798" s="37" t="str">
        <f>VLOOKUP(L2798,Mapping!D:F,3,0)</f>
        <v>Ignore</v>
      </c>
      <c r="C2798" s="37" t="str">
        <f>VLOOKUP(L2798,Mapping!D:G,4,0)</f>
        <v>Ignore</v>
      </c>
      <c r="D2798" s="38">
        <f t="shared" si="130"/>
        <v>-2.0000000000000001E-4</v>
      </c>
      <c r="E2798" s="38">
        <f t="shared" si="131"/>
        <v>0</v>
      </c>
      <c r="F2798" s="37" t="str">
        <f>VLOOKUP(L2798,Mapping!D:H,5,0)</f>
        <v>AUM</v>
      </c>
      <c r="G2798" t="s">
        <v>562</v>
      </c>
      <c r="H2798" t="s">
        <v>2112</v>
      </c>
      <c r="I2798" t="s">
        <v>2701</v>
      </c>
      <c r="J2798">
        <v>212000</v>
      </c>
      <c r="K2798" t="s">
        <v>595</v>
      </c>
      <c r="L2798">
        <v>212124</v>
      </c>
      <c r="M2798">
        <v>0</v>
      </c>
      <c r="N2798" t="s">
        <v>603</v>
      </c>
      <c r="O2798" t="s">
        <v>565</v>
      </c>
      <c r="P2798">
        <v>0</v>
      </c>
      <c r="Q2798">
        <v>2000</v>
      </c>
      <c r="R2798">
        <v>-2000</v>
      </c>
      <c r="S2798">
        <v>0</v>
      </c>
      <c r="T2798">
        <v>0</v>
      </c>
      <c r="U2798">
        <v>0</v>
      </c>
      <c r="V2798">
        <v>0</v>
      </c>
      <c r="W2798">
        <v>2000</v>
      </c>
      <c r="X2798">
        <v>-2000</v>
      </c>
      <c r="Y2798">
        <v>0</v>
      </c>
      <c r="Z2798">
        <v>0</v>
      </c>
      <c r="AA2798">
        <v>0</v>
      </c>
    </row>
    <row r="2799" spans="1:27" ht="15" customHeight="1" x14ac:dyDescent="0.25">
      <c r="A2799" s="37" t="str">
        <f t="shared" si="129"/>
        <v>LEFE30Ignore</v>
      </c>
      <c r="B2799" s="37" t="str">
        <f>VLOOKUP(L2799,Mapping!D:F,3,0)</f>
        <v>Ignore</v>
      </c>
      <c r="C2799" s="37" t="str">
        <f>VLOOKUP(L2799,Mapping!D:G,4,0)</f>
        <v>Ignore</v>
      </c>
      <c r="D2799" s="38">
        <f t="shared" si="130"/>
        <v>3.6335799999999999E-4</v>
      </c>
      <c r="E2799" s="38">
        <f t="shared" si="131"/>
        <v>3.6599699999999996E-4</v>
      </c>
      <c r="F2799" s="37" t="str">
        <f>VLOOKUP(L2799,Mapping!D:H,5,0)</f>
        <v>AUM</v>
      </c>
      <c r="G2799" t="s">
        <v>562</v>
      </c>
      <c r="H2799" t="s">
        <v>2112</v>
      </c>
      <c r="I2799" t="s">
        <v>2701</v>
      </c>
      <c r="J2799">
        <v>212000</v>
      </c>
      <c r="K2799" t="s">
        <v>595</v>
      </c>
      <c r="L2799">
        <v>212132</v>
      </c>
      <c r="M2799">
        <v>0</v>
      </c>
      <c r="N2799" t="s">
        <v>1192</v>
      </c>
      <c r="O2799" t="s">
        <v>565</v>
      </c>
      <c r="P2799">
        <v>0</v>
      </c>
      <c r="Q2799">
        <v>26.39</v>
      </c>
      <c r="R2799">
        <v>0</v>
      </c>
      <c r="S2799">
        <v>3633.58</v>
      </c>
      <c r="T2799">
        <v>0</v>
      </c>
      <c r="U2799">
        <v>3659.97</v>
      </c>
      <c r="V2799">
        <v>0</v>
      </c>
      <c r="W2799">
        <v>26.39</v>
      </c>
      <c r="X2799">
        <v>0</v>
      </c>
      <c r="Y2799">
        <v>3633.58</v>
      </c>
      <c r="Z2799">
        <v>0</v>
      </c>
      <c r="AA2799">
        <v>3659.97</v>
      </c>
    </row>
    <row r="2800" spans="1:27" ht="15" customHeight="1" x14ac:dyDescent="0.25">
      <c r="A2800" s="37" t="str">
        <f t="shared" si="129"/>
        <v>LEFE30Ignore</v>
      </c>
      <c r="B2800" s="37" t="str">
        <f>VLOOKUP(L2800,Mapping!D:F,3,0)</f>
        <v>Ignore</v>
      </c>
      <c r="C2800" s="37" t="str">
        <f>VLOOKUP(L2800,Mapping!D:G,4,0)</f>
        <v>Ignore</v>
      </c>
      <c r="D2800" s="38">
        <f t="shared" si="130"/>
        <v>2.1181825949999999</v>
      </c>
      <c r="E2800" s="38">
        <f t="shared" si="131"/>
        <v>2.1181825949999999</v>
      </c>
      <c r="F2800" s="37" t="str">
        <f>VLOOKUP(L2800,Mapping!D:H,5,0)</f>
        <v>AUM</v>
      </c>
      <c r="G2800" t="s">
        <v>562</v>
      </c>
      <c r="H2800" t="s">
        <v>2112</v>
      </c>
      <c r="I2800" t="s">
        <v>2701</v>
      </c>
      <c r="J2800">
        <v>212000</v>
      </c>
      <c r="K2800" t="s">
        <v>595</v>
      </c>
      <c r="L2800">
        <v>212150</v>
      </c>
      <c r="M2800">
        <v>0</v>
      </c>
      <c r="N2800" t="s">
        <v>821</v>
      </c>
      <c r="O2800" t="s">
        <v>565</v>
      </c>
      <c r="P2800">
        <v>0</v>
      </c>
      <c r="Q2800">
        <v>0</v>
      </c>
      <c r="R2800">
        <v>0</v>
      </c>
      <c r="S2800">
        <v>21181825.949999999</v>
      </c>
      <c r="T2800">
        <v>0</v>
      </c>
      <c r="U2800">
        <v>21181825.949999999</v>
      </c>
      <c r="V2800">
        <v>0</v>
      </c>
      <c r="W2800">
        <v>0</v>
      </c>
      <c r="X2800">
        <v>0</v>
      </c>
      <c r="Y2800">
        <v>21181825.949999999</v>
      </c>
      <c r="Z2800">
        <v>0</v>
      </c>
      <c r="AA2800">
        <v>21181825.949999999</v>
      </c>
    </row>
    <row r="2801" spans="1:27" ht="15" customHeight="1" x14ac:dyDescent="0.25">
      <c r="A2801" s="37" t="str">
        <f t="shared" si="129"/>
        <v>LEFE30Ignore</v>
      </c>
      <c r="B2801" s="37" t="str">
        <f>VLOOKUP(L2801,Mapping!D:F,3,0)</f>
        <v>Ignore</v>
      </c>
      <c r="C2801" s="37" t="str">
        <f>VLOOKUP(L2801,Mapping!D:G,4,0)</f>
        <v>Ignore</v>
      </c>
      <c r="D2801" s="38">
        <f t="shared" si="130"/>
        <v>7.9157900000000005E-4</v>
      </c>
      <c r="E2801" s="38">
        <f t="shared" si="131"/>
        <v>1.400669E-3</v>
      </c>
      <c r="F2801" s="37" t="str">
        <f>VLOOKUP(L2801,Mapping!D:H,5,0)</f>
        <v>AUM</v>
      </c>
      <c r="G2801" t="s">
        <v>562</v>
      </c>
      <c r="H2801" t="s">
        <v>2112</v>
      </c>
      <c r="I2801" t="s">
        <v>2701</v>
      </c>
      <c r="J2801">
        <v>212000</v>
      </c>
      <c r="K2801" t="s">
        <v>595</v>
      </c>
      <c r="L2801">
        <v>212185</v>
      </c>
      <c r="M2801">
        <v>0</v>
      </c>
      <c r="N2801" t="s">
        <v>928</v>
      </c>
      <c r="O2801" t="s">
        <v>565</v>
      </c>
      <c r="P2801">
        <v>0</v>
      </c>
      <c r="Q2801">
        <v>6090.9</v>
      </c>
      <c r="R2801">
        <v>0</v>
      </c>
      <c r="S2801">
        <v>7915.79</v>
      </c>
      <c r="T2801">
        <v>0</v>
      </c>
      <c r="U2801">
        <v>14006.69</v>
      </c>
      <c r="V2801">
        <v>0</v>
      </c>
      <c r="W2801">
        <v>6090.9</v>
      </c>
      <c r="X2801">
        <v>0</v>
      </c>
      <c r="Y2801">
        <v>7915.79</v>
      </c>
      <c r="Z2801">
        <v>0</v>
      </c>
      <c r="AA2801">
        <v>14006.69</v>
      </c>
    </row>
    <row r="2802" spans="1:27" ht="15" customHeight="1" x14ac:dyDescent="0.25">
      <c r="A2802" s="37" t="str">
        <f t="shared" si="129"/>
        <v>LEFE30Ignore</v>
      </c>
      <c r="B2802" s="37" t="str">
        <f>VLOOKUP(L2802,Mapping!D:F,3,0)</f>
        <v>Ignore</v>
      </c>
      <c r="C2802" s="37" t="str">
        <f>VLOOKUP(L2802,Mapping!D:G,4,0)</f>
        <v>Ignore</v>
      </c>
      <c r="D2802" s="38">
        <f t="shared" si="130"/>
        <v>2.2844099999999999E-4</v>
      </c>
      <c r="E2802" s="38">
        <f t="shared" si="131"/>
        <v>2.2844099999999999E-4</v>
      </c>
      <c r="F2802" s="37" t="str">
        <f>VLOOKUP(L2802,Mapping!D:H,5,0)</f>
        <v>AUM</v>
      </c>
      <c r="G2802" t="s">
        <v>562</v>
      </c>
      <c r="H2802" t="s">
        <v>2112</v>
      </c>
      <c r="I2802" t="s">
        <v>2701</v>
      </c>
      <c r="J2802">
        <v>212000</v>
      </c>
      <c r="K2802" t="s">
        <v>595</v>
      </c>
      <c r="L2802">
        <v>212186</v>
      </c>
      <c r="M2802">
        <v>0</v>
      </c>
      <c r="N2802" t="s">
        <v>1377</v>
      </c>
      <c r="O2802" t="s">
        <v>565</v>
      </c>
      <c r="P2802">
        <v>0</v>
      </c>
      <c r="Q2802">
        <v>0</v>
      </c>
      <c r="R2802">
        <v>0</v>
      </c>
      <c r="S2802">
        <v>2284.41</v>
      </c>
      <c r="T2802">
        <v>0</v>
      </c>
      <c r="U2802">
        <v>2284.41</v>
      </c>
      <c r="V2802">
        <v>0</v>
      </c>
      <c r="W2802">
        <v>0</v>
      </c>
      <c r="X2802">
        <v>0</v>
      </c>
      <c r="Y2802">
        <v>2284.41</v>
      </c>
      <c r="Z2802">
        <v>0</v>
      </c>
      <c r="AA2802">
        <v>2284.41</v>
      </c>
    </row>
    <row r="2803" spans="1:27" ht="15" customHeight="1" x14ac:dyDescent="0.25">
      <c r="A2803" s="37" t="str">
        <f t="shared" si="129"/>
        <v>LEFE30Ignore</v>
      </c>
      <c r="B2803" s="37" t="str">
        <f>VLOOKUP(L2803,Mapping!D:F,3,0)</f>
        <v>Ignore</v>
      </c>
      <c r="C2803" s="37" t="str">
        <f>VLOOKUP(L2803,Mapping!D:G,4,0)</f>
        <v>Ignore</v>
      </c>
      <c r="D2803" s="38">
        <f t="shared" si="130"/>
        <v>4.7484116999999999E-2</v>
      </c>
      <c r="E2803" s="38">
        <f t="shared" si="131"/>
        <v>4.7940745E-2</v>
      </c>
      <c r="F2803" s="37" t="str">
        <f>VLOOKUP(L2803,Mapping!D:H,5,0)</f>
        <v>AUM</v>
      </c>
      <c r="G2803" t="s">
        <v>562</v>
      </c>
      <c r="H2803" t="s">
        <v>2112</v>
      </c>
      <c r="I2803" t="s">
        <v>2701</v>
      </c>
      <c r="J2803">
        <v>212000</v>
      </c>
      <c r="K2803" t="s">
        <v>595</v>
      </c>
      <c r="L2803">
        <v>212187</v>
      </c>
      <c r="M2803">
        <v>0</v>
      </c>
      <c r="N2803" t="s">
        <v>1023</v>
      </c>
      <c r="O2803" t="s">
        <v>565</v>
      </c>
      <c r="P2803">
        <v>0</v>
      </c>
      <c r="Q2803">
        <v>4566.28</v>
      </c>
      <c r="R2803">
        <v>0</v>
      </c>
      <c r="S2803">
        <v>474841.17</v>
      </c>
      <c r="T2803">
        <v>0</v>
      </c>
      <c r="U2803">
        <v>479407.45</v>
      </c>
      <c r="V2803">
        <v>0</v>
      </c>
      <c r="W2803">
        <v>4566.28</v>
      </c>
      <c r="X2803">
        <v>0</v>
      </c>
      <c r="Y2803">
        <v>474841.17</v>
      </c>
      <c r="Z2803">
        <v>0</v>
      </c>
      <c r="AA2803">
        <v>479407.45</v>
      </c>
    </row>
    <row r="2804" spans="1:27" ht="15" customHeight="1" x14ac:dyDescent="0.25">
      <c r="A2804" s="37" t="str">
        <f t="shared" si="129"/>
        <v>LEFE30Ignore</v>
      </c>
      <c r="B2804" s="37" t="str">
        <f>VLOOKUP(L2804,Mapping!D:F,3,0)</f>
        <v>Ignore</v>
      </c>
      <c r="C2804" s="37" t="str">
        <f>VLOOKUP(L2804,Mapping!D:G,4,0)</f>
        <v>Ignore</v>
      </c>
      <c r="D2804" s="38">
        <f t="shared" si="130"/>
        <v>5.5174000000000004E-5</v>
      </c>
      <c r="E2804" s="38">
        <f t="shared" si="131"/>
        <v>5.5899999999999997E-5</v>
      </c>
      <c r="F2804" s="37" t="str">
        <f>VLOOKUP(L2804,Mapping!D:H,5,0)</f>
        <v>AUM</v>
      </c>
      <c r="G2804" t="s">
        <v>562</v>
      </c>
      <c r="H2804" t="s">
        <v>2112</v>
      </c>
      <c r="I2804" t="s">
        <v>2701</v>
      </c>
      <c r="J2804">
        <v>212000</v>
      </c>
      <c r="K2804" t="s">
        <v>595</v>
      </c>
      <c r="L2804">
        <v>212191</v>
      </c>
      <c r="M2804">
        <v>0</v>
      </c>
      <c r="N2804" t="s">
        <v>1193</v>
      </c>
      <c r="O2804" t="s">
        <v>565</v>
      </c>
      <c r="P2804">
        <v>0</v>
      </c>
      <c r="Q2804">
        <v>7.26</v>
      </c>
      <c r="R2804">
        <v>0</v>
      </c>
      <c r="S2804">
        <v>551.74</v>
      </c>
      <c r="T2804">
        <v>0</v>
      </c>
      <c r="U2804">
        <v>559</v>
      </c>
      <c r="V2804">
        <v>0</v>
      </c>
      <c r="W2804">
        <v>7.26</v>
      </c>
      <c r="X2804">
        <v>0</v>
      </c>
      <c r="Y2804">
        <v>551.74</v>
      </c>
      <c r="Z2804">
        <v>0</v>
      </c>
      <c r="AA2804">
        <v>559</v>
      </c>
    </row>
    <row r="2805" spans="1:27" ht="15" customHeight="1" x14ac:dyDescent="0.25">
      <c r="A2805" s="37" t="str">
        <f t="shared" si="129"/>
        <v>LEFE30Ignore</v>
      </c>
      <c r="B2805" s="37" t="str">
        <f>VLOOKUP(L2805,Mapping!D:F,3,0)</f>
        <v>Ignore</v>
      </c>
      <c r="C2805" s="37" t="str">
        <f>VLOOKUP(L2805,Mapping!D:G,4,0)</f>
        <v>Ignore</v>
      </c>
      <c r="D2805" s="38">
        <f t="shared" si="130"/>
        <v>0</v>
      </c>
      <c r="E2805" s="38">
        <f t="shared" si="131"/>
        <v>2.16E-3</v>
      </c>
      <c r="F2805" s="37" t="str">
        <f>VLOOKUP(L2805,Mapping!D:H,5,0)</f>
        <v>AUM</v>
      </c>
      <c r="G2805" t="s">
        <v>562</v>
      </c>
      <c r="H2805" t="s">
        <v>2112</v>
      </c>
      <c r="I2805" t="s">
        <v>2701</v>
      </c>
      <c r="J2805">
        <v>212000</v>
      </c>
      <c r="K2805" t="s">
        <v>595</v>
      </c>
      <c r="L2805">
        <v>212194</v>
      </c>
      <c r="M2805">
        <v>0</v>
      </c>
      <c r="N2805" t="s">
        <v>605</v>
      </c>
      <c r="O2805" t="s">
        <v>565</v>
      </c>
      <c r="P2805">
        <v>0</v>
      </c>
      <c r="Q2805">
        <v>21600</v>
      </c>
      <c r="R2805">
        <v>0</v>
      </c>
      <c r="S2805">
        <v>0</v>
      </c>
      <c r="T2805">
        <v>0</v>
      </c>
      <c r="U2805">
        <v>21600</v>
      </c>
      <c r="V2805">
        <v>0</v>
      </c>
      <c r="W2805">
        <v>21600</v>
      </c>
      <c r="X2805">
        <v>0</v>
      </c>
      <c r="Y2805">
        <v>0</v>
      </c>
      <c r="Z2805">
        <v>0</v>
      </c>
      <c r="AA2805">
        <v>21600</v>
      </c>
    </row>
    <row r="2806" spans="1:27" ht="15" customHeight="1" x14ac:dyDescent="0.25">
      <c r="A2806" s="37" t="str">
        <f t="shared" si="129"/>
        <v>LEFE30Ignore</v>
      </c>
      <c r="B2806" s="37" t="str">
        <f>VLOOKUP(L2806,Mapping!D:F,3,0)</f>
        <v>Ignore</v>
      </c>
      <c r="C2806" s="37" t="str">
        <f>VLOOKUP(L2806,Mapping!D:G,4,0)</f>
        <v>Ignore</v>
      </c>
      <c r="D2806" s="38">
        <f t="shared" si="130"/>
        <v>1.3397699999999999E-4</v>
      </c>
      <c r="E2806" s="38">
        <f t="shared" si="131"/>
        <v>1.80817E-4</v>
      </c>
      <c r="F2806" s="37" t="str">
        <f>VLOOKUP(L2806,Mapping!D:H,5,0)</f>
        <v>AUM</v>
      </c>
      <c r="G2806" t="s">
        <v>562</v>
      </c>
      <c r="H2806" t="s">
        <v>2112</v>
      </c>
      <c r="I2806" t="s">
        <v>2701</v>
      </c>
      <c r="J2806">
        <v>212000</v>
      </c>
      <c r="K2806" t="s">
        <v>595</v>
      </c>
      <c r="L2806">
        <v>212195</v>
      </c>
      <c r="M2806">
        <v>0</v>
      </c>
      <c r="N2806" t="s">
        <v>2247</v>
      </c>
      <c r="O2806" t="s">
        <v>565</v>
      </c>
      <c r="P2806">
        <v>0</v>
      </c>
      <c r="Q2806">
        <v>468.4</v>
      </c>
      <c r="R2806">
        <v>0</v>
      </c>
      <c r="S2806">
        <v>1339.77</v>
      </c>
      <c r="T2806">
        <v>0</v>
      </c>
      <c r="U2806">
        <v>1808.17</v>
      </c>
      <c r="V2806">
        <v>0</v>
      </c>
      <c r="W2806">
        <v>468.4</v>
      </c>
      <c r="X2806">
        <v>0</v>
      </c>
      <c r="Y2806">
        <v>1339.77</v>
      </c>
      <c r="Z2806">
        <v>0</v>
      </c>
      <c r="AA2806">
        <v>1808.17</v>
      </c>
    </row>
    <row r="2807" spans="1:27" ht="15" customHeight="1" x14ac:dyDescent="0.25">
      <c r="A2807" s="37" t="str">
        <f t="shared" si="129"/>
        <v>LEFE30Ignore</v>
      </c>
      <c r="B2807" s="37" t="str">
        <f>VLOOKUP(L2807,Mapping!D:F,3,0)</f>
        <v>Ignore</v>
      </c>
      <c r="C2807" s="37" t="str">
        <f>VLOOKUP(L2807,Mapping!D:G,4,0)</f>
        <v>Ignore</v>
      </c>
      <c r="D2807" s="38">
        <f t="shared" si="130"/>
        <v>3.0793899999999997E-4</v>
      </c>
      <c r="E2807" s="38">
        <f t="shared" si="131"/>
        <v>5.3675299999999995E-4</v>
      </c>
      <c r="F2807" s="37" t="str">
        <f>VLOOKUP(L2807,Mapping!D:H,5,0)</f>
        <v>AUM</v>
      </c>
      <c r="G2807" t="s">
        <v>562</v>
      </c>
      <c r="H2807" t="s">
        <v>2112</v>
      </c>
      <c r="I2807" t="s">
        <v>2701</v>
      </c>
      <c r="J2807">
        <v>212000</v>
      </c>
      <c r="K2807" t="s">
        <v>595</v>
      </c>
      <c r="L2807">
        <v>212197</v>
      </c>
      <c r="M2807">
        <v>0</v>
      </c>
      <c r="N2807" t="s">
        <v>856</v>
      </c>
      <c r="O2807" t="s">
        <v>565</v>
      </c>
      <c r="P2807">
        <v>0</v>
      </c>
      <c r="Q2807">
        <v>2288.14</v>
      </c>
      <c r="R2807">
        <v>0</v>
      </c>
      <c r="S2807">
        <v>3079.39</v>
      </c>
      <c r="T2807">
        <v>0</v>
      </c>
      <c r="U2807">
        <v>5367.53</v>
      </c>
      <c r="V2807">
        <v>0</v>
      </c>
      <c r="W2807">
        <v>2288.14</v>
      </c>
      <c r="X2807">
        <v>0</v>
      </c>
      <c r="Y2807">
        <v>3079.39</v>
      </c>
      <c r="Z2807">
        <v>0</v>
      </c>
      <c r="AA2807">
        <v>5367.53</v>
      </c>
    </row>
    <row r="2808" spans="1:27" ht="15" customHeight="1" x14ac:dyDescent="0.25">
      <c r="A2808" s="37" t="str">
        <f t="shared" si="129"/>
        <v>LEFE30Ignore</v>
      </c>
      <c r="B2808" s="37" t="str">
        <f>VLOOKUP(L2808,Mapping!D:F,3,0)</f>
        <v>Ignore</v>
      </c>
      <c r="C2808" s="37" t="str">
        <f>VLOOKUP(L2808,Mapping!D:G,4,0)</f>
        <v>Ignore</v>
      </c>
      <c r="D2808" s="38">
        <f t="shared" si="130"/>
        <v>0.13200573400000001</v>
      </c>
      <c r="E2808" s="38">
        <f t="shared" si="131"/>
        <v>0.25305417299999999</v>
      </c>
      <c r="F2808" s="37" t="str">
        <f>VLOOKUP(L2808,Mapping!D:H,5,0)</f>
        <v>AUM</v>
      </c>
      <c r="G2808" t="s">
        <v>562</v>
      </c>
      <c r="H2808" t="s">
        <v>2112</v>
      </c>
      <c r="I2808" t="s">
        <v>2701</v>
      </c>
      <c r="J2808">
        <v>212000</v>
      </c>
      <c r="K2808" t="s">
        <v>595</v>
      </c>
      <c r="L2808">
        <v>212220</v>
      </c>
      <c r="M2808">
        <v>0</v>
      </c>
      <c r="N2808" t="s">
        <v>606</v>
      </c>
      <c r="O2808" t="s">
        <v>565</v>
      </c>
      <c r="P2808">
        <v>0</v>
      </c>
      <c r="Q2808">
        <v>1210484.3900000001</v>
      </c>
      <c r="R2808">
        <v>0</v>
      </c>
      <c r="S2808">
        <v>1320057.3400000001</v>
      </c>
      <c r="T2808">
        <v>0</v>
      </c>
      <c r="U2808">
        <v>2530541.73</v>
      </c>
      <c r="V2808">
        <v>0</v>
      </c>
      <c r="W2808">
        <v>1210484.3900000001</v>
      </c>
      <c r="X2808">
        <v>0</v>
      </c>
      <c r="Y2808">
        <v>1320057.3400000001</v>
      </c>
      <c r="Z2808">
        <v>0</v>
      </c>
      <c r="AA2808">
        <v>2530541.73</v>
      </c>
    </row>
    <row r="2809" spans="1:27" ht="15" customHeight="1" x14ac:dyDescent="0.25">
      <c r="A2809" s="37" t="str">
        <f t="shared" si="129"/>
        <v>LEFE30Ignore</v>
      </c>
      <c r="B2809" s="37" t="str">
        <f>VLOOKUP(L2809,Mapping!D:F,3,0)</f>
        <v>Ignore</v>
      </c>
      <c r="C2809" s="37" t="str">
        <f>VLOOKUP(L2809,Mapping!D:G,4,0)</f>
        <v>Ignore</v>
      </c>
      <c r="D2809" s="38">
        <f t="shared" si="130"/>
        <v>-0.15474396200000001</v>
      </c>
      <c r="E2809" s="38">
        <f t="shared" si="131"/>
        <v>-0.24046396299999998</v>
      </c>
      <c r="F2809" s="37" t="str">
        <f>VLOOKUP(L2809,Mapping!D:H,5,0)</f>
        <v>AUM</v>
      </c>
      <c r="G2809" t="s">
        <v>562</v>
      </c>
      <c r="H2809" t="s">
        <v>2112</v>
      </c>
      <c r="I2809" t="s">
        <v>2701</v>
      </c>
      <c r="J2809">
        <v>212000</v>
      </c>
      <c r="K2809" t="s">
        <v>595</v>
      </c>
      <c r="L2809">
        <v>212223</v>
      </c>
      <c r="M2809">
        <v>0</v>
      </c>
      <c r="N2809" t="s">
        <v>607</v>
      </c>
      <c r="O2809" t="s">
        <v>565</v>
      </c>
      <c r="P2809">
        <v>-857200.01</v>
      </c>
      <c r="Q2809">
        <v>0</v>
      </c>
      <c r="R2809">
        <v>-1547439.62</v>
      </c>
      <c r="S2809">
        <v>0</v>
      </c>
      <c r="T2809">
        <v>-2404639.63</v>
      </c>
      <c r="U2809">
        <v>0</v>
      </c>
      <c r="V2809">
        <v>-857200.01</v>
      </c>
      <c r="W2809">
        <v>0</v>
      </c>
      <c r="X2809">
        <v>-1547439.62</v>
      </c>
      <c r="Y2809">
        <v>0</v>
      </c>
      <c r="Z2809">
        <v>-2404639.63</v>
      </c>
      <c r="AA2809">
        <v>0</v>
      </c>
    </row>
    <row r="2810" spans="1:27" ht="15" customHeight="1" x14ac:dyDescent="0.25">
      <c r="A2810" s="37" t="str">
        <f t="shared" si="129"/>
        <v>LEFE30Ignore</v>
      </c>
      <c r="B2810" s="37" t="str">
        <f>VLOOKUP(L2810,Mapping!D:F,3,0)</f>
        <v>Ignore</v>
      </c>
      <c r="C2810" s="37" t="str">
        <f>VLOOKUP(L2810,Mapping!D:G,4,0)</f>
        <v>Ignore</v>
      </c>
      <c r="D2810" s="38">
        <f t="shared" si="130"/>
        <v>0</v>
      </c>
      <c r="E2810" s="38">
        <f t="shared" si="131"/>
        <v>2.1024000000000001E-5</v>
      </c>
      <c r="F2810" s="37" t="str">
        <f>VLOOKUP(L2810,Mapping!D:H,5,0)</f>
        <v>AUM</v>
      </c>
      <c r="G2810" t="s">
        <v>562</v>
      </c>
      <c r="H2810" t="s">
        <v>2112</v>
      </c>
      <c r="I2810" t="s">
        <v>2701</v>
      </c>
      <c r="J2810">
        <v>212000</v>
      </c>
      <c r="K2810" t="s">
        <v>595</v>
      </c>
      <c r="L2810">
        <v>212227</v>
      </c>
      <c r="M2810">
        <v>0</v>
      </c>
      <c r="N2810" t="s">
        <v>750</v>
      </c>
      <c r="O2810" t="s">
        <v>565</v>
      </c>
      <c r="P2810">
        <v>0</v>
      </c>
      <c r="Q2810">
        <v>210.24</v>
      </c>
      <c r="R2810">
        <v>0</v>
      </c>
      <c r="S2810">
        <v>0</v>
      </c>
      <c r="T2810">
        <v>0</v>
      </c>
      <c r="U2810">
        <v>210.24</v>
      </c>
      <c r="V2810">
        <v>0</v>
      </c>
      <c r="W2810">
        <v>210.24</v>
      </c>
      <c r="X2810">
        <v>0</v>
      </c>
      <c r="Y2810">
        <v>0</v>
      </c>
      <c r="Z2810">
        <v>0</v>
      </c>
      <c r="AA2810">
        <v>210.24</v>
      </c>
    </row>
    <row r="2811" spans="1:27" ht="15" customHeight="1" x14ac:dyDescent="0.25">
      <c r="A2811" s="37" t="str">
        <f t="shared" si="129"/>
        <v>LEFE30Ignore</v>
      </c>
      <c r="B2811" s="37" t="str">
        <f>VLOOKUP(L2811,Mapping!D:F,3,0)</f>
        <v>Ignore</v>
      </c>
      <c r="C2811" s="37" t="str">
        <f>VLOOKUP(L2811,Mapping!D:G,4,0)</f>
        <v>Ignore</v>
      </c>
      <c r="D2811" s="38">
        <f t="shared" si="130"/>
        <v>1.3108000000000001E-5</v>
      </c>
      <c r="E2811" s="38">
        <f t="shared" si="131"/>
        <v>1.5815999999999999E-5</v>
      </c>
      <c r="F2811" s="37" t="str">
        <f>VLOOKUP(L2811,Mapping!D:H,5,0)</f>
        <v>AUM</v>
      </c>
      <c r="G2811" t="s">
        <v>562</v>
      </c>
      <c r="H2811" t="s">
        <v>2112</v>
      </c>
      <c r="I2811" t="s">
        <v>2701</v>
      </c>
      <c r="J2811">
        <v>212000</v>
      </c>
      <c r="K2811" t="s">
        <v>595</v>
      </c>
      <c r="L2811">
        <v>212231</v>
      </c>
      <c r="M2811">
        <v>0</v>
      </c>
      <c r="N2811" t="s">
        <v>824</v>
      </c>
      <c r="O2811" t="s">
        <v>565</v>
      </c>
      <c r="P2811">
        <v>0</v>
      </c>
      <c r="Q2811">
        <v>27.08</v>
      </c>
      <c r="R2811">
        <v>0</v>
      </c>
      <c r="S2811">
        <v>131.08000000000001</v>
      </c>
      <c r="T2811">
        <v>0</v>
      </c>
      <c r="U2811">
        <v>158.16</v>
      </c>
      <c r="V2811">
        <v>0</v>
      </c>
      <c r="W2811">
        <v>27.08</v>
      </c>
      <c r="X2811">
        <v>0</v>
      </c>
      <c r="Y2811">
        <v>131.08000000000001</v>
      </c>
      <c r="Z2811">
        <v>0</v>
      </c>
      <c r="AA2811">
        <v>158.16</v>
      </c>
    </row>
    <row r="2812" spans="1:27" ht="15" customHeight="1" x14ac:dyDescent="0.25">
      <c r="A2812" s="37" t="str">
        <f t="shared" si="129"/>
        <v>LEFE30Ignore</v>
      </c>
      <c r="B2812" s="37" t="str">
        <f>VLOOKUP(L2812,Mapping!D:F,3,0)</f>
        <v>Ignore</v>
      </c>
      <c r="C2812" s="37" t="str">
        <f>VLOOKUP(L2812,Mapping!D:G,4,0)</f>
        <v>Ignore</v>
      </c>
      <c r="D2812" s="38">
        <f t="shared" si="130"/>
        <v>-8.0342E-3</v>
      </c>
      <c r="E2812" s="38">
        <f t="shared" si="131"/>
        <v>-2.9999999999999999E-7</v>
      </c>
      <c r="F2812" s="37" t="str">
        <f>VLOOKUP(L2812,Mapping!D:H,5,0)</f>
        <v>AUM</v>
      </c>
      <c r="G2812" t="s">
        <v>562</v>
      </c>
      <c r="H2812" t="s">
        <v>2112</v>
      </c>
      <c r="I2812" t="s">
        <v>2701</v>
      </c>
      <c r="J2812">
        <v>212000</v>
      </c>
      <c r="K2812" t="s">
        <v>595</v>
      </c>
      <c r="L2812">
        <v>212233</v>
      </c>
      <c r="M2812">
        <v>0</v>
      </c>
      <c r="N2812" t="s">
        <v>608</v>
      </c>
      <c r="O2812" t="s">
        <v>565</v>
      </c>
      <c r="P2812">
        <v>0</v>
      </c>
      <c r="Q2812">
        <v>80339</v>
      </c>
      <c r="R2812">
        <v>-80342</v>
      </c>
      <c r="S2812">
        <v>0</v>
      </c>
      <c r="T2812">
        <v>-3</v>
      </c>
      <c r="U2812">
        <v>0</v>
      </c>
      <c r="V2812">
        <v>0</v>
      </c>
      <c r="W2812">
        <v>80339</v>
      </c>
      <c r="X2812">
        <v>-80342</v>
      </c>
      <c r="Y2812">
        <v>0</v>
      </c>
      <c r="Z2812">
        <v>-3</v>
      </c>
      <c r="AA2812">
        <v>0</v>
      </c>
    </row>
    <row r="2813" spans="1:27" ht="15" customHeight="1" x14ac:dyDescent="0.25">
      <c r="A2813" s="37" t="str">
        <f t="shared" si="129"/>
        <v>LEFE30Ignore</v>
      </c>
      <c r="B2813" s="37" t="str">
        <f>VLOOKUP(L2813,Mapping!D:F,3,0)</f>
        <v>Ignore</v>
      </c>
      <c r="C2813" s="37" t="str">
        <f>VLOOKUP(L2813,Mapping!D:G,4,0)</f>
        <v>Ignore</v>
      </c>
      <c r="D2813" s="38">
        <f t="shared" si="130"/>
        <v>-2.1555500000000001E-4</v>
      </c>
      <c r="E2813" s="38">
        <f t="shared" si="131"/>
        <v>1.0570340000000001E-3</v>
      </c>
      <c r="F2813" s="37" t="str">
        <f>VLOOKUP(L2813,Mapping!D:H,5,0)</f>
        <v>AUM</v>
      </c>
      <c r="G2813" t="s">
        <v>562</v>
      </c>
      <c r="H2813" t="s">
        <v>2112</v>
      </c>
      <c r="I2813" t="s">
        <v>2701</v>
      </c>
      <c r="J2813">
        <v>212000</v>
      </c>
      <c r="K2813" t="s">
        <v>595</v>
      </c>
      <c r="L2813">
        <v>212240</v>
      </c>
      <c r="M2813">
        <v>0</v>
      </c>
      <c r="N2813" t="s">
        <v>609</v>
      </c>
      <c r="O2813" t="s">
        <v>565</v>
      </c>
      <c r="P2813">
        <v>0</v>
      </c>
      <c r="Q2813">
        <v>12725.89</v>
      </c>
      <c r="R2813">
        <v>-2155.5500000000002</v>
      </c>
      <c r="S2813">
        <v>0</v>
      </c>
      <c r="T2813">
        <v>0</v>
      </c>
      <c r="U2813">
        <v>10570.34</v>
      </c>
      <c r="V2813">
        <v>0</v>
      </c>
      <c r="W2813">
        <v>12725.89</v>
      </c>
      <c r="X2813">
        <v>-2155.5500000000002</v>
      </c>
      <c r="Y2813">
        <v>0</v>
      </c>
      <c r="Z2813">
        <v>0</v>
      </c>
      <c r="AA2813">
        <v>10570.34</v>
      </c>
    </row>
    <row r="2814" spans="1:27" ht="15" customHeight="1" x14ac:dyDescent="0.25">
      <c r="A2814" s="37" t="str">
        <f t="shared" si="129"/>
        <v>LEFE30Ignore</v>
      </c>
      <c r="B2814" s="37" t="str">
        <f>VLOOKUP(L2814,Mapping!D:F,3,0)</f>
        <v>Ignore</v>
      </c>
      <c r="C2814" s="37" t="str">
        <f>VLOOKUP(L2814,Mapping!D:G,4,0)</f>
        <v>Ignore</v>
      </c>
      <c r="D2814" s="38">
        <f t="shared" si="130"/>
        <v>0</v>
      </c>
      <c r="E2814" s="38">
        <f t="shared" si="131"/>
        <v>7.5000000000000002E-6</v>
      </c>
      <c r="F2814" s="37" t="str">
        <f>VLOOKUP(L2814,Mapping!D:H,5,0)</f>
        <v>AUM</v>
      </c>
      <c r="G2814" t="s">
        <v>562</v>
      </c>
      <c r="H2814" t="s">
        <v>2112</v>
      </c>
      <c r="I2814" t="s">
        <v>2701</v>
      </c>
      <c r="J2814">
        <v>212000</v>
      </c>
      <c r="K2814" t="s">
        <v>595</v>
      </c>
      <c r="L2814">
        <v>212247</v>
      </c>
      <c r="M2814">
        <v>0</v>
      </c>
      <c r="N2814" t="s">
        <v>610</v>
      </c>
      <c r="O2814" t="s">
        <v>565</v>
      </c>
      <c r="P2814">
        <v>0</v>
      </c>
      <c r="Q2814">
        <v>75</v>
      </c>
      <c r="R2814">
        <v>0</v>
      </c>
      <c r="S2814">
        <v>0</v>
      </c>
      <c r="T2814">
        <v>0</v>
      </c>
      <c r="U2814">
        <v>75</v>
      </c>
      <c r="V2814">
        <v>0</v>
      </c>
      <c r="W2814">
        <v>75</v>
      </c>
      <c r="X2814">
        <v>0</v>
      </c>
      <c r="Y2814">
        <v>0</v>
      </c>
      <c r="Z2814">
        <v>0</v>
      </c>
      <c r="AA2814">
        <v>75</v>
      </c>
    </row>
    <row r="2815" spans="1:27" ht="15" customHeight="1" x14ac:dyDescent="0.25">
      <c r="A2815" s="37" t="str">
        <f t="shared" si="129"/>
        <v>LEFE30Ignore</v>
      </c>
      <c r="B2815" s="37" t="str">
        <f>VLOOKUP(L2815,Mapping!D:F,3,0)</f>
        <v>Ignore</v>
      </c>
      <c r="C2815" s="37" t="str">
        <f>VLOOKUP(L2815,Mapping!D:G,4,0)</f>
        <v>Ignore</v>
      </c>
      <c r="D2815" s="38">
        <f t="shared" si="130"/>
        <v>-7.4399999999999999E-7</v>
      </c>
      <c r="E2815" s="38">
        <f t="shared" si="131"/>
        <v>2.3122999999999999E-5</v>
      </c>
      <c r="F2815" s="37" t="str">
        <f>VLOOKUP(L2815,Mapping!D:H,5,0)</f>
        <v>AUM</v>
      </c>
      <c r="G2815" t="s">
        <v>562</v>
      </c>
      <c r="H2815" t="s">
        <v>2112</v>
      </c>
      <c r="I2815" t="s">
        <v>2701</v>
      </c>
      <c r="J2815">
        <v>212000</v>
      </c>
      <c r="K2815" t="s">
        <v>595</v>
      </c>
      <c r="L2815">
        <v>212252</v>
      </c>
      <c r="M2815">
        <v>0</v>
      </c>
      <c r="N2815" t="s">
        <v>611</v>
      </c>
      <c r="O2815" t="s">
        <v>565</v>
      </c>
      <c r="P2815">
        <v>0</v>
      </c>
      <c r="Q2815">
        <v>238.67</v>
      </c>
      <c r="R2815">
        <v>-7.44</v>
      </c>
      <c r="S2815">
        <v>0</v>
      </c>
      <c r="T2815">
        <v>0</v>
      </c>
      <c r="U2815">
        <v>231.23</v>
      </c>
      <c r="V2815">
        <v>0</v>
      </c>
      <c r="W2815">
        <v>238.67</v>
      </c>
      <c r="X2815">
        <v>-7.44</v>
      </c>
      <c r="Y2815">
        <v>0</v>
      </c>
      <c r="Z2815">
        <v>0</v>
      </c>
      <c r="AA2815">
        <v>231.23</v>
      </c>
    </row>
    <row r="2816" spans="1:27" ht="15" customHeight="1" x14ac:dyDescent="0.25">
      <c r="A2816" s="37" t="str">
        <f t="shared" si="129"/>
        <v>LEFE30Ignore</v>
      </c>
      <c r="B2816" s="37" t="str">
        <f>VLOOKUP(L2816,Mapping!D:F,3,0)</f>
        <v>Ignore</v>
      </c>
      <c r="C2816" s="37" t="str">
        <f>VLOOKUP(L2816,Mapping!D:G,4,0)</f>
        <v>Ignore</v>
      </c>
      <c r="D2816" s="38">
        <f t="shared" si="130"/>
        <v>-9.5866117000000001E-2</v>
      </c>
      <c r="E2816" s="38">
        <f t="shared" si="131"/>
        <v>3.3233076E-2</v>
      </c>
      <c r="F2816" s="37" t="str">
        <f>VLOOKUP(L2816,Mapping!D:H,5,0)</f>
        <v>AUM</v>
      </c>
      <c r="G2816" t="s">
        <v>562</v>
      </c>
      <c r="H2816" t="s">
        <v>2112</v>
      </c>
      <c r="I2816" t="s">
        <v>2701</v>
      </c>
      <c r="J2816">
        <v>212000</v>
      </c>
      <c r="K2816" t="s">
        <v>595</v>
      </c>
      <c r="L2816">
        <v>212255</v>
      </c>
      <c r="M2816">
        <v>0</v>
      </c>
      <c r="N2816" t="s">
        <v>612</v>
      </c>
      <c r="O2816" t="s">
        <v>565</v>
      </c>
      <c r="P2816">
        <v>0</v>
      </c>
      <c r="Q2816">
        <v>1290991.93</v>
      </c>
      <c r="R2816">
        <v>-958661.17</v>
      </c>
      <c r="S2816">
        <v>0</v>
      </c>
      <c r="T2816">
        <v>0</v>
      </c>
      <c r="U2816">
        <v>332330.76</v>
      </c>
      <c r="V2816">
        <v>0</v>
      </c>
      <c r="W2816">
        <v>1290991.93</v>
      </c>
      <c r="X2816">
        <v>-958661.17</v>
      </c>
      <c r="Y2816">
        <v>0</v>
      </c>
      <c r="Z2816">
        <v>0</v>
      </c>
      <c r="AA2816">
        <v>332330.76</v>
      </c>
    </row>
    <row r="2817" spans="1:27" ht="15" customHeight="1" x14ac:dyDescent="0.25">
      <c r="A2817" s="37" t="str">
        <f t="shared" si="129"/>
        <v>LEFE30Ignore</v>
      </c>
      <c r="B2817" s="37" t="str">
        <f>VLOOKUP(L2817,Mapping!D:F,3,0)</f>
        <v>Ignore</v>
      </c>
      <c r="C2817" s="37" t="str">
        <f>VLOOKUP(L2817,Mapping!D:G,4,0)</f>
        <v>Ignore</v>
      </c>
      <c r="D2817" s="38">
        <f t="shared" si="130"/>
        <v>-1.0675829E-2</v>
      </c>
      <c r="E2817" s="38">
        <f t="shared" si="131"/>
        <v>3.0484290000000001E-3</v>
      </c>
      <c r="F2817" s="37" t="str">
        <f>VLOOKUP(L2817,Mapping!D:H,5,0)</f>
        <v>AUM</v>
      </c>
      <c r="G2817" t="s">
        <v>562</v>
      </c>
      <c r="H2817" t="s">
        <v>2112</v>
      </c>
      <c r="I2817" t="s">
        <v>2701</v>
      </c>
      <c r="J2817">
        <v>212000</v>
      </c>
      <c r="K2817" t="s">
        <v>595</v>
      </c>
      <c r="L2817">
        <v>212271</v>
      </c>
      <c r="M2817">
        <v>0</v>
      </c>
      <c r="N2817" t="s">
        <v>614</v>
      </c>
      <c r="O2817" t="s">
        <v>565</v>
      </c>
      <c r="P2817">
        <v>0</v>
      </c>
      <c r="Q2817">
        <v>137242.58000000002</v>
      </c>
      <c r="R2817">
        <v>-106758.29</v>
      </c>
      <c r="S2817">
        <v>0</v>
      </c>
      <c r="T2817">
        <v>0</v>
      </c>
      <c r="U2817">
        <v>30484.29</v>
      </c>
      <c r="V2817">
        <v>0</v>
      </c>
      <c r="W2817">
        <v>137242.58000000002</v>
      </c>
      <c r="X2817">
        <v>-106758.29</v>
      </c>
      <c r="Y2817">
        <v>0</v>
      </c>
      <c r="Z2817">
        <v>0</v>
      </c>
      <c r="AA2817">
        <v>30484.29</v>
      </c>
    </row>
    <row r="2818" spans="1:27" ht="15" customHeight="1" x14ac:dyDescent="0.25">
      <c r="A2818" s="37" t="str">
        <f t="shared" si="129"/>
        <v>LEFE30Ignore</v>
      </c>
      <c r="B2818" s="37" t="str">
        <f>VLOOKUP(L2818,Mapping!D:F,3,0)</f>
        <v>Ignore</v>
      </c>
      <c r="C2818" s="37" t="str">
        <f>VLOOKUP(L2818,Mapping!D:G,4,0)</f>
        <v>Ignore</v>
      </c>
      <c r="D2818" s="38">
        <f t="shared" si="130"/>
        <v>-1.0675829E-2</v>
      </c>
      <c r="E2818" s="38">
        <f t="shared" si="131"/>
        <v>3.0484290000000001E-3</v>
      </c>
      <c r="F2818" s="37" t="str">
        <f>VLOOKUP(L2818,Mapping!D:H,5,0)</f>
        <v>AUM</v>
      </c>
      <c r="G2818" t="s">
        <v>562</v>
      </c>
      <c r="H2818" t="s">
        <v>2112</v>
      </c>
      <c r="I2818" t="s">
        <v>2701</v>
      </c>
      <c r="J2818">
        <v>212000</v>
      </c>
      <c r="K2818" t="s">
        <v>595</v>
      </c>
      <c r="L2818">
        <v>212272</v>
      </c>
      <c r="M2818">
        <v>0</v>
      </c>
      <c r="N2818" t="s">
        <v>615</v>
      </c>
      <c r="O2818" t="s">
        <v>565</v>
      </c>
      <c r="P2818">
        <v>0</v>
      </c>
      <c r="Q2818">
        <v>137242.58000000002</v>
      </c>
      <c r="R2818">
        <v>-106758.29</v>
      </c>
      <c r="S2818">
        <v>0</v>
      </c>
      <c r="T2818">
        <v>0</v>
      </c>
      <c r="U2818">
        <v>30484.29</v>
      </c>
      <c r="V2818">
        <v>0</v>
      </c>
      <c r="W2818">
        <v>137242.58000000002</v>
      </c>
      <c r="X2818">
        <v>-106758.29</v>
      </c>
      <c r="Y2818">
        <v>0</v>
      </c>
      <c r="Z2818">
        <v>0</v>
      </c>
      <c r="AA2818">
        <v>30484.29</v>
      </c>
    </row>
    <row r="2819" spans="1:27" ht="15" customHeight="1" x14ac:dyDescent="0.25">
      <c r="A2819" s="37" t="str">
        <f t="shared" si="129"/>
        <v>LEFE30Ignore</v>
      </c>
      <c r="B2819" s="37" t="str">
        <f>VLOOKUP(L2819,Mapping!D:F,3,0)</f>
        <v>Ignore</v>
      </c>
      <c r="C2819" s="37" t="str">
        <f>VLOOKUP(L2819,Mapping!D:G,4,0)</f>
        <v>Ignore</v>
      </c>
      <c r="D2819" s="38">
        <f t="shared" si="130"/>
        <v>1.814995E-3</v>
      </c>
      <c r="E2819" s="38">
        <f t="shared" si="131"/>
        <v>2.1300500000000001E-3</v>
      </c>
      <c r="F2819" s="37" t="str">
        <f>VLOOKUP(L2819,Mapping!D:H,5,0)</f>
        <v>AUM</v>
      </c>
      <c r="G2819" t="s">
        <v>562</v>
      </c>
      <c r="H2819" t="s">
        <v>2112</v>
      </c>
      <c r="I2819" t="s">
        <v>2701</v>
      </c>
      <c r="J2819">
        <v>212000</v>
      </c>
      <c r="K2819" t="s">
        <v>595</v>
      </c>
      <c r="L2819">
        <v>212427</v>
      </c>
      <c r="M2819">
        <v>0</v>
      </c>
      <c r="N2819" t="s">
        <v>682</v>
      </c>
      <c r="O2819" t="s">
        <v>565</v>
      </c>
      <c r="P2819">
        <v>0</v>
      </c>
      <c r="Q2819">
        <v>3150.55</v>
      </c>
      <c r="R2819">
        <v>0</v>
      </c>
      <c r="S2819">
        <v>18149.95</v>
      </c>
      <c r="T2819">
        <v>0</v>
      </c>
      <c r="U2819">
        <v>21300.5</v>
      </c>
      <c r="V2819">
        <v>0</v>
      </c>
      <c r="W2819">
        <v>3150.55</v>
      </c>
      <c r="X2819">
        <v>0</v>
      </c>
      <c r="Y2819">
        <v>18149.95</v>
      </c>
      <c r="Z2819">
        <v>0</v>
      </c>
      <c r="AA2819">
        <v>21300.5</v>
      </c>
    </row>
    <row r="2820" spans="1:27" ht="15" customHeight="1" x14ac:dyDescent="0.25">
      <c r="A2820" s="37" t="str">
        <f t="shared" ref="A2820:A2883" si="132">H2820&amp;B2820</f>
        <v>LEFE30Ignore</v>
      </c>
      <c r="B2820" s="37" t="str">
        <f>VLOOKUP(L2820,Mapping!D:F,3,0)</f>
        <v>Ignore</v>
      </c>
      <c r="C2820" s="37" t="str">
        <f>VLOOKUP(L2820,Mapping!D:G,4,0)</f>
        <v>Ignore</v>
      </c>
      <c r="D2820" s="38">
        <f t="shared" ref="D2820:D2883" si="133">(X2820+Y2820)/10000000</f>
        <v>-2.1555500000000001E-4</v>
      </c>
      <c r="E2820" s="38">
        <f t="shared" ref="E2820:E2883" si="134">(Z2820+AA2820)/10000000</f>
        <v>1.0570340000000001E-3</v>
      </c>
      <c r="F2820" s="37" t="str">
        <f>VLOOKUP(L2820,Mapping!D:H,5,0)</f>
        <v>AUM</v>
      </c>
      <c r="G2820" t="s">
        <v>562</v>
      </c>
      <c r="H2820" t="s">
        <v>2112</v>
      </c>
      <c r="I2820" t="s">
        <v>2701</v>
      </c>
      <c r="J2820">
        <v>212000</v>
      </c>
      <c r="K2820" t="s">
        <v>595</v>
      </c>
      <c r="L2820">
        <v>213166</v>
      </c>
      <c r="M2820">
        <v>0</v>
      </c>
      <c r="N2820" t="s">
        <v>616</v>
      </c>
      <c r="O2820" t="s">
        <v>565</v>
      </c>
      <c r="P2820">
        <v>0</v>
      </c>
      <c r="Q2820">
        <v>12725.89</v>
      </c>
      <c r="R2820">
        <v>-2155.5500000000002</v>
      </c>
      <c r="S2820">
        <v>0</v>
      </c>
      <c r="T2820">
        <v>0</v>
      </c>
      <c r="U2820">
        <v>10570.34</v>
      </c>
      <c r="V2820">
        <v>0</v>
      </c>
      <c r="W2820">
        <v>12725.89</v>
      </c>
      <c r="X2820">
        <v>-2155.5500000000002</v>
      </c>
      <c r="Y2820">
        <v>0</v>
      </c>
      <c r="Z2820">
        <v>0</v>
      </c>
      <c r="AA2820">
        <v>10570.34</v>
      </c>
    </row>
    <row r="2821" spans="1:27" ht="15" customHeight="1" x14ac:dyDescent="0.25">
      <c r="A2821" s="37" t="str">
        <f t="shared" si="132"/>
        <v>LEFE30Ignore</v>
      </c>
      <c r="B2821" s="37" t="str">
        <f>VLOOKUP(L2821,Mapping!D:F,3,0)</f>
        <v>Ignore</v>
      </c>
      <c r="C2821" s="37" t="str">
        <f>VLOOKUP(L2821,Mapping!D:G,4,0)</f>
        <v>Ignore</v>
      </c>
      <c r="D2821" s="38">
        <f t="shared" si="133"/>
        <v>2.5617389999999999E-3</v>
      </c>
      <c r="E2821" s="38">
        <f t="shared" si="134"/>
        <v>2.6752900000000003E-3</v>
      </c>
      <c r="F2821" s="37" t="str">
        <f>VLOOKUP(L2821,Mapping!D:H,5,0)</f>
        <v>AUM</v>
      </c>
      <c r="G2821" t="s">
        <v>562</v>
      </c>
      <c r="H2821" t="s">
        <v>2112</v>
      </c>
      <c r="I2821" t="s">
        <v>2701</v>
      </c>
      <c r="J2821">
        <v>212000</v>
      </c>
      <c r="K2821" t="s">
        <v>595</v>
      </c>
      <c r="L2821">
        <v>214100</v>
      </c>
      <c r="M2821">
        <v>0</v>
      </c>
      <c r="N2821" t="s">
        <v>858</v>
      </c>
      <c r="O2821" t="s">
        <v>565</v>
      </c>
      <c r="P2821">
        <v>0</v>
      </c>
      <c r="Q2821">
        <v>1135.51</v>
      </c>
      <c r="R2821">
        <v>0</v>
      </c>
      <c r="S2821">
        <v>25617.39</v>
      </c>
      <c r="T2821">
        <v>0</v>
      </c>
      <c r="U2821">
        <v>26752.9</v>
      </c>
      <c r="V2821">
        <v>0</v>
      </c>
      <c r="W2821">
        <v>1135.51</v>
      </c>
      <c r="X2821">
        <v>0</v>
      </c>
      <c r="Y2821">
        <v>25617.39</v>
      </c>
      <c r="Z2821">
        <v>0</v>
      </c>
      <c r="AA2821">
        <v>26752.9</v>
      </c>
    </row>
    <row r="2822" spans="1:27" ht="15" customHeight="1" x14ac:dyDescent="0.25">
      <c r="A2822" s="37" t="str">
        <f t="shared" si="132"/>
        <v>LEFE30Ignore</v>
      </c>
      <c r="B2822" s="37" t="str">
        <f>VLOOKUP(L2822,Mapping!D:F,3,0)</f>
        <v>Ignore</v>
      </c>
      <c r="C2822" s="37" t="str">
        <f>VLOOKUP(L2822,Mapping!D:G,4,0)</f>
        <v>Ignore</v>
      </c>
      <c r="D2822" s="38">
        <f t="shared" si="133"/>
        <v>-0.122006725</v>
      </c>
      <c r="E2822" s="38">
        <f t="shared" si="134"/>
        <v>3.0484038000000001E-2</v>
      </c>
      <c r="F2822" s="37" t="str">
        <f>VLOOKUP(L2822,Mapping!D:H,5,0)</f>
        <v>AUM</v>
      </c>
      <c r="G2822" t="s">
        <v>562</v>
      </c>
      <c r="H2822" t="s">
        <v>2112</v>
      </c>
      <c r="I2822" t="s">
        <v>2701</v>
      </c>
      <c r="J2822">
        <v>213000</v>
      </c>
      <c r="K2822" t="s">
        <v>617</v>
      </c>
      <c r="L2822">
        <v>213500</v>
      </c>
      <c r="M2822">
        <v>0</v>
      </c>
      <c r="N2822" t="s">
        <v>618</v>
      </c>
      <c r="O2822" t="s">
        <v>565</v>
      </c>
      <c r="P2822">
        <v>0</v>
      </c>
      <c r="Q2822">
        <v>1524907.63</v>
      </c>
      <c r="R2822">
        <v>-1220067.25</v>
      </c>
      <c r="S2822">
        <v>0</v>
      </c>
      <c r="T2822">
        <v>0</v>
      </c>
      <c r="U2822">
        <v>304840.38</v>
      </c>
      <c r="V2822">
        <v>0</v>
      </c>
      <c r="W2822">
        <v>1524907.63</v>
      </c>
      <c r="X2822">
        <v>-1220067.25</v>
      </c>
      <c r="Y2822">
        <v>0</v>
      </c>
      <c r="Z2822">
        <v>0</v>
      </c>
      <c r="AA2822">
        <v>304840.38</v>
      </c>
    </row>
    <row r="2823" spans="1:27" ht="15" customHeight="1" x14ac:dyDescent="0.25">
      <c r="A2823" s="37" t="str">
        <f t="shared" si="132"/>
        <v>LEFE30Ignore</v>
      </c>
      <c r="B2823" s="37" t="str">
        <f>VLOOKUP(L2823,Mapping!D:F,3,0)</f>
        <v>Ignore</v>
      </c>
      <c r="C2823" s="37" t="str">
        <f>VLOOKUP(L2823,Mapping!D:G,4,0)</f>
        <v>Ignore</v>
      </c>
      <c r="D2823" s="38">
        <f t="shared" si="133"/>
        <v>2.2601509999999997E-3</v>
      </c>
      <c r="E2823" s="38">
        <f t="shared" si="134"/>
        <v>1.9539689999999998E-3</v>
      </c>
      <c r="F2823" s="37" t="str">
        <f>VLOOKUP(L2823,Mapping!D:H,5,0)</f>
        <v>AUM</v>
      </c>
      <c r="G2823" t="s">
        <v>562</v>
      </c>
      <c r="H2823" t="s">
        <v>2112</v>
      </c>
      <c r="I2823" t="s">
        <v>2701</v>
      </c>
      <c r="J2823">
        <v>220000</v>
      </c>
      <c r="K2823" t="s">
        <v>619</v>
      </c>
      <c r="L2823">
        <v>210125</v>
      </c>
      <c r="M2823">
        <v>0</v>
      </c>
      <c r="N2823" t="s">
        <v>1283</v>
      </c>
      <c r="O2823" t="s">
        <v>565</v>
      </c>
      <c r="P2823">
        <v>-3061.82</v>
      </c>
      <c r="Q2823">
        <v>0</v>
      </c>
      <c r="R2823">
        <v>0</v>
      </c>
      <c r="S2823">
        <v>22601.51</v>
      </c>
      <c r="T2823">
        <v>0</v>
      </c>
      <c r="U2823">
        <v>19539.689999999999</v>
      </c>
      <c r="V2823">
        <v>-3061.82</v>
      </c>
      <c r="W2823">
        <v>0</v>
      </c>
      <c r="X2823">
        <v>0</v>
      </c>
      <c r="Y2823">
        <v>22601.51</v>
      </c>
      <c r="Z2823">
        <v>0</v>
      </c>
      <c r="AA2823">
        <v>19539.689999999999</v>
      </c>
    </row>
    <row r="2824" spans="1:27" ht="15" customHeight="1" x14ac:dyDescent="0.25">
      <c r="A2824" s="37" t="str">
        <f t="shared" si="132"/>
        <v>LEFE301.2</v>
      </c>
      <c r="B2824" s="37">
        <f>VLOOKUP(L2824,Mapping!D:F,3,0)</f>
        <v>1.2</v>
      </c>
      <c r="C2824" s="37" t="str">
        <f>VLOOKUP(L2824,Mapping!D:G,4,0)</f>
        <v>Ignore</v>
      </c>
      <c r="D2824" s="38">
        <f t="shared" si="133"/>
        <v>-2.5816126010000002</v>
      </c>
      <c r="E2824" s="38">
        <f t="shared" si="134"/>
        <v>64.835939955000001</v>
      </c>
      <c r="F2824" s="37">
        <f>VLOOKUP(L2824,Mapping!D:H,5,0)</f>
        <v>0</v>
      </c>
      <c r="G2824" t="s">
        <v>562</v>
      </c>
      <c r="H2824" t="s">
        <v>2112</v>
      </c>
      <c r="I2824" t="s">
        <v>2701</v>
      </c>
      <c r="J2824">
        <v>301000</v>
      </c>
      <c r="K2824" t="s">
        <v>624</v>
      </c>
      <c r="L2824">
        <v>310000</v>
      </c>
      <c r="M2824">
        <v>0</v>
      </c>
      <c r="N2824" t="s">
        <v>625</v>
      </c>
      <c r="O2824" t="s">
        <v>565</v>
      </c>
      <c r="P2824">
        <v>0</v>
      </c>
      <c r="Q2824">
        <v>674175525.55999994</v>
      </c>
      <c r="R2824">
        <v>-25816126.010000002</v>
      </c>
      <c r="S2824">
        <v>0</v>
      </c>
      <c r="T2824">
        <v>0</v>
      </c>
      <c r="U2824">
        <v>648359399.54999995</v>
      </c>
      <c r="V2824">
        <v>0</v>
      </c>
      <c r="W2824">
        <v>674175525.55999994</v>
      </c>
      <c r="X2824">
        <v>-25816126.010000002</v>
      </c>
      <c r="Y2824">
        <v>0</v>
      </c>
      <c r="Z2824">
        <v>0</v>
      </c>
      <c r="AA2824">
        <v>648359399.54999995</v>
      </c>
    </row>
    <row r="2825" spans="1:27" ht="15" customHeight="1" x14ac:dyDescent="0.25">
      <c r="A2825" s="37" t="str">
        <f t="shared" si="132"/>
        <v>LEFE30Ignore</v>
      </c>
      <c r="B2825" s="37" t="str">
        <f>VLOOKUP(L2825,Mapping!D:F,3,0)</f>
        <v>Ignore</v>
      </c>
      <c r="C2825" s="37" t="str">
        <f>VLOOKUP(L2825,Mapping!D:G,4,0)</f>
        <v>Ignore</v>
      </c>
      <c r="D2825" s="38">
        <f t="shared" si="133"/>
        <v>0</v>
      </c>
      <c r="E2825" s="38">
        <f t="shared" si="134"/>
        <v>-0.14210752700000001</v>
      </c>
      <c r="F2825" s="37">
        <f>VLOOKUP(L2825,Mapping!D:H,5,0)</f>
        <v>0</v>
      </c>
      <c r="G2825" t="s">
        <v>562</v>
      </c>
      <c r="H2825" t="s">
        <v>2112</v>
      </c>
      <c r="I2825" t="s">
        <v>2701</v>
      </c>
      <c r="J2825">
        <v>303000</v>
      </c>
      <c r="K2825" t="s">
        <v>626</v>
      </c>
      <c r="L2825">
        <v>303100</v>
      </c>
      <c r="M2825">
        <v>0</v>
      </c>
      <c r="N2825" t="s">
        <v>2264</v>
      </c>
      <c r="O2825" t="s">
        <v>565</v>
      </c>
      <c r="P2825">
        <v>-1421075.27</v>
      </c>
      <c r="Q2825">
        <v>0</v>
      </c>
      <c r="R2825">
        <v>0</v>
      </c>
      <c r="S2825">
        <v>0</v>
      </c>
      <c r="T2825">
        <v>-1421075.27</v>
      </c>
      <c r="U2825">
        <v>0</v>
      </c>
      <c r="V2825">
        <v>-1421075.27</v>
      </c>
      <c r="W2825">
        <v>0</v>
      </c>
      <c r="X2825">
        <v>0</v>
      </c>
      <c r="Y2825">
        <v>0</v>
      </c>
      <c r="Z2825">
        <v>-1421075.27</v>
      </c>
      <c r="AA2825">
        <v>0</v>
      </c>
    </row>
    <row r="2826" spans="1:27" ht="15" customHeight="1" x14ac:dyDescent="0.25">
      <c r="A2826" s="37" t="str">
        <f t="shared" si="132"/>
        <v>LEFE30Ignore</v>
      </c>
      <c r="B2826" s="37" t="str">
        <f>VLOOKUP(L2826,Mapping!D:F,3,0)</f>
        <v>Ignore</v>
      </c>
      <c r="C2826" s="37" t="str">
        <f>VLOOKUP(L2826,Mapping!D:G,4,0)</f>
        <v>Ignore</v>
      </c>
      <c r="D2826" s="38">
        <f t="shared" si="133"/>
        <v>0</v>
      </c>
      <c r="E2826" s="38">
        <f t="shared" si="134"/>
        <v>40.312272362999998</v>
      </c>
      <c r="F2826" s="37">
        <f>VLOOKUP(L2826,Mapping!D:H,5,0)</f>
        <v>0</v>
      </c>
      <c r="G2826" t="s">
        <v>562</v>
      </c>
      <c r="H2826" t="s">
        <v>2112</v>
      </c>
      <c r="I2826" t="s">
        <v>2701</v>
      </c>
      <c r="J2826">
        <v>303000</v>
      </c>
      <c r="K2826" t="s">
        <v>626</v>
      </c>
      <c r="L2826">
        <v>303166</v>
      </c>
      <c r="M2826">
        <v>0</v>
      </c>
      <c r="N2826" t="s">
        <v>2265</v>
      </c>
      <c r="O2826" t="s">
        <v>565</v>
      </c>
      <c r="P2826">
        <v>0</v>
      </c>
      <c r="Q2826">
        <v>403122723.63</v>
      </c>
      <c r="R2826">
        <v>0</v>
      </c>
      <c r="S2826">
        <v>0</v>
      </c>
      <c r="T2826">
        <v>0</v>
      </c>
      <c r="U2826">
        <v>403122723.63</v>
      </c>
      <c r="V2826">
        <v>0</v>
      </c>
      <c r="W2826">
        <v>403122723.63</v>
      </c>
      <c r="X2826">
        <v>0</v>
      </c>
      <c r="Y2826">
        <v>0</v>
      </c>
      <c r="Z2826">
        <v>0</v>
      </c>
      <c r="AA2826">
        <v>403122723.63</v>
      </c>
    </row>
    <row r="2827" spans="1:27" ht="15" customHeight="1" x14ac:dyDescent="0.25">
      <c r="A2827" s="37" t="str">
        <f t="shared" si="132"/>
        <v>LEFE30Ignore</v>
      </c>
      <c r="B2827" s="37" t="str">
        <f>VLOOKUP(L2827,Mapping!D:F,3,0)</f>
        <v>Ignore</v>
      </c>
      <c r="C2827" s="37" t="str">
        <f>VLOOKUP(L2827,Mapping!D:G,4,0)</f>
        <v>Ignore</v>
      </c>
      <c r="D2827" s="38">
        <f t="shared" si="133"/>
        <v>-2.7580155249999998</v>
      </c>
      <c r="E2827" s="38">
        <f t="shared" si="134"/>
        <v>-57.995004191999996</v>
      </c>
      <c r="F2827" s="37">
        <f>VLOOKUP(L2827,Mapping!D:H,5,0)</f>
        <v>0</v>
      </c>
      <c r="G2827" t="s">
        <v>562</v>
      </c>
      <c r="H2827" t="s">
        <v>2112</v>
      </c>
      <c r="I2827" t="s">
        <v>2701</v>
      </c>
      <c r="J2827">
        <v>303000</v>
      </c>
      <c r="K2827" t="s">
        <v>626</v>
      </c>
      <c r="L2827">
        <v>303201</v>
      </c>
      <c r="M2827">
        <v>0</v>
      </c>
      <c r="N2827" t="s">
        <v>627</v>
      </c>
      <c r="O2827" t="s">
        <v>565</v>
      </c>
      <c r="P2827">
        <v>-552369886.66999996</v>
      </c>
      <c r="Q2827">
        <v>0</v>
      </c>
      <c r="R2827">
        <v>-27580155.25</v>
      </c>
      <c r="S2827">
        <v>0</v>
      </c>
      <c r="T2827">
        <v>-579950041.91999996</v>
      </c>
      <c r="U2827">
        <v>0</v>
      </c>
      <c r="V2827">
        <v>-552369886.66999996</v>
      </c>
      <c r="W2827">
        <v>0</v>
      </c>
      <c r="X2827">
        <v>-27580155.25</v>
      </c>
      <c r="Y2827">
        <v>0</v>
      </c>
      <c r="Z2827">
        <v>-579950041.91999996</v>
      </c>
      <c r="AA2827">
        <v>0</v>
      </c>
    </row>
    <row r="2828" spans="1:27" ht="15" customHeight="1" x14ac:dyDescent="0.25">
      <c r="A2828" s="37" t="str">
        <f t="shared" si="132"/>
        <v>LEFE30Ignore</v>
      </c>
      <c r="B2828" s="37" t="str">
        <f>VLOOKUP(L2828,Mapping!D:F,3,0)</f>
        <v>Ignore</v>
      </c>
      <c r="C2828" s="37" t="str">
        <f>VLOOKUP(L2828,Mapping!D:G,4,0)</f>
        <v>Ignore</v>
      </c>
      <c r="D2828" s="38">
        <f t="shared" si="133"/>
        <v>-7.1414739000000005E-2</v>
      </c>
      <c r="E2828" s="38">
        <f t="shared" si="134"/>
        <v>-3.2763167640000002</v>
      </c>
      <c r="F2828" s="37">
        <f>VLOOKUP(L2828,Mapping!D:H,5,0)</f>
        <v>0</v>
      </c>
      <c r="G2828" t="s">
        <v>562</v>
      </c>
      <c r="H2828" t="s">
        <v>2112</v>
      </c>
      <c r="I2828" t="s">
        <v>2701</v>
      </c>
      <c r="J2828">
        <v>303000</v>
      </c>
      <c r="K2828" t="s">
        <v>626</v>
      </c>
      <c r="L2828">
        <v>303202</v>
      </c>
      <c r="M2828">
        <v>0</v>
      </c>
      <c r="N2828" t="s">
        <v>628</v>
      </c>
      <c r="O2828" t="s">
        <v>565</v>
      </c>
      <c r="P2828">
        <v>-32049020.25</v>
      </c>
      <c r="Q2828">
        <v>0</v>
      </c>
      <c r="R2828">
        <v>-714147.39</v>
      </c>
      <c r="S2828">
        <v>0</v>
      </c>
      <c r="T2828">
        <v>-32763167.640000001</v>
      </c>
      <c r="U2828">
        <v>0</v>
      </c>
      <c r="V2828">
        <v>-32049020.25</v>
      </c>
      <c r="W2828">
        <v>0</v>
      </c>
      <c r="X2828">
        <v>-714147.39</v>
      </c>
      <c r="Y2828">
        <v>0</v>
      </c>
      <c r="Z2828">
        <v>-32763167.640000001</v>
      </c>
      <c r="AA2828">
        <v>0</v>
      </c>
    </row>
    <row r="2829" spans="1:27" ht="15" customHeight="1" x14ac:dyDescent="0.25">
      <c r="A2829" s="37" t="str">
        <f t="shared" si="132"/>
        <v>LEFE30Ignore</v>
      </c>
      <c r="B2829" s="37" t="str">
        <f>VLOOKUP(L2829,Mapping!D:F,3,0)</f>
        <v>Ignore</v>
      </c>
      <c r="C2829" s="37" t="str">
        <f>VLOOKUP(L2829,Mapping!D:G,4,0)</f>
        <v>Ignore</v>
      </c>
      <c r="D2829" s="38">
        <f t="shared" si="133"/>
        <v>9.1711409999999993E-2</v>
      </c>
      <c r="E2829" s="38">
        <f t="shared" si="134"/>
        <v>-1.3503237539999999</v>
      </c>
      <c r="F2829" s="37">
        <f>VLOOKUP(L2829,Mapping!D:H,5,0)</f>
        <v>0</v>
      </c>
      <c r="G2829" t="s">
        <v>562</v>
      </c>
      <c r="H2829" t="s">
        <v>2112</v>
      </c>
      <c r="I2829" t="s">
        <v>2701</v>
      </c>
      <c r="J2829">
        <v>303000</v>
      </c>
      <c r="K2829" t="s">
        <v>626</v>
      </c>
      <c r="L2829">
        <v>303245</v>
      </c>
      <c r="M2829">
        <v>0</v>
      </c>
      <c r="N2829" t="s">
        <v>629</v>
      </c>
      <c r="O2829" t="s">
        <v>565</v>
      </c>
      <c r="P2829">
        <v>-14420351.640000001</v>
      </c>
      <c r="Q2829">
        <v>0</v>
      </c>
      <c r="R2829">
        <v>0</v>
      </c>
      <c r="S2829">
        <v>917114.1</v>
      </c>
      <c r="T2829">
        <v>-13503237.539999999</v>
      </c>
      <c r="U2829">
        <v>0</v>
      </c>
      <c r="V2829">
        <v>-14420351.640000001</v>
      </c>
      <c r="W2829">
        <v>0</v>
      </c>
      <c r="X2829">
        <v>0</v>
      </c>
      <c r="Y2829">
        <v>917114.1</v>
      </c>
      <c r="Z2829">
        <v>-13503237.539999999</v>
      </c>
      <c r="AA2829">
        <v>0</v>
      </c>
    </row>
    <row r="2830" spans="1:27" ht="15" customHeight="1" x14ac:dyDescent="0.25">
      <c r="A2830" s="37" t="str">
        <f t="shared" si="132"/>
        <v>LEFE30Ignore</v>
      </c>
      <c r="B2830" s="37" t="str">
        <f>VLOOKUP(L2830,Mapping!D:F,3,0)</f>
        <v>Ignore</v>
      </c>
      <c r="C2830" s="37" t="str">
        <f>VLOOKUP(L2830,Mapping!D:G,4,0)</f>
        <v>Ignore</v>
      </c>
      <c r="D2830" s="38">
        <f t="shared" si="133"/>
        <v>2.6160369999999999E-3</v>
      </c>
      <c r="E2830" s="38">
        <f t="shared" si="134"/>
        <v>-6.9433470999999997E-2</v>
      </c>
      <c r="F2830" s="37">
        <f>VLOOKUP(L2830,Mapping!D:H,5,0)</f>
        <v>0</v>
      </c>
      <c r="G2830" t="s">
        <v>562</v>
      </c>
      <c r="H2830" t="s">
        <v>2112</v>
      </c>
      <c r="I2830" t="s">
        <v>2701</v>
      </c>
      <c r="J2830">
        <v>303000</v>
      </c>
      <c r="K2830" t="s">
        <v>626</v>
      </c>
      <c r="L2830">
        <v>303246</v>
      </c>
      <c r="M2830">
        <v>0</v>
      </c>
      <c r="N2830" t="s">
        <v>630</v>
      </c>
      <c r="O2830" t="s">
        <v>565</v>
      </c>
      <c r="P2830">
        <v>-720495.08</v>
      </c>
      <c r="Q2830">
        <v>0</v>
      </c>
      <c r="R2830">
        <v>0</v>
      </c>
      <c r="S2830">
        <v>26160.37</v>
      </c>
      <c r="T2830">
        <v>-694334.71</v>
      </c>
      <c r="U2830">
        <v>0</v>
      </c>
      <c r="V2830">
        <v>-720495.08</v>
      </c>
      <c r="W2830">
        <v>0</v>
      </c>
      <c r="X2830">
        <v>0</v>
      </c>
      <c r="Y2830">
        <v>26160.37</v>
      </c>
      <c r="Z2830">
        <v>-694334.71</v>
      </c>
      <c r="AA2830">
        <v>0</v>
      </c>
    </row>
    <row r="2831" spans="1:27" ht="15" customHeight="1" x14ac:dyDescent="0.25">
      <c r="A2831" s="37" t="str">
        <f t="shared" si="132"/>
        <v>LEFE30Ignore</v>
      </c>
      <c r="B2831" s="37" t="str">
        <f>VLOOKUP(L2831,Mapping!D:F,3,0)</f>
        <v>Ignore</v>
      </c>
      <c r="C2831" s="37" t="str">
        <f>VLOOKUP(L2831,Mapping!D:G,4,0)</f>
        <v>Ignore</v>
      </c>
      <c r="D2831" s="38">
        <f t="shared" si="133"/>
        <v>0</v>
      </c>
      <c r="E2831" s="38">
        <f t="shared" si="134"/>
        <v>15.641716906000001</v>
      </c>
      <c r="F2831" s="37">
        <f>VLOOKUP(L2831,Mapping!D:H,5,0)</f>
        <v>0</v>
      </c>
      <c r="G2831" t="s">
        <v>562</v>
      </c>
      <c r="H2831" t="s">
        <v>2112</v>
      </c>
      <c r="I2831" t="s">
        <v>2701</v>
      </c>
      <c r="J2831">
        <v>303000</v>
      </c>
      <c r="K2831" t="s">
        <v>626</v>
      </c>
      <c r="L2831">
        <v>303301</v>
      </c>
      <c r="M2831">
        <v>0</v>
      </c>
      <c r="N2831" t="s">
        <v>2266</v>
      </c>
      <c r="O2831" t="s">
        <v>565</v>
      </c>
      <c r="P2831">
        <v>0</v>
      </c>
      <c r="Q2831">
        <v>156417169.06</v>
      </c>
      <c r="R2831">
        <v>0</v>
      </c>
      <c r="S2831">
        <v>0</v>
      </c>
      <c r="T2831">
        <v>0</v>
      </c>
      <c r="U2831">
        <v>156417169.06</v>
      </c>
      <c r="V2831">
        <v>0</v>
      </c>
      <c r="W2831">
        <v>156417169.06</v>
      </c>
      <c r="X2831">
        <v>0</v>
      </c>
      <c r="Y2831">
        <v>0</v>
      </c>
      <c r="Z2831">
        <v>0</v>
      </c>
      <c r="AA2831">
        <v>156417169.06</v>
      </c>
    </row>
    <row r="2832" spans="1:27" ht="15" customHeight="1" x14ac:dyDescent="0.25">
      <c r="A2832" s="37" t="str">
        <f t="shared" si="132"/>
        <v>LEFE30Ignore</v>
      </c>
      <c r="B2832" s="37" t="str">
        <f>VLOOKUP(L2832,Mapping!D:F,3,0)</f>
        <v>Ignore</v>
      </c>
      <c r="C2832" s="37" t="str">
        <f>VLOOKUP(L2832,Mapping!D:G,4,0)</f>
        <v>Ignore</v>
      </c>
      <c r="D2832" s="38">
        <f t="shared" si="133"/>
        <v>0</v>
      </c>
      <c r="E2832" s="38">
        <f t="shared" si="134"/>
        <v>0.92414252299999999</v>
      </c>
      <c r="F2832" s="37">
        <f>VLOOKUP(L2832,Mapping!D:H,5,0)</f>
        <v>0</v>
      </c>
      <c r="G2832" t="s">
        <v>562</v>
      </c>
      <c r="H2832" t="s">
        <v>2112</v>
      </c>
      <c r="I2832" t="s">
        <v>2701</v>
      </c>
      <c r="J2832">
        <v>303000</v>
      </c>
      <c r="K2832" t="s">
        <v>626</v>
      </c>
      <c r="L2832">
        <v>303302</v>
      </c>
      <c r="M2832">
        <v>0</v>
      </c>
      <c r="N2832" t="s">
        <v>950</v>
      </c>
      <c r="O2832" t="s">
        <v>565</v>
      </c>
      <c r="P2832">
        <v>0</v>
      </c>
      <c r="Q2832">
        <v>9241425.2300000004</v>
      </c>
      <c r="R2832">
        <v>0</v>
      </c>
      <c r="S2832">
        <v>0</v>
      </c>
      <c r="T2832">
        <v>0</v>
      </c>
      <c r="U2832">
        <v>9241425.2300000004</v>
      </c>
      <c r="V2832">
        <v>0</v>
      </c>
      <c r="W2832">
        <v>9241425.2300000004</v>
      </c>
      <c r="X2832">
        <v>0</v>
      </c>
      <c r="Y2832">
        <v>0</v>
      </c>
      <c r="Z2832">
        <v>0</v>
      </c>
      <c r="AA2832">
        <v>9241425.2300000004</v>
      </c>
    </row>
    <row r="2833" spans="1:27" ht="15" customHeight="1" x14ac:dyDescent="0.25">
      <c r="A2833" s="37" t="str">
        <f t="shared" si="132"/>
        <v>LEFE30Ignore</v>
      </c>
      <c r="B2833" s="37" t="str">
        <f>VLOOKUP(L2833,Mapping!D:F,3,0)</f>
        <v>Ignore</v>
      </c>
      <c r="C2833" s="37" t="str">
        <f>VLOOKUP(L2833,Mapping!D:G,4,0)</f>
        <v>Ignore</v>
      </c>
      <c r="D2833" s="38">
        <f t="shared" si="133"/>
        <v>0</v>
      </c>
      <c r="E2833" s="38">
        <f t="shared" si="134"/>
        <v>2.2047983E-2</v>
      </c>
      <c r="F2833" s="37">
        <f>VLOOKUP(L2833,Mapping!D:H,5,0)</f>
        <v>0</v>
      </c>
      <c r="G2833" t="s">
        <v>562</v>
      </c>
      <c r="H2833" t="s">
        <v>2112</v>
      </c>
      <c r="I2833" t="s">
        <v>2701</v>
      </c>
      <c r="J2833">
        <v>303000</v>
      </c>
      <c r="K2833" t="s">
        <v>626</v>
      </c>
      <c r="L2833">
        <v>303345</v>
      </c>
      <c r="M2833">
        <v>0</v>
      </c>
      <c r="N2833" t="s">
        <v>2267</v>
      </c>
      <c r="O2833" t="s">
        <v>565</v>
      </c>
      <c r="P2833">
        <v>0</v>
      </c>
      <c r="Q2833">
        <v>220479.83</v>
      </c>
      <c r="R2833">
        <v>0</v>
      </c>
      <c r="S2833">
        <v>0</v>
      </c>
      <c r="T2833">
        <v>0</v>
      </c>
      <c r="U2833">
        <v>220479.83</v>
      </c>
      <c r="V2833">
        <v>0</v>
      </c>
      <c r="W2833">
        <v>220479.83</v>
      </c>
      <c r="X2833">
        <v>0</v>
      </c>
      <c r="Y2833">
        <v>0</v>
      </c>
      <c r="Z2833">
        <v>0</v>
      </c>
      <c r="AA2833">
        <v>220479.83</v>
      </c>
    </row>
    <row r="2834" spans="1:27" ht="15" customHeight="1" x14ac:dyDescent="0.25">
      <c r="A2834" s="37" t="str">
        <f t="shared" si="132"/>
        <v>LEFE30Ignore</v>
      </c>
      <c r="B2834" s="37" t="str">
        <f>VLOOKUP(L2834,Mapping!D:F,3,0)</f>
        <v>Ignore</v>
      </c>
      <c r="C2834" s="37" t="str">
        <f>VLOOKUP(L2834,Mapping!D:G,4,0)</f>
        <v>Ignore</v>
      </c>
      <c r="D2834" s="38">
        <f t="shared" si="133"/>
        <v>0</v>
      </c>
      <c r="E2834" s="38">
        <f t="shared" si="134"/>
        <v>5.9191419999999996E-3</v>
      </c>
      <c r="F2834" s="37">
        <f>VLOOKUP(L2834,Mapping!D:H,5,0)</f>
        <v>0</v>
      </c>
      <c r="G2834" t="s">
        <v>562</v>
      </c>
      <c r="H2834" t="s">
        <v>2112</v>
      </c>
      <c r="I2834" t="s">
        <v>2701</v>
      </c>
      <c r="J2834">
        <v>303000</v>
      </c>
      <c r="K2834" t="s">
        <v>626</v>
      </c>
      <c r="L2834">
        <v>303346</v>
      </c>
      <c r="M2834">
        <v>0</v>
      </c>
      <c r="N2834" t="s">
        <v>952</v>
      </c>
      <c r="O2834" t="s">
        <v>565</v>
      </c>
      <c r="P2834">
        <v>0</v>
      </c>
      <c r="Q2834">
        <v>59191.42</v>
      </c>
      <c r="R2834">
        <v>0</v>
      </c>
      <c r="S2834">
        <v>0</v>
      </c>
      <c r="T2834">
        <v>0</v>
      </c>
      <c r="U2834">
        <v>59191.42</v>
      </c>
      <c r="V2834">
        <v>0</v>
      </c>
      <c r="W2834">
        <v>59191.42</v>
      </c>
      <c r="X2834">
        <v>0</v>
      </c>
      <c r="Y2834">
        <v>0</v>
      </c>
      <c r="Z2834">
        <v>0</v>
      </c>
      <c r="AA2834">
        <v>59191.42</v>
      </c>
    </row>
    <row r="2835" spans="1:27" ht="15" customHeight="1" x14ac:dyDescent="0.25">
      <c r="A2835" s="37" t="str">
        <f t="shared" si="132"/>
        <v>LEFE30Ignore</v>
      </c>
      <c r="B2835" s="37" t="str">
        <f>VLOOKUP(L2835,Mapping!D:F,3,0)</f>
        <v>Ignore</v>
      </c>
      <c r="C2835" s="37" t="str">
        <f>VLOOKUP(L2835,Mapping!D:G,4,0)</f>
        <v>Ignore</v>
      </c>
      <c r="D2835" s="38">
        <f t="shared" si="133"/>
        <v>0</v>
      </c>
      <c r="E2835" s="38">
        <f t="shared" si="134"/>
        <v>67.471322736999994</v>
      </c>
      <c r="F2835" s="37">
        <f>VLOOKUP(L2835,Mapping!D:H,5,0)</f>
        <v>0</v>
      </c>
      <c r="G2835" t="s">
        <v>562</v>
      </c>
      <c r="H2835" t="s">
        <v>2112</v>
      </c>
      <c r="I2835" t="s">
        <v>2701</v>
      </c>
      <c r="J2835">
        <v>303000</v>
      </c>
      <c r="K2835" t="s">
        <v>626</v>
      </c>
      <c r="L2835">
        <v>390000</v>
      </c>
      <c r="M2835">
        <v>0</v>
      </c>
      <c r="N2835" t="s">
        <v>631</v>
      </c>
      <c r="O2835" t="s">
        <v>565</v>
      </c>
      <c r="P2835">
        <v>0</v>
      </c>
      <c r="Q2835">
        <v>674713227.37</v>
      </c>
      <c r="R2835">
        <v>0</v>
      </c>
      <c r="S2835">
        <v>0</v>
      </c>
      <c r="T2835">
        <v>0</v>
      </c>
      <c r="U2835">
        <v>674713227.37</v>
      </c>
      <c r="V2835">
        <v>0</v>
      </c>
      <c r="W2835">
        <v>674713227.37</v>
      </c>
      <c r="X2835">
        <v>0</v>
      </c>
      <c r="Y2835">
        <v>0</v>
      </c>
      <c r="Z2835">
        <v>0</v>
      </c>
      <c r="AA2835">
        <v>674713227.37</v>
      </c>
    </row>
    <row r="2836" spans="1:27" ht="15" customHeight="1" x14ac:dyDescent="0.25">
      <c r="A2836" s="37" t="str">
        <f t="shared" si="132"/>
        <v>LEFE30Ignore</v>
      </c>
      <c r="B2836" s="37" t="str">
        <f>VLOOKUP(L2836,Mapping!D:F,3,0)</f>
        <v>Ignore</v>
      </c>
      <c r="C2836" s="37" t="str">
        <f>VLOOKUP(L2836,Mapping!D:G,4,0)</f>
        <v>Ignore</v>
      </c>
      <c r="D2836" s="38">
        <f t="shared" si="133"/>
        <v>0</v>
      </c>
      <c r="E2836" s="38">
        <f t="shared" si="134"/>
        <v>-12.577594654</v>
      </c>
      <c r="F2836" s="37">
        <f>VLOOKUP(L2836,Mapping!D:H,5,0)</f>
        <v>0</v>
      </c>
      <c r="G2836" t="s">
        <v>562</v>
      </c>
      <c r="H2836" t="s">
        <v>2112</v>
      </c>
      <c r="I2836" t="s">
        <v>2701</v>
      </c>
      <c r="J2836">
        <v>303000</v>
      </c>
      <c r="K2836" t="s">
        <v>626</v>
      </c>
      <c r="L2836">
        <v>390001</v>
      </c>
      <c r="M2836">
        <v>0</v>
      </c>
      <c r="N2836" t="s">
        <v>632</v>
      </c>
      <c r="O2836" t="s">
        <v>565</v>
      </c>
      <c r="P2836">
        <v>-125775946.54000001</v>
      </c>
      <c r="Q2836">
        <v>0</v>
      </c>
      <c r="R2836">
        <v>0</v>
      </c>
      <c r="S2836">
        <v>0</v>
      </c>
      <c r="T2836">
        <v>-125775946.54000001</v>
      </c>
      <c r="U2836">
        <v>0</v>
      </c>
      <c r="V2836">
        <v>-125775946.54000001</v>
      </c>
      <c r="W2836">
        <v>0</v>
      </c>
      <c r="X2836">
        <v>0</v>
      </c>
      <c r="Y2836">
        <v>0</v>
      </c>
      <c r="Z2836">
        <v>-125775946.54000001</v>
      </c>
      <c r="AA2836">
        <v>0</v>
      </c>
    </row>
    <row r="2837" spans="1:27" ht="15" customHeight="1" x14ac:dyDescent="0.25">
      <c r="A2837" s="37" t="str">
        <f t="shared" si="132"/>
        <v>LEFE30Ignore</v>
      </c>
      <c r="B2837" s="37" t="str">
        <f>VLOOKUP(L2837,Mapping!D:F,3,0)</f>
        <v>Ignore</v>
      </c>
      <c r="C2837" s="37" t="str">
        <f>VLOOKUP(L2837,Mapping!D:G,4,0)</f>
        <v>Ignore</v>
      </c>
      <c r="D2837" s="38">
        <f t="shared" si="133"/>
        <v>0</v>
      </c>
      <c r="E2837" s="38">
        <f t="shared" si="134"/>
        <v>-0.30531519600000001</v>
      </c>
      <c r="F2837" s="37">
        <f>VLOOKUP(L2837,Mapping!D:H,5,0)</f>
        <v>0</v>
      </c>
      <c r="G2837" t="s">
        <v>562</v>
      </c>
      <c r="H2837" t="s">
        <v>2112</v>
      </c>
      <c r="I2837" t="s">
        <v>2701</v>
      </c>
      <c r="J2837">
        <v>303000</v>
      </c>
      <c r="K2837" t="s">
        <v>626</v>
      </c>
      <c r="L2837">
        <v>390002</v>
      </c>
      <c r="M2837">
        <v>0</v>
      </c>
      <c r="N2837" t="s">
        <v>633</v>
      </c>
      <c r="O2837" t="s">
        <v>565</v>
      </c>
      <c r="P2837">
        <v>-3053151.96</v>
      </c>
      <c r="Q2837">
        <v>0</v>
      </c>
      <c r="R2837">
        <v>0</v>
      </c>
      <c r="S2837">
        <v>0</v>
      </c>
      <c r="T2837">
        <v>-3053151.96</v>
      </c>
      <c r="U2837">
        <v>0</v>
      </c>
      <c r="V2837">
        <v>-3053151.96</v>
      </c>
      <c r="W2837">
        <v>0</v>
      </c>
      <c r="X2837">
        <v>0</v>
      </c>
      <c r="Y2837">
        <v>0</v>
      </c>
      <c r="Z2837">
        <v>-3053151.96</v>
      </c>
      <c r="AA2837">
        <v>0</v>
      </c>
    </row>
    <row r="2838" spans="1:27" ht="15" customHeight="1" x14ac:dyDescent="0.25">
      <c r="A2838" s="37" t="str">
        <f t="shared" si="132"/>
        <v>LEFE30Ignore</v>
      </c>
      <c r="B2838" s="37" t="str">
        <f>VLOOKUP(L2838,Mapping!D:F,3,0)</f>
        <v>Ignore</v>
      </c>
      <c r="C2838" s="37" t="str">
        <f>VLOOKUP(L2838,Mapping!D:G,4,0)</f>
        <v>Ignore</v>
      </c>
      <c r="D2838" s="38">
        <f t="shared" si="133"/>
        <v>0</v>
      </c>
      <c r="E2838" s="38">
        <f t="shared" si="134"/>
        <v>-0.79089689699999999</v>
      </c>
      <c r="F2838" s="37">
        <f>VLOOKUP(L2838,Mapping!D:H,5,0)</f>
        <v>0</v>
      </c>
      <c r="G2838" t="s">
        <v>562</v>
      </c>
      <c r="H2838" t="s">
        <v>2112</v>
      </c>
      <c r="I2838" t="s">
        <v>2701</v>
      </c>
      <c r="J2838">
        <v>303000</v>
      </c>
      <c r="K2838" t="s">
        <v>626</v>
      </c>
      <c r="L2838">
        <v>390405</v>
      </c>
      <c r="M2838">
        <v>0</v>
      </c>
      <c r="N2838" t="s">
        <v>634</v>
      </c>
      <c r="O2838" t="s">
        <v>565</v>
      </c>
      <c r="P2838">
        <v>-7908968.9699999997</v>
      </c>
      <c r="Q2838">
        <v>0</v>
      </c>
      <c r="R2838">
        <v>0</v>
      </c>
      <c r="S2838">
        <v>0</v>
      </c>
      <c r="T2838">
        <v>-7908968.9699999997</v>
      </c>
      <c r="U2838">
        <v>0</v>
      </c>
      <c r="V2838">
        <v>-7908968.9699999997</v>
      </c>
      <c r="W2838">
        <v>0</v>
      </c>
      <c r="X2838">
        <v>0</v>
      </c>
      <c r="Y2838">
        <v>0</v>
      </c>
      <c r="Z2838">
        <v>-7908968.9699999997</v>
      </c>
      <c r="AA2838">
        <v>0</v>
      </c>
    </row>
    <row r="2839" spans="1:27" ht="15" customHeight="1" x14ac:dyDescent="0.25">
      <c r="A2839" s="37" t="str">
        <f t="shared" si="132"/>
        <v>LEFE30Ignore</v>
      </c>
      <c r="B2839" s="37" t="str">
        <f>VLOOKUP(L2839,Mapping!D:F,3,0)</f>
        <v>Ignore</v>
      </c>
      <c r="C2839" s="37" t="str">
        <f>VLOOKUP(L2839,Mapping!D:G,4,0)</f>
        <v>Ignore</v>
      </c>
      <c r="D2839" s="38">
        <f t="shared" si="133"/>
        <v>0</v>
      </c>
      <c r="E2839" s="38">
        <f t="shared" si="134"/>
        <v>6.0096499999999996E-4</v>
      </c>
      <c r="F2839" s="37">
        <f>VLOOKUP(L2839,Mapping!D:H,5,0)</f>
        <v>0</v>
      </c>
      <c r="G2839" t="s">
        <v>562</v>
      </c>
      <c r="H2839" t="s">
        <v>2112</v>
      </c>
      <c r="I2839" t="s">
        <v>2701</v>
      </c>
      <c r="J2839">
        <v>303000</v>
      </c>
      <c r="K2839" t="s">
        <v>626</v>
      </c>
      <c r="L2839">
        <v>390406</v>
      </c>
      <c r="M2839">
        <v>0</v>
      </c>
      <c r="N2839" t="s">
        <v>935</v>
      </c>
      <c r="O2839" t="s">
        <v>565</v>
      </c>
      <c r="P2839">
        <v>0</v>
      </c>
      <c r="Q2839">
        <v>6009.65</v>
      </c>
      <c r="R2839">
        <v>0</v>
      </c>
      <c r="S2839">
        <v>0</v>
      </c>
      <c r="T2839">
        <v>0</v>
      </c>
      <c r="U2839">
        <v>6009.65</v>
      </c>
      <c r="V2839">
        <v>0</v>
      </c>
      <c r="W2839">
        <v>6009.65</v>
      </c>
      <c r="X2839">
        <v>0</v>
      </c>
      <c r="Y2839">
        <v>0</v>
      </c>
      <c r="Z2839">
        <v>0</v>
      </c>
      <c r="AA2839">
        <v>6009.65</v>
      </c>
    </row>
    <row r="2840" spans="1:27" ht="15" customHeight="1" x14ac:dyDescent="0.25">
      <c r="A2840" s="37" t="str">
        <f t="shared" si="132"/>
        <v>LEFE30Ignore</v>
      </c>
      <c r="B2840" s="37" t="str">
        <f>VLOOKUP(L2840,Mapping!D:F,3,0)</f>
        <v>Ignore</v>
      </c>
      <c r="C2840" s="37" t="str">
        <f>VLOOKUP(L2840,Mapping!D:G,4,0)</f>
        <v>Ignore</v>
      </c>
      <c r="D2840" s="38">
        <f t="shared" si="133"/>
        <v>0</v>
      </c>
      <c r="E2840" s="38">
        <f t="shared" si="134"/>
        <v>-0.78300538899999994</v>
      </c>
      <c r="F2840" s="37">
        <f>VLOOKUP(L2840,Mapping!D:H,5,0)</f>
        <v>0</v>
      </c>
      <c r="G2840" t="s">
        <v>562</v>
      </c>
      <c r="H2840" t="s">
        <v>2112</v>
      </c>
      <c r="I2840" t="s">
        <v>2701</v>
      </c>
      <c r="J2840">
        <v>303000</v>
      </c>
      <c r="K2840" t="s">
        <v>626</v>
      </c>
      <c r="L2840">
        <v>390445</v>
      </c>
      <c r="M2840">
        <v>0</v>
      </c>
      <c r="N2840" t="s">
        <v>635</v>
      </c>
      <c r="O2840" t="s">
        <v>565</v>
      </c>
      <c r="P2840">
        <v>-7830053.8899999997</v>
      </c>
      <c r="Q2840">
        <v>0</v>
      </c>
      <c r="R2840">
        <v>0</v>
      </c>
      <c r="S2840">
        <v>0</v>
      </c>
      <c r="T2840">
        <v>-7830053.8899999997</v>
      </c>
      <c r="U2840">
        <v>0</v>
      </c>
      <c r="V2840">
        <v>-7830053.8899999997</v>
      </c>
      <c r="W2840">
        <v>0</v>
      </c>
      <c r="X2840">
        <v>0</v>
      </c>
      <c r="Y2840">
        <v>0</v>
      </c>
      <c r="Z2840">
        <v>-7830053.8899999997</v>
      </c>
      <c r="AA2840">
        <v>0</v>
      </c>
    </row>
    <row r="2841" spans="1:27" ht="15" customHeight="1" x14ac:dyDescent="0.25">
      <c r="A2841" s="37" t="str">
        <f t="shared" si="132"/>
        <v>LEFE30Ignore</v>
      </c>
      <c r="B2841" s="37" t="str">
        <f>VLOOKUP(L2841,Mapping!D:F,3,0)</f>
        <v>Ignore</v>
      </c>
      <c r="C2841" s="37" t="str">
        <f>VLOOKUP(L2841,Mapping!D:G,4,0)</f>
        <v>Ignore</v>
      </c>
      <c r="D2841" s="38">
        <f t="shared" si="133"/>
        <v>0</v>
      </c>
      <c r="E2841" s="38">
        <f t="shared" si="134"/>
        <v>-3.0339759000000001E-2</v>
      </c>
      <c r="F2841" s="37">
        <f>VLOOKUP(L2841,Mapping!D:H,5,0)</f>
        <v>0</v>
      </c>
      <c r="G2841" t="s">
        <v>562</v>
      </c>
      <c r="H2841" t="s">
        <v>2112</v>
      </c>
      <c r="I2841" t="s">
        <v>2701</v>
      </c>
      <c r="J2841">
        <v>303000</v>
      </c>
      <c r="K2841" t="s">
        <v>626</v>
      </c>
      <c r="L2841">
        <v>390446</v>
      </c>
      <c r="M2841">
        <v>0</v>
      </c>
      <c r="N2841" t="s">
        <v>636</v>
      </c>
      <c r="O2841" t="s">
        <v>565</v>
      </c>
      <c r="P2841">
        <v>-303397.59000000003</v>
      </c>
      <c r="Q2841">
        <v>0</v>
      </c>
      <c r="R2841">
        <v>0</v>
      </c>
      <c r="S2841">
        <v>0</v>
      </c>
      <c r="T2841">
        <v>-303397.59000000003</v>
      </c>
      <c r="U2841">
        <v>0</v>
      </c>
      <c r="V2841">
        <v>-303397.59000000003</v>
      </c>
      <c r="W2841">
        <v>0</v>
      </c>
      <c r="X2841">
        <v>0</v>
      </c>
      <c r="Y2841">
        <v>0</v>
      </c>
      <c r="Z2841">
        <v>-303397.59000000003</v>
      </c>
      <c r="AA2841">
        <v>0</v>
      </c>
    </row>
    <row r="2842" spans="1:27" ht="15" customHeight="1" x14ac:dyDescent="0.25">
      <c r="A2842" s="37" t="str">
        <f t="shared" si="132"/>
        <v>LEFE305.3</v>
      </c>
      <c r="B2842" s="37">
        <f>VLOOKUP(L2842,Mapping!D:F,3,0)</f>
        <v>5.3</v>
      </c>
      <c r="C2842" s="37" t="str">
        <f>VLOOKUP(L2842,Mapping!D:G,4,0)</f>
        <v>Ignore</v>
      </c>
      <c r="D2842" s="38">
        <f t="shared" si="133"/>
        <v>10.524421019</v>
      </c>
      <c r="E2842" s="38">
        <f t="shared" si="134"/>
        <v>29.087060452999996</v>
      </c>
      <c r="F2842" s="37">
        <f>VLOOKUP(L2842,Mapping!D:H,5,0)</f>
        <v>0</v>
      </c>
      <c r="G2842" t="s">
        <v>562</v>
      </c>
      <c r="H2842" t="s">
        <v>2112</v>
      </c>
      <c r="I2842" t="s">
        <v>2701</v>
      </c>
      <c r="J2842">
        <v>410000</v>
      </c>
      <c r="K2842" t="s">
        <v>637</v>
      </c>
      <c r="L2842">
        <v>411100</v>
      </c>
      <c r="M2842">
        <v>0</v>
      </c>
      <c r="N2842" t="s">
        <v>694</v>
      </c>
      <c r="O2842" t="s">
        <v>565</v>
      </c>
      <c r="P2842">
        <v>0</v>
      </c>
      <c r="Q2842">
        <v>185626394.34</v>
      </c>
      <c r="R2842">
        <v>0</v>
      </c>
      <c r="S2842">
        <v>105244210.19</v>
      </c>
      <c r="T2842">
        <v>0</v>
      </c>
      <c r="U2842">
        <v>290870604.52999997</v>
      </c>
      <c r="V2842">
        <v>0</v>
      </c>
      <c r="W2842">
        <v>185626394.34</v>
      </c>
      <c r="X2842">
        <v>0</v>
      </c>
      <c r="Y2842">
        <v>105244210.19</v>
      </c>
      <c r="Z2842">
        <v>0</v>
      </c>
      <c r="AA2842">
        <v>290870604.52999997</v>
      </c>
    </row>
    <row r="2843" spans="1:27" ht="15" customHeight="1" x14ac:dyDescent="0.25">
      <c r="A2843" s="37" t="str">
        <f t="shared" si="132"/>
        <v>LEFE30Ignore</v>
      </c>
      <c r="B2843" s="37" t="str">
        <f>VLOOKUP(L2843,Mapping!D:F,3,0)</f>
        <v>Ignore</v>
      </c>
      <c r="C2843" s="37" t="str">
        <f>VLOOKUP(L2843,Mapping!D:G,4,0)</f>
        <v>Ignore</v>
      </c>
      <c r="D2843" s="38">
        <f t="shared" si="133"/>
        <v>-24.256339709999999</v>
      </c>
      <c r="E2843" s="38">
        <f t="shared" si="134"/>
        <v>-4.2541099170000001</v>
      </c>
      <c r="F2843" s="37">
        <f>VLOOKUP(L2843,Mapping!D:H,5,0)</f>
        <v>0</v>
      </c>
      <c r="G2843" t="s">
        <v>562</v>
      </c>
      <c r="H2843" t="s">
        <v>2112</v>
      </c>
      <c r="I2843" t="s">
        <v>2701</v>
      </c>
      <c r="J2843">
        <v>430000</v>
      </c>
      <c r="K2843" t="s">
        <v>643</v>
      </c>
      <c r="L2843">
        <v>431100</v>
      </c>
      <c r="M2843">
        <v>0</v>
      </c>
      <c r="N2843" t="s">
        <v>727</v>
      </c>
      <c r="O2843" t="s">
        <v>565</v>
      </c>
      <c r="P2843">
        <v>0</v>
      </c>
      <c r="Q2843">
        <v>200022297.93000001</v>
      </c>
      <c r="R2843">
        <v>-242563397.09999999</v>
      </c>
      <c r="S2843">
        <v>0</v>
      </c>
      <c r="T2843">
        <v>-42541099.170000002</v>
      </c>
      <c r="U2843">
        <v>0</v>
      </c>
      <c r="V2843">
        <v>0</v>
      </c>
      <c r="W2843">
        <v>200022297.93000001</v>
      </c>
      <c r="X2843">
        <v>-242563397.09999999</v>
      </c>
      <c r="Y2843">
        <v>0</v>
      </c>
      <c r="Z2843">
        <v>-42541099.170000002</v>
      </c>
      <c r="AA2843">
        <v>0</v>
      </c>
    </row>
    <row r="2844" spans="1:27" ht="15" customHeight="1" x14ac:dyDescent="0.25">
      <c r="A2844" s="37" t="str">
        <f t="shared" si="132"/>
        <v>LEFE305.1</v>
      </c>
      <c r="B2844" s="37">
        <f>VLOOKUP(L2844,Mapping!D:F,3,0)</f>
        <v>5.0999999999999996</v>
      </c>
      <c r="C2844" s="37" t="str">
        <f>VLOOKUP(L2844,Mapping!D:G,4,0)</f>
        <v>Ignore</v>
      </c>
      <c r="D2844" s="38">
        <f t="shared" si="133"/>
        <v>0.32108015000000001</v>
      </c>
      <c r="E2844" s="38">
        <f t="shared" si="134"/>
        <v>1.603438835</v>
      </c>
      <c r="F2844" s="37">
        <f>VLOOKUP(L2844,Mapping!D:H,5,0)</f>
        <v>0</v>
      </c>
      <c r="G2844" t="s">
        <v>562</v>
      </c>
      <c r="H2844" t="s">
        <v>2112</v>
      </c>
      <c r="I2844" t="s">
        <v>2701</v>
      </c>
      <c r="J2844">
        <v>450000</v>
      </c>
      <c r="K2844" t="s">
        <v>647</v>
      </c>
      <c r="L2844">
        <v>451100</v>
      </c>
      <c r="M2844">
        <v>0</v>
      </c>
      <c r="N2844" t="s">
        <v>695</v>
      </c>
      <c r="O2844" t="s">
        <v>565</v>
      </c>
      <c r="P2844">
        <v>0</v>
      </c>
      <c r="Q2844">
        <v>12823586.85</v>
      </c>
      <c r="R2844">
        <v>0</v>
      </c>
      <c r="S2844">
        <v>3210801.5</v>
      </c>
      <c r="T2844">
        <v>0</v>
      </c>
      <c r="U2844">
        <v>16034388.35</v>
      </c>
      <c r="V2844">
        <v>0</v>
      </c>
      <c r="W2844">
        <v>12823586.85</v>
      </c>
      <c r="X2844">
        <v>0</v>
      </c>
      <c r="Y2844">
        <v>3210801.5</v>
      </c>
      <c r="Z2844">
        <v>0</v>
      </c>
      <c r="AA2844">
        <v>16034388.35</v>
      </c>
    </row>
    <row r="2845" spans="1:27" ht="15" customHeight="1" x14ac:dyDescent="0.25">
      <c r="A2845" s="37" t="str">
        <f t="shared" si="132"/>
        <v>LEFE305.2</v>
      </c>
      <c r="B2845" s="37">
        <f>VLOOKUP(L2845,Mapping!D:F,3,0)</f>
        <v>5.2</v>
      </c>
      <c r="C2845" s="37" t="str">
        <f>VLOOKUP(L2845,Mapping!D:G,4,0)</f>
        <v>Ignore</v>
      </c>
      <c r="D2845" s="38">
        <f t="shared" si="133"/>
        <v>1.709871E-3</v>
      </c>
      <c r="E2845" s="38">
        <f t="shared" si="134"/>
        <v>4.3640580000000005E-3</v>
      </c>
      <c r="F2845" s="37">
        <f>VLOOKUP(L2845,Mapping!D:H,5,0)</f>
        <v>0</v>
      </c>
      <c r="G2845" t="s">
        <v>562</v>
      </c>
      <c r="H2845" t="s">
        <v>2112</v>
      </c>
      <c r="I2845" t="s">
        <v>2701</v>
      </c>
      <c r="J2845">
        <v>450000</v>
      </c>
      <c r="K2845" t="s">
        <v>647</v>
      </c>
      <c r="L2845">
        <v>452111</v>
      </c>
      <c r="M2845">
        <v>0</v>
      </c>
      <c r="N2845" t="s">
        <v>649</v>
      </c>
      <c r="O2845" t="s">
        <v>565</v>
      </c>
      <c r="P2845">
        <v>0</v>
      </c>
      <c r="Q2845">
        <v>26541.87</v>
      </c>
      <c r="R2845">
        <v>0</v>
      </c>
      <c r="S2845">
        <v>17098.71</v>
      </c>
      <c r="T2845">
        <v>0</v>
      </c>
      <c r="U2845">
        <v>43640.58</v>
      </c>
      <c r="V2845">
        <v>0</v>
      </c>
      <c r="W2845">
        <v>26541.87</v>
      </c>
      <c r="X2845">
        <v>0</v>
      </c>
      <c r="Y2845">
        <v>17098.71</v>
      </c>
      <c r="Z2845">
        <v>0</v>
      </c>
      <c r="AA2845">
        <v>43640.58</v>
      </c>
    </row>
    <row r="2846" spans="1:27" ht="15" customHeight="1" x14ac:dyDescent="0.25">
      <c r="A2846" s="37" t="str">
        <f t="shared" si="132"/>
        <v>LEFE305.2</v>
      </c>
      <c r="B2846" s="37">
        <f>VLOOKUP(L2846,Mapping!D:F,3,0)</f>
        <v>5.2</v>
      </c>
      <c r="C2846" s="37" t="str">
        <f>VLOOKUP(L2846,Mapping!D:G,4,0)</f>
        <v>Ignore</v>
      </c>
      <c r="D2846" s="38">
        <f t="shared" si="133"/>
        <v>0.154494096</v>
      </c>
      <c r="E2846" s="38">
        <f t="shared" si="134"/>
        <v>0.301057715</v>
      </c>
      <c r="F2846" s="37">
        <f>VLOOKUP(L2846,Mapping!D:H,5,0)</f>
        <v>0</v>
      </c>
      <c r="G2846" t="s">
        <v>562</v>
      </c>
      <c r="H2846" t="s">
        <v>2112</v>
      </c>
      <c r="I2846" t="s">
        <v>2701</v>
      </c>
      <c r="J2846">
        <v>450000</v>
      </c>
      <c r="K2846" t="s">
        <v>647</v>
      </c>
      <c r="L2846">
        <v>452247</v>
      </c>
      <c r="M2846">
        <v>0</v>
      </c>
      <c r="N2846" t="s">
        <v>655</v>
      </c>
      <c r="O2846" t="s">
        <v>565</v>
      </c>
      <c r="P2846">
        <v>0</v>
      </c>
      <c r="Q2846">
        <v>1465636.19</v>
      </c>
      <c r="R2846">
        <v>0</v>
      </c>
      <c r="S2846">
        <v>1544940.96</v>
      </c>
      <c r="T2846">
        <v>0</v>
      </c>
      <c r="U2846">
        <v>3010577.15</v>
      </c>
      <c r="V2846">
        <v>0</v>
      </c>
      <c r="W2846">
        <v>1465636.19</v>
      </c>
      <c r="X2846">
        <v>0</v>
      </c>
      <c r="Y2846">
        <v>1544940.96</v>
      </c>
      <c r="Z2846">
        <v>0</v>
      </c>
      <c r="AA2846">
        <v>3010577.15</v>
      </c>
    </row>
    <row r="2847" spans="1:27" ht="15" customHeight="1" x14ac:dyDescent="0.25">
      <c r="A2847" s="37" t="str">
        <f t="shared" si="132"/>
        <v>LEFE305.5</v>
      </c>
      <c r="B2847" s="37">
        <f>VLOOKUP(L2847,Mapping!D:F,3,0)</f>
        <v>5.5</v>
      </c>
      <c r="C2847" s="37" t="str">
        <f>VLOOKUP(L2847,Mapping!D:G,4,0)</f>
        <v>Ignore</v>
      </c>
      <c r="D2847" s="38">
        <f t="shared" si="133"/>
        <v>1.222082E-3</v>
      </c>
      <c r="E2847" s="38">
        <f t="shared" si="134"/>
        <v>1.222082E-3</v>
      </c>
      <c r="F2847" s="37">
        <f>VLOOKUP(L2847,Mapping!D:H,5,0)</f>
        <v>0</v>
      </c>
      <c r="G2847" t="s">
        <v>562</v>
      </c>
      <c r="H2847" t="s">
        <v>2112</v>
      </c>
      <c r="I2847" t="s">
        <v>2701</v>
      </c>
      <c r="J2847">
        <v>460000</v>
      </c>
      <c r="K2847" t="s">
        <v>656</v>
      </c>
      <c r="L2847">
        <v>452233</v>
      </c>
      <c r="M2847">
        <v>0</v>
      </c>
      <c r="N2847" t="s">
        <v>657</v>
      </c>
      <c r="O2847" t="s">
        <v>565</v>
      </c>
      <c r="P2847">
        <v>0</v>
      </c>
      <c r="Q2847">
        <v>0</v>
      </c>
      <c r="R2847">
        <v>0</v>
      </c>
      <c r="S2847">
        <v>12220.82</v>
      </c>
      <c r="T2847">
        <v>0</v>
      </c>
      <c r="U2847">
        <v>12220.82</v>
      </c>
      <c r="V2847">
        <v>0</v>
      </c>
      <c r="W2847">
        <v>0</v>
      </c>
      <c r="X2847">
        <v>0</v>
      </c>
      <c r="Y2847">
        <v>12220.82</v>
      </c>
      <c r="Z2847">
        <v>0</v>
      </c>
      <c r="AA2847">
        <v>12220.82</v>
      </c>
    </row>
    <row r="2848" spans="1:27" ht="15" customHeight="1" x14ac:dyDescent="0.25">
      <c r="A2848" s="37" t="str">
        <f t="shared" si="132"/>
        <v>LEFE305.5</v>
      </c>
      <c r="B2848" s="37">
        <f>VLOOKUP(L2848,Mapping!D:F,3,0)</f>
        <v>5.5</v>
      </c>
      <c r="C2848" s="37" t="str">
        <f>VLOOKUP(L2848,Mapping!D:G,4,0)</f>
        <v>Ignore</v>
      </c>
      <c r="D2848" s="38">
        <f t="shared" si="133"/>
        <v>1.5802443999999999E-2</v>
      </c>
      <c r="E2848" s="38">
        <f t="shared" si="134"/>
        <v>1.9333243999999999E-2</v>
      </c>
      <c r="F2848" s="37">
        <f>VLOOKUP(L2848,Mapping!D:H,5,0)</f>
        <v>0</v>
      </c>
      <c r="G2848" t="s">
        <v>562</v>
      </c>
      <c r="H2848" t="s">
        <v>2112</v>
      </c>
      <c r="I2848" t="s">
        <v>2701</v>
      </c>
      <c r="J2848">
        <v>460000</v>
      </c>
      <c r="K2848" t="s">
        <v>656</v>
      </c>
      <c r="L2848">
        <v>455103</v>
      </c>
      <c r="M2848">
        <v>0</v>
      </c>
      <c r="N2848" t="s">
        <v>658</v>
      </c>
      <c r="O2848" t="s">
        <v>565</v>
      </c>
      <c r="P2848">
        <v>0</v>
      </c>
      <c r="Q2848">
        <v>35308</v>
      </c>
      <c r="R2848">
        <v>0</v>
      </c>
      <c r="S2848">
        <v>158024.44</v>
      </c>
      <c r="T2848">
        <v>0</v>
      </c>
      <c r="U2848">
        <v>193332.44</v>
      </c>
      <c r="V2848">
        <v>0</v>
      </c>
      <c r="W2848">
        <v>35308</v>
      </c>
      <c r="X2848">
        <v>0</v>
      </c>
      <c r="Y2848">
        <v>158024.44</v>
      </c>
      <c r="Z2848">
        <v>0</v>
      </c>
      <c r="AA2848">
        <v>193332.44</v>
      </c>
    </row>
    <row r="2849" spans="1:27" ht="15" customHeight="1" x14ac:dyDescent="0.25">
      <c r="A2849" s="37" t="str">
        <f t="shared" si="132"/>
        <v>LEFE305.5</v>
      </c>
      <c r="B2849" s="37">
        <f>VLOOKUP(L2849,Mapping!D:F,3,0)</f>
        <v>5.5</v>
      </c>
      <c r="C2849" s="37" t="str">
        <f>VLOOKUP(L2849,Mapping!D:G,4,0)</f>
        <v>Ignore</v>
      </c>
      <c r="D2849" s="38">
        <f t="shared" si="133"/>
        <v>1.3825999999999999E-5</v>
      </c>
      <c r="E2849" s="38">
        <f t="shared" si="134"/>
        <v>1.4090000000000001E-5</v>
      </c>
      <c r="F2849" s="37">
        <f>VLOOKUP(L2849,Mapping!D:H,5,0)</f>
        <v>0</v>
      </c>
      <c r="G2849" t="s">
        <v>562</v>
      </c>
      <c r="H2849" t="s">
        <v>2112</v>
      </c>
      <c r="I2849" t="s">
        <v>2701</v>
      </c>
      <c r="J2849">
        <v>460000</v>
      </c>
      <c r="K2849" t="s">
        <v>656</v>
      </c>
      <c r="L2849">
        <v>460000</v>
      </c>
      <c r="M2849">
        <v>0</v>
      </c>
      <c r="N2849" t="s">
        <v>706</v>
      </c>
      <c r="O2849" t="s">
        <v>565</v>
      </c>
      <c r="P2849">
        <v>0</v>
      </c>
      <c r="Q2849">
        <v>2.64</v>
      </c>
      <c r="R2849">
        <v>0</v>
      </c>
      <c r="S2849">
        <v>138.26</v>
      </c>
      <c r="T2849">
        <v>0</v>
      </c>
      <c r="U2849">
        <v>140.9</v>
      </c>
      <c r="V2849">
        <v>0</v>
      </c>
      <c r="W2849">
        <v>2.64</v>
      </c>
      <c r="X2849">
        <v>0</v>
      </c>
      <c r="Y2849">
        <v>138.26</v>
      </c>
      <c r="Z2849">
        <v>0</v>
      </c>
      <c r="AA2849">
        <v>140.9</v>
      </c>
    </row>
    <row r="2850" spans="1:27" ht="15" customHeight="1" x14ac:dyDescent="0.25">
      <c r="A2850" s="37" t="str">
        <f t="shared" si="132"/>
        <v>LEFE305.5</v>
      </c>
      <c r="B2850" s="37">
        <f>VLOOKUP(L2850,Mapping!D:F,3,0)</f>
        <v>5.5</v>
      </c>
      <c r="C2850" s="37" t="str">
        <f>VLOOKUP(L2850,Mapping!D:G,4,0)</f>
        <v>Ignore</v>
      </c>
      <c r="D2850" s="38">
        <f t="shared" si="133"/>
        <v>3.2206199999999997E-4</v>
      </c>
      <c r="E2850" s="38">
        <f t="shared" si="134"/>
        <v>-6.177625E-3</v>
      </c>
      <c r="F2850" s="37">
        <f>VLOOKUP(L2850,Mapping!D:H,5,0)</f>
        <v>0</v>
      </c>
      <c r="G2850" t="s">
        <v>562</v>
      </c>
      <c r="H2850" t="s">
        <v>2112</v>
      </c>
      <c r="I2850" t="s">
        <v>2701</v>
      </c>
      <c r="J2850">
        <v>460000</v>
      </c>
      <c r="K2850" t="s">
        <v>656</v>
      </c>
      <c r="L2850">
        <v>460100</v>
      </c>
      <c r="M2850">
        <v>0</v>
      </c>
      <c r="N2850" t="s">
        <v>729</v>
      </c>
      <c r="O2850" t="s">
        <v>565</v>
      </c>
      <c r="P2850">
        <v>-64996.87</v>
      </c>
      <c r="Q2850">
        <v>0</v>
      </c>
      <c r="R2850">
        <v>0</v>
      </c>
      <c r="S2850">
        <v>3220.62</v>
      </c>
      <c r="T2850">
        <v>-61776.25</v>
      </c>
      <c r="U2850">
        <v>0</v>
      </c>
      <c r="V2850">
        <v>-64996.87</v>
      </c>
      <c r="W2850">
        <v>0</v>
      </c>
      <c r="X2850">
        <v>0</v>
      </c>
      <c r="Y2850">
        <v>3220.62</v>
      </c>
      <c r="Z2850">
        <v>-61776.25</v>
      </c>
      <c r="AA2850">
        <v>0</v>
      </c>
    </row>
    <row r="2851" spans="1:27" ht="15" customHeight="1" x14ac:dyDescent="0.25">
      <c r="A2851" s="37" t="str">
        <f t="shared" si="132"/>
        <v>LEFE305.5</v>
      </c>
      <c r="B2851" s="37">
        <f>VLOOKUP(L2851,Mapping!D:F,3,0)</f>
        <v>5.5</v>
      </c>
      <c r="C2851" s="37" t="str">
        <f>VLOOKUP(L2851,Mapping!D:G,4,0)</f>
        <v>Ignore</v>
      </c>
      <c r="D2851" s="38">
        <f t="shared" si="133"/>
        <v>-3.6707299999999999E-4</v>
      </c>
      <c r="E2851" s="38">
        <f t="shared" si="134"/>
        <v>6.1832879999999995E-3</v>
      </c>
      <c r="F2851" s="37">
        <f>VLOOKUP(L2851,Mapping!D:H,5,0)</f>
        <v>0</v>
      </c>
      <c r="G2851" t="s">
        <v>562</v>
      </c>
      <c r="H2851" t="s">
        <v>2112</v>
      </c>
      <c r="I2851" t="s">
        <v>2701</v>
      </c>
      <c r="J2851">
        <v>460000</v>
      </c>
      <c r="K2851" t="s">
        <v>656</v>
      </c>
      <c r="L2851">
        <v>460101</v>
      </c>
      <c r="M2851">
        <v>0</v>
      </c>
      <c r="N2851" t="s">
        <v>732</v>
      </c>
      <c r="O2851" t="s">
        <v>565</v>
      </c>
      <c r="P2851">
        <v>0</v>
      </c>
      <c r="Q2851">
        <v>65503.61</v>
      </c>
      <c r="R2851">
        <v>-3670.73</v>
      </c>
      <c r="S2851">
        <v>0</v>
      </c>
      <c r="T2851">
        <v>0</v>
      </c>
      <c r="U2851">
        <v>61832.88</v>
      </c>
      <c r="V2851">
        <v>0</v>
      </c>
      <c r="W2851">
        <v>65503.61</v>
      </c>
      <c r="X2851">
        <v>-3670.73</v>
      </c>
      <c r="Y2851">
        <v>0</v>
      </c>
      <c r="Z2851">
        <v>0</v>
      </c>
      <c r="AA2851">
        <v>61832.88</v>
      </c>
    </row>
    <row r="2852" spans="1:27" ht="15" customHeight="1" x14ac:dyDescent="0.25">
      <c r="A2852" s="37" t="str">
        <f t="shared" si="132"/>
        <v>LEFE305.5</v>
      </c>
      <c r="B2852" s="37">
        <f>VLOOKUP(L2852,Mapping!D:F,3,0)</f>
        <v>5.5</v>
      </c>
      <c r="C2852" s="37" t="str">
        <f>VLOOKUP(L2852,Mapping!D:G,4,0)</f>
        <v>Ignore</v>
      </c>
      <c r="D2852" s="38">
        <f t="shared" si="133"/>
        <v>-2.17E-7</v>
      </c>
      <c r="E2852" s="38">
        <f t="shared" si="134"/>
        <v>2.1800000000000002E-7</v>
      </c>
      <c r="F2852" s="37">
        <f>VLOOKUP(L2852,Mapping!D:H,5,0)</f>
        <v>0</v>
      </c>
      <c r="G2852" t="s">
        <v>562</v>
      </c>
      <c r="H2852" t="s">
        <v>2112</v>
      </c>
      <c r="I2852" t="s">
        <v>2701</v>
      </c>
      <c r="J2852">
        <v>460000</v>
      </c>
      <c r="K2852" t="s">
        <v>656</v>
      </c>
      <c r="L2852">
        <v>460102</v>
      </c>
      <c r="M2852">
        <v>0</v>
      </c>
      <c r="N2852" t="s">
        <v>733</v>
      </c>
      <c r="O2852" t="s">
        <v>565</v>
      </c>
      <c r="P2852">
        <v>0</v>
      </c>
      <c r="Q2852">
        <v>4.3500000000000005</v>
      </c>
      <c r="R2852">
        <v>-2.17</v>
      </c>
      <c r="S2852">
        <v>0</v>
      </c>
      <c r="T2852">
        <v>0</v>
      </c>
      <c r="U2852">
        <v>2.1800000000000002</v>
      </c>
      <c r="V2852">
        <v>0</v>
      </c>
      <c r="W2852">
        <v>4.3500000000000005</v>
      </c>
      <c r="X2852">
        <v>-2.17</v>
      </c>
      <c r="Y2852">
        <v>0</v>
      </c>
      <c r="Z2852">
        <v>0</v>
      </c>
      <c r="AA2852">
        <v>2.1800000000000002</v>
      </c>
    </row>
    <row r="2853" spans="1:27" ht="15" customHeight="1" x14ac:dyDescent="0.25">
      <c r="A2853" s="37" t="str">
        <f t="shared" si="132"/>
        <v>LEFE305.5</v>
      </c>
      <c r="B2853" s="37">
        <f>VLOOKUP(L2853,Mapping!D:F,3,0)</f>
        <v>5.5</v>
      </c>
      <c r="C2853" s="37" t="str">
        <f>VLOOKUP(L2853,Mapping!D:G,4,0)</f>
        <v>Ignore</v>
      </c>
      <c r="D2853" s="38">
        <f t="shared" si="133"/>
        <v>4.5227999999999995E-5</v>
      </c>
      <c r="E2853" s="38">
        <f t="shared" si="134"/>
        <v>-6.9949999999999999E-6</v>
      </c>
      <c r="F2853" s="37">
        <f>VLOOKUP(L2853,Mapping!D:H,5,0)</f>
        <v>0</v>
      </c>
      <c r="G2853" t="s">
        <v>562</v>
      </c>
      <c r="H2853" t="s">
        <v>2112</v>
      </c>
      <c r="I2853" t="s">
        <v>2701</v>
      </c>
      <c r="J2853">
        <v>460000</v>
      </c>
      <c r="K2853" t="s">
        <v>656</v>
      </c>
      <c r="L2853">
        <v>460143</v>
      </c>
      <c r="M2853">
        <v>0</v>
      </c>
      <c r="N2853" t="s">
        <v>730</v>
      </c>
      <c r="O2853" t="s">
        <v>565</v>
      </c>
      <c r="P2853">
        <v>-522.23</v>
      </c>
      <c r="Q2853">
        <v>0</v>
      </c>
      <c r="R2853">
        <v>0</v>
      </c>
      <c r="S2853">
        <v>452.28</v>
      </c>
      <c r="T2853">
        <v>-69.95</v>
      </c>
      <c r="U2853">
        <v>0</v>
      </c>
      <c r="V2853">
        <v>-522.23</v>
      </c>
      <c r="W2853">
        <v>0</v>
      </c>
      <c r="X2853">
        <v>0</v>
      </c>
      <c r="Y2853">
        <v>452.28</v>
      </c>
      <c r="Z2853">
        <v>-69.95</v>
      </c>
      <c r="AA2853">
        <v>0</v>
      </c>
    </row>
    <row r="2854" spans="1:27" ht="15" customHeight="1" x14ac:dyDescent="0.25">
      <c r="A2854" s="37" t="str">
        <f t="shared" si="132"/>
        <v>LEFE305.5</v>
      </c>
      <c r="B2854" s="37">
        <f>VLOOKUP(L2854,Mapping!D:F,3,0)</f>
        <v>5.5</v>
      </c>
      <c r="C2854" s="37" t="str">
        <f>VLOOKUP(L2854,Mapping!D:G,4,0)</f>
        <v>Ignore</v>
      </c>
      <c r="D2854" s="38">
        <f t="shared" si="133"/>
        <v>0</v>
      </c>
      <c r="E2854" s="38">
        <f t="shared" si="134"/>
        <v>1.114E-6</v>
      </c>
      <c r="F2854" s="37">
        <f>VLOOKUP(L2854,Mapping!D:H,5,0)</f>
        <v>0</v>
      </c>
      <c r="G2854" t="s">
        <v>562</v>
      </c>
      <c r="H2854" t="s">
        <v>2112</v>
      </c>
      <c r="I2854" t="s">
        <v>2701</v>
      </c>
      <c r="J2854">
        <v>460000</v>
      </c>
      <c r="K2854" t="s">
        <v>656</v>
      </c>
      <c r="L2854">
        <v>460144</v>
      </c>
      <c r="M2854">
        <v>0</v>
      </c>
      <c r="N2854" t="s">
        <v>734</v>
      </c>
      <c r="O2854" t="s">
        <v>565</v>
      </c>
      <c r="P2854">
        <v>0</v>
      </c>
      <c r="Q2854">
        <v>11.14</v>
      </c>
      <c r="R2854">
        <v>0</v>
      </c>
      <c r="S2854">
        <v>0</v>
      </c>
      <c r="T2854">
        <v>0</v>
      </c>
      <c r="U2854">
        <v>11.14</v>
      </c>
      <c r="V2854">
        <v>0</v>
      </c>
      <c r="W2854">
        <v>11.14</v>
      </c>
      <c r="X2854">
        <v>0</v>
      </c>
      <c r="Y2854">
        <v>0</v>
      </c>
      <c r="Z2854">
        <v>0</v>
      </c>
      <c r="AA2854">
        <v>11.14</v>
      </c>
    </row>
    <row r="2855" spans="1:27" ht="15" customHeight="1" x14ac:dyDescent="0.25">
      <c r="A2855" s="37" t="str">
        <f t="shared" si="132"/>
        <v>LEFE305.3</v>
      </c>
      <c r="B2855" s="37">
        <f>VLOOKUP(L2855,Mapping!D:F,3,0)</f>
        <v>5.3</v>
      </c>
      <c r="C2855" s="37" t="str">
        <f>VLOOKUP(L2855,Mapping!D:G,4,0)</f>
        <v>Ignore</v>
      </c>
      <c r="D2855" s="38">
        <f t="shared" si="133"/>
        <v>-6.4586165500000003</v>
      </c>
      <c r="E2855" s="38">
        <f t="shared" si="134"/>
        <v>-7.2240973109999995</v>
      </c>
      <c r="F2855" s="37">
        <f>VLOOKUP(L2855,Mapping!D:H,5,0)</f>
        <v>0</v>
      </c>
      <c r="G2855" t="s">
        <v>562</v>
      </c>
      <c r="H2855" t="s">
        <v>2112</v>
      </c>
      <c r="I2855" t="s">
        <v>2701</v>
      </c>
      <c r="J2855">
        <v>510000</v>
      </c>
      <c r="K2855" t="s">
        <v>659</v>
      </c>
      <c r="L2855">
        <v>511100</v>
      </c>
      <c r="M2855">
        <v>0</v>
      </c>
      <c r="N2855" t="s">
        <v>696</v>
      </c>
      <c r="O2855" t="s">
        <v>565</v>
      </c>
      <c r="P2855">
        <v>-7654807.6100000003</v>
      </c>
      <c r="Q2855">
        <v>0</v>
      </c>
      <c r="R2855">
        <v>-64586165.5</v>
      </c>
      <c r="S2855">
        <v>0</v>
      </c>
      <c r="T2855">
        <v>-72240973.109999999</v>
      </c>
      <c r="U2855">
        <v>0</v>
      </c>
      <c r="V2855">
        <v>-7654807.6100000003</v>
      </c>
      <c r="W2855">
        <v>0</v>
      </c>
      <c r="X2855">
        <v>-64586165.5</v>
      </c>
      <c r="Y2855">
        <v>0</v>
      </c>
      <c r="Z2855">
        <v>-72240973.109999999</v>
      </c>
      <c r="AA2855">
        <v>0</v>
      </c>
    </row>
    <row r="2856" spans="1:27" ht="15" customHeight="1" x14ac:dyDescent="0.25">
      <c r="A2856" s="37" t="str">
        <f t="shared" si="132"/>
        <v>LEFE30Ignore</v>
      </c>
      <c r="B2856" s="37" t="str">
        <f>VLOOKUP(L2856,Mapping!D:F,3,0)</f>
        <v>Ignore</v>
      </c>
      <c r="C2856" s="37" t="str">
        <f>VLOOKUP(L2856,Mapping!D:G,4,0)</f>
        <v>Mirror</v>
      </c>
      <c r="D2856" s="38">
        <f t="shared" si="133"/>
        <v>0</v>
      </c>
      <c r="E2856" s="38">
        <f t="shared" si="134"/>
        <v>-1.7826680000000001E-3</v>
      </c>
      <c r="F2856" s="37">
        <f>VLOOKUP(L2856,Mapping!D:H,5,0)</f>
        <v>0</v>
      </c>
      <c r="G2856" t="s">
        <v>562</v>
      </c>
      <c r="H2856" t="s">
        <v>2112</v>
      </c>
      <c r="I2856" t="s">
        <v>2701</v>
      </c>
      <c r="J2856">
        <v>550000</v>
      </c>
      <c r="K2856" t="s">
        <v>666</v>
      </c>
      <c r="L2856">
        <v>553007</v>
      </c>
      <c r="M2856">
        <v>0</v>
      </c>
      <c r="N2856" t="s">
        <v>667</v>
      </c>
      <c r="O2856" t="s">
        <v>565</v>
      </c>
      <c r="P2856">
        <v>-17826.68</v>
      </c>
      <c r="Q2856">
        <v>0</v>
      </c>
      <c r="R2856">
        <v>0</v>
      </c>
      <c r="S2856">
        <v>0</v>
      </c>
      <c r="T2856">
        <v>-17826.68</v>
      </c>
      <c r="U2856">
        <v>0</v>
      </c>
      <c r="V2856">
        <v>-17826.68</v>
      </c>
      <c r="W2856">
        <v>0</v>
      </c>
      <c r="X2856">
        <v>0</v>
      </c>
      <c r="Y2856">
        <v>0</v>
      </c>
      <c r="Z2856">
        <v>-17826.68</v>
      </c>
      <c r="AA2856">
        <v>0</v>
      </c>
    </row>
    <row r="2857" spans="1:27" ht="15" customHeight="1" x14ac:dyDescent="0.25">
      <c r="A2857" s="37" t="str">
        <f t="shared" si="132"/>
        <v>LEFE30Ignore</v>
      </c>
      <c r="B2857" s="37" t="str">
        <f>VLOOKUP(L2857,Mapping!D:F,3,0)</f>
        <v>Ignore</v>
      </c>
      <c r="C2857" s="37" t="str">
        <f>VLOOKUP(L2857,Mapping!D:G,4,0)</f>
        <v>Mirror</v>
      </c>
      <c r="D2857" s="38">
        <f t="shared" si="133"/>
        <v>-2.148896E-3</v>
      </c>
      <c r="E2857" s="38">
        <f t="shared" si="134"/>
        <v>-3.6617160000000002E-3</v>
      </c>
      <c r="F2857" s="37">
        <f>VLOOKUP(L2857,Mapping!D:H,5,0)</f>
        <v>0</v>
      </c>
      <c r="G2857" t="s">
        <v>562</v>
      </c>
      <c r="H2857" t="s">
        <v>2112</v>
      </c>
      <c r="I2857" t="s">
        <v>2701</v>
      </c>
      <c r="J2857">
        <v>550000</v>
      </c>
      <c r="K2857" t="s">
        <v>666</v>
      </c>
      <c r="L2857">
        <v>553020</v>
      </c>
      <c r="M2857">
        <v>0</v>
      </c>
      <c r="N2857" t="s">
        <v>1284</v>
      </c>
      <c r="O2857" t="s">
        <v>565</v>
      </c>
      <c r="P2857">
        <v>-15128.2</v>
      </c>
      <c r="Q2857">
        <v>0</v>
      </c>
      <c r="R2857">
        <v>-21488.959999999999</v>
      </c>
      <c r="S2857">
        <v>0</v>
      </c>
      <c r="T2857">
        <v>-36617.160000000003</v>
      </c>
      <c r="U2857">
        <v>0</v>
      </c>
      <c r="V2857">
        <v>-15128.2</v>
      </c>
      <c r="W2857">
        <v>0</v>
      </c>
      <c r="X2857">
        <v>-21488.959999999999</v>
      </c>
      <c r="Y2857">
        <v>0</v>
      </c>
      <c r="Z2857">
        <v>-36617.160000000003</v>
      </c>
      <c r="AA2857">
        <v>0</v>
      </c>
    </row>
    <row r="2858" spans="1:27" ht="15" customHeight="1" x14ac:dyDescent="0.25">
      <c r="A2858" s="37" t="str">
        <f t="shared" si="132"/>
        <v>LEFE30Ignore</v>
      </c>
      <c r="B2858" s="37" t="str">
        <f>VLOOKUP(L2858,Mapping!D:F,3,0)</f>
        <v>Ignore</v>
      </c>
      <c r="C2858" s="37" t="str">
        <f>VLOOKUP(L2858,Mapping!D:G,4,0)</f>
        <v>Mirror</v>
      </c>
      <c r="D2858" s="38">
        <f t="shared" si="133"/>
        <v>-2.3600000000000001E-3</v>
      </c>
      <c r="E2858" s="38">
        <f t="shared" si="134"/>
        <v>-2.3600000000000001E-3</v>
      </c>
      <c r="F2858" s="37">
        <f>VLOOKUP(L2858,Mapping!D:H,5,0)</f>
        <v>0</v>
      </c>
      <c r="G2858" t="s">
        <v>562</v>
      </c>
      <c r="H2858" t="s">
        <v>2112</v>
      </c>
      <c r="I2858" t="s">
        <v>2701</v>
      </c>
      <c r="J2858">
        <v>550000</v>
      </c>
      <c r="K2858" t="s">
        <v>666</v>
      </c>
      <c r="L2858">
        <v>553105</v>
      </c>
      <c r="M2858">
        <v>0</v>
      </c>
      <c r="N2858" t="s">
        <v>668</v>
      </c>
      <c r="O2858" t="s">
        <v>565</v>
      </c>
      <c r="P2858">
        <v>0</v>
      </c>
      <c r="Q2858">
        <v>0</v>
      </c>
      <c r="R2858">
        <v>-23600</v>
      </c>
      <c r="S2858">
        <v>0</v>
      </c>
      <c r="T2858">
        <v>-23600</v>
      </c>
      <c r="U2858">
        <v>0</v>
      </c>
      <c r="V2858">
        <v>0</v>
      </c>
      <c r="W2858">
        <v>0</v>
      </c>
      <c r="X2858">
        <v>-23600</v>
      </c>
      <c r="Y2858">
        <v>0</v>
      </c>
      <c r="Z2858">
        <v>-23600</v>
      </c>
      <c r="AA2858">
        <v>0</v>
      </c>
    </row>
    <row r="2859" spans="1:27" ht="15" customHeight="1" x14ac:dyDescent="0.25">
      <c r="A2859" s="37" t="str">
        <f t="shared" si="132"/>
        <v>LEFE30Ignore</v>
      </c>
      <c r="B2859" s="37" t="str">
        <f>VLOOKUP(L2859,Mapping!D:F,3,0)</f>
        <v>Ignore</v>
      </c>
      <c r="C2859" s="37" t="str">
        <f>VLOOKUP(L2859,Mapping!D:G,4,0)</f>
        <v>Mirror</v>
      </c>
      <c r="D2859" s="38">
        <f t="shared" si="133"/>
        <v>-1.2898078E-2</v>
      </c>
      <c r="E2859" s="38">
        <f t="shared" si="134"/>
        <v>-1.7007973000000003E-2</v>
      </c>
      <c r="F2859" s="37">
        <f>VLOOKUP(L2859,Mapping!D:H,5,0)</f>
        <v>0</v>
      </c>
      <c r="G2859" t="s">
        <v>562</v>
      </c>
      <c r="H2859" t="s">
        <v>2112</v>
      </c>
      <c r="I2859" t="s">
        <v>2701</v>
      </c>
      <c r="J2859">
        <v>550000</v>
      </c>
      <c r="K2859" t="s">
        <v>666</v>
      </c>
      <c r="L2859">
        <v>553107</v>
      </c>
      <c r="M2859">
        <v>0</v>
      </c>
      <c r="N2859" t="s">
        <v>669</v>
      </c>
      <c r="O2859" t="s">
        <v>565</v>
      </c>
      <c r="P2859">
        <v>-41098.950000000004</v>
      </c>
      <c r="Q2859">
        <v>0</v>
      </c>
      <c r="R2859">
        <v>-128980.78</v>
      </c>
      <c r="S2859">
        <v>0</v>
      </c>
      <c r="T2859">
        <v>-170079.73</v>
      </c>
      <c r="U2859">
        <v>0</v>
      </c>
      <c r="V2859">
        <v>-41098.950000000004</v>
      </c>
      <c r="W2859">
        <v>0</v>
      </c>
      <c r="X2859">
        <v>-128980.78</v>
      </c>
      <c r="Y2859">
        <v>0</v>
      </c>
      <c r="Z2859">
        <v>-170079.73</v>
      </c>
      <c r="AA2859">
        <v>0</v>
      </c>
    </row>
    <row r="2860" spans="1:27" ht="15" customHeight="1" x14ac:dyDescent="0.25">
      <c r="A2860" s="37" t="str">
        <f t="shared" si="132"/>
        <v>LEFE30Ignore</v>
      </c>
      <c r="B2860" s="37" t="str">
        <f>VLOOKUP(L2860,Mapping!D:F,3,0)</f>
        <v>Ignore</v>
      </c>
      <c r="C2860" s="37" t="str">
        <f>VLOOKUP(L2860,Mapping!D:G,4,0)</f>
        <v>Mirror</v>
      </c>
      <c r="D2860" s="38">
        <f t="shared" si="133"/>
        <v>0.15474396200000001</v>
      </c>
      <c r="E2860" s="38">
        <f t="shared" si="134"/>
        <v>0.24046396299999998</v>
      </c>
      <c r="F2860" s="37">
        <f>VLOOKUP(L2860,Mapping!D:H,5,0)</f>
        <v>0</v>
      </c>
      <c r="G2860" t="s">
        <v>562</v>
      </c>
      <c r="H2860" t="s">
        <v>2112</v>
      </c>
      <c r="I2860" t="s">
        <v>2701</v>
      </c>
      <c r="J2860">
        <v>550000</v>
      </c>
      <c r="K2860" t="s">
        <v>666</v>
      </c>
      <c r="L2860">
        <v>553111</v>
      </c>
      <c r="M2860">
        <v>0</v>
      </c>
      <c r="N2860" t="s">
        <v>670</v>
      </c>
      <c r="O2860" t="s">
        <v>565</v>
      </c>
      <c r="P2860">
        <v>0</v>
      </c>
      <c r="Q2860">
        <v>857200.01</v>
      </c>
      <c r="R2860">
        <v>0</v>
      </c>
      <c r="S2860">
        <v>1547439.62</v>
      </c>
      <c r="T2860">
        <v>0</v>
      </c>
      <c r="U2860">
        <v>2404639.63</v>
      </c>
      <c r="V2860">
        <v>0</v>
      </c>
      <c r="W2860">
        <v>857200.01</v>
      </c>
      <c r="X2860">
        <v>0</v>
      </c>
      <c r="Y2860">
        <v>1547439.62</v>
      </c>
      <c r="Z2860">
        <v>0</v>
      </c>
      <c r="AA2860">
        <v>2404639.63</v>
      </c>
    </row>
    <row r="2861" spans="1:27" ht="15" customHeight="1" x14ac:dyDescent="0.25">
      <c r="A2861" s="37" t="str">
        <f t="shared" si="132"/>
        <v>LEFE30Ignore</v>
      </c>
      <c r="B2861" s="37" t="str">
        <f>VLOOKUP(L2861,Mapping!D:F,3,0)</f>
        <v>Ignore</v>
      </c>
      <c r="C2861" s="37" t="str">
        <f>VLOOKUP(L2861,Mapping!D:G,4,0)</f>
        <v>Mirror</v>
      </c>
      <c r="D2861" s="38">
        <f t="shared" si="133"/>
        <v>-8.6851699999999997E-4</v>
      </c>
      <c r="E2861" s="38">
        <f t="shared" si="134"/>
        <v>-5.9378429999999999E-3</v>
      </c>
      <c r="F2861" s="37">
        <f>VLOOKUP(L2861,Mapping!D:H,5,0)</f>
        <v>0</v>
      </c>
      <c r="G2861" t="s">
        <v>562</v>
      </c>
      <c r="H2861" t="s">
        <v>2112</v>
      </c>
      <c r="I2861" t="s">
        <v>2701</v>
      </c>
      <c r="J2861">
        <v>550000</v>
      </c>
      <c r="K2861" t="s">
        <v>666</v>
      </c>
      <c r="L2861">
        <v>553117</v>
      </c>
      <c r="M2861">
        <v>0</v>
      </c>
      <c r="N2861" t="s">
        <v>1285</v>
      </c>
      <c r="O2861" t="s">
        <v>565</v>
      </c>
      <c r="P2861">
        <v>-50693.26</v>
      </c>
      <c r="Q2861">
        <v>0</v>
      </c>
      <c r="R2861">
        <v>-8685.17</v>
      </c>
      <c r="S2861">
        <v>0</v>
      </c>
      <c r="T2861">
        <v>-59378.43</v>
      </c>
      <c r="U2861">
        <v>0</v>
      </c>
      <c r="V2861">
        <v>-50693.26</v>
      </c>
      <c r="W2861">
        <v>0</v>
      </c>
      <c r="X2861">
        <v>-8685.17</v>
      </c>
      <c r="Y2861">
        <v>0</v>
      </c>
      <c r="Z2861">
        <v>-59378.43</v>
      </c>
      <c r="AA2861">
        <v>0</v>
      </c>
    </row>
    <row r="2862" spans="1:27" ht="15" customHeight="1" x14ac:dyDescent="0.25">
      <c r="A2862" s="37" t="str">
        <f t="shared" si="132"/>
        <v>LEFE306.1a</v>
      </c>
      <c r="B2862" s="37" t="str">
        <f>VLOOKUP(L2862,Mapping!D:F,3,0)</f>
        <v>6.1a</v>
      </c>
      <c r="C2862" s="37" t="str">
        <f>VLOOKUP(L2862,Mapping!D:G,4,0)</f>
        <v>Accrual</v>
      </c>
      <c r="D2862" s="38">
        <f t="shared" si="133"/>
        <v>-0.1559403</v>
      </c>
      <c r="E2862" s="38">
        <f t="shared" si="134"/>
        <v>-0.37542599999999998</v>
      </c>
      <c r="F2862" s="37">
        <f>VLOOKUP(L2862,Mapping!D:H,5,0)</f>
        <v>0</v>
      </c>
      <c r="G2862" t="s">
        <v>562</v>
      </c>
      <c r="H2862" t="s">
        <v>2112</v>
      </c>
      <c r="I2862" t="s">
        <v>2701</v>
      </c>
      <c r="J2862">
        <v>550000</v>
      </c>
      <c r="K2862" t="s">
        <v>666</v>
      </c>
      <c r="L2862">
        <v>553128</v>
      </c>
      <c r="M2862">
        <v>0</v>
      </c>
      <c r="N2862" t="s">
        <v>831</v>
      </c>
      <c r="O2862" t="s">
        <v>565</v>
      </c>
      <c r="P2862">
        <v>-2194857</v>
      </c>
      <c r="Q2862">
        <v>0</v>
      </c>
      <c r="R2862">
        <v>-1559403</v>
      </c>
      <c r="S2862">
        <v>0</v>
      </c>
      <c r="T2862">
        <v>-3754260</v>
      </c>
      <c r="U2862">
        <v>0</v>
      </c>
      <c r="V2862">
        <v>-2194857</v>
      </c>
      <c r="W2862">
        <v>0</v>
      </c>
      <c r="X2862">
        <v>-1559403</v>
      </c>
      <c r="Y2862">
        <v>0</v>
      </c>
      <c r="Z2862">
        <v>-3754260</v>
      </c>
      <c r="AA2862">
        <v>0</v>
      </c>
    </row>
    <row r="2863" spans="1:27" ht="15" customHeight="1" x14ac:dyDescent="0.25">
      <c r="A2863" s="37" t="str">
        <f t="shared" si="132"/>
        <v>LEFE306.1a</v>
      </c>
      <c r="B2863" s="37" t="str">
        <f>VLOOKUP(L2863,Mapping!D:F,3,0)</f>
        <v>6.1a</v>
      </c>
      <c r="C2863" s="37" t="str">
        <f>VLOOKUP(L2863,Mapping!D:G,4,0)</f>
        <v>Accrual</v>
      </c>
      <c r="D2863" s="38">
        <f t="shared" si="133"/>
        <v>-0.1832249</v>
      </c>
      <c r="E2863" s="38">
        <f t="shared" si="134"/>
        <v>-0.43686320000000001</v>
      </c>
      <c r="F2863" s="37">
        <f>VLOOKUP(L2863,Mapping!D:H,5,0)</f>
        <v>0</v>
      </c>
      <c r="G2863" t="s">
        <v>562</v>
      </c>
      <c r="H2863" t="s">
        <v>2112</v>
      </c>
      <c r="I2863" t="s">
        <v>2701</v>
      </c>
      <c r="J2863">
        <v>550000</v>
      </c>
      <c r="K2863" t="s">
        <v>666</v>
      </c>
      <c r="L2863">
        <v>553130</v>
      </c>
      <c r="M2863">
        <v>0</v>
      </c>
      <c r="N2863" t="s">
        <v>2254</v>
      </c>
      <c r="O2863" t="s">
        <v>565</v>
      </c>
      <c r="P2863">
        <v>-2536383</v>
      </c>
      <c r="Q2863">
        <v>0</v>
      </c>
      <c r="R2863">
        <v>-1832249</v>
      </c>
      <c r="S2863">
        <v>0</v>
      </c>
      <c r="T2863">
        <v>-4368632</v>
      </c>
      <c r="U2863">
        <v>0</v>
      </c>
      <c r="V2863">
        <v>-2536383</v>
      </c>
      <c r="W2863">
        <v>0</v>
      </c>
      <c r="X2863">
        <v>-1832249</v>
      </c>
      <c r="Y2863">
        <v>0</v>
      </c>
      <c r="Z2863">
        <v>-4368632</v>
      </c>
      <c r="AA2863">
        <v>0</v>
      </c>
    </row>
    <row r="2864" spans="1:27" ht="15" customHeight="1" x14ac:dyDescent="0.25">
      <c r="A2864" s="37" t="str">
        <f t="shared" si="132"/>
        <v>LEFE306.3</v>
      </c>
      <c r="B2864" s="37">
        <f>VLOOKUP(L2864,Mapping!D:F,3,0)</f>
        <v>6.3</v>
      </c>
      <c r="C2864" s="37" t="str">
        <f>VLOOKUP(L2864,Mapping!D:G,4,0)</f>
        <v>Mirror</v>
      </c>
      <c r="D2864" s="38">
        <f t="shared" si="133"/>
        <v>-1.3408910000000001E-3</v>
      </c>
      <c r="E2864" s="38">
        <f t="shared" si="134"/>
        <v>-2.3962240000000002E-3</v>
      </c>
      <c r="F2864" s="37">
        <f>VLOOKUP(L2864,Mapping!D:H,5,0)</f>
        <v>0</v>
      </c>
      <c r="G2864" t="s">
        <v>562</v>
      </c>
      <c r="H2864" t="s">
        <v>2112</v>
      </c>
      <c r="I2864" t="s">
        <v>2701</v>
      </c>
      <c r="J2864">
        <v>550000</v>
      </c>
      <c r="K2864" t="s">
        <v>666</v>
      </c>
      <c r="L2864">
        <v>553131</v>
      </c>
      <c r="M2864">
        <v>0</v>
      </c>
      <c r="N2864" t="s">
        <v>671</v>
      </c>
      <c r="O2864" t="s">
        <v>565</v>
      </c>
      <c r="P2864">
        <v>-10553.33</v>
      </c>
      <c r="Q2864">
        <v>0</v>
      </c>
      <c r="R2864">
        <v>-13408.91</v>
      </c>
      <c r="S2864">
        <v>0</v>
      </c>
      <c r="T2864">
        <v>-23962.240000000002</v>
      </c>
      <c r="U2864">
        <v>0</v>
      </c>
      <c r="V2864">
        <v>-10553.33</v>
      </c>
      <c r="W2864">
        <v>0</v>
      </c>
      <c r="X2864">
        <v>-13408.91</v>
      </c>
      <c r="Y2864">
        <v>0</v>
      </c>
      <c r="Z2864">
        <v>-23962.240000000002</v>
      </c>
      <c r="AA2864">
        <v>0</v>
      </c>
    </row>
    <row r="2865" spans="1:27" ht="15" customHeight="1" x14ac:dyDescent="0.25">
      <c r="A2865" s="37" t="str">
        <f t="shared" si="132"/>
        <v>LEFE30Ignore</v>
      </c>
      <c r="B2865" s="37" t="str">
        <f>VLOOKUP(L2865,Mapping!D:F,3,0)</f>
        <v>Ignore</v>
      </c>
      <c r="C2865" s="37" t="str">
        <f>VLOOKUP(L2865,Mapping!D:G,4,0)</f>
        <v>Mirror</v>
      </c>
      <c r="D2865" s="38">
        <f t="shared" si="133"/>
        <v>-2.3683499999999999E-4</v>
      </c>
      <c r="E2865" s="38">
        <f t="shared" si="134"/>
        <v>-2.49394E-4</v>
      </c>
      <c r="F2865" s="37">
        <f>VLOOKUP(L2865,Mapping!D:H,5,0)</f>
        <v>0</v>
      </c>
      <c r="G2865" t="s">
        <v>562</v>
      </c>
      <c r="H2865" t="s">
        <v>2112</v>
      </c>
      <c r="I2865" t="s">
        <v>2701</v>
      </c>
      <c r="J2865">
        <v>550000</v>
      </c>
      <c r="K2865" t="s">
        <v>666</v>
      </c>
      <c r="L2865">
        <v>553141</v>
      </c>
      <c r="M2865">
        <v>0</v>
      </c>
      <c r="N2865" t="s">
        <v>672</v>
      </c>
      <c r="O2865" t="s">
        <v>565</v>
      </c>
      <c r="P2865">
        <v>-125.59</v>
      </c>
      <c r="Q2865">
        <v>0</v>
      </c>
      <c r="R2865">
        <v>-2368.35</v>
      </c>
      <c r="S2865">
        <v>0</v>
      </c>
      <c r="T2865">
        <v>-2493.94</v>
      </c>
      <c r="U2865">
        <v>0</v>
      </c>
      <c r="V2865">
        <v>-125.59</v>
      </c>
      <c r="W2865">
        <v>0</v>
      </c>
      <c r="X2865">
        <v>-2368.35</v>
      </c>
      <c r="Y2865">
        <v>0</v>
      </c>
      <c r="Z2865">
        <v>-2493.94</v>
      </c>
      <c r="AA2865">
        <v>0</v>
      </c>
    </row>
    <row r="2866" spans="1:27" ht="15" customHeight="1" x14ac:dyDescent="0.25">
      <c r="A2866" s="37" t="str">
        <f t="shared" si="132"/>
        <v>LEFE30Ignore</v>
      </c>
      <c r="B2866" s="37" t="str">
        <f>VLOOKUP(L2866,Mapping!D:F,3,0)</f>
        <v>Ignore</v>
      </c>
      <c r="C2866" s="37" t="str">
        <f>VLOOKUP(L2866,Mapping!D:G,4,0)</f>
        <v>Mirror</v>
      </c>
      <c r="D2866" s="38">
        <f t="shared" si="133"/>
        <v>-1.7209980000000001E-3</v>
      </c>
      <c r="E2866" s="38">
        <f t="shared" si="134"/>
        <v>-2.3021080000000002E-3</v>
      </c>
      <c r="F2866" s="37">
        <f>VLOOKUP(L2866,Mapping!D:H,5,0)</f>
        <v>0</v>
      </c>
      <c r="G2866" t="s">
        <v>562</v>
      </c>
      <c r="H2866" t="s">
        <v>2112</v>
      </c>
      <c r="I2866" t="s">
        <v>2701</v>
      </c>
      <c r="J2866">
        <v>550000</v>
      </c>
      <c r="K2866" t="s">
        <v>666</v>
      </c>
      <c r="L2866">
        <v>553147</v>
      </c>
      <c r="M2866">
        <v>0</v>
      </c>
      <c r="N2866" t="s">
        <v>951</v>
      </c>
      <c r="O2866" t="s">
        <v>565</v>
      </c>
      <c r="P2866">
        <v>-5811.1</v>
      </c>
      <c r="Q2866">
        <v>0</v>
      </c>
      <c r="R2866">
        <v>-17209.98</v>
      </c>
      <c r="S2866">
        <v>0</v>
      </c>
      <c r="T2866">
        <v>-23021.08</v>
      </c>
      <c r="U2866">
        <v>0</v>
      </c>
      <c r="V2866">
        <v>-5811.1</v>
      </c>
      <c r="W2866">
        <v>0</v>
      </c>
      <c r="X2866">
        <v>-17209.98</v>
      </c>
      <c r="Y2866">
        <v>0</v>
      </c>
      <c r="Z2866">
        <v>-23021.08</v>
      </c>
      <c r="AA2866">
        <v>0</v>
      </c>
    </row>
    <row r="2867" spans="1:27" ht="15" customHeight="1" x14ac:dyDescent="0.25">
      <c r="A2867" s="37" t="str">
        <f t="shared" si="132"/>
        <v>LEFE306.1a</v>
      </c>
      <c r="B2867" s="37" t="str">
        <f>VLOOKUP(L2867,Mapping!D:F,3,0)</f>
        <v>6.1a</v>
      </c>
      <c r="C2867" s="37" t="str">
        <f>VLOOKUP(L2867,Mapping!D:G,4,0)</f>
        <v>Accrual</v>
      </c>
      <c r="D2867" s="38">
        <f t="shared" si="133"/>
        <v>-6.8053759999999993E-3</v>
      </c>
      <c r="E2867" s="38">
        <f t="shared" si="134"/>
        <v>-1.3925661000000002E-2</v>
      </c>
      <c r="F2867" s="37">
        <f>VLOOKUP(L2867,Mapping!D:H,5,0)</f>
        <v>0</v>
      </c>
      <c r="G2867" t="s">
        <v>562</v>
      </c>
      <c r="H2867" t="s">
        <v>2112</v>
      </c>
      <c r="I2867" t="s">
        <v>2701</v>
      </c>
      <c r="J2867">
        <v>550000</v>
      </c>
      <c r="K2867" t="s">
        <v>666</v>
      </c>
      <c r="L2867">
        <v>553171</v>
      </c>
      <c r="M2867">
        <v>0</v>
      </c>
      <c r="N2867" t="s">
        <v>673</v>
      </c>
      <c r="O2867" t="s">
        <v>565</v>
      </c>
      <c r="P2867">
        <v>-71202.850000000006</v>
      </c>
      <c r="Q2867">
        <v>0</v>
      </c>
      <c r="R2867">
        <v>-68053.759999999995</v>
      </c>
      <c r="S2867">
        <v>0</v>
      </c>
      <c r="T2867">
        <v>-139256.61000000002</v>
      </c>
      <c r="U2867">
        <v>0</v>
      </c>
      <c r="V2867">
        <v>-71202.850000000006</v>
      </c>
      <c r="W2867">
        <v>0</v>
      </c>
      <c r="X2867">
        <v>-68053.759999999995</v>
      </c>
      <c r="Y2867">
        <v>0</v>
      </c>
      <c r="Z2867">
        <v>-139256.61000000002</v>
      </c>
      <c r="AA2867">
        <v>0</v>
      </c>
    </row>
    <row r="2868" spans="1:27" ht="15" customHeight="1" x14ac:dyDescent="0.25">
      <c r="A2868" s="37" t="str">
        <f t="shared" si="132"/>
        <v>LEFE306.1a</v>
      </c>
      <c r="B2868" s="37" t="str">
        <f>VLOOKUP(L2868,Mapping!D:F,3,0)</f>
        <v>6.1a</v>
      </c>
      <c r="C2868" s="37" t="str">
        <f>VLOOKUP(L2868,Mapping!D:G,4,0)</f>
        <v>Accrual</v>
      </c>
      <c r="D2868" s="38">
        <f t="shared" si="133"/>
        <v>-2.0235899999999999E-4</v>
      </c>
      <c r="E2868" s="38">
        <f t="shared" si="134"/>
        <v>-4.0896199999999996E-4</v>
      </c>
      <c r="F2868" s="37">
        <f>VLOOKUP(L2868,Mapping!D:H,5,0)</f>
        <v>0</v>
      </c>
      <c r="G2868" t="s">
        <v>562</v>
      </c>
      <c r="H2868" t="s">
        <v>2112</v>
      </c>
      <c r="I2868" t="s">
        <v>2701</v>
      </c>
      <c r="J2868">
        <v>550000</v>
      </c>
      <c r="K2868" t="s">
        <v>666</v>
      </c>
      <c r="L2868">
        <v>553176</v>
      </c>
      <c r="M2868">
        <v>0</v>
      </c>
      <c r="N2868" t="s">
        <v>674</v>
      </c>
      <c r="O2868" t="s">
        <v>565</v>
      </c>
      <c r="P2868">
        <v>-2066.0300000000002</v>
      </c>
      <c r="Q2868">
        <v>0</v>
      </c>
      <c r="R2868">
        <v>-2023.59</v>
      </c>
      <c r="S2868">
        <v>0</v>
      </c>
      <c r="T2868">
        <v>-4089.62</v>
      </c>
      <c r="U2868">
        <v>0</v>
      </c>
      <c r="V2868">
        <v>-2066.0300000000002</v>
      </c>
      <c r="W2868">
        <v>0</v>
      </c>
      <c r="X2868">
        <v>-2023.59</v>
      </c>
      <c r="Y2868">
        <v>0</v>
      </c>
      <c r="Z2868">
        <v>-4089.62</v>
      </c>
      <c r="AA2868">
        <v>0</v>
      </c>
    </row>
    <row r="2869" spans="1:27" ht="15" customHeight="1" x14ac:dyDescent="0.25">
      <c r="A2869" s="37" t="str">
        <f t="shared" si="132"/>
        <v>LEFE30Ignore</v>
      </c>
      <c r="B2869" s="37" t="str">
        <f>VLOOKUP(L2869,Mapping!D:F,3,0)</f>
        <v>Ignore</v>
      </c>
      <c r="C2869" s="37" t="str">
        <f>VLOOKUP(L2869,Mapping!D:G,4,0)</f>
        <v>Mirror</v>
      </c>
      <c r="D2869" s="38">
        <f t="shared" si="133"/>
        <v>-0.124532621</v>
      </c>
      <c r="E2869" s="38">
        <f t="shared" si="134"/>
        <v>-0.163411636</v>
      </c>
      <c r="F2869" s="37">
        <f>VLOOKUP(L2869,Mapping!D:H,5,0)</f>
        <v>0</v>
      </c>
      <c r="G2869" t="s">
        <v>562</v>
      </c>
      <c r="H2869" t="s">
        <v>2112</v>
      </c>
      <c r="I2869" t="s">
        <v>2701</v>
      </c>
      <c r="J2869">
        <v>550000</v>
      </c>
      <c r="K2869" t="s">
        <v>666</v>
      </c>
      <c r="L2869">
        <v>553180</v>
      </c>
      <c r="M2869">
        <v>0</v>
      </c>
      <c r="N2869" t="s">
        <v>675</v>
      </c>
      <c r="O2869" t="s">
        <v>565</v>
      </c>
      <c r="P2869">
        <v>-388790.15</v>
      </c>
      <c r="Q2869">
        <v>0</v>
      </c>
      <c r="R2869">
        <v>-1245326.21</v>
      </c>
      <c r="S2869">
        <v>0</v>
      </c>
      <c r="T2869">
        <v>-1634116.36</v>
      </c>
      <c r="U2869">
        <v>0</v>
      </c>
      <c r="V2869">
        <v>-388790.15</v>
      </c>
      <c r="W2869">
        <v>0</v>
      </c>
      <c r="X2869">
        <v>-1245326.21</v>
      </c>
      <c r="Y2869">
        <v>0</v>
      </c>
      <c r="Z2869">
        <v>-1634116.36</v>
      </c>
      <c r="AA2869">
        <v>0</v>
      </c>
    </row>
    <row r="2870" spans="1:27" ht="15" customHeight="1" x14ac:dyDescent="0.25">
      <c r="A2870" s="37" t="str">
        <f t="shared" si="132"/>
        <v>LEFE306.1a</v>
      </c>
      <c r="B2870" s="37" t="str">
        <f>VLOOKUP(L2870,Mapping!D:F,3,0)</f>
        <v>6.1a</v>
      </c>
      <c r="C2870" s="37" t="str">
        <f>VLOOKUP(L2870,Mapping!D:G,4,0)</f>
        <v>Accrual</v>
      </c>
      <c r="D2870" s="38">
        <f t="shared" si="133"/>
        <v>-0.13200573400000001</v>
      </c>
      <c r="E2870" s="38">
        <f t="shared" si="134"/>
        <v>-0.25305417400000002</v>
      </c>
      <c r="F2870" s="37">
        <f>VLOOKUP(L2870,Mapping!D:H,5,0)</f>
        <v>0</v>
      </c>
      <c r="G2870" t="s">
        <v>562</v>
      </c>
      <c r="H2870" t="s">
        <v>2112</v>
      </c>
      <c r="I2870" t="s">
        <v>2701</v>
      </c>
      <c r="J2870">
        <v>550000</v>
      </c>
      <c r="K2870" t="s">
        <v>666</v>
      </c>
      <c r="L2870">
        <v>553190</v>
      </c>
      <c r="M2870">
        <v>0</v>
      </c>
      <c r="N2870" t="s">
        <v>676</v>
      </c>
      <c r="O2870" t="s">
        <v>565</v>
      </c>
      <c r="P2870">
        <v>-1210484.3999999999</v>
      </c>
      <c r="Q2870">
        <v>0</v>
      </c>
      <c r="R2870">
        <v>-1320057.3400000001</v>
      </c>
      <c r="S2870">
        <v>0</v>
      </c>
      <c r="T2870">
        <v>-2530541.7400000002</v>
      </c>
      <c r="U2870">
        <v>0</v>
      </c>
      <c r="V2870">
        <v>-1210484.3999999999</v>
      </c>
      <c r="W2870">
        <v>0</v>
      </c>
      <c r="X2870">
        <v>-1320057.3400000001</v>
      </c>
      <c r="Y2870">
        <v>0</v>
      </c>
      <c r="Z2870">
        <v>-2530541.7400000002</v>
      </c>
      <c r="AA2870">
        <v>0</v>
      </c>
    </row>
    <row r="2871" spans="1:27" ht="15" customHeight="1" x14ac:dyDescent="0.25">
      <c r="A2871" s="37" t="str">
        <f t="shared" si="132"/>
        <v>LEFE306.1</v>
      </c>
      <c r="B2871" s="37">
        <f>VLOOKUP(L2871,Mapping!D:F,3,0)</f>
        <v>6.1</v>
      </c>
      <c r="C2871" s="37" t="str">
        <f>VLOOKUP(L2871,Mapping!D:G,4,0)</f>
        <v>Accrual</v>
      </c>
      <c r="D2871" s="38">
        <f t="shared" si="133"/>
        <v>-0.56674317900000004</v>
      </c>
      <c r="E2871" s="38">
        <f t="shared" si="134"/>
        <v>-1.177275155</v>
      </c>
      <c r="F2871" s="37">
        <f>VLOOKUP(L2871,Mapping!D:H,5,0)</f>
        <v>0</v>
      </c>
      <c r="G2871" t="s">
        <v>562</v>
      </c>
      <c r="H2871" t="s">
        <v>2112</v>
      </c>
      <c r="I2871" t="s">
        <v>2701</v>
      </c>
      <c r="J2871">
        <v>550000</v>
      </c>
      <c r="K2871" t="s">
        <v>666</v>
      </c>
      <c r="L2871">
        <v>553202</v>
      </c>
      <c r="M2871">
        <v>0</v>
      </c>
      <c r="N2871" t="s">
        <v>678</v>
      </c>
      <c r="O2871" t="s">
        <v>565</v>
      </c>
      <c r="P2871">
        <v>-6105319.7599999998</v>
      </c>
      <c r="Q2871">
        <v>0</v>
      </c>
      <c r="R2871">
        <v>-5667431.79</v>
      </c>
      <c r="S2871">
        <v>0</v>
      </c>
      <c r="T2871">
        <v>-11772751.550000001</v>
      </c>
      <c r="U2871">
        <v>0</v>
      </c>
      <c r="V2871">
        <v>-6105319.7599999998</v>
      </c>
      <c r="W2871">
        <v>0</v>
      </c>
      <c r="X2871">
        <v>-5667431.79</v>
      </c>
      <c r="Y2871">
        <v>0</v>
      </c>
      <c r="Z2871">
        <v>-11772751.550000001</v>
      </c>
      <c r="AA2871">
        <v>0</v>
      </c>
    </row>
    <row r="2872" spans="1:27" ht="15" customHeight="1" x14ac:dyDescent="0.25">
      <c r="A2872" s="37" t="str">
        <f t="shared" si="132"/>
        <v>LEFE306.1</v>
      </c>
      <c r="B2872" s="37">
        <f>VLOOKUP(L2872,Mapping!D:F,3,0)</f>
        <v>6.1</v>
      </c>
      <c r="C2872" s="37" t="str">
        <f>VLOOKUP(L2872,Mapping!D:G,4,0)</f>
        <v>Accrual</v>
      </c>
      <c r="D2872" s="38">
        <f t="shared" si="133"/>
        <v>0.66260929599999996</v>
      </c>
      <c r="E2872" s="38">
        <f t="shared" si="134"/>
        <v>1.1440420789999999</v>
      </c>
      <c r="F2872" s="37">
        <f>VLOOKUP(L2872,Mapping!D:H,5,0)</f>
        <v>0</v>
      </c>
      <c r="G2872" t="s">
        <v>562</v>
      </c>
      <c r="H2872" t="s">
        <v>2112</v>
      </c>
      <c r="I2872" t="s">
        <v>2701</v>
      </c>
      <c r="J2872">
        <v>550000</v>
      </c>
      <c r="K2872" t="s">
        <v>666</v>
      </c>
      <c r="L2872">
        <v>553208</v>
      </c>
      <c r="M2872">
        <v>0</v>
      </c>
      <c r="N2872" t="s">
        <v>679</v>
      </c>
      <c r="O2872" t="s">
        <v>565</v>
      </c>
      <c r="P2872">
        <v>0</v>
      </c>
      <c r="Q2872">
        <v>4814327.83</v>
      </c>
      <c r="R2872">
        <v>0</v>
      </c>
      <c r="S2872">
        <v>6626092.96</v>
      </c>
      <c r="T2872">
        <v>0</v>
      </c>
      <c r="U2872">
        <v>11440420.789999999</v>
      </c>
      <c r="V2872">
        <v>0</v>
      </c>
      <c r="W2872">
        <v>4814327.83</v>
      </c>
      <c r="X2872">
        <v>0</v>
      </c>
      <c r="Y2872">
        <v>6626092.96</v>
      </c>
      <c r="Z2872">
        <v>0</v>
      </c>
      <c r="AA2872">
        <v>11440420.789999999</v>
      </c>
    </row>
    <row r="2873" spans="1:27" ht="15" customHeight="1" x14ac:dyDescent="0.25">
      <c r="A2873" s="37" t="str">
        <f t="shared" si="132"/>
        <v>LEFE30Ignore</v>
      </c>
      <c r="B2873" s="37" t="str">
        <f>VLOOKUP(L2873,Mapping!D:F,3,0)</f>
        <v>Ignore</v>
      </c>
      <c r="C2873" s="37" t="str">
        <f>VLOOKUP(L2873,Mapping!D:G,4,0)</f>
        <v>Mirror</v>
      </c>
      <c r="D2873" s="38">
        <f t="shared" si="133"/>
        <v>-1.209363E-3</v>
      </c>
      <c r="E2873" s="38">
        <f t="shared" si="134"/>
        <v>-1.209363E-3</v>
      </c>
      <c r="F2873" s="37">
        <f>VLOOKUP(L2873,Mapping!D:H,5,0)</f>
        <v>0</v>
      </c>
      <c r="G2873" t="s">
        <v>562</v>
      </c>
      <c r="H2873" t="s">
        <v>2112</v>
      </c>
      <c r="I2873" t="s">
        <v>2701</v>
      </c>
      <c r="J2873">
        <v>550000</v>
      </c>
      <c r="K2873" t="s">
        <v>666</v>
      </c>
      <c r="L2873">
        <v>553213</v>
      </c>
      <c r="M2873">
        <v>0</v>
      </c>
      <c r="N2873" t="s">
        <v>680</v>
      </c>
      <c r="O2873" t="s">
        <v>565</v>
      </c>
      <c r="P2873">
        <v>0</v>
      </c>
      <c r="Q2873">
        <v>0</v>
      </c>
      <c r="R2873">
        <v>-12093.63</v>
      </c>
      <c r="S2873">
        <v>0</v>
      </c>
      <c r="T2873">
        <v>-12093.63</v>
      </c>
      <c r="U2873">
        <v>0</v>
      </c>
      <c r="V2873">
        <v>0</v>
      </c>
      <c r="W2873">
        <v>0</v>
      </c>
      <c r="X2873">
        <v>-12093.63</v>
      </c>
      <c r="Y2873">
        <v>0</v>
      </c>
      <c r="Z2873">
        <v>-12093.63</v>
      </c>
      <c r="AA2873">
        <v>0</v>
      </c>
    </row>
    <row r="2874" spans="1:27" ht="15" customHeight="1" x14ac:dyDescent="0.25">
      <c r="A2874" s="37" t="str">
        <f t="shared" si="132"/>
        <v>LEFE30Ignore</v>
      </c>
      <c r="B2874" s="37" t="str">
        <f>VLOOKUP(L2874,Mapping!D:F,3,0)</f>
        <v>Ignore</v>
      </c>
      <c r="C2874" s="37" t="str">
        <f>VLOOKUP(L2874,Mapping!D:G,4,0)</f>
        <v>Mirror</v>
      </c>
      <c r="D2874" s="38">
        <f t="shared" si="133"/>
        <v>-6.9795900000000006E-4</v>
      </c>
      <c r="E2874" s="38">
        <f t="shared" si="134"/>
        <v>-2.0248470000000002E-3</v>
      </c>
      <c r="F2874" s="37">
        <f>VLOOKUP(L2874,Mapping!D:H,5,0)</f>
        <v>0</v>
      </c>
      <c r="G2874" t="s">
        <v>562</v>
      </c>
      <c r="H2874" t="s">
        <v>2112</v>
      </c>
      <c r="I2874" t="s">
        <v>2701</v>
      </c>
      <c r="J2874">
        <v>550000</v>
      </c>
      <c r="K2874" t="s">
        <v>666</v>
      </c>
      <c r="L2874">
        <v>553219</v>
      </c>
      <c r="M2874">
        <v>0</v>
      </c>
      <c r="N2874" t="s">
        <v>865</v>
      </c>
      <c r="O2874" t="s">
        <v>565</v>
      </c>
      <c r="P2874">
        <v>-13268.88</v>
      </c>
      <c r="Q2874">
        <v>0</v>
      </c>
      <c r="R2874">
        <v>-6979.59</v>
      </c>
      <c r="S2874">
        <v>0</v>
      </c>
      <c r="T2874">
        <v>-20248.47</v>
      </c>
      <c r="U2874">
        <v>0</v>
      </c>
      <c r="V2874">
        <v>-13268.88</v>
      </c>
      <c r="W2874">
        <v>0</v>
      </c>
      <c r="X2874">
        <v>-6979.59</v>
      </c>
      <c r="Y2874">
        <v>0</v>
      </c>
      <c r="Z2874">
        <v>-20248.47</v>
      </c>
      <c r="AA2874">
        <v>0</v>
      </c>
    </row>
    <row r="2875" spans="1:27" ht="15" customHeight="1" x14ac:dyDescent="0.25">
      <c r="A2875" s="37" t="str">
        <f t="shared" si="132"/>
        <v>LEFE306.1a</v>
      </c>
      <c r="B2875" s="37" t="str">
        <f>VLOOKUP(L2875,Mapping!D:F,3,0)</f>
        <v>6.1a</v>
      </c>
      <c r="C2875" s="37" t="str">
        <f>VLOOKUP(L2875,Mapping!D:G,4,0)</f>
        <v>Accrual</v>
      </c>
      <c r="D2875" s="38">
        <f t="shared" si="133"/>
        <v>-6.8053759999999993E-3</v>
      </c>
      <c r="E2875" s="38">
        <f t="shared" si="134"/>
        <v>-1.3925661000000002E-2</v>
      </c>
      <c r="F2875" s="37">
        <f>VLOOKUP(L2875,Mapping!D:H,5,0)</f>
        <v>0</v>
      </c>
      <c r="G2875" t="s">
        <v>562</v>
      </c>
      <c r="H2875" t="s">
        <v>2112</v>
      </c>
      <c r="I2875" t="s">
        <v>2701</v>
      </c>
      <c r="J2875">
        <v>550000</v>
      </c>
      <c r="K2875" t="s">
        <v>666</v>
      </c>
      <c r="L2875">
        <v>554526</v>
      </c>
      <c r="M2875">
        <v>0</v>
      </c>
      <c r="N2875" t="s">
        <v>681</v>
      </c>
      <c r="O2875" t="s">
        <v>565</v>
      </c>
      <c r="P2875">
        <v>-71202.850000000006</v>
      </c>
      <c r="Q2875">
        <v>0</v>
      </c>
      <c r="R2875">
        <v>-68053.759999999995</v>
      </c>
      <c r="S2875">
        <v>0</v>
      </c>
      <c r="T2875">
        <v>-139256.61000000002</v>
      </c>
      <c r="U2875">
        <v>0</v>
      </c>
      <c r="V2875">
        <v>-71202.850000000006</v>
      </c>
      <c r="W2875">
        <v>0</v>
      </c>
      <c r="X2875">
        <v>-68053.759999999995</v>
      </c>
      <c r="Y2875">
        <v>0</v>
      </c>
      <c r="Z2875">
        <v>-139256.61000000002</v>
      </c>
      <c r="AA2875">
        <v>0</v>
      </c>
    </row>
    <row r="2876" spans="1:27" ht="15" customHeight="1" x14ac:dyDescent="0.25">
      <c r="A2876" s="37" t="str">
        <f t="shared" si="132"/>
        <v>LEFE30Ignore</v>
      </c>
      <c r="B2876" s="37" t="str">
        <f>VLOOKUP(L2876,Mapping!D:F,3,0)</f>
        <v>Ignore</v>
      </c>
      <c r="C2876" s="37" t="str">
        <f>VLOOKUP(L2876,Mapping!D:G,4,0)</f>
        <v>Mirror</v>
      </c>
      <c r="D2876" s="38">
        <f t="shared" si="133"/>
        <v>-3.1740979999999998E-3</v>
      </c>
      <c r="E2876" s="38">
        <f t="shared" si="134"/>
        <v>-3.3218359999999999E-3</v>
      </c>
      <c r="F2876" s="37">
        <f>VLOOKUP(L2876,Mapping!D:H,5,0)</f>
        <v>0</v>
      </c>
      <c r="G2876" t="s">
        <v>562</v>
      </c>
      <c r="H2876" t="s">
        <v>2112</v>
      </c>
      <c r="I2876" t="s">
        <v>2701</v>
      </c>
      <c r="J2876">
        <v>550000</v>
      </c>
      <c r="K2876" t="s">
        <v>666</v>
      </c>
      <c r="L2876">
        <v>554527</v>
      </c>
      <c r="M2876">
        <v>0</v>
      </c>
      <c r="N2876" t="s">
        <v>682</v>
      </c>
      <c r="O2876" t="s">
        <v>565</v>
      </c>
      <c r="P2876">
        <v>-1477.38</v>
      </c>
      <c r="Q2876">
        <v>0</v>
      </c>
      <c r="R2876">
        <v>-31740.98</v>
      </c>
      <c r="S2876">
        <v>0</v>
      </c>
      <c r="T2876">
        <v>-33218.36</v>
      </c>
      <c r="U2876">
        <v>0</v>
      </c>
      <c r="V2876">
        <v>-1477.38</v>
      </c>
      <c r="W2876">
        <v>0</v>
      </c>
      <c r="X2876">
        <v>-31740.98</v>
      </c>
      <c r="Y2876">
        <v>0</v>
      </c>
      <c r="Z2876">
        <v>-33218.36</v>
      </c>
      <c r="AA2876">
        <v>0</v>
      </c>
    </row>
    <row r="2877" spans="1:27" ht="15" customHeight="1" x14ac:dyDescent="0.25">
      <c r="A2877" s="37" t="str">
        <f t="shared" si="132"/>
        <v>LEFE30Ignore</v>
      </c>
      <c r="B2877" s="37" t="str">
        <f>VLOOKUP(L2877,Mapping!D:F,3,0)</f>
        <v>Ignore</v>
      </c>
      <c r="C2877" s="37" t="str">
        <f>VLOOKUP(L2877,Mapping!D:G,4,0)</f>
        <v>Mirror</v>
      </c>
      <c r="D2877" s="38">
        <f t="shared" si="133"/>
        <v>-5.7204399999999996E-4</v>
      </c>
      <c r="E2877" s="38">
        <f t="shared" si="134"/>
        <v>-2.0020820000000001E-3</v>
      </c>
      <c r="F2877" s="37">
        <f>VLOOKUP(L2877,Mapping!D:H,5,0)</f>
        <v>0</v>
      </c>
      <c r="G2877" t="s">
        <v>562</v>
      </c>
      <c r="H2877" t="s">
        <v>2112</v>
      </c>
      <c r="I2877" t="s">
        <v>2701</v>
      </c>
      <c r="J2877">
        <v>550000</v>
      </c>
      <c r="K2877" t="s">
        <v>666</v>
      </c>
      <c r="L2877">
        <v>555104</v>
      </c>
      <c r="M2877">
        <v>0</v>
      </c>
      <c r="N2877" t="s">
        <v>683</v>
      </c>
      <c r="O2877" t="s">
        <v>565</v>
      </c>
      <c r="P2877">
        <v>-14300.38</v>
      </c>
      <c r="Q2877">
        <v>0</v>
      </c>
      <c r="R2877">
        <v>-5720.44</v>
      </c>
      <c r="S2877">
        <v>0</v>
      </c>
      <c r="T2877">
        <v>-20020.82</v>
      </c>
      <c r="U2877">
        <v>0</v>
      </c>
      <c r="V2877">
        <v>-14300.38</v>
      </c>
      <c r="W2877">
        <v>0</v>
      </c>
      <c r="X2877">
        <v>-5720.44</v>
      </c>
      <c r="Y2877">
        <v>0</v>
      </c>
      <c r="Z2877">
        <v>-20020.82</v>
      </c>
      <c r="AA2877">
        <v>0</v>
      </c>
    </row>
    <row r="2878" spans="1:27" ht="15" customHeight="1" x14ac:dyDescent="0.25">
      <c r="A2878" s="37" t="str">
        <f t="shared" si="132"/>
        <v>LEFE306.1</v>
      </c>
      <c r="B2878" s="37">
        <f>VLOOKUP(L2878,Mapping!D:F,3,0)</f>
        <v>6.1</v>
      </c>
      <c r="C2878" s="37" t="str">
        <f>VLOOKUP(L2878,Mapping!D:G,4,0)</f>
        <v>Accrual</v>
      </c>
      <c r="D2878" s="38">
        <f t="shared" si="133"/>
        <v>-0.66034914499999997</v>
      </c>
      <c r="E2878" s="38">
        <f t="shared" si="134"/>
        <v>-1.1417819279999999</v>
      </c>
      <c r="F2878" s="37">
        <f>VLOOKUP(L2878,Mapping!D:H,5,0)</f>
        <v>0</v>
      </c>
      <c r="G2878" t="s">
        <v>562</v>
      </c>
      <c r="H2878" t="s">
        <v>2112</v>
      </c>
      <c r="I2878" t="s">
        <v>2701</v>
      </c>
      <c r="J2878">
        <v>550000</v>
      </c>
      <c r="K2878" t="s">
        <v>666</v>
      </c>
      <c r="L2878">
        <v>555157</v>
      </c>
      <c r="M2878">
        <v>0</v>
      </c>
      <c r="N2878" t="s">
        <v>684</v>
      </c>
      <c r="O2878" t="s">
        <v>565</v>
      </c>
      <c r="P2878">
        <v>-4814327.83</v>
      </c>
      <c r="Q2878">
        <v>0</v>
      </c>
      <c r="R2878">
        <v>-6603491.4500000002</v>
      </c>
      <c r="S2878">
        <v>0</v>
      </c>
      <c r="T2878">
        <v>-11417819.279999999</v>
      </c>
      <c r="U2878">
        <v>0</v>
      </c>
      <c r="V2878">
        <v>-4814327.83</v>
      </c>
      <c r="W2878">
        <v>0</v>
      </c>
      <c r="X2878">
        <v>-6603491.4500000002</v>
      </c>
      <c r="Y2878">
        <v>0</v>
      </c>
      <c r="Z2878">
        <v>-11417819.279999999</v>
      </c>
      <c r="AA2878">
        <v>0</v>
      </c>
    </row>
    <row r="2879" spans="1:27" ht="15" customHeight="1" x14ac:dyDescent="0.25">
      <c r="A2879" s="37" t="str">
        <f t="shared" si="132"/>
        <v>LEFE306.1</v>
      </c>
      <c r="B2879" s="37">
        <f>VLOOKUP(L2879,Mapping!D:F,3,0)</f>
        <v>6.1</v>
      </c>
      <c r="C2879" s="37" t="str">
        <f>VLOOKUP(L2879,Mapping!D:G,4,0)</f>
        <v>Accrual</v>
      </c>
      <c r="D2879" s="38">
        <f t="shared" si="133"/>
        <v>-2.2601509999999997E-3</v>
      </c>
      <c r="E2879" s="38">
        <f t="shared" si="134"/>
        <v>-2.2601509999999997E-3</v>
      </c>
      <c r="F2879" s="37">
        <f>VLOOKUP(L2879,Mapping!D:H,5,0)</f>
        <v>0</v>
      </c>
      <c r="G2879" t="s">
        <v>562</v>
      </c>
      <c r="H2879" t="s">
        <v>2112</v>
      </c>
      <c r="I2879" t="s">
        <v>2701</v>
      </c>
      <c r="J2879">
        <v>550000</v>
      </c>
      <c r="K2879" t="s">
        <v>666</v>
      </c>
      <c r="L2879">
        <v>555159</v>
      </c>
      <c r="M2879">
        <v>0</v>
      </c>
      <c r="N2879" t="s">
        <v>2813</v>
      </c>
      <c r="O2879" t="s">
        <v>565</v>
      </c>
      <c r="P2879">
        <v>0</v>
      </c>
      <c r="Q2879">
        <v>0</v>
      </c>
      <c r="R2879">
        <v>-22601.51</v>
      </c>
      <c r="S2879">
        <v>0</v>
      </c>
      <c r="T2879">
        <v>-22601.51</v>
      </c>
      <c r="U2879">
        <v>0</v>
      </c>
      <c r="V2879">
        <v>0</v>
      </c>
      <c r="W2879">
        <v>0</v>
      </c>
      <c r="X2879">
        <v>-22601.51</v>
      </c>
      <c r="Y2879">
        <v>0</v>
      </c>
      <c r="Z2879">
        <v>-22601.51</v>
      </c>
      <c r="AA2879">
        <v>0</v>
      </c>
    </row>
    <row r="2880" spans="1:27" ht="15" customHeight="1" x14ac:dyDescent="0.25">
      <c r="A2880" s="37" t="str">
        <f t="shared" si="132"/>
        <v>LEFE30Ignore</v>
      </c>
      <c r="B2880" s="37" t="str">
        <f>VLOOKUP(L2880,Mapping!D:F,3,0)</f>
        <v>Ignore</v>
      </c>
      <c r="C2880" s="37" t="str">
        <f>VLOOKUP(L2880,Mapping!D:G,4,0)</f>
        <v>Mirror</v>
      </c>
      <c r="D2880" s="38">
        <f t="shared" si="133"/>
        <v>-2.9836619999999998E-3</v>
      </c>
      <c r="E2880" s="38">
        <f t="shared" si="134"/>
        <v>-3.2745017000000001E-2</v>
      </c>
      <c r="F2880" s="37">
        <f>VLOOKUP(L2880,Mapping!D:H,5,0)</f>
        <v>0</v>
      </c>
      <c r="G2880" t="s">
        <v>562</v>
      </c>
      <c r="H2880" t="s">
        <v>2112</v>
      </c>
      <c r="I2880" t="s">
        <v>2701</v>
      </c>
      <c r="J2880">
        <v>550000</v>
      </c>
      <c r="K2880" t="s">
        <v>666</v>
      </c>
      <c r="L2880">
        <v>555204</v>
      </c>
      <c r="M2880">
        <v>0</v>
      </c>
      <c r="N2880" t="s">
        <v>685</v>
      </c>
      <c r="O2880" t="s">
        <v>565</v>
      </c>
      <c r="P2880">
        <v>-297613.55</v>
      </c>
      <c r="Q2880">
        <v>0</v>
      </c>
      <c r="R2880">
        <v>-29836.62</v>
      </c>
      <c r="S2880">
        <v>0</v>
      </c>
      <c r="T2880">
        <v>-327450.17</v>
      </c>
      <c r="U2880">
        <v>0</v>
      </c>
      <c r="V2880">
        <v>-297613.55</v>
      </c>
      <c r="W2880">
        <v>0</v>
      </c>
      <c r="X2880">
        <v>-29836.62</v>
      </c>
      <c r="Y2880">
        <v>0</v>
      </c>
      <c r="Z2880">
        <v>-327450.17</v>
      </c>
      <c r="AA2880">
        <v>0</v>
      </c>
    </row>
    <row r="2881" spans="1:27" ht="15" customHeight="1" x14ac:dyDescent="0.25">
      <c r="A2881" s="37" t="str">
        <f t="shared" si="132"/>
        <v>LEFE306.1a</v>
      </c>
      <c r="B2881" s="37" t="str">
        <f>VLOOKUP(L2881,Mapping!D:F,3,0)</f>
        <v>6.1a</v>
      </c>
      <c r="C2881" s="37" t="str">
        <f>VLOOKUP(L2881,Mapping!D:G,4,0)</f>
        <v>Accrual</v>
      </c>
      <c r="D2881" s="38">
        <f t="shared" si="133"/>
        <v>-7.3867312000000004E-2</v>
      </c>
      <c r="E2881" s="38">
        <f t="shared" si="134"/>
        <v>-0.15076911900000001</v>
      </c>
      <c r="F2881" s="37">
        <f>VLOOKUP(L2881,Mapping!D:H,5,0)</f>
        <v>0</v>
      </c>
      <c r="G2881" t="s">
        <v>562</v>
      </c>
      <c r="H2881" t="s">
        <v>2112</v>
      </c>
      <c r="I2881" t="s">
        <v>2701</v>
      </c>
      <c r="J2881">
        <v>550000</v>
      </c>
      <c r="K2881" t="s">
        <v>666</v>
      </c>
      <c r="L2881">
        <v>555597</v>
      </c>
      <c r="M2881">
        <v>0</v>
      </c>
      <c r="N2881" t="s">
        <v>686</v>
      </c>
      <c r="O2881" t="s">
        <v>565</v>
      </c>
      <c r="P2881">
        <v>-769018.07</v>
      </c>
      <c r="Q2881">
        <v>0</v>
      </c>
      <c r="R2881">
        <v>-738673.12</v>
      </c>
      <c r="S2881">
        <v>0</v>
      </c>
      <c r="T2881">
        <v>-1507691.19</v>
      </c>
      <c r="U2881">
        <v>0</v>
      </c>
      <c r="V2881">
        <v>-769018.07</v>
      </c>
      <c r="W2881">
        <v>0</v>
      </c>
      <c r="X2881">
        <v>-738673.12</v>
      </c>
      <c r="Y2881">
        <v>0</v>
      </c>
      <c r="Z2881">
        <v>-1507691.19</v>
      </c>
      <c r="AA2881">
        <v>0</v>
      </c>
    </row>
    <row r="2882" spans="1:27" ht="15" customHeight="1" x14ac:dyDescent="0.25">
      <c r="A2882" s="37" t="str">
        <f t="shared" si="132"/>
        <v>LEFE306.1a</v>
      </c>
      <c r="B2882" s="37" t="str">
        <f>VLOOKUP(L2882,Mapping!D:F,3,0)</f>
        <v>6.1a</v>
      </c>
      <c r="C2882" s="37" t="str">
        <f>VLOOKUP(L2882,Mapping!D:G,4,0)</f>
        <v>Accrual</v>
      </c>
      <c r="D2882" s="38">
        <f t="shared" si="133"/>
        <v>-7.3867312000000004E-2</v>
      </c>
      <c r="E2882" s="38">
        <f t="shared" si="134"/>
        <v>-0.15076911900000001</v>
      </c>
      <c r="F2882" s="37">
        <f>VLOOKUP(L2882,Mapping!D:H,5,0)</f>
        <v>0</v>
      </c>
      <c r="G2882" t="s">
        <v>562</v>
      </c>
      <c r="H2882" t="s">
        <v>2112</v>
      </c>
      <c r="I2882" t="s">
        <v>2701</v>
      </c>
      <c r="J2882">
        <v>550000</v>
      </c>
      <c r="K2882" t="s">
        <v>666</v>
      </c>
      <c r="L2882">
        <v>555598</v>
      </c>
      <c r="M2882">
        <v>0</v>
      </c>
      <c r="N2882" t="s">
        <v>687</v>
      </c>
      <c r="O2882" t="s">
        <v>565</v>
      </c>
      <c r="P2882">
        <v>-769018.07</v>
      </c>
      <c r="Q2882">
        <v>0</v>
      </c>
      <c r="R2882">
        <v>-738673.12</v>
      </c>
      <c r="S2882">
        <v>0</v>
      </c>
      <c r="T2882">
        <v>-1507691.19</v>
      </c>
      <c r="U2882">
        <v>0</v>
      </c>
      <c r="V2882">
        <v>-769018.07</v>
      </c>
      <c r="W2882">
        <v>0</v>
      </c>
      <c r="X2882">
        <v>-738673.12</v>
      </c>
      <c r="Y2882">
        <v>0</v>
      </c>
      <c r="Z2882">
        <v>-1507691.19</v>
      </c>
      <c r="AA2882">
        <v>0</v>
      </c>
    </row>
    <row r="2883" spans="1:27" ht="15" customHeight="1" x14ac:dyDescent="0.25">
      <c r="A2883" s="37" t="str">
        <f t="shared" si="132"/>
        <v>LEFE306.1a</v>
      </c>
      <c r="B2883" s="37" t="str">
        <f>VLOOKUP(L2883,Mapping!D:F,3,0)</f>
        <v>6.1a</v>
      </c>
      <c r="C2883" s="37" t="str">
        <f>VLOOKUP(L2883,Mapping!D:G,4,0)</f>
        <v>Accrual</v>
      </c>
      <c r="D2883" s="38">
        <f t="shared" si="133"/>
        <v>1.1157E-4</v>
      </c>
      <c r="E2883" s="38">
        <f t="shared" si="134"/>
        <v>2.2356500000000001E-4</v>
      </c>
      <c r="F2883" s="37">
        <f>VLOOKUP(L2883,Mapping!D:H,5,0)</f>
        <v>0</v>
      </c>
      <c r="G2883" t="s">
        <v>562</v>
      </c>
      <c r="H2883" t="s">
        <v>2112</v>
      </c>
      <c r="I2883" t="s">
        <v>2701</v>
      </c>
      <c r="J2883">
        <v>550000</v>
      </c>
      <c r="K2883" t="s">
        <v>666</v>
      </c>
      <c r="L2883">
        <v>555599</v>
      </c>
      <c r="M2883">
        <v>0</v>
      </c>
      <c r="N2883" t="s">
        <v>688</v>
      </c>
      <c r="O2883" t="s">
        <v>565</v>
      </c>
      <c r="P2883">
        <v>0</v>
      </c>
      <c r="Q2883">
        <v>1119.95</v>
      </c>
      <c r="R2883">
        <v>0</v>
      </c>
      <c r="S2883">
        <v>1115.7</v>
      </c>
      <c r="T2883">
        <v>0</v>
      </c>
      <c r="U2883">
        <v>2235.65</v>
      </c>
      <c r="V2883">
        <v>0</v>
      </c>
      <c r="W2883">
        <v>1119.95</v>
      </c>
      <c r="X2883">
        <v>0</v>
      </c>
      <c r="Y2883">
        <v>1115.7</v>
      </c>
      <c r="Z2883">
        <v>0</v>
      </c>
      <c r="AA2883">
        <v>2235.65</v>
      </c>
    </row>
    <row r="2884" spans="1:27" ht="15" customHeight="1" x14ac:dyDescent="0.25">
      <c r="A2884" s="37" t="str">
        <f t="shared" ref="A2884:A2947" si="135">H2884&amp;B2884</f>
        <v>LEFE306.1a</v>
      </c>
      <c r="B2884" s="37" t="str">
        <f>VLOOKUP(L2884,Mapping!D:F,3,0)</f>
        <v>6.1a</v>
      </c>
      <c r="C2884" s="37" t="str">
        <f>VLOOKUP(L2884,Mapping!D:G,4,0)</f>
        <v>Accrual</v>
      </c>
      <c r="D2884" s="38">
        <f t="shared" ref="D2884:D2947" si="136">(X2884+Y2884)/10000000</f>
        <v>1.1157E-4</v>
      </c>
      <c r="E2884" s="38">
        <f t="shared" ref="E2884:E2947" si="137">(Z2884+AA2884)/10000000</f>
        <v>2.2356500000000001E-4</v>
      </c>
      <c r="F2884" s="37">
        <f>VLOOKUP(L2884,Mapping!D:H,5,0)</f>
        <v>0</v>
      </c>
      <c r="G2884" t="s">
        <v>562</v>
      </c>
      <c r="H2884" t="s">
        <v>2112</v>
      </c>
      <c r="I2884" t="s">
        <v>2701</v>
      </c>
      <c r="J2884">
        <v>550000</v>
      </c>
      <c r="K2884" t="s">
        <v>666</v>
      </c>
      <c r="L2884">
        <v>555600</v>
      </c>
      <c r="M2884">
        <v>0</v>
      </c>
      <c r="N2884" t="s">
        <v>689</v>
      </c>
      <c r="O2884" t="s">
        <v>565</v>
      </c>
      <c r="P2884">
        <v>0</v>
      </c>
      <c r="Q2884">
        <v>1119.95</v>
      </c>
      <c r="R2884">
        <v>0</v>
      </c>
      <c r="S2884">
        <v>1115.7</v>
      </c>
      <c r="T2884">
        <v>0</v>
      </c>
      <c r="U2884">
        <v>2235.65</v>
      </c>
      <c r="V2884">
        <v>0</v>
      </c>
      <c r="W2884">
        <v>1119.95</v>
      </c>
      <c r="X2884">
        <v>0</v>
      </c>
      <c r="Y2884">
        <v>1115.7</v>
      </c>
      <c r="Z2884">
        <v>0</v>
      </c>
      <c r="AA2884">
        <v>2235.65</v>
      </c>
    </row>
    <row r="2885" spans="1:27" ht="15" customHeight="1" x14ac:dyDescent="0.25">
      <c r="A2885" s="37" t="str">
        <f t="shared" si="135"/>
        <v>LEFE30Ignore</v>
      </c>
      <c r="B2885" s="37" t="str">
        <f>VLOOKUP(L2885,Mapping!D:F,3,0)</f>
        <v>Ignore</v>
      </c>
      <c r="C2885" s="37" t="str">
        <f>VLOOKUP(L2885,Mapping!D:G,4,0)</f>
        <v>Mirror</v>
      </c>
      <c r="D2885" s="38">
        <f t="shared" si="136"/>
        <v>0</v>
      </c>
      <c r="E2885" s="38">
        <f t="shared" si="137"/>
        <v>-5.1256000000000005E-5</v>
      </c>
      <c r="F2885" s="37">
        <f>VLOOKUP(L2885,Mapping!D:H,5,0)</f>
        <v>0</v>
      </c>
      <c r="G2885" t="s">
        <v>562</v>
      </c>
      <c r="H2885" t="s">
        <v>2112</v>
      </c>
      <c r="I2885" t="s">
        <v>2701</v>
      </c>
      <c r="J2885">
        <v>550000</v>
      </c>
      <c r="K2885" t="s">
        <v>666</v>
      </c>
      <c r="L2885">
        <v>556421</v>
      </c>
      <c r="M2885">
        <v>0</v>
      </c>
      <c r="N2885" t="s">
        <v>690</v>
      </c>
      <c r="O2885" t="s">
        <v>565</v>
      </c>
      <c r="P2885">
        <v>-512.56000000000006</v>
      </c>
      <c r="Q2885">
        <v>0</v>
      </c>
      <c r="R2885">
        <v>0</v>
      </c>
      <c r="S2885">
        <v>0</v>
      </c>
      <c r="T2885">
        <v>-512.56000000000006</v>
      </c>
      <c r="U2885">
        <v>0</v>
      </c>
      <c r="V2885">
        <v>-512.56000000000006</v>
      </c>
      <c r="W2885">
        <v>0</v>
      </c>
      <c r="X2885">
        <v>0</v>
      </c>
      <c r="Y2885">
        <v>0</v>
      </c>
      <c r="Z2885">
        <v>-512.56000000000006</v>
      </c>
      <c r="AA2885">
        <v>0</v>
      </c>
    </row>
    <row r="2886" spans="1:27" ht="15" customHeight="1" x14ac:dyDescent="0.25">
      <c r="A2886" s="37" t="str">
        <f t="shared" si="135"/>
        <v>LEFE306.2</v>
      </c>
      <c r="B2886" s="37">
        <f>VLOOKUP(L2886,Mapping!D:F,3,0)</f>
        <v>6.2</v>
      </c>
      <c r="C2886" s="37" t="str">
        <f>VLOOKUP(L2886,Mapping!D:G,4,0)</f>
        <v>Accrual</v>
      </c>
      <c r="D2886" s="38">
        <f t="shared" si="136"/>
        <v>-0.82074917199999997</v>
      </c>
      <c r="E2886" s="38">
        <f t="shared" si="137"/>
        <v>-1.675210654</v>
      </c>
      <c r="F2886" s="37">
        <f>VLOOKUP(L2886,Mapping!D:H,5,0)</f>
        <v>0</v>
      </c>
      <c r="G2886" t="s">
        <v>562</v>
      </c>
      <c r="H2886" t="s">
        <v>2112</v>
      </c>
      <c r="I2886" t="s">
        <v>2701</v>
      </c>
      <c r="J2886">
        <v>555100</v>
      </c>
      <c r="K2886" t="s">
        <v>691</v>
      </c>
      <c r="L2886">
        <v>555100</v>
      </c>
      <c r="M2886">
        <v>0</v>
      </c>
      <c r="N2886" t="s">
        <v>692</v>
      </c>
      <c r="O2886" t="s">
        <v>565</v>
      </c>
      <c r="P2886">
        <v>-8544614.8200000003</v>
      </c>
      <c r="Q2886">
        <v>0</v>
      </c>
      <c r="R2886">
        <v>-8207491.7199999997</v>
      </c>
      <c r="S2886">
        <v>0</v>
      </c>
      <c r="T2886">
        <v>-16752106.539999999</v>
      </c>
      <c r="U2886">
        <v>0</v>
      </c>
      <c r="V2886">
        <v>-8544614.8200000003</v>
      </c>
      <c r="W2886">
        <v>0</v>
      </c>
      <c r="X2886">
        <v>-8207491.7199999997</v>
      </c>
      <c r="Y2886">
        <v>0</v>
      </c>
      <c r="Z2886">
        <v>-16752106.539999999</v>
      </c>
      <c r="AA2886">
        <v>0</v>
      </c>
    </row>
    <row r="2887" spans="1:27" ht="15" customHeight="1" x14ac:dyDescent="0.25">
      <c r="A2887" s="37" t="str">
        <f t="shared" si="135"/>
        <v>LEFE306.2</v>
      </c>
      <c r="B2887" s="37">
        <f>VLOOKUP(L2887,Mapping!D:F,3,0)</f>
        <v>6.2</v>
      </c>
      <c r="C2887" s="37" t="str">
        <f>VLOOKUP(L2887,Mapping!D:G,4,0)</f>
        <v>Accrual</v>
      </c>
      <c r="D2887" s="38">
        <f t="shared" si="136"/>
        <v>1.2396569999999999E-3</v>
      </c>
      <c r="E2887" s="38">
        <f t="shared" si="137"/>
        <v>2.4839849999999998E-3</v>
      </c>
      <c r="F2887" s="37">
        <f>VLOOKUP(L2887,Mapping!D:H,5,0)</f>
        <v>0</v>
      </c>
      <c r="G2887" t="s">
        <v>562</v>
      </c>
      <c r="H2887" t="s">
        <v>2112</v>
      </c>
      <c r="I2887" t="s">
        <v>2701</v>
      </c>
      <c r="J2887">
        <v>555100</v>
      </c>
      <c r="K2887" t="s">
        <v>691</v>
      </c>
      <c r="L2887">
        <v>555329</v>
      </c>
      <c r="M2887">
        <v>0</v>
      </c>
      <c r="N2887" t="s">
        <v>693</v>
      </c>
      <c r="O2887" t="s">
        <v>565</v>
      </c>
      <c r="P2887">
        <v>0</v>
      </c>
      <c r="Q2887">
        <v>12443.28</v>
      </c>
      <c r="R2887">
        <v>0</v>
      </c>
      <c r="S2887">
        <v>12396.57</v>
      </c>
      <c r="T2887">
        <v>0</v>
      </c>
      <c r="U2887">
        <v>24839.85</v>
      </c>
      <c r="V2887">
        <v>0</v>
      </c>
      <c r="W2887">
        <v>12443.28</v>
      </c>
      <c r="X2887">
        <v>0</v>
      </c>
      <c r="Y2887">
        <v>12396.57</v>
      </c>
      <c r="Z2887">
        <v>0</v>
      </c>
      <c r="AA2887">
        <v>24839.85</v>
      </c>
    </row>
    <row r="2888" spans="1:27" ht="15" customHeight="1" x14ac:dyDescent="0.25">
      <c r="A2888" s="37" t="str">
        <f t="shared" si="135"/>
        <v>LEGFOFIgnore</v>
      </c>
      <c r="B2888" s="37" t="str">
        <f>VLOOKUP(L2888,Mapping!D:F,3,0)</f>
        <v>Ignore</v>
      </c>
      <c r="C2888" s="37" t="str">
        <f>VLOOKUP(L2888,Mapping!D:G,4,0)</f>
        <v>Ignore</v>
      </c>
      <c r="D2888" s="38">
        <f t="shared" si="136"/>
        <v>-27.618023941000004</v>
      </c>
      <c r="E2888" s="38">
        <f t="shared" si="137"/>
        <v>-62.756593149000004</v>
      </c>
      <c r="F2888" s="37" t="str">
        <f>VLOOKUP(L2888,Mapping!D:H,5,0)</f>
        <v>AUM</v>
      </c>
      <c r="G2888" t="s">
        <v>562</v>
      </c>
      <c r="H2888" t="s">
        <v>2061</v>
      </c>
      <c r="I2888" t="s">
        <v>2062</v>
      </c>
      <c r="J2888">
        <v>105000</v>
      </c>
      <c r="K2888" t="s">
        <v>568</v>
      </c>
      <c r="L2888">
        <v>105110</v>
      </c>
      <c r="M2888">
        <v>0</v>
      </c>
      <c r="N2888" t="s">
        <v>2285</v>
      </c>
      <c r="O2888" t="s">
        <v>565</v>
      </c>
      <c r="P2888">
        <v>-351385692.07999998</v>
      </c>
      <c r="Q2888">
        <v>0</v>
      </c>
      <c r="R2888">
        <v>-276180239.41000003</v>
      </c>
      <c r="S2888">
        <v>0</v>
      </c>
      <c r="T2888">
        <v>-627565931.49000001</v>
      </c>
      <c r="U2888">
        <v>0</v>
      </c>
      <c r="V2888">
        <v>-351385692.07999998</v>
      </c>
      <c r="W2888">
        <v>0</v>
      </c>
      <c r="X2888">
        <v>-276180239.41000003</v>
      </c>
      <c r="Y2888">
        <v>0</v>
      </c>
      <c r="Z2888">
        <v>-627565931.49000001</v>
      </c>
      <c r="AA2888">
        <v>0</v>
      </c>
    </row>
    <row r="2889" spans="1:27" ht="15" customHeight="1" x14ac:dyDescent="0.25">
      <c r="A2889" s="37" t="str">
        <f t="shared" si="135"/>
        <v>LEGFOFIgnore</v>
      </c>
      <c r="B2889" s="37" t="str">
        <f>VLOOKUP(L2889,Mapping!D:F,3,0)</f>
        <v>Ignore</v>
      </c>
      <c r="C2889" s="37" t="str">
        <f>VLOOKUP(L2889,Mapping!D:G,4,0)</f>
        <v>Ignore</v>
      </c>
      <c r="D2889" s="38">
        <f t="shared" si="136"/>
        <v>-5.0000000000000001E-4</v>
      </c>
      <c r="E2889" s="38">
        <f t="shared" si="137"/>
        <v>-1.3000100000000001E-2</v>
      </c>
      <c r="F2889" s="37" t="str">
        <f>VLOOKUP(L2889,Mapping!D:H,5,0)</f>
        <v>AUM</v>
      </c>
      <c r="G2889" t="s">
        <v>562</v>
      </c>
      <c r="H2889" t="s">
        <v>2061</v>
      </c>
      <c r="I2889" t="s">
        <v>2062</v>
      </c>
      <c r="J2889">
        <v>110000</v>
      </c>
      <c r="K2889" t="s">
        <v>570</v>
      </c>
      <c r="L2889">
        <v>110116</v>
      </c>
      <c r="M2889">
        <v>0</v>
      </c>
      <c r="N2889" t="s">
        <v>573</v>
      </c>
      <c r="O2889" t="s">
        <v>565</v>
      </c>
      <c r="P2889">
        <v>-125001</v>
      </c>
      <c r="Q2889">
        <v>0</v>
      </c>
      <c r="R2889">
        <v>-5000</v>
      </c>
      <c r="S2889">
        <v>0</v>
      </c>
      <c r="T2889">
        <v>-130001</v>
      </c>
      <c r="U2889">
        <v>0</v>
      </c>
      <c r="V2889">
        <v>-125001</v>
      </c>
      <c r="W2889">
        <v>0</v>
      </c>
      <c r="X2889">
        <v>-5000</v>
      </c>
      <c r="Y2889">
        <v>0</v>
      </c>
      <c r="Z2889">
        <v>-130001</v>
      </c>
      <c r="AA2889">
        <v>0</v>
      </c>
    </row>
    <row r="2890" spans="1:27" ht="15" customHeight="1" x14ac:dyDescent="0.25">
      <c r="A2890" s="37" t="str">
        <f t="shared" si="135"/>
        <v>LEGFOFIgnore</v>
      </c>
      <c r="B2890" s="37" t="str">
        <f>VLOOKUP(L2890,Mapping!D:F,3,0)</f>
        <v>Ignore</v>
      </c>
      <c r="C2890" s="37" t="str">
        <f>VLOOKUP(L2890,Mapping!D:G,4,0)</f>
        <v>Ignore</v>
      </c>
      <c r="D2890" s="38">
        <f t="shared" si="136"/>
        <v>0</v>
      </c>
      <c r="E2890" s="38">
        <f t="shared" si="137"/>
        <v>-3.1483500000000002E-4</v>
      </c>
      <c r="F2890" s="37" t="str">
        <f>VLOOKUP(L2890,Mapping!D:H,5,0)</f>
        <v>AUM</v>
      </c>
      <c r="G2890" t="s">
        <v>562</v>
      </c>
      <c r="H2890" t="s">
        <v>2061</v>
      </c>
      <c r="I2890" t="s">
        <v>2062</v>
      </c>
      <c r="J2890">
        <v>110000</v>
      </c>
      <c r="K2890" t="s">
        <v>570</v>
      </c>
      <c r="L2890">
        <v>110125</v>
      </c>
      <c r="M2890">
        <v>0</v>
      </c>
      <c r="N2890" t="s">
        <v>1315</v>
      </c>
      <c r="O2890" t="s">
        <v>565</v>
      </c>
      <c r="P2890">
        <v>-3148.35</v>
      </c>
      <c r="Q2890">
        <v>0</v>
      </c>
      <c r="R2890">
        <v>0</v>
      </c>
      <c r="S2890">
        <v>0</v>
      </c>
      <c r="T2890">
        <v>-3148.35</v>
      </c>
      <c r="U2890">
        <v>0</v>
      </c>
      <c r="V2890">
        <v>-3148.35</v>
      </c>
      <c r="W2890">
        <v>0</v>
      </c>
      <c r="X2890">
        <v>0</v>
      </c>
      <c r="Y2890">
        <v>0</v>
      </c>
      <c r="Z2890">
        <v>-3148.35</v>
      </c>
      <c r="AA2890">
        <v>0</v>
      </c>
    </row>
    <row r="2891" spans="1:27" ht="15" customHeight="1" x14ac:dyDescent="0.25">
      <c r="A2891" s="37" t="str">
        <f t="shared" si="135"/>
        <v>LEGFOFIgnore</v>
      </c>
      <c r="B2891" s="37" t="str">
        <f>VLOOKUP(L2891,Mapping!D:F,3,0)</f>
        <v>Ignore</v>
      </c>
      <c r="C2891" s="37" t="str">
        <f>VLOOKUP(L2891,Mapping!D:G,4,0)</f>
        <v>Ignore</v>
      </c>
      <c r="D2891" s="38">
        <f t="shared" si="136"/>
        <v>-0.52190484999999998</v>
      </c>
      <c r="E2891" s="38">
        <f t="shared" si="137"/>
        <v>-1.4157788390000001</v>
      </c>
      <c r="F2891" s="37" t="str">
        <f>VLOOKUP(L2891,Mapping!D:H,5,0)</f>
        <v>AUM</v>
      </c>
      <c r="G2891" t="s">
        <v>562</v>
      </c>
      <c r="H2891" t="s">
        <v>2061</v>
      </c>
      <c r="I2891" t="s">
        <v>2062</v>
      </c>
      <c r="J2891">
        <v>110000</v>
      </c>
      <c r="K2891" t="s">
        <v>570</v>
      </c>
      <c r="L2891">
        <v>110247</v>
      </c>
      <c r="M2891">
        <v>0</v>
      </c>
      <c r="N2891" t="s">
        <v>574</v>
      </c>
      <c r="O2891" t="s">
        <v>565</v>
      </c>
      <c r="P2891">
        <v>-8938739.8900000006</v>
      </c>
      <c r="Q2891">
        <v>0</v>
      </c>
      <c r="R2891">
        <v>-5219048.5</v>
      </c>
      <c r="S2891">
        <v>0</v>
      </c>
      <c r="T2891">
        <v>-14157788.390000001</v>
      </c>
      <c r="U2891">
        <v>0</v>
      </c>
      <c r="V2891">
        <v>-8938739.8900000006</v>
      </c>
      <c r="W2891">
        <v>0</v>
      </c>
      <c r="X2891">
        <v>-5219048.5</v>
      </c>
      <c r="Y2891">
        <v>0</v>
      </c>
      <c r="Z2891">
        <v>-14157788.390000001</v>
      </c>
      <c r="AA2891">
        <v>0</v>
      </c>
    </row>
    <row r="2892" spans="1:27" ht="15" customHeight="1" x14ac:dyDescent="0.25">
      <c r="A2892" s="37" t="str">
        <f t="shared" si="135"/>
        <v>LEGFOFIgnore</v>
      </c>
      <c r="B2892" s="37" t="str">
        <f>VLOOKUP(L2892,Mapping!D:F,3,0)</f>
        <v>Ignore</v>
      </c>
      <c r="C2892" s="37" t="str">
        <f>VLOOKUP(L2892,Mapping!D:G,4,0)</f>
        <v>Ignore</v>
      </c>
      <c r="D2892" s="38">
        <f t="shared" si="136"/>
        <v>-8.01703E-2</v>
      </c>
      <c r="E2892" s="38">
        <f t="shared" si="137"/>
        <v>-4.7120276000000003E-2</v>
      </c>
      <c r="F2892" s="37" t="str">
        <f>VLOOKUP(L2892,Mapping!D:H,5,0)</f>
        <v>AUM</v>
      </c>
      <c r="G2892" t="s">
        <v>562</v>
      </c>
      <c r="H2892" t="s">
        <v>2061</v>
      </c>
      <c r="I2892" t="s">
        <v>2062</v>
      </c>
      <c r="J2892">
        <v>132000</v>
      </c>
      <c r="K2892" t="s">
        <v>575</v>
      </c>
      <c r="L2892">
        <v>132121</v>
      </c>
      <c r="M2892">
        <v>0</v>
      </c>
      <c r="N2892" t="s">
        <v>576</v>
      </c>
      <c r="O2892" t="s">
        <v>565</v>
      </c>
      <c r="P2892">
        <v>0</v>
      </c>
      <c r="Q2892">
        <v>330500.24</v>
      </c>
      <c r="R2892">
        <v>-801703</v>
      </c>
      <c r="S2892">
        <v>0</v>
      </c>
      <c r="T2892">
        <v>-471202.76</v>
      </c>
      <c r="U2892">
        <v>0</v>
      </c>
      <c r="V2892">
        <v>0</v>
      </c>
      <c r="W2892">
        <v>330500.24</v>
      </c>
      <c r="X2892">
        <v>-801703</v>
      </c>
      <c r="Y2892">
        <v>0</v>
      </c>
      <c r="Z2892">
        <v>-471202.76</v>
      </c>
      <c r="AA2892">
        <v>0</v>
      </c>
    </row>
    <row r="2893" spans="1:27" ht="15" customHeight="1" x14ac:dyDescent="0.25">
      <c r="A2893" s="37" t="str">
        <f t="shared" si="135"/>
        <v>LEGFOFIgnore</v>
      </c>
      <c r="B2893" s="37" t="str">
        <f>VLOOKUP(L2893,Mapping!D:F,3,0)</f>
        <v>Ignore</v>
      </c>
      <c r="C2893" s="37" t="str">
        <f>VLOOKUP(L2893,Mapping!D:G,4,0)</f>
        <v>Ignore</v>
      </c>
      <c r="D2893" s="38">
        <f t="shared" si="136"/>
        <v>-2.0000000000000001E-4</v>
      </c>
      <c r="E2893" s="38">
        <f t="shared" si="137"/>
        <v>0</v>
      </c>
      <c r="F2893" s="37" t="str">
        <f>VLOOKUP(L2893,Mapping!D:H,5,0)</f>
        <v>AUM</v>
      </c>
      <c r="G2893" t="s">
        <v>562</v>
      </c>
      <c r="H2893" t="s">
        <v>2061</v>
      </c>
      <c r="I2893" t="s">
        <v>2062</v>
      </c>
      <c r="J2893">
        <v>132000</v>
      </c>
      <c r="K2893" t="s">
        <v>575</v>
      </c>
      <c r="L2893">
        <v>132124</v>
      </c>
      <c r="M2893">
        <v>0</v>
      </c>
      <c r="N2893" t="s">
        <v>577</v>
      </c>
      <c r="O2893" t="s">
        <v>565</v>
      </c>
      <c r="P2893">
        <v>0</v>
      </c>
      <c r="Q2893">
        <v>2000</v>
      </c>
      <c r="R2893">
        <v>-2000</v>
      </c>
      <c r="S2893">
        <v>0</v>
      </c>
      <c r="T2893">
        <v>0</v>
      </c>
      <c r="U2893">
        <v>0</v>
      </c>
      <c r="V2893">
        <v>0</v>
      </c>
      <c r="W2893">
        <v>2000</v>
      </c>
      <c r="X2893">
        <v>-2000</v>
      </c>
      <c r="Y2893">
        <v>0</v>
      </c>
      <c r="Z2893">
        <v>0</v>
      </c>
      <c r="AA2893">
        <v>0</v>
      </c>
    </row>
    <row r="2894" spans="1:27" ht="15" customHeight="1" x14ac:dyDescent="0.25">
      <c r="A2894" s="37" t="str">
        <f t="shared" si="135"/>
        <v>LEGFOFIgnore</v>
      </c>
      <c r="B2894" s="37" t="str">
        <f>VLOOKUP(L2894,Mapping!D:F,3,0)</f>
        <v>Ignore</v>
      </c>
      <c r="C2894" s="37" t="str">
        <f>VLOOKUP(L2894,Mapping!D:G,4,0)</f>
        <v>Ignore</v>
      </c>
      <c r="D2894" s="38">
        <f t="shared" si="136"/>
        <v>-3.1179299999999999E-4</v>
      </c>
      <c r="E2894" s="38">
        <f t="shared" si="137"/>
        <v>-1.6806E-3</v>
      </c>
      <c r="F2894" s="37" t="str">
        <f>VLOOKUP(L2894,Mapping!D:H,5,0)</f>
        <v>AUM</v>
      </c>
      <c r="G2894" t="s">
        <v>562</v>
      </c>
      <c r="H2894" t="s">
        <v>2061</v>
      </c>
      <c r="I2894" t="s">
        <v>2062</v>
      </c>
      <c r="J2894">
        <v>140000</v>
      </c>
      <c r="K2894" t="s">
        <v>579</v>
      </c>
      <c r="L2894">
        <v>140500</v>
      </c>
      <c r="M2894">
        <v>0</v>
      </c>
      <c r="N2894" t="s">
        <v>584</v>
      </c>
      <c r="O2894" t="s">
        <v>565</v>
      </c>
      <c r="P2894">
        <v>-13688.07</v>
      </c>
      <c r="Q2894">
        <v>0</v>
      </c>
      <c r="R2894">
        <v>-3117.93</v>
      </c>
      <c r="S2894">
        <v>0</v>
      </c>
      <c r="T2894">
        <v>-16806</v>
      </c>
      <c r="U2894">
        <v>0</v>
      </c>
      <c r="V2894">
        <v>-13688.07</v>
      </c>
      <c r="W2894">
        <v>0</v>
      </c>
      <c r="X2894">
        <v>-3117.93</v>
      </c>
      <c r="Y2894">
        <v>0</v>
      </c>
      <c r="Z2894">
        <v>-16806</v>
      </c>
      <c r="AA2894">
        <v>0</v>
      </c>
    </row>
    <row r="2895" spans="1:27" ht="15" customHeight="1" x14ac:dyDescent="0.25">
      <c r="A2895" s="37" t="str">
        <f t="shared" si="135"/>
        <v>LEGFOFIgnore</v>
      </c>
      <c r="B2895" s="37" t="str">
        <f>VLOOKUP(L2895,Mapping!D:F,3,0)</f>
        <v>Ignore</v>
      </c>
      <c r="C2895" s="37" t="str">
        <f>VLOOKUP(L2895,Mapping!D:G,4,0)</f>
        <v>Ignore</v>
      </c>
      <c r="D2895" s="38">
        <f t="shared" si="136"/>
        <v>-3.0184639999999998E-3</v>
      </c>
      <c r="E2895" s="38">
        <f t="shared" si="137"/>
        <v>-1.9212317999999999E-2</v>
      </c>
      <c r="F2895" s="37" t="str">
        <f>VLOOKUP(L2895,Mapping!D:H,5,0)</f>
        <v>AUM</v>
      </c>
      <c r="G2895" t="s">
        <v>562</v>
      </c>
      <c r="H2895" t="s">
        <v>2061</v>
      </c>
      <c r="I2895" t="s">
        <v>2062</v>
      </c>
      <c r="J2895">
        <v>140000</v>
      </c>
      <c r="K2895" t="s">
        <v>579</v>
      </c>
      <c r="L2895">
        <v>140551</v>
      </c>
      <c r="M2895">
        <v>0</v>
      </c>
      <c r="N2895" t="s">
        <v>926</v>
      </c>
      <c r="O2895" t="s">
        <v>565</v>
      </c>
      <c r="P2895">
        <v>-161938.54</v>
      </c>
      <c r="Q2895">
        <v>0</v>
      </c>
      <c r="R2895">
        <v>-30184.639999999999</v>
      </c>
      <c r="S2895">
        <v>0</v>
      </c>
      <c r="T2895">
        <v>-192123.18</v>
      </c>
      <c r="U2895">
        <v>0</v>
      </c>
      <c r="V2895">
        <v>-161938.54</v>
      </c>
      <c r="W2895">
        <v>0</v>
      </c>
      <c r="X2895">
        <v>-30184.639999999999</v>
      </c>
      <c r="Y2895">
        <v>0</v>
      </c>
      <c r="Z2895">
        <v>-192123.18</v>
      </c>
      <c r="AA2895">
        <v>0</v>
      </c>
    </row>
    <row r="2896" spans="1:27" ht="15" customHeight="1" x14ac:dyDescent="0.25">
      <c r="A2896" s="37" t="str">
        <f t="shared" si="135"/>
        <v>LEGFOFIgnore</v>
      </c>
      <c r="B2896" s="37" t="str">
        <f>VLOOKUP(L2896,Mapping!D:F,3,0)</f>
        <v>Ignore</v>
      </c>
      <c r="C2896" s="37" t="str">
        <f>VLOOKUP(L2896,Mapping!D:G,4,0)</f>
        <v>Ignore</v>
      </c>
      <c r="D2896" s="38">
        <f t="shared" si="136"/>
        <v>-8.7170300000000004E-4</v>
      </c>
      <c r="E2896" s="38">
        <f t="shared" si="137"/>
        <v>-1.0349840000000001E-3</v>
      </c>
      <c r="F2896" s="37" t="str">
        <f>VLOOKUP(L2896,Mapping!D:H,5,0)</f>
        <v>AUM</v>
      </c>
      <c r="G2896" t="s">
        <v>562</v>
      </c>
      <c r="H2896" t="s">
        <v>2061</v>
      </c>
      <c r="I2896" t="s">
        <v>2062</v>
      </c>
      <c r="J2896">
        <v>152000</v>
      </c>
      <c r="K2896" t="s">
        <v>585</v>
      </c>
      <c r="L2896">
        <v>152248</v>
      </c>
      <c r="M2896">
        <v>0</v>
      </c>
      <c r="N2896" t="s">
        <v>590</v>
      </c>
      <c r="O2896" t="s">
        <v>565</v>
      </c>
      <c r="P2896">
        <v>-1632.81</v>
      </c>
      <c r="Q2896">
        <v>0</v>
      </c>
      <c r="R2896">
        <v>-8717.0300000000007</v>
      </c>
      <c r="S2896">
        <v>0</v>
      </c>
      <c r="T2896">
        <v>-10349.84</v>
      </c>
      <c r="U2896">
        <v>0</v>
      </c>
      <c r="V2896">
        <v>-1632.81</v>
      </c>
      <c r="W2896">
        <v>0</v>
      </c>
      <c r="X2896">
        <v>-8717.0300000000007</v>
      </c>
      <c r="Y2896">
        <v>0</v>
      </c>
      <c r="Z2896">
        <v>-10349.84</v>
      </c>
      <c r="AA2896">
        <v>0</v>
      </c>
    </row>
    <row r="2897" spans="1:27" ht="15" customHeight="1" x14ac:dyDescent="0.25">
      <c r="A2897" s="37" t="str">
        <f t="shared" si="135"/>
        <v>LEGFOFIgnore</v>
      </c>
      <c r="B2897" s="37" t="str">
        <f>VLOOKUP(L2897,Mapping!D:F,3,0)</f>
        <v>Ignore</v>
      </c>
      <c r="C2897" s="37" t="str">
        <f>VLOOKUP(L2897,Mapping!D:G,4,0)</f>
        <v>Ignore</v>
      </c>
      <c r="D2897" s="38">
        <f t="shared" si="136"/>
        <v>-12.110643324</v>
      </c>
      <c r="E2897" s="38">
        <f t="shared" si="137"/>
        <v>-39.969656472000004</v>
      </c>
      <c r="F2897" s="37" t="str">
        <f>VLOOKUP(L2897,Mapping!D:H,5,0)</f>
        <v>AUM</v>
      </c>
      <c r="G2897" t="s">
        <v>562</v>
      </c>
      <c r="H2897" t="s">
        <v>2061</v>
      </c>
      <c r="I2897" t="s">
        <v>2062</v>
      </c>
      <c r="J2897">
        <v>160000</v>
      </c>
      <c r="K2897" t="s">
        <v>591</v>
      </c>
      <c r="L2897">
        <v>161190</v>
      </c>
      <c r="M2897">
        <v>0</v>
      </c>
      <c r="N2897" t="s">
        <v>2286</v>
      </c>
      <c r="O2897" t="s">
        <v>565</v>
      </c>
      <c r="P2897">
        <v>-278590131.48000002</v>
      </c>
      <c r="Q2897">
        <v>0</v>
      </c>
      <c r="R2897">
        <v>-121106433.23999999</v>
      </c>
      <c r="S2897">
        <v>0</v>
      </c>
      <c r="T2897">
        <v>-399696564.72000003</v>
      </c>
      <c r="U2897">
        <v>0</v>
      </c>
      <c r="V2897">
        <v>-278590131.48000002</v>
      </c>
      <c r="W2897">
        <v>0</v>
      </c>
      <c r="X2897">
        <v>-121106433.23999999</v>
      </c>
      <c r="Y2897">
        <v>0</v>
      </c>
      <c r="Z2897">
        <v>-399696564.72000003</v>
      </c>
      <c r="AA2897">
        <v>0</v>
      </c>
    </row>
    <row r="2898" spans="1:27" ht="15" customHeight="1" x14ac:dyDescent="0.25">
      <c r="A2898" s="37" t="str">
        <f t="shared" si="135"/>
        <v>LEGFOFIgnore</v>
      </c>
      <c r="B2898" s="37" t="str">
        <f>VLOOKUP(L2898,Mapping!D:F,3,0)</f>
        <v>Ignore</v>
      </c>
      <c r="C2898" s="37" t="str">
        <f>VLOOKUP(L2898,Mapping!D:G,4,0)</f>
        <v>Ignore</v>
      </c>
      <c r="D2898" s="38">
        <f t="shared" si="136"/>
        <v>7.3453999999999992E-5</v>
      </c>
      <c r="E2898" s="38">
        <f t="shared" si="137"/>
        <v>-1.362E-4</v>
      </c>
      <c r="F2898" s="37" t="str">
        <f>VLOOKUP(L2898,Mapping!D:H,5,0)</f>
        <v>AUM</v>
      </c>
      <c r="G2898" t="s">
        <v>562</v>
      </c>
      <c r="H2898" t="s">
        <v>2061</v>
      </c>
      <c r="I2898" t="s">
        <v>2062</v>
      </c>
      <c r="J2898">
        <v>212000</v>
      </c>
      <c r="K2898" t="s">
        <v>595</v>
      </c>
      <c r="L2898">
        <v>210123</v>
      </c>
      <c r="M2898">
        <v>0</v>
      </c>
      <c r="N2898" t="s">
        <v>1191</v>
      </c>
      <c r="O2898" t="s">
        <v>565</v>
      </c>
      <c r="P2898">
        <v>-2096.54</v>
      </c>
      <c r="Q2898">
        <v>0</v>
      </c>
      <c r="R2898">
        <v>0</v>
      </c>
      <c r="S2898">
        <v>734.54</v>
      </c>
      <c r="T2898">
        <v>-1362</v>
      </c>
      <c r="U2898">
        <v>0</v>
      </c>
      <c r="V2898">
        <v>-2096.54</v>
      </c>
      <c r="W2898">
        <v>0</v>
      </c>
      <c r="X2898">
        <v>0</v>
      </c>
      <c r="Y2898">
        <v>734.54</v>
      </c>
      <c r="Z2898">
        <v>-1362</v>
      </c>
      <c r="AA2898">
        <v>0</v>
      </c>
    </row>
    <row r="2899" spans="1:27" ht="15" customHeight="1" x14ac:dyDescent="0.25">
      <c r="A2899" s="37" t="str">
        <f t="shared" si="135"/>
        <v>LEGFOFIgnore</v>
      </c>
      <c r="B2899" s="37" t="str">
        <f>VLOOKUP(L2899,Mapping!D:F,3,0)</f>
        <v>Ignore</v>
      </c>
      <c r="C2899" s="37" t="str">
        <f>VLOOKUP(L2899,Mapping!D:G,4,0)</f>
        <v>Ignore</v>
      </c>
      <c r="D2899" s="38">
        <f t="shared" si="136"/>
        <v>3.0184639999999998E-3</v>
      </c>
      <c r="E2899" s="38">
        <f t="shared" si="137"/>
        <v>1.9212317999999999E-2</v>
      </c>
      <c r="F2899" s="37" t="str">
        <f>VLOOKUP(L2899,Mapping!D:H,5,0)</f>
        <v>AUM</v>
      </c>
      <c r="G2899" t="s">
        <v>562</v>
      </c>
      <c r="H2899" t="s">
        <v>2061</v>
      </c>
      <c r="I2899" t="s">
        <v>2062</v>
      </c>
      <c r="J2899">
        <v>212000</v>
      </c>
      <c r="K2899" t="s">
        <v>595</v>
      </c>
      <c r="L2899">
        <v>210168</v>
      </c>
      <c r="M2899">
        <v>0</v>
      </c>
      <c r="N2899" t="s">
        <v>927</v>
      </c>
      <c r="O2899" t="s">
        <v>565</v>
      </c>
      <c r="P2899">
        <v>0</v>
      </c>
      <c r="Q2899">
        <v>161938.54</v>
      </c>
      <c r="R2899">
        <v>0</v>
      </c>
      <c r="S2899">
        <v>30184.639999999999</v>
      </c>
      <c r="T2899">
        <v>0</v>
      </c>
      <c r="U2899">
        <v>192123.18</v>
      </c>
      <c r="V2899">
        <v>0</v>
      </c>
      <c r="W2899">
        <v>161938.54</v>
      </c>
      <c r="X2899">
        <v>0</v>
      </c>
      <c r="Y2899">
        <v>30184.639999999999</v>
      </c>
      <c r="Z2899">
        <v>0</v>
      </c>
      <c r="AA2899">
        <v>192123.18</v>
      </c>
    </row>
    <row r="2900" spans="1:27" ht="15" customHeight="1" x14ac:dyDescent="0.25">
      <c r="A2900" s="37" t="str">
        <f t="shared" si="135"/>
        <v>LEGFOFIgnore</v>
      </c>
      <c r="B2900" s="37" t="str">
        <f>VLOOKUP(L2900,Mapping!D:F,3,0)</f>
        <v>Ignore</v>
      </c>
      <c r="C2900" s="37" t="str">
        <f>VLOOKUP(L2900,Mapping!D:G,4,0)</f>
        <v>Ignore</v>
      </c>
      <c r="D2900" s="38">
        <f t="shared" si="136"/>
        <v>0</v>
      </c>
      <c r="E2900" s="38">
        <f t="shared" si="137"/>
        <v>-1.0000000000000001E-9</v>
      </c>
      <c r="F2900" s="37" t="str">
        <f>VLOOKUP(L2900,Mapping!D:H,5,0)</f>
        <v>AUM</v>
      </c>
      <c r="G2900" t="s">
        <v>562</v>
      </c>
      <c r="H2900" t="s">
        <v>2061</v>
      </c>
      <c r="I2900" t="s">
        <v>2062</v>
      </c>
      <c r="J2900">
        <v>212000</v>
      </c>
      <c r="K2900" t="s">
        <v>595</v>
      </c>
      <c r="L2900">
        <v>211101</v>
      </c>
      <c r="M2900">
        <v>0</v>
      </c>
      <c r="N2900" t="s">
        <v>1196</v>
      </c>
      <c r="O2900" t="s">
        <v>565</v>
      </c>
      <c r="P2900">
        <v>-0.01</v>
      </c>
      <c r="Q2900">
        <v>0</v>
      </c>
      <c r="R2900">
        <v>0</v>
      </c>
      <c r="S2900">
        <v>0</v>
      </c>
      <c r="T2900">
        <v>-0.01</v>
      </c>
      <c r="U2900">
        <v>0</v>
      </c>
      <c r="V2900">
        <v>-0.01</v>
      </c>
      <c r="W2900">
        <v>0</v>
      </c>
      <c r="X2900">
        <v>0</v>
      </c>
      <c r="Y2900">
        <v>0</v>
      </c>
      <c r="Z2900">
        <v>-0.01</v>
      </c>
      <c r="AA2900">
        <v>0</v>
      </c>
    </row>
    <row r="2901" spans="1:27" ht="15" customHeight="1" x14ac:dyDescent="0.25">
      <c r="A2901" s="37" t="str">
        <f t="shared" si="135"/>
        <v>LEGFOFIgnore</v>
      </c>
      <c r="B2901" s="37" t="str">
        <f>VLOOKUP(L2901,Mapping!D:F,3,0)</f>
        <v>Ignore</v>
      </c>
      <c r="C2901" s="37" t="str">
        <f>VLOOKUP(L2901,Mapping!D:G,4,0)</f>
        <v>Ignore</v>
      </c>
      <c r="D2901" s="38">
        <f t="shared" si="136"/>
        <v>1.7779162000000001E-2</v>
      </c>
      <c r="E2901" s="38">
        <f t="shared" si="137"/>
        <v>1.7779162000000001E-2</v>
      </c>
      <c r="F2901" s="37" t="str">
        <f>VLOOKUP(L2901,Mapping!D:H,5,0)</f>
        <v>AUM</v>
      </c>
      <c r="G2901" t="s">
        <v>562</v>
      </c>
      <c r="H2901" t="s">
        <v>2061</v>
      </c>
      <c r="I2901" t="s">
        <v>2062</v>
      </c>
      <c r="J2901">
        <v>212000</v>
      </c>
      <c r="K2901" t="s">
        <v>595</v>
      </c>
      <c r="L2901">
        <v>211114</v>
      </c>
      <c r="M2901">
        <v>0</v>
      </c>
      <c r="N2901" t="s">
        <v>701</v>
      </c>
      <c r="O2901" t="s">
        <v>565</v>
      </c>
      <c r="P2901">
        <v>0</v>
      </c>
      <c r="Q2901">
        <v>0</v>
      </c>
      <c r="R2901">
        <v>0</v>
      </c>
      <c r="S2901">
        <v>177791.62</v>
      </c>
      <c r="T2901">
        <v>0</v>
      </c>
      <c r="U2901">
        <v>177791.62</v>
      </c>
      <c r="V2901">
        <v>0</v>
      </c>
      <c r="W2901">
        <v>0</v>
      </c>
      <c r="X2901">
        <v>0</v>
      </c>
      <c r="Y2901">
        <v>177791.62</v>
      </c>
      <c r="Z2901">
        <v>0</v>
      </c>
      <c r="AA2901">
        <v>177791.62</v>
      </c>
    </row>
    <row r="2902" spans="1:27" ht="15" customHeight="1" x14ac:dyDescent="0.25">
      <c r="A2902" s="37" t="str">
        <f t="shared" si="135"/>
        <v>LEGFOFIgnore</v>
      </c>
      <c r="B2902" s="37" t="str">
        <f>VLOOKUP(L2902,Mapping!D:F,3,0)</f>
        <v>Ignore</v>
      </c>
      <c r="C2902" s="37" t="str">
        <f>VLOOKUP(L2902,Mapping!D:G,4,0)</f>
        <v>Ignore</v>
      </c>
      <c r="D2902" s="38">
        <f t="shared" si="136"/>
        <v>1.4349149999999999E-3</v>
      </c>
      <c r="E2902" s="38">
        <f t="shared" si="137"/>
        <v>1.4349149999999999E-3</v>
      </c>
      <c r="F2902" s="37" t="str">
        <f>VLOOKUP(L2902,Mapping!D:H,5,0)</f>
        <v>AUM</v>
      </c>
      <c r="G2902" t="s">
        <v>562</v>
      </c>
      <c r="H2902" t="s">
        <v>2061</v>
      </c>
      <c r="I2902" t="s">
        <v>2062</v>
      </c>
      <c r="J2902">
        <v>212000</v>
      </c>
      <c r="K2902" t="s">
        <v>595</v>
      </c>
      <c r="L2902">
        <v>212101</v>
      </c>
      <c r="M2902">
        <v>0</v>
      </c>
      <c r="N2902" t="s">
        <v>598</v>
      </c>
      <c r="O2902" t="s">
        <v>565</v>
      </c>
      <c r="P2902">
        <v>0</v>
      </c>
      <c r="Q2902">
        <v>0</v>
      </c>
      <c r="R2902">
        <v>0</v>
      </c>
      <c r="S2902">
        <v>14349.15</v>
      </c>
      <c r="T2902">
        <v>0</v>
      </c>
      <c r="U2902">
        <v>14349.15</v>
      </c>
      <c r="V2902">
        <v>0</v>
      </c>
      <c r="W2902">
        <v>0</v>
      </c>
      <c r="X2902">
        <v>0</v>
      </c>
      <c r="Y2902">
        <v>14349.15</v>
      </c>
      <c r="Z2902">
        <v>0</v>
      </c>
      <c r="AA2902">
        <v>14349.15</v>
      </c>
    </row>
    <row r="2903" spans="1:27" ht="15" customHeight="1" x14ac:dyDescent="0.25">
      <c r="A2903" s="37" t="str">
        <f t="shared" si="135"/>
        <v>LEGFOFIgnore</v>
      </c>
      <c r="B2903" s="37" t="str">
        <f>VLOOKUP(L2903,Mapping!D:F,3,0)</f>
        <v>Ignore</v>
      </c>
      <c r="C2903" s="37" t="str">
        <f>VLOOKUP(L2903,Mapping!D:G,4,0)</f>
        <v>Ignore</v>
      </c>
      <c r="D2903" s="38">
        <f t="shared" si="136"/>
        <v>4.5821000000000002E-4</v>
      </c>
      <c r="E2903" s="38">
        <f t="shared" si="137"/>
        <v>1.0633379999999998E-3</v>
      </c>
      <c r="F2903" s="37" t="str">
        <f>VLOOKUP(L2903,Mapping!D:H,5,0)</f>
        <v>AUM</v>
      </c>
      <c r="G2903" t="s">
        <v>562</v>
      </c>
      <c r="H2903" t="s">
        <v>2061</v>
      </c>
      <c r="I2903" t="s">
        <v>2062</v>
      </c>
      <c r="J2903">
        <v>212000</v>
      </c>
      <c r="K2903" t="s">
        <v>595</v>
      </c>
      <c r="L2903">
        <v>212109</v>
      </c>
      <c r="M2903">
        <v>0</v>
      </c>
      <c r="N2903" t="s">
        <v>1291</v>
      </c>
      <c r="O2903" t="s">
        <v>565</v>
      </c>
      <c r="P2903">
        <v>0</v>
      </c>
      <c r="Q2903">
        <v>6051.28</v>
      </c>
      <c r="R2903">
        <v>0</v>
      </c>
      <c r="S2903">
        <v>4582.1000000000004</v>
      </c>
      <c r="T2903">
        <v>0</v>
      </c>
      <c r="U2903">
        <v>10633.38</v>
      </c>
      <c r="V2903">
        <v>0</v>
      </c>
      <c r="W2903">
        <v>6051.28</v>
      </c>
      <c r="X2903">
        <v>0</v>
      </c>
      <c r="Y2903">
        <v>4582.1000000000004</v>
      </c>
      <c r="Z2903">
        <v>0</v>
      </c>
      <c r="AA2903">
        <v>10633.38</v>
      </c>
    </row>
    <row r="2904" spans="1:27" ht="15" customHeight="1" x14ac:dyDescent="0.25">
      <c r="A2904" s="37" t="str">
        <f t="shared" si="135"/>
        <v>LEGFOFIgnore</v>
      </c>
      <c r="B2904" s="37" t="str">
        <f>VLOOKUP(L2904,Mapping!D:F,3,0)</f>
        <v>Ignore</v>
      </c>
      <c r="C2904" s="37" t="str">
        <f>VLOOKUP(L2904,Mapping!D:G,4,0)</f>
        <v>Ignore</v>
      </c>
      <c r="D2904" s="38">
        <f t="shared" si="136"/>
        <v>2.7216000000000002E-5</v>
      </c>
      <c r="E2904" s="38">
        <f t="shared" si="137"/>
        <v>3.0841000000000005E-5</v>
      </c>
      <c r="F2904" s="37" t="str">
        <f>VLOOKUP(L2904,Mapping!D:H,5,0)</f>
        <v>AUM</v>
      </c>
      <c r="G2904" t="s">
        <v>562</v>
      </c>
      <c r="H2904" t="s">
        <v>2061</v>
      </c>
      <c r="I2904" t="s">
        <v>2062</v>
      </c>
      <c r="J2904">
        <v>212000</v>
      </c>
      <c r="K2904" t="s">
        <v>595</v>
      </c>
      <c r="L2904">
        <v>212112</v>
      </c>
      <c r="M2904">
        <v>0</v>
      </c>
      <c r="N2904" t="s">
        <v>599</v>
      </c>
      <c r="O2904" t="s">
        <v>565</v>
      </c>
      <c r="P2904">
        <v>0</v>
      </c>
      <c r="Q2904">
        <v>36.25</v>
      </c>
      <c r="R2904">
        <v>0</v>
      </c>
      <c r="S2904">
        <v>272.16000000000003</v>
      </c>
      <c r="T2904">
        <v>0</v>
      </c>
      <c r="U2904">
        <v>308.41000000000003</v>
      </c>
      <c r="V2904">
        <v>0</v>
      </c>
      <c r="W2904">
        <v>36.25</v>
      </c>
      <c r="X2904">
        <v>0</v>
      </c>
      <c r="Y2904">
        <v>272.16000000000003</v>
      </c>
      <c r="Z2904">
        <v>0</v>
      </c>
      <c r="AA2904">
        <v>308.41000000000003</v>
      </c>
    </row>
    <row r="2905" spans="1:27" ht="15" customHeight="1" x14ac:dyDescent="0.25">
      <c r="A2905" s="37" t="str">
        <f t="shared" si="135"/>
        <v>LEGFOFIgnore</v>
      </c>
      <c r="B2905" s="37" t="str">
        <f>VLOOKUP(L2905,Mapping!D:F,3,0)</f>
        <v>Ignore</v>
      </c>
      <c r="C2905" s="37" t="str">
        <f>VLOOKUP(L2905,Mapping!D:G,4,0)</f>
        <v>Ignore</v>
      </c>
      <c r="D2905" s="38">
        <f t="shared" si="136"/>
        <v>2.7216000000000002E-5</v>
      </c>
      <c r="E2905" s="38">
        <f t="shared" si="137"/>
        <v>3.0841000000000005E-5</v>
      </c>
      <c r="F2905" s="37" t="str">
        <f>VLOOKUP(L2905,Mapping!D:H,5,0)</f>
        <v>AUM</v>
      </c>
      <c r="G2905" t="s">
        <v>562</v>
      </c>
      <c r="H2905" t="s">
        <v>2061</v>
      </c>
      <c r="I2905" t="s">
        <v>2062</v>
      </c>
      <c r="J2905">
        <v>212000</v>
      </c>
      <c r="K2905" t="s">
        <v>595</v>
      </c>
      <c r="L2905">
        <v>212113</v>
      </c>
      <c r="M2905">
        <v>0</v>
      </c>
      <c r="N2905" t="s">
        <v>600</v>
      </c>
      <c r="O2905" t="s">
        <v>565</v>
      </c>
      <c r="P2905">
        <v>0</v>
      </c>
      <c r="Q2905">
        <v>36.25</v>
      </c>
      <c r="R2905">
        <v>0</v>
      </c>
      <c r="S2905">
        <v>272.16000000000003</v>
      </c>
      <c r="T2905">
        <v>0</v>
      </c>
      <c r="U2905">
        <v>308.41000000000003</v>
      </c>
      <c r="V2905">
        <v>0</v>
      </c>
      <c r="W2905">
        <v>36.25</v>
      </c>
      <c r="X2905">
        <v>0</v>
      </c>
      <c r="Y2905">
        <v>272.16000000000003</v>
      </c>
      <c r="Z2905">
        <v>0</v>
      </c>
      <c r="AA2905">
        <v>308.41000000000003</v>
      </c>
    </row>
    <row r="2906" spans="1:27" ht="15" customHeight="1" x14ac:dyDescent="0.25">
      <c r="A2906" s="37" t="str">
        <f t="shared" si="135"/>
        <v>LEGFOFIgnore</v>
      </c>
      <c r="B2906" s="37" t="str">
        <f>VLOOKUP(L2906,Mapping!D:F,3,0)</f>
        <v>Ignore</v>
      </c>
      <c r="C2906" s="37" t="str">
        <f>VLOOKUP(L2906,Mapping!D:G,4,0)</f>
        <v>Ignore</v>
      </c>
      <c r="D2906" s="38">
        <f t="shared" si="136"/>
        <v>5.5112399999999995E-4</v>
      </c>
      <c r="E2906" s="38">
        <f t="shared" si="137"/>
        <v>5.88194E-4</v>
      </c>
      <c r="F2906" s="37" t="str">
        <f>VLOOKUP(L2906,Mapping!D:H,5,0)</f>
        <v>AUM</v>
      </c>
      <c r="G2906" t="s">
        <v>562</v>
      </c>
      <c r="H2906" t="s">
        <v>2061</v>
      </c>
      <c r="I2906" t="s">
        <v>2062</v>
      </c>
      <c r="J2906">
        <v>212000</v>
      </c>
      <c r="K2906" t="s">
        <v>595</v>
      </c>
      <c r="L2906">
        <v>212114</v>
      </c>
      <c r="M2906">
        <v>0</v>
      </c>
      <c r="N2906" t="s">
        <v>601</v>
      </c>
      <c r="O2906" t="s">
        <v>565</v>
      </c>
      <c r="P2906">
        <v>0</v>
      </c>
      <c r="Q2906">
        <v>370.7</v>
      </c>
      <c r="R2906">
        <v>0</v>
      </c>
      <c r="S2906">
        <v>5511.24</v>
      </c>
      <c r="T2906">
        <v>0</v>
      </c>
      <c r="U2906">
        <v>5881.94</v>
      </c>
      <c r="V2906">
        <v>0</v>
      </c>
      <c r="W2906">
        <v>370.7</v>
      </c>
      <c r="X2906">
        <v>0</v>
      </c>
      <c r="Y2906">
        <v>5511.24</v>
      </c>
      <c r="Z2906">
        <v>0</v>
      </c>
      <c r="AA2906">
        <v>5881.94</v>
      </c>
    </row>
    <row r="2907" spans="1:27" ht="15" customHeight="1" x14ac:dyDescent="0.25">
      <c r="A2907" s="37" t="str">
        <f t="shared" si="135"/>
        <v>LEGFOFIgnore</v>
      </c>
      <c r="B2907" s="37" t="str">
        <f>VLOOKUP(L2907,Mapping!D:F,3,0)</f>
        <v>Ignore</v>
      </c>
      <c r="C2907" s="37" t="str">
        <f>VLOOKUP(L2907,Mapping!D:G,4,0)</f>
        <v>Ignore</v>
      </c>
      <c r="D2907" s="38">
        <f t="shared" si="136"/>
        <v>6.3833400000000006E-4</v>
      </c>
      <c r="E2907" s="38">
        <f t="shared" si="137"/>
        <v>6.3533700000000003E-4</v>
      </c>
      <c r="F2907" s="37" t="str">
        <f>VLOOKUP(L2907,Mapping!D:H,5,0)</f>
        <v>AUM</v>
      </c>
      <c r="G2907" t="s">
        <v>562</v>
      </c>
      <c r="H2907" t="s">
        <v>2061</v>
      </c>
      <c r="I2907" t="s">
        <v>2062</v>
      </c>
      <c r="J2907">
        <v>212000</v>
      </c>
      <c r="K2907" t="s">
        <v>595</v>
      </c>
      <c r="L2907">
        <v>212117</v>
      </c>
      <c r="M2907">
        <v>0</v>
      </c>
      <c r="N2907" t="s">
        <v>865</v>
      </c>
      <c r="O2907" t="s">
        <v>565</v>
      </c>
      <c r="P2907">
        <v>-29.97</v>
      </c>
      <c r="Q2907">
        <v>0</v>
      </c>
      <c r="R2907">
        <v>0</v>
      </c>
      <c r="S2907">
        <v>6383.34</v>
      </c>
      <c r="T2907">
        <v>0</v>
      </c>
      <c r="U2907">
        <v>6353.37</v>
      </c>
      <c r="V2907">
        <v>-29.97</v>
      </c>
      <c r="W2907">
        <v>0</v>
      </c>
      <c r="X2907">
        <v>0</v>
      </c>
      <c r="Y2907">
        <v>6383.34</v>
      </c>
      <c r="Z2907">
        <v>0</v>
      </c>
      <c r="AA2907">
        <v>6353.37</v>
      </c>
    </row>
    <row r="2908" spans="1:27" ht="15" customHeight="1" x14ac:dyDescent="0.25">
      <c r="A2908" s="37" t="str">
        <f t="shared" si="135"/>
        <v>LEGFOFIgnore</v>
      </c>
      <c r="B2908" s="37" t="str">
        <f>VLOOKUP(L2908,Mapping!D:F,3,0)</f>
        <v>Ignore</v>
      </c>
      <c r="C2908" s="37" t="str">
        <f>VLOOKUP(L2908,Mapping!D:G,4,0)</f>
        <v>Ignore</v>
      </c>
      <c r="D2908" s="38">
        <f t="shared" si="136"/>
        <v>0.32537988800000001</v>
      </c>
      <c r="E2908" s="38">
        <f t="shared" si="137"/>
        <v>0.35890200999999999</v>
      </c>
      <c r="F2908" s="37" t="str">
        <f>VLOOKUP(L2908,Mapping!D:H,5,0)</f>
        <v>AUM</v>
      </c>
      <c r="G2908" t="s">
        <v>562</v>
      </c>
      <c r="H2908" t="s">
        <v>2061</v>
      </c>
      <c r="I2908" t="s">
        <v>2062</v>
      </c>
      <c r="J2908">
        <v>212000</v>
      </c>
      <c r="K2908" t="s">
        <v>595</v>
      </c>
      <c r="L2908">
        <v>212121</v>
      </c>
      <c r="M2908">
        <v>0</v>
      </c>
      <c r="N2908" t="s">
        <v>602</v>
      </c>
      <c r="O2908" t="s">
        <v>565</v>
      </c>
      <c r="P2908">
        <v>0</v>
      </c>
      <c r="Q2908">
        <v>335221.22000000003</v>
      </c>
      <c r="R2908">
        <v>0</v>
      </c>
      <c r="S2908">
        <v>3253798.88</v>
      </c>
      <c r="T2908">
        <v>0</v>
      </c>
      <c r="U2908">
        <v>3589020.1</v>
      </c>
      <c r="V2908">
        <v>0</v>
      </c>
      <c r="W2908">
        <v>335221.22000000003</v>
      </c>
      <c r="X2908">
        <v>0</v>
      </c>
      <c r="Y2908">
        <v>3253798.88</v>
      </c>
      <c r="Z2908">
        <v>0</v>
      </c>
      <c r="AA2908">
        <v>3589020.1</v>
      </c>
    </row>
    <row r="2909" spans="1:27" ht="15" customHeight="1" x14ac:dyDescent="0.25">
      <c r="A2909" s="37" t="str">
        <f t="shared" si="135"/>
        <v>LEGFOFIgnore</v>
      </c>
      <c r="B2909" s="37" t="str">
        <f>VLOOKUP(L2909,Mapping!D:F,3,0)</f>
        <v>Ignore</v>
      </c>
      <c r="C2909" s="37" t="str">
        <f>VLOOKUP(L2909,Mapping!D:G,4,0)</f>
        <v>Ignore</v>
      </c>
      <c r="D2909" s="38">
        <f t="shared" si="136"/>
        <v>9.5423251000000001E-2</v>
      </c>
      <c r="E2909" s="38">
        <f t="shared" si="137"/>
        <v>9.5481851000000006E-2</v>
      </c>
      <c r="F2909" s="37" t="str">
        <f>VLOOKUP(L2909,Mapping!D:H,5,0)</f>
        <v>AUM</v>
      </c>
      <c r="G2909" t="s">
        <v>562</v>
      </c>
      <c r="H2909" t="s">
        <v>2061</v>
      </c>
      <c r="I2909" t="s">
        <v>2062</v>
      </c>
      <c r="J2909">
        <v>212000</v>
      </c>
      <c r="K2909" t="s">
        <v>595</v>
      </c>
      <c r="L2909">
        <v>212124</v>
      </c>
      <c r="M2909">
        <v>0</v>
      </c>
      <c r="N2909" t="s">
        <v>603</v>
      </c>
      <c r="O2909" t="s">
        <v>565</v>
      </c>
      <c r="P2909">
        <v>0</v>
      </c>
      <c r="Q2909">
        <v>586</v>
      </c>
      <c r="R2909">
        <v>0</v>
      </c>
      <c r="S2909">
        <v>954232.51</v>
      </c>
      <c r="T2909">
        <v>0</v>
      </c>
      <c r="U2909">
        <v>954818.51</v>
      </c>
      <c r="V2909">
        <v>0</v>
      </c>
      <c r="W2909">
        <v>586</v>
      </c>
      <c r="X2909">
        <v>0</v>
      </c>
      <c r="Y2909">
        <v>954232.51</v>
      </c>
      <c r="Z2909">
        <v>0</v>
      </c>
      <c r="AA2909">
        <v>954818.51</v>
      </c>
    </row>
    <row r="2910" spans="1:27" ht="15" customHeight="1" x14ac:dyDescent="0.25">
      <c r="A2910" s="37" t="str">
        <f t="shared" si="135"/>
        <v>LEGFOFIgnore</v>
      </c>
      <c r="B2910" s="37" t="str">
        <f>VLOOKUP(L2910,Mapping!D:F,3,0)</f>
        <v>Ignore</v>
      </c>
      <c r="C2910" s="37" t="str">
        <f>VLOOKUP(L2910,Mapping!D:G,4,0)</f>
        <v>Ignore</v>
      </c>
      <c r="D2910" s="38">
        <f t="shared" si="136"/>
        <v>5.6022999999999999E-4</v>
      </c>
      <c r="E2910" s="38">
        <f t="shared" si="137"/>
        <v>5.6533599999999994E-4</v>
      </c>
      <c r="F2910" s="37" t="str">
        <f>VLOOKUP(L2910,Mapping!D:H,5,0)</f>
        <v>AUM</v>
      </c>
      <c r="G2910" t="s">
        <v>562</v>
      </c>
      <c r="H2910" t="s">
        <v>2061</v>
      </c>
      <c r="I2910" t="s">
        <v>2062</v>
      </c>
      <c r="J2910">
        <v>212000</v>
      </c>
      <c r="K2910" t="s">
        <v>595</v>
      </c>
      <c r="L2910">
        <v>212132</v>
      </c>
      <c r="M2910">
        <v>0</v>
      </c>
      <c r="N2910" t="s">
        <v>1192</v>
      </c>
      <c r="O2910" t="s">
        <v>565</v>
      </c>
      <c r="P2910">
        <v>0</v>
      </c>
      <c r="Q2910">
        <v>51.06</v>
      </c>
      <c r="R2910">
        <v>0</v>
      </c>
      <c r="S2910">
        <v>5602.3</v>
      </c>
      <c r="T2910">
        <v>0</v>
      </c>
      <c r="U2910">
        <v>5653.36</v>
      </c>
      <c r="V2910">
        <v>0</v>
      </c>
      <c r="W2910">
        <v>51.06</v>
      </c>
      <c r="X2910">
        <v>0</v>
      </c>
      <c r="Y2910">
        <v>5602.3</v>
      </c>
      <c r="Z2910">
        <v>0</v>
      </c>
      <c r="AA2910">
        <v>5653.36</v>
      </c>
    </row>
    <row r="2911" spans="1:27" ht="15" customHeight="1" x14ac:dyDescent="0.25">
      <c r="A2911" s="37" t="str">
        <f t="shared" si="135"/>
        <v>LEGFOFIgnore</v>
      </c>
      <c r="B2911" s="37" t="str">
        <f>VLOOKUP(L2911,Mapping!D:F,3,0)</f>
        <v>Ignore</v>
      </c>
      <c r="C2911" s="37" t="str">
        <f>VLOOKUP(L2911,Mapping!D:G,4,0)</f>
        <v>Ignore</v>
      </c>
      <c r="D2911" s="38">
        <f t="shared" si="136"/>
        <v>8.4848999999999992E-4</v>
      </c>
      <c r="E2911" s="38">
        <f t="shared" si="137"/>
        <v>2.0415380000000003E-3</v>
      </c>
      <c r="F2911" s="37" t="str">
        <f>VLOOKUP(L2911,Mapping!D:H,5,0)</f>
        <v>AUM</v>
      </c>
      <c r="G2911" t="s">
        <v>562</v>
      </c>
      <c r="H2911" t="s">
        <v>2061</v>
      </c>
      <c r="I2911" t="s">
        <v>2062</v>
      </c>
      <c r="J2911">
        <v>212000</v>
      </c>
      <c r="K2911" t="s">
        <v>595</v>
      </c>
      <c r="L2911">
        <v>212185</v>
      </c>
      <c r="M2911">
        <v>0</v>
      </c>
      <c r="N2911" t="s">
        <v>928</v>
      </c>
      <c r="O2911" t="s">
        <v>565</v>
      </c>
      <c r="P2911">
        <v>0</v>
      </c>
      <c r="Q2911">
        <v>11930.48</v>
      </c>
      <c r="R2911">
        <v>0</v>
      </c>
      <c r="S2911">
        <v>8484.9</v>
      </c>
      <c r="T2911">
        <v>0</v>
      </c>
      <c r="U2911">
        <v>20415.38</v>
      </c>
      <c r="V2911">
        <v>0</v>
      </c>
      <c r="W2911">
        <v>11930.48</v>
      </c>
      <c r="X2911">
        <v>0</v>
      </c>
      <c r="Y2911">
        <v>8484.9</v>
      </c>
      <c r="Z2911">
        <v>0</v>
      </c>
      <c r="AA2911">
        <v>20415.38</v>
      </c>
    </row>
    <row r="2912" spans="1:27" ht="15" customHeight="1" x14ac:dyDescent="0.25">
      <c r="A2912" s="37" t="str">
        <f t="shared" si="135"/>
        <v>LEGFOFIgnore</v>
      </c>
      <c r="B2912" s="37" t="str">
        <f>VLOOKUP(L2912,Mapping!D:F,3,0)</f>
        <v>Ignore</v>
      </c>
      <c r="C2912" s="37" t="str">
        <f>VLOOKUP(L2912,Mapping!D:G,4,0)</f>
        <v>Ignore</v>
      </c>
      <c r="D2912" s="38">
        <f t="shared" si="136"/>
        <v>2.2844099999999999E-4</v>
      </c>
      <c r="E2912" s="38">
        <f t="shared" si="137"/>
        <v>2.2844099999999999E-4</v>
      </c>
      <c r="F2912" s="37" t="str">
        <f>VLOOKUP(L2912,Mapping!D:H,5,0)</f>
        <v>AUM</v>
      </c>
      <c r="G2912" t="s">
        <v>562</v>
      </c>
      <c r="H2912" t="s">
        <v>2061</v>
      </c>
      <c r="I2912" t="s">
        <v>2062</v>
      </c>
      <c r="J2912">
        <v>212000</v>
      </c>
      <c r="K2912" t="s">
        <v>595</v>
      </c>
      <c r="L2912">
        <v>212186</v>
      </c>
      <c r="M2912">
        <v>0</v>
      </c>
      <c r="N2912" t="s">
        <v>1377</v>
      </c>
      <c r="O2912" t="s">
        <v>565</v>
      </c>
      <c r="P2912">
        <v>0</v>
      </c>
      <c r="Q2912">
        <v>0</v>
      </c>
      <c r="R2912">
        <v>0</v>
      </c>
      <c r="S2912">
        <v>2284.41</v>
      </c>
      <c r="T2912">
        <v>0</v>
      </c>
      <c r="U2912">
        <v>2284.41</v>
      </c>
      <c r="V2912">
        <v>0</v>
      </c>
      <c r="W2912">
        <v>0</v>
      </c>
      <c r="X2912">
        <v>0</v>
      </c>
      <c r="Y2912">
        <v>2284.41</v>
      </c>
      <c r="Z2912">
        <v>0</v>
      </c>
      <c r="AA2912">
        <v>2284.41</v>
      </c>
    </row>
    <row r="2913" spans="1:27" ht="15" customHeight="1" x14ac:dyDescent="0.25">
      <c r="A2913" s="37" t="str">
        <f t="shared" si="135"/>
        <v>LEGFOFIgnore</v>
      </c>
      <c r="B2913" s="37" t="str">
        <f>VLOOKUP(L2913,Mapping!D:F,3,0)</f>
        <v>Ignore</v>
      </c>
      <c r="C2913" s="37" t="str">
        <f>VLOOKUP(L2913,Mapping!D:G,4,0)</f>
        <v>Ignore</v>
      </c>
      <c r="D2913" s="38">
        <f t="shared" si="136"/>
        <v>5.2184760000000005E-3</v>
      </c>
      <c r="E2913" s="38">
        <f t="shared" si="137"/>
        <v>5.3032180000000002E-3</v>
      </c>
      <c r="F2913" s="37" t="str">
        <f>VLOOKUP(L2913,Mapping!D:H,5,0)</f>
        <v>AUM</v>
      </c>
      <c r="G2913" t="s">
        <v>562</v>
      </c>
      <c r="H2913" t="s">
        <v>2061</v>
      </c>
      <c r="I2913" t="s">
        <v>2062</v>
      </c>
      <c r="J2913">
        <v>212000</v>
      </c>
      <c r="K2913" t="s">
        <v>595</v>
      </c>
      <c r="L2913">
        <v>212187</v>
      </c>
      <c r="M2913">
        <v>0</v>
      </c>
      <c r="N2913" t="s">
        <v>1023</v>
      </c>
      <c r="O2913" t="s">
        <v>565</v>
      </c>
      <c r="P2913">
        <v>0</v>
      </c>
      <c r="Q2913">
        <v>847.42</v>
      </c>
      <c r="R2913">
        <v>0</v>
      </c>
      <c r="S2913">
        <v>52184.76</v>
      </c>
      <c r="T2913">
        <v>0</v>
      </c>
      <c r="U2913">
        <v>53032.18</v>
      </c>
      <c r="V2913">
        <v>0</v>
      </c>
      <c r="W2913">
        <v>847.42</v>
      </c>
      <c r="X2913">
        <v>0</v>
      </c>
      <c r="Y2913">
        <v>52184.76</v>
      </c>
      <c r="Z2913">
        <v>0</v>
      </c>
      <c r="AA2913">
        <v>53032.18</v>
      </c>
    </row>
    <row r="2914" spans="1:27" ht="15" customHeight="1" x14ac:dyDescent="0.25">
      <c r="A2914" s="37" t="str">
        <f t="shared" si="135"/>
        <v>LEGFOFIgnore</v>
      </c>
      <c r="B2914" s="37" t="str">
        <f>VLOOKUP(L2914,Mapping!D:F,3,0)</f>
        <v>Ignore</v>
      </c>
      <c r="C2914" s="37" t="str">
        <f>VLOOKUP(L2914,Mapping!D:G,4,0)</f>
        <v>Ignore</v>
      </c>
      <c r="D2914" s="38">
        <f t="shared" si="136"/>
        <v>4.1798000000000002E-5</v>
      </c>
      <c r="E2914" s="38">
        <f t="shared" si="137"/>
        <v>4.2799999999999997E-5</v>
      </c>
      <c r="F2914" s="37" t="str">
        <f>VLOOKUP(L2914,Mapping!D:H,5,0)</f>
        <v>AUM</v>
      </c>
      <c r="G2914" t="s">
        <v>562</v>
      </c>
      <c r="H2914" t="s">
        <v>2061</v>
      </c>
      <c r="I2914" t="s">
        <v>2062</v>
      </c>
      <c r="J2914">
        <v>212000</v>
      </c>
      <c r="K2914" t="s">
        <v>595</v>
      </c>
      <c r="L2914">
        <v>212191</v>
      </c>
      <c r="M2914">
        <v>0</v>
      </c>
      <c r="N2914" t="s">
        <v>1193</v>
      </c>
      <c r="O2914" t="s">
        <v>565</v>
      </c>
      <c r="P2914">
        <v>0</v>
      </c>
      <c r="Q2914">
        <v>10.02</v>
      </c>
      <c r="R2914">
        <v>0</v>
      </c>
      <c r="S2914">
        <v>417.98</v>
      </c>
      <c r="T2914">
        <v>0</v>
      </c>
      <c r="U2914">
        <v>428</v>
      </c>
      <c r="V2914">
        <v>0</v>
      </c>
      <c r="W2914">
        <v>10.02</v>
      </c>
      <c r="X2914">
        <v>0</v>
      </c>
      <c r="Y2914">
        <v>417.98</v>
      </c>
      <c r="Z2914">
        <v>0</v>
      </c>
      <c r="AA2914">
        <v>428</v>
      </c>
    </row>
    <row r="2915" spans="1:27" ht="15" customHeight="1" x14ac:dyDescent="0.25">
      <c r="A2915" s="37" t="str">
        <f t="shared" si="135"/>
        <v>LEGFOFIgnore</v>
      </c>
      <c r="B2915" s="37" t="str">
        <f>VLOOKUP(L2915,Mapping!D:F,3,0)</f>
        <v>Ignore</v>
      </c>
      <c r="C2915" s="37" t="str">
        <f>VLOOKUP(L2915,Mapping!D:G,4,0)</f>
        <v>Ignore</v>
      </c>
      <c r="D2915" s="38">
        <f t="shared" si="136"/>
        <v>0</v>
      </c>
      <c r="E2915" s="38">
        <f t="shared" si="137"/>
        <v>2.16E-3</v>
      </c>
      <c r="F2915" s="37" t="str">
        <f>VLOOKUP(L2915,Mapping!D:H,5,0)</f>
        <v>AUM</v>
      </c>
      <c r="G2915" t="s">
        <v>562</v>
      </c>
      <c r="H2915" t="s">
        <v>2061</v>
      </c>
      <c r="I2915" t="s">
        <v>2062</v>
      </c>
      <c r="J2915">
        <v>212000</v>
      </c>
      <c r="K2915" t="s">
        <v>595</v>
      </c>
      <c r="L2915">
        <v>212194</v>
      </c>
      <c r="M2915">
        <v>0</v>
      </c>
      <c r="N2915" t="s">
        <v>605</v>
      </c>
      <c r="O2915" t="s">
        <v>565</v>
      </c>
      <c r="P2915">
        <v>0</v>
      </c>
      <c r="Q2915">
        <v>21600</v>
      </c>
      <c r="R2915">
        <v>0</v>
      </c>
      <c r="S2915">
        <v>0</v>
      </c>
      <c r="T2915">
        <v>0</v>
      </c>
      <c r="U2915">
        <v>21600</v>
      </c>
      <c r="V2915">
        <v>0</v>
      </c>
      <c r="W2915">
        <v>21600</v>
      </c>
      <c r="X2915">
        <v>0</v>
      </c>
      <c r="Y2915">
        <v>0</v>
      </c>
      <c r="Z2915">
        <v>0</v>
      </c>
      <c r="AA2915">
        <v>21600</v>
      </c>
    </row>
    <row r="2916" spans="1:27" ht="15" customHeight="1" x14ac:dyDescent="0.25">
      <c r="A2916" s="37" t="str">
        <f t="shared" si="135"/>
        <v>LEGFOFIgnore</v>
      </c>
      <c r="B2916" s="37" t="str">
        <f>VLOOKUP(L2916,Mapping!D:F,3,0)</f>
        <v>Ignore</v>
      </c>
      <c r="C2916" s="37" t="str">
        <f>VLOOKUP(L2916,Mapping!D:G,4,0)</f>
        <v>Ignore</v>
      </c>
      <c r="D2916" s="38">
        <f t="shared" si="136"/>
        <v>1.3398299999999998E-4</v>
      </c>
      <c r="E2916" s="38">
        <f t="shared" si="137"/>
        <v>1.80817E-4</v>
      </c>
      <c r="F2916" s="37" t="str">
        <f>VLOOKUP(L2916,Mapping!D:H,5,0)</f>
        <v>AUM</v>
      </c>
      <c r="G2916" t="s">
        <v>562</v>
      </c>
      <c r="H2916" t="s">
        <v>2061</v>
      </c>
      <c r="I2916" t="s">
        <v>2062</v>
      </c>
      <c r="J2916">
        <v>212000</v>
      </c>
      <c r="K2916" t="s">
        <v>595</v>
      </c>
      <c r="L2916">
        <v>212195</v>
      </c>
      <c r="M2916">
        <v>0</v>
      </c>
      <c r="N2916" t="s">
        <v>2247</v>
      </c>
      <c r="O2916" t="s">
        <v>565</v>
      </c>
      <c r="P2916">
        <v>0</v>
      </c>
      <c r="Q2916">
        <v>468.34</v>
      </c>
      <c r="R2916">
        <v>0</v>
      </c>
      <c r="S2916">
        <v>1339.83</v>
      </c>
      <c r="T2916">
        <v>0</v>
      </c>
      <c r="U2916">
        <v>1808.17</v>
      </c>
      <c r="V2916">
        <v>0</v>
      </c>
      <c r="W2916">
        <v>468.34</v>
      </c>
      <c r="X2916">
        <v>0</v>
      </c>
      <c r="Y2916">
        <v>1339.83</v>
      </c>
      <c r="Z2916">
        <v>0</v>
      </c>
      <c r="AA2916">
        <v>1808.17</v>
      </c>
    </row>
    <row r="2917" spans="1:27" ht="15" customHeight="1" x14ac:dyDescent="0.25">
      <c r="A2917" s="37" t="str">
        <f t="shared" si="135"/>
        <v>LEGFOFIgnore</v>
      </c>
      <c r="B2917" s="37" t="str">
        <f>VLOOKUP(L2917,Mapping!D:F,3,0)</f>
        <v>Ignore</v>
      </c>
      <c r="C2917" s="37" t="str">
        <f>VLOOKUP(L2917,Mapping!D:G,4,0)</f>
        <v>Ignore</v>
      </c>
      <c r="D2917" s="38">
        <f t="shared" si="136"/>
        <v>3.1119200000000001E-4</v>
      </c>
      <c r="E2917" s="38">
        <f t="shared" si="137"/>
        <v>5.4000000000000001E-4</v>
      </c>
      <c r="F2917" s="37" t="str">
        <f>VLOOKUP(L2917,Mapping!D:H,5,0)</f>
        <v>AUM</v>
      </c>
      <c r="G2917" t="s">
        <v>562</v>
      </c>
      <c r="H2917" t="s">
        <v>2061</v>
      </c>
      <c r="I2917" t="s">
        <v>2062</v>
      </c>
      <c r="J2917">
        <v>212000</v>
      </c>
      <c r="K2917" t="s">
        <v>595</v>
      </c>
      <c r="L2917">
        <v>212197</v>
      </c>
      <c r="M2917">
        <v>0</v>
      </c>
      <c r="N2917" t="s">
        <v>856</v>
      </c>
      <c r="O2917" t="s">
        <v>565</v>
      </c>
      <c r="P2917">
        <v>0</v>
      </c>
      <c r="Q2917">
        <v>2288.08</v>
      </c>
      <c r="R2917">
        <v>0</v>
      </c>
      <c r="S2917">
        <v>3111.92</v>
      </c>
      <c r="T2917">
        <v>0</v>
      </c>
      <c r="U2917">
        <v>5400</v>
      </c>
      <c r="V2917">
        <v>0</v>
      </c>
      <c r="W2917">
        <v>2288.08</v>
      </c>
      <c r="X2917">
        <v>0</v>
      </c>
      <c r="Y2917">
        <v>3111.92</v>
      </c>
      <c r="Z2917">
        <v>0</v>
      </c>
      <c r="AA2917">
        <v>5400</v>
      </c>
    </row>
    <row r="2918" spans="1:27" ht="15" customHeight="1" x14ac:dyDescent="0.25">
      <c r="A2918" s="37" t="str">
        <f t="shared" si="135"/>
        <v>LEGFOFIgnore</v>
      </c>
      <c r="B2918" s="37" t="str">
        <f>VLOOKUP(L2918,Mapping!D:F,3,0)</f>
        <v>Ignore</v>
      </c>
      <c r="C2918" s="37" t="str">
        <f>VLOOKUP(L2918,Mapping!D:G,4,0)</f>
        <v>Ignore</v>
      </c>
      <c r="D2918" s="38">
        <f t="shared" si="136"/>
        <v>4.6855296999999997E-2</v>
      </c>
      <c r="E2918" s="38">
        <f t="shared" si="137"/>
        <v>8.0183084000000002E-2</v>
      </c>
      <c r="F2918" s="37" t="str">
        <f>VLOOKUP(L2918,Mapping!D:H,5,0)</f>
        <v>AUM</v>
      </c>
      <c r="G2918" t="s">
        <v>562</v>
      </c>
      <c r="H2918" t="s">
        <v>2061</v>
      </c>
      <c r="I2918" t="s">
        <v>2062</v>
      </c>
      <c r="J2918">
        <v>212000</v>
      </c>
      <c r="K2918" t="s">
        <v>595</v>
      </c>
      <c r="L2918">
        <v>212220</v>
      </c>
      <c r="M2918">
        <v>0</v>
      </c>
      <c r="N2918" t="s">
        <v>606</v>
      </c>
      <c r="O2918" t="s">
        <v>565</v>
      </c>
      <c r="P2918">
        <v>0</v>
      </c>
      <c r="Q2918">
        <v>333277.87</v>
      </c>
      <c r="R2918">
        <v>0</v>
      </c>
      <c r="S2918">
        <v>468552.97</v>
      </c>
      <c r="T2918">
        <v>0</v>
      </c>
      <c r="U2918">
        <v>801830.84</v>
      </c>
      <c r="V2918">
        <v>0</v>
      </c>
      <c r="W2918">
        <v>333277.87</v>
      </c>
      <c r="X2918">
        <v>0</v>
      </c>
      <c r="Y2918">
        <v>468552.97</v>
      </c>
      <c r="Z2918">
        <v>0</v>
      </c>
      <c r="AA2918">
        <v>801830.84</v>
      </c>
    </row>
    <row r="2919" spans="1:27" ht="15" customHeight="1" x14ac:dyDescent="0.25">
      <c r="A2919" s="37" t="str">
        <f t="shared" si="135"/>
        <v>LEGFOFIgnore</v>
      </c>
      <c r="B2919" s="37" t="str">
        <f>VLOOKUP(L2919,Mapping!D:F,3,0)</f>
        <v>Ignore</v>
      </c>
      <c r="C2919" s="37" t="str">
        <f>VLOOKUP(L2919,Mapping!D:G,4,0)</f>
        <v>Ignore</v>
      </c>
      <c r="D2919" s="38">
        <f t="shared" si="136"/>
        <v>-4.7558854999999997E-2</v>
      </c>
      <c r="E2919" s="38">
        <f t="shared" si="137"/>
        <v>-6.0654866000000002E-2</v>
      </c>
      <c r="F2919" s="37" t="str">
        <f>VLOOKUP(L2919,Mapping!D:H,5,0)</f>
        <v>AUM</v>
      </c>
      <c r="G2919" t="s">
        <v>562</v>
      </c>
      <c r="H2919" t="s">
        <v>2061</v>
      </c>
      <c r="I2919" t="s">
        <v>2062</v>
      </c>
      <c r="J2919">
        <v>212000</v>
      </c>
      <c r="K2919" t="s">
        <v>595</v>
      </c>
      <c r="L2919">
        <v>212223</v>
      </c>
      <c r="M2919">
        <v>0</v>
      </c>
      <c r="N2919" t="s">
        <v>607</v>
      </c>
      <c r="O2919" t="s">
        <v>565</v>
      </c>
      <c r="P2919">
        <v>-130960.11</v>
      </c>
      <c r="Q2919">
        <v>0</v>
      </c>
      <c r="R2919">
        <v>-475588.55</v>
      </c>
      <c r="S2919">
        <v>0</v>
      </c>
      <c r="T2919">
        <v>-606548.66</v>
      </c>
      <c r="U2919">
        <v>0</v>
      </c>
      <c r="V2919">
        <v>-130960.11</v>
      </c>
      <c r="W2919">
        <v>0</v>
      </c>
      <c r="X2919">
        <v>-475588.55</v>
      </c>
      <c r="Y2919">
        <v>0</v>
      </c>
      <c r="Z2919">
        <v>-606548.66</v>
      </c>
      <c r="AA2919">
        <v>0</v>
      </c>
    </row>
    <row r="2920" spans="1:27" ht="15" customHeight="1" x14ac:dyDescent="0.25">
      <c r="A2920" s="37" t="str">
        <f t="shared" si="135"/>
        <v>LEGFOFIgnore</v>
      </c>
      <c r="B2920" s="37" t="str">
        <f>VLOOKUP(L2920,Mapping!D:F,3,0)</f>
        <v>Ignore</v>
      </c>
      <c r="C2920" s="37" t="str">
        <f>VLOOKUP(L2920,Mapping!D:G,4,0)</f>
        <v>Ignore</v>
      </c>
      <c r="D2920" s="38">
        <f t="shared" si="136"/>
        <v>2.1350600000000001E-2</v>
      </c>
      <c r="E2920" s="38">
        <f t="shared" si="137"/>
        <v>2.1350500000000001E-2</v>
      </c>
      <c r="F2920" s="37" t="str">
        <f>VLOOKUP(L2920,Mapping!D:H,5,0)</f>
        <v>AUM</v>
      </c>
      <c r="G2920" t="s">
        <v>562</v>
      </c>
      <c r="H2920" t="s">
        <v>2061</v>
      </c>
      <c r="I2920" t="s">
        <v>2062</v>
      </c>
      <c r="J2920">
        <v>212000</v>
      </c>
      <c r="K2920" t="s">
        <v>595</v>
      </c>
      <c r="L2920">
        <v>212233</v>
      </c>
      <c r="M2920">
        <v>0</v>
      </c>
      <c r="N2920" t="s">
        <v>608</v>
      </c>
      <c r="O2920" t="s">
        <v>565</v>
      </c>
      <c r="P2920">
        <v>-1</v>
      </c>
      <c r="Q2920">
        <v>0</v>
      </c>
      <c r="R2920">
        <v>0</v>
      </c>
      <c r="S2920">
        <v>213506</v>
      </c>
      <c r="T2920">
        <v>0</v>
      </c>
      <c r="U2920">
        <v>213505</v>
      </c>
      <c r="V2920">
        <v>-1</v>
      </c>
      <c r="W2920">
        <v>0</v>
      </c>
      <c r="X2920">
        <v>0</v>
      </c>
      <c r="Y2920">
        <v>213506</v>
      </c>
      <c r="Z2920">
        <v>0</v>
      </c>
      <c r="AA2920">
        <v>213505</v>
      </c>
    </row>
    <row r="2921" spans="1:27" ht="15" customHeight="1" x14ac:dyDescent="0.25">
      <c r="A2921" s="37" t="str">
        <f t="shared" si="135"/>
        <v>LEGFOFIgnore</v>
      </c>
      <c r="B2921" s="37" t="str">
        <f>VLOOKUP(L2921,Mapping!D:F,3,0)</f>
        <v>Ignore</v>
      </c>
      <c r="C2921" s="37" t="str">
        <f>VLOOKUP(L2921,Mapping!D:G,4,0)</f>
        <v>Ignore</v>
      </c>
      <c r="D2921" s="38">
        <f t="shared" si="136"/>
        <v>7.2590000000000003E-6</v>
      </c>
      <c r="E2921" s="38">
        <f t="shared" si="137"/>
        <v>1.2359E-5</v>
      </c>
      <c r="F2921" s="37" t="str">
        <f>VLOOKUP(L2921,Mapping!D:H,5,0)</f>
        <v>AUM</v>
      </c>
      <c r="G2921" t="s">
        <v>562</v>
      </c>
      <c r="H2921" t="s">
        <v>2061</v>
      </c>
      <c r="I2921" t="s">
        <v>2062</v>
      </c>
      <c r="J2921">
        <v>212000</v>
      </c>
      <c r="K2921" t="s">
        <v>595</v>
      </c>
      <c r="L2921">
        <v>212252</v>
      </c>
      <c r="M2921">
        <v>0</v>
      </c>
      <c r="N2921" t="s">
        <v>611</v>
      </c>
      <c r="O2921" t="s">
        <v>565</v>
      </c>
      <c r="P2921">
        <v>0</v>
      </c>
      <c r="Q2921">
        <v>51</v>
      </c>
      <c r="R2921">
        <v>0</v>
      </c>
      <c r="S2921">
        <v>72.59</v>
      </c>
      <c r="T2921">
        <v>0</v>
      </c>
      <c r="U2921">
        <v>123.59</v>
      </c>
      <c r="V2921">
        <v>0</v>
      </c>
      <c r="W2921">
        <v>51</v>
      </c>
      <c r="X2921">
        <v>0</v>
      </c>
      <c r="Y2921">
        <v>72.59</v>
      </c>
      <c r="Z2921">
        <v>0</v>
      </c>
      <c r="AA2921">
        <v>123.59</v>
      </c>
    </row>
    <row r="2922" spans="1:27" ht="15" customHeight="1" x14ac:dyDescent="0.25">
      <c r="A2922" s="37" t="str">
        <f t="shared" si="135"/>
        <v>LEGFOFIgnore</v>
      </c>
      <c r="B2922" s="37" t="str">
        <f>VLOOKUP(L2922,Mapping!D:F,3,0)</f>
        <v>Ignore</v>
      </c>
      <c r="C2922" s="37" t="str">
        <f>VLOOKUP(L2922,Mapping!D:G,4,0)</f>
        <v>Ignore</v>
      </c>
      <c r="D2922" s="38">
        <f t="shared" si="136"/>
        <v>-1.2994009999999999E-3</v>
      </c>
      <c r="E2922" s="38">
        <f t="shared" si="137"/>
        <v>1.2999163000000001E-2</v>
      </c>
      <c r="F2922" s="37" t="str">
        <f>VLOOKUP(L2922,Mapping!D:H,5,0)</f>
        <v>AUM</v>
      </c>
      <c r="G2922" t="s">
        <v>562</v>
      </c>
      <c r="H2922" t="s">
        <v>2061</v>
      </c>
      <c r="I2922" t="s">
        <v>2062</v>
      </c>
      <c r="J2922">
        <v>212000</v>
      </c>
      <c r="K2922" t="s">
        <v>595</v>
      </c>
      <c r="L2922">
        <v>212255</v>
      </c>
      <c r="M2922">
        <v>0</v>
      </c>
      <c r="N2922" t="s">
        <v>612</v>
      </c>
      <c r="O2922" t="s">
        <v>565</v>
      </c>
      <c r="P2922">
        <v>0</v>
      </c>
      <c r="Q2922">
        <v>142985.64000000001</v>
      </c>
      <c r="R2922">
        <v>-12994.01</v>
      </c>
      <c r="S2922">
        <v>0</v>
      </c>
      <c r="T2922">
        <v>0</v>
      </c>
      <c r="U2922">
        <v>129991.63</v>
      </c>
      <c r="V2922">
        <v>0</v>
      </c>
      <c r="W2922">
        <v>142985.64000000001</v>
      </c>
      <c r="X2922">
        <v>-12994.01</v>
      </c>
      <c r="Y2922">
        <v>0</v>
      </c>
      <c r="Z2922">
        <v>0</v>
      </c>
      <c r="AA2922">
        <v>129991.63</v>
      </c>
    </row>
    <row r="2923" spans="1:27" ht="15" customHeight="1" x14ac:dyDescent="0.25">
      <c r="A2923" s="37" t="str">
        <f t="shared" si="135"/>
        <v>LEGFOFIgnore</v>
      </c>
      <c r="B2923" s="37" t="str">
        <f>VLOOKUP(L2923,Mapping!D:F,3,0)</f>
        <v>Ignore</v>
      </c>
      <c r="C2923" s="37" t="str">
        <f>VLOOKUP(L2923,Mapping!D:G,4,0)</f>
        <v>Ignore</v>
      </c>
      <c r="D2923" s="38">
        <f t="shared" si="136"/>
        <v>-3.9336999999999998E-4</v>
      </c>
      <c r="E2923" s="38">
        <f t="shared" si="137"/>
        <v>1.41495E-4</v>
      </c>
      <c r="F2923" s="37" t="str">
        <f>VLOOKUP(L2923,Mapping!D:H,5,0)</f>
        <v>AUM</v>
      </c>
      <c r="G2923" t="s">
        <v>562</v>
      </c>
      <c r="H2923" t="s">
        <v>2061</v>
      </c>
      <c r="I2923" t="s">
        <v>2062</v>
      </c>
      <c r="J2923">
        <v>212000</v>
      </c>
      <c r="K2923" t="s">
        <v>595</v>
      </c>
      <c r="L2923">
        <v>212271</v>
      </c>
      <c r="M2923">
        <v>0</v>
      </c>
      <c r="N2923" t="s">
        <v>614</v>
      </c>
      <c r="O2923" t="s">
        <v>565</v>
      </c>
      <c r="P2923">
        <v>0</v>
      </c>
      <c r="Q2923">
        <v>5348.65</v>
      </c>
      <c r="R2923">
        <v>-3933.7</v>
      </c>
      <c r="S2923">
        <v>0</v>
      </c>
      <c r="T2923">
        <v>0</v>
      </c>
      <c r="U2923">
        <v>1414.95</v>
      </c>
      <c r="V2923">
        <v>0</v>
      </c>
      <c r="W2923">
        <v>5348.65</v>
      </c>
      <c r="X2923">
        <v>-3933.7</v>
      </c>
      <c r="Y2923">
        <v>0</v>
      </c>
      <c r="Z2923">
        <v>0</v>
      </c>
      <c r="AA2923">
        <v>1414.95</v>
      </c>
    </row>
    <row r="2924" spans="1:27" ht="15" customHeight="1" x14ac:dyDescent="0.25">
      <c r="A2924" s="37" t="str">
        <f t="shared" si="135"/>
        <v>LEGFOFIgnore</v>
      </c>
      <c r="B2924" s="37" t="str">
        <f>VLOOKUP(L2924,Mapping!D:F,3,0)</f>
        <v>Ignore</v>
      </c>
      <c r="C2924" s="37" t="str">
        <f>VLOOKUP(L2924,Mapping!D:G,4,0)</f>
        <v>Ignore</v>
      </c>
      <c r="D2924" s="38">
        <f t="shared" si="136"/>
        <v>-3.9336999999999998E-4</v>
      </c>
      <c r="E2924" s="38">
        <f t="shared" si="137"/>
        <v>1.41495E-4</v>
      </c>
      <c r="F2924" s="37" t="str">
        <f>VLOOKUP(L2924,Mapping!D:H,5,0)</f>
        <v>AUM</v>
      </c>
      <c r="G2924" t="s">
        <v>562</v>
      </c>
      <c r="H2924" t="s">
        <v>2061</v>
      </c>
      <c r="I2924" t="s">
        <v>2062</v>
      </c>
      <c r="J2924">
        <v>212000</v>
      </c>
      <c r="K2924" t="s">
        <v>595</v>
      </c>
      <c r="L2924">
        <v>212272</v>
      </c>
      <c r="M2924">
        <v>0</v>
      </c>
      <c r="N2924" t="s">
        <v>615</v>
      </c>
      <c r="O2924" t="s">
        <v>565</v>
      </c>
      <c r="P2924">
        <v>0</v>
      </c>
      <c r="Q2924">
        <v>5348.65</v>
      </c>
      <c r="R2924">
        <v>-3933.7</v>
      </c>
      <c r="S2924">
        <v>0</v>
      </c>
      <c r="T2924">
        <v>0</v>
      </c>
      <c r="U2924">
        <v>1414.95</v>
      </c>
      <c r="V2924">
        <v>0</v>
      </c>
      <c r="W2924">
        <v>5348.65</v>
      </c>
      <c r="X2924">
        <v>-3933.7</v>
      </c>
      <c r="Y2924">
        <v>0</v>
      </c>
      <c r="Z2924">
        <v>0</v>
      </c>
      <c r="AA2924">
        <v>1414.95</v>
      </c>
    </row>
    <row r="2925" spans="1:27" ht="15" customHeight="1" x14ac:dyDescent="0.25">
      <c r="A2925" s="37" t="str">
        <f t="shared" si="135"/>
        <v>LEGFOFIgnore</v>
      </c>
      <c r="B2925" s="37" t="str">
        <f>VLOOKUP(L2925,Mapping!D:F,3,0)</f>
        <v>Ignore</v>
      </c>
      <c r="C2925" s="37" t="str">
        <f>VLOOKUP(L2925,Mapping!D:G,4,0)</f>
        <v>Ignore</v>
      </c>
      <c r="D2925" s="38">
        <f t="shared" si="136"/>
        <v>1.8756350000000003E-3</v>
      </c>
      <c r="E2925" s="38">
        <f t="shared" si="137"/>
        <v>2.0646170000000004E-3</v>
      </c>
      <c r="F2925" s="37" t="str">
        <f>VLOOKUP(L2925,Mapping!D:H,5,0)</f>
        <v>AUM</v>
      </c>
      <c r="G2925" t="s">
        <v>562</v>
      </c>
      <c r="H2925" t="s">
        <v>2061</v>
      </c>
      <c r="I2925" t="s">
        <v>2062</v>
      </c>
      <c r="J2925">
        <v>212000</v>
      </c>
      <c r="K2925" t="s">
        <v>595</v>
      </c>
      <c r="L2925">
        <v>212427</v>
      </c>
      <c r="M2925">
        <v>0</v>
      </c>
      <c r="N2925" t="s">
        <v>682</v>
      </c>
      <c r="O2925" t="s">
        <v>565</v>
      </c>
      <c r="P2925">
        <v>0</v>
      </c>
      <c r="Q2925">
        <v>1889.82</v>
      </c>
      <c r="R2925">
        <v>0</v>
      </c>
      <c r="S2925">
        <v>18756.350000000002</v>
      </c>
      <c r="T2925">
        <v>0</v>
      </c>
      <c r="U2925">
        <v>20646.170000000002</v>
      </c>
      <c r="V2925">
        <v>0</v>
      </c>
      <c r="W2925">
        <v>1889.82</v>
      </c>
      <c r="X2925">
        <v>0</v>
      </c>
      <c r="Y2925">
        <v>18756.350000000002</v>
      </c>
      <c r="Z2925">
        <v>0</v>
      </c>
      <c r="AA2925">
        <v>20646.170000000002</v>
      </c>
    </row>
    <row r="2926" spans="1:27" ht="15" customHeight="1" x14ac:dyDescent="0.25">
      <c r="A2926" s="37" t="str">
        <f t="shared" si="135"/>
        <v>LEGFOFIgnore</v>
      </c>
      <c r="B2926" s="37" t="str">
        <f>VLOOKUP(L2926,Mapping!D:F,3,0)</f>
        <v>Ignore</v>
      </c>
      <c r="C2926" s="37" t="str">
        <f>VLOOKUP(L2926,Mapping!D:G,4,0)</f>
        <v>Ignore</v>
      </c>
      <c r="D2926" s="38">
        <f t="shared" si="136"/>
        <v>1.6428349999999998E-3</v>
      </c>
      <c r="E2926" s="38">
        <f t="shared" si="137"/>
        <v>1.6540090000000001E-3</v>
      </c>
      <c r="F2926" s="37" t="str">
        <f>VLOOKUP(L2926,Mapping!D:H,5,0)</f>
        <v>AUM</v>
      </c>
      <c r="G2926" t="s">
        <v>562</v>
      </c>
      <c r="H2926" t="s">
        <v>2061</v>
      </c>
      <c r="I2926" t="s">
        <v>2062</v>
      </c>
      <c r="J2926">
        <v>212000</v>
      </c>
      <c r="K2926" t="s">
        <v>595</v>
      </c>
      <c r="L2926">
        <v>214100</v>
      </c>
      <c r="M2926">
        <v>0</v>
      </c>
      <c r="N2926" t="s">
        <v>858</v>
      </c>
      <c r="O2926" t="s">
        <v>565</v>
      </c>
      <c r="P2926">
        <v>0</v>
      </c>
      <c r="Q2926">
        <v>111.74</v>
      </c>
      <c r="R2926">
        <v>0</v>
      </c>
      <c r="S2926">
        <v>16428.349999999999</v>
      </c>
      <c r="T2926">
        <v>0</v>
      </c>
      <c r="U2926">
        <v>16540.09</v>
      </c>
      <c r="V2926">
        <v>0</v>
      </c>
      <c r="W2926">
        <v>111.74</v>
      </c>
      <c r="X2926">
        <v>0</v>
      </c>
      <c r="Y2926">
        <v>16428.349999999999</v>
      </c>
      <c r="Z2926">
        <v>0</v>
      </c>
      <c r="AA2926">
        <v>16540.09</v>
      </c>
    </row>
    <row r="2927" spans="1:27" ht="15" customHeight="1" x14ac:dyDescent="0.25">
      <c r="A2927" s="37" t="str">
        <f t="shared" si="135"/>
        <v>LEGFOFIgnore</v>
      </c>
      <c r="B2927" s="37" t="str">
        <f>VLOOKUP(L2927,Mapping!D:F,3,0)</f>
        <v>Ignore</v>
      </c>
      <c r="C2927" s="37" t="str">
        <f>VLOOKUP(L2927,Mapping!D:G,4,0)</f>
        <v>Ignore</v>
      </c>
      <c r="D2927" s="38">
        <f t="shared" si="136"/>
        <v>-4.5279029999999998E-3</v>
      </c>
      <c r="E2927" s="38">
        <f t="shared" si="137"/>
        <v>1.4148749999999999E-3</v>
      </c>
      <c r="F2927" s="37" t="str">
        <f>VLOOKUP(L2927,Mapping!D:H,5,0)</f>
        <v>AUM</v>
      </c>
      <c r="G2927" t="s">
        <v>562</v>
      </c>
      <c r="H2927" t="s">
        <v>2061</v>
      </c>
      <c r="I2927" t="s">
        <v>2062</v>
      </c>
      <c r="J2927">
        <v>213000</v>
      </c>
      <c r="K2927" t="s">
        <v>617</v>
      </c>
      <c r="L2927">
        <v>213500</v>
      </c>
      <c r="M2927">
        <v>0</v>
      </c>
      <c r="N2927" t="s">
        <v>618</v>
      </c>
      <c r="O2927" t="s">
        <v>565</v>
      </c>
      <c r="P2927">
        <v>0</v>
      </c>
      <c r="Q2927">
        <v>59427.78</v>
      </c>
      <c r="R2927">
        <v>-45279.03</v>
      </c>
      <c r="S2927">
        <v>0</v>
      </c>
      <c r="T2927">
        <v>0</v>
      </c>
      <c r="U2927">
        <v>14148.75</v>
      </c>
      <c r="V2927">
        <v>0</v>
      </c>
      <c r="W2927">
        <v>59427.78</v>
      </c>
      <c r="X2927">
        <v>-45279.03</v>
      </c>
      <c r="Y2927">
        <v>0</v>
      </c>
      <c r="Z2927">
        <v>0</v>
      </c>
      <c r="AA2927">
        <v>14148.75</v>
      </c>
    </row>
    <row r="2928" spans="1:27" ht="15" customHeight="1" x14ac:dyDescent="0.25">
      <c r="A2928" s="37" t="str">
        <f t="shared" si="135"/>
        <v>LEGFOFIgnore</v>
      </c>
      <c r="B2928" s="37" t="str">
        <f>VLOOKUP(L2928,Mapping!D:F,3,0)</f>
        <v>Ignore</v>
      </c>
      <c r="C2928" s="37" t="str">
        <f>VLOOKUP(L2928,Mapping!D:G,4,0)</f>
        <v>Ignore</v>
      </c>
      <c r="D2928" s="38">
        <f t="shared" si="136"/>
        <v>1.7422619999999998E-3</v>
      </c>
      <c r="E2928" s="38">
        <f t="shared" si="137"/>
        <v>2.0035670000000004E-3</v>
      </c>
      <c r="F2928" s="37" t="str">
        <f>VLOOKUP(L2928,Mapping!D:H,5,0)</f>
        <v>AUM</v>
      </c>
      <c r="G2928" t="s">
        <v>562</v>
      </c>
      <c r="H2928" t="s">
        <v>2061</v>
      </c>
      <c r="I2928" t="s">
        <v>2062</v>
      </c>
      <c r="J2928">
        <v>220000</v>
      </c>
      <c r="K2928" t="s">
        <v>619</v>
      </c>
      <c r="L2928">
        <v>210125</v>
      </c>
      <c r="M2928">
        <v>0</v>
      </c>
      <c r="N2928" t="s">
        <v>1283</v>
      </c>
      <c r="O2928" t="s">
        <v>565</v>
      </c>
      <c r="P2928">
        <v>0</v>
      </c>
      <c r="Q2928">
        <v>2613.0500000000002</v>
      </c>
      <c r="R2928">
        <v>0</v>
      </c>
      <c r="S2928">
        <v>17422.62</v>
      </c>
      <c r="T2928">
        <v>0</v>
      </c>
      <c r="U2928">
        <v>20035.670000000002</v>
      </c>
      <c r="V2928">
        <v>0</v>
      </c>
      <c r="W2928">
        <v>2613.0500000000002</v>
      </c>
      <c r="X2928">
        <v>0</v>
      </c>
      <c r="Y2928">
        <v>17422.62</v>
      </c>
      <c r="Z2928">
        <v>0</v>
      </c>
      <c r="AA2928">
        <v>20035.670000000002</v>
      </c>
    </row>
    <row r="2929" spans="1:27" ht="15" customHeight="1" x14ac:dyDescent="0.25">
      <c r="A2929" s="37" t="str">
        <f t="shared" si="135"/>
        <v>LEGFOF1.2</v>
      </c>
      <c r="B2929" s="37">
        <f>VLOOKUP(L2929,Mapping!D:F,3,0)</f>
        <v>1.2</v>
      </c>
      <c r="C2929" s="37" t="str">
        <f>VLOOKUP(L2929,Mapping!D:G,4,0)</f>
        <v>Ignore</v>
      </c>
      <c r="D2929" s="38">
        <f t="shared" si="136"/>
        <v>11.981802589000001</v>
      </c>
      <c r="E2929" s="38">
        <f t="shared" si="137"/>
        <v>43.212498954000004</v>
      </c>
      <c r="F2929" s="37">
        <f>VLOOKUP(L2929,Mapping!D:H,5,0)</f>
        <v>0</v>
      </c>
      <c r="G2929" t="s">
        <v>562</v>
      </c>
      <c r="H2929" t="s">
        <v>2061</v>
      </c>
      <c r="I2929" t="s">
        <v>2062</v>
      </c>
      <c r="J2929">
        <v>301000</v>
      </c>
      <c r="K2929" t="s">
        <v>624</v>
      </c>
      <c r="L2929">
        <v>310000</v>
      </c>
      <c r="M2929">
        <v>0</v>
      </c>
      <c r="N2929" t="s">
        <v>625</v>
      </c>
      <c r="O2929" t="s">
        <v>565</v>
      </c>
      <c r="P2929">
        <v>0</v>
      </c>
      <c r="Q2929">
        <v>312306963.64999998</v>
      </c>
      <c r="R2929">
        <v>0</v>
      </c>
      <c r="S2929">
        <v>119818025.89</v>
      </c>
      <c r="T2929">
        <v>0</v>
      </c>
      <c r="U2929">
        <v>432124989.54000002</v>
      </c>
      <c r="V2929">
        <v>0</v>
      </c>
      <c r="W2929">
        <v>312306963.64999998</v>
      </c>
      <c r="X2929">
        <v>0</v>
      </c>
      <c r="Y2929">
        <v>119818025.89</v>
      </c>
      <c r="Z2929">
        <v>0</v>
      </c>
      <c r="AA2929">
        <v>432124989.54000002</v>
      </c>
    </row>
    <row r="2930" spans="1:27" ht="15" customHeight="1" x14ac:dyDescent="0.25">
      <c r="A2930" s="37" t="str">
        <f t="shared" si="135"/>
        <v>LEGFOFIgnore</v>
      </c>
      <c r="B2930" s="37" t="str">
        <f>VLOOKUP(L2930,Mapping!D:F,3,0)</f>
        <v>Ignore</v>
      </c>
      <c r="C2930" s="37" t="str">
        <f>VLOOKUP(L2930,Mapping!D:G,4,0)</f>
        <v>Ignore</v>
      </c>
      <c r="D2930" s="38">
        <f t="shared" si="136"/>
        <v>0</v>
      </c>
      <c r="E2930" s="38">
        <f t="shared" si="137"/>
        <v>-2.6955404999999998E-2</v>
      </c>
      <c r="F2930" s="37">
        <f>VLOOKUP(L2930,Mapping!D:H,5,0)</f>
        <v>0</v>
      </c>
      <c r="G2930" t="s">
        <v>562</v>
      </c>
      <c r="H2930" t="s">
        <v>2061</v>
      </c>
      <c r="I2930" t="s">
        <v>2062</v>
      </c>
      <c r="J2930">
        <v>303000</v>
      </c>
      <c r="K2930" t="s">
        <v>626</v>
      </c>
      <c r="L2930">
        <v>303100</v>
      </c>
      <c r="M2930">
        <v>0</v>
      </c>
      <c r="N2930" t="s">
        <v>2264</v>
      </c>
      <c r="O2930" t="s">
        <v>565</v>
      </c>
      <c r="P2930">
        <v>-269554.05</v>
      </c>
      <c r="Q2930">
        <v>0</v>
      </c>
      <c r="R2930">
        <v>0</v>
      </c>
      <c r="S2930">
        <v>0</v>
      </c>
      <c r="T2930">
        <v>-269554.05</v>
      </c>
      <c r="U2930">
        <v>0</v>
      </c>
      <c r="V2930">
        <v>-269554.05</v>
      </c>
      <c r="W2930">
        <v>0</v>
      </c>
      <c r="X2930">
        <v>0</v>
      </c>
      <c r="Y2930">
        <v>0</v>
      </c>
      <c r="Z2930">
        <v>-269554.05</v>
      </c>
      <c r="AA2930">
        <v>0</v>
      </c>
    </row>
    <row r="2931" spans="1:27" ht="15" customHeight="1" x14ac:dyDescent="0.25">
      <c r="A2931" s="37" t="str">
        <f t="shared" si="135"/>
        <v>LEGFOFIgnore</v>
      </c>
      <c r="B2931" s="37" t="str">
        <f>VLOOKUP(L2931,Mapping!D:F,3,0)</f>
        <v>Ignore</v>
      </c>
      <c r="C2931" s="37" t="str">
        <f>VLOOKUP(L2931,Mapping!D:G,4,0)</f>
        <v>Ignore</v>
      </c>
      <c r="D2931" s="38">
        <f t="shared" si="136"/>
        <v>0</v>
      </c>
      <c r="E2931" s="38">
        <f t="shared" si="137"/>
        <v>1.8801700149999998</v>
      </c>
      <c r="F2931" s="37">
        <f>VLOOKUP(L2931,Mapping!D:H,5,0)</f>
        <v>0</v>
      </c>
      <c r="G2931" t="s">
        <v>562</v>
      </c>
      <c r="H2931" t="s">
        <v>2061</v>
      </c>
      <c r="I2931" t="s">
        <v>2062</v>
      </c>
      <c r="J2931">
        <v>303000</v>
      </c>
      <c r="K2931" t="s">
        <v>626</v>
      </c>
      <c r="L2931">
        <v>303166</v>
      </c>
      <c r="M2931">
        <v>0</v>
      </c>
      <c r="N2931" t="s">
        <v>2265</v>
      </c>
      <c r="O2931" t="s">
        <v>565</v>
      </c>
      <c r="P2931">
        <v>0</v>
      </c>
      <c r="Q2931">
        <v>18801700.149999999</v>
      </c>
      <c r="R2931">
        <v>0</v>
      </c>
      <c r="S2931">
        <v>0</v>
      </c>
      <c r="T2931">
        <v>0</v>
      </c>
      <c r="U2931">
        <v>18801700.149999999</v>
      </c>
      <c r="V2931">
        <v>0</v>
      </c>
      <c r="W2931">
        <v>18801700.149999999</v>
      </c>
      <c r="X2931">
        <v>0</v>
      </c>
      <c r="Y2931">
        <v>0</v>
      </c>
      <c r="Z2931">
        <v>0</v>
      </c>
      <c r="AA2931">
        <v>18801700.149999999</v>
      </c>
    </row>
    <row r="2932" spans="1:27" ht="15" customHeight="1" x14ac:dyDescent="0.25">
      <c r="A2932" s="37" t="str">
        <f t="shared" si="135"/>
        <v>LEGFOFIgnore</v>
      </c>
      <c r="B2932" s="37" t="str">
        <f>VLOOKUP(L2932,Mapping!D:F,3,0)</f>
        <v>Ignore</v>
      </c>
      <c r="C2932" s="37" t="str">
        <f>VLOOKUP(L2932,Mapping!D:G,4,0)</f>
        <v>Ignore</v>
      </c>
      <c r="D2932" s="38">
        <f t="shared" si="136"/>
        <v>3.7030464009999999</v>
      </c>
      <c r="E2932" s="38">
        <f t="shared" si="137"/>
        <v>-6.111937728</v>
      </c>
      <c r="F2932" s="37">
        <f>VLOOKUP(L2932,Mapping!D:H,5,0)</f>
        <v>0</v>
      </c>
      <c r="G2932" t="s">
        <v>562</v>
      </c>
      <c r="H2932" t="s">
        <v>2061</v>
      </c>
      <c r="I2932" t="s">
        <v>2062</v>
      </c>
      <c r="J2932">
        <v>303000</v>
      </c>
      <c r="K2932" t="s">
        <v>626</v>
      </c>
      <c r="L2932">
        <v>303201</v>
      </c>
      <c r="M2932">
        <v>0</v>
      </c>
      <c r="N2932" t="s">
        <v>627</v>
      </c>
      <c r="O2932" t="s">
        <v>565</v>
      </c>
      <c r="P2932">
        <v>-98149841.290000007</v>
      </c>
      <c r="Q2932">
        <v>0</v>
      </c>
      <c r="R2932">
        <v>0</v>
      </c>
      <c r="S2932">
        <v>37030464.009999998</v>
      </c>
      <c r="T2932">
        <v>-61119377.280000001</v>
      </c>
      <c r="U2932">
        <v>0</v>
      </c>
      <c r="V2932">
        <v>-98149841.290000007</v>
      </c>
      <c r="W2932">
        <v>0</v>
      </c>
      <c r="X2932">
        <v>0</v>
      </c>
      <c r="Y2932">
        <v>37030464.009999998</v>
      </c>
      <c r="Z2932">
        <v>-61119377.280000001</v>
      </c>
      <c r="AA2932">
        <v>0</v>
      </c>
    </row>
    <row r="2933" spans="1:27" ht="15" customHeight="1" x14ac:dyDescent="0.25">
      <c r="A2933" s="37" t="str">
        <f t="shared" si="135"/>
        <v>LEGFOFIgnore</v>
      </c>
      <c r="B2933" s="37" t="str">
        <f>VLOOKUP(L2933,Mapping!D:F,3,0)</f>
        <v>Ignore</v>
      </c>
      <c r="C2933" s="37" t="str">
        <f>VLOOKUP(L2933,Mapping!D:G,4,0)</f>
        <v>Ignore</v>
      </c>
      <c r="D2933" s="38">
        <f t="shared" si="136"/>
        <v>11.45193579</v>
      </c>
      <c r="E2933" s="38">
        <f t="shared" si="137"/>
        <v>18.680327922</v>
      </c>
      <c r="F2933" s="37">
        <f>VLOOKUP(L2933,Mapping!D:H,5,0)</f>
        <v>0</v>
      </c>
      <c r="G2933" t="s">
        <v>562</v>
      </c>
      <c r="H2933" t="s">
        <v>2061</v>
      </c>
      <c r="I2933" t="s">
        <v>2062</v>
      </c>
      <c r="J2933">
        <v>303000</v>
      </c>
      <c r="K2933" t="s">
        <v>626</v>
      </c>
      <c r="L2933">
        <v>303245</v>
      </c>
      <c r="M2933">
        <v>0</v>
      </c>
      <c r="N2933" t="s">
        <v>629</v>
      </c>
      <c r="O2933" t="s">
        <v>565</v>
      </c>
      <c r="P2933">
        <v>0</v>
      </c>
      <c r="Q2933">
        <v>72283921.319999993</v>
      </c>
      <c r="R2933">
        <v>0</v>
      </c>
      <c r="S2933">
        <v>114519357.90000001</v>
      </c>
      <c r="T2933">
        <v>0</v>
      </c>
      <c r="U2933">
        <v>186803279.22</v>
      </c>
      <c r="V2933">
        <v>0</v>
      </c>
      <c r="W2933">
        <v>72283921.319999993</v>
      </c>
      <c r="X2933">
        <v>0</v>
      </c>
      <c r="Y2933">
        <v>114519357.90000001</v>
      </c>
      <c r="Z2933">
        <v>0</v>
      </c>
      <c r="AA2933">
        <v>186803279.22</v>
      </c>
    </row>
    <row r="2934" spans="1:27" ht="15" customHeight="1" x14ac:dyDescent="0.25">
      <c r="A2934" s="37" t="str">
        <f t="shared" si="135"/>
        <v>LEGFOFIgnore</v>
      </c>
      <c r="B2934" s="37" t="str">
        <f>VLOOKUP(L2934,Mapping!D:F,3,0)</f>
        <v>Ignore</v>
      </c>
      <c r="C2934" s="37" t="str">
        <f>VLOOKUP(L2934,Mapping!D:G,4,0)</f>
        <v>Ignore</v>
      </c>
      <c r="D2934" s="38">
        <f t="shared" si="136"/>
        <v>0</v>
      </c>
      <c r="E2934" s="38">
        <f t="shared" si="137"/>
        <v>7.2774795239999994</v>
      </c>
      <c r="F2934" s="37">
        <f>VLOOKUP(L2934,Mapping!D:H,5,0)</f>
        <v>0</v>
      </c>
      <c r="G2934" t="s">
        <v>562</v>
      </c>
      <c r="H2934" t="s">
        <v>2061</v>
      </c>
      <c r="I2934" t="s">
        <v>2062</v>
      </c>
      <c r="J2934">
        <v>303000</v>
      </c>
      <c r="K2934" t="s">
        <v>626</v>
      </c>
      <c r="L2934">
        <v>303301</v>
      </c>
      <c r="M2934">
        <v>0</v>
      </c>
      <c r="N2934" t="s">
        <v>2266</v>
      </c>
      <c r="O2934" t="s">
        <v>565</v>
      </c>
      <c r="P2934">
        <v>0</v>
      </c>
      <c r="Q2934">
        <v>72774795.239999995</v>
      </c>
      <c r="R2934">
        <v>0</v>
      </c>
      <c r="S2934">
        <v>0</v>
      </c>
      <c r="T2934">
        <v>0</v>
      </c>
      <c r="U2934">
        <v>72774795.239999995</v>
      </c>
      <c r="V2934">
        <v>0</v>
      </c>
      <c r="W2934">
        <v>72774795.239999995</v>
      </c>
      <c r="X2934">
        <v>0</v>
      </c>
      <c r="Y2934">
        <v>0</v>
      </c>
      <c r="Z2934">
        <v>0</v>
      </c>
      <c r="AA2934">
        <v>72774795.239999995</v>
      </c>
    </row>
    <row r="2935" spans="1:27" ht="15" customHeight="1" x14ac:dyDescent="0.25">
      <c r="A2935" s="37" t="str">
        <f t="shared" si="135"/>
        <v>LEGFOFIgnore</v>
      </c>
      <c r="B2935" s="37" t="str">
        <f>VLOOKUP(L2935,Mapping!D:F,3,0)</f>
        <v>Ignore</v>
      </c>
      <c r="C2935" s="37" t="str">
        <f>VLOOKUP(L2935,Mapping!D:G,4,0)</f>
        <v>Ignore</v>
      </c>
      <c r="D2935" s="38">
        <f t="shared" si="136"/>
        <v>0</v>
      </c>
      <c r="E2935" s="38">
        <f t="shared" si="137"/>
        <v>-1.1866430560000001</v>
      </c>
      <c r="F2935" s="37">
        <f>VLOOKUP(L2935,Mapping!D:H,5,0)</f>
        <v>0</v>
      </c>
      <c r="G2935" t="s">
        <v>562</v>
      </c>
      <c r="H2935" t="s">
        <v>2061</v>
      </c>
      <c r="I2935" t="s">
        <v>2062</v>
      </c>
      <c r="J2935">
        <v>303000</v>
      </c>
      <c r="K2935" t="s">
        <v>626</v>
      </c>
      <c r="L2935">
        <v>303345</v>
      </c>
      <c r="M2935">
        <v>0</v>
      </c>
      <c r="N2935" t="s">
        <v>2267</v>
      </c>
      <c r="O2935" t="s">
        <v>565</v>
      </c>
      <c r="P2935">
        <v>-11866430.560000001</v>
      </c>
      <c r="Q2935">
        <v>0</v>
      </c>
      <c r="R2935">
        <v>0</v>
      </c>
      <c r="S2935">
        <v>0</v>
      </c>
      <c r="T2935">
        <v>-11866430.560000001</v>
      </c>
      <c r="U2935">
        <v>0</v>
      </c>
      <c r="V2935">
        <v>-11866430.560000001</v>
      </c>
      <c r="W2935">
        <v>0</v>
      </c>
      <c r="X2935">
        <v>0</v>
      </c>
      <c r="Y2935">
        <v>0</v>
      </c>
      <c r="Z2935">
        <v>-11866430.560000001</v>
      </c>
      <c r="AA2935">
        <v>0</v>
      </c>
    </row>
    <row r="2936" spans="1:27" ht="15" customHeight="1" x14ac:dyDescent="0.25">
      <c r="A2936" s="37" t="str">
        <f t="shared" si="135"/>
        <v>LEGFOFIgnore</v>
      </c>
      <c r="B2936" s="37" t="str">
        <f>VLOOKUP(L2936,Mapping!D:F,3,0)</f>
        <v>Ignore</v>
      </c>
      <c r="C2936" s="37" t="str">
        <f>VLOOKUP(L2936,Mapping!D:G,4,0)</f>
        <v>Ignore</v>
      </c>
      <c r="D2936" s="38">
        <f t="shared" si="136"/>
        <v>0</v>
      </c>
      <c r="E2936" s="38">
        <f t="shared" si="137"/>
        <v>1.2088095800000001</v>
      </c>
      <c r="F2936" s="37">
        <f>VLOOKUP(L2936,Mapping!D:H,5,0)</f>
        <v>0</v>
      </c>
      <c r="G2936" t="s">
        <v>562</v>
      </c>
      <c r="H2936" t="s">
        <v>2061</v>
      </c>
      <c r="I2936" t="s">
        <v>2062</v>
      </c>
      <c r="J2936">
        <v>303000</v>
      </c>
      <c r="K2936" t="s">
        <v>626</v>
      </c>
      <c r="L2936">
        <v>390000</v>
      </c>
      <c r="M2936">
        <v>0</v>
      </c>
      <c r="N2936" t="s">
        <v>631</v>
      </c>
      <c r="O2936" t="s">
        <v>565</v>
      </c>
      <c r="P2936">
        <v>0</v>
      </c>
      <c r="Q2936">
        <v>12088095.800000001</v>
      </c>
      <c r="R2936">
        <v>0</v>
      </c>
      <c r="S2936">
        <v>0</v>
      </c>
      <c r="T2936">
        <v>0</v>
      </c>
      <c r="U2936">
        <v>12088095.800000001</v>
      </c>
      <c r="V2936">
        <v>0</v>
      </c>
      <c r="W2936">
        <v>12088095.800000001</v>
      </c>
      <c r="X2936">
        <v>0</v>
      </c>
      <c r="Y2936">
        <v>0</v>
      </c>
      <c r="Z2936">
        <v>0</v>
      </c>
      <c r="AA2936">
        <v>12088095.800000001</v>
      </c>
    </row>
    <row r="2937" spans="1:27" ht="15" customHeight="1" x14ac:dyDescent="0.25">
      <c r="A2937" s="37" t="str">
        <f t="shared" si="135"/>
        <v>LEGFOFIgnore</v>
      </c>
      <c r="B2937" s="37" t="str">
        <f>VLOOKUP(L2937,Mapping!D:F,3,0)</f>
        <v>Ignore</v>
      </c>
      <c r="C2937" s="37" t="str">
        <f>VLOOKUP(L2937,Mapping!D:G,4,0)</f>
        <v>Ignore</v>
      </c>
      <c r="D2937" s="38">
        <f t="shared" si="136"/>
        <v>0</v>
      </c>
      <c r="E2937" s="38">
        <f t="shared" si="137"/>
        <v>-0.516767847</v>
      </c>
      <c r="F2937" s="37">
        <f>VLOOKUP(L2937,Mapping!D:H,5,0)</f>
        <v>0</v>
      </c>
      <c r="G2937" t="s">
        <v>562</v>
      </c>
      <c r="H2937" t="s">
        <v>2061</v>
      </c>
      <c r="I2937" t="s">
        <v>2062</v>
      </c>
      <c r="J2937">
        <v>303000</v>
      </c>
      <c r="K2937" t="s">
        <v>626</v>
      </c>
      <c r="L2937">
        <v>390001</v>
      </c>
      <c r="M2937">
        <v>0</v>
      </c>
      <c r="N2937" t="s">
        <v>632</v>
      </c>
      <c r="O2937" t="s">
        <v>565</v>
      </c>
      <c r="P2937">
        <v>-5167678.47</v>
      </c>
      <c r="Q2937">
        <v>0</v>
      </c>
      <c r="R2937">
        <v>0</v>
      </c>
      <c r="S2937">
        <v>0</v>
      </c>
      <c r="T2937">
        <v>-5167678.47</v>
      </c>
      <c r="U2937">
        <v>0</v>
      </c>
      <c r="V2937">
        <v>-5167678.47</v>
      </c>
      <c r="W2937">
        <v>0</v>
      </c>
      <c r="X2937">
        <v>0</v>
      </c>
      <c r="Y2937">
        <v>0</v>
      </c>
      <c r="Z2937">
        <v>-5167678.47</v>
      </c>
      <c r="AA2937">
        <v>0</v>
      </c>
    </row>
    <row r="2938" spans="1:27" ht="15" customHeight="1" x14ac:dyDescent="0.25">
      <c r="A2938" s="37" t="str">
        <f t="shared" si="135"/>
        <v>LEGFOFIgnore</v>
      </c>
      <c r="B2938" s="37" t="str">
        <f>VLOOKUP(L2938,Mapping!D:F,3,0)</f>
        <v>Ignore</v>
      </c>
      <c r="C2938" s="37" t="str">
        <f>VLOOKUP(L2938,Mapping!D:G,4,0)</f>
        <v>Ignore</v>
      </c>
      <c r="D2938" s="38">
        <f t="shared" si="136"/>
        <v>0</v>
      </c>
      <c r="E2938" s="38">
        <f t="shared" si="137"/>
        <v>-0.11100857</v>
      </c>
      <c r="F2938" s="37">
        <f>VLOOKUP(L2938,Mapping!D:H,5,0)</f>
        <v>0</v>
      </c>
      <c r="G2938" t="s">
        <v>562</v>
      </c>
      <c r="H2938" t="s">
        <v>2061</v>
      </c>
      <c r="I2938" t="s">
        <v>2062</v>
      </c>
      <c r="J2938">
        <v>303000</v>
      </c>
      <c r="K2938" t="s">
        <v>626</v>
      </c>
      <c r="L2938">
        <v>390405</v>
      </c>
      <c r="M2938">
        <v>0</v>
      </c>
      <c r="N2938" t="s">
        <v>634</v>
      </c>
      <c r="O2938" t="s">
        <v>565</v>
      </c>
      <c r="P2938">
        <v>-1110085.7</v>
      </c>
      <c r="Q2938">
        <v>0</v>
      </c>
      <c r="R2938">
        <v>0</v>
      </c>
      <c r="S2938">
        <v>0</v>
      </c>
      <c r="T2938">
        <v>-1110085.7</v>
      </c>
      <c r="U2938">
        <v>0</v>
      </c>
      <c r="V2938">
        <v>-1110085.7</v>
      </c>
      <c r="W2938">
        <v>0</v>
      </c>
      <c r="X2938">
        <v>0</v>
      </c>
      <c r="Y2938">
        <v>0</v>
      </c>
      <c r="Z2938">
        <v>-1110085.7</v>
      </c>
      <c r="AA2938">
        <v>0</v>
      </c>
    </row>
    <row r="2939" spans="1:27" ht="15" customHeight="1" x14ac:dyDescent="0.25">
      <c r="A2939" s="37" t="str">
        <f t="shared" si="135"/>
        <v>LEGFOFIgnore</v>
      </c>
      <c r="B2939" s="37" t="str">
        <f>VLOOKUP(L2939,Mapping!D:F,3,0)</f>
        <v>Ignore</v>
      </c>
      <c r="C2939" s="37" t="str">
        <f>VLOOKUP(L2939,Mapping!D:G,4,0)</f>
        <v>Ignore</v>
      </c>
      <c r="D2939" s="38">
        <f t="shared" si="136"/>
        <v>0</v>
      </c>
      <c r="E2939" s="38">
        <f t="shared" si="137"/>
        <v>2.2374999999999998E-5</v>
      </c>
      <c r="F2939" s="37">
        <f>VLOOKUP(L2939,Mapping!D:H,5,0)</f>
        <v>0</v>
      </c>
      <c r="G2939" t="s">
        <v>562</v>
      </c>
      <c r="H2939" t="s">
        <v>2061</v>
      </c>
      <c r="I2939" t="s">
        <v>2062</v>
      </c>
      <c r="J2939">
        <v>303000</v>
      </c>
      <c r="K2939" t="s">
        <v>626</v>
      </c>
      <c r="L2939">
        <v>390406</v>
      </c>
      <c r="M2939">
        <v>0</v>
      </c>
      <c r="N2939" t="s">
        <v>935</v>
      </c>
      <c r="O2939" t="s">
        <v>565</v>
      </c>
      <c r="P2939">
        <v>0</v>
      </c>
      <c r="Q2939">
        <v>223.75</v>
      </c>
      <c r="R2939">
        <v>0</v>
      </c>
      <c r="S2939">
        <v>0</v>
      </c>
      <c r="T2939">
        <v>0</v>
      </c>
      <c r="U2939">
        <v>223.75</v>
      </c>
      <c r="V2939">
        <v>0</v>
      </c>
      <c r="W2939">
        <v>223.75</v>
      </c>
      <c r="X2939">
        <v>0</v>
      </c>
      <c r="Y2939">
        <v>0</v>
      </c>
      <c r="Z2939">
        <v>0</v>
      </c>
      <c r="AA2939">
        <v>223.75</v>
      </c>
    </row>
    <row r="2940" spans="1:27" ht="15" customHeight="1" x14ac:dyDescent="0.25">
      <c r="A2940" s="37" t="str">
        <f t="shared" si="135"/>
        <v>LEGFOFIgnore</v>
      </c>
      <c r="B2940" s="37" t="str">
        <f>VLOOKUP(L2940,Mapping!D:F,3,0)</f>
        <v>Ignore</v>
      </c>
      <c r="C2940" s="37" t="str">
        <f>VLOOKUP(L2940,Mapping!D:G,4,0)</f>
        <v>Ignore</v>
      </c>
      <c r="D2940" s="38">
        <f t="shared" si="136"/>
        <v>0</v>
      </c>
      <c r="E2940" s="38">
        <f t="shared" si="137"/>
        <v>-1.271259924</v>
      </c>
      <c r="F2940" s="37">
        <f>VLOOKUP(L2940,Mapping!D:H,5,0)</f>
        <v>0</v>
      </c>
      <c r="G2940" t="s">
        <v>562</v>
      </c>
      <c r="H2940" t="s">
        <v>2061</v>
      </c>
      <c r="I2940" t="s">
        <v>2062</v>
      </c>
      <c r="J2940">
        <v>303000</v>
      </c>
      <c r="K2940" t="s">
        <v>626</v>
      </c>
      <c r="L2940">
        <v>390445</v>
      </c>
      <c r="M2940">
        <v>0</v>
      </c>
      <c r="N2940" t="s">
        <v>635</v>
      </c>
      <c r="O2940" t="s">
        <v>565</v>
      </c>
      <c r="P2940">
        <v>-12712599.24</v>
      </c>
      <c r="Q2940">
        <v>0</v>
      </c>
      <c r="R2940">
        <v>0</v>
      </c>
      <c r="S2940">
        <v>0</v>
      </c>
      <c r="T2940">
        <v>-12712599.24</v>
      </c>
      <c r="U2940">
        <v>0</v>
      </c>
      <c r="V2940">
        <v>-12712599.24</v>
      </c>
      <c r="W2940">
        <v>0</v>
      </c>
      <c r="X2940">
        <v>0</v>
      </c>
      <c r="Y2940">
        <v>0</v>
      </c>
      <c r="Z2940">
        <v>-12712599.24</v>
      </c>
      <c r="AA2940">
        <v>0</v>
      </c>
    </row>
    <row r="2941" spans="1:27" ht="15" customHeight="1" x14ac:dyDescent="0.25">
      <c r="A2941" s="37" t="str">
        <f t="shared" si="135"/>
        <v>LEGFOF5.3</v>
      </c>
      <c r="B2941" s="37">
        <f>VLOOKUP(L2941,Mapping!D:F,3,0)</f>
        <v>5.3</v>
      </c>
      <c r="C2941" s="37" t="str">
        <f>VLOOKUP(L2941,Mapping!D:G,4,0)</f>
        <v>Ignore</v>
      </c>
      <c r="D2941" s="38">
        <f t="shared" si="136"/>
        <v>0.77899128899999992</v>
      </c>
      <c r="E2941" s="38">
        <f t="shared" si="137"/>
        <v>0.96033279999999999</v>
      </c>
      <c r="F2941" s="37">
        <f>VLOOKUP(L2941,Mapping!D:H,5,0)</f>
        <v>0</v>
      </c>
      <c r="G2941" t="s">
        <v>562</v>
      </c>
      <c r="H2941" t="s">
        <v>2061</v>
      </c>
      <c r="I2941" t="s">
        <v>2062</v>
      </c>
      <c r="J2941">
        <v>410000</v>
      </c>
      <c r="K2941" t="s">
        <v>637</v>
      </c>
      <c r="L2941">
        <v>411190</v>
      </c>
      <c r="M2941">
        <v>0</v>
      </c>
      <c r="N2941" t="s">
        <v>2287</v>
      </c>
      <c r="O2941" t="s">
        <v>565</v>
      </c>
      <c r="P2941">
        <v>0</v>
      </c>
      <c r="Q2941">
        <v>1813415.11</v>
      </c>
      <c r="R2941">
        <v>0</v>
      </c>
      <c r="S2941">
        <v>7789912.8899999997</v>
      </c>
      <c r="T2941">
        <v>0</v>
      </c>
      <c r="U2941">
        <v>9603328</v>
      </c>
      <c r="V2941">
        <v>0</v>
      </c>
      <c r="W2941">
        <v>1813415.11</v>
      </c>
      <c r="X2941">
        <v>0</v>
      </c>
      <c r="Y2941">
        <v>7789912.8899999997</v>
      </c>
      <c r="Z2941">
        <v>0</v>
      </c>
      <c r="AA2941">
        <v>9603328</v>
      </c>
    </row>
    <row r="2942" spans="1:27" ht="15" customHeight="1" x14ac:dyDescent="0.25">
      <c r="A2942" s="37" t="str">
        <f t="shared" si="135"/>
        <v>LEGFOFIgnore</v>
      </c>
      <c r="B2942" s="37" t="str">
        <f>VLOOKUP(L2942,Mapping!D:F,3,0)</f>
        <v>Ignore</v>
      </c>
      <c r="C2942" s="37" t="str">
        <f>VLOOKUP(L2942,Mapping!D:G,4,0)</f>
        <v>Ignore</v>
      </c>
      <c r="D2942" s="38">
        <f t="shared" si="136"/>
        <v>12.110643324</v>
      </c>
      <c r="E2942" s="38">
        <f t="shared" si="137"/>
        <v>39.969656472000004</v>
      </c>
      <c r="F2942" s="37">
        <f>VLOOKUP(L2942,Mapping!D:H,5,0)</f>
        <v>0</v>
      </c>
      <c r="G2942" t="s">
        <v>562</v>
      </c>
      <c r="H2942" t="s">
        <v>2061</v>
      </c>
      <c r="I2942" t="s">
        <v>2062</v>
      </c>
      <c r="J2942">
        <v>430000</v>
      </c>
      <c r="K2942" t="s">
        <v>643</v>
      </c>
      <c r="L2942">
        <v>431190</v>
      </c>
      <c r="M2942">
        <v>0</v>
      </c>
      <c r="N2942" t="s">
        <v>2288</v>
      </c>
      <c r="O2942" t="s">
        <v>565</v>
      </c>
      <c r="P2942">
        <v>0</v>
      </c>
      <c r="Q2942">
        <v>278590131.48000002</v>
      </c>
      <c r="R2942">
        <v>0</v>
      </c>
      <c r="S2942">
        <v>121106433.23999999</v>
      </c>
      <c r="T2942">
        <v>0</v>
      </c>
      <c r="U2942">
        <v>399696564.72000003</v>
      </c>
      <c r="V2942">
        <v>0</v>
      </c>
      <c r="W2942">
        <v>278590131.48000002</v>
      </c>
      <c r="X2942">
        <v>0</v>
      </c>
      <c r="Y2942">
        <v>121106433.23999999</v>
      </c>
      <c r="Z2942">
        <v>0</v>
      </c>
      <c r="AA2942">
        <v>399696564.72000003</v>
      </c>
    </row>
    <row r="2943" spans="1:27" ht="15" customHeight="1" x14ac:dyDescent="0.25">
      <c r="A2943" s="37" t="str">
        <f t="shared" si="135"/>
        <v>LEGFOF5.2</v>
      </c>
      <c r="B2943" s="37">
        <f>VLOOKUP(L2943,Mapping!D:F,3,0)</f>
        <v>5.2</v>
      </c>
      <c r="C2943" s="37" t="str">
        <f>VLOOKUP(L2943,Mapping!D:G,4,0)</f>
        <v>Ignore</v>
      </c>
      <c r="D2943" s="38">
        <f t="shared" si="136"/>
        <v>1.87123E-4</v>
      </c>
      <c r="E2943" s="38">
        <f t="shared" si="137"/>
        <v>4.2644899999999997E-4</v>
      </c>
      <c r="F2943" s="37">
        <f>VLOOKUP(L2943,Mapping!D:H,5,0)</f>
        <v>0</v>
      </c>
      <c r="G2943" t="s">
        <v>562</v>
      </c>
      <c r="H2943" t="s">
        <v>2061</v>
      </c>
      <c r="I2943" t="s">
        <v>2062</v>
      </c>
      <c r="J2943">
        <v>450000</v>
      </c>
      <c r="K2943" t="s">
        <v>647</v>
      </c>
      <c r="L2943">
        <v>452111</v>
      </c>
      <c r="M2943">
        <v>0</v>
      </c>
      <c r="N2943" t="s">
        <v>649</v>
      </c>
      <c r="O2943" t="s">
        <v>565</v>
      </c>
      <c r="P2943">
        <v>0</v>
      </c>
      <c r="Q2943">
        <v>2393.2600000000002</v>
      </c>
      <c r="R2943">
        <v>0</v>
      </c>
      <c r="S2943">
        <v>1871.23</v>
      </c>
      <c r="T2943">
        <v>0</v>
      </c>
      <c r="U2943">
        <v>4264.49</v>
      </c>
      <c r="V2943">
        <v>0</v>
      </c>
      <c r="W2943">
        <v>2393.2600000000002</v>
      </c>
      <c r="X2943">
        <v>0</v>
      </c>
      <c r="Y2943">
        <v>1871.23</v>
      </c>
      <c r="Z2943">
        <v>0</v>
      </c>
      <c r="AA2943">
        <v>4264.49</v>
      </c>
    </row>
    <row r="2944" spans="1:27" ht="15" customHeight="1" x14ac:dyDescent="0.25">
      <c r="A2944" s="37" t="str">
        <f t="shared" si="135"/>
        <v>LEGFOF5.2</v>
      </c>
      <c r="B2944" s="37">
        <f>VLOOKUP(L2944,Mapping!D:F,3,0)</f>
        <v>5.2</v>
      </c>
      <c r="C2944" s="37" t="str">
        <f>VLOOKUP(L2944,Mapping!D:G,4,0)</f>
        <v>Ignore</v>
      </c>
      <c r="D2944" s="38">
        <f t="shared" si="136"/>
        <v>3.4176686999999997E-2</v>
      </c>
      <c r="E2944" s="38">
        <f t="shared" si="137"/>
        <v>5.0763706999999998E-2</v>
      </c>
      <c r="F2944" s="37">
        <f>VLOOKUP(L2944,Mapping!D:H,5,0)</f>
        <v>0</v>
      </c>
      <c r="G2944" t="s">
        <v>562</v>
      </c>
      <c r="H2944" t="s">
        <v>2061</v>
      </c>
      <c r="I2944" t="s">
        <v>2062</v>
      </c>
      <c r="J2944">
        <v>450000</v>
      </c>
      <c r="K2944" t="s">
        <v>647</v>
      </c>
      <c r="L2944">
        <v>452247</v>
      </c>
      <c r="M2944">
        <v>0</v>
      </c>
      <c r="N2944" t="s">
        <v>655</v>
      </c>
      <c r="O2944" t="s">
        <v>565</v>
      </c>
      <c r="P2944">
        <v>0</v>
      </c>
      <c r="Q2944">
        <v>165870.20000000001</v>
      </c>
      <c r="R2944">
        <v>0</v>
      </c>
      <c r="S2944">
        <v>341766.87</v>
      </c>
      <c r="T2944">
        <v>0</v>
      </c>
      <c r="U2944">
        <v>507637.07</v>
      </c>
      <c r="V2944">
        <v>0</v>
      </c>
      <c r="W2944">
        <v>165870.20000000001</v>
      </c>
      <c r="X2944">
        <v>0</v>
      </c>
      <c r="Y2944">
        <v>341766.87</v>
      </c>
      <c r="Z2944">
        <v>0</v>
      </c>
      <c r="AA2944">
        <v>507637.07</v>
      </c>
    </row>
    <row r="2945" spans="1:27" ht="15" customHeight="1" x14ac:dyDescent="0.25">
      <c r="A2945" s="37" t="str">
        <f t="shared" si="135"/>
        <v>LEGFOF5.5</v>
      </c>
      <c r="B2945" s="37">
        <f>VLOOKUP(L2945,Mapping!D:F,3,0)</f>
        <v>5.5</v>
      </c>
      <c r="C2945" s="37" t="str">
        <f>VLOOKUP(L2945,Mapping!D:G,4,0)</f>
        <v>Ignore</v>
      </c>
      <c r="D2945" s="38">
        <f t="shared" si="136"/>
        <v>1.1721709999999998E-3</v>
      </c>
      <c r="E2945" s="38">
        <f t="shared" si="137"/>
        <v>1.1721709999999998E-3</v>
      </c>
      <c r="F2945" s="37">
        <f>VLOOKUP(L2945,Mapping!D:H,5,0)</f>
        <v>0</v>
      </c>
      <c r="G2945" t="s">
        <v>562</v>
      </c>
      <c r="H2945" t="s">
        <v>2061</v>
      </c>
      <c r="I2945" t="s">
        <v>2062</v>
      </c>
      <c r="J2945">
        <v>460000</v>
      </c>
      <c r="K2945" t="s">
        <v>656</v>
      </c>
      <c r="L2945">
        <v>452233</v>
      </c>
      <c r="M2945">
        <v>0</v>
      </c>
      <c r="N2945" t="s">
        <v>657</v>
      </c>
      <c r="O2945" t="s">
        <v>565</v>
      </c>
      <c r="P2945">
        <v>0</v>
      </c>
      <c r="Q2945">
        <v>0</v>
      </c>
      <c r="R2945">
        <v>0</v>
      </c>
      <c r="S2945">
        <v>11721.71</v>
      </c>
      <c r="T2945">
        <v>0</v>
      </c>
      <c r="U2945">
        <v>11721.71</v>
      </c>
      <c r="V2945">
        <v>0</v>
      </c>
      <c r="W2945">
        <v>0</v>
      </c>
      <c r="X2945">
        <v>0</v>
      </c>
      <c r="Y2945">
        <v>11721.71</v>
      </c>
      <c r="Z2945">
        <v>0</v>
      </c>
      <c r="AA2945">
        <v>11721.71</v>
      </c>
    </row>
    <row r="2946" spans="1:27" ht="15" customHeight="1" x14ac:dyDescent="0.25">
      <c r="A2946" s="37" t="str">
        <f t="shared" si="135"/>
        <v>LEGFOF5.5</v>
      </c>
      <c r="B2946" s="37">
        <f>VLOOKUP(L2946,Mapping!D:F,3,0)</f>
        <v>5.5</v>
      </c>
      <c r="C2946" s="37" t="str">
        <f>VLOOKUP(L2946,Mapping!D:G,4,0)</f>
        <v>Ignore</v>
      </c>
      <c r="D2946" s="38">
        <f t="shared" si="136"/>
        <v>1.1868139E-2</v>
      </c>
      <c r="E2946" s="38">
        <f t="shared" si="137"/>
        <v>1.5232759E-2</v>
      </c>
      <c r="F2946" s="37">
        <f>VLOOKUP(L2946,Mapping!D:H,5,0)</f>
        <v>0</v>
      </c>
      <c r="G2946" t="s">
        <v>562</v>
      </c>
      <c r="H2946" t="s">
        <v>2061</v>
      </c>
      <c r="I2946" t="s">
        <v>2062</v>
      </c>
      <c r="J2946">
        <v>460000</v>
      </c>
      <c r="K2946" t="s">
        <v>656</v>
      </c>
      <c r="L2946">
        <v>455103</v>
      </c>
      <c r="M2946">
        <v>0</v>
      </c>
      <c r="N2946" t="s">
        <v>658</v>
      </c>
      <c r="O2946" t="s">
        <v>565</v>
      </c>
      <c r="P2946">
        <v>0</v>
      </c>
      <c r="Q2946">
        <v>33646.199999999997</v>
      </c>
      <c r="R2946">
        <v>0</v>
      </c>
      <c r="S2946">
        <v>118681.39</v>
      </c>
      <c r="T2946">
        <v>0</v>
      </c>
      <c r="U2946">
        <v>152327.59</v>
      </c>
      <c r="V2946">
        <v>0</v>
      </c>
      <c r="W2946">
        <v>33646.199999999997</v>
      </c>
      <c r="X2946">
        <v>0</v>
      </c>
      <c r="Y2946">
        <v>118681.39</v>
      </c>
      <c r="Z2946">
        <v>0</v>
      </c>
      <c r="AA2946">
        <v>152327.59</v>
      </c>
    </row>
    <row r="2947" spans="1:27" ht="15" customHeight="1" x14ac:dyDescent="0.25">
      <c r="A2947" s="37" t="str">
        <f t="shared" si="135"/>
        <v>LEGFOF5.5</v>
      </c>
      <c r="B2947" s="37">
        <f>VLOOKUP(L2947,Mapping!D:F,3,0)</f>
        <v>5.5</v>
      </c>
      <c r="C2947" s="37" t="str">
        <f>VLOOKUP(L2947,Mapping!D:G,4,0)</f>
        <v>Ignore</v>
      </c>
      <c r="D2947" s="38">
        <f t="shared" si="136"/>
        <v>-4.5878299999999999E-4</v>
      </c>
      <c r="E2947" s="38">
        <f t="shared" si="137"/>
        <v>-1.040642E-3</v>
      </c>
      <c r="F2947" s="37">
        <f>VLOOKUP(L2947,Mapping!D:H,5,0)</f>
        <v>0</v>
      </c>
      <c r="G2947" t="s">
        <v>562</v>
      </c>
      <c r="H2947" t="s">
        <v>2061</v>
      </c>
      <c r="I2947" t="s">
        <v>2062</v>
      </c>
      <c r="J2947">
        <v>460000</v>
      </c>
      <c r="K2947" t="s">
        <v>656</v>
      </c>
      <c r="L2947">
        <v>460100</v>
      </c>
      <c r="M2947">
        <v>0</v>
      </c>
      <c r="N2947" t="s">
        <v>729</v>
      </c>
      <c r="O2947" t="s">
        <v>565</v>
      </c>
      <c r="P2947">
        <v>-5818.59</v>
      </c>
      <c r="Q2947">
        <v>0</v>
      </c>
      <c r="R2947">
        <v>-4587.83</v>
      </c>
      <c r="S2947">
        <v>0</v>
      </c>
      <c r="T2947">
        <v>-10406.42</v>
      </c>
      <c r="U2947">
        <v>0</v>
      </c>
      <c r="V2947">
        <v>-5818.59</v>
      </c>
      <c r="W2947">
        <v>0</v>
      </c>
      <c r="X2947">
        <v>-4587.83</v>
      </c>
      <c r="Y2947">
        <v>0</v>
      </c>
      <c r="Z2947">
        <v>-10406.42</v>
      </c>
      <c r="AA2947">
        <v>0</v>
      </c>
    </row>
    <row r="2948" spans="1:27" ht="15" customHeight="1" x14ac:dyDescent="0.25">
      <c r="A2948" s="37" t="str">
        <f t="shared" ref="A2948:A3011" si="138">H2948&amp;B2948</f>
        <v>LEGFOF5.5</v>
      </c>
      <c r="B2948" s="37">
        <f>VLOOKUP(L2948,Mapping!D:F,3,0)</f>
        <v>5.5</v>
      </c>
      <c r="C2948" s="37" t="str">
        <f>VLOOKUP(L2948,Mapping!D:G,4,0)</f>
        <v>Ignore</v>
      </c>
      <c r="D2948" s="38">
        <f t="shared" ref="D2948:D3011" si="139">(X2948+Y2948)/10000000</f>
        <v>1.6609400000000001E-4</v>
      </c>
      <c r="E2948" s="38">
        <f t="shared" ref="E2948:E3011" si="140">(Z2948+AA2948)/10000000</f>
        <v>6.7799899999999998E-4</v>
      </c>
      <c r="F2948" s="37">
        <f>VLOOKUP(L2948,Mapping!D:H,5,0)</f>
        <v>0</v>
      </c>
      <c r="G2948" t="s">
        <v>562</v>
      </c>
      <c r="H2948" t="s">
        <v>2061</v>
      </c>
      <c r="I2948" t="s">
        <v>2062</v>
      </c>
      <c r="J2948">
        <v>460000</v>
      </c>
      <c r="K2948" t="s">
        <v>656</v>
      </c>
      <c r="L2948">
        <v>460101</v>
      </c>
      <c r="M2948">
        <v>0</v>
      </c>
      <c r="N2948" t="s">
        <v>732</v>
      </c>
      <c r="O2948" t="s">
        <v>565</v>
      </c>
      <c r="P2948">
        <v>0</v>
      </c>
      <c r="Q2948">
        <v>5119.05</v>
      </c>
      <c r="R2948">
        <v>0</v>
      </c>
      <c r="S2948">
        <v>1660.94</v>
      </c>
      <c r="T2948">
        <v>0</v>
      </c>
      <c r="U2948">
        <v>6779.99</v>
      </c>
      <c r="V2948">
        <v>0</v>
      </c>
      <c r="W2948">
        <v>5119.05</v>
      </c>
      <c r="X2948">
        <v>0</v>
      </c>
      <c r="Y2948">
        <v>1660.94</v>
      </c>
      <c r="Z2948">
        <v>0</v>
      </c>
      <c r="AA2948">
        <v>6779.99</v>
      </c>
    </row>
    <row r="2949" spans="1:27" ht="15" customHeight="1" x14ac:dyDescent="0.25">
      <c r="A2949" s="37" t="str">
        <f t="shared" si="138"/>
        <v>LEGFOF5.5</v>
      </c>
      <c r="B2949" s="37">
        <f>VLOOKUP(L2949,Mapping!D:F,3,0)</f>
        <v>5.5</v>
      </c>
      <c r="C2949" s="37" t="str">
        <f>VLOOKUP(L2949,Mapping!D:G,4,0)</f>
        <v>Ignore</v>
      </c>
      <c r="D2949" s="38">
        <f t="shared" si="139"/>
        <v>2.92689E-4</v>
      </c>
      <c r="E2949" s="38">
        <f t="shared" si="140"/>
        <v>3.62643E-4</v>
      </c>
      <c r="F2949" s="37">
        <f>VLOOKUP(L2949,Mapping!D:H,5,0)</f>
        <v>0</v>
      </c>
      <c r="G2949" t="s">
        <v>562</v>
      </c>
      <c r="H2949" t="s">
        <v>2061</v>
      </c>
      <c r="I2949" t="s">
        <v>2062</v>
      </c>
      <c r="J2949">
        <v>460000</v>
      </c>
      <c r="K2949" t="s">
        <v>656</v>
      </c>
      <c r="L2949">
        <v>460143</v>
      </c>
      <c r="M2949">
        <v>0</v>
      </c>
      <c r="N2949" t="s">
        <v>730</v>
      </c>
      <c r="O2949" t="s">
        <v>565</v>
      </c>
      <c r="P2949">
        <v>0</v>
      </c>
      <c r="Q2949">
        <v>699.54</v>
      </c>
      <c r="R2949">
        <v>0</v>
      </c>
      <c r="S2949">
        <v>2926.89</v>
      </c>
      <c r="T2949">
        <v>0</v>
      </c>
      <c r="U2949">
        <v>3626.43</v>
      </c>
      <c r="V2949">
        <v>0</v>
      </c>
      <c r="W2949">
        <v>699.54</v>
      </c>
      <c r="X2949">
        <v>0</v>
      </c>
      <c r="Y2949">
        <v>2926.89</v>
      </c>
      <c r="Z2949">
        <v>0</v>
      </c>
      <c r="AA2949">
        <v>3626.43</v>
      </c>
    </row>
    <row r="2950" spans="1:27" ht="15" customHeight="1" x14ac:dyDescent="0.25">
      <c r="A2950" s="37" t="str">
        <f t="shared" si="138"/>
        <v>LEGFOFIgnore</v>
      </c>
      <c r="B2950" s="37" t="str">
        <f>VLOOKUP(L2950,Mapping!D:F,3,0)</f>
        <v>Ignore</v>
      </c>
      <c r="C2950" s="37" t="str">
        <f>VLOOKUP(L2950,Mapping!D:G,4,0)</f>
        <v>Mirror</v>
      </c>
      <c r="D2950" s="38">
        <f t="shared" si="139"/>
        <v>0</v>
      </c>
      <c r="E2950" s="38">
        <f t="shared" si="140"/>
        <v>-6.2137800000000001E-4</v>
      </c>
      <c r="F2950" s="37">
        <f>VLOOKUP(L2950,Mapping!D:H,5,0)</f>
        <v>0</v>
      </c>
      <c r="G2950" t="s">
        <v>562</v>
      </c>
      <c r="H2950" t="s">
        <v>2061</v>
      </c>
      <c r="I2950" t="s">
        <v>2062</v>
      </c>
      <c r="J2950">
        <v>550000</v>
      </c>
      <c r="K2950" t="s">
        <v>666</v>
      </c>
      <c r="L2950">
        <v>553007</v>
      </c>
      <c r="M2950">
        <v>0</v>
      </c>
      <c r="N2950" t="s">
        <v>667</v>
      </c>
      <c r="O2950" t="s">
        <v>565</v>
      </c>
      <c r="P2950">
        <v>-6213.78</v>
      </c>
      <c r="Q2950">
        <v>0</v>
      </c>
      <c r="R2950">
        <v>0</v>
      </c>
      <c r="S2950">
        <v>0</v>
      </c>
      <c r="T2950">
        <v>-6213.78</v>
      </c>
      <c r="U2950">
        <v>0</v>
      </c>
      <c r="V2950">
        <v>-6213.78</v>
      </c>
      <c r="W2950">
        <v>0</v>
      </c>
      <c r="X2950">
        <v>0</v>
      </c>
      <c r="Y2950">
        <v>0</v>
      </c>
      <c r="Z2950">
        <v>-6213.78</v>
      </c>
      <c r="AA2950">
        <v>0</v>
      </c>
    </row>
    <row r="2951" spans="1:27" ht="15" customHeight="1" x14ac:dyDescent="0.25">
      <c r="A2951" s="37" t="str">
        <f t="shared" si="138"/>
        <v>LEGFOFIgnore</v>
      </c>
      <c r="B2951" s="37" t="str">
        <f>VLOOKUP(L2951,Mapping!D:F,3,0)</f>
        <v>Ignore</v>
      </c>
      <c r="C2951" s="37" t="str">
        <f>VLOOKUP(L2951,Mapping!D:G,4,0)</f>
        <v>Mirror</v>
      </c>
      <c r="D2951" s="38">
        <f t="shared" si="139"/>
        <v>-2.148896E-3</v>
      </c>
      <c r="E2951" s="38">
        <f t="shared" si="140"/>
        <v>-3.6617160000000002E-3</v>
      </c>
      <c r="F2951" s="37">
        <f>VLOOKUP(L2951,Mapping!D:H,5,0)</f>
        <v>0</v>
      </c>
      <c r="G2951" t="s">
        <v>562</v>
      </c>
      <c r="H2951" t="s">
        <v>2061</v>
      </c>
      <c r="I2951" t="s">
        <v>2062</v>
      </c>
      <c r="J2951">
        <v>550000</v>
      </c>
      <c r="K2951" t="s">
        <v>666</v>
      </c>
      <c r="L2951">
        <v>553020</v>
      </c>
      <c r="M2951">
        <v>0</v>
      </c>
      <c r="N2951" t="s">
        <v>1284</v>
      </c>
      <c r="O2951" t="s">
        <v>565</v>
      </c>
      <c r="P2951">
        <v>-15128.2</v>
      </c>
      <c r="Q2951">
        <v>0</v>
      </c>
      <c r="R2951">
        <v>-21488.959999999999</v>
      </c>
      <c r="S2951">
        <v>0</v>
      </c>
      <c r="T2951">
        <v>-36617.160000000003</v>
      </c>
      <c r="U2951">
        <v>0</v>
      </c>
      <c r="V2951">
        <v>-15128.2</v>
      </c>
      <c r="W2951">
        <v>0</v>
      </c>
      <c r="X2951">
        <v>-21488.959999999999</v>
      </c>
      <c r="Y2951">
        <v>0</v>
      </c>
      <c r="Z2951">
        <v>-36617.160000000003</v>
      </c>
      <c r="AA2951">
        <v>0</v>
      </c>
    </row>
    <row r="2952" spans="1:27" ht="15" customHeight="1" x14ac:dyDescent="0.25">
      <c r="A2952" s="37" t="str">
        <f t="shared" si="138"/>
        <v>LEGFOFIgnore</v>
      </c>
      <c r="B2952" s="37" t="str">
        <f>VLOOKUP(L2952,Mapping!D:F,3,0)</f>
        <v>Ignore</v>
      </c>
      <c r="C2952" s="37" t="str">
        <f>VLOOKUP(L2952,Mapping!D:G,4,0)</f>
        <v>Mirror</v>
      </c>
      <c r="D2952" s="38">
        <f t="shared" si="139"/>
        <v>-2.3600000000000001E-3</v>
      </c>
      <c r="E2952" s="38">
        <f t="shared" si="140"/>
        <v>-2.3600000000000001E-3</v>
      </c>
      <c r="F2952" s="37">
        <f>VLOOKUP(L2952,Mapping!D:H,5,0)</f>
        <v>0</v>
      </c>
      <c r="G2952" t="s">
        <v>562</v>
      </c>
      <c r="H2952" t="s">
        <v>2061</v>
      </c>
      <c r="I2952" t="s">
        <v>2062</v>
      </c>
      <c r="J2952">
        <v>550000</v>
      </c>
      <c r="K2952" t="s">
        <v>666</v>
      </c>
      <c r="L2952">
        <v>553105</v>
      </c>
      <c r="M2952">
        <v>0</v>
      </c>
      <c r="N2952" t="s">
        <v>668</v>
      </c>
      <c r="O2952" t="s">
        <v>565</v>
      </c>
      <c r="P2952">
        <v>0</v>
      </c>
      <c r="Q2952">
        <v>0</v>
      </c>
      <c r="R2952">
        <v>-23600</v>
      </c>
      <c r="S2952">
        <v>0</v>
      </c>
      <c r="T2952">
        <v>-23600</v>
      </c>
      <c r="U2952">
        <v>0</v>
      </c>
      <c r="V2952">
        <v>0</v>
      </c>
      <c r="W2952">
        <v>0</v>
      </c>
      <c r="X2952">
        <v>-23600</v>
      </c>
      <c r="Y2952">
        <v>0</v>
      </c>
      <c r="Z2952">
        <v>-23600</v>
      </c>
      <c r="AA2952">
        <v>0</v>
      </c>
    </row>
    <row r="2953" spans="1:27" ht="15" customHeight="1" x14ac:dyDescent="0.25">
      <c r="A2953" s="37" t="str">
        <f t="shared" si="138"/>
        <v>LEGFOFIgnore</v>
      </c>
      <c r="B2953" s="37" t="str">
        <f>VLOOKUP(L2953,Mapping!D:F,3,0)</f>
        <v>Ignore</v>
      </c>
      <c r="C2953" s="37" t="str">
        <f>VLOOKUP(L2953,Mapping!D:G,4,0)</f>
        <v>Mirror</v>
      </c>
      <c r="D2953" s="38">
        <f t="shared" si="139"/>
        <v>-6.3691699999999995E-3</v>
      </c>
      <c r="E2953" s="38">
        <f t="shared" si="140"/>
        <v>-8.0560119999999995E-3</v>
      </c>
      <c r="F2953" s="37">
        <f>VLOOKUP(L2953,Mapping!D:H,5,0)</f>
        <v>0</v>
      </c>
      <c r="G2953" t="s">
        <v>562</v>
      </c>
      <c r="H2953" t="s">
        <v>2061</v>
      </c>
      <c r="I2953" t="s">
        <v>2062</v>
      </c>
      <c r="J2953">
        <v>550000</v>
      </c>
      <c r="K2953" t="s">
        <v>666</v>
      </c>
      <c r="L2953">
        <v>553107</v>
      </c>
      <c r="M2953">
        <v>0</v>
      </c>
      <c r="N2953" t="s">
        <v>669</v>
      </c>
      <c r="O2953" t="s">
        <v>565</v>
      </c>
      <c r="P2953">
        <v>-16868.420000000002</v>
      </c>
      <c r="Q2953">
        <v>0</v>
      </c>
      <c r="R2953">
        <v>-63691.7</v>
      </c>
      <c r="S2953">
        <v>0</v>
      </c>
      <c r="T2953">
        <v>-80560.12</v>
      </c>
      <c r="U2953">
        <v>0</v>
      </c>
      <c r="V2953">
        <v>-16868.420000000002</v>
      </c>
      <c r="W2953">
        <v>0</v>
      </c>
      <c r="X2953">
        <v>-63691.7</v>
      </c>
      <c r="Y2953">
        <v>0</v>
      </c>
      <c r="Z2953">
        <v>-80560.12</v>
      </c>
      <c r="AA2953">
        <v>0</v>
      </c>
    </row>
    <row r="2954" spans="1:27" ht="15" customHeight="1" x14ac:dyDescent="0.25">
      <c r="A2954" s="37" t="str">
        <f t="shared" si="138"/>
        <v>LEGFOFIgnore</v>
      </c>
      <c r="B2954" s="37" t="str">
        <f>VLOOKUP(L2954,Mapping!D:F,3,0)</f>
        <v>Ignore</v>
      </c>
      <c r="C2954" s="37" t="str">
        <f>VLOOKUP(L2954,Mapping!D:G,4,0)</f>
        <v>Mirror</v>
      </c>
      <c r="D2954" s="38">
        <f t="shared" si="139"/>
        <v>4.7558855999999997E-2</v>
      </c>
      <c r="E2954" s="38">
        <f t="shared" si="140"/>
        <v>6.0654867000000001E-2</v>
      </c>
      <c r="F2954" s="37">
        <f>VLOOKUP(L2954,Mapping!D:H,5,0)</f>
        <v>0</v>
      </c>
      <c r="G2954" t="s">
        <v>562</v>
      </c>
      <c r="H2954" t="s">
        <v>2061</v>
      </c>
      <c r="I2954" t="s">
        <v>2062</v>
      </c>
      <c r="J2954">
        <v>550000</v>
      </c>
      <c r="K2954" t="s">
        <v>666</v>
      </c>
      <c r="L2954">
        <v>553111</v>
      </c>
      <c r="M2954">
        <v>0</v>
      </c>
      <c r="N2954" t="s">
        <v>670</v>
      </c>
      <c r="O2954" t="s">
        <v>565</v>
      </c>
      <c r="P2954">
        <v>0</v>
      </c>
      <c r="Q2954">
        <v>130960.11</v>
      </c>
      <c r="R2954">
        <v>0</v>
      </c>
      <c r="S2954">
        <v>475588.56</v>
      </c>
      <c r="T2954">
        <v>0</v>
      </c>
      <c r="U2954">
        <v>606548.67000000004</v>
      </c>
      <c r="V2954">
        <v>0</v>
      </c>
      <c r="W2954">
        <v>130960.11</v>
      </c>
      <c r="X2954">
        <v>0</v>
      </c>
      <c r="Y2954">
        <v>475588.56</v>
      </c>
      <c r="Z2954">
        <v>0</v>
      </c>
      <c r="AA2954">
        <v>606548.67000000004</v>
      </c>
    </row>
    <row r="2955" spans="1:27" ht="15" customHeight="1" x14ac:dyDescent="0.25">
      <c r="A2955" s="37" t="str">
        <f t="shared" si="138"/>
        <v>LEGFOFIgnore</v>
      </c>
      <c r="B2955" s="37" t="str">
        <f>VLOOKUP(L2955,Mapping!D:F,3,0)</f>
        <v>Ignore</v>
      </c>
      <c r="C2955" s="37" t="str">
        <f>VLOOKUP(L2955,Mapping!D:G,4,0)</f>
        <v>Mirror</v>
      </c>
      <c r="D2955" s="38">
        <f t="shared" si="139"/>
        <v>-6.2649299999999999E-4</v>
      </c>
      <c r="E2955" s="38">
        <f t="shared" si="140"/>
        <v>-9.7581900000000006E-4</v>
      </c>
      <c r="F2955" s="37">
        <f>VLOOKUP(L2955,Mapping!D:H,5,0)</f>
        <v>0</v>
      </c>
      <c r="G2955" t="s">
        <v>562</v>
      </c>
      <c r="H2955" t="s">
        <v>2061</v>
      </c>
      <c r="I2955" t="s">
        <v>2062</v>
      </c>
      <c r="J2955">
        <v>550000</v>
      </c>
      <c r="K2955" t="s">
        <v>666</v>
      </c>
      <c r="L2955">
        <v>553117</v>
      </c>
      <c r="M2955">
        <v>0</v>
      </c>
      <c r="N2955" t="s">
        <v>1285</v>
      </c>
      <c r="O2955" t="s">
        <v>565</v>
      </c>
      <c r="P2955">
        <v>-3493.26</v>
      </c>
      <c r="Q2955">
        <v>0</v>
      </c>
      <c r="R2955">
        <v>-6264.93</v>
      </c>
      <c r="S2955">
        <v>0</v>
      </c>
      <c r="T2955">
        <v>-9758.19</v>
      </c>
      <c r="U2955">
        <v>0</v>
      </c>
      <c r="V2955">
        <v>-3493.26</v>
      </c>
      <c r="W2955">
        <v>0</v>
      </c>
      <c r="X2955">
        <v>-6264.93</v>
      </c>
      <c r="Y2955">
        <v>0</v>
      </c>
      <c r="Z2955">
        <v>-9758.19</v>
      </c>
      <c r="AA2955">
        <v>0</v>
      </c>
    </row>
    <row r="2956" spans="1:27" ht="15" customHeight="1" x14ac:dyDescent="0.25">
      <c r="A2956" s="37" t="str">
        <f t="shared" si="138"/>
        <v>LEGFOF6.1a</v>
      </c>
      <c r="B2956" s="37" t="str">
        <f>VLOOKUP(L2956,Mapping!D:F,3,0)</f>
        <v>6.1a</v>
      </c>
      <c r="C2956" s="37" t="str">
        <f>VLOOKUP(L2956,Mapping!D:G,4,0)</f>
        <v>Accrual</v>
      </c>
      <c r="D2956" s="38">
        <f t="shared" si="139"/>
        <v>-9.1538000000000001E-3</v>
      </c>
      <c r="E2956" s="38">
        <f t="shared" si="140"/>
        <v>-1.1588899999999999E-2</v>
      </c>
      <c r="F2956" s="37">
        <f>VLOOKUP(L2956,Mapping!D:H,5,0)</f>
        <v>0</v>
      </c>
      <c r="G2956" t="s">
        <v>562</v>
      </c>
      <c r="H2956" t="s">
        <v>2061</v>
      </c>
      <c r="I2956" t="s">
        <v>2062</v>
      </c>
      <c r="J2956">
        <v>550000</v>
      </c>
      <c r="K2956" t="s">
        <v>666</v>
      </c>
      <c r="L2956">
        <v>553130</v>
      </c>
      <c r="M2956">
        <v>0</v>
      </c>
      <c r="N2956" t="s">
        <v>2254</v>
      </c>
      <c r="O2956" t="s">
        <v>565</v>
      </c>
      <c r="P2956">
        <v>-24351</v>
      </c>
      <c r="Q2956">
        <v>0</v>
      </c>
      <c r="R2956">
        <v>-91538</v>
      </c>
      <c r="S2956">
        <v>0</v>
      </c>
      <c r="T2956">
        <v>-115889</v>
      </c>
      <c r="U2956">
        <v>0</v>
      </c>
      <c r="V2956">
        <v>-24351</v>
      </c>
      <c r="W2956">
        <v>0</v>
      </c>
      <c r="X2956">
        <v>-91538</v>
      </c>
      <c r="Y2956">
        <v>0</v>
      </c>
      <c r="Z2956">
        <v>-115889</v>
      </c>
      <c r="AA2956">
        <v>0</v>
      </c>
    </row>
    <row r="2957" spans="1:27" ht="15" customHeight="1" x14ac:dyDescent="0.25">
      <c r="A2957" s="37" t="str">
        <f t="shared" si="138"/>
        <v>LEGFOF6.3</v>
      </c>
      <c r="B2957" s="37">
        <f>VLOOKUP(L2957,Mapping!D:F,3,0)</f>
        <v>6.3</v>
      </c>
      <c r="C2957" s="37" t="str">
        <f>VLOOKUP(L2957,Mapping!D:G,4,0)</f>
        <v>Mirror</v>
      </c>
      <c r="D2957" s="38">
        <f t="shared" si="139"/>
        <v>-7.0733999999999999E-4</v>
      </c>
      <c r="E2957" s="38">
        <f t="shared" si="140"/>
        <v>-1.1195959999999998E-3</v>
      </c>
      <c r="F2957" s="37">
        <f>VLOOKUP(L2957,Mapping!D:H,5,0)</f>
        <v>0</v>
      </c>
      <c r="G2957" t="s">
        <v>562</v>
      </c>
      <c r="H2957" t="s">
        <v>2061</v>
      </c>
      <c r="I2957" t="s">
        <v>2062</v>
      </c>
      <c r="J2957">
        <v>550000</v>
      </c>
      <c r="K2957" t="s">
        <v>666</v>
      </c>
      <c r="L2957">
        <v>553131</v>
      </c>
      <c r="M2957">
        <v>0</v>
      </c>
      <c r="N2957" t="s">
        <v>671</v>
      </c>
      <c r="O2957" t="s">
        <v>565</v>
      </c>
      <c r="P2957">
        <v>-4122.5600000000004</v>
      </c>
      <c r="Q2957">
        <v>0</v>
      </c>
      <c r="R2957">
        <v>-7073.4</v>
      </c>
      <c r="S2957">
        <v>0</v>
      </c>
      <c r="T2957">
        <v>-11195.96</v>
      </c>
      <c r="U2957">
        <v>0</v>
      </c>
      <c r="V2957">
        <v>-4122.5600000000004</v>
      </c>
      <c r="W2957">
        <v>0</v>
      </c>
      <c r="X2957">
        <v>-7073.4</v>
      </c>
      <c r="Y2957">
        <v>0</v>
      </c>
      <c r="Z2957">
        <v>-11195.96</v>
      </c>
      <c r="AA2957">
        <v>0</v>
      </c>
    </row>
    <row r="2958" spans="1:27" ht="15" customHeight="1" x14ac:dyDescent="0.25">
      <c r="A2958" s="37" t="str">
        <f t="shared" si="138"/>
        <v>LEGFOF6.1a</v>
      </c>
      <c r="B2958" s="37" t="str">
        <f>VLOOKUP(L2958,Mapping!D:F,3,0)</f>
        <v>6.1a</v>
      </c>
      <c r="C2958" s="37" t="str">
        <f>VLOOKUP(L2958,Mapping!D:G,4,0)</f>
        <v>Accrual</v>
      </c>
      <c r="D2958" s="38">
        <f t="shared" si="139"/>
        <v>-3.5999999999999998E-8</v>
      </c>
      <c r="E2958" s="38">
        <f t="shared" si="140"/>
        <v>-3.5999999999999998E-8</v>
      </c>
      <c r="F2958" s="37">
        <f>VLOOKUP(L2958,Mapping!D:H,5,0)</f>
        <v>0</v>
      </c>
      <c r="G2958" t="s">
        <v>562</v>
      </c>
      <c r="H2958" t="s">
        <v>2061</v>
      </c>
      <c r="I2958" t="s">
        <v>2062</v>
      </c>
      <c r="J2958">
        <v>550000</v>
      </c>
      <c r="K2958" t="s">
        <v>666</v>
      </c>
      <c r="L2958">
        <v>553140</v>
      </c>
      <c r="M2958">
        <v>0</v>
      </c>
      <c r="N2958" t="s">
        <v>2256</v>
      </c>
      <c r="O2958" t="s">
        <v>565</v>
      </c>
      <c r="P2958">
        <v>0</v>
      </c>
      <c r="Q2958">
        <v>0</v>
      </c>
      <c r="R2958">
        <v>-0.36</v>
      </c>
      <c r="S2958">
        <v>0</v>
      </c>
      <c r="T2958">
        <v>-0.36</v>
      </c>
      <c r="U2958">
        <v>0</v>
      </c>
      <c r="V2958">
        <v>0</v>
      </c>
      <c r="W2958">
        <v>0</v>
      </c>
      <c r="X2958">
        <v>-0.36</v>
      </c>
      <c r="Y2958">
        <v>0</v>
      </c>
      <c r="Z2958">
        <v>-0.36</v>
      </c>
      <c r="AA2958">
        <v>0</v>
      </c>
    </row>
    <row r="2959" spans="1:27" ht="15" customHeight="1" x14ac:dyDescent="0.25">
      <c r="A2959" s="37" t="str">
        <f t="shared" si="138"/>
        <v>LEGFOFIgnore</v>
      </c>
      <c r="B2959" s="37" t="str">
        <f>VLOOKUP(L2959,Mapping!D:F,3,0)</f>
        <v>Ignore</v>
      </c>
      <c r="C2959" s="37" t="str">
        <f>VLOOKUP(L2959,Mapping!D:G,4,0)</f>
        <v>Mirror</v>
      </c>
      <c r="D2959" s="38">
        <f t="shared" si="139"/>
        <v>-1.9407000000000002E-4</v>
      </c>
      <c r="E2959" s="38">
        <f t="shared" si="140"/>
        <v>-2.4688299999999999E-4</v>
      </c>
      <c r="F2959" s="37">
        <f>VLOOKUP(L2959,Mapping!D:H,5,0)</f>
        <v>0</v>
      </c>
      <c r="G2959" t="s">
        <v>562</v>
      </c>
      <c r="H2959" t="s">
        <v>2061</v>
      </c>
      <c r="I2959" t="s">
        <v>2062</v>
      </c>
      <c r="J2959">
        <v>550000</v>
      </c>
      <c r="K2959" t="s">
        <v>666</v>
      </c>
      <c r="L2959">
        <v>553141</v>
      </c>
      <c r="M2959">
        <v>0</v>
      </c>
      <c r="N2959" t="s">
        <v>672</v>
      </c>
      <c r="O2959" t="s">
        <v>565</v>
      </c>
      <c r="P2959">
        <v>-528.13</v>
      </c>
      <c r="Q2959">
        <v>0</v>
      </c>
      <c r="R2959">
        <v>-1940.7</v>
      </c>
      <c r="S2959">
        <v>0</v>
      </c>
      <c r="T2959">
        <v>-2468.83</v>
      </c>
      <c r="U2959">
        <v>0</v>
      </c>
      <c r="V2959">
        <v>-528.13</v>
      </c>
      <c r="W2959">
        <v>0</v>
      </c>
      <c r="X2959">
        <v>-1940.7</v>
      </c>
      <c r="Y2959">
        <v>0</v>
      </c>
      <c r="Z2959">
        <v>-2468.83</v>
      </c>
      <c r="AA2959">
        <v>0</v>
      </c>
    </row>
    <row r="2960" spans="1:27" ht="15" customHeight="1" x14ac:dyDescent="0.25">
      <c r="A2960" s="37" t="str">
        <f t="shared" si="138"/>
        <v>LEGFOFIgnore</v>
      </c>
      <c r="B2960" s="37" t="str">
        <f>VLOOKUP(L2960,Mapping!D:F,3,0)</f>
        <v>Ignore</v>
      </c>
      <c r="C2960" s="37" t="str">
        <f>VLOOKUP(L2960,Mapping!D:G,4,0)</f>
        <v>Mirror</v>
      </c>
      <c r="D2960" s="38">
        <f t="shared" si="139"/>
        <v>-1.3323978E-2</v>
      </c>
      <c r="E2960" s="38">
        <f t="shared" si="140"/>
        <v>-1.4196294E-2</v>
      </c>
      <c r="F2960" s="37">
        <f>VLOOKUP(L2960,Mapping!D:H,5,0)</f>
        <v>0</v>
      </c>
      <c r="G2960" t="s">
        <v>562</v>
      </c>
      <c r="H2960" t="s">
        <v>2061</v>
      </c>
      <c r="I2960" t="s">
        <v>2062</v>
      </c>
      <c r="J2960">
        <v>550000</v>
      </c>
      <c r="K2960" t="s">
        <v>666</v>
      </c>
      <c r="L2960">
        <v>553147</v>
      </c>
      <c r="M2960">
        <v>0</v>
      </c>
      <c r="N2960" t="s">
        <v>951</v>
      </c>
      <c r="O2960" t="s">
        <v>565</v>
      </c>
      <c r="P2960">
        <v>-8723.16</v>
      </c>
      <c r="Q2960">
        <v>0</v>
      </c>
      <c r="R2960">
        <v>-133239.78</v>
      </c>
      <c r="S2960">
        <v>0</v>
      </c>
      <c r="T2960">
        <v>-141962.94</v>
      </c>
      <c r="U2960">
        <v>0</v>
      </c>
      <c r="V2960">
        <v>-8723.16</v>
      </c>
      <c r="W2960">
        <v>0</v>
      </c>
      <c r="X2960">
        <v>-133239.78</v>
      </c>
      <c r="Y2960">
        <v>0</v>
      </c>
      <c r="Z2960">
        <v>-141962.94</v>
      </c>
      <c r="AA2960">
        <v>0</v>
      </c>
    </row>
    <row r="2961" spans="1:27" ht="15" customHeight="1" x14ac:dyDescent="0.25">
      <c r="A2961" s="37" t="str">
        <f t="shared" si="138"/>
        <v>LEGFOF6.1a</v>
      </c>
      <c r="B2961" s="37" t="str">
        <f>VLOOKUP(L2961,Mapping!D:F,3,0)</f>
        <v>6.1a</v>
      </c>
      <c r="C2961" s="37" t="str">
        <f>VLOOKUP(L2961,Mapping!D:G,4,0)</f>
        <v>Accrual</v>
      </c>
      <c r="D2961" s="38">
        <f t="shared" si="139"/>
        <v>-4.6567000000000003E-5</v>
      </c>
      <c r="E2961" s="38">
        <f t="shared" si="140"/>
        <v>-6.9672000000000006E-5</v>
      </c>
      <c r="F2961" s="37">
        <f>VLOOKUP(L2961,Mapping!D:H,5,0)</f>
        <v>0</v>
      </c>
      <c r="G2961" t="s">
        <v>562</v>
      </c>
      <c r="H2961" t="s">
        <v>2061</v>
      </c>
      <c r="I2961" t="s">
        <v>2062</v>
      </c>
      <c r="J2961">
        <v>550000</v>
      </c>
      <c r="K2961" t="s">
        <v>666</v>
      </c>
      <c r="L2961">
        <v>553176</v>
      </c>
      <c r="M2961">
        <v>0</v>
      </c>
      <c r="N2961" t="s">
        <v>674</v>
      </c>
      <c r="O2961" t="s">
        <v>565</v>
      </c>
      <c r="P2961">
        <v>-231.05</v>
      </c>
      <c r="Q2961">
        <v>0</v>
      </c>
      <c r="R2961">
        <v>-465.67</v>
      </c>
      <c r="S2961">
        <v>0</v>
      </c>
      <c r="T2961">
        <v>-696.72</v>
      </c>
      <c r="U2961">
        <v>0</v>
      </c>
      <c r="V2961">
        <v>-231.05</v>
      </c>
      <c r="W2961">
        <v>0</v>
      </c>
      <c r="X2961">
        <v>-465.67</v>
      </c>
      <c r="Y2961">
        <v>0</v>
      </c>
      <c r="Z2961">
        <v>-696.72</v>
      </c>
      <c r="AA2961">
        <v>0</v>
      </c>
    </row>
    <row r="2962" spans="1:27" ht="15" customHeight="1" x14ac:dyDescent="0.25">
      <c r="A2962" s="37" t="str">
        <f t="shared" si="138"/>
        <v>LEGFOFIgnore</v>
      </c>
      <c r="B2962" s="37" t="str">
        <f>VLOOKUP(L2962,Mapping!D:F,3,0)</f>
        <v>Ignore</v>
      </c>
      <c r="C2962" s="37" t="str">
        <f>VLOOKUP(L2962,Mapping!D:G,4,0)</f>
        <v>Mirror</v>
      </c>
      <c r="D2962" s="38">
        <f t="shared" si="139"/>
        <v>-1.1526742E-2</v>
      </c>
      <c r="E2962" s="38">
        <f t="shared" si="140"/>
        <v>-1.4451815E-2</v>
      </c>
      <c r="F2962" s="37">
        <f>VLOOKUP(L2962,Mapping!D:H,5,0)</f>
        <v>0</v>
      </c>
      <c r="G2962" t="s">
        <v>562</v>
      </c>
      <c r="H2962" t="s">
        <v>2061</v>
      </c>
      <c r="I2962" t="s">
        <v>2062</v>
      </c>
      <c r="J2962">
        <v>550000</v>
      </c>
      <c r="K2962" t="s">
        <v>666</v>
      </c>
      <c r="L2962">
        <v>553180</v>
      </c>
      <c r="M2962">
        <v>0</v>
      </c>
      <c r="N2962" t="s">
        <v>675</v>
      </c>
      <c r="O2962" t="s">
        <v>565</v>
      </c>
      <c r="P2962">
        <v>-29250.73</v>
      </c>
      <c r="Q2962">
        <v>0</v>
      </c>
      <c r="R2962">
        <v>-115267.42</v>
      </c>
      <c r="S2962">
        <v>0</v>
      </c>
      <c r="T2962">
        <v>-144518.15</v>
      </c>
      <c r="U2962">
        <v>0</v>
      </c>
      <c r="V2962">
        <v>-29250.73</v>
      </c>
      <c r="W2962">
        <v>0</v>
      </c>
      <c r="X2962">
        <v>-115267.42</v>
      </c>
      <c r="Y2962">
        <v>0</v>
      </c>
      <c r="Z2962">
        <v>-144518.15</v>
      </c>
      <c r="AA2962">
        <v>0</v>
      </c>
    </row>
    <row r="2963" spans="1:27" ht="15" customHeight="1" x14ac:dyDescent="0.25">
      <c r="A2963" s="37" t="str">
        <f t="shared" si="138"/>
        <v>LEGFOF6.1a</v>
      </c>
      <c r="B2963" s="37" t="str">
        <f>VLOOKUP(L2963,Mapping!D:F,3,0)</f>
        <v>6.1a</v>
      </c>
      <c r="C2963" s="37" t="str">
        <f>VLOOKUP(L2963,Mapping!D:G,4,0)</f>
        <v>Accrual</v>
      </c>
      <c r="D2963" s="38">
        <f t="shared" si="139"/>
        <v>-4.6855296999999997E-2</v>
      </c>
      <c r="E2963" s="38">
        <f t="shared" si="140"/>
        <v>-8.0183081999999989E-2</v>
      </c>
      <c r="F2963" s="37">
        <f>VLOOKUP(L2963,Mapping!D:H,5,0)</f>
        <v>0</v>
      </c>
      <c r="G2963" t="s">
        <v>562</v>
      </c>
      <c r="H2963" t="s">
        <v>2061</v>
      </c>
      <c r="I2963" t="s">
        <v>2062</v>
      </c>
      <c r="J2963">
        <v>550000</v>
      </c>
      <c r="K2963" t="s">
        <v>666</v>
      </c>
      <c r="L2963">
        <v>553190</v>
      </c>
      <c r="M2963">
        <v>0</v>
      </c>
      <c r="N2963" t="s">
        <v>676</v>
      </c>
      <c r="O2963" t="s">
        <v>565</v>
      </c>
      <c r="P2963">
        <v>-333277.85000000003</v>
      </c>
      <c r="Q2963">
        <v>0</v>
      </c>
      <c r="R2963">
        <v>-468552.97</v>
      </c>
      <c r="S2963">
        <v>0</v>
      </c>
      <c r="T2963">
        <v>-801830.82</v>
      </c>
      <c r="U2963">
        <v>0</v>
      </c>
      <c r="V2963">
        <v>-333277.85000000003</v>
      </c>
      <c r="W2963">
        <v>0</v>
      </c>
      <c r="X2963">
        <v>-468552.97</v>
      </c>
      <c r="Y2963">
        <v>0</v>
      </c>
      <c r="Z2963">
        <v>-801830.82</v>
      </c>
      <c r="AA2963">
        <v>0</v>
      </c>
    </row>
    <row r="2964" spans="1:27" ht="15" customHeight="1" x14ac:dyDescent="0.25">
      <c r="A2964" s="37" t="str">
        <f t="shared" si="138"/>
        <v>LEGFOF6.1</v>
      </c>
      <c r="B2964" s="37">
        <f>VLOOKUP(L2964,Mapping!D:F,3,0)</f>
        <v>6.1</v>
      </c>
      <c r="C2964" s="37" t="str">
        <f>VLOOKUP(L2964,Mapping!D:G,4,0)</f>
        <v>Accrual</v>
      </c>
      <c r="D2964" s="38">
        <f t="shared" si="139"/>
        <v>-0.11507785600000001</v>
      </c>
      <c r="E2964" s="38">
        <f t="shared" si="140"/>
        <v>-0.205654685</v>
      </c>
      <c r="F2964" s="37">
        <f>VLOOKUP(L2964,Mapping!D:H,5,0)</f>
        <v>0</v>
      </c>
      <c r="G2964" t="s">
        <v>562</v>
      </c>
      <c r="H2964" t="s">
        <v>2061</v>
      </c>
      <c r="I2964" t="s">
        <v>2062</v>
      </c>
      <c r="J2964">
        <v>550000</v>
      </c>
      <c r="K2964" t="s">
        <v>666</v>
      </c>
      <c r="L2964">
        <v>553202</v>
      </c>
      <c r="M2964">
        <v>0</v>
      </c>
      <c r="N2964" t="s">
        <v>678</v>
      </c>
      <c r="O2964" t="s">
        <v>565</v>
      </c>
      <c r="P2964">
        <v>-905768.29</v>
      </c>
      <c r="Q2964">
        <v>0</v>
      </c>
      <c r="R2964">
        <v>-1150778.56</v>
      </c>
      <c r="S2964">
        <v>0</v>
      </c>
      <c r="T2964">
        <v>-2056546.85</v>
      </c>
      <c r="U2964">
        <v>0</v>
      </c>
      <c r="V2964">
        <v>-905768.29</v>
      </c>
      <c r="W2964">
        <v>0</v>
      </c>
      <c r="X2964">
        <v>-1150778.56</v>
      </c>
      <c r="Y2964">
        <v>0</v>
      </c>
      <c r="Z2964">
        <v>-2056546.85</v>
      </c>
      <c r="AA2964">
        <v>0</v>
      </c>
    </row>
    <row r="2965" spans="1:27" ht="15" customHeight="1" x14ac:dyDescent="0.25">
      <c r="A2965" s="37" t="str">
        <f t="shared" si="138"/>
        <v>LEGFOF6.1</v>
      </c>
      <c r="B2965" s="37">
        <f>VLOOKUP(L2965,Mapping!D:F,3,0)</f>
        <v>6.1</v>
      </c>
      <c r="C2965" s="37" t="str">
        <f>VLOOKUP(L2965,Mapping!D:G,4,0)</f>
        <v>Accrual</v>
      </c>
      <c r="D2965" s="38">
        <f t="shared" si="139"/>
        <v>0.11637725700000001</v>
      </c>
      <c r="E2965" s="38">
        <f t="shared" si="140"/>
        <v>0.192655522</v>
      </c>
      <c r="F2965" s="37">
        <f>VLOOKUP(L2965,Mapping!D:H,5,0)</f>
        <v>0</v>
      </c>
      <c r="G2965" t="s">
        <v>562</v>
      </c>
      <c r="H2965" t="s">
        <v>2061</v>
      </c>
      <c r="I2965" t="s">
        <v>2062</v>
      </c>
      <c r="J2965">
        <v>550000</v>
      </c>
      <c r="K2965" t="s">
        <v>666</v>
      </c>
      <c r="L2965">
        <v>553208</v>
      </c>
      <c r="M2965">
        <v>0</v>
      </c>
      <c r="N2965" t="s">
        <v>679</v>
      </c>
      <c r="O2965" t="s">
        <v>565</v>
      </c>
      <c r="P2965">
        <v>0</v>
      </c>
      <c r="Q2965">
        <v>762782.65</v>
      </c>
      <c r="R2965">
        <v>0</v>
      </c>
      <c r="S2965">
        <v>1163772.57</v>
      </c>
      <c r="T2965">
        <v>0</v>
      </c>
      <c r="U2965">
        <v>1926555.22</v>
      </c>
      <c r="V2965">
        <v>0</v>
      </c>
      <c r="W2965">
        <v>762782.65</v>
      </c>
      <c r="X2965">
        <v>0</v>
      </c>
      <c r="Y2965">
        <v>1163772.57</v>
      </c>
      <c r="Z2965">
        <v>0</v>
      </c>
      <c r="AA2965">
        <v>1926555.22</v>
      </c>
    </row>
    <row r="2966" spans="1:27" ht="15" customHeight="1" x14ac:dyDescent="0.25">
      <c r="A2966" s="37" t="str">
        <f t="shared" si="138"/>
        <v>LEGFOFIgnore</v>
      </c>
      <c r="B2966" s="37" t="str">
        <f>VLOOKUP(L2966,Mapping!D:F,3,0)</f>
        <v>Ignore</v>
      </c>
      <c r="C2966" s="37" t="str">
        <f>VLOOKUP(L2966,Mapping!D:G,4,0)</f>
        <v>Mirror</v>
      </c>
      <c r="D2966" s="38">
        <f t="shared" si="139"/>
        <v>-1.1800000000000001E-3</v>
      </c>
      <c r="E2966" s="38">
        <f t="shared" si="140"/>
        <v>-1.1800000000000001E-3</v>
      </c>
      <c r="F2966" s="37">
        <f>VLOOKUP(L2966,Mapping!D:H,5,0)</f>
        <v>0</v>
      </c>
      <c r="G2966" t="s">
        <v>562</v>
      </c>
      <c r="H2966" t="s">
        <v>2061</v>
      </c>
      <c r="I2966" t="s">
        <v>2062</v>
      </c>
      <c r="J2966">
        <v>550000</v>
      </c>
      <c r="K2966" t="s">
        <v>666</v>
      </c>
      <c r="L2966">
        <v>553213</v>
      </c>
      <c r="M2966">
        <v>0</v>
      </c>
      <c r="N2966" t="s">
        <v>680</v>
      </c>
      <c r="O2966" t="s">
        <v>565</v>
      </c>
      <c r="P2966">
        <v>0</v>
      </c>
      <c r="Q2966">
        <v>0</v>
      </c>
      <c r="R2966">
        <v>-11800</v>
      </c>
      <c r="S2966">
        <v>0</v>
      </c>
      <c r="T2966">
        <v>-11800</v>
      </c>
      <c r="U2966">
        <v>0</v>
      </c>
      <c r="V2966">
        <v>0</v>
      </c>
      <c r="W2966">
        <v>0</v>
      </c>
      <c r="X2966">
        <v>-11800</v>
      </c>
      <c r="Y2966">
        <v>0</v>
      </c>
      <c r="Z2966">
        <v>-11800</v>
      </c>
      <c r="AA2966">
        <v>0</v>
      </c>
    </row>
    <row r="2967" spans="1:27" ht="15" customHeight="1" x14ac:dyDescent="0.25">
      <c r="A2967" s="37" t="str">
        <f t="shared" si="138"/>
        <v>LEGFOFIgnore</v>
      </c>
      <c r="B2967" s="37" t="str">
        <f>VLOOKUP(L2967,Mapping!D:F,3,0)</f>
        <v>Ignore</v>
      </c>
      <c r="C2967" s="37" t="str">
        <f>VLOOKUP(L2967,Mapping!D:G,4,0)</f>
        <v>Mirror</v>
      </c>
      <c r="D2967" s="38">
        <f t="shared" si="139"/>
        <v>-1.261664E-3</v>
      </c>
      <c r="E2967" s="38">
        <f t="shared" si="140"/>
        <v>-2.937935E-3</v>
      </c>
      <c r="F2967" s="37">
        <f>VLOOKUP(L2967,Mapping!D:H,5,0)</f>
        <v>0</v>
      </c>
      <c r="G2967" t="s">
        <v>562</v>
      </c>
      <c r="H2967" t="s">
        <v>2061</v>
      </c>
      <c r="I2967" t="s">
        <v>2062</v>
      </c>
      <c r="J2967">
        <v>550000</v>
      </c>
      <c r="K2967" t="s">
        <v>666</v>
      </c>
      <c r="L2967">
        <v>553219</v>
      </c>
      <c r="M2967">
        <v>0</v>
      </c>
      <c r="N2967" t="s">
        <v>865</v>
      </c>
      <c r="O2967" t="s">
        <v>565</v>
      </c>
      <c r="P2967">
        <v>-16762.71</v>
      </c>
      <c r="Q2967">
        <v>0</v>
      </c>
      <c r="R2967">
        <v>-12616.64</v>
      </c>
      <c r="S2967">
        <v>0</v>
      </c>
      <c r="T2967">
        <v>-29379.35</v>
      </c>
      <c r="U2967">
        <v>0</v>
      </c>
      <c r="V2967">
        <v>-16762.71</v>
      </c>
      <c r="W2967">
        <v>0</v>
      </c>
      <c r="X2967">
        <v>-12616.64</v>
      </c>
      <c r="Y2967">
        <v>0</v>
      </c>
      <c r="Z2967">
        <v>-29379.35</v>
      </c>
      <c r="AA2967">
        <v>0</v>
      </c>
    </row>
    <row r="2968" spans="1:27" ht="15" customHeight="1" x14ac:dyDescent="0.25">
      <c r="A2968" s="37" t="str">
        <f t="shared" si="138"/>
        <v>LEGFOFIgnore</v>
      </c>
      <c r="B2968" s="37" t="str">
        <f>VLOOKUP(L2968,Mapping!D:F,3,0)</f>
        <v>Ignore</v>
      </c>
      <c r="C2968" s="37" t="str">
        <f>VLOOKUP(L2968,Mapping!D:G,4,0)</f>
        <v>Mirror</v>
      </c>
      <c r="D2968" s="38">
        <f t="shared" si="139"/>
        <v>-2.9850990000000002E-3</v>
      </c>
      <c r="E2968" s="38">
        <f t="shared" si="140"/>
        <v>-3.1159990000000004E-3</v>
      </c>
      <c r="F2968" s="37">
        <f>VLOOKUP(L2968,Mapping!D:H,5,0)</f>
        <v>0</v>
      </c>
      <c r="G2968" t="s">
        <v>562</v>
      </c>
      <c r="H2968" t="s">
        <v>2061</v>
      </c>
      <c r="I2968" t="s">
        <v>2062</v>
      </c>
      <c r="J2968">
        <v>550000</v>
      </c>
      <c r="K2968" t="s">
        <v>666</v>
      </c>
      <c r="L2968">
        <v>554527</v>
      </c>
      <c r="M2968">
        <v>0</v>
      </c>
      <c r="N2968" t="s">
        <v>682</v>
      </c>
      <c r="O2968" t="s">
        <v>565</v>
      </c>
      <c r="P2968">
        <v>-1309</v>
      </c>
      <c r="Q2968">
        <v>0</v>
      </c>
      <c r="R2968">
        <v>-29850.99</v>
      </c>
      <c r="S2968">
        <v>0</v>
      </c>
      <c r="T2968">
        <v>-31159.99</v>
      </c>
      <c r="U2968">
        <v>0</v>
      </c>
      <c r="V2968">
        <v>-1309</v>
      </c>
      <c r="W2968">
        <v>0</v>
      </c>
      <c r="X2968">
        <v>-29850.99</v>
      </c>
      <c r="Y2968">
        <v>0</v>
      </c>
      <c r="Z2968">
        <v>-31159.99</v>
      </c>
      <c r="AA2968">
        <v>0</v>
      </c>
    </row>
    <row r="2969" spans="1:27" ht="15" customHeight="1" x14ac:dyDescent="0.25">
      <c r="A2969" s="37" t="str">
        <f t="shared" si="138"/>
        <v>LEGFOFIgnore</v>
      </c>
      <c r="B2969" s="37" t="str">
        <f>VLOOKUP(L2969,Mapping!D:F,3,0)</f>
        <v>Ignore</v>
      </c>
      <c r="C2969" s="37" t="str">
        <f>VLOOKUP(L2969,Mapping!D:G,4,0)</f>
        <v>Mirror</v>
      </c>
      <c r="D2969" s="38">
        <f t="shared" si="139"/>
        <v>-1.0767959999999999E-3</v>
      </c>
      <c r="E2969" s="38">
        <f t="shared" si="140"/>
        <v>-3.4141639999999999E-3</v>
      </c>
      <c r="F2969" s="37">
        <f>VLOOKUP(L2969,Mapping!D:H,5,0)</f>
        <v>0</v>
      </c>
      <c r="G2969" t="s">
        <v>562</v>
      </c>
      <c r="H2969" t="s">
        <v>2061</v>
      </c>
      <c r="I2969" t="s">
        <v>2062</v>
      </c>
      <c r="J2969">
        <v>550000</v>
      </c>
      <c r="K2969" t="s">
        <v>666</v>
      </c>
      <c r="L2969">
        <v>555104</v>
      </c>
      <c r="M2969">
        <v>0</v>
      </c>
      <c r="N2969" t="s">
        <v>683</v>
      </c>
      <c r="O2969" t="s">
        <v>565</v>
      </c>
      <c r="P2969">
        <v>-23373.68</v>
      </c>
      <c r="Q2969">
        <v>0</v>
      </c>
      <c r="R2969">
        <v>-10767.96</v>
      </c>
      <c r="S2969">
        <v>0</v>
      </c>
      <c r="T2969">
        <v>-34141.64</v>
      </c>
      <c r="U2969">
        <v>0</v>
      </c>
      <c r="V2969">
        <v>-23373.68</v>
      </c>
      <c r="W2969">
        <v>0</v>
      </c>
      <c r="X2969">
        <v>-10767.96</v>
      </c>
      <c r="Y2969">
        <v>0</v>
      </c>
      <c r="Z2969">
        <v>-34141.64</v>
      </c>
      <c r="AA2969">
        <v>0</v>
      </c>
    </row>
    <row r="2970" spans="1:27" ht="15" customHeight="1" x14ac:dyDescent="0.25">
      <c r="A2970" s="37" t="str">
        <f t="shared" si="138"/>
        <v>LEGFOF6.1</v>
      </c>
      <c r="B2970" s="37">
        <f>VLOOKUP(L2970,Mapping!D:F,3,0)</f>
        <v>6.1</v>
      </c>
      <c r="C2970" s="37" t="str">
        <f>VLOOKUP(L2970,Mapping!D:G,4,0)</f>
        <v>Accrual</v>
      </c>
      <c r="D2970" s="38">
        <f t="shared" si="139"/>
        <v>-0.114684392</v>
      </c>
      <c r="E2970" s="38">
        <f t="shared" si="140"/>
        <v>-0.19096265700000001</v>
      </c>
      <c r="F2970" s="37">
        <f>VLOOKUP(L2970,Mapping!D:H,5,0)</f>
        <v>0</v>
      </c>
      <c r="G2970" t="s">
        <v>562</v>
      </c>
      <c r="H2970" t="s">
        <v>2061</v>
      </c>
      <c r="I2970" t="s">
        <v>2062</v>
      </c>
      <c r="J2970">
        <v>550000</v>
      </c>
      <c r="K2970" t="s">
        <v>666</v>
      </c>
      <c r="L2970">
        <v>555157</v>
      </c>
      <c r="M2970">
        <v>0</v>
      </c>
      <c r="N2970" t="s">
        <v>684</v>
      </c>
      <c r="O2970" t="s">
        <v>565</v>
      </c>
      <c r="P2970">
        <v>-762782.65</v>
      </c>
      <c r="Q2970">
        <v>0</v>
      </c>
      <c r="R2970">
        <v>-1146843.92</v>
      </c>
      <c r="S2970">
        <v>0</v>
      </c>
      <c r="T2970">
        <v>-1909626.57</v>
      </c>
      <c r="U2970">
        <v>0</v>
      </c>
      <c r="V2970">
        <v>-762782.65</v>
      </c>
      <c r="W2970">
        <v>0</v>
      </c>
      <c r="X2970">
        <v>-1146843.92</v>
      </c>
      <c r="Y2970">
        <v>0</v>
      </c>
      <c r="Z2970">
        <v>-1909626.57</v>
      </c>
      <c r="AA2970">
        <v>0</v>
      </c>
    </row>
    <row r="2971" spans="1:27" ht="15" customHeight="1" x14ac:dyDescent="0.25">
      <c r="A2971" s="37" t="str">
        <f t="shared" si="138"/>
        <v>LEGFOF6.1</v>
      </c>
      <c r="B2971" s="37">
        <f>VLOOKUP(L2971,Mapping!D:F,3,0)</f>
        <v>6.1</v>
      </c>
      <c r="C2971" s="37" t="str">
        <f>VLOOKUP(L2971,Mapping!D:G,4,0)</f>
        <v>Accrual</v>
      </c>
      <c r="D2971" s="38">
        <f t="shared" si="139"/>
        <v>-1.6928650000000002E-3</v>
      </c>
      <c r="E2971" s="38">
        <f t="shared" si="140"/>
        <v>-1.6928650000000002E-3</v>
      </c>
      <c r="F2971" s="37">
        <f>VLOOKUP(L2971,Mapping!D:H,5,0)</f>
        <v>0</v>
      </c>
      <c r="G2971" t="s">
        <v>562</v>
      </c>
      <c r="H2971" t="s">
        <v>2061</v>
      </c>
      <c r="I2971" t="s">
        <v>2062</v>
      </c>
      <c r="J2971">
        <v>550000</v>
      </c>
      <c r="K2971" t="s">
        <v>666</v>
      </c>
      <c r="L2971">
        <v>555159</v>
      </c>
      <c r="M2971">
        <v>0</v>
      </c>
      <c r="N2971" t="s">
        <v>2813</v>
      </c>
      <c r="O2971" t="s">
        <v>565</v>
      </c>
      <c r="P2971">
        <v>0</v>
      </c>
      <c r="Q2971">
        <v>0</v>
      </c>
      <c r="R2971">
        <v>-16928.650000000001</v>
      </c>
      <c r="S2971">
        <v>0</v>
      </c>
      <c r="T2971">
        <v>-16928.650000000001</v>
      </c>
      <c r="U2971">
        <v>0</v>
      </c>
      <c r="V2971">
        <v>0</v>
      </c>
      <c r="W2971">
        <v>0</v>
      </c>
      <c r="X2971">
        <v>-16928.650000000001</v>
      </c>
      <c r="Y2971">
        <v>0</v>
      </c>
      <c r="Z2971">
        <v>-16928.650000000001</v>
      </c>
      <c r="AA2971">
        <v>0</v>
      </c>
    </row>
    <row r="2972" spans="1:27" ht="15" customHeight="1" x14ac:dyDescent="0.25">
      <c r="A2972" s="37" t="str">
        <f t="shared" si="138"/>
        <v>LEGFOFIgnore</v>
      </c>
      <c r="B2972" s="37" t="str">
        <f>VLOOKUP(L2972,Mapping!D:F,3,0)</f>
        <v>Ignore</v>
      </c>
      <c r="C2972" s="37" t="str">
        <f>VLOOKUP(L2972,Mapping!D:G,4,0)</f>
        <v>Mirror</v>
      </c>
      <c r="D2972" s="38">
        <f t="shared" si="139"/>
        <v>-3.7986080000000002E-3</v>
      </c>
      <c r="E2972" s="38">
        <f t="shared" si="140"/>
        <v>-4.2680280000000001E-3</v>
      </c>
      <c r="F2972" s="37">
        <f>VLOOKUP(L2972,Mapping!D:H,5,0)</f>
        <v>0</v>
      </c>
      <c r="G2972" t="s">
        <v>562</v>
      </c>
      <c r="H2972" t="s">
        <v>2061</v>
      </c>
      <c r="I2972" t="s">
        <v>2062</v>
      </c>
      <c r="J2972">
        <v>550000</v>
      </c>
      <c r="K2972" t="s">
        <v>666</v>
      </c>
      <c r="L2972">
        <v>555204</v>
      </c>
      <c r="M2972">
        <v>0</v>
      </c>
      <c r="N2972" t="s">
        <v>685</v>
      </c>
      <c r="O2972" t="s">
        <v>565</v>
      </c>
      <c r="P2972">
        <v>-4694.2</v>
      </c>
      <c r="Q2972">
        <v>0</v>
      </c>
      <c r="R2972">
        <v>-37986.080000000002</v>
      </c>
      <c r="S2972">
        <v>0</v>
      </c>
      <c r="T2972">
        <v>-42680.28</v>
      </c>
      <c r="U2972">
        <v>0</v>
      </c>
      <c r="V2972">
        <v>-4694.2</v>
      </c>
      <c r="W2972">
        <v>0</v>
      </c>
      <c r="X2972">
        <v>-37986.080000000002</v>
      </c>
      <c r="Y2972">
        <v>0</v>
      </c>
      <c r="Z2972">
        <v>-42680.28</v>
      </c>
      <c r="AA2972">
        <v>0</v>
      </c>
    </row>
    <row r="2973" spans="1:27" ht="15" customHeight="1" x14ac:dyDescent="0.25">
      <c r="A2973" s="37" t="str">
        <f t="shared" si="138"/>
        <v>LEGFOF6.1a</v>
      </c>
      <c r="B2973" s="37" t="str">
        <f>VLOOKUP(L2973,Mapping!D:F,3,0)</f>
        <v>6.1a</v>
      </c>
      <c r="C2973" s="37" t="str">
        <f>VLOOKUP(L2973,Mapping!D:G,4,0)</f>
        <v>Accrual</v>
      </c>
      <c r="D2973" s="38">
        <f t="shared" si="139"/>
        <v>-2.9365120000000001E-3</v>
      </c>
      <c r="E2973" s="38">
        <f t="shared" si="140"/>
        <v>-5.9360639999999996E-3</v>
      </c>
      <c r="F2973" s="37">
        <f>VLOOKUP(L2973,Mapping!D:H,5,0)</f>
        <v>0</v>
      </c>
      <c r="G2973" t="s">
        <v>562</v>
      </c>
      <c r="H2973" t="s">
        <v>2061</v>
      </c>
      <c r="I2973" t="s">
        <v>2062</v>
      </c>
      <c r="J2973">
        <v>550000</v>
      </c>
      <c r="K2973" t="s">
        <v>666</v>
      </c>
      <c r="L2973">
        <v>555597</v>
      </c>
      <c r="M2973">
        <v>0</v>
      </c>
      <c r="N2973" t="s">
        <v>686</v>
      </c>
      <c r="O2973" t="s">
        <v>565</v>
      </c>
      <c r="P2973">
        <v>-29995.52</v>
      </c>
      <c r="Q2973">
        <v>0</v>
      </c>
      <c r="R2973">
        <v>-29365.119999999999</v>
      </c>
      <c r="S2973">
        <v>0</v>
      </c>
      <c r="T2973">
        <v>-59360.639999999999</v>
      </c>
      <c r="U2973">
        <v>0</v>
      </c>
      <c r="V2973">
        <v>-29995.52</v>
      </c>
      <c r="W2973">
        <v>0</v>
      </c>
      <c r="X2973">
        <v>-29365.119999999999</v>
      </c>
      <c r="Y2973">
        <v>0</v>
      </c>
      <c r="Z2973">
        <v>-59360.639999999999</v>
      </c>
      <c r="AA2973">
        <v>0</v>
      </c>
    </row>
    <row r="2974" spans="1:27" ht="15" customHeight="1" x14ac:dyDescent="0.25">
      <c r="A2974" s="37" t="str">
        <f t="shared" si="138"/>
        <v>LEGFOF6.1a</v>
      </c>
      <c r="B2974" s="37" t="str">
        <f>VLOOKUP(L2974,Mapping!D:F,3,0)</f>
        <v>6.1a</v>
      </c>
      <c r="C2974" s="37" t="str">
        <f>VLOOKUP(L2974,Mapping!D:G,4,0)</f>
        <v>Accrual</v>
      </c>
      <c r="D2974" s="38">
        <f t="shared" si="139"/>
        <v>-2.9365120000000001E-3</v>
      </c>
      <c r="E2974" s="38">
        <f t="shared" si="140"/>
        <v>-5.9360639999999996E-3</v>
      </c>
      <c r="F2974" s="37">
        <f>VLOOKUP(L2974,Mapping!D:H,5,0)</f>
        <v>0</v>
      </c>
      <c r="G2974" t="s">
        <v>562</v>
      </c>
      <c r="H2974" t="s">
        <v>2061</v>
      </c>
      <c r="I2974" t="s">
        <v>2062</v>
      </c>
      <c r="J2974">
        <v>550000</v>
      </c>
      <c r="K2974" t="s">
        <v>666</v>
      </c>
      <c r="L2974">
        <v>555598</v>
      </c>
      <c r="M2974">
        <v>0</v>
      </c>
      <c r="N2974" t="s">
        <v>687</v>
      </c>
      <c r="O2974" t="s">
        <v>565</v>
      </c>
      <c r="P2974">
        <v>-29995.52</v>
      </c>
      <c r="Q2974">
        <v>0</v>
      </c>
      <c r="R2974">
        <v>-29365.119999999999</v>
      </c>
      <c r="S2974">
        <v>0</v>
      </c>
      <c r="T2974">
        <v>-59360.639999999999</v>
      </c>
      <c r="U2974">
        <v>0</v>
      </c>
      <c r="V2974">
        <v>-29995.52</v>
      </c>
      <c r="W2974">
        <v>0</v>
      </c>
      <c r="X2974">
        <v>-29365.119999999999</v>
      </c>
      <c r="Y2974">
        <v>0</v>
      </c>
      <c r="Z2974">
        <v>-59360.639999999999</v>
      </c>
      <c r="AA2974">
        <v>0</v>
      </c>
    </row>
    <row r="2975" spans="1:27" ht="15" customHeight="1" x14ac:dyDescent="0.25">
      <c r="A2975" s="37" t="str">
        <f t="shared" si="138"/>
        <v>LEGFOFIgnore</v>
      </c>
      <c r="B2975" s="37" t="str">
        <f>VLOOKUP(L2975,Mapping!D:F,3,0)</f>
        <v>Ignore</v>
      </c>
      <c r="C2975" s="37" t="str">
        <f>VLOOKUP(L2975,Mapping!D:G,4,0)</f>
        <v>Mirror</v>
      </c>
      <c r="D2975" s="38">
        <f t="shared" si="139"/>
        <v>0</v>
      </c>
      <c r="E2975" s="38">
        <f t="shared" si="140"/>
        <v>-4.9227999999999997E-5</v>
      </c>
      <c r="F2975" s="37">
        <f>VLOOKUP(L2975,Mapping!D:H,5,0)</f>
        <v>0</v>
      </c>
      <c r="G2975" t="s">
        <v>562</v>
      </c>
      <c r="H2975" t="s">
        <v>2061</v>
      </c>
      <c r="I2975" t="s">
        <v>2062</v>
      </c>
      <c r="J2975">
        <v>550000</v>
      </c>
      <c r="K2975" t="s">
        <v>666</v>
      </c>
      <c r="L2975">
        <v>556421</v>
      </c>
      <c r="M2975">
        <v>0</v>
      </c>
      <c r="N2975" t="s">
        <v>690</v>
      </c>
      <c r="O2975" t="s">
        <v>565</v>
      </c>
      <c r="P2975">
        <v>-492.28</v>
      </c>
      <c r="Q2975">
        <v>0</v>
      </c>
      <c r="R2975">
        <v>0</v>
      </c>
      <c r="S2975">
        <v>0</v>
      </c>
      <c r="T2975">
        <v>-492.28</v>
      </c>
      <c r="U2975">
        <v>0</v>
      </c>
      <c r="V2975">
        <v>-492.28</v>
      </c>
      <c r="W2975">
        <v>0</v>
      </c>
      <c r="X2975">
        <v>0</v>
      </c>
      <c r="Y2975">
        <v>0</v>
      </c>
      <c r="Z2975">
        <v>-492.28</v>
      </c>
      <c r="AA2975">
        <v>0</v>
      </c>
    </row>
    <row r="2976" spans="1:27" ht="15" customHeight="1" x14ac:dyDescent="0.25">
      <c r="A2976" s="37" t="str">
        <f t="shared" si="138"/>
        <v>LEGFOF6.2</v>
      </c>
      <c r="B2976" s="37">
        <f>VLOOKUP(L2976,Mapping!D:F,3,0)</f>
        <v>6.2</v>
      </c>
      <c r="C2976" s="37" t="str">
        <f>VLOOKUP(L2976,Mapping!D:G,4,0)</f>
        <v>Accrual</v>
      </c>
      <c r="D2976" s="38">
        <f t="shared" si="139"/>
        <v>-3.2627391000000006E-2</v>
      </c>
      <c r="E2976" s="38">
        <f t="shared" si="140"/>
        <v>-6.5955176000000004E-2</v>
      </c>
      <c r="F2976" s="37">
        <f>VLOOKUP(L2976,Mapping!D:H,5,0)</f>
        <v>0</v>
      </c>
      <c r="G2976" t="s">
        <v>562</v>
      </c>
      <c r="H2976" t="s">
        <v>2061</v>
      </c>
      <c r="I2976" t="s">
        <v>2062</v>
      </c>
      <c r="J2976">
        <v>555100</v>
      </c>
      <c r="K2976" t="s">
        <v>691</v>
      </c>
      <c r="L2976">
        <v>555100</v>
      </c>
      <c r="M2976">
        <v>0</v>
      </c>
      <c r="N2976" t="s">
        <v>692</v>
      </c>
      <c r="O2976" t="s">
        <v>565</v>
      </c>
      <c r="P2976">
        <v>-333277.85000000003</v>
      </c>
      <c r="Q2976">
        <v>0</v>
      </c>
      <c r="R2976">
        <v>-326273.91000000003</v>
      </c>
      <c r="S2976">
        <v>0</v>
      </c>
      <c r="T2976">
        <v>-659551.76</v>
      </c>
      <c r="U2976">
        <v>0</v>
      </c>
      <c r="V2976">
        <v>-333277.85000000003</v>
      </c>
      <c r="W2976">
        <v>0</v>
      </c>
      <c r="X2976">
        <v>-326273.91000000003</v>
      </c>
      <c r="Y2976">
        <v>0</v>
      </c>
      <c r="Z2976">
        <v>-659551.76</v>
      </c>
      <c r="AA2976">
        <v>0</v>
      </c>
    </row>
    <row r="2977" spans="1:27" ht="15" customHeight="1" x14ac:dyDescent="0.25">
      <c r="A2977" s="37" t="str">
        <f t="shared" si="138"/>
        <v>LEGROWIgnore</v>
      </c>
      <c r="B2977" s="37" t="str">
        <f>VLOOKUP(L2977,Mapping!D:F,3,0)</f>
        <v>Ignore</v>
      </c>
      <c r="C2977" s="37" t="str">
        <f>VLOOKUP(L2977,Mapping!D:G,4,0)</f>
        <v>Ignore</v>
      </c>
      <c r="D2977" s="38">
        <f t="shared" si="139"/>
        <v>-15.388602193000001</v>
      </c>
      <c r="E2977" s="38">
        <f t="shared" si="140"/>
        <v>-1190.402857949</v>
      </c>
      <c r="F2977" s="37" t="str">
        <f>VLOOKUP(L2977,Mapping!D:H,5,0)</f>
        <v>AUM</v>
      </c>
      <c r="G2977" t="s">
        <v>562</v>
      </c>
      <c r="H2977" t="s">
        <v>308</v>
      </c>
      <c r="I2977" t="s">
        <v>311</v>
      </c>
      <c r="J2977">
        <v>101000</v>
      </c>
      <c r="K2977" t="s">
        <v>720</v>
      </c>
      <c r="L2977">
        <v>101100</v>
      </c>
      <c r="M2977">
        <v>0</v>
      </c>
      <c r="N2977" t="s">
        <v>721</v>
      </c>
      <c r="O2977" t="s">
        <v>565</v>
      </c>
      <c r="P2977">
        <v>-11750142557.559999</v>
      </c>
      <c r="Q2977">
        <v>0</v>
      </c>
      <c r="R2977">
        <v>-153886021.93000001</v>
      </c>
      <c r="S2977">
        <v>0</v>
      </c>
      <c r="T2977">
        <v>-11904028579.49</v>
      </c>
      <c r="U2977">
        <v>0</v>
      </c>
      <c r="V2977">
        <v>-11750142557.559999</v>
      </c>
      <c r="W2977">
        <v>0</v>
      </c>
      <c r="X2977">
        <v>-153886021.93000001</v>
      </c>
      <c r="Y2977">
        <v>0</v>
      </c>
      <c r="Z2977">
        <v>-11904028579.49</v>
      </c>
      <c r="AA2977">
        <v>0</v>
      </c>
    </row>
    <row r="2978" spans="1:27" ht="15" customHeight="1" x14ac:dyDescent="0.25">
      <c r="A2978" s="37" t="str">
        <f t="shared" si="138"/>
        <v>LEGROWIgnore</v>
      </c>
      <c r="B2978" s="37" t="str">
        <f>VLOOKUP(L2978,Mapping!D:F,3,0)</f>
        <v>Ignore</v>
      </c>
      <c r="C2978" s="37" t="str">
        <f>VLOOKUP(L2978,Mapping!D:G,4,0)</f>
        <v>Ignore</v>
      </c>
      <c r="D2978" s="38">
        <f t="shared" si="139"/>
        <v>0</v>
      </c>
      <c r="E2978" s="38">
        <f t="shared" si="140"/>
        <v>-7.0000000000000006E-9</v>
      </c>
      <c r="F2978" s="37" t="str">
        <f>VLOOKUP(L2978,Mapping!D:H,5,0)</f>
        <v>AUM</v>
      </c>
      <c r="G2978" t="s">
        <v>562</v>
      </c>
      <c r="H2978" t="s">
        <v>308</v>
      </c>
      <c r="I2978" t="s">
        <v>311</v>
      </c>
      <c r="J2978">
        <v>105000</v>
      </c>
      <c r="K2978" t="s">
        <v>568</v>
      </c>
      <c r="L2978">
        <v>105100</v>
      </c>
      <c r="M2978">
        <v>0</v>
      </c>
      <c r="N2978" t="s">
        <v>569</v>
      </c>
      <c r="O2978" t="s">
        <v>565</v>
      </c>
      <c r="P2978">
        <v>-7.0000000000000007E-2</v>
      </c>
      <c r="Q2978">
        <v>0</v>
      </c>
      <c r="R2978">
        <v>0</v>
      </c>
      <c r="S2978">
        <v>0</v>
      </c>
      <c r="T2978">
        <v>-7.0000000000000007E-2</v>
      </c>
      <c r="U2978">
        <v>0</v>
      </c>
      <c r="V2978">
        <v>-7.0000000000000007E-2</v>
      </c>
      <c r="W2978">
        <v>0</v>
      </c>
      <c r="X2978">
        <v>0</v>
      </c>
      <c r="Y2978">
        <v>0</v>
      </c>
      <c r="Z2978">
        <v>-7.0000000000000007E-2</v>
      </c>
      <c r="AA2978">
        <v>0</v>
      </c>
    </row>
    <row r="2979" spans="1:27" ht="15" customHeight="1" x14ac:dyDescent="0.25">
      <c r="A2979" s="37" t="str">
        <f t="shared" si="138"/>
        <v>LEGROWIgnore</v>
      </c>
      <c r="B2979" s="37" t="str">
        <f>VLOOKUP(L2979,Mapping!D:F,3,0)</f>
        <v>Ignore</v>
      </c>
      <c r="C2979" s="37" t="str">
        <f>VLOOKUP(L2979,Mapping!D:G,4,0)</f>
        <v>Ignore</v>
      </c>
      <c r="D2979" s="38">
        <f t="shared" si="139"/>
        <v>0.03</v>
      </c>
      <c r="E2979" s="38">
        <f t="shared" si="140"/>
        <v>-0.60050009999999998</v>
      </c>
      <c r="F2979" s="37" t="str">
        <f>VLOOKUP(L2979,Mapping!D:H,5,0)</f>
        <v>AUM</v>
      </c>
      <c r="G2979" t="s">
        <v>562</v>
      </c>
      <c r="H2979" t="s">
        <v>308</v>
      </c>
      <c r="I2979" t="s">
        <v>311</v>
      </c>
      <c r="J2979">
        <v>110000</v>
      </c>
      <c r="K2979" t="s">
        <v>570</v>
      </c>
      <c r="L2979">
        <v>110116</v>
      </c>
      <c r="M2979">
        <v>0</v>
      </c>
      <c r="N2979" t="s">
        <v>573</v>
      </c>
      <c r="O2979" t="s">
        <v>565</v>
      </c>
      <c r="P2979">
        <v>-6305001</v>
      </c>
      <c r="Q2979">
        <v>0</v>
      </c>
      <c r="R2979">
        <v>0</v>
      </c>
      <c r="S2979">
        <v>300000</v>
      </c>
      <c r="T2979">
        <v>-6005001</v>
      </c>
      <c r="U2979">
        <v>0</v>
      </c>
      <c r="V2979">
        <v>-6305001</v>
      </c>
      <c r="W2979">
        <v>0</v>
      </c>
      <c r="X2979">
        <v>0</v>
      </c>
      <c r="Y2979">
        <v>300000</v>
      </c>
      <c r="Z2979">
        <v>-6005001</v>
      </c>
      <c r="AA2979">
        <v>0</v>
      </c>
    </row>
    <row r="2980" spans="1:27" ht="15" customHeight="1" x14ac:dyDescent="0.25">
      <c r="A2980" s="37" t="str">
        <f t="shared" si="138"/>
        <v>LEGROWIgnore</v>
      </c>
      <c r="B2980" s="37" t="str">
        <f>VLOOKUP(L2980,Mapping!D:F,3,0)</f>
        <v>Ignore</v>
      </c>
      <c r="C2980" s="37" t="str">
        <f>VLOOKUP(L2980,Mapping!D:G,4,0)</f>
        <v>Ignore</v>
      </c>
      <c r="D2980" s="38">
        <f t="shared" si="139"/>
        <v>0</v>
      </c>
      <c r="E2980" s="38">
        <f t="shared" si="140"/>
        <v>-9.8910188999999996E-2</v>
      </c>
      <c r="F2980" s="37" t="str">
        <f>VLOOKUP(L2980,Mapping!D:H,5,0)</f>
        <v>AUM</v>
      </c>
      <c r="G2980" t="s">
        <v>562</v>
      </c>
      <c r="H2980" t="s">
        <v>308</v>
      </c>
      <c r="I2980" t="s">
        <v>311</v>
      </c>
      <c r="J2980">
        <v>110000</v>
      </c>
      <c r="K2980" t="s">
        <v>570</v>
      </c>
      <c r="L2980">
        <v>110125</v>
      </c>
      <c r="M2980">
        <v>0</v>
      </c>
      <c r="N2980" t="s">
        <v>1315</v>
      </c>
      <c r="O2980" t="s">
        <v>565</v>
      </c>
      <c r="P2980">
        <v>-989101.89</v>
      </c>
      <c r="Q2980">
        <v>0</v>
      </c>
      <c r="R2980">
        <v>0</v>
      </c>
      <c r="S2980">
        <v>0</v>
      </c>
      <c r="T2980">
        <v>-989101.89</v>
      </c>
      <c r="U2980">
        <v>0</v>
      </c>
      <c r="V2980">
        <v>-989101.89</v>
      </c>
      <c r="W2980">
        <v>0</v>
      </c>
      <c r="X2980">
        <v>0</v>
      </c>
      <c r="Y2980">
        <v>0</v>
      </c>
      <c r="Z2980">
        <v>-989101.89</v>
      </c>
      <c r="AA2980">
        <v>0</v>
      </c>
    </row>
    <row r="2981" spans="1:27" ht="15" customHeight="1" x14ac:dyDescent="0.25">
      <c r="A2981" s="37" t="str">
        <f t="shared" si="138"/>
        <v>LEGROWIgnore</v>
      </c>
      <c r="B2981" s="37" t="str">
        <f>VLOOKUP(L2981,Mapping!D:F,3,0)</f>
        <v>Ignore</v>
      </c>
      <c r="C2981" s="37" t="str">
        <f>VLOOKUP(L2981,Mapping!D:G,4,0)</f>
        <v>Ignore</v>
      </c>
      <c r="D2981" s="38">
        <f t="shared" si="139"/>
        <v>-12.123518929999999</v>
      </c>
      <c r="E2981" s="38">
        <f t="shared" si="140"/>
        <v>-39.439948600000001</v>
      </c>
      <c r="F2981" s="37" t="str">
        <f>VLOOKUP(L2981,Mapping!D:H,5,0)</f>
        <v>AUM</v>
      </c>
      <c r="G2981" t="s">
        <v>562</v>
      </c>
      <c r="H2981" t="s">
        <v>308</v>
      </c>
      <c r="I2981" t="s">
        <v>311</v>
      </c>
      <c r="J2981">
        <v>110000</v>
      </c>
      <c r="K2981" t="s">
        <v>570</v>
      </c>
      <c r="L2981">
        <v>110247</v>
      </c>
      <c r="M2981">
        <v>0</v>
      </c>
      <c r="N2981" t="s">
        <v>574</v>
      </c>
      <c r="O2981" t="s">
        <v>565</v>
      </c>
      <c r="P2981">
        <v>-273164296.69999999</v>
      </c>
      <c r="Q2981">
        <v>0</v>
      </c>
      <c r="R2981">
        <v>-121235189.3</v>
      </c>
      <c r="S2981">
        <v>0</v>
      </c>
      <c r="T2981">
        <v>-394399486</v>
      </c>
      <c r="U2981">
        <v>0</v>
      </c>
      <c r="V2981">
        <v>-273164296.69999999</v>
      </c>
      <c r="W2981">
        <v>0</v>
      </c>
      <c r="X2981">
        <v>-121235189.3</v>
      </c>
      <c r="Y2981">
        <v>0</v>
      </c>
      <c r="Z2981">
        <v>-394399486</v>
      </c>
      <c r="AA2981">
        <v>0</v>
      </c>
    </row>
    <row r="2982" spans="1:27" ht="15" customHeight="1" x14ac:dyDescent="0.25">
      <c r="A2982" s="37" t="str">
        <f t="shared" si="138"/>
        <v>LEGROWIgnore</v>
      </c>
      <c r="B2982" s="37" t="str">
        <f>VLOOKUP(L2982,Mapping!D:F,3,0)</f>
        <v>Ignore</v>
      </c>
      <c r="C2982" s="37" t="str">
        <f>VLOOKUP(L2982,Mapping!D:G,4,0)</f>
        <v>Ignore</v>
      </c>
      <c r="D2982" s="38">
        <f t="shared" si="139"/>
        <v>-0.32450707000000001</v>
      </c>
      <c r="E2982" s="38">
        <f t="shared" si="140"/>
        <v>-0.39396597</v>
      </c>
      <c r="F2982" s="37" t="str">
        <f>VLOOKUP(L2982,Mapping!D:H,5,0)</f>
        <v>AUM</v>
      </c>
      <c r="G2982" t="s">
        <v>562</v>
      </c>
      <c r="H2982" t="s">
        <v>308</v>
      </c>
      <c r="I2982" t="s">
        <v>311</v>
      </c>
      <c r="J2982">
        <v>132000</v>
      </c>
      <c r="K2982" t="s">
        <v>575</v>
      </c>
      <c r="L2982">
        <v>132100</v>
      </c>
      <c r="M2982">
        <v>0</v>
      </c>
      <c r="N2982" t="s">
        <v>723</v>
      </c>
      <c r="O2982" t="s">
        <v>565</v>
      </c>
      <c r="P2982">
        <v>-694589</v>
      </c>
      <c r="Q2982">
        <v>0</v>
      </c>
      <c r="R2982">
        <v>-3245070.7</v>
      </c>
      <c r="S2982">
        <v>0</v>
      </c>
      <c r="T2982">
        <v>-3939659.7</v>
      </c>
      <c r="U2982">
        <v>0</v>
      </c>
      <c r="V2982">
        <v>-694589</v>
      </c>
      <c r="W2982">
        <v>0</v>
      </c>
      <c r="X2982">
        <v>-3245070.7</v>
      </c>
      <c r="Y2982">
        <v>0</v>
      </c>
      <c r="Z2982">
        <v>-3939659.7</v>
      </c>
      <c r="AA2982">
        <v>0</v>
      </c>
    </row>
    <row r="2983" spans="1:27" ht="15" customHeight="1" x14ac:dyDescent="0.25">
      <c r="A2983" s="37" t="str">
        <f t="shared" si="138"/>
        <v>LEGROWIgnore</v>
      </c>
      <c r="B2983" s="37" t="str">
        <f>VLOOKUP(L2983,Mapping!D:F,3,0)</f>
        <v>Ignore</v>
      </c>
      <c r="C2983" s="37" t="str">
        <f>VLOOKUP(L2983,Mapping!D:G,4,0)</f>
        <v>Ignore</v>
      </c>
      <c r="D2983" s="38">
        <f t="shared" si="139"/>
        <v>-0.14176618500000002</v>
      </c>
      <c r="E2983" s="38">
        <f t="shared" si="140"/>
        <v>-9.6730487000000004E-2</v>
      </c>
      <c r="F2983" s="37" t="str">
        <f>VLOOKUP(L2983,Mapping!D:H,5,0)</f>
        <v>AUM</v>
      </c>
      <c r="G2983" t="s">
        <v>562</v>
      </c>
      <c r="H2983" t="s">
        <v>308</v>
      </c>
      <c r="I2983" t="s">
        <v>311</v>
      </c>
      <c r="J2983">
        <v>132000</v>
      </c>
      <c r="K2983" t="s">
        <v>575</v>
      </c>
      <c r="L2983">
        <v>132121</v>
      </c>
      <c r="M2983">
        <v>0</v>
      </c>
      <c r="N2983" t="s">
        <v>576</v>
      </c>
      <c r="O2983" t="s">
        <v>565</v>
      </c>
      <c r="P2983">
        <v>0</v>
      </c>
      <c r="Q2983">
        <v>450356.98</v>
      </c>
      <c r="R2983">
        <v>-1417661.85</v>
      </c>
      <c r="S2983">
        <v>0</v>
      </c>
      <c r="T2983">
        <v>-967304.87</v>
      </c>
      <c r="U2983">
        <v>0</v>
      </c>
      <c r="V2983">
        <v>0</v>
      </c>
      <c r="W2983">
        <v>450356.98</v>
      </c>
      <c r="X2983">
        <v>-1417661.85</v>
      </c>
      <c r="Y2983">
        <v>0</v>
      </c>
      <c r="Z2983">
        <v>-967304.87</v>
      </c>
      <c r="AA2983">
        <v>0</v>
      </c>
    </row>
    <row r="2984" spans="1:27" ht="15" customHeight="1" x14ac:dyDescent="0.25">
      <c r="A2984" s="37" t="str">
        <f t="shared" si="138"/>
        <v>LEGROWIgnore</v>
      </c>
      <c r="B2984" s="37" t="str">
        <f>VLOOKUP(L2984,Mapping!D:F,3,0)</f>
        <v>Ignore</v>
      </c>
      <c r="C2984" s="37" t="str">
        <f>VLOOKUP(L2984,Mapping!D:G,4,0)</f>
        <v>Ignore</v>
      </c>
      <c r="D2984" s="38">
        <f t="shared" si="139"/>
        <v>-2.5322007000000001E-2</v>
      </c>
      <c r="E2984" s="38">
        <f t="shared" si="140"/>
        <v>2.0593200000000001E-4</v>
      </c>
      <c r="F2984" s="37" t="str">
        <f>VLOOKUP(L2984,Mapping!D:H,5,0)</f>
        <v>AUM</v>
      </c>
      <c r="G2984" t="s">
        <v>562</v>
      </c>
      <c r="H2984" t="s">
        <v>308</v>
      </c>
      <c r="I2984" t="s">
        <v>311</v>
      </c>
      <c r="J2984">
        <v>132000</v>
      </c>
      <c r="K2984" t="s">
        <v>575</v>
      </c>
      <c r="L2984">
        <v>132124</v>
      </c>
      <c r="M2984">
        <v>0</v>
      </c>
      <c r="N2984" t="s">
        <v>577</v>
      </c>
      <c r="O2984" t="s">
        <v>565</v>
      </c>
      <c r="P2984">
        <v>0</v>
      </c>
      <c r="Q2984">
        <v>255279.39</v>
      </c>
      <c r="R2984">
        <v>-253220.07</v>
      </c>
      <c r="S2984">
        <v>0</v>
      </c>
      <c r="T2984">
        <v>0</v>
      </c>
      <c r="U2984">
        <v>2059.3200000000002</v>
      </c>
      <c r="V2984">
        <v>0</v>
      </c>
      <c r="W2984">
        <v>255279.39</v>
      </c>
      <c r="X2984">
        <v>-253220.07</v>
      </c>
      <c r="Y2984">
        <v>0</v>
      </c>
      <c r="Z2984">
        <v>0</v>
      </c>
      <c r="AA2984">
        <v>2059.3200000000002</v>
      </c>
    </row>
    <row r="2985" spans="1:27" ht="15" customHeight="1" x14ac:dyDescent="0.25">
      <c r="A2985" s="37" t="str">
        <f t="shared" si="138"/>
        <v>LEGROWIgnore</v>
      </c>
      <c r="B2985" s="37" t="str">
        <f>VLOOKUP(L2985,Mapping!D:F,3,0)</f>
        <v>Ignore</v>
      </c>
      <c r="C2985" s="37" t="str">
        <f>VLOOKUP(L2985,Mapping!D:G,4,0)</f>
        <v>Ignore</v>
      </c>
      <c r="D2985" s="38">
        <f t="shared" si="139"/>
        <v>-2.7656830700000001</v>
      </c>
      <c r="E2985" s="38">
        <f t="shared" si="140"/>
        <v>-2.7656830700000001</v>
      </c>
      <c r="F2985" s="37" t="str">
        <f>VLOOKUP(L2985,Mapping!D:H,5,0)</f>
        <v>AUM</v>
      </c>
      <c r="G2985" t="s">
        <v>562</v>
      </c>
      <c r="H2985" t="s">
        <v>308</v>
      </c>
      <c r="I2985" t="s">
        <v>311</v>
      </c>
      <c r="J2985">
        <v>132000</v>
      </c>
      <c r="K2985" t="s">
        <v>575</v>
      </c>
      <c r="L2985">
        <v>132150</v>
      </c>
      <c r="M2985">
        <v>0</v>
      </c>
      <c r="N2985" t="s">
        <v>789</v>
      </c>
      <c r="O2985" t="s">
        <v>565</v>
      </c>
      <c r="P2985">
        <v>0</v>
      </c>
      <c r="Q2985">
        <v>0</v>
      </c>
      <c r="R2985">
        <v>-27656830.699999999</v>
      </c>
      <c r="S2985">
        <v>0</v>
      </c>
      <c r="T2985">
        <v>-27656830.699999999</v>
      </c>
      <c r="U2985">
        <v>0</v>
      </c>
      <c r="V2985">
        <v>0</v>
      </c>
      <c r="W2985">
        <v>0</v>
      </c>
      <c r="X2985">
        <v>-27656830.699999999</v>
      </c>
      <c r="Y2985">
        <v>0</v>
      </c>
      <c r="Z2985">
        <v>-27656830.699999999</v>
      </c>
      <c r="AA2985">
        <v>0</v>
      </c>
    </row>
    <row r="2986" spans="1:27" ht="15" customHeight="1" x14ac:dyDescent="0.25">
      <c r="A2986" s="37" t="str">
        <f t="shared" si="138"/>
        <v>LEGROWIgnore</v>
      </c>
      <c r="B2986" s="37" t="str">
        <f>VLOOKUP(L2986,Mapping!D:F,3,0)</f>
        <v>Ignore</v>
      </c>
      <c r="C2986" s="37" t="str">
        <f>VLOOKUP(L2986,Mapping!D:G,4,0)</f>
        <v>Ignore</v>
      </c>
      <c r="D2986" s="38">
        <f t="shared" si="139"/>
        <v>0</v>
      </c>
      <c r="E2986" s="38">
        <f t="shared" si="140"/>
        <v>-1E-3</v>
      </c>
      <c r="F2986" s="37" t="str">
        <f>VLOOKUP(L2986,Mapping!D:H,5,0)</f>
        <v>AUM</v>
      </c>
      <c r="G2986" t="s">
        <v>562</v>
      </c>
      <c r="H2986" t="s">
        <v>308</v>
      </c>
      <c r="I2986" t="s">
        <v>311</v>
      </c>
      <c r="J2986">
        <v>140000</v>
      </c>
      <c r="K2986" t="s">
        <v>579</v>
      </c>
      <c r="L2986">
        <v>140101</v>
      </c>
      <c r="M2986">
        <v>0</v>
      </c>
      <c r="N2986" t="s">
        <v>1209</v>
      </c>
      <c r="O2986" t="s">
        <v>565</v>
      </c>
      <c r="P2986">
        <v>-10000</v>
      </c>
      <c r="Q2986">
        <v>0</v>
      </c>
      <c r="R2986">
        <v>0</v>
      </c>
      <c r="S2986">
        <v>0</v>
      </c>
      <c r="T2986">
        <v>-10000</v>
      </c>
      <c r="U2986">
        <v>0</v>
      </c>
      <c r="V2986">
        <v>-10000</v>
      </c>
      <c r="W2986">
        <v>0</v>
      </c>
      <c r="X2986">
        <v>0</v>
      </c>
      <c r="Y2986">
        <v>0</v>
      </c>
      <c r="Z2986">
        <v>-10000</v>
      </c>
      <c r="AA2986">
        <v>0</v>
      </c>
    </row>
    <row r="2987" spans="1:27" ht="15" customHeight="1" x14ac:dyDescent="0.25">
      <c r="A2987" s="37" t="str">
        <f t="shared" si="138"/>
        <v>LEGROWIgnore</v>
      </c>
      <c r="B2987" s="37" t="str">
        <f>VLOOKUP(L2987,Mapping!D:F,3,0)</f>
        <v>Ignore</v>
      </c>
      <c r="C2987" s="37" t="str">
        <f>VLOOKUP(L2987,Mapping!D:G,4,0)</f>
        <v>Ignore</v>
      </c>
      <c r="D2987" s="38">
        <f t="shared" si="139"/>
        <v>0</v>
      </c>
      <c r="E2987" s="38">
        <f t="shared" si="140"/>
        <v>-5.0000000000000001E-4</v>
      </c>
      <c r="F2987" s="37" t="str">
        <f>VLOOKUP(L2987,Mapping!D:H,5,0)</f>
        <v>AUM</v>
      </c>
      <c r="G2987" t="s">
        <v>562</v>
      </c>
      <c r="H2987" t="s">
        <v>308</v>
      </c>
      <c r="I2987" t="s">
        <v>311</v>
      </c>
      <c r="J2987">
        <v>140000</v>
      </c>
      <c r="K2987" t="s">
        <v>579</v>
      </c>
      <c r="L2987">
        <v>140311</v>
      </c>
      <c r="M2987">
        <v>0</v>
      </c>
      <c r="N2987" t="s">
        <v>1201</v>
      </c>
      <c r="O2987" t="s">
        <v>565</v>
      </c>
      <c r="P2987">
        <v>-5000</v>
      </c>
      <c r="Q2987">
        <v>0</v>
      </c>
      <c r="R2987">
        <v>0</v>
      </c>
      <c r="S2987">
        <v>0</v>
      </c>
      <c r="T2987">
        <v>-5000</v>
      </c>
      <c r="U2987">
        <v>0</v>
      </c>
      <c r="V2987">
        <v>-5000</v>
      </c>
      <c r="W2987">
        <v>0</v>
      </c>
      <c r="X2987">
        <v>0</v>
      </c>
      <c r="Y2987">
        <v>0</v>
      </c>
      <c r="Z2987">
        <v>-5000</v>
      </c>
      <c r="AA2987">
        <v>0</v>
      </c>
    </row>
    <row r="2988" spans="1:27" ht="15" customHeight="1" x14ac:dyDescent="0.25">
      <c r="A2988" s="37" t="str">
        <f t="shared" si="138"/>
        <v>LEGROWIgnore</v>
      </c>
      <c r="B2988" s="37" t="str">
        <f>VLOOKUP(L2988,Mapping!D:F,3,0)</f>
        <v>Ignore</v>
      </c>
      <c r="C2988" s="37" t="str">
        <f>VLOOKUP(L2988,Mapping!D:G,4,0)</f>
        <v>Ignore</v>
      </c>
      <c r="D2988" s="38">
        <f t="shared" si="139"/>
        <v>8.6529242000000006E-2</v>
      </c>
      <c r="E2988" s="38">
        <f t="shared" si="140"/>
        <v>-3.8958804999999999E-2</v>
      </c>
      <c r="F2988" s="37" t="str">
        <f>VLOOKUP(L2988,Mapping!D:H,5,0)</f>
        <v>AUM</v>
      </c>
      <c r="G2988" t="s">
        <v>562</v>
      </c>
      <c r="H2988" t="s">
        <v>308</v>
      </c>
      <c r="I2988" t="s">
        <v>311</v>
      </c>
      <c r="J2988">
        <v>140000</v>
      </c>
      <c r="K2988" t="s">
        <v>579</v>
      </c>
      <c r="L2988">
        <v>140500</v>
      </c>
      <c r="M2988">
        <v>0</v>
      </c>
      <c r="N2988" t="s">
        <v>584</v>
      </c>
      <c r="O2988" t="s">
        <v>565</v>
      </c>
      <c r="P2988">
        <v>-1254880.47</v>
      </c>
      <c r="Q2988">
        <v>0</v>
      </c>
      <c r="R2988">
        <v>0</v>
      </c>
      <c r="S2988">
        <v>865292.42</v>
      </c>
      <c r="T2988">
        <v>-389588.05</v>
      </c>
      <c r="U2988">
        <v>0</v>
      </c>
      <c r="V2988">
        <v>-1254880.47</v>
      </c>
      <c r="W2988">
        <v>0</v>
      </c>
      <c r="X2988">
        <v>0</v>
      </c>
      <c r="Y2988">
        <v>865292.42</v>
      </c>
      <c r="Z2988">
        <v>-389588.05</v>
      </c>
      <c r="AA2988">
        <v>0</v>
      </c>
    </row>
    <row r="2989" spans="1:27" ht="15" customHeight="1" x14ac:dyDescent="0.25">
      <c r="A2989" s="37" t="str">
        <f t="shared" si="138"/>
        <v>LEGROWIgnore</v>
      </c>
      <c r="B2989" s="37" t="str">
        <f>VLOOKUP(L2989,Mapping!D:F,3,0)</f>
        <v>Ignore</v>
      </c>
      <c r="C2989" s="37" t="str">
        <f>VLOOKUP(L2989,Mapping!D:G,4,0)</f>
        <v>Ignore</v>
      </c>
      <c r="D2989" s="38">
        <f t="shared" si="139"/>
        <v>-4.0220337000000002E-2</v>
      </c>
      <c r="E2989" s="38">
        <f t="shared" si="140"/>
        <v>-0.40951400999999998</v>
      </c>
      <c r="F2989" s="37" t="str">
        <f>VLOOKUP(L2989,Mapping!D:H,5,0)</f>
        <v>AUM</v>
      </c>
      <c r="G2989" t="s">
        <v>562</v>
      </c>
      <c r="H2989" t="s">
        <v>308</v>
      </c>
      <c r="I2989" t="s">
        <v>311</v>
      </c>
      <c r="J2989">
        <v>140000</v>
      </c>
      <c r="K2989" t="s">
        <v>579</v>
      </c>
      <c r="L2989">
        <v>140551</v>
      </c>
      <c r="M2989">
        <v>0</v>
      </c>
      <c r="N2989" t="s">
        <v>926</v>
      </c>
      <c r="O2989" t="s">
        <v>565</v>
      </c>
      <c r="P2989">
        <v>-3692936.73</v>
      </c>
      <c r="Q2989">
        <v>0</v>
      </c>
      <c r="R2989">
        <v>-402203.37</v>
      </c>
      <c r="S2989">
        <v>0</v>
      </c>
      <c r="T2989">
        <v>-4095140.1</v>
      </c>
      <c r="U2989">
        <v>0</v>
      </c>
      <c r="V2989">
        <v>-3692936.73</v>
      </c>
      <c r="W2989">
        <v>0</v>
      </c>
      <c r="X2989">
        <v>-402203.37</v>
      </c>
      <c r="Y2989">
        <v>0</v>
      </c>
      <c r="Z2989">
        <v>-4095140.1</v>
      </c>
      <c r="AA2989">
        <v>0</v>
      </c>
    </row>
    <row r="2990" spans="1:27" ht="15" customHeight="1" x14ac:dyDescent="0.25">
      <c r="A2990" s="37" t="str">
        <f t="shared" si="138"/>
        <v>LEGROWIgnore</v>
      </c>
      <c r="B2990" s="37" t="str">
        <f>VLOOKUP(L2990,Mapping!D:F,3,0)</f>
        <v>Ignore</v>
      </c>
      <c r="C2990" s="37" t="str">
        <f>VLOOKUP(L2990,Mapping!D:G,4,0)</f>
        <v>Ignore</v>
      </c>
      <c r="D2990" s="38">
        <f t="shared" si="139"/>
        <v>-2.3842179000000002E-2</v>
      </c>
      <c r="E2990" s="38">
        <f t="shared" si="140"/>
        <v>-2.8831968999999999E-2</v>
      </c>
      <c r="F2990" s="37" t="str">
        <f>VLOOKUP(L2990,Mapping!D:H,5,0)</f>
        <v>AUM</v>
      </c>
      <c r="G2990" t="s">
        <v>562</v>
      </c>
      <c r="H2990" t="s">
        <v>308</v>
      </c>
      <c r="I2990" t="s">
        <v>311</v>
      </c>
      <c r="J2990">
        <v>152000</v>
      </c>
      <c r="K2990" t="s">
        <v>585</v>
      </c>
      <c r="L2990">
        <v>152248</v>
      </c>
      <c r="M2990">
        <v>0</v>
      </c>
      <c r="N2990" t="s">
        <v>590</v>
      </c>
      <c r="O2990" t="s">
        <v>565</v>
      </c>
      <c r="P2990">
        <v>-49897.9</v>
      </c>
      <c r="Q2990">
        <v>0</v>
      </c>
      <c r="R2990">
        <v>-238421.79</v>
      </c>
      <c r="S2990">
        <v>0</v>
      </c>
      <c r="T2990">
        <v>-288319.69</v>
      </c>
      <c r="U2990">
        <v>0</v>
      </c>
      <c r="V2990">
        <v>-49897.9</v>
      </c>
      <c r="W2990">
        <v>0</v>
      </c>
      <c r="X2990">
        <v>-238421.79</v>
      </c>
      <c r="Y2990">
        <v>0</v>
      </c>
      <c r="Z2990">
        <v>-288319.69</v>
      </c>
      <c r="AA2990">
        <v>0</v>
      </c>
    </row>
    <row r="2991" spans="1:27" ht="15" customHeight="1" x14ac:dyDescent="0.25">
      <c r="A2991" s="37" t="str">
        <f t="shared" si="138"/>
        <v>LEGROWIgnore</v>
      </c>
      <c r="B2991" s="37" t="str">
        <f>VLOOKUP(L2991,Mapping!D:F,3,0)</f>
        <v>Ignore</v>
      </c>
      <c r="C2991" s="37" t="str">
        <f>VLOOKUP(L2991,Mapping!D:G,4,0)</f>
        <v>Ignore</v>
      </c>
      <c r="D2991" s="38">
        <f t="shared" si="139"/>
        <v>0</v>
      </c>
      <c r="E2991" s="38">
        <f t="shared" si="140"/>
        <v>-1.4224000000000001E-5</v>
      </c>
      <c r="F2991" s="37" t="str">
        <f>VLOOKUP(L2991,Mapping!D:H,5,0)</f>
        <v>AUM</v>
      </c>
      <c r="G2991" t="s">
        <v>562</v>
      </c>
      <c r="H2991" t="s">
        <v>308</v>
      </c>
      <c r="I2991" t="s">
        <v>311</v>
      </c>
      <c r="J2991">
        <v>152000</v>
      </c>
      <c r="K2991" t="s">
        <v>585</v>
      </c>
      <c r="L2991">
        <v>152317</v>
      </c>
      <c r="M2991">
        <v>0</v>
      </c>
      <c r="N2991" t="s">
        <v>1204</v>
      </c>
      <c r="O2991" t="s">
        <v>565</v>
      </c>
      <c r="P2991">
        <v>-142.24</v>
      </c>
      <c r="Q2991">
        <v>0</v>
      </c>
      <c r="R2991">
        <v>0</v>
      </c>
      <c r="S2991">
        <v>0</v>
      </c>
      <c r="T2991">
        <v>-142.24</v>
      </c>
      <c r="U2991">
        <v>0</v>
      </c>
      <c r="V2991">
        <v>-142.24</v>
      </c>
      <c r="W2991">
        <v>0</v>
      </c>
      <c r="X2991">
        <v>0</v>
      </c>
      <c r="Y2991">
        <v>0</v>
      </c>
      <c r="Z2991">
        <v>-142.24</v>
      </c>
      <c r="AA2991">
        <v>0</v>
      </c>
    </row>
    <row r="2992" spans="1:27" ht="15" customHeight="1" x14ac:dyDescent="0.25">
      <c r="A2992" s="37" t="str">
        <f t="shared" si="138"/>
        <v>LEGROWIgnore</v>
      </c>
      <c r="B2992" s="37" t="str">
        <f>VLOOKUP(L2992,Mapping!D:F,3,0)</f>
        <v>Ignore</v>
      </c>
      <c r="C2992" s="37" t="str">
        <f>VLOOKUP(L2992,Mapping!D:G,4,0)</f>
        <v>Ignore</v>
      </c>
      <c r="D2992" s="38">
        <f t="shared" si="139"/>
        <v>233.36898525999999</v>
      </c>
      <c r="E2992" s="38">
        <f t="shared" si="140"/>
        <v>-156.468792318</v>
      </c>
      <c r="F2992" s="37" t="str">
        <f>VLOOKUP(L2992,Mapping!D:H,5,0)</f>
        <v>AUM</v>
      </c>
      <c r="G2992" t="s">
        <v>562</v>
      </c>
      <c r="H2992" t="s">
        <v>308</v>
      </c>
      <c r="I2992" t="s">
        <v>311</v>
      </c>
      <c r="J2992">
        <v>160000</v>
      </c>
      <c r="K2992" t="s">
        <v>591</v>
      </c>
      <c r="L2992">
        <v>161100</v>
      </c>
      <c r="M2992">
        <v>0</v>
      </c>
      <c r="N2992" t="s">
        <v>725</v>
      </c>
      <c r="O2992" t="s">
        <v>565</v>
      </c>
      <c r="P2992">
        <v>-3898377775.7800002</v>
      </c>
      <c r="Q2992">
        <v>0</v>
      </c>
      <c r="R2992">
        <v>0</v>
      </c>
      <c r="S2992">
        <v>2333689852.5999999</v>
      </c>
      <c r="T2992">
        <v>-1564687923.1800001</v>
      </c>
      <c r="U2992">
        <v>0</v>
      </c>
      <c r="V2992">
        <v>-3898377775.7800002</v>
      </c>
      <c r="W2992">
        <v>0</v>
      </c>
      <c r="X2992">
        <v>0</v>
      </c>
      <c r="Y2992">
        <v>2333689852.5999999</v>
      </c>
      <c r="Z2992">
        <v>-1564687923.1800001</v>
      </c>
      <c r="AA2992">
        <v>0</v>
      </c>
    </row>
    <row r="2993" spans="1:27" ht="15" customHeight="1" x14ac:dyDescent="0.25">
      <c r="A2993" s="37" t="str">
        <f t="shared" si="138"/>
        <v>LEGROWIgnore</v>
      </c>
      <c r="B2993" s="37" t="str">
        <f>VLOOKUP(L2993,Mapping!D:F,3,0)</f>
        <v>Ignore</v>
      </c>
      <c r="C2993" s="37" t="str">
        <f>VLOOKUP(L2993,Mapping!D:G,4,0)</f>
        <v>Ignore</v>
      </c>
      <c r="D2993" s="38">
        <f t="shared" si="139"/>
        <v>-1.78376E-4</v>
      </c>
      <c r="E2993" s="38">
        <f t="shared" si="140"/>
        <v>-2.1590479999999998E-3</v>
      </c>
      <c r="F2993" s="37" t="str">
        <f>VLOOKUP(L2993,Mapping!D:H,5,0)</f>
        <v>AUM</v>
      </c>
      <c r="G2993" t="s">
        <v>562</v>
      </c>
      <c r="H2993" t="s">
        <v>308</v>
      </c>
      <c r="I2993" t="s">
        <v>311</v>
      </c>
      <c r="J2993">
        <v>212000</v>
      </c>
      <c r="K2993" t="s">
        <v>595</v>
      </c>
      <c r="L2993">
        <v>210123</v>
      </c>
      <c r="M2993">
        <v>0</v>
      </c>
      <c r="N2993" t="s">
        <v>1191</v>
      </c>
      <c r="O2993" t="s">
        <v>565</v>
      </c>
      <c r="P2993">
        <v>-19806.72</v>
      </c>
      <c r="Q2993">
        <v>0</v>
      </c>
      <c r="R2993">
        <v>-1783.76</v>
      </c>
      <c r="S2993">
        <v>0</v>
      </c>
      <c r="T2993">
        <v>-21590.48</v>
      </c>
      <c r="U2993">
        <v>0</v>
      </c>
      <c r="V2993">
        <v>-19806.72</v>
      </c>
      <c r="W2993">
        <v>0</v>
      </c>
      <c r="X2993">
        <v>-1783.76</v>
      </c>
      <c r="Y2993">
        <v>0</v>
      </c>
      <c r="Z2993">
        <v>-21590.48</v>
      </c>
      <c r="AA2993">
        <v>0</v>
      </c>
    </row>
    <row r="2994" spans="1:27" ht="15" customHeight="1" x14ac:dyDescent="0.25">
      <c r="A2994" s="37" t="str">
        <f t="shared" si="138"/>
        <v>LEGROWIgnore</v>
      </c>
      <c r="B2994" s="37" t="str">
        <f>VLOOKUP(L2994,Mapping!D:F,3,0)</f>
        <v>Ignore</v>
      </c>
      <c r="C2994" s="37" t="str">
        <f>VLOOKUP(L2994,Mapping!D:G,4,0)</f>
        <v>Ignore</v>
      </c>
      <c r="D2994" s="38">
        <f t="shared" si="139"/>
        <v>0</v>
      </c>
      <c r="E2994" s="38">
        <f t="shared" si="140"/>
        <v>-1.5099999999999999E-7</v>
      </c>
      <c r="F2994" s="37" t="str">
        <f>VLOOKUP(L2994,Mapping!D:H,5,0)</f>
        <v>AUM</v>
      </c>
      <c r="G2994" t="s">
        <v>562</v>
      </c>
      <c r="H2994" t="s">
        <v>308</v>
      </c>
      <c r="I2994" t="s">
        <v>311</v>
      </c>
      <c r="J2994">
        <v>212000</v>
      </c>
      <c r="K2994" t="s">
        <v>595</v>
      </c>
      <c r="L2994">
        <v>210124</v>
      </c>
      <c r="M2994">
        <v>0</v>
      </c>
      <c r="N2994" t="s">
        <v>1205</v>
      </c>
      <c r="O2994" t="s">
        <v>565</v>
      </c>
      <c r="P2994">
        <v>-1.51</v>
      </c>
      <c r="Q2994">
        <v>0</v>
      </c>
      <c r="R2994">
        <v>0</v>
      </c>
      <c r="S2994">
        <v>0</v>
      </c>
      <c r="T2994">
        <v>-1.51</v>
      </c>
      <c r="U2994">
        <v>0</v>
      </c>
      <c r="V2994">
        <v>-1.51</v>
      </c>
      <c r="W2994">
        <v>0</v>
      </c>
      <c r="X2994">
        <v>0</v>
      </c>
      <c r="Y2994">
        <v>0</v>
      </c>
      <c r="Z2994">
        <v>-1.51</v>
      </c>
      <c r="AA2994">
        <v>0</v>
      </c>
    </row>
    <row r="2995" spans="1:27" ht="15" customHeight="1" x14ac:dyDescent="0.25">
      <c r="A2995" s="37" t="str">
        <f t="shared" si="138"/>
        <v>LEGROWIgnore</v>
      </c>
      <c r="B2995" s="37" t="str">
        <f>VLOOKUP(L2995,Mapping!D:F,3,0)</f>
        <v>Ignore</v>
      </c>
      <c r="C2995" s="37" t="str">
        <f>VLOOKUP(L2995,Mapping!D:G,4,0)</f>
        <v>Ignore</v>
      </c>
      <c r="D2995" s="38">
        <f t="shared" si="139"/>
        <v>4.0220337000000002E-2</v>
      </c>
      <c r="E2995" s="38">
        <f t="shared" si="140"/>
        <v>0.40951401100000001</v>
      </c>
      <c r="F2995" s="37" t="str">
        <f>VLOOKUP(L2995,Mapping!D:H,5,0)</f>
        <v>AUM</v>
      </c>
      <c r="G2995" t="s">
        <v>562</v>
      </c>
      <c r="H2995" t="s">
        <v>308</v>
      </c>
      <c r="I2995" t="s">
        <v>311</v>
      </c>
      <c r="J2995">
        <v>212000</v>
      </c>
      <c r="K2995" t="s">
        <v>595</v>
      </c>
      <c r="L2995">
        <v>210168</v>
      </c>
      <c r="M2995">
        <v>0</v>
      </c>
      <c r="N2995" t="s">
        <v>927</v>
      </c>
      <c r="O2995" t="s">
        <v>565</v>
      </c>
      <c r="P2995">
        <v>0</v>
      </c>
      <c r="Q2995">
        <v>3692936.74</v>
      </c>
      <c r="R2995">
        <v>0</v>
      </c>
      <c r="S2995">
        <v>402203.37</v>
      </c>
      <c r="T2995">
        <v>0</v>
      </c>
      <c r="U2995">
        <v>4095140.11</v>
      </c>
      <c r="V2995">
        <v>0</v>
      </c>
      <c r="W2995">
        <v>3692936.74</v>
      </c>
      <c r="X2995">
        <v>0</v>
      </c>
      <c r="Y2995">
        <v>402203.37</v>
      </c>
      <c r="Z2995">
        <v>0</v>
      </c>
      <c r="AA2995">
        <v>4095140.11</v>
      </c>
    </row>
    <row r="2996" spans="1:27" ht="15" customHeight="1" x14ac:dyDescent="0.25">
      <c r="A2996" s="37" t="str">
        <f t="shared" si="138"/>
        <v>LEGROWIgnore</v>
      </c>
      <c r="B2996" s="37" t="str">
        <f>VLOOKUP(L2996,Mapping!D:F,3,0)</f>
        <v>Ignore</v>
      </c>
      <c r="C2996" s="37" t="str">
        <f>VLOOKUP(L2996,Mapping!D:G,4,0)</f>
        <v>Ignore</v>
      </c>
      <c r="D2996" s="38">
        <f t="shared" si="139"/>
        <v>0.9904859210000001</v>
      </c>
      <c r="E2996" s="38">
        <f t="shared" si="140"/>
        <v>0.9904859210000001</v>
      </c>
      <c r="F2996" s="37" t="str">
        <f>VLOOKUP(L2996,Mapping!D:H,5,0)</f>
        <v>AUM</v>
      </c>
      <c r="G2996" t="s">
        <v>562</v>
      </c>
      <c r="H2996" t="s">
        <v>308</v>
      </c>
      <c r="I2996" t="s">
        <v>311</v>
      </c>
      <c r="J2996">
        <v>212000</v>
      </c>
      <c r="K2996" t="s">
        <v>595</v>
      </c>
      <c r="L2996">
        <v>211114</v>
      </c>
      <c r="M2996">
        <v>0</v>
      </c>
      <c r="N2996" t="s">
        <v>701</v>
      </c>
      <c r="O2996" t="s">
        <v>565</v>
      </c>
      <c r="P2996">
        <v>0</v>
      </c>
      <c r="Q2996">
        <v>0</v>
      </c>
      <c r="R2996">
        <v>0</v>
      </c>
      <c r="S2996">
        <v>9904859.2100000009</v>
      </c>
      <c r="T2996">
        <v>0</v>
      </c>
      <c r="U2996">
        <v>9904859.2100000009</v>
      </c>
      <c r="V2996">
        <v>0</v>
      </c>
      <c r="W2996">
        <v>0</v>
      </c>
      <c r="X2996">
        <v>0</v>
      </c>
      <c r="Y2996">
        <v>9904859.2100000009</v>
      </c>
      <c r="Z2996">
        <v>0</v>
      </c>
      <c r="AA2996">
        <v>9904859.2100000009</v>
      </c>
    </row>
    <row r="2997" spans="1:27" ht="15" customHeight="1" x14ac:dyDescent="0.25">
      <c r="A2997" s="37" t="str">
        <f t="shared" si="138"/>
        <v>LEGROWIgnore</v>
      </c>
      <c r="B2997" s="37" t="str">
        <f>VLOOKUP(L2997,Mapping!D:F,3,0)</f>
        <v>Ignore</v>
      </c>
      <c r="C2997" s="37" t="str">
        <f>VLOOKUP(L2997,Mapping!D:G,4,0)</f>
        <v>Ignore</v>
      </c>
      <c r="D2997" s="38">
        <f t="shared" si="139"/>
        <v>0</v>
      </c>
      <c r="E2997" s="38">
        <f t="shared" si="140"/>
        <v>-4.8330000000000001E-6</v>
      </c>
      <c r="F2997" s="37" t="str">
        <f>VLOOKUP(L2997,Mapping!D:H,5,0)</f>
        <v>AUM</v>
      </c>
      <c r="G2997" t="s">
        <v>562</v>
      </c>
      <c r="H2997" t="s">
        <v>308</v>
      </c>
      <c r="I2997" t="s">
        <v>311</v>
      </c>
      <c r="J2997">
        <v>212000</v>
      </c>
      <c r="K2997" t="s">
        <v>595</v>
      </c>
      <c r="L2997">
        <v>212100</v>
      </c>
      <c r="M2997">
        <v>0</v>
      </c>
      <c r="N2997" t="s">
        <v>597</v>
      </c>
      <c r="O2997" t="s">
        <v>565</v>
      </c>
      <c r="P2997">
        <v>-48.33</v>
      </c>
      <c r="Q2997">
        <v>0</v>
      </c>
      <c r="R2997">
        <v>0</v>
      </c>
      <c r="S2997">
        <v>0</v>
      </c>
      <c r="T2997">
        <v>-48.33</v>
      </c>
      <c r="U2997">
        <v>0</v>
      </c>
      <c r="V2997">
        <v>-48.33</v>
      </c>
      <c r="W2997">
        <v>0</v>
      </c>
      <c r="X2997">
        <v>0</v>
      </c>
      <c r="Y2997">
        <v>0</v>
      </c>
      <c r="Z2997">
        <v>-48.33</v>
      </c>
      <c r="AA2997">
        <v>0</v>
      </c>
    </row>
    <row r="2998" spans="1:27" ht="15" customHeight="1" x14ac:dyDescent="0.25">
      <c r="A2998" s="37" t="str">
        <f t="shared" si="138"/>
        <v>LEGROWIgnore</v>
      </c>
      <c r="B2998" s="37" t="str">
        <f>VLOOKUP(L2998,Mapping!D:F,3,0)</f>
        <v>Ignore</v>
      </c>
      <c r="C2998" s="37" t="str">
        <f>VLOOKUP(L2998,Mapping!D:G,4,0)</f>
        <v>Ignore</v>
      </c>
      <c r="D2998" s="38">
        <f t="shared" si="139"/>
        <v>7.7597153000000002E-2</v>
      </c>
      <c r="E2998" s="38">
        <f t="shared" si="140"/>
        <v>7.7597156E-2</v>
      </c>
      <c r="F2998" s="37" t="str">
        <f>VLOOKUP(L2998,Mapping!D:H,5,0)</f>
        <v>AUM</v>
      </c>
      <c r="G2998" t="s">
        <v>562</v>
      </c>
      <c r="H2998" t="s">
        <v>308</v>
      </c>
      <c r="I2998" t="s">
        <v>311</v>
      </c>
      <c r="J2998">
        <v>212000</v>
      </c>
      <c r="K2998" t="s">
        <v>595</v>
      </c>
      <c r="L2998">
        <v>212101</v>
      </c>
      <c r="M2998">
        <v>0</v>
      </c>
      <c r="N2998" t="s">
        <v>598</v>
      </c>
      <c r="O2998" t="s">
        <v>565</v>
      </c>
      <c r="P2998">
        <v>0</v>
      </c>
      <c r="Q2998">
        <v>0.03</v>
      </c>
      <c r="R2998">
        <v>0</v>
      </c>
      <c r="S2998">
        <v>775971.53</v>
      </c>
      <c r="T2998">
        <v>0</v>
      </c>
      <c r="U2998">
        <v>775971.56</v>
      </c>
      <c r="V2998">
        <v>0</v>
      </c>
      <c r="W2998">
        <v>0.03</v>
      </c>
      <c r="X2998">
        <v>0</v>
      </c>
      <c r="Y2998">
        <v>775971.53</v>
      </c>
      <c r="Z2998">
        <v>0</v>
      </c>
      <c r="AA2998">
        <v>775971.56</v>
      </c>
    </row>
    <row r="2999" spans="1:27" ht="15" customHeight="1" x14ac:dyDescent="0.25">
      <c r="A2999" s="37" t="str">
        <f t="shared" si="138"/>
        <v>LEGROWIgnore</v>
      </c>
      <c r="B2999" s="37" t="str">
        <f>VLOOKUP(L2999,Mapping!D:F,3,0)</f>
        <v>Ignore</v>
      </c>
      <c r="C2999" s="37" t="str">
        <f>VLOOKUP(L2999,Mapping!D:G,4,0)</f>
        <v>Ignore</v>
      </c>
      <c r="D2999" s="38">
        <f t="shared" si="139"/>
        <v>2.0253760000000002E-3</v>
      </c>
      <c r="E2999" s="38">
        <f t="shared" si="140"/>
        <v>2.6305040000000001E-3</v>
      </c>
      <c r="F2999" s="37" t="str">
        <f>VLOOKUP(L2999,Mapping!D:H,5,0)</f>
        <v>AUM</v>
      </c>
      <c r="G2999" t="s">
        <v>562</v>
      </c>
      <c r="H2999" t="s">
        <v>308</v>
      </c>
      <c r="I2999" t="s">
        <v>311</v>
      </c>
      <c r="J2999">
        <v>212000</v>
      </c>
      <c r="K2999" t="s">
        <v>595</v>
      </c>
      <c r="L2999">
        <v>212109</v>
      </c>
      <c r="M2999">
        <v>0</v>
      </c>
      <c r="N2999" t="s">
        <v>1291</v>
      </c>
      <c r="O2999" t="s">
        <v>565</v>
      </c>
      <c r="P2999">
        <v>0</v>
      </c>
      <c r="Q2999">
        <v>6051.28</v>
      </c>
      <c r="R2999">
        <v>0</v>
      </c>
      <c r="S2999">
        <v>20253.760000000002</v>
      </c>
      <c r="T2999">
        <v>0</v>
      </c>
      <c r="U2999">
        <v>26305.040000000001</v>
      </c>
      <c r="V2999">
        <v>0</v>
      </c>
      <c r="W2999">
        <v>6051.28</v>
      </c>
      <c r="X2999">
        <v>0</v>
      </c>
      <c r="Y2999">
        <v>20253.760000000002</v>
      </c>
      <c r="Z2999">
        <v>0</v>
      </c>
      <c r="AA2999">
        <v>26305.040000000001</v>
      </c>
    </row>
    <row r="3000" spans="1:27" ht="15" customHeight="1" x14ac:dyDescent="0.25">
      <c r="A3000" s="37" t="str">
        <f t="shared" si="138"/>
        <v>LEGROWIgnore</v>
      </c>
      <c r="B3000" s="37" t="str">
        <f>VLOOKUP(L3000,Mapping!D:F,3,0)</f>
        <v>Ignore</v>
      </c>
      <c r="C3000" s="37" t="str">
        <f>VLOOKUP(L3000,Mapping!D:G,4,0)</f>
        <v>Ignore</v>
      </c>
      <c r="D3000" s="38">
        <f t="shared" si="139"/>
        <v>1.522575E-3</v>
      </c>
      <c r="E3000" s="38">
        <f t="shared" si="140"/>
        <v>1.7627100000000002E-3</v>
      </c>
      <c r="F3000" s="37" t="str">
        <f>VLOOKUP(L3000,Mapping!D:H,5,0)</f>
        <v>AUM</v>
      </c>
      <c r="G3000" t="s">
        <v>562</v>
      </c>
      <c r="H3000" t="s">
        <v>308</v>
      </c>
      <c r="I3000" t="s">
        <v>311</v>
      </c>
      <c r="J3000">
        <v>212000</v>
      </c>
      <c r="K3000" t="s">
        <v>595</v>
      </c>
      <c r="L3000">
        <v>212112</v>
      </c>
      <c r="M3000">
        <v>0</v>
      </c>
      <c r="N3000" t="s">
        <v>599</v>
      </c>
      <c r="O3000" t="s">
        <v>565</v>
      </c>
      <c r="P3000">
        <v>0</v>
      </c>
      <c r="Q3000">
        <v>2401.35</v>
      </c>
      <c r="R3000">
        <v>0</v>
      </c>
      <c r="S3000">
        <v>15225.75</v>
      </c>
      <c r="T3000">
        <v>0</v>
      </c>
      <c r="U3000">
        <v>17627.100000000002</v>
      </c>
      <c r="V3000">
        <v>0</v>
      </c>
      <c r="W3000">
        <v>2401.35</v>
      </c>
      <c r="X3000">
        <v>0</v>
      </c>
      <c r="Y3000">
        <v>15225.75</v>
      </c>
      <c r="Z3000">
        <v>0</v>
      </c>
      <c r="AA3000">
        <v>17627.100000000002</v>
      </c>
    </row>
    <row r="3001" spans="1:27" ht="15" customHeight="1" x14ac:dyDescent="0.25">
      <c r="A3001" s="37" t="str">
        <f t="shared" si="138"/>
        <v>LEGROWIgnore</v>
      </c>
      <c r="B3001" s="37" t="str">
        <f>VLOOKUP(L3001,Mapping!D:F,3,0)</f>
        <v>Ignore</v>
      </c>
      <c r="C3001" s="37" t="str">
        <f>VLOOKUP(L3001,Mapping!D:G,4,0)</f>
        <v>Ignore</v>
      </c>
      <c r="D3001" s="38">
        <f t="shared" si="139"/>
        <v>1.522575E-3</v>
      </c>
      <c r="E3001" s="38">
        <f t="shared" si="140"/>
        <v>1.7627470000000001E-3</v>
      </c>
      <c r="F3001" s="37" t="str">
        <f>VLOOKUP(L3001,Mapping!D:H,5,0)</f>
        <v>AUM</v>
      </c>
      <c r="G3001" t="s">
        <v>562</v>
      </c>
      <c r="H3001" t="s">
        <v>308</v>
      </c>
      <c r="I3001" t="s">
        <v>311</v>
      </c>
      <c r="J3001">
        <v>212000</v>
      </c>
      <c r="K3001" t="s">
        <v>595</v>
      </c>
      <c r="L3001">
        <v>212113</v>
      </c>
      <c r="M3001">
        <v>0</v>
      </c>
      <c r="N3001" t="s">
        <v>600</v>
      </c>
      <c r="O3001" t="s">
        <v>565</v>
      </c>
      <c r="P3001">
        <v>0</v>
      </c>
      <c r="Q3001">
        <v>2401.7200000000003</v>
      </c>
      <c r="R3001">
        <v>0</v>
      </c>
      <c r="S3001">
        <v>15225.75</v>
      </c>
      <c r="T3001">
        <v>0</v>
      </c>
      <c r="U3001">
        <v>17627.47</v>
      </c>
      <c r="V3001">
        <v>0</v>
      </c>
      <c r="W3001">
        <v>2401.7200000000003</v>
      </c>
      <c r="X3001">
        <v>0</v>
      </c>
      <c r="Y3001">
        <v>15225.75</v>
      </c>
      <c r="Z3001">
        <v>0</v>
      </c>
      <c r="AA3001">
        <v>17627.47</v>
      </c>
    </row>
    <row r="3002" spans="1:27" ht="15" customHeight="1" x14ac:dyDescent="0.25">
      <c r="A3002" s="37" t="str">
        <f t="shared" si="138"/>
        <v>LEGROWIgnore</v>
      </c>
      <c r="B3002" s="37" t="str">
        <f>VLOOKUP(L3002,Mapping!D:F,3,0)</f>
        <v>Ignore</v>
      </c>
      <c r="C3002" s="37" t="str">
        <f>VLOOKUP(L3002,Mapping!D:G,4,0)</f>
        <v>Ignore</v>
      </c>
      <c r="D3002" s="38">
        <f t="shared" si="139"/>
        <v>-1.1036590000000001E-3</v>
      </c>
      <c r="E3002" s="38">
        <f t="shared" si="140"/>
        <v>8.1236899999999996E-4</v>
      </c>
      <c r="F3002" s="37" t="str">
        <f>VLOOKUP(L3002,Mapping!D:H,5,0)</f>
        <v>AUM</v>
      </c>
      <c r="G3002" t="s">
        <v>562</v>
      </c>
      <c r="H3002" t="s">
        <v>308</v>
      </c>
      <c r="I3002" t="s">
        <v>311</v>
      </c>
      <c r="J3002">
        <v>212000</v>
      </c>
      <c r="K3002" t="s">
        <v>595</v>
      </c>
      <c r="L3002">
        <v>212114</v>
      </c>
      <c r="M3002">
        <v>0</v>
      </c>
      <c r="N3002" t="s">
        <v>601</v>
      </c>
      <c r="O3002" t="s">
        <v>565</v>
      </c>
      <c r="P3002">
        <v>0</v>
      </c>
      <c r="Q3002">
        <v>19160.28</v>
      </c>
      <c r="R3002">
        <v>-11036.59</v>
      </c>
      <c r="S3002">
        <v>0</v>
      </c>
      <c r="T3002">
        <v>0</v>
      </c>
      <c r="U3002">
        <v>8123.69</v>
      </c>
      <c r="V3002">
        <v>0</v>
      </c>
      <c r="W3002">
        <v>19160.28</v>
      </c>
      <c r="X3002">
        <v>-11036.59</v>
      </c>
      <c r="Y3002">
        <v>0</v>
      </c>
      <c r="Z3002">
        <v>0</v>
      </c>
      <c r="AA3002">
        <v>8123.69</v>
      </c>
    </row>
    <row r="3003" spans="1:27" ht="15" customHeight="1" x14ac:dyDescent="0.25">
      <c r="A3003" s="37" t="str">
        <f t="shared" si="138"/>
        <v>LEGROWIgnore</v>
      </c>
      <c r="B3003" s="37" t="str">
        <f>VLOOKUP(L3003,Mapping!D:F,3,0)</f>
        <v>Ignore</v>
      </c>
      <c r="C3003" s="37" t="str">
        <f>VLOOKUP(L3003,Mapping!D:G,4,0)</f>
        <v>Ignore</v>
      </c>
      <c r="D3003" s="38">
        <f t="shared" si="139"/>
        <v>1.625767E-3</v>
      </c>
      <c r="E3003" s="38">
        <f t="shared" si="140"/>
        <v>1.6805660000000001E-3</v>
      </c>
      <c r="F3003" s="37" t="str">
        <f>VLOOKUP(L3003,Mapping!D:H,5,0)</f>
        <v>AUM</v>
      </c>
      <c r="G3003" t="s">
        <v>562</v>
      </c>
      <c r="H3003" t="s">
        <v>308</v>
      </c>
      <c r="I3003" t="s">
        <v>311</v>
      </c>
      <c r="J3003">
        <v>212000</v>
      </c>
      <c r="K3003" t="s">
        <v>595</v>
      </c>
      <c r="L3003">
        <v>212117</v>
      </c>
      <c r="M3003">
        <v>0</v>
      </c>
      <c r="N3003" t="s">
        <v>865</v>
      </c>
      <c r="O3003" t="s">
        <v>565</v>
      </c>
      <c r="P3003">
        <v>0</v>
      </c>
      <c r="Q3003">
        <v>547.99</v>
      </c>
      <c r="R3003">
        <v>0</v>
      </c>
      <c r="S3003">
        <v>16257.67</v>
      </c>
      <c r="T3003">
        <v>0</v>
      </c>
      <c r="U3003">
        <v>16805.66</v>
      </c>
      <c r="V3003">
        <v>0</v>
      </c>
      <c r="W3003">
        <v>547.99</v>
      </c>
      <c r="X3003">
        <v>0</v>
      </c>
      <c r="Y3003">
        <v>16257.67</v>
      </c>
      <c r="Z3003">
        <v>0</v>
      </c>
      <c r="AA3003">
        <v>16805.66</v>
      </c>
    </row>
    <row r="3004" spans="1:27" ht="15" customHeight="1" x14ac:dyDescent="0.25">
      <c r="A3004" s="37" t="str">
        <f t="shared" si="138"/>
        <v>LEGROWIgnore</v>
      </c>
      <c r="B3004" s="37" t="str">
        <f>VLOOKUP(L3004,Mapping!D:F,3,0)</f>
        <v>Ignore</v>
      </c>
      <c r="C3004" s="37" t="str">
        <f>VLOOKUP(L3004,Mapping!D:G,4,0)</f>
        <v>Ignore</v>
      </c>
      <c r="D3004" s="38">
        <f t="shared" si="139"/>
        <v>3.254801643</v>
      </c>
      <c r="E3004" s="38">
        <f t="shared" si="140"/>
        <v>3.8461837029999999</v>
      </c>
      <c r="F3004" s="37" t="str">
        <f>VLOOKUP(L3004,Mapping!D:H,5,0)</f>
        <v>AUM</v>
      </c>
      <c r="G3004" t="s">
        <v>562</v>
      </c>
      <c r="H3004" t="s">
        <v>308</v>
      </c>
      <c r="I3004" t="s">
        <v>311</v>
      </c>
      <c r="J3004">
        <v>212000</v>
      </c>
      <c r="K3004" t="s">
        <v>595</v>
      </c>
      <c r="L3004">
        <v>212121</v>
      </c>
      <c r="M3004">
        <v>0</v>
      </c>
      <c r="N3004" t="s">
        <v>602</v>
      </c>
      <c r="O3004" t="s">
        <v>565</v>
      </c>
      <c r="P3004">
        <v>0</v>
      </c>
      <c r="Q3004">
        <v>5913820.5999999996</v>
      </c>
      <c r="R3004">
        <v>0</v>
      </c>
      <c r="S3004">
        <v>32548016.43</v>
      </c>
      <c r="T3004">
        <v>0</v>
      </c>
      <c r="U3004">
        <v>38461837.030000001</v>
      </c>
      <c r="V3004">
        <v>0</v>
      </c>
      <c r="W3004">
        <v>5913820.5999999996</v>
      </c>
      <c r="X3004">
        <v>0</v>
      </c>
      <c r="Y3004">
        <v>32548016.43</v>
      </c>
      <c r="Z3004">
        <v>0</v>
      </c>
      <c r="AA3004">
        <v>38461837.030000001</v>
      </c>
    </row>
    <row r="3005" spans="1:27" ht="15" customHeight="1" x14ac:dyDescent="0.25">
      <c r="A3005" s="37" t="str">
        <f t="shared" si="138"/>
        <v>LEGROWIgnore</v>
      </c>
      <c r="B3005" s="37" t="str">
        <f>VLOOKUP(L3005,Mapping!D:F,3,0)</f>
        <v>Ignore</v>
      </c>
      <c r="C3005" s="37" t="str">
        <f>VLOOKUP(L3005,Mapping!D:G,4,0)</f>
        <v>Ignore</v>
      </c>
      <c r="D3005" s="38">
        <f t="shared" si="139"/>
        <v>-0.57940284000000009</v>
      </c>
      <c r="E3005" s="38">
        <f t="shared" si="140"/>
        <v>0.179644261</v>
      </c>
      <c r="F3005" s="37" t="str">
        <f>VLOOKUP(L3005,Mapping!D:H,5,0)</f>
        <v>AUM</v>
      </c>
      <c r="G3005" t="s">
        <v>562</v>
      </c>
      <c r="H3005" t="s">
        <v>308</v>
      </c>
      <c r="I3005" t="s">
        <v>311</v>
      </c>
      <c r="J3005">
        <v>212000</v>
      </c>
      <c r="K3005" t="s">
        <v>595</v>
      </c>
      <c r="L3005">
        <v>212124</v>
      </c>
      <c r="M3005">
        <v>0</v>
      </c>
      <c r="N3005" t="s">
        <v>603</v>
      </c>
      <c r="O3005" t="s">
        <v>565</v>
      </c>
      <c r="P3005">
        <v>0</v>
      </c>
      <c r="Q3005">
        <v>7590471.0099999998</v>
      </c>
      <c r="R3005">
        <v>-5794028.4000000004</v>
      </c>
      <c r="S3005">
        <v>0</v>
      </c>
      <c r="T3005">
        <v>0</v>
      </c>
      <c r="U3005">
        <v>1796442.61</v>
      </c>
      <c r="V3005">
        <v>0</v>
      </c>
      <c r="W3005">
        <v>7590471.0099999998</v>
      </c>
      <c r="X3005">
        <v>-5794028.4000000004</v>
      </c>
      <c r="Y3005">
        <v>0</v>
      </c>
      <c r="Z3005">
        <v>0</v>
      </c>
      <c r="AA3005">
        <v>1796442.61</v>
      </c>
    </row>
    <row r="3006" spans="1:27" ht="15" customHeight="1" x14ac:dyDescent="0.25">
      <c r="A3006" s="37" t="str">
        <f t="shared" si="138"/>
        <v>LEGROWIgnore</v>
      </c>
      <c r="B3006" s="37" t="str">
        <f>VLOOKUP(L3006,Mapping!D:F,3,0)</f>
        <v>Ignore</v>
      </c>
      <c r="C3006" s="37" t="str">
        <f>VLOOKUP(L3006,Mapping!D:G,4,0)</f>
        <v>Ignore</v>
      </c>
      <c r="D3006" s="38">
        <f t="shared" si="139"/>
        <v>5.7273600000000001E-4</v>
      </c>
      <c r="E3006" s="38">
        <f t="shared" si="140"/>
        <v>6.2451E-4</v>
      </c>
      <c r="F3006" s="37" t="str">
        <f>VLOOKUP(L3006,Mapping!D:H,5,0)</f>
        <v>AUM</v>
      </c>
      <c r="G3006" t="s">
        <v>562</v>
      </c>
      <c r="H3006" t="s">
        <v>308</v>
      </c>
      <c r="I3006" t="s">
        <v>311</v>
      </c>
      <c r="J3006">
        <v>212000</v>
      </c>
      <c r="K3006" t="s">
        <v>595</v>
      </c>
      <c r="L3006">
        <v>212132</v>
      </c>
      <c r="M3006">
        <v>0</v>
      </c>
      <c r="N3006" t="s">
        <v>1192</v>
      </c>
      <c r="O3006" t="s">
        <v>565</v>
      </c>
      <c r="P3006">
        <v>0</v>
      </c>
      <c r="Q3006">
        <v>517.74</v>
      </c>
      <c r="R3006">
        <v>0</v>
      </c>
      <c r="S3006">
        <v>5727.36</v>
      </c>
      <c r="T3006">
        <v>0</v>
      </c>
      <c r="U3006">
        <v>6245.1</v>
      </c>
      <c r="V3006">
        <v>0</v>
      </c>
      <c r="W3006">
        <v>517.74</v>
      </c>
      <c r="X3006">
        <v>0</v>
      </c>
      <c r="Y3006">
        <v>5727.36</v>
      </c>
      <c r="Z3006">
        <v>0</v>
      </c>
      <c r="AA3006">
        <v>6245.1</v>
      </c>
    </row>
    <row r="3007" spans="1:27" ht="15" customHeight="1" x14ac:dyDescent="0.25">
      <c r="A3007" s="37" t="str">
        <f t="shared" si="138"/>
        <v>LEGROWIgnore</v>
      </c>
      <c r="B3007" s="37" t="str">
        <f>VLOOKUP(L3007,Mapping!D:F,3,0)</f>
        <v>Ignore</v>
      </c>
      <c r="C3007" s="37" t="str">
        <f>VLOOKUP(L3007,Mapping!D:G,4,0)</f>
        <v>Ignore</v>
      </c>
      <c r="D3007" s="38">
        <f t="shared" si="139"/>
        <v>4.1704144420000002</v>
      </c>
      <c r="E3007" s="38">
        <f t="shared" si="140"/>
        <v>4.1704144420000002</v>
      </c>
      <c r="F3007" s="37" t="str">
        <f>VLOOKUP(L3007,Mapping!D:H,5,0)</f>
        <v>AUM</v>
      </c>
      <c r="G3007" t="s">
        <v>562</v>
      </c>
      <c r="H3007" t="s">
        <v>308</v>
      </c>
      <c r="I3007" t="s">
        <v>311</v>
      </c>
      <c r="J3007">
        <v>212000</v>
      </c>
      <c r="K3007" t="s">
        <v>595</v>
      </c>
      <c r="L3007">
        <v>212150</v>
      </c>
      <c r="M3007">
        <v>0</v>
      </c>
      <c r="N3007" t="s">
        <v>821</v>
      </c>
      <c r="O3007" t="s">
        <v>565</v>
      </c>
      <c r="P3007">
        <v>0</v>
      </c>
      <c r="Q3007">
        <v>0</v>
      </c>
      <c r="R3007">
        <v>0</v>
      </c>
      <c r="S3007">
        <v>41704144.420000002</v>
      </c>
      <c r="T3007">
        <v>0</v>
      </c>
      <c r="U3007">
        <v>41704144.420000002</v>
      </c>
      <c r="V3007">
        <v>0</v>
      </c>
      <c r="W3007">
        <v>0</v>
      </c>
      <c r="X3007">
        <v>0</v>
      </c>
      <c r="Y3007">
        <v>41704144.420000002</v>
      </c>
      <c r="Z3007">
        <v>0</v>
      </c>
      <c r="AA3007">
        <v>41704144.420000002</v>
      </c>
    </row>
    <row r="3008" spans="1:27" ht="15" customHeight="1" x14ac:dyDescent="0.25">
      <c r="A3008" s="37" t="str">
        <f t="shared" si="138"/>
        <v>LEGROWIgnore</v>
      </c>
      <c r="B3008" s="37" t="str">
        <f>VLOOKUP(L3008,Mapping!D:F,3,0)</f>
        <v>Ignore</v>
      </c>
      <c r="C3008" s="37" t="str">
        <f>VLOOKUP(L3008,Mapping!D:G,4,0)</f>
        <v>Ignore</v>
      </c>
      <c r="D3008" s="38">
        <f t="shared" si="139"/>
        <v>5.9884680000000003E-3</v>
      </c>
      <c r="E3008" s="38">
        <f t="shared" si="140"/>
        <v>3.0310578999999997E-2</v>
      </c>
      <c r="F3008" s="37" t="str">
        <f>VLOOKUP(L3008,Mapping!D:H,5,0)</f>
        <v>AUM</v>
      </c>
      <c r="G3008" t="s">
        <v>562</v>
      </c>
      <c r="H3008" t="s">
        <v>308</v>
      </c>
      <c r="I3008" t="s">
        <v>311</v>
      </c>
      <c r="J3008">
        <v>212000</v>
      </c>
      <c r="K3008" t="s">
        <v>595</v>
      </c>
      <c r="L3008">
        <v>212185</v>
      </c>
      <c r="M3008">
        <v>0</v>
      </c>
      <c r="N3008" t="s">
        <v>928</v>
      </c>
      <c r="O3008" t="s">
        <v>565</v>
      </c>
      <c r="P3008">
        <v>0</v>
      </c>
      <c r="Q3008">
        <v>243221.11</v>
      </c>
      <c r="R3008">
        <v>0</v>
      </c>
      <c r="S3008">
        <v>59884.68</v>
      </c>
      <c r="T3008">
        <v>0</v>
      </c>
      <c r="U3008">
        <v>303105.78999999998</v>
      </c>
      <c r="V3008">
        <v>0</v>
      </c>
      <c r="W3008">
        <v>243221.11</v>
      </c>
      <c r="X3008">
        <v>0</v>
      </c>
      <c r="Y3008">
        <v>59884.68</v>
      </c>
      <c r="Z3008">
        <v>0</v>
      </c>
      <c r="AA3008">
        <v>303105.78999999998</v>
      </c>
    </row>
    <row r="3009" spans="1:27" ht="15" customHeight="1" x14ac:dyDescent="0.25">
      <c r="A3009" s="37" t="str">
        <f t="shared" si="138"/>
        <v>LEGROWIgnore</v>
      </c>
      <c r="B3009" s="37" t="str">
        <f>VLOOKUP(L3009,Mapping!D:F,3,0)</f>
        <v>Ignore</v>
      </c>
      <c r="C3009" s="37" t="str">
        <f>VLOOKUP(L3009,Mapping!D:G,4,0)</f>
        <v>Ignore</v>
      </c>
      <c r="D3009" s="38">
        <f t="shared" si="139"/>
        <v>3.1994099999999996E-4</v>
      </c>
      <c r="E3009" s="38">
        <f t="shared" si="140"/>
        <v>4.0844100000000006E-4</v>
      </c>
      <c r="F3009" s="37" t="str">
        <f>VLOOKUP(L3009,Mapping!D:H,5,0)</f>
        <v>AUM</v>
      </c>
      <c r="G3009" t="s">
        <v>562</v>
      </c>
      <c r="H3009" t="s">
        <v>308</v>
      </c>
      <c r="I3009" t="s">
        <v>311</v>
      </c>
      <c r="J3009">
        <v>212000</v>
      </c>
      <c r="K3009" t="s">
        <v>595</v>
      </c>
      <c r="L3009">
        <v>212186</v>
      </c>
      <c r="M3009">
        <v>0</v>
      </c>
      <c r="N3009" t="s">
        <v>1377</v>
      </c>
      <c r="O3009" t="s">
        <v>565</v>
      </c>
      <c r="P3009">
        <v>0</v>
      </c>
      <c r="Q3009">
        <v>885</v>
      </c>
      <c r="R3009">
        <v>0</v>
      </c>
      <c r="S3009">
        <v>3199.41</v>
      </c>
      <c r="T3009">
        <v>0</v>
      </c>
      <c r="U3009">
        <v>4084.4100000000008</v>
      </c>
      <c r="V3009">
        <v>0</v>
      </c>
      <c r="W3009">
        <v>885</v>
      </c>
      <c r="X3009">
        <v>0</v>
      </c>
      <c r="Y3009">
        <v>3199.41</v>
      </c>
      <c r="Z3009">
        <v>0</v>
      </c>
      <c r="AA3009">
        <v>4084.4100000000008</v>
      </c>
    </row>
    <row r="3010" spans="1:27" ht="15" customHeight="1" x14ac:dyDescent="0.25">
      <c r="A3010" s="37" t="str">
        <f t="shared" si="138"/>
        <v>LEGROWIgnore</v>
      </c>
      <c r="B3010" s="37" t="str">
        <f>VLOOKUP(L3010,Mapping!D:F,3,0)</f>
        <v>Ignore</v>
      </c>
      <c r="C3010" s="37" t="str">
        <f>VLOOKUP(L3010,Mapping!D:G,4,0)</f>
        <v>Ignore</v>
      </c>
      <c r="D3010" s="38">
        <f t="shared" si="139"/>
        <v>0.50198210199999993</v>
      </c>
      <c r="E3010" s="38">
        <f t="shared" si="140"/>
        <v>0.50492857999999996</v>
      </c>
      <c r="F3010" s="37" t="str">
        <f>VLOOKUP(L3010,Mapping!D:H,5,0)</f>
        <v>AUM</v>
      </c>
      <c r="G3010" t="s">
        <v>562</v>
      </c>
      <c r="H3010" t="s">
        <v>308</v>
      </c>
      <c r="I3010" t="s">
        <v>311</v>
      </c>
      <c r="J3010">
        <v>212000</v>
      </c>
      <c r="K3010" t="s">
        <v>595</v>
      </c>
      <c r="L3010">
        <v>212187</v>
      </c>
      <c r="M3010">
        <v>0</v>
      </c>
      <c r="N3010" t="s">
        <v>1023</v>
      </c>
      <c r="O3010" t="s">
        <v>565</v>
      </c>
      <c r="P3010">
        <v>0</v>
      </c>
      <c r="Q3010">
        <v>29464.78</v>
      </c>
      <c r="R3010">
        <v>0</v>
      </c>
      <c r="S3010">
        <v>5019821.0199999996</v>
      </c>
      <c r="T3010">
        <v>0</v>
      </c>
      <c r="U3010">
        <v>5049285.8</v>
      </c>
      <c r="V3010">
        <v>0</v>
      </c>
      <c r="W3010">
        <v>29464.78</v>
      </c>
      <c r="X3010">
        <v>0</v>
      </c>
      <c r="Y3010">
        <v>5019821.0199999996</v>
      </c>
      <c r="Z3010">
        <v>0</v>
      </c>
      <c r="AA3010">
        <v>5049285.8</v>
      </c>
    </row>
    <row r="3011" spans="1:27" ht="15" customHeight="1" x14ac:dyDescent="0.25">
      <c r="A3011" s="37" t="str">
        <f t="shared" si="138"/>
        <v>LEGROWIgnore</v>
      </c>
      <c r="B3011" s="37" t="str">
        <f>VLOOKUP(L3011,Mapping!D:F,3,0)</f>
        <v>Ignore</v>
      </c>
      <c r="C3011" s="37" t="str">
        <f>VLOOKUP(L3011,Mapping!D:G,4,0)</f>
        <v>Ignore</v>
      </c>
      <c r="D3011" s="38">
        <f t="shared" si="139"/>
        <v>1.9277100000000002E-3</v>
      </c>
      <c r="E3011" s="38">
        <f t="shared" si="140"/>
        <v>1.9678999999999999E-3</v>
      </c>
      <c r="F3011" s="37" t="str">
        <f>VLOOKUP(L3011,Mapping!D:H,5,0)</f>
        <v>AUM</v>
      </c>
      <c r="G3011" t="s">
        <v>562</v>
      </c>
      <c r="H3011" t="s">
        <v>308</v>
      </c>
      <c r="I3011" t="s">
        <v>311</v>
      </c>
      <c r="J3011">
        <v>212000</v>
      </c>
      <c r="K3011" t="s">
        <v>595</v>
      </c>
      <c r="L3011">
        <v>212191</v>
      </c>
      <c r="M3011">
        <v>0</v>
      </c>
      <c r="N3011" t="s">
        <v>1193</v>
      </c>
      <c r="O3011" t="s">
        <v>565</v>
      </c>
      <c r="P3011">
        <v>0</v>
      </c>
      <c r="Q3011">
        <v>401.9</v>
      </c>
      <c r="R3011">
        <v>0</v>
      </c>
      <c r="S3011">
        <v>19277.100000000002</v>
      </c>
      <c r="T3011">
        <v>0</v>
      </c>
      <c r="U3011">
        <v>19679</v>
      </c>
      <c r="V3011">
        <v>0</v>
      </c>
      <c r="W3011">
        <v>401.9</v>
      </c>
      <c r="X3011">
        <v>0</v>
      </c>
      <c r="Y3011">
        <v>19277.100000000002</v>
      </c>
      <c r="Z3011">
        <v>0</v>
      </c>
      <c r="AA3011">
        <v>19679</v>
      </c>
    </row>
    <row r="3012" spans="1:27" ht="15" customHeight="1" x14ac:dyDescent="0.25">
      <c r="A3012" s="37" t="str">
        <f t="shared" ref="A3012:A3075" si="141">H3012&amp;B3012</f>
        <v>LEGROWIgnore</v>
      </c>
      <c r="B3012" s="37" t="str">
        <f>VLOOKUP(L3012,Mapping!D:F,3,0)</f>
        <v>Ignore</v>
      </c>
      <c r="C3012" s="37" t="str">
        <f>VLOOKUP(L3012,Mapping!D:G,4,0)</f>
        <v>Ignore</v>
      </c>
      <c r="D3012" s="38">
        <f t="shared" ref="D3012:D3075" si="142">(X3012+Y3012)/10000000</f>
        <v>-7.5436899999999996E-4</v>
      </c>
      <c r="E3012" s="38">
        <f t="shared" ref="E3012:E3075" si="143">(Z3012+AA3012)/10000000</f>
        <v>1.2486954E-2</v>
      </c>
      <c r="F3012" s="37" t="str">
        <f>VLOOKUP(L3012,Mapping!D:H,5,0)</f>
        <v>AUM</v>
      </c>
      <c r="G3012" t="s">
        <v>562</v>
      </c>
      <c r="H3012" t="s">
        <v>308</v>
      </c>
      <c r="I3012" t="s">
        <v>311</v>
      </c>
      <c r="J3012">
        <v>212000</v>
      </c>
      <c r="K3012" t="s">
        <v>595</v>
      </c>
      <c r="L3012">
        <v>212194</v>
      </c>
      <c r="M3012">
        <v>0</v>
      </c>
      <c r="N3012" t="s">
        <v>605</v>
      </c>
      <c r="O3012" t="s">
        <v>565</v>
      </c>
      <c r="P3012">
        <v>0</v>
      </c>
      <c r="Q3012">
        <v>132413.23000000001</v>
      </c>
      <c r="R3012">
        <v>-7543.69</v>
      </c>
      <c r="S3012">
        <v>0</v>
      </c>
      <c r="T3012">
        <v>0</v>
      </c>
      <c r="U3012">
        <v>124869.54</v>
      </c>
      <c r="V3012">
        <v>0</v>
      </c>
      <c r="W3012">
        <v>132413.23000000001</v>
      </c>
      <c r="X3012">
        <v>-7543.69</v>
      </c>
      <c r="Y3012">
        <v>0</v>
      </c>
      <c r="Z3012">
        <v>0</v>
      </c>
      <c r="AA3012">
        <v>124869.54</v>
      </c>
    </row>
    <row r="3013" spans="1:27" ht="15" customHeight="1" x14ac:dyDescent="0.25">
      <c r="A3013" s="37" t="str">
        <f t="shared" si="141"/>
        <v>LEGROWIgnore</v>
      </c>
      <c r="B3013" s="37" t="str">
        <f>VLOOKUP(L3013,Mapping!D:F,3,0)</f>
        <v>Ignore</v>
      </c>
      <c r="C3013" s="37" t="str">
        <f>VLOOKUP(L3013,Mapping!D:G,4,0)</f>
        <v>Ignore</v>
      </c>
      <c r="D3013" s="38">
        <f t="shared" si="142"/>
        <v>1.3397699999999999E-4</v>
      </c>
      <c r="E3013" s="38">
        <f t="shared" si="143"/>
        <v>1.80817E-4</v>
      </c>
      <c r="F3013" s="37" t="str">
        <f>VLOOKUP(L3013,Mapping!D:H,5,0)</f>
        <v>AUM</v>
      </c>
      <c r="G3013" t="s">
        <v>562</v>
      </c>
      <c r="H3013" t="s">
        <v>308</v>
      </c>
      <c r="I3013" t="s">
        <v>311</v>
      </c>
      <c r="J3013">
        <v>212000</v>
      </c>
      <c r="K3013" t="s">
        <v>595</v>
      </c>
      <c r="L3013">
        <v>212195</v>
      </c>
      <c r="M3013">
        <v>0</v>
      </c>
      <c r="N3013" t="s">
        <v>2247</v>
      </c>
      <c r="O3013" t="s">
        <v>565</v>
      </c>
      <c r="P3013">
        <v>0</v>
      </c>
      <c r="Q3013">
        <v>468.4</v>
      </c>
      <c r="R3013">
        <v>0</v>
      </c>
      <c r="S3013">
        <v>1339.77</v>
      </c>
      <c r="T3013">
        <v>0</v>
      </c>
      <c r="U3013">
        <v>1808.17</v>
      </c>
      <c r="V3013">
        <v>0</v>
      </c>
      <c r="W3013">
        <v>468.4</v>
      </c>
      <c r="X3013">
        <v>0</v>
      </c>
      <c r="Y3013">
        <v>1339.77</v>
      </c>
      <c r="Z3013">
        <v>0</v>
      </c>
      <c r="AA3013">
        <v>1808.17</v>
      </c>
    </row>
    <row r="3014" spans="1:27" ht="15" customHeight="1" x14ac:dyDescent="0.25">
      <c r="A3014" s="37" t="str">
        <f t="shared" si="141"/>
        <v>LEGROWIgnore</v>
      </c>
      <c r="B3014" s="37" t="str">
        <f>VLOOKUP(L3014,Mapping!D:F,3,0)</f>
        <v>Ignore</v>
      </c>
      <c r="C3014" s="37" t="str">
        <f>VLOOKUP(L3014,Mapping!D:G,4,0)</f>
        <v>Ignore</v>
      </c>
      <c r="D3014" s="38">
        <f t="shared" si="142"/>
        <v>3.6046989999999998E-3</v>
      </c>
      <c r="E3014" s="38">
        <f t="shared" si="143"/>
        <v>5.190615E-3</v>
      </c>
      <c r="F3014" s="37" t="str">
        <f>VLOOKUP(L3014,Mapping!D:H,5,0)</f>
        <v>AUM</v>
      </c>
      <c r="G3014" t="s">
        <v>562</v>
      </c>
      <c r="H3014" t="s">
        <v>308</v>
      </c>
      <c r="I3014" t="s">
        <v>311</v>
      </c>
      <c r="J3014">
        <v>212000</v>
      </c>
      <c r="K3014" t="s">
        <v>595</v>
      </c>
      <c r="L3014">
        <v>212197</v>
      </c>
      <c r="M3014">
        <v>0</v>
      </c>
      <c r="N3014" t="s">
        <v>856</v>
      </c>
      <c r="O3014" t="s">
        <v>565</v>
      </c>
      <c r="P3014">
        <v>0</v>
      </c>
      <c r="Q3014">
        <v>15859.16</v>
      </c>
      <c r="R3014">
        <v>0</v>
      </c>
      <c r="S3014">
        <v>36046.99</v>
      </c>
      <c r="T3014">
        <v>0</v>
      </c>
      <c r="U3014">
        <v>51906.15</v>
      </c>
      <c r="V3014">
        <v>0</v>
      </c>
      <c r="W3014">
        <v>15859.16</v>
      </c>
      <c r="X3014">
        <v>0</v>
      </c>
      <c r="Y3014">
        <v>36046.99</v>
      </c>
      <c r="Z3014">
        <v>0</v>
      </c>
      <c r="AA3014">
        <v>51906.15</v>
      </c>
    </row>
    <row r="3015" spans="1:27" ht="15" customHeight="1" x14ac:dyDescent="0.25">
      <c r="A3015" s="37" t="str">
        <f t="shared" si="141"/>
        <v>LEGROWIgnore</v>
      </c>
      <c r="B3015" s="37" t="str">
        <f>VLOOKUP(L3015,Mapping!D:F,3,0)</f>
        <v>Ignore</v>
      </c>
      <c r="C3015" s="37" t="str">
        <f>VLOOKUP(L3015,Mapping!D:G,4,0)</f>
        <v>Ignore</v>
      </c>
      <c r="D3015" s="38">
        <f t="shared" si="142"/>
        <v>1.3920325439999999</v>
      </c>
      <c r="E3015" s="38">
        <f t="shared" si="143"/>
        <v>3.0435165559999997</v>
      </c>
      <c r="F3015" s="37" t="str">
        <f>VLOOKUP(L3015,Mapping!D:H,5,0)</f>
        <v>AUM</v>
      </c>
      <c r="G3015" t="s">
        <v>562</v>
      </c>
      <c r="H3015" t="s">
        <v>308</v>
      </c>
      <c r="I3015" t="s">
        <v>311</v>
      </c>
      <c r="J3015">
        <v>212000</v>
      </c>
      <c r="K3015" t="s">
        <v>595</v>
      </c>
      <c r="L3015">
        <v>212220</v>
      </c>
      <c r="M3015">
        <v>0</v>
      </c>
      <c r="N3015" t="s">
        <v>606</v>
      </c>
      <c r="O3015" t="s">
        <v>565</v>
      </c>
      <c r="P3015">
        <v>0</v>
      </c>
      <c r="Q3015">
        <v>16514840.119999999</v>
      </c>
      <c r="R3015">
        <v>0</v>
      </c>
      <c r="S3015">
        <v>13920325.439999999</v>
      </c>
      <c r="T3015">
        <v>0</v>
      </c>
      <c r="U3015">
        <v>30435165.559999999</v>
      </c>
      <c r="V3015">
        <v>0</v>
      </c>
      <c r="W3015">
        <v>16514840.119999999</v>
      </c>
      <c r="X3015">
        <v>0</v>
      </c>
      <c r="Y3015">
        <v>13920325.439999999</v>
      </c>
      <c r="Z3015">
        <v>0</v>
      </c>
      <c r="AA3015">
        <v>30435165.559999999</v>
      </c>
    </row>
    <row r="3016" spans="1:27" ht="15" customHeight="1" x14ac:dyDescent="0.25">
      <c r="A3016" s="37" t="str">
        <f t="shared" si="141"/>
        <v>LEGROWIgnore</v>
      </c>
      <c r="B3016" s="37" t="str">
        <f>VLOOKUP(L3016,Mapping!D:F,3,0)</f>
        <v>Ignore</v>
      </c>
      <c r="C3016" s="37" t="str">
        <f>VLOOKUP(L3016,Mapping!D:G,4,0)</f>
        <v>Ignore</v>
      </c>
      <c r="D3016" s="38">
        <f t="shared" si="142"/>
        <v>-1.675344269</v>
      </c>
      <c r="E3016" s="38">
        <f t="shared" si="143"/>
        <v>-2.226109798</v>
      </c>
      <c r="F3016" s="37" t="str">
        <f>VLOOKUP(L3016,Mapping!D:H,5,0)</f>
        <v>AUM</v>
      </c>
      <c r="G3016" t="s">
        <v>562</v>
      </c>
      <c r="H3016" t="s">
        <v>308</v>
      </c>
      <c r="I3016" t="s">
        <v>311</v>
      </c>
      <c r="J3016">
        <v>212000</v>
      </c>
      <c r="K3016" t="s">
        <v>595</v>
      </c>
      <c r="L3016">
        <v>212223</v>
      </c>
      <c r="M3016">
        <v>0</v>
      </c>
      <c r="N3016" t="s">
        <v>607</v>
      </c>
      <c r="O3016" t="s">
        <v>565</v>
      </c>
      <c r="P3016">
        <v>-5507655.29</v>
      </c>
      <c r="Q3016">
        <v>0</v>
      </c>
      <c r="R3016">
        <v>-16753442.689999999</v>
      </c>
      <c r="S3016">
        <v>0</v>
      </c>
      <c r="T3016">
        <v>-22261097.98</v>
      </c>
      <c r="U3016">
        <v>0</v>
      </c>
      <c r="V3016">
        <v>-5507655.29</v>
      </c>
      <c r="W3016">
        <v>0</v>
      </c>
      <c r="X3016">
        <v>-16753442.689999999</v>
      </c>
      <c r="Y3016">
        <v>0</v>
      </c>
      <c r="Z3016">
        <v>-22261097.98</v>
      </c>
      <c r="AA3016">
        <v>0</v>
      </c>
    </row>
    <row r="3017" spans="1:27" ht="15" customHeight="1" x14ac:dyDescent="0.25">
      <c r="A3017" s="37" t="str">
        <f t="shared" si="141"/>
        <v>LEGROWIgnore</v>
      </c>
      <c r="B3017" s="37" t="str">
        <f>VLOOKUP(L3017,Mapping!D:F,3,0)</f>
        <v>Ignore</v>
      </c>
      <c r="C3017" s="37" t="str">
        <f>VLOOKUP(L3017,Mapping!D:G,4,0)</f>
        <v>Ignore</v>
      </c>
      <c r="D3017" s="38">
        <f t="shared" si="142"/>
        <v>-1.8897999999999998E-5</v>
      </c>
      <c r="E3017" s="38">
        <f t="shared" si="143"/>
        <v>2.00755E-4</v>
      </c>
      <c r="F3017" s="37" t="str">
        <f>VLOOKUP(L3017,Mapping!D:H,5,0)</f>
        <v>AUM</v>
      </c>
      <c r="G3017" t="s">
        <v>562</v>
      </c>
      <c r="H3017" t="s">
        <v>308</v>
      </c>
      <c r="I3017" t="s">
        <v>311</v>
      </c>
      <c r="J3017">
        <v>212000</v>
      </c>
      <c r="K3017" t="s">
        <v>595</v>
      </c>
      <c r="L3017">
        <v>212227</v>
      </c>
      <c r="M3017">
        <v>0</v>
      </c>
      <c r="N3017" t="s">
        <v>750</v>
      </c>
      <c r="O3017" t="s">
        <v>565</v>
      </c>
      <c r="P3017">
        <v>0</v>
      </c>
      <c r="Q3017">
        <v>2196.5300000000002</v>
      </c>
      <c r="R3017">
        <v>-188.98</v>
      </c>
      <c r="S3017">
        <v>0</v>
      </c>
      <c r="T3017">
        <v>0</v>
      </c>
      <c r="U3017">
        <v>2007.55</v>
      </c>
      <c r="V3017">
        <v>0</v>
      </c>
      <c r="W3017">
        <v>2196.5300000000002</v>
      </c>
      <c r="X3017">
        <v>-188.98</v>
      </c>
      <c r="Y3017">
        <v>0</v>
      </c>
      <c r="Z3017">
        <v>0</v>
      </c>
      <c r="AA3017">
        <v>2007.55</v>
      </c>
    </row>
    <row r="3018" spans="1:27" ht="15" customHeight="1" x14ac:dyDescent="0.25">
      <c r="A3018" s="37" t="str">
        <f t="shared" si="141"/>
        <v>LEGROWIgnore</v>
      </c>
      <c r="B3018" s="37" t="str">
        <f>VLOOKUP(L3018,Mapping!D:F,3,0)</f>
        <v>Ignore</v>
      </c>
      <c r="C3018" s="37" t="str">
        <f>VLOOKUP(L3018,Mapping!D:G,4,0)</f>
        <v>Ignore</v>
      </c>
      <c r="D3018" s="38">
        <f t="shared" si="142"/>
        <v>-7.4447000000000001E-5</v>
      </c>
      <c r="E3018" s="38">
        <f t="shared" si="143"/>
        <v>1.30767E-4</v>
      </c>
      <c r="F3018" s="37" t="str">
        <f>VLOOKUP(L3018,Mapping!D:H,5,0)</f>
        <v>AUM</v>
      </c>
      <c r="G3018" t="s">
        <v>562</v>
      </c>
      <c r="H3018" t="s">
        <v>308</v>
      </c>
      <c r="I3018" t="s">
        <v>311</v>
      </c>
      <c r="J3018">
        <v>212000</v>
      </c>
      <c r="K3018" t="s">
        <v>595</v>
      </c>
      <c r="L3018">
        <v>212231</v>
      </c>
      <c r="M3018">
        <v>0</v>
      </c>
      <c r="N3018" t="s">
        <v>824</v>
      </c>
      <c r="O3018" t="s">
        <v>565</v>
      </c>
      <c r="P3018">
        <v>0</v>
      </c>
      <c r="Q3018">
        <v>2052.14</v>
      </c>
      <c r="R3018">
        <v>-744.47</v>
      </c>
      <c r="S3018">
        <v>0</v>
      </c>
      <c r="T3018">
        <v>0</v>
      </c>
      <c r="U3018">
        <v>1307.67</v>
      </c>
      <c r="V3018">
        <v>0</v>
      </c>
      <c r="W3018">
        <v>2052.14</v>
      </c>
      <c r="X3018">
        <v>-744.47</v>
      </c>
      <c r="Y3018">
        <v>0</v>
      </c>
      <c r="Z3018">
        <v>0</v>
      </c>
      <c r="AA3018">
        <v>1307.67</v>
      </c>
    </row>
    <row r="3019" spans="1:27" ht="15" customHeight="1" x14ac:dyDescent="0.25">
      <c r="A3019" s="37" t="str">
        <f t="shared" si="141"/>
        <v>LEGROWIgnore</v>
      </c>
      <c r="B3019" s="37" t="str">
        <f>VLOOKUP(L3019,Mapping!D:F,3,0)</f>
        <v>Ignore</v>
      </c>
      <c r="C3019" s="37" t="str">
        <f>VLOOKUP(L3019,Mapping!D:G,4,0)</f>
        <v>Ignore</v>
      </c>
      <c r="D3019" s="38">
        <f t="shared" si="142"/>
        <v>-4.1558499999999998E-2</v>
      </c>
      <c r="E3019" s="38">
        <f t="shared" si="143"/>
        <v>4.5392999999999996E-3</v>
      </c>
      <c r="F3019" s="37" t="str">
        <f>VLOOKUP(L3019,Mapping!D:H,5,0)</f>
        <v>AUM</v>
      </c>
      <c r="G3019" t="s">
        <v>562</v>
      </c>
      <c r="H3019" t="s">
        <v>308</v>
      </c>
      <c r="I3019" t="s">
        <v>311</v>
      </c>
      <c r="J3019">
        <v>212000</v>
      </c>
      <c r="K3019" t="s">
        <v>595</v>
      </c>
      <c r="L3019">
        <v>212233</v>
      </c>
      <c r="M3019">
        <v>0</v>
      </c>
      <c r="N3019" t="s">
        <v>608</v>
      </c>
      <c r="O3019" t="s">
        <v>565</v>
      </c>
      <c r="P3019">
        <v>0</v>
      </c>
      <c r="Q3019">
        <v>460978</v>
      </c>
      <c r="R3019">
        <v>-415585</v>
      </c>
      <c r="S3019">
        <v>0</v>
      </c>
      <c r="T3019">
        <v>0</v>
      </c>
      <c r="U3019">
        <v>45393</v>
      </c>
      <c r="V3019">
        <v>0</v>
      </c>
      <c r="W3019">
        <v>460978</v>
      </c>
      <c r="X3019">
        <v>-415585</v>
      </c>
      <c r="Y3019">
        <v>0</v>
      </c>
      <c r="Z3019">
        <v>0</v>
      </c>
      <c r="AA3019">
        <v>45393</v>
      </c>
    </row>
    <row r="3020" spans="1:27" ht="15" customHeight="1" x14ac:dyDescent="0.25">
      <c r="A3020" s="37" t="str">
        <f t="shared" si="141"/>
        <v>LEGROWIgnore</v>
      </c>
      <c r="B3020" s="37" t="str">
        <f>VLOOKUP(L3020,Mapping!D:F,3,0)</f>
        <v>Ignore</v>
      </c>
      <c r="C3020" s="37" t="str">
        <f>VLOOKUP(L3020,Mapping!D:G,4,0)</f>
        <v>Ignore</v>
      </c>
      <c r="D3020" s="38">
        <f t="shared" si="142"/>
        <v>-1.6183959999999998E-3</v>
      </c>
      <c r="E3020" s="38">
        <f t="shared" si="143"/>
        <v>1.1368081E-2</v>
      </c>
      <c r="F3020" s="37" t="str">
        <f>VLOOKUP(L3020,Mapping!D:H,5,0)</f>
        <v>AUM</v>
      </c>
      <c r="G3020" t="s">
        <v>562</v>
      </c>
      <c r="H3020" t="s">
        <v>308</v>
      </c>
      <c r="I3020" t="s">
        <v>311</v>
      </c>
      <c r="J3020">
        <v>212000</v>
      </c>
      <c r="K3020" t="s">
        <v>595</v>
      </c>
      <c r="L3020">
        <v>212240</v>
      </c>
      <c r="M3020">
        <v>0</v>
      </c>
      <c r="N3020" t="s">
        <v>609</v>
      </c>
      <c r="O3020" t="s">
        <v>565</v>
      </c>
      <c r="P3020">
        <v>0</v>
      </c>
      <c r="Q3020">
        <v>129864.77</v>
      </c>
      <c r="R3020">
        <v>-16183.96</v>
      </c>
      <c r="S3020">
        <v>0</v>
      </c>
      <c r="T3020">
        <v>0</v>
      </c>
      <c r="U3020">
        <v>113680.81</v>
      </c>
      <c r="V3020">
        <v>0</v>
      </c>
      <c r="W3020">
        <v>129864.77</v>
      </c>
      <c r="X3020">
        <v>-16183.96</v>
      </c>
      <c r="Y3020">
        <v>0</v>
      </c>
      <c r="Z3020">
        <v>0</v>
      </c>
      <c r="AA3020">
        <v>113680.81</v>
      </c>
    </row>
    <row r="3021" spans="1:27" ht="15" customHeight="1" x14ac:dyDescent="0.25">
      <c r="A3021" s="37" t="str">
        <f t="shared" si="141"/>
        <v>LEGROWIgnore</v>
      </c>
      <c r="B3021" s="37" t="str">
        <f>VLOOKUP(L3021,Mapping!D:F,3,0)</f>
        <v>Ignore</v>
      </c>
      <c r="C3021" s="37" t="str">
        <f>VLOOKUP(L3021,Mapping!D:G,4,0)</f>
        <v>Ignore</v>
      </c>
      <c r="D3021" s="38">
        <f t="shared" si="142"/>
        <v>-2.5000000000000002E-6</v>
      </c>
      <c r="E3021" s="38">
        <f t="shared" si="143"/>
        <v>7.6300000000000001E-4</v>
      </c>
      <c r="F3021" s="37" t="str">
        <f>VLOOKUP(L3021,Mapping!D:H,5,0)</f>
        <v>AUM</v>
      </c>
      <c r="G3021" t="s">
        <v>562</v>
      </c>
      <c r="H3021" t="s">
        <v>308</v>
      </c>
      <c r="I3021" t="s">
        <v>311</v>
      </c>
      <c r="J3021">
        <v>212000</v>
      </c>
      <c r="K3021" t="s">
        <v>595</v>
      </c>
      <c r="L3021">
        <v>212247</v>
      </c>
      <c r="M3021">
        <v>0</v>
      </c>
      <c r="N3021" t="s">
        <v>610</v>
      </c>
      <c r="O3021" t="s">
        <v>565</v>
      </c>
      <c r="P3021">
        <v>0</v>
      </c>
      <c r="Q3021">
        <v>7655</v>
      </c>
      <c r="R3021">
        <v>-25</v>
      </c>
      <c r="S3021">
        <v>0</v>
      </c>
      <c r="T3021">
        <v>0</v>
      </c>
      <c r="U3021">
        <v>7630</v>
      </c>
      <c r="V3021">
        <v>0</v>
      </c>
      <c r="W3021">
        <v>7655</v>
      </c>
      <c r="X3021">
        <v>-25</v>
      </c>
      <c r="Y3021">
        <v>0</v>
      </c>
      <c r="Z3021">
        <v>0</v>
      </c>
      <c r="AA3021">
        <v>7630</v>
      </c>
    </row>
    <row r="3022" spans="1:27" ht="15" customHeight="1" x14ac:dyDescent="0.25">
      <c r="A3022" s="37" t="str">
        <f t="shared" si="141"/>
        <v>LEGROWIgnore</v>
      </c>
      <c r="B3022" s="37" t="str">
        <f>VLOOKUP(L3022,Mapping!D:F,3,0)</f>
        <v>Ignore</v>
      </c>
      <c r="C3022" s="37" t="str">
        <f>VLOOKUP(L3022,Mapping!D:G,4,0)</f>
        <v>Ignore</v>
      </c>
      <c r="D3022" s="38">
        <f t="shared" si="142"/>
        <v>-1.2790000000000001E-5</v>
      </c>
      <c r="E3022" s="38">
        <f t="shared" si="143"/>
        <v>2.01134E-4</v>
      </c>
      <c r="F3022" s="37" t="str">
        <f>VLOOKUP(L3022,Mapping!D:H,5,0)</f>
        <v>AUM</v>
      </c>
      <c r="G3022" t="s">
        <v>562</v>
      </c>
      <c r="H3022" t="s">
        <v>308</v>
      </c>
      <c r="I3022" t="s">
        <v>311</v>
      </c>
      <c r="J3022">
        <v>212000</v>
      </c>
      <c r="K3022" t="s">
        <v>595</v>
      </c>
      <c r="L3022">
        <v>212252</v>
      </c>
      <c r="M3022">
        <v>0</v>
      </c>
      <c r="N3022" t="s">
        <v>611</v>
      </c>
      <c r="O3022" t="s">
        <v>565</v>
      </c>
      <c r="P3022">
        <v>0</v>
      </c>
      <c r="Q3022">
        <v>2139.2400000000002</v>
      </c>
      <c r="R3022">
        <v>-127.9</v>
      </c>
      <c r="S3022">
        <v>0</v>
      </c>
      <c r="T3022">
        <v>0</v>
      </c>
      <c r="U3022">
        <v>2011.34</v>
      </c>
      <c r="V3022">
        <v>0</v>
      </c>
      <c r="W3022">
        <v>2139.2400000000002</v>
      </c>
      <c r="X3022">
        <v>-127.9</v>
      </c>
      <c r="Y3022">
        <v>0</v>
      </c>
      <c r="Z3022">
        <v>0</v>
      </c>
      <c r="AA3022">
        <v>2011.34</v>
      </c>
    </row>
    <row r="3023" spans="1:27" ht="15" customHeight="1" x14ac:dyDescent="0.25">
      <c r="A3023" s="37" t="str">
        <f t="shared" si="141"/>
        <v>LEGROWIgnore</v>
      </c>
      <c r="B3023" s="37" t="str">
        <f>VLOOKUP(L3023,Mapping!D:F,3,0)</f>
        <v>Ignore</v>
      </c>
      <c r="C3023" s="37" t="str">
        <f>VLOOKUP(L3023,Mapping!D:G,4,0)</f>
        <v>Ignore</v>
      </c>
      <c r="D3023" s="38">
        <f t="shared" si="142"/>
        <v>-1.045487337</v>
      </c>
      <c r="E3023" s="38">
        <f t="shared" si="143"/>
        <v>0.12956205900000001</v>
      </c>
      <c r="F3023" s="37" t="str">
        <f>VLOOKUP(L3023,Mapping!D:H,5,0)</f>
        <v>AUM</v>
      </c>
      <c r="G3023" t="s">
        <v>562</v>
      </c>
      <c r="H3023" t="s">
        <v>308</v>
      </c>
      <c r="I3023" t="s">
        <v>311</v>
      </c>
      <c r="J3023">
        <v>212000</v>
      </c>
      <c r="K3023" t="s">
        <v>595</v>
      </c>
      <c r="L3023">
        <v>212255</v>
      </c>
      <c r="M3023">
        <v>0</v>
      </c>
      <c r="N3023" t="s">
        <v>612</v>
      </c>
      <c r="O3023" t="s">
        <v>565</v>
      </c>
      <c r="P3023">
        <v>0</v>
      </c>
      <c r="Q3023">
        <v>11750493.960000001</v>
      </c>
      <c r="R3023">
        <v>-10454873.369999999</v>
      </c>
      <c r="S3023">
        <v>0</v>
      </c>
      <c r="T3023">
        <v>0</v>
      </c>
      <c r="U3023">
        <v>1295620.5900000001</v>
      </c>
      <c r="V3023">
        <v>0</v>
      </c>
      <c r="W3023">
        <v>11750493.960000001</v>
      </c>
      <c r="X3023">
        <v>-10454873.369999999</v>
      </c>
      <c r="Y3023">
        <v>0</v>
      </c>
      <c r="Z3023">
        <v>0</v>
      </c>
      <c r="AA3023">
        <v>1295620.5900000001</v>
      </c>
    </row>
    <row r="3024" spans="1:27" ht="15" customHeight="1" x14ac:dyDescent="0.25">
      <c r="A3024" s="37" t="str">
        <f t="shared" si="141"/>
        <v>LEGROWIgnore</v>
      </c>
      <c r="B3024" s="37" t="str">
        <f>VLOOKUP(L3024,Mapping!D:F,3,0)</f>
        <v>Ignore</v>
      </c>
      <c r="C3024" s="37" t="str">
        <f>VLOOKUP(L3024,Mapping!D:G,4,0)</f>
        <v>Ignore</v>
      </c>
      <c r="D3024" s="38">
        <f t="shared" si="142"/>
        <v>-5.1783810999999999E-2</v>
      </c>
      <c r="E3024" s="38">
        <f t="shared" si="143"/>
        <v>1.6773355E-2</v>
      </c>
      <c r="F3024" s="37" t="str">
        <f>VLOOKUP(L3024,Mapping!D:H,5,0)</f>
        <v>AUM</v>
      </c>
      <c r="G3024" t="s">
        <v>562</v>
      </c>
      <c r="H3024" t="s">
        <v>308</v>
      </c>
      <c r="I3024" t="s">
        <v>311</v>
      </c>
      <c r="J3024">
        <v>212000</v>
      </c>
      <c r="K3024" t="s">
        <v>595</v>
      </c>
      <c r="L3024">
        <v>212271</v>
      </c>
      <c r="M3024">
        <v>0</v>
      </c>
      <c r="N3024" t="s">
        <v>614</v>
      </c>
      <c r="O3024" t="s">
        <v>565</v>
      </c>
      <c r="P3024">
        <v>0</v>
      </c>
      <c r="Q3024">
        <v>685571.66</v>
      </c>
      <c r="R3024">
        <v>-517838.11</v>
      </c>
      <c r="S3024">
        <v>0</v>
      </c>
      <c r="T3024">
        <v>0</v>
      </c>
      <c r="U3024">
        <v>167733.55000000002</v>
      </c>
      <c r="V3024">
        <v>0</v>
      </c>
      <c r="W3024">
        <v>685571.66</v>
      </c>
      <c r="X3024">
        <v>-517838.11</v>
      </c>
      <c r="Y3024">
        <v>0</v>
      </c>
      <c r="Z3024">
        <v>0</v>
      </c>
      <c r="AA3024">
        <v>167733.55000000002</v>
      </c>
    </row>
    <row r="3025" spans="1:27" ht="15" customHeight="1" x14ac:dyDescent="0.25">
      <c r="A3025" s="37" t="str">
        <f t="shared" si="141"/>
        <v>LEGROWIgnore</v>
      </c>
      <c r="B3025" s="37" t="str">
        <f>VLOOKUP(L3025,Mapping!D:F,3,0)</f>
        <v>Ignore</v>
      </c>
      <c r="C3025" s="37" t="str">
        <f>VLOOKUP(L3025,Mapping!D:G,4,0)</f>
        <v>Ignore</v>
      </c>
      <c r="D3025" s="38">
        <f t="shared" si="142"/>
        <v>-5.1783810999999999E-2</v>
      </c>
      <c r="E3025" s="38">
        <f t="shared" si="143"/>
        <v>1.6773355E-2</v>
      </c>
      <c r="F3025" s="37" t="str">
        <f>VLOOKUP(L3025,Mapping!D:H,5,0)</f>
        <v>AUM</v>
      </c>
      <c r="G3025" t="s">
        <v>562</v>
      </c>
      <c r="H3025" t="s">
        <v>308</v>
      </c>
      <c r="I3025" t="s">
        <v>311</v>
      </c>
      <c r="J3025">
        <v>212000</v>
      </c>
      <c r="K3025" t="s">
        <v>595</v>
      </c>
      <c r="L3025">
        <v>212272</v>
      </c>
      <c r="M3025">
        <v>0</v>
      </c>
      <c r="N3025" t="s">
        <v>615</v>
      </c>
      <c r="O3025" t="s">
        <v>565</v>
      </c>
      <c r="P3025">
        <v>0</v>
      </c>
      <c r="Q3025">
        <v>685571.66</v>
      </c>
      <c r="R3025">
        <v>-517838.11</v>
      </c>
      <c r="S3025">
        <v>0</v>
      </c>
      <c r="T3025">
        <v>0</v>
      </c>
      <c r="U3025">
        <v>167733.55000000002</v>
      </c>
      <c r="V3025">
        <v>0</v>
      </c>
      <c r="W3025">
        <v>685571.66</v>
      </c>
      <c r="X3025">
        <v>-517838.11</v>
      </c>
      <c r="Y3025">
        <v>0</v>
      </c>
      <c r="Z3025">
        <v>0</v>
      </c>
      <c r="AA3025">
        <v>167733.55000000002</v>
      </c>
    </row>
    <row r="3026" spans="1:27" ht="15" customHeight="1" x14ac:dyDescent="0.25">
      <c r="A3026" s="37" t="str">
        <f t="shared" si="141"/>
        <v>LEGROWIgnore</v>
      </c>
      <c r="B3026" s="37" t="str">
        <f>VLOOKUP(L3026,Mapping!D:F,3,0)</f>
        <v>Ignore</v>
      </c>
      <c r="C3026" s="37" t="str">
        <f>VLOOKUP(L3026,Mapping!D:G,4,0)</f>
        <v>Ignore</v>
      </c>
      <c r="D3026" s="38">
        <f t="shared" si="142"/>
        <v>6.6077373999999994E-2</v>
      </c>
      <c r="E3026" s="38">
        <f t="shared" si="143"/>
        <v>7.9421935999999999E-2</v>
      </c>
      <c r="F3026" s="37" t="str">
        <f>VLOOKUP(L3026,Mapping!D:H,5,0)</f>
        <v>AUM</v>
      </c>
      <c r="G3026" t="s">
        <v>562</v>
      </c>
      <c r="H3026" t="s">
        <v>308</v>
      </c>
      <c r="I3026" t="s">
        <v>311</v>
      </c>
      <c r="J3026">
        <v>212000</v>
      </c>
      <c r="K3026" t="s">
        <v>595</v>
      </c>
      <c r="L3026">
        <v>212427</v>
      </c>
      <c r="M3026">
        <v>0</v>
      </c>
      <c r="N3026" t="s">
        <v>682</v>
      </c>
      <c r="O3026" t="s">
        <v>565</v>
      </c>
      <c r="P3026">
        <v>0</v>
      </c>
      <c r="Q3026">
        <v>133445.62</v>
      </c>
      <c r="R3026">
        <v>0</v>
      </c>
      <c r="S3026">
        <v>660773.74</v>
      </c>
      <c r="T3026">
        <v>0</v>
      </c>
      <c r="U3026">
        <v>794219.36</v>
      </c>
      <c r="V3026">
        <v>0</v>
      </c>
      <c r="W3026">
        <v>133445.62</v>
      </c>
      <c r="X3026">
        <v>0</v>
      </c>
      <c r="Y3026">
        <v>660773.74</v>
      </c>
      <c r="Z3026">
        <v>0</v>
      </c>
      <c r="AA3026">
        <v>794219.36</v>
      </c>
    </row>
    <row r="3027" spans="1:27" ht="15" customHeight="1" x14ac:dyDescent="0.25">
      <c r="A3027" s="37" t="str">
        <f t="shared" si="141"/>
        <v>LEGROWIgnore</v>
      </c>
      <c r="B3027" s="37" t="str">
        <f>VLOOKUP(L3027,Mapping!D:F,3,0)</f>
        <v>Ignore</v>
      </c>
      <c r="C3027" s="37" t="str">
        <f>VLOOKUP(L3027,Mapping!D:G,4,0)</f>
        <v>Ignore</v>
      </c>
      <c r="D3027" s="38">
        <f t="shared" si="142"/>
        <v>2.356531833</v>
      </c>
      <c r="E3027" s="38">
        <f t="shared" si="143"/>
        <v>0</v>
      </c>
      <c r="F3027" s="37" t="str">
        <f>VLOOKUP(L3027,Mapping!D:H,5,0)</f>
        <v>AUM</v>
      </c>
      <c r="G3027" t="s">
        <v>562</v>
      </c>
      <c r="H3027" t="s">
        <v>308</v>
      </c>
      <c r="I3027" t="s">
        <v>311</v>
      </c>
      <c r="J3027">
        <v>212000</v>
      </c>
      <c r="K3027" t="s">
        <v>595</v>
      </c>
      <c r="L3027">
        <v>213106</v>
      </c>
      <c r="M3027">
        <v>0</v>
      </c>
      <c r="N3027" t="s">
        <v>2248</v>
      </c>
      <c r="O3027" t="s">
        <v>565</v>
      </c>
      <c r="P3027">
        <v>-23565318.329999998</v>
      </c>
      <c r="Q3027">
        <v>0</v>
      </c>
      <c r="R3027">
        <v>0</v>
      </c>
      <c r="S3027">
        <v>23565318.329999998</v>
      </c>
      <c r="T3027">
        <v>0</v>
      </c>
      <c r="U3027">
        <v>0</v>
      </c>
      <c r="V3027">
        <v>-23565318.329999998</v>
      </c>
      <c r="W3027">
        <v>0</v>
      </c>
      <c r="X3027">
        <v>0</v>
      </c>
      <c r="Y3027">
        <v>23565318.329999998</v>
      </c>
      <c r="Z3027">
        <v>0</v>
      </c>
      <c r="AA3027">
        <v>0</v>
      </c>
    </row>
    <row r="3028" spans="1:27" ht="15" customHeight="1" x14ac:dyDescent="0.25">
      <c r="A3028" s="37" t="str">
        <f t="shared" si="141"/>
        <v>LEGROWIgnore</v>
      </c>
      <c r="B3028" s="37" t="str">
        <f>VLOOKUP(L3028,Mapping!D:F,3,0)</f>
        <v>Ignore</v>
      </c>
      <c r="C3028" s="37" t="str">
        <f>VLOOKUP(L3028,Mapping!D:G,4,0)</f>
        <v>Ignore</v>
      </c>
      <c r="D3028" s="38">
        <f t="shared" si="142"/>
        <v>-2.3575715489999998</v>
      </c>
      <c r="E3028" s="38">
        <f t="shared" si="143"/>
        <v>1.0000000000000001E-9</v>
      </c>
      <c r="F3028" s="37" t="str">
        <f>VLOOKUP(L3028,Mapping!D:H,5,0)</f>
        <v>AUM</v>
      </c>
      <c r="G3028" t="s">
        <v>562</v>
      </c>
      <c r="H3028" t="s">
        <v>308</v>
      </c>
      <c r="I3028" t="s">
        <v>311</v>
      </c>
      <c r="J3028">
        <v>212000</v>
      </c>
      <c r="K3028" t="s">
        <v>595</v>
      </c>
      <c r="L3028">
        <v>213160</v>
      </c>
      <c r="M3028">
        <v>0</v>
      </c>
      <c r="N3028" t="s">
        <v>2249</v>
      </c>
      <c r="O3028" t="s">
        <v>565</v>
      </c>
      <c r="P3028">
        <v>0</v>
      </c>
      <c r="Q3028">
        <v>23575715.5</v>
      </c>
      <c r="R3028">
        <v>-23575715.489999998</v>
      </c>
      <c r="S3028">
        <v>0</v>
      </c>
      <c r="T3028">
        <v>0</v>
      </c>
      <c r="U3028">
        <v>0.01</v>
      </c>
      <c r="V3028">
        <v>0</v>
      </c>
      <c r="W3028">
        <v>23575715.5</v>
      </c>
      <c r="X3028">
        <v>-23575715.489999998</v>
      </c>
      <c r="Y3028">
        <v>0</v>
      </c>
      <c r="Z3028">
        <v>0</v>
      </c>
      <c r="AA3028">
        <v>0.01</v>
      </c>
    </row>
    <row r="3029" spans="1:27" ht="15" customHeight="1" x14ac:dyDescent="0.25">
      <c r="A3029" s="37" t="str">
        <f t="shared" si="141"/>
        <v>LEGROWIgnore</v>
      </c>
      <c r="B3029" s="37" t="str">
        <f>VLOOKUP(L3029,Mapping!D:F,3,0)</f>
        <v>Ignore</v>
      </c>
      <c r="C3029" s="37" t="str">
        <f>VLOOKUP(L3029,Mapping!D:G,4,0)</f>
        <v>Ignore</v>
      </c>
      <c r="D3029" s="38">
        <f t="shared" si="142"/>
        <v>-1.6183959999999998E-3</v>
      </c>
      <c r="E3029" s="38">
        <f t="shared" si="143"/>
        <v>1.1368081E-2</v>
      </c>
      <c r="F3029" s="37" t="str">
        <f>VLOOKUP(L3029,Mapping!D:H,5,0)</f>
        <v>AUM</v>
      </c>
      <c r="G3029" t="s">
        <v>562</v>
      </c>
      <c r="H3029" t="s">
        <v>308</v>
      </c>
      <c r="I3029" t="s">
        <v>311</v>
      </c>
      <c r="J3029">
        <v>212000</v>
      </c>
      <c r="K3029" t="s">
        <v>595</v>
      </c>
      <c r="L3029">
        <v>213166</v>
      </c>
      <c r="M3029">
        <v>0</v>
      </c>
      <c r="N3029" t="s">
        <v>616</v>
      </c>
      <c r="O3029" t="s">
        <v>565</v>
      </c>
      <c r="P3029">
        <v>0</v>
      </c>
      <c r="Q3029">
        <v>129864.77</v>
      </c>
      <c r="R3029">
        <v>-16183.96</v>
      </c>
      <c r="S3029">
        <v>0</v>
      </c>
      <c r="T3029">
        <v>0</v>
      </c>
      <c r="U3029">
        <v>113680.81</v>
      </c>
      <c r="V3029">
        <v>0</v>
      </c>
      <c r="W3029">
        <v>129864.77</v>
      </c>
      <c r="X3029">
        <v>-16183.96</v>
      </c>
      <c r="Y3029">
        <v>0</v>
      </c>
      <c r="Z3029">
        <v>0</v>
      </c>
      <c r="AA3029">
        <v>113680.81</v>
      </c>
    </row>
    <row r="3030" spans="1:27" ht="15" customHeight="1" x14ac:dyDescent="0.25">
      <c r="A3030" s="37" t="str">
        <f t="shared" si="141"/>
        <v>LEGROWIgnore</v>
      </c>
      <c r="B3030" s="37" t="str">
        <f>VLOOKUP(L3030,Mapping!D:F,3,0)</f>
        <v>Ignore</v>
      </c>
      <c r="C3030" s="37" t="str">
        <f>VLOOKUP(L3030,Mapping!D:G,4,0)</f>
        <v>Ignore</v>
      </c>
      <c r="D3030" s="38">
        <f t="shared" si="142"/>
        <v>2.7482577000000001E-2</v>
      </c>
      <c r="E3030" s="38">
        <f t="shared" si="143"/>
        <v>2.8026838000000002E-2</v>
      </c>
      <c r="F3030" s="37" t="str">
        <f>VLOOKUP(L3030,Mapping!D:H,5,0)</f>
        <v>AUM</v>
      </c>
      <c r="G3030" t="s">
        <v>562</v>
      </c>
      <c r="H3030" t="s">
        <v>308</v>
      </c>
      <c r="I3030" t="s">
        <v>311</v>
      </c>
      <c r="J3030">
        <v>212000</v>
      </c>
      <c r="K3030" t="s">
        <v>595</v>
      </c>
      <c r="L3030">
        <v>214100</v>
      </c>
      <c r="M3030">
        <v>0</v>
      </c>
      <c r="N3030" t="s">
        <v>858</v>
      </c>
      <c r="O3030" t="s">
        <v>565</v>
      </c>
      <c r="P3030">
        <v>0</v>
      </c>
      <c r="Q3030">
        <v>5442.61</v>
      </c>
      <c r="R3030">
        <v>0</v>
      </c>
      <c r="S3030">
        <v>274825.77</v>
      </c>
      <c r="T3030">
        <v>0</v>
      </c>
      <c r="U3030">
        <v>280268.38</v>
      </c>
      <c r="V3030">
        <v>0</v>
      </c>
      <c r="W3030">
        <v>5442.61</v>
      </c>
      <c r="X3030">
        <v>0</v>
      </c>
      <c r="Y3030">
        <v>274825.77</v>
      </c>
      <c r="Z3030">
        <v>0</v>
      </c>
      <c r="AA3030">
        <v>280268.38</v>
      </c>
    </row>
    <row r="3031" spans="1:27" ht="15" customHeight="1" x14ac:dyDescent="0.25">
      <c r="A3031" s="37" t="str">
        <f t="shared" si="141"/>
        <v>LEGROWIgnore</v>
      </c>
      <c r="B3031" s="37" t="str">
        <f>VLOOKUP(L3031,Mapping!D:F,3,0)</f>
        <v>Ignore</v>
      </c>
      <c r="C3031" s="37" t="str">
        <f>VLOOKUP(L3031,Mapping!D:G,4,0)</f>
        <v>Ignore</v>
      </c>
      <c r="D3031" s="38">
        <f t="shared" si="142"/>
        <v>0</v>
      </c>
      <c r="E3031" s="38">
        <f t="shared" si="143"/>
        <v>-2.8000000000000003E-8</v>
      </c>
      <c r="F3031" s="37" t="str">
        <f>VLOOKUP(L3031,Mapping!D:H,5,0)</f>
        <v>AUM</v>
      </c>
      <c r="G3031" t="s">
        <v>562</v>
      </c>
      <c r="H3031" t="s">
        <v>308</v>
      </c>
      <c r="I3031" t="s">
        <v>311</v>
      </c>
      <c r="J3031">
        <v>212000</v>
      </c>
      <c r="K3031" t="s">
        <v>595</v>
      </c>
      <c r="L3031">
        <v>214102</v>
      </c>
      <c r="M3031">
        <v>0</v>
      </c>
      <c r="N3031" t="s">
        <v>2262</v>
      </c>
      <c r="O3031" t="s">
        <v>565</v>
      </c>
      <c r="P3031">
        <v>-0.28000000000000003</v>
      </c>
      <c r="Q3031">
        <v>0</v>
      </c>
      <c r="R3031">
        <v>0</v>
      </c>
      <c r="S3031">
        <v>0</v>
      </c>
      <c r="T3031">
        <v>-0.28000000000000003</v>
      </c>
      <c r="U3031">
        <v>0</v>
      </c>
      <c r="V3031">
        <v>-0.28000000000000003</v>
      </c>
      <c r="W3031">
        <v>0</v>
      </c>
      <c r="X3031">
        <v>0</v>
      </c>
      <c r="Y3031">
        <v>0</v>
      </c>
      <c r="Z3031">
        <v>-0.28000000000000003</v>
      </c>
      <c r="AA3031">
        <v>0</v>
      </c>
    </row>
    <row r="3032" spans="1:27" ht="15" customHeight="1" x14ac:dyDescent="0.25">
      <c r="A3032" s="37" t="str">
        <f t="shared" si="141"/>
        <v>LEGROWIgnore</v>
      </c>
      <c r="B3032" s="37" t="str">
        <f>VLOOKUP(L3032,Mapping!D:F,3,0)</f>
        <v>Ignore</v>
      </c>
      <c r="C3032" s="37" t="str">
        <f>VLOOKUP(L3032,Mapping!D:G,4,0)</f>
        <v>Ignore</v>
      </c>
      <c r="D3032" s="38">
        <f t="shared" si="142"/>
        <v>0</v>
      </c>
      <c r="E3032" s="38">
        <f t="shared" si="143"/>
        <v>2.8000000000000003E-8</v>
      </c>
      <c r="F3032" s="37" t="str">
        <f>VLOOKUP(L3032,Mapping!D:H,5,0)</f>
        <v>AUM</v>
      </c>
      <c r="G3032" t="s">
        <v>562</v>
      </c>
      <c r="H3032" t="s">
        <v>308</v>
      </c>
      <c r="I3032" t="s">
        <v>311</v>
      </c>
      <c r="J3032">
        <v>212000</v>
      </c>
      <c r="K3032" t="s">
        <v>595</v>
      </c>
      <c r="L3032">
        <v>214105</v>
      </c>
      <c r="M3032">
        <v>0</v>
      </c>
      <c r="N3032" t="s">
        <v>2263</v>
      </c>
      <c r="O3032" t="s">
        <v>565</v>
      </c>
      <c r="P3032">
        <v>0</v>
      </c>
      <c r="Q3032">
        <v>0.28000000000000003</v>
      </c>
      <c r="R3032">
        <v>0</v>
      </c>
      <c r="S3032">
        <v>0</v>
      </c>
      <c r="T3032">
        <v>0</v>
      </c>
      <c r="U3032">
        <v>0.28000000000000003</v>
      </c>
      <c r="V3032">
        <v>0</v>
      </c>
      <c r="W3032">
        <v>0.28000000000000003</v>
      </c>
      <c r="X3032">
        <v>0</v>
      </c>
      <c r="Y3032">
        <v>0</v>
      </c>
      <c r="Z3032">
        <v>0</v>
      </c>
      <c r="AA3032">
        <v>0.28000000000000003</v>
      </c>
    </row>
    <row r="3033" spans="1:27" ht="15" customHeight="1" x14ac:dyDescent="0.25">
      <c r="A3033" s="37" t="str">
        <f t="shared" si="141"/>
        <v>LEGROWIgnore</v>
      </c>
      <c r="B3033" s="37" t="str">
        <f>VLOOKUP(L3033,Mapping!D:F,3,0)</f>
        <v>Ignore</v>
      </c>
      <c r="C3033" s="37" t="str">
        <f>VLOOKUP(L3033,Mapping!D:G,4,0)</f>
        <v>Ignore</v>
      </c>
      <c r="D3033" s="38">
        <f t="shared" si="142"/>
        <v>8.7121900000000001E-4</v>
      </c>
      <c r="E3033" s="38">
        <f t="shared" si="143"/>
        <v>0</v>
      </c>
      <c r="F3033" s="37" t="str">
        <f>VLOOKUP(L3033,Mapping!D:H,5,0)</f>
        <v>AUM</v>
      </c>
      <c r="G3033" t="s">
        <v>562</v>
      </c>
      <c r="H3033" t="s">
        <v>308</v>
      </c>
      <c r="I3033" t="s">
        <v>311</v>
      </c>
      <c r="J3033">
        <v>212000</v>
      </c>
      <c r="K3033" t="s">
        <v>595</v>
      </c>
      <c r="L3033">
        <v>220125</v>
      </c>
      <c r="M3033">
        <v>0</v>
      </c>
      <c r="N3033" t="s">
        <v>2258</v>
      </c>
      <c r="O3033" t="s">
        <v>565</v>
      </c>
      <c r="P3033">
        <v>-8712.19</v>
      </c>
      <c r="Q3033">
        <v>0</v>
      </c>
      <c r="R3033">
        <v>0</v>
      </c>
      <c r="S3033">
        <v>8712.19</v>
      </c>
      <c r="T3033">
        <v>0</v>
      </c>
      <c r="U3033">
        <v>0</v>
      </c>
      <c r="V3033">
        <v>-8712.19</v>
      </c>
      <c r="W3033">
        <v>0</v>
      </c>
      <c r="X3033">
        <v>0</v>
      </c>
      <c r="Y3033">
        <v>8712.19</v>
      </c>
      <c r="Z3033">
        <v>0</v>
      </c>
      <c r="AA3033">
        <v>0</v>
      </c>
    </row>
    <row r="3034" spans="1:27" ht="15" customHeight="1" x14ac:dyDescent="0.25">
      <c r="A3034" s="37" t="str">
        <f t="shared" si="141"/>
        <v>LEGROWIgnore</v>
      </c>
      <c r="B3034" s="37" t="str">
        <f>VLOOKUP(L3034,Mapping!D:F,3,0)</f>
        <v>Ignore</v>
      </c>
      <c r="C3034" s="37" t="str">
        <f>VLOOKUP(L3034,Mapping!D:G,4,0)</f>
        <v>Ignore</v>
      </c>
      <c r="D3034" s="38">
        <f t="shared" si="142"/>
        <v>1.6849700000000001E-4</v>
      </c>
      <c r="E3034" s="38">
        <f t="shared" si="143"/>
        <v>0</v>
      </c>
      <c r="F3034" s="37" t="str">
        <f>VLOOKUP(L3034,Mapping!D:H,5,0)</f>
        <v>AUM</v>
      </c>
      <c r="G3034" t="s">
        <v>562</v>
      </c>
      <c r="H3034" t="s">
        <v>308</v>
      </c>
      <c r="I3034" t="s">
        <v>311</v>
      </c>
      <c r="J3034">
        <v>212000</v>
      </c>
      <c r="K3034" t="s">
        <v>595</v>
      </c>
      <c r="L3034">
        <v>220126</v>
      </c>
      <c r="M3034">
        <v>0</v>
      </c>
      <c r="N3034" t="s">
        <v>2259</v>
      </c>
      <c r="O3034" t="s">
        <v>565</v>
      </c>
      <c r="P3034">
        <v>-1684.97</v>
      </c>
      <c r="Q3034">
        <v>0</v>
      </c>
      <c r="R3034">
        <v>0</v>
      </c>
      <c r="S3034">
        <v>1684.97</v>
      </c>
      <c r="T3034">
        <v>0</v>
      </c>
      <c r="U3034">
        <v>0</v>
      </c>
      <c r="V3034">
        <v>-1684.97</v>
      </c>
      <c r="W3034">
        <v>0</v>
      </c>
      <c r="X3034">
        <v>0</v>
      </c>
      <c r="Y3034">
        <v>1684.97</v>
      </c>
      <c r="Z3034">
        <v>0</v>
      </c>
      <c r="AA3034">
        <v>0</v>
      </c>
    </row>
    <row r="3035" spans="1:27" ht="15" customHeight="1" x14ac:dyDescent="0.25">
      <c r="A3035" s="37" t="str">
        <f t="shared" si="141"/>
        <v>LEGROWIgnore</v>
      </c>
      <c r="B3035" s="37" t="str">
        <f>VLOOKUP(L3035,Mapping!D:F,3,0)</f>
        <v>Ignore</v>
      </c>
      <c r="C3035" s="37" t="str">
        <f>VLOOKUP(L3035,Mapping!D:G,4,0)</f>
        <v>Ignore</v>
      </c>
      <c r="D3035" s="38">
        <f t="shared" si="142"/>
        <v>-0.59400934800000005</v>
      </c>
      <c r="E3035" s="38">
        <f t="shared" si="143"/>
        <v>0.16773111499999999</v>
      </c>
      <c r="F3035" s="37" t="str">
        <f>VLOOKUP(L3035,Mapping!D:H,5,0)</f>
        <v>AUM</v>
      </c>
      <c r="G3035" t="s">
        <v>562</v>
      </c>
      <c r="H3035" t="s">
        <v>308</v>
      </c>
      <c r="I3035" t="s">
        <v>311</v>
      </c>
      <c r="J3035">
        <v>213000</v>
      </c>
      <c r="K3035" t="s">
        <v>617</v>
      </c>
      <c r="L3035">
        <v>213500</v>
      </c>
      <c r="M3035">
        <v>0</v>
      </c>
      <c r="N3035" t="s">
        <v>618</v>
      </c>
      <c r="O3035" t="s">
        <v>565</v>
      </c>
      <c r="P3035">
        <v>0</v>
      </c>
      <c r="Q3035">
        <v>7617404.6299999999</v>
      </c>
      <c r="R3035">
        <v>-5940093.4800000004</v>
      </c>
      <c r="S3035">
        <v>0</v>
      </c>
      <c r="T3035">
        <v>0</v>
      </c>
      <c r="U3035">
        <v>1677311.15</v>
      </c>
      <c r="V3035">
        <v>0</v>
      </c>
      <c r="W3035">
        <v>7617404.6299999999</v>
      </c>
      <c r="X3035">
        <v>-5940093.4800000004</v>
      </c>
      <c r="Y3035">
        <v>0</v>
      </c>
      <c r="Z3035">
        <v>0</v>
      </c>
      <c r="AA3035">
        <v>1677311.15</v>
      </c>
    </row>
    <row r="3036" spans="1:27" ht="15" customHeight="1" x14ac:dyDescent="0.25">
      <c r="A3036" s="37" t="str">
        <f t="shared" si="141"/>
        <v>LEGROWIgnore</v>
      </c>
      <c r="B3036" s="37" t="str">
        <f>VLOOKUP(L3036,Mapping!D:F,3,0)</f>
        <v>Ignore</v>
      </c>
      <c r="C3036" s="37" t="str">
        <f>VLOOKUP(L3036,Mapping!D:G,4,0)</f>
        <v>Ignore</v>
      </c>
      <c r="D3036" s="38">
        <f t="shared" si="142"/>
        <v>5.7353314000000002E-2</v>
      </c>
      <c r="E3036" s="38">
        <f t="shared" si="143"/>
        <v>0.15164885</v>
      </c>
      <c r="F3036" s="37" t="str">
        <f>VLOOKUP(L3036,Mapping!D:H,5,0)</f>
        <v>AUM</v>
      </c>
      <c r="G3036" t="s">
        <v>562</v>
      </c>
      <c r="H3036" t="s">
        <v>308</v>
      </c>
      <c r="I3036" t="s">
        <v>311</v>
      </c>
      <c r="J3036">
        <v>220000</v>
      </c>
      <c r="K3036" t="s">
        <v>619</v>
      </c>
      <c r="L3036">
        <v>210125</v>
      </c>
      <c r="M3036">
        <v>0</v>
      </c>
      <c r="N3036" t="s">
        <v>1283</v>
      </c>
      <c r="O3036" t="s">
        <v>565</v>
      </c>
      <c r="P3036">
        <v>0</v>
      </c>
      <c r="Q3036">
        <v>942955.36</v>
      </c>
      <c r="R3036">
        <v>0</v>
      </c>
      <c r="S3036">
        <v>573533.14</v>
      </c>
      <c r="T3036">
        <v>0</v>
      </c>
      <c r="U3036">
        <v>1516488.5</v>
      </c>
      <c r="V3036">
        <v>0</v>
      </c>
      <c r="W3036">
        <v>942955.36</v>
      </c>
      <c r="X3036">
        <v>0</v>
      </c>
      <c r="Y3036">
        <v>573533.14</v>
      </c>
      <c r="Z3036">
        <v>0</v>
      </c>
      <c r="AA3036">
        <v>1516488.5</v>
      </c>
    </row>
    <row r="3037" spans="1:27" ht="15" customHeight="1" x14ac:dyDescent="0.25">
      <c r="A3037" s="37" t="str">
        <f t="shared" si="141"/>
        <v>LEGROW1.2</v>
      </c>
      <c r="B3037" s="37">
        <f>VLOOKUP(L3037,Mapping!D:F,3,0)</f>
        <v>1.2</v>
      </c>
      <c r="C3037" s="37" t="str">
        <f>VLOOKUP(L3037,Mapping!D:G,4,0)</f>
        <v>Ignore</v>
      </c>
      <c r="D3037" s="38">
        <f t="shared" si="142"/>
        <v>-6.402904844</v>
      </c>
      <c r="E3037" s="38">
        <f t="shared" si="143"/>
        <v>262.78953039099997</v>
      </c>
      <c r="F3037" s="37">
        <f>VLOOKUP(L3037,Mapping!D:H,5,0)</f>
        <v>0</v>
      </c>
      <c r="G3037" t="s">
        <v>562</v>
      </c>
      <c r="H3037" t="s">
        <v>308</v>
      </c>
      <c r="I3037" t="s">
        <v>311</v>
      </c>
      <c r="J3037">
        <v>301000</v>
      </c>
      <c r="K3037" t="s">
        <v>624</v>
      </c>
      <c r="L3037">
        <v>310000</v>
      </c>
      <c r="M3037">
        <v>0</v>
      </c>
      <c r="N3037" t="s">
        <v>625</v>
      </c>
      <c r="O3037" t="s">
        <v>565</v>
      </c>
      <c r="P3037">
        <v>0</v>
      </c>
      <c r="Q3037">
        <v>2691924352.3499999</v>
      </c>
      <c r="R3037">
        <v>-64029048.439999998</v>
      </c>
      <c r="S3037">
        <v>0</v>
      </c>
      <c r="T3037">
        <v>0</v>
      </c>
      <c r="U3037">
        <v>2627895303.9099998</v>
      </c>
      <c r="V3037">
        <v>0</v>
      </c>
      <c r="W3037">
        <v>2691924352.3499999</v>
      </c>
      <c r="X3037">
        <v>-64029048.439999998</v>
      </c>
      <c r="Y3037">
        <v>0</v>
      </c>
      <c r="Z3037">
        <v>0</v>
      </c>
      <c r="AA3037">
        <v>2627895303.9099998</v>
      </c>
    </row>
    <row r="3038" spans="1:27" ht="15" customHeight="1" x14ac:dyDescent="0.25">
      <c r="A3038" s="37" t="str">
        <f t="shared" si="141"/>
        <v>LEGROWIgnore</v>
      </c>
      <c r="B3038" s="37" t="str">
        <f>VLOOKUP(L3038,Mapping!D:F,3,0)</f>
        <v>Ignore</v>
      </c>
      <c r="C3038" s="37" t="str">
        <f>VLOOKUP(L3038,Mapping!D:G,4,0)</f>
        <v>Ignore</v>
      </c>
      <c r="D3038" s="38">
        <f t="shared" si="142"/>
        <v>-19.714294002000003</v>
      </c>
      <c r="E3038" s="38">
        <f t="shared" si="143"/>
        <v>156.45960261300002</v>
      </c>
      <c r="F3038" s="37">
        <f>VLOOKUP(L3038,Mapping!D:H,5,0)</f>
        <v>0</v>
      </c>
      <c r="G3038" t="s">
        <v>562</v>
      </c>
      <c r="H3038" t="s">
        <v>308</v>
      </c>
      <c r="I3038" t="s">
        <v>311</v>
      </c>
      <c r="J3038">
        <v>303000</v>
      </c>
      <c r="K3038" t="s">
        <v>626</v>
      </c>
      <c r="L3038">
        <v>303201</v>
      </c>
      <c r="M3038">
        <v>0</v>
      </c>
      <c r="N3038" t="s">
        <v>627</v>
      </c>
      <c r="O3038" t="s">
        <v>565</v>
      </c>
      <c r="P3038">
        <v>0</v>
      </c>
      <c r="Q3038">
        <v>1761738966.1500001</v>
      </c>
      <c r="R3038">
        <v>-197142940.02000001</v>
      </c>
      <c r="S3038">
        <v>0</v>
      </c>
      <c r="T3038">
        <v>0</v>
      </c>
      <c r="U3038">
        <v>1564596026.1300001</v>
      </c>
      <c r="V3038">
        <v>0</v>
      </c>
      <c r="W3038">
        <v>1761738966.1500001</v>
      </c>
      <c r="X3038">
        <v>-197142940.02000001</v>
      </c>
      <c r="Y3038">
        <v>0</v>
      </c>
      <c r="Z3038">
        <v>0</v>
      </c>
      <c r="AA3038">
        <v>1564596026.1300001</v>
      </c>
    </row>
    <row r="3039" spans="1:27" ht="15" customHeight="1" x14ac:dyDescent="0.25">
      <c r="A3039" s="37" t="str">
        <f t="shared" si="141"/>
        <v>LEGROWIgnore</v>
      </c>
      <c r="B3039" s="37" t="str">
        <f>VLOOKUP(L3039,Mapping!D:F,3,0)</f>
        <v>Ignore</v>
      </c>
      <c r="C3039" s="37" t="str">
        <f>VLOOKUP(L3039,Mapping!D:G,4,0)</f>
        <v>Ignore</v>
      </c>
      <c r="D3039" s="38">
        <f t="shared" si="142"/>
        <v>-0.42160219599999998</v>
      </c>
      <c r="E3039" s="38">
        <f t="shared" si="143"/>
        <v>8.5229153489999998</v>
      </c>
      <c r="F3039" s="37">
        <f>VLOOKUP(L3039,Mapping!D:H,5,0)</f>
        <v>0</v>
      </c>
      <c r="G3039" t="s">
        <v>562</v>
      </c>
      <c r="H3039" t="s">
        <v>308</v>
      </c>
      <c r="I3039" t="s">
        <v>311</v>
      </c>
      <c r="J3039">
        <v>303000</v>
      </c>
      <c r="K3039" t="s">
        <v>626</v>
      </c>
      <c r="L3039">
        <v>303202</v>
      </c>
      <c r="M3039">
        <v>0</v>
      </c>
      <c r="N3039" t="s">
        <v>628</v>
      </c>
      <c r="O3039" t="s">
        <v>565</v>
      </c>
      <c r="P3039">
        <v>0</v>
      </c>
      <c r="Q3039">
        <v>89445175.450000003</v>
      </c>
      <c r="R3039">
        <v>-4216021.96</v>
      </c>
      <c r="S3039">
        <v>0</v>
      </c>
      <c r="T3039">
        <v>0</v>
      </c>
      <c r="U3039">
        <v>85229153.489999995</v>
      </c>
      <c r="V3039">
        <v>0</v>
      </c>
      <c r="W3039">
        <v>89445175.450000003</v>
      </c>
      <c r="X3039">
        <v>-4216021.96</v>
      </c>
      <c r="Y3039">
        <v>0</v>
      </c>
      <c r="Z3039">
        <v>0</v>
      </c>
      <c r="AA3039">
        <v>85229153.489999995</v>
      </c>
    </row>
    <row r="3040" spans="1:27" ht="15" customHeight="1" x14ac:dyDescent="0.25">
      <c r="A3040" s="37" t="str">
        <f t="shared" si="141"/>
        <v>LEGROWIgnore</v>
      </c>
      <c r="B3040" s="37" t="str">
        <f>VLOOKUP(L3040,Mapping!D:F,3,0)</f>
        <v>Ignore</v>
      </c>
      <c r="C3040" s="37" t="str">
        <f>VLOOKUP(L3040,Mapping!D:G,4,0)</f>
        <v>Ignore</v>
      </c>
      <c r="D3040" s="38">
        <f t="shared" si="142"/>
        <v>-9.5714740250000006</v>
      </c>
      <c r="E3040" s="38">
        <f t="shared" si="143"/>
        <v>39.288019972000001</v>
      </c>
      <c r="F3040" s="37">
        <f>VLOOKUP(L3040,Mapping!D:H,5,0)</f>
        <v>0</v>
      </c>
      <c r="G3040" t="s">
        <v>562</v>
      </c>
      <c r="H3040" t="s">
        <v>308</v>
      </c>
      <c r="I3040" t="s">
        <v>311</v>
      </c>
      <c r="J3040">
        <v>303000</v>
      </c>
      <c r="K3040" t="s">
        <v>626</v>
      </c>
      <c r="L3040">
        <v>303245</v>
      </c>
      <c r="M3040">
        <v>0</v>
      </c>
      <c r="N3040" t="s">
        <v>629</v>
      </c>
      <c r="O3040" t="s">
        <v>565</v>
      </c>
      <c r="P3040">
        <v>0</v>
      </c>
      <c r="Q3040">
        <v>488594939.97000003</v>
      </c>
      <c r="R3040">
        <v>-95714740.25</v>
      </c>
      <c r="S3040">
        <v>0</v>
      </c>
      <c r="T3040">
        <v>0</v>
      </c>
      <c r="U3040">
        <v>392880199.72000003</v>
      </c>
      <c r="V3040">
        <v>0</v>
      </c>
      <c r="W3040">
        <v>488594939.97000003</v>
      </c>
      <c r="X3040">
        <v>-95714740.25</v>
      </c>
      <c r="Y3040">
        <v>0</v>
      </c>
      <c r="Z3040">
        <v>0</v>
      </c>
      <c r="AA3040">
        <v>392880199.72000003</v>
      </c>
    </row>
    <row r="3041" spans="1:27" ht="15" customHeight="1" x14ac:dyDescent="0.25">
      <c r="A3041" s="37" t="str">
        <f t="shared" si="141"/>
        <v>LEGROWIgnore</v>
      </c>
      <c r="B3041" s="37" t="str">
        <f>VLOOKUP(L3041,Mapping!D:F,3,0)</f>
        <v>Ignore</v>
      </c>
      <c r="C3041" s="37" t="str">
        <f>VLOOKUP(L3041,Mapping!D:G,4,0)</f>
        <v>Ignore</v>
      </c>
      <c r="D3041" s="38">
        <f t="shared" si="142"/>
        <v>4.1198646000000005E-2</v>
      </c>
      <c r="E3041" s="38">
        <f t="shared" si="143"/>
        <v>0.75131568199999998</v>
      </c>
      <c r="F3041" s="37">
        <f>VLOOKUP(L3041,Mapping!D:H,5,0)</f>
        <v>0</v>
      </c>
      <c r="G3041" t="s">
        <v>562</v>
      </c>
      <c r="H3041" t="s">
        <v>308</v>
      </c>
      <c r="I3041" t="s">
        <v>311</v>
      </c>
      <c r="J3041">
        <v>303000</v>
      </c>
      <c r="K3041" t="s">
        <v>626</v>
      </c>
      <c r="L3041">
        <v>303246</v>
      </c>
      <c r="M3041">
        <v>0</v>
      </c>
      <c r="N3041" t="s">
        <v>630</v>
      </c>
      <c r="O3041" t="s">
        <v>565</v>
      </c>
      <c r="P3041">
        <v>0</v>
      </c>
      <c r="Q3041">
        <v>7101170.3600000003</v>
      </c>
      <c r="R3041">
        <v>0</v>
      </c>
      <c r="S3041">
        <v>411986.46</v>
      </c>
      <c r="T3041">
        <v>0</v>
      </c>
      <c r="U3041">
        <v>7513156.8200000003</v>
      </c>
      <c r="V3041">
        <v>0</v>
      </c>
      <c r="W3041">
        <v>7101170.3600000003</v>
      </c>
      <c r="X3041">
        <v>0</v>
      </c>
      <c r="Y3041">
        <v>411986.46</v>
      </c>
      <c r="Z3041">
        <v>0</v>
      </c>
      <c r="AA3041">
        <v>7513156.8200000003</v>
      </c>
    </row>
    <row r="3042" spans="1:27" ht="15" customHeight="1" x14ac:dyDescent="0.25">
      <c r="A3042" s="37" t="str">
        <f t="shared" si="141"/>
        <v>LEGROWIgnore</v>
      </c>
      <c r="B3042" s="37" t="str">
        <f>VLOOKUP(L3042,Mapping!D:F,3,0)</f>
        <v>Ignore</v>
      </c>
      <c r="C3042" s="37" t="str">
        <f>VLOOKUP(L3042,Mapping!D:G,4,0)</f>
        <v>Ignore</v>
      </c>
      <c r="D3042" s="38">
        <f t="shared" si="142"/>
        <v>0</v>
      </c>
      <c r="E3042" s="38">
        <f t="shared" si="143"/>
        <v>312.29873308999998</v>
      </c>
      <c r="F3042" s="37">
        <f>VLOOKUP(L3042,Mapping!D:H,5,0)</f>
        <v>0</v>
      </c>
      <c r="G3042" t="s">
        <v>562</v>
      </c>
      <c r="H3042" t="s">
        <v>308</v>
      </c>
      <c r="I3042" t="s">
        <v>311</v>
      </c>
      <c r="J3042">
        <v>303000</v>
      </c>
      <c r="K3042" t="s">
        <v>626</v>
      </c>
      <c r="L3042">
        <v>390000</v>
      </c>
      <c r="M3042">
        <v>0</v>
      </c>
      <c r="N3042" t="s">
        <v>631</v>
      </c>
      <c r="O3042" t="s">
        <v>565</v>
      </c>
      <c r="P3042">
        <v>0</v>
      </c>
      <c r="Q3042">
        <v>3122987330.9000001</v>
      </c>
      <c r="R3042">
        <v>0</v>
      </c>
      <c r="S3042">
        <v>0</v>
      </c>
      <c r="T3042">
        <v>0</v>
      </c>
      <c r="U3042">
        <v>3122987330.9000001</v>
      </c>
      <c r="V3042">
        <v>0</v>
      </c>
      <c r="W3042">
        <v>3122987330.9000001</v>
      </c>
      <c r="X3042">
        <v>0</v>
      </c>
      <c r="Y3042">
        <v>0</v>
      </c>
      <c r="Z3042">
        <v>0</v>
      </c>
      <c r="AA3042">
        <v>3122987330.9000001</v>
      </c>
    </row>
    <row r="3043" spans="1:27" ht="15" customHeight="1" x14ac:dyDescent="0.25">
      <c r="A3043" s="37" t="str">
        <f t="shared" si="141"/>
        <v>LEGROWIgnore</v>
      </c>
      <c r="B3043" s="37" t="str">
        <f>VLOOKUP(L3043,Mapping!D:F,3,0)</f>
        <v>Ignore</v>
      </c>
      <c r="C3043" s="37" t="str">
        <f>VLOOKUP(L3043,Mapping!D:G,4,0)</f>
        <v>Ignore</v>
      </c>
      <c r="D3043" s="38">
        <f t="shared" si="142"/>
        <v>0</v>
      </c>
      <c r="E3043" s="38">
        <f t="shared" si="143"/>
        <v>216.963622606</v>
      </c>
      <c r="F3043" s="37">
        <f>VLOOKUP(L3043,Mapping!D:H,5,0)</f>
        <v>0</v>
      </c>
      <c r="G3043" t="s">
        <v>562</v>
      </c>
      <c r="H3043" t="s">
        <v>308</v>
      </c>
      <c r="I3043" t="s">
        <v>311</v>
      </c>
      <c r="J3043">
        <v>303000</v>
      </c>
      <c r="K3043" t="s">
        <v>626</v>
      </c>
      <c r="L3043">
        <v>390001</v>
      </c>
      <c r="M3043">
        <v>0</v>
      </c>
      <c r="N3043" t="s">
        <v>632</v>
      </c>
      <c r="O3043" t="s">
        <v>565</v>
      </c>
      <c r="P3043">
        <v>0</v>
      </c>
      <c r="Q3043">
        <v>2169636226.0599999</v>
      </c>
      <c r="R3043">
        <v>0</v>
      </c>
      <c r="S3043">
        <v>0</v>
      </c>
      <c r="T3043">
        <v>0</v>
      </c>
      <c r="U3043">
        <v>2169636226.0599999</v>
      </c>
      <c r="V3043">
        <v>0</v>
      </c>
      <c r="W3043">
        <v>2169636226.0599999</v>
      </c>
      <c r="X3043">
        <v>0</v>
      </c>
      <c r="Y3043">
        <v>0</v>
      </c>
      <c r="Z3043">
        <v>0</v>
      </c>
      <c r="AA3043">
        <v>2169636226.0599999</v>
      </c>
    </row>
    <row r="3044" spans="1:27" ht="15" customHeight="1" x14ac:dyDescent="0.25">
      <c r="A3044" s="37" t="str">
        <f t="shared" si="141"/>
        <v>LEGROWIgnore</v>
      </c>
      <c r="B3044" s="37" t="str">
        <f>VLOOKUP(L3044,Mapping!D:F,3,0)</f>
        <v>Ignore</v>
      </c>
      <c r="C3044" s="37" t="str">
        <f>VLOOKUP(L3044,Mapping!D:G,4,0)</f>
        <v>Ignore</v>
      </c>
      <c r="D3044" s="38">
        <f t="shared" si="142"/>
        <v>0</v>
      </c>
      <c r="E3044" s="38">
        <f t="shared" si="143"/>
        <v>-3.9219338829999999</v>
      </c>
      <c r="F3044" s="37">
        <f>VLOOKUP(L3044,Mapping!D:H,5,0)</f>
        <v>0</v>
      </c>
      <c r="G3044" t="s">
        <v>562</v>
      </c>
      <c r="H3044" t="s">
        <v>308</v>
      </c>
      <c r="I3044" t="s">
        <v>311</v>
      </c>
      <c r="J3044">
        <v>303000</v>
      </c>
      <c r="K3044" t="s">
        <v>626</v>
      </c>
      <c r="L3044">
        <v>390002</v>
      </c>
      <c r="M3044">
        <v>0</v>
      </c>
      <c r="N3044" t="s">
        <v>633</v>
      </c>
      <c r="O3044" t="s">
        <v>565</v>
      </c>
      <c r="P3044">
        <v>-39219338.829999998</v>
      </c>
      <c r="Q3044">
        <v>0</v>
      </c>
      <c r="R3044">
        <v>0</v>
      </c>
      <c r="S3044">
        <v>0</v>
      </c>
      <c r="T3044">
        <v>-39219338.829999998</v>
      </c>
      <c r="U3044">
        <v>0</v>
      </c>
      <c r="V3044">
        <v>-39219338.829999998</v>
      </c>
      <c r="W3044">
        <v>0</v>
      </c>
      <c r="X3044">
        <v>0</v>
      </c>
      <c r="Y3044">
        <v>0</v>
      </c>
      <c r="Z3044">
        <v>-39219338.829999998</v>
      </c>
      <c r="AA3044">
        <v>0</v>
      </c>
    </row>
    <row r="3045" spans="1:27" ht="15" customHeight="1" x14ac:dyDescent="0.25">
      <c r="A3045" s="37" t="str">
        <f t="shared" si="141"/>
        <v>LEGROWIgnore</v>
      </c>
      <c r="B3045" s="37" t="str">
        <f>VLOOKUP(L3045,Mapping!D:F,3,0)</f>
        <v>Ignore</v>
      </c>
      <c r="C3045" s="37" t="str">
        <f>VLOOKUP(L3045,Mapping!D:G,4,0)</f>
        <v>Ignore</v>
      </c>
      <c r="D3045" s="38">
        <f t="shared" si="142"/>
        <v>0</v>
      </c>
      <c r="E3045" s="38">
        <f t="shared" si="143"/>
        <v>-30.850168589999999</v>
      </c>
      <c r="F3045" s="37">
        <f>VLOOKUP(L3045,Mapping!D:H,5,0)</f>
        <v>0</v>
      </c>
      <c r="G3045" t="s">
        <v>562</v>
      </c>
      <c r="H3045" t="s">
        <v>308</v>
      </c>
      <c r="I3045" t="s">
        <v>311</v>
      </c>
      <c r="J3045">
        <v>303000</v>
      </c>
      <c r="K3045" t="s">
        <v>626</v>
      </c>
      <c r="L3045">
        <v>390405</v>
      </c>
      <c r="M3045">
        <v>0</v>
      </c>
      <c r="N3045" t="s">
        <v>634</v>
      </c>
      <c r="O3045" t="s">
        <v>565</v>
      </c>
      <c r="P3045">
        <v>-308501685.89999998</v>
      </c>
      <c r="Q3045">
        <v>0</v>
      </c>
      <c r="R3045">
        <v>0</v>
      </c>
      <c r="S3045">
        <v>0</v>
      </c>
      <c r="T3045">
        <v>-308501685.89999998</v>
      </c>
      <c r="U3045">
        <v>0</v>
      </c>
      <c r="V3045">
        <v>-308501685.89999998</v>
      </c>
      <c r="W3045">
        <v>0</v>
      </c>
      <c r="X3045">
        <v>0</v>
      </c>
      <c r="Y3045">
        <v>0</v>
      </c>
      <c r="Z3045">
        <v>-308501685.89999998</v>
      </c>
      <c r="AA3045">
        <v>0</v>
      </c>
    </row>
    <row r="3046" spans="1:27" ht="15" customHeight="1" x14ac:dyDescent="0.25">
      <c r="A3046" s="37" t="str">
        <f t="shared" si="141"/>
        <v>LEGROWIgnore</v>
      </c>
      <c r="B3046" s="37" t="str">
        <f>VLOOKUP(L3046,Mapping!D:F,3,0)</f>
        <v>Ignore</v>
      </c>
      <c r="C3046" s="37" t="str">
        <f>VLOOKUP(L3046,Mapping!D:G,4,0)</f>
        <v>Ignore</v>
      </c>
      <c r="D3046" s="38">
        <f t="shared" si="142"/>
        <v>0</v>
      </c>
      <c r="E3046" s="38">
        <f t="shared" si="143"/>
        <v>0.224874343</v>
      </c>
      <c r="F3046" s="37">
        <f>VLOOKUP(L3046,Mapping!D:H,5,0)</f>
        <v>0</v>
      </c>
      <c r="G3046" t="s">
        <v>562</v>
      </c>
      <c r="H3046" t="s">
        <v>308</v>
      </c>
      <c r="I3046" t="s">
        <v>311</v>
      </c>
      <c r="J3046">
        <v>303000</v>
      </c>
      <c r="K3046" t="s">
        <v>626</v>
      </c>
      <c r="L3046">
        <v>390406</v>
      </c>
      <c r="M3046">
        <v>0</v>
      </c>
      <c r="N3046" t="s">
        <v>935</v>
      </c>
      <c r="O3046" t="s">
        <v>565</v>
      </c>
      <c r="P3046">
        <v>0</v>
      </c>
      <c r="Q3046">
        <v>2248743.4300000002</v>
      </c>
      <c r="R3046">
        <v>0</v>
      </c>
      <c r="S3046">
        <v>0</v>
      </c>
      <c r="T3046">
        <v>0</v>
      </c>
      <c r="U3046">
        <v>2248743.4300000002</v>
      </c>
      <c r="V3046">
        <v>0</v>
      </c>
      <c r="W3046">
        <v>2248743.4300000002</v>
      </c>
      <c r="X3046">
        <v>0</v>
      </c>
      <c r="Y3046">
        <v>0</v>
      </c>
      <c r="Z3046">
        <v>0</v>
      </c>
      <c r="AA3046">
        <v>2248743.4300000002</v>
      </c>
    </row>
    <row r="3047" spans="1:27" ht="15" customHeight="1" x14ac:dyDescent="0.25">
      <c r="A3047" s="37" t="str">
        <f t="shared" si="141"/>
        <v>LEGROWIgnore</v>
      </c>
      <c r="B3047" s="37" t="str">
        <f>VLOOKUP(L3047,Mapping!D:F,3,0)</f>
        <v>Ignore</v>
      </c>
      <c r="C3047" s="37" t="str">
        <f>VLOOKUP(L3047,Mapping!D:G,4,0)</f>
        <v>Ignore</v>
      </c>
      <c r="D3047" s="38">
        <f t="shared" si="142"/>
        <v>0</v>
      </c>
      <c r="E3047" s="38">
        <f t="shared" si="143"/>
        <v>19.108152286000003</v>
      </c>
      <c r="F3047" s="37">
        <f>VLOOKUP(L3047,Mapping!D:H,5,0)</f>
        <v>0</v>
      </c>
      <c r="G3047" t="s">
        <v>562</v>
      </c>
      <c r="H3047" t="s">
        <v>308</v>
      </c>
      <c r="I3047" t="s">
        <v>311</v>
      </c>
      <c r="J3047">
        <v>303000</v>
      </c>
      <c r="K3047" t="s">
        <v>626</v>
      </c>
      <c r="L3047">
        <v>390445</v>
      </c>
      <c r="M3047">
        <v>0</v>
      </c>
      <c r="N3047" t="s">
        <v>635</v>
      </c>
      <c r="O3047" t="s">
        <v>565</v>
      </c>
      <c r="P3047">
        <v>0</v>
      </c>
      <c r="Q3047">
        <v>191081522.86000001</v>
      </c>
      <c r="R3047">
        <v>0</v>
      </c>
      <c r="S3047">
        <v>0</v>
      </c>
      <c r="T3047">
        <v>0</v>
      </c>
      <c r="U3047">
        <v>191081522.86000001</v>
      </c>
      <c r="V3047">
        <v>0</v>
      </c>
      <c r="W3047">
        <v>191081522.86000001</v>
      </c>
      <c r="X3047">
        <v>0</v>
      </c>
      <c r="Y3047">
        <v>0</v>
      </c>
      <c r="Z3047">
        <v>0</v>
      </c>
      <c r="AA3047">
        <v>191081522.86000001</v>
      </c>
    </row>
    <row r="3048" spans="1:27" ht="15" customHeight="1" x14ac:dyDescent="0.25">
      <c r="A3048" s="37" t="str">
        <f t="shared" si="141"/>
        <v>LEGROWIgnore</v>
      </c>
      <c r="B3048" s="37" t="str">
        <f>VLOOKUP(L3048,Mapping!D:F,3,0)</f>
        <v>Ignore</v>
      </c>
      <c r="C3048" s="37" t="str">
        <f>VLOOKUP(L3048,Mapping!D:G,4,0)</f>
        <v>Ignore</v>
      </c>
      <c r="D3048" s="38">
        <f t="shared" si="142"/>
        <v>0</v>
      </c>
      <c r="E3048" s="38">
        <f t="shared" si="143"/>
        <v>-0.17780309</v>
      </c>
      <c r="F3048" s="37">
        <f>VLOOKUP(L3048,Mapping!D:H,5,0)</f>
        <v>0</v>
      </c>
      <c r="G3048" t="s">
        <v>562</v>
      </c>
      <c r="H3048" t="s">
        <v>308</v>
      </c>
      <c r="I3048" t="s">
        <v>311</v>
      </c>
      <c r="J3048">
        <v>303000</v>
      </c>
      <c r="K3048" t="s">
        <v>626</v>
      </c>
      <c r="L3048">
        <v>390446</v>
      </c>
      <c r="M3048">
        <v>0</v>
      </c>
      <c r="N3048" t="s">
        <v>636</v>
      </c>
      <c r="O3048" t="s">
        <v>565</v>
      </c>
      <c r="P3048">
        <v>-1778030.9</v>
      </c>
      <c r="Q3048">
        <v>0</v>
      </c>
      <c r="R3048">
        <v>0</v>
      </c>
      <c r="S3048">
        <v>0</v>
      </c>
      <c r="T3048">
        <v>-1778030.9</v>
      </c>
      <c r="U3048">
        <v>0</v>
      </c>
      <c r="V3048">
        <v>-1778030.9</v>
      </c>
      <c r="W3048">
        <v>0</v>
      </c>
      <c r="X3048">
        <v>0</v>
      </c>
      <c r="Y3048">
        <v>0</v>
      </c>
      <c r="Z3048">
        <v>-1778030.9</v>
      </c>
      <c r="AA3048">
        <v>0</v>
      </c>
    </row>
    <row r="3049" spans="1:27" ht="15" customHeight="1" x14ac:dyDescent="0.25">
      <c r="A3049" s="37" t="str">
        <f t="shared" si="141"/>
        <v>LEGROW5.3</v>
      </c>
      <c r="B3049" s="37">
        <f>VLOOKUP(L3049,Mapping!D:F,3,0)</f>
        <v>5.3</v>
      </c>
      <c r="C3049" s="37" t="str">
        <f>VLOOKUP(L3049,Mapping!D:G,4,0)</f>
        <v>Ignore</v>
      </c>
      <c r="D3049" s="38">
        <f t="shared" si="142"/>
        <v>85.498014394999998</v>
      </c>
      <c r="E3049" s="38">
        <f t="shared" si="143"/>
        <v>273.97518652700001</v>
      </c>
      <c r="F3049" s="37">
        <f>VLOOKUP(L3049,Mapping!D:H,5,0)</f>
        <v>0</v>
      </c>
      <c r="G3049" t="s">
        <v>562</v>
      </c>
      <c r="H3049" t="s">
        <v>308</v>
      </c>
      <c r="I3049" t="s">
        <v>311</v>
      </c>
      <c r="J3049">
        <v>410000</v>
      </c>
      <c r="K3049" t="s">
        <v>637</v>
      </c>
      <c r="L3049">
        <v>411100</v>
      </c>
      <c r="M3049">
        <v>0</v>
      </c>
      <c r="N3049" t="s">
        <v>694</v>
      </c>
      <c r="O3049" t="s">
        <v>565</v>
      </c>
      <c r="P3049">
        <v>0</v>
      </c>
      <c r="Q3049">
        <v>1884771721.3199999</v>
      </c>
      <c r="R3049">
        <v>0</v>
      </c>
      <c r="S3049">
        <v>854980143.95000005</v>
      </c>
      <c r="T3049">
        <v>0</v>
      </c>
      <c r="U3049">
        <v>2739751865.27</v>
      </c>
      <c r="V3049">
        <v>0</v>
      </c>
      <c r="W3049">
        <v>1884771721.3199999</v>
      </c>
      <c r="X3049">
        <v>0</v>
      </c>
      <c r="Y3049">
        <v>854980143.95000005</v>
      </c>
      <c r="Z3049">
        <v>0</v>
      </c>
      <c r="AA3049">
        <v>2739751865.27</v>
      </c>
    </row>
    <row r="3050" spans="1:27" ht="15" customHeight="1" x14ac:dyDescent="0.25">
      <c r="A3050" s="37" t="str">
        <f t="shared" si="141"/>
        <v>LEGROW5.3</v>
      </c>
      <c r="B3050" s="37">
        <f>VLOOKUP(L3050,Mapping!D:F,3,0)</f>
        <v>5.3</v>
      </c>
      <c r="C3050" s="37" t="str">
        <f>VLOOKUP(L3050,Mapping!D:G,4,0)</f>
        <v>Ignore</v>
      </c>
      <c r="D3050" s="38">
        <f t="shared" si="142"/>
        <v>0</v>
      </c>
      <c r="E3050" s="38">
        <f t="shared" si="143"/>
        <v>0.73248999999999997</v>
      </c>
      <c r="F3050" s="37">
        <f>VLOOKUP(L3050,Mapping!D:H,5,0)</f>
        <v>0</v>
      </c>
      <c r="G3050" t="s">
        <v>562</v>
      </c>
      <c r="H3050" t="s">
        <v>308</v>
      </c>
      <c r="I3050" t="s">
        <v>311</v>
      </c>
      <c r="J3050">
        <v>410000</v>
      </c>
      <c r="K3050" t="s">
        <v>637</v>
      </c>
      <c r="L3050">
        <v>411190</v>
      </c>
      <c r="M3050">
        <v>0</v>
      </c>
      <c r="N3050" t="s">
        <v>2287</v>
      </c>
      <c r="O3050" t="s">
        <v>565</v>
      </c>
      <c r="P3050">
        <v>0</v>
      </c>
      <c r="Q3050">
        <v>7324900</v>
      </c>
      <c r="R3050">
        <v>0</v>
      </c>
      <c r="S3050">
        <v>0</v>
      </c>
      <c r="T3050">
        <v>0</v>
      </c>
      <c r="U3050">
        <v>7324900</v>
      </c>
      <c r="V3050">
        <v>0</v>
      </c>
      <c r="W3050">
        <v>7324900</v>
      </c>
      <c r="X3050">
        <v>0</v>
      </c>
      <c r="Y3050">
        <v>0</v>
      </c>
      <c r="Z3050">
        <v>0</v>
      </c>
      <c r="AA3050">
        <v>7324900</v>
      </c>
    </row>
    <row r="3051" spans="1:27" ht="15" customHeight="1" x14ac:dyDescent="0.25">
      <c r="A3051" s="37" t="str">
        <f t="shared" si="141"/>
        <v>LEGROWIgnore</v>
      </c>
      <c r="B3051" s="37" t="str">
        <f>VLOOKUP(L3051,Mapping!D:F,3,0)</f>
        <v>Ignore</v>
      </c>
      <c r="C3051" s="37" t="str">
        <f>VLOOKUP(L3051,Mapping!D:G,4,0)</f>
        <v>Ignore</v>
      </c>
      <c r="D3051" s="38">
        <f t="shared" si="142"/>
        <v>-233.36898525999999</v>
      </c>
      <c r="E3051" s="38">
        <f t="shared" si="143"/>
        <v>156.468792318</v>
      </c>
      <c r="F3051" s="37">
        <f>VLOOKUP(L3051,Mapping!D:H,5,0)</f>
        <v>0</v>
      </c>
      <c r="G3051" t="s">
        <v>562</v>
      </c>
      <c r="H3051" t="s">
        <v>308</v>
      </c>
      <c r="I3051" t="s">
        <v>311</v>
      </c>
      <c r="J3051">
        <v>430000</v>
      </c>
      <c r="K3051" t="s">
        <v>643</v>
      </c>
      <c r="L3051">
        <v>431100</v>
      </c>
      <c r="M3051">
        <v>0</v>
      </c>
      <c r="N3051" t="s">
        <v>727</v>
      </c>
      <c r="O3051" t="s">
        <v>565</v>
      </c>
      <c r="P3051">
        <v>0</v>
      </c>
      <c r="Q3051">
        <v>3898377775.7800002</v>
      </c>
      <c r="R3051">
        <v>-2333689852.5999999</v>
      </c>
      <c r="S3051">
        <v>0</v>
      </c>
      <c r="T3051">
        <v>0</v>
      </c>
      <c r="U3051">
        <v>1564687923.1800001</v>
      </c>
      <c r="V3051">
        <v>0</v>
      </c>
      <c r="W3051">
        <v>3898377775.7800002</v>
      </c>
      <c r="X3051">
        <v>-2333689852.5999999</v>
      </c>
      <c r="Y3051">
        <v>0</v>
      </c>
      <c r="Z3051">
        <v>0</v>
      </c>
      <c r="AA3051">
        <v>1564687923.1800001</v>
      </c>
    </row>
    <row r="3052" spans="1:27" ht="15" customHeight="1" x14ac:dyDescent="0.25">
      <c r="A3052" s="37" t="str">
        <f t="shared" si="141"/>
        <v>LEGROW5.1</v>
      </c>
      <c r="B3052" s="37">
        <f>VLOOKUP(L3052,Mapping!D:F,3,0)</f>
        <v>5.0999999999999996</v>
      </c>
      <c r="C3052" s="37" t="str">
        <f>VLOOKUP(L3052,Mapping!D:G,4,0)</f>
        <v>Ignore</v>
      </c>
      <c r="D3052" s="38">
        <f t="shared" si="142"/>
        <v>6.7996701249999996</v>
      </c>
      <c r="E3052" s="38">
        <f t="shared" si="143"/>
        <v>18.897453655</v>
      </c>
      <c r="F3052" s="37">
        <f>VLOOKUP(L3052,Mapping!D:H,5,0)</f>
        <v>0</v>
      </c>
      <c r="G3052" t="s">
        <v>562</v>
      </c>
      <c r="H3052" t="s">
        <v>308</v>
      </c>
      <c r="I3052" t="s">
        <v>311</v>
      </c>
      <c r="J3052">
        <v>450000</v>
      </c>
      <c r="K3052" t="s">
        <v>647</v>
      </c>
      <c r="L3052">
        <v>451100</v>
      </c>
      <c r="M3052">
        <v>0</v>
      </c>
      <c r="N3052" t="s">
        <v>695</v>
      </c>
      <c r="O3052" t="s">
        <v>565</v>
      </c>
      <c r="P3052">
        <v>0</v>
      </c>
      <c r="Q3052">
        <v>120977835.3</v>
      </c>
      <c r="R3052">
        <v>0</v>
      </c>
      <c r="S3052">
        <v>67996701.25</v>
      </c>
      <c r="T3052">
        <v>0</v>
      </c>
      <c r="U3052">
        <v>188974536.55000001</v>
      </c>
      <c r="V3052">
        <v>0</v>
      </c>
      <c r="W3052">
        <v>120977835.3</v>
      </c>
      <c r="X3052">
        <v>0</v>
      </c>
      <c r="Y3052">
        <v>67996701.25</v>
      </c>
      <c r="Z3052">
        <v>0</v>
      </c>
      <c r="AA3052">
        <v>188974536.55000001</v>
      </c>
    </row>
    <row r="3053" spans="1:27" ht="15" customHeight="1" x14ac:dyDescent="0.25">
      <c r="A3053" s="37" t="str">
        <f t="shared" si="141"/>
        <v>LEGROW5.2</v>
      </c>
      <c r="B3053" s="37">
        <f>VLOOKUP(L3053,Mapping!D:F,3,0)</f>
        <v>5.2</v>
      </c>
      <c r="C3053" s="37" t="str">
        <f>VLOOKUP(L3053,Mapping!D:G,4,0)</f>
        <v>Ignore</v>
      </c>
      <c r="D3053" s="38">
        <f t="shared" si="142"/>
        <v>1.0754481E-2</v>
      </c>
      <c r="E3053" s="38">
        <f t="shared" si="143"/>
        <v>2.7710463000000001E-2</v>
      </c>
      <c r="F3053" s="37">
        <f>VLOOKUP(L3053,Mapping!D:H,5,0)</f>
        <v>0</v>
      </c>
      <c r="G3053" t="s">
        <v>562</v>
      </c>
      <c r="H3053" t="s">
        <v>308</v>
      </c>
      <c r="I3053" t="s">
        <v>311</v>
      </c>
      <c r="J3053">
        <v>450000</v>
      </c>
      <c r="K3053" t="s">
        <v>647</v>
      </c>
      <c r="L3053">
        <v>452111</v>
      </c>
      <c r="M3053">
        <v>0</v>
      </c>
      <c r="N3053" t="s">
        <v>649</v>
      </c>
      <c r="O3053" t="s">
        <v>565</v>
      </c>
      <c r="P3053">
        <v>0</v>
      </c>
      <c r="Q3053">
        <v>169559.82</v>
      </c>
      <c r="R3053">
        <v>0</v>
      </c>
      <c r="S3053">
        <v>107544.81</v>
      </c>
      <c r="T3053">
        <v>0</v>
      </c>
      <c r="U3053">
        <v>277104.63</v>
      </c>
      <c r="V3053">
        <v>0</v>
      </c>
      <c r="W3053">
        <v>169559.82</v>
      </c>
      <c r="X3053">
        <v>0</v>
      </c>
      <c r="Y3053">
        <v>107544.81</v>
      </c>
      <c r="Z3053">
        <v>0</v>
      </c>
      <c r="AA3053">
        <v>277104.63</v>
      </c>
    </row>
    <row r="3054" spans="1:27" ht="15" customHeight="1" x14ac:dyDescent="0.25">
      <c r="A3054" s="37" t="str">
        <f t="shared" si="141"/>
        <v>LEGROW5.2</v>
      </c>
      <c r="B3054" s="37">
        <f>VLOOKUP(L3054,Mapping!D:F,3,0)</f>
        <v>5.2</v>
      </c>
      <c r="C3054" s="37" t="str">
        <f>VLOOKUP(L3054,Mapping!D:G,4,0)</f>
        <v>Ignore</v>
      </c>
      <c r="D3054" s="38">
        <f t="shared" si="142"/>
        <v>0.90562535299999991</v>
      </c>
      <c r="E3054" s="38">
        <f t="shared" si="143"/>
        <v>2.2741018829999997</v>
      </c>
      <c r="F3054" s="37">
        <f>VLOOKUP(L3054,Mapping!D:H,5,0)</f>
        <v>0</v>
      </c>
      <c r="G3054" t="s">
        <v>562</v>
      </c>
      <c r="H3054" t="s">
        <v>308</v>
      </c>
      <c r="I3054" t="s">
        <v>311</v>
      </c>
      <c r="J3054">
        <v>450000</v>
      </c>
      <c r="K3054" t="s">
        <v>647</v>
      </c>
      <c r="L3054">
        <v>452247</v>
      </c>
      <c r="M3054">
        <v>0</v>
      </c>
      <c r="N3054" t="s">
        <v>655</v>
      </c>
      <c r="O3054" t="s">
        <v>565</v>
      </c>
      <c r="P3054">
        <v>0</v>
      </c>
      <c r="Q3054">
        <v>13684765.300000001</v>
      </c>
      <c r="R3054">
        <v>0</v>
      </c>
      <c r="S3054">
        <v>9056253.5299999993</v>
      </c>
      <c r="T3054">
        <v>0</v>
      </c>
      <c r="U3054">
        <v>22741018.829999998</v>
      </c>
      <c r="V3054">
        <v>0</v>
      </c>
      <c r="W3054">
        <v>13684765.300000001</v>
      </c>
      <c r="X3054">
        <v>0</v>
      </c>
      <c r="Y3054">
        <v>9056253.5299999993</v>
      </c>
      <c r="Z3054">
        <v>0</v>
      </c>
      <c r="AA3054">
        <v>22741018.829999998</v>
      </c>
    </row>
    <row r="3055" spans="1:27" ht="15" customHeight="1" x14ac:dyDescent="0.25">
      <c r="A3055" s="37" t="str">
        <f t="shared" si="141"/>
        <v>LEGROW5.5</v>
      </c>
      <c r="B3055" s="37">
        <f>VLOOKUP(L3055,Mapping!D:F,3,0)</f>
        <v>5.5</v>
      </c>
      <c r="C3055" s="37" t="str">
        <f>VLOOKUP(L3055,Mapping!D:G,4,0)</f>
        <v>Ignore</v>
      </c>
      <c r="D3055" s="38">
        <f t="shared" si="142"/>
        <v>1.8680295999999999E-2</v>
      </c>
      <c r="E3055" s="38">
        <f t="shared" si="143"/>
        <v>1.8680295999999999E-2</v>
      </c>
      <c r="F3055" s="37">
        <f>VLOOKUP(L3055,Mapping!D:H,5,0)</f>
        <v>0</v>
      </c>
      <c r="G3055" t="s">
        <v>562</v>
      </c>
      <c r="H3055" t="s">
        <v>308</v>
      </c>
      <c r="I3055" t="s">
        <v>311</v>
      </c>
      <c r="J3055">
        <v>460000</v>
      </c>
      <c r="K3055" t="s">
        <v>656</v>
      </c>
      <c r="L3055">
        <v>452233</v>
      </c>
      <c r="M3055">
        <v>0</v>
      </c>
      <c r="N3055" t="s">
        <v>657</v>
      </c>
      <c r="O3055" t="s">
        <v>565</v>
      </c>
      <c r="P3055">
        <v>0</v>
      </c>
      <c r="Q3055">
        <v>0</v>
      </c>
      <c r="R3055">
        <v>0</v>
      </c>
      <c r="S3055">
        <v>186802.96</v>
      </c>
      <c r="T3055">
        <v>0</v>
      </c>
      <c r="U3055">
        <v>186802.96</v>
      </c>
      <c r="V3055">
        <v>0</v>
      </c>
      <c r="W3055">
        <v>0</v>
      </c>
      <c r="X3055">
        <v>0</v>
      </c>
      <c r="Y3055">
        <v>186802.96</v>
      </c>
      <c r="Z3055">
        <v>0</v>
      </c>
      <c r="AA3055">
        <v>186802.96</v>
      </c>
    </row>
    <row r="3056" spans="1:27" ht="15" customHeight="1" x14ac:dyDescent="0.25">
      <c r="A3056" s="37" t="str">
        <f t="shared" si="141"/>
        <v>LEGROW5.5</v>
      </c>
      <c r="B3056" s="37">
        <f>VLOOKUP(L3056,Mapping!D:F,3,0)</f>
        <v>5.5</v>
      </c>
      <c r="C3056" s="37" t="str">
        <f>VLOOKUP(L3056,Mapping!D:G,4,0)</f>
        <v>Ignore</v>
      </c>
      <c r="D3056" s="38">
        <f t="shared" si="142"/>
        <v>7.5716158999999991E-2</v>
      </c>
      <c r="E3056" s="38">
        <f t="shared" si="143"/>
        <v>0.18296543000000001</v>
      </c>
      <c r="F3056" s="37">
        <f>VLOOKUP(L3056,Mapping!D:H,5,0)</f>
        <v>0</v>
      </c>
      <c r="G3056" t="s">
        <v>562</v>
      </c>
      <c r="H3056" t="s">
        <v>308</v>
      </c>
      <c r="I3056" t="s">
        <v>311</v>
      </c>
      <c r="J3056">
        <v>460000</v>
      </c>
      <c r="K3056" t="s">
        <v>656</v>
      </c>
      <c r="L3056">
        <v>455103</v>
      </c>
      <c r="M3056">
        <v>0</v>
      </c>
      <c r="N3056" t="s">
        <v>658</v>
      </c>
      <c r="O3056" t="s">
        <v>565</v>
      </c>
      <c r="P3056">
        <v>0</v>
      </c>
      <c r="Q3056">
        <v>1072492.71</v>
      </c>
      <c r="R3056">
        <v>0</v>
      </c>
      <c r="S3056">
        <v>757161.59</v>
      </c>
      <c r="T3056">
        <v>0</v>
      </c>
      <c r="U3056">
        <v>1829654.3</v>
      </c>
      <c r="V3056">
        <v>0</v>
      </c>
      <c r="W3056">
        <v>1072492.71</v>
      </c>
      <c r="X3056">
        <v>0</v>
      </c>
      <c r="Y3056">
        <v>757161.59</v>
      </c>
      <c r="Z3056">
        <v>0</v>
      </c>
      <c r="AA3056">
        <v>1829654.3</v>
      </c>
    </row>
    <row r="3057" spans="1:27" ht="15" customHeight="1" x14ac:dyDescent="0.25">
      <c r="A3057" s="37" t="str">
        <f t="shared" si="141"/>
        <v>LEGROW5.5</v>
      </c>
      <c r="B3057" s="37">
        <f>VLOOKUP(L3057,Mapping!D:F,3,0)</f>
        <v>5.5</v>
      </c>
      <c r="C3057" s="37" t="str">
        <f>VLOOKUP(L3057,Mapping!D:G,4,0)</f>
        <v>Ignore</v>
      </c>
      <c r="D3057" s="38">
        <f t="shared" si="142"/>
        <v>-1.1459900000000001E-4</v>
      </c>
      <c r="E3057" s="38">
        <f t="shared" si="143"/>
        <v>-2.6142400000000001E-4</v>
      </c>
      <c r="F3057" s="37">
        <f>VLOOKUP(L3057,Mapping!D:H,5,0)</f>
        <v>0</v>
      </c>
      <c r="G3057" t="s">
        <v>562</v>
      </c>
      <c r="H3057" t="s">
        <v>308</v>
      </c>
      <c r="I3057" t="s">
        <v>311</v>
      </c>
      <c r="J3057">
        <v>460000</v>
      </c>
      <c r="K3057" t="s">
        <v>656</v>
      </c>
      <c r="L3057">
        <v>460000</v>
      </c>
      <c r="M3057">
        <v>0</v>
      </c>
      <c r="N3057" t="s">
        <v>706</v>
      </c>
      <c r="O3057" t="s">
        <v>565</v>
      </c>
      <c r="P3057">
        <v>-1468.25</v>
      </c>
      <c r="Q3057">
        <v>0</v>
      </c>
      <c r="R3057">
        <v>-1145.99</v>
      </c>
      <c r="S3057">
        <v>0</v>
      </c>
      <c r="T3057">
        <v>-2614.2400000000002</v>
      </c>
      <c r="U3057">
        <v>0</v>
      </c>
      <c r="V3057">
        <v>-1468.25</v>
      </c>
      <c r="W3057">
        <v>0</v>
      </c>
      <c r="X3057">
        <v>-1145.99</v>
      </c>
      <c r="Y3057">
        <v>0</v>
      </c>
      <c r="Z3057">
        <v>-2614.2400000000002</v>
      </c>
      <c r="AA3057">
        <v>0</v>
      </c>
    </row>
    <row r="3058" spans="1:27" ht="15" customHeight="1" x14ac:dyDescent="0.25">
      <c r="A3058" s="37" t="str">
        <f t="shared" si="141"/>
        <v>LEGROW5.5</v>
      </c>
      <c r="B3058" s="37">
        <f>VLOOKUP(L3058,Mapping!D:F,3,0)</f>
        <v>5.5</v>
      </c>
      <c r="C3058" s="37" t="str">
        <f>VLOOKUP(L3058,Mapping!D:G,4,0)</f>
        <v>Ignore</v>
      </c>
      <c r="D3058" s="38">
        <f t="shared" si="142"/>
        <v>-1.3690579000000001E-2</v>
      </c>
      <c r="E3058" s="38">
        <f t="shared" si="143"/>
        <v>-2.0504348999999998E-2</v>
      </c>
      <c r="F3058" s="37">
        <f>VLOOKUP(L3058,Mapping!D:H,5,0)</f>
        <v>0</v>
      </c>
      <c r="G3058" t="s">
        <v>562</v>
      </c>
      <c r="H3058" t="s">
        <v>308</v>
      </c>
      <c r="I3058" t="s">
        <v>311</v>
      </c>
      <c r="J3058">
        <v>460000</v>
      </c>
      <c r="K3058" t="s">
        <v>656</v>
      </c>
      <c r="L3058">
        <v>460100</v>
      </c>
      <c r="M3058">
        <v>0</v>
      </c>
      <c r="N3058" t="s">
        <v>729</v>
      </c>
      <c r="O3058" t="s">
        <v>565</v>
      </c>
      <c r="P3058">
        <v>-68137.7</v>
      </c>
      <c r="Q3058">
        <v>0</v>
      </c>
      <c r="R3058">
        <v>-136905.79</v>
      </c>
      <c r="S3058">
        <v>0</v>
      </c>
      <c r="T3058">
        <v>-205043.49</v>
      </c>
      <c r="U3058">
        <v>0</v>
      </c>
      <c r="V3058">
        <v>-68137.7</v>
      </c>
      <c r="W3058">
        <v>0</v>
      </c>
      <c r="X3058">
        <v>-136905.79</v>
      </c>
      <c r="Y3058">
        <v>0</v>
      </c>
      <c r="Z3058">
        <v>-205043.49</v>
      </c>
      <c r="AA3058">
        <v>0</v>
      </c>
    </row>
    <row r="3059" spans="1:27" ht="15" customHeight="1" x14ac:dyDescent="0.25">
      <c r="A3059" s="37" t="str">
        <f t="shared" si="141"/>
        <v>LEGROW5.5</v>
      </c>
      <c r="B3059" s="37">
        <f>VLOOKUP(L3059,Mapping!D:F,3,0)</f>
        <v>5.5</v>
      </c>
      <c r="C3059" s="37" t="str">
        <f>VLOOKUP(L3059,Mapping!D:G,4,0)</f>
        <v>Ignore</v>
      </c>
      <c r="D3059" s="38">
        <f t="shared" si="142"/>
        <v>1.3372287E-2</v>
      </c>
      <c r="E3059" s="38">
        <f t="shared" si="143"/>
        <v>2.2323149E-2</v>
      </c>
      <c r="F3059" s="37">
        <f>VLOOKUP(L3059,Mapping!D:H,5,0)</f>
        <v>0</v>
      </c>
      <c r="G3059" t="s">
        <v>562</v>
      </c>
      <c r="H3059" t="s">
        <v>308</v>
      </c>
      <c r="I3059" t="s">
        <v>311</v>
      </c>
      <c r="J3059">
        <v>460000</v>
      </c>
      <c r="K3059" t="s">
        <v>656</v>
      </c>
      <c r="L3059">
        <v>460101</v>
      </c>
      <c r="M3059">
        <v>0</v>
      </c>
      <c r="N3059" t="s">
        <v>732</v>
      </c>
      <c r="O3059" t="s">
        <v>565</v>
      </c>
      <c r="P3059">
        <v>0</v>
      </c>
      <c r="Q3059">
        <v>89508.62</v>
      </c>
      <c r="R3059">
        <v>0</v>
      </c>
      <c r="S3059">
        <v>133722.87</v>
      </c>
      <c r="T3059">
        <v>0</v>
      </c>
      <c r="U3059">
        <v>223231.49</v>
      </c>
      <c r="V3059">
        <v>0</v>
      </c>
      <c r="W3059">
        <v>89508.62</v>
      </c>
      <c r="X3059">
        <v>0</v>
      </c>
      <c r="Y3059">
        <v>133722.87</v>
      </c>
      <c r="Z3059">
        <v>0</v>
      </c>
      <c r="AA3059">
        <v>223231.49</v>
      </c>
    </row>
    <row r="3060" spans="1:27" ht="15" customHeight="1" x14ac:dyDescent="0.25">
      <c r="A3060" s="37" t="str">
        <f t="shared" si="141"/>
        <v>LEGROW5.5</v>
      </c>
      <c r="B3060" s="37">
        <f>VLOOKUP(L3060,Mapping!D:F,3,0)</f>
        <v>5.5</v>
      </c>
      <c r="C3060" s="37" t="str">
        <f>VLOOKUP(L3060,Mapping!D:G,4,0)</f>
        <v>Ignore</v>
      </c>
      <c r="D3060" s="38">
        <f t="shared" si="142"/>
        <v>9.798E-6</v>
      </c>
      <c r="E3060" s="38">
        <f t="shared" si="143"/>
        <v>4.5644199999999999E-4</v>
      </c>
      <c r="F3060" s="37">
        <f>VLOOKUP(L3060,Mapping!D:H,5,0)</f>
        <v>0</v>
      </c>
      <c r="G3060" t="s">
        <v>562</v>
      </c>
      <c r="H3060" t="s">
        <v>308</v>
      </c>
      <c r="I3060" t="s">
        <v>311</v>
      </c>
      <c r="J3060">
        <v>460000</v>
      </c>
      <c r="K3060" t="s">
        <v>656</v>
      </c>
      <c r="L3060">
        <v>460102</v>
      </c>
      <c r="M3060">
        <v>0</v>
      </c>
      <c r="N3060" t="s">
        <v>733</v>
      </c>
      <c r="O3060" t="s">
        <v>565</v>
      </c>
      <c r="P3060">
        <v>0</v>
      </c>
      <c r="Q3060">
        <v>4466.4400000000005</v>
      </c>
      <c r="R3060">
        <v>0</v>
      </c>
      <c r="S3060">
        <v>97.98</v>
      </c>
      <c r="T3060">
        <v>0</v>
      </c>
      <c r="U3060">
        <v>4564.42</v>
      </c>
      <c r="V3060">
        <v>0</v>
      </c>
      <c r="W3060">
        <v>4466.4400000000005</v>
      </c>
      <c r="X3060">
        <v>0</v>
      </c>
      <c r="Y3060">
        <v>97.98</v>
      </c>
      <c r="Z3060">
        <v>0</v>
      </c>
      <c r="AA3060">
        <v>4564.42</v>
      </c>
    </row>
    <row r="3061" spans="1:27" ht="15" customHeight="1" x14ac:dyDescent="0.25">
      <c r="A3061" s="37" t="str">
        <f t="shared" si="141"/>
        <v>LEGROW5.5</v>
      </c>
      <c r="B3061" s="37">
        <f>VLOOKUP(L3061,Mapping!D:F,3,0)</f>
        <v>5.5</v>
      </c>
      <c r="C3061" s="37" t="str">
        <f>VLOOKUP(L3061,Mapping!D:G,4,0)</f>
        <v>Ignore</v>
      </c>
      <c r="D3061" s="38">
        <f t="shared" si="142"/>
        <v>3.2742900000000001E-4</v>
      </c>
      <c r="E3061" s="38">
        <f t="shared" si="143"/>
        <v>-2.1787970000000001E-3</v>
      </c>
      <c r="F3061" s="37">
        <f>VLOOKUP(L3061,Mapping!D:H,5,0)</f>
        <v>0</v>
      </c>
      <c r="G3061" t="s">
        <v>562</v>
      </c>
      <c r="H3061" t="s">
        <v>308</v>
      </c>
      <c r="I3061" t="s">
        <v>311</v>
      </c>
      <c r="J3061">
        <v>460000</v>
      </c>
      <c r="K3061" t="s">
        <v>656</v>
      </c>
      <c r="L3061">
        <v>460143</v>
      </c>
      <c r="M3061">
        <v>0</v>
      </c>
      <c r="N3061" t="s">
        <v>730</v>
      </c>
      <c r="O3061" t="s">
        <v>565</v>
      </c>
      <c r="P3061">
        <v>-25062.26</v>
      </c>
      <c r="Q3061">
        <v>0</v>
      </c>
      <c r="R3061">
        <v>0</v>
      </c>
      <c r="S3061">
        <v>3274.29</v>
      </c>
      <c r="T3061">
        <v>-21787.97</v>
      </c>
      <c r="U3061">
        <v>0</v>
      </c>
      <c r="V3061">
        <v>-25062.26</v>
      </c>
      <c r="W3061">
        <v>0</v>
      </c>
      <c r="X3061">
        <v>0</v>
      </c>
      <c r="Y3061">
        <v>3274.29</v>
      </c>
      <c r="Z3061">
        <v>-21787.97</v>
      </c>
      <c r="AA3061">
        <v>0</v>
      </c>
    </row>
    <row r="3062" spans="1:27" ht="15" customHeight="1" x14ac:dyDescent="0.25">
      <c r="A3062" s="37" t="str">
        <f t="shared" si="141"/>
        <v>LEGROW5.5</v>
      </c>
      <c r="B3062" s="37">
        <f>VLOOKUP(L3062,Mapping!D:F,3,0)</f>
        <v>5.5</v>
      </c>
      <c r="C3062" s="37" t="str">
        <f>VLOOKUP(L3062,Mapping!D:G,4,0)</f>
        <v>Ignore</v>
      </c>
      <c r="D3062" s="38">
        <f t="shared" si="142"/>
        <v>-1.8935000000000001E-5</v>
      </c>
      <c r="E3062" s="38">
        <f t="shared" si="143"/>
        <v>-9.6445000000000002E-5</v>
      </c>
      <c r="F3062" s="37">
        <f>VLOOKUP(L3062,Mapping!D:H,5,0)</f>
        <v>0</v>
      </c>
      <c r="G3062" t="s">
        <v>562</v>
      </c>
      <c r="H3062" t="s">
        <v>308</v>
      </c>
      <c r="I3062" t="s">
        <v>311</v>
      </c>
      <c r="J3062">
        <v>460000</v>
      </c>
      <c r="K3062" t="s">
        <v>656</v>
      </c>
      <c r="L3062">
        <v>460144</v>
      </c>
      <c r="M3062">
        <v>0</v>
      </c>
      <c r="N3062" t="s">
        <v>734</v>
      </c>
      <c r="O3062" t="s">
        <v>565</v>
      </c>
      <c r="P3062">
        <v>-775.1</v>
      </c>
      <c r="Q3062">
        <v>0</v>
      </c>
      <c r="R3062">
        <v>-189.35</v>
      </c>
      <c r="S3062">
        <v>0</v>
      </c>
      <c r="T3062">
        <v>-964.45</v>
      </c>
      <c r="U3062">
        <v>0</v>
      </c>
      <c r="V3062">
        <v>-775.1</v>
      </c>
      <c r="W3062">
        <v>0</v>
      </c>
      <c r="X3062">
        <v>-189.35</v>
      </c>
      <c r="Y3062">
        <v>0</v>
      </c>
      <c r="Z3062">
        <v>-964.45</v>
      </c>
      <c r="AA3062">
        <v>0</v>
      </c>
    </row>
    <row r="3063" spans="1:27" ht="15" customHeight="1" x14ac:dyDescent="0.25">
      <c r="A3063" s="37" t="str">
        <f t="shared" si="141"/>
        <v>LEGROW5.3</v>
      </c>
      <c r="B3063" s="37">
        <f>VLOOKUP(L3063,Mapping!D:F,3,0)</f>
        <v>5.3</v>
      </c>
      <c r="C3063" s="37" t="str">
        <f>VLOOKUP(L3063,Mapping!D:G,4,0)</f>
        <v>Ignore</v>
      </c>
      <c r="D3063" s="38">
        <f t="shared" si="142"/>
        <v>-17.315674638999997</v>
      </c>
      <c r="E3063" s="38">
        <f t="shared" si="143"/>
        <v>-21.791118677</v>
      </c>
      <c r="F3063" s="37">
        <f>VLOOKUP(L3063,Mapping!D:H,5,0)</f>
        <v>0</v>
      </c>
      <c r="G3063" t="s">
        <v>562</v>
      </c>
      <c r="H3063" t="s">
        <v>308</v>
      </c>
      <c r="I3063" t="s">
        <v>311</v>
      </c>
      <c r="J3063">
        <v>510000</v>
      </c>
      <c r="K3063" t="s">
        <v>659</v>
      </c>
      <c r="L3063">
        <v>511100</v>
      </c>
      <c r="M3063">
        <v>0</v>
      </c>
      <c r="N3063" t="s">
        <v>696</v>
      </c>
      <c r="O3063" t="s">
        <v>565</v>
      </c>
      <c r="P3063">
        <v>-44754440.380000003</v>
      </c>
      <c r="Q3063">
        <v>0</v>
      </c>
      <c r="R3063">
        <v>-173156746.38999999</v>
      </c>
      <c r="S3063">
        <v>0</v>
      </c>
      <c r="T3063">
        <v>-217911186.77000001</v>
      </c>
      <c r="U3063">
        <v>0</v>
      </c>
      <c r="V3063">
        <v>-44754440.380000003</v>
      </c>
      <c r="W3063">
        <v>0</v>
      </c>
      <c r="X3063">
        <v>-173156746.38999999</v>
      </c>
      <c r="Y3063">
        <v>0</v>
      </c>
      <c r="Z3063">
        <v>-217911186.77000001</v>
      </c>
      <c r="AA3063">
        <v>0</v>
      </c>
    </row>
    <row r="3064" spans="1:27" ht="15" customHeight="1" x14ac:dyDescent="0.25">
      <c r="A3064" s="37" t="str">
        <f t="shared" si="141"/>
        <v>LEGROWIgnore</v>
      </c>
      <c r="B3064" s="37" t="str">
        <f>VLOOKUP(L3064,Mapping!D:F,3,0)</f>
        <v>Ignore</v>
      </c>
      <c r="C3064" s="37" t="str">
        <f>VLOOKUP(L3064,Mapping!D:G,4,0)</f>
        <v>Mirror</v>
      </c>
      <c r="D3064" s="38">
        <f t="shared" si="142"/>
        <v>0</v>
      </c>
      <c r="E3064" s="38">
        <f t="shared" si="143"/>
        <v>-1.6198659000000001E-2</v>
      </c>
      <c r="F3064" s="37">
        <f>VLOOKUP(L3064,Mapping!D:H,5,0)</f>
        <v>0</v>
      </c>
      <c r="G3064" t="s">
        <v>562</v>
      </c>
      <c r="H3064" t="s">
        <v>308</v>
      </c>
      <c r="I3064" t="s">
        <v>311</v>
      </c>
      <c r="J3064">
        <v>550000</v>
      </c>
      <c r="K3064" t="s">
        <v>666</v>
      </c>
      <c r="L3064">
        <v>553007</v>
      </c>
      <c r="M3064">
        <v>0</v>
      </c>
      <c r="N3064" t="s">
        <v>667</v>
      </c>
      <c r="O3064" t="s">
        <v>565</v>
      </c>
      <c r="P3064">
        <v>-161986.59</v>
      </c>
      <c r="Q3064">
        <v>0</v>
      </c>
      <c r="R3064">
        <v>0</v>
      </c>
      <c r="S3064">
        <v>0</v>
      </c>
      <c r="T3064">
        <v>-161986.59</v>
      </c>
      <c r="U3064">
        <v>0</v>
      </c>
      <c r="V3064">
        <v>-161986.59</v>
      </c>
      <c r="W3064">
        <v>0</v>
      </c>
      <c r="X3064">
        <v>0</v>
      </c>
      <c r="Y3064">
        <v>0</v>
      </c>
      <c r="Z3064">
        <v>-161986.59</v>
      </c>
      <c r="AA3064">
        <v>0</v>
      </c>
    </row>
    <row r="3065" spans="1:27" ht="15" customHeight="1" x14ac:dyDescent="0.25">
      <c r="A3065" s="37" t="str">
        <f t="shared" si="141"/>
        <v>LEGROWIgnore</v>
      </c>
      <c r="B3065" s="37" t="str">
        <f>VLOOKUP(L3065,Mapping!D:F,3,0)</f>
        <v>Ignore</v>
      </c>
      <c r="C3065" s="37" t="str">
        <f>VLOOKUP(L3065,Mapping!D:G,4,0)</f>
        <v>Mirror</v>
      </c>
      <c r="D3065" s="38">
        <f t="shared" si="142"/>
        <v>-2.148896E-3</v>
      </c>
      <c r="E3065" s="38">
        <f t="shared" si="143"/>
        <v>-3.6617160000000002E-3</v>
      </c>
      <c r="F3065" s="37">
        <f>VLOOKUP(L3065,Mapping!D:H,5,0)</f>
        <v>0</v>
      </c>
      <c r="G3065" t="s">
        <v>562</v>
      </c>
      <c r="H3065" t="s">
        <v>308</v>
      </c>
      <c r="I3065" t="s">
        <v>311</v>
      </c>
      <c r="J3065">
        <v>550000</v>
      </c>
      <c r="K3065" t="s">
        <v>666</v>
      </c>
      <c r="L3065">
        <v>553020</v>
      </c>
      <c r="M3065">
        <v>0</v>
      </c>
      <c r="N3065" t="s">
        <v>1284</v>
      </c>
      <c r="O3065" t="s">
        <v>565</v>
      </c>
      <c r="P3065">
        <v>-15128.2</v>
      </c>
      <c r="Q3065">
        <v>0</v>
      </c>
      <c r="R3065">
        <v>-21488.959999999999</v>
      </c>
      <c r="S3065">
        <v>0</v>
      </c>
      <c r="T3065">
        <v>-36617.160000000003</v>
      </c>
      <c r="U3065">
        <v>0</v>
      </c>
      <c r="V3065">
        <v>-15128.2</v>
      </c>
      <c r="W3065">
        <v>0</v>
      </c>
      <c r="X3065">
        <v>-21488.959999999999</v>
      </c>
      <c r="Y3065">
        <v>0</v>
      </c>
      <c r="Z3065">
        <v>-36617.160000000003</v>
      </c>
      <c r="AA3065">
        <v>0</v>
      </c>
    </row>
    <row r="3066" spans="1:27" ht="15" customHeight="1" x14ac:dyDescent="0.25">
      <c r="A3066" s="37" t="str">
        <f t="shared" si="141"/>
        <v>LEGROWIgnore</v>
      </c>
      <c r="B3066" s="37" t="str">
        <f>VLOOKUP(L3066,Mapping!D:F,3,0)</f>
        <v>Ignore</v>
      </c>
      <c r="C3066" s="37" t="str">
        <f>VLOOKUP(L3066,Mapping!D:G,4,0)</f>
        <v>Mirror</v>
      </c>
      <c r="D3066" s="38">
        <f t="shared" si="142"/>
        <v>-1.3643154000000001E-2</v>
      </c>
      <c r="E3066" s="38">
        <f t="shared" si="143"/>
        <v>-1.3643154000000001E-2</v>
      </c>
      <c r="F3066" s="37">
        <f>VLOOKUP(L3066,Mapping!D:H,5,0)</f>
        <v>0</v>
      </c>
      <c r="G3066" t="s">
        <v>562</v>
      </c>
      <c r="H3066" t="s">
        <v>308</v>
      </c>
      <c r="I3066" t="s">
        <v>311</v>
      </c>
      <c r="J3066">
        <v>550000</v>
      </c>
      <c r="K3066" t="s">
        <v>666</v>
      </c>
      <c r="L3066">
        <v>553105</v>
      </c>
      <c r="M3066">
        <v>0</v>
      </c>
      <c r="N3066" t="s">
        <v>668</v>
      </c>
      <c r="O3066" t="s">
        <v>565</v>
      </c>
      <c r="P3066">
        <v>0</v>
      </c>
      <c r="Q3066">
        <v>0</v>
      </c>
      <c r="R3066">
        <v>-136431.54</v>
      </c>
      <c r="S3066">
        <v>0</v>
      </c>
      <c r="T3066">
        <v>-136431.54</v>
      </c>
      <c r="U3066">
        <v>0</v>
      </c>
      <c r="V3066">
        <v>0</v>
      </c>
      <c r="W3066">
        <v>0</v>
      </c>
      <c r="X3066">
        <v>-136431.54</v>
      </c>
      <c r="Y3066">
        <v>0</v>
      </c>
      <c r="Z3066">
        <v>-136431.54</v>
      </c>
      <c r="AA3066">
        <v>0</v>
      </c>
    </row>
    <row r="3067" spans="1:27" ht="15" customHeight="1" x14ac:dyDescent="0.25">
      <c r="A3067" s="37" t="str">
        <f t="shared" si="141"/>
        <v>LEGROWIgnore</v>
      </c>
      <c r="B3067" s="37" t="str">
        <f>VLOOKUP(L3067,Mapping!D:F,3,0)</f>
        <v>Ignore</v>
      </c>
      <c r="C3067" s="37" t="str">
        <f>VLOOKUP(L3067,Mapping!D:G,4,0)</f>
        <v>Mirror</v>
      </c>
      <c r="D3067" s="38">
        <f t="shared" si="142"/>
        <v>-0.13555867599999999</v>
      </c>
      <c r="E3067" s="38">
        <f t="shared" si="143"/>
        <v>-0.17946296299999998</v>
      </c>
      <c r="F3067" s="37">
        <f>VLOOKUP(L3067,Mapping!D:H,5,0)</f>
        <v>0</v>
      </c>
      <c r="G3067" t="s">
        <v>562</v>
      </c>
      <c r="H3067" t="s">
        <v>308</v>
      </c>
      <c r="I3067" t="s">
        <v>311</v>
      </c>
      <c r="J3067">
        <v>550000</v>
      </c>
      <c r="K3067" t="s">
        <v>666</v>
      </c>
      <c r="L3067">
        <v>553107</v>
      </c>
      <c r="M3067">
        <v>0</v>
      </c>
      <c r="N3067" t="s">
        <v>669</v>
      </c>
      <c r="O3067" t="s">
        <v>565</v>
      </c>
      <c r="P3067">
        <v>-439042.87</v>
      </c>
      <c r="Q3067">
        <v>0</v>
      </c>
      <c r="R3067">
        <v>-1355586.76</v>
      </c>
      <c r="S3067">
        <v>0</v>
      </c>
      <c r="T3067">
        <v>-1794629.63</v>
      </c>
      <c r="U3067">
        <v>0</v>
      </c>
      <c r="V3067">
        <v>-439042.87</v>
      </c>
      <c r="W3067">
        <v>0</v>
      </c>
      <c r="X3067">
        <v>-1355586.76</v>
      </c>
      <c r="Y3067">
        <v>0</v>
      </c>
      <c r="Z3067">
        <v>-1794629.63</v>
      </c>
      <c r="AA3067">
        <v>0</v>
      </c>
    </row>
    <row r="3068" spans="1:27" ht="15" customHeight="1" x14ac:dyDescent="0.25">
      <c r="A3068" s="37" t="str">
        <f t="shared" si="141"/>
        <v>LEGROWIgnore</v>
      </c>
      <c r="B3068" s="37" t="str">
        <f>VLOOKUP(L3068,Mapping!D:F,3,0)</f>
        <v>Ignore</v>
      </c>
      <c r="C3068" s="37" t="str">
        <f>VLOOKUP(L3068,Mapping!D:G,4,0)</f>
        <v>Mirror</v>
      </c>
      <c r="D3068" s="38">
        <f t="shared" si="142"/>
        <v>1.6753442679999999</v>
      </c>
      <c r="E3068" s="38">
        <f t="shared" si="143"/>
        <v>2.2261097969999999</v>
      </c>
      <c r="F3068" s="37">
        <f>VLOOKUP(L3068,Mapping!D:H,5,0)</f>
        <v>0</v>
      </c>
      <c r="G3068" t="s">
        <v>562</v>
      </c>
      <c r="H3068" t="s">
        <v>308</v>
      </c>
      <c r="I3068" t="s">
        <v>311</v>
      </c>
      <c r="J3068">
        <v>550000</v>
      </c>
      <c r="K3068" t="s">
        <v>666</v>
      </c>
      <c r="L3068">
        <v>553111</v>
      </c>
      <c r="M3068">
        <v>0</v>
      </c>
      <c r="N3068" t="s">
        <v>670</v>
      </c>
      <c r="O3068" t="s">
        <v>565</v>
      </c>
      <c r="P3068">
        <v>0</v>
      </c>
      <c r="Q3068">
        <v>5507655.29</v>
      </c>
      <c r="R3068">
        <v>0</v>
      </c>
      <c r="S3068">
        <v>16753442.68</v>
      </c>
      <c r="T3068">
        <v>0</v>
      </c>
      <c r="U3068">
        <v>22261097.969999999</v>
      </c>
      <c r="V3068">
        <v>0</v>
      </c>
      <c r="W3068">
        <v>5507655.29</v>
      </c>
      <c r="X3068">
        <v>0</v>
      </c>
      <c r="Y3068">
        <v>16753442.68</v>
      </c>
      <c r="Z3068">
        <v>0</v>
      </c>
      <c r="AA3068">
        <v>22261097.969999999</v>
      </c>
    </row>
    <row r="3069" spans="1:27" ht="15" customHeight="1" x14ac:dyDescent="0.25">
      <c r="A3069" s="37" t="str">
        <f t="shared" si="141"/>
        <v>LEGROWIgnore</v>
      </c>
      <c r="B3069" s="37" t="str">
        <f>VLOOKUP(L3069,Mapping!D:F,3,0)</f>
        <v>Ignore</v>
      </c>
      <c r="C3069" s="37" t="str">
        <f>VLOOKUP(L3069,Mapping!D:G,4,0)</f>
        <v>Mirror</v>
      </c>
      <c r="D3069" s="38">
        <f t="shared" si="142"/>
        <v>-3.7401840000000006E-3</v>
      </c>
      <c r="E3069" s="38">
        <f t="shared" si="143"/>
        <v>-2.7689864000000002E-2</v>
      </c>
      <c r="F3069" s="37">
        <f>VLOOKUP(L3069,Mapping!D:H,5,0)</f>
        <v>0</v>
      </c>
      <c r="G3069" t="s">
        <v>562</v>
      </c>
      <c r="H3069" t="s">
        <v>308</v>
      </c>
      <c r="I3069" t="s">
        <v>311</v>
      </c>
      <c r="J3069">
        <v>550000</v>
      </c>
      <c r="K3069" t="s">
        <v>666</v>
      </c>
      <c r="L3069">
        <v>553117</v>
      </c>
      <c r="M3069">
        <v>0</v>
      </c>
      <c r="N3069" t="s">
        <v>1285</v>
      </c>
      <c r="O3069" t="s">
        <v>565</v>
      </c>
      <c r="P3069">
        <v>-239496.8</v>
      </c>
      <c r="Q3069">
        <v>0</v>
      </c>
      <c r="R3069">
        <v>-37401.840000000004</v>
      </c>
      <c r="S3069">
        <v>0</v>
      </c>
      <c r="T3069">
        <v>-276898.64</v>
      </c>
      <c r="U3069">
        <v>0</v>
      </c>
      <c r="V3069">
        <v>-239496.8</v>
      </c>
      <c r="W3069">
        <v>0</v>
      </c>
      <c r="X3069">
        <v>-37401.840000000004</v>
      </c>
      <c r="Y3069">
        <v>0</v>
      </c>
      <c r="Z3069">
        <v>-276898.64</v>
      </c>
      <c r="AA3069">
        <v>0</v>
      </c>
    </row>
    <row r="3070" spans="1:27" ht="15" customHeight="1" x14ac:dyDescent="0.25">
      <c r="A3070" s="37" t="str">
        <f t="shared" si="141"/>
        <v>LEGROW6.1a</v>
      </c>
      <c r="B3070" s="37" t="str">
        <f>VLOOKUP(L3070,Mapping!D:F,3,0)</f>
        <v>6.1a</v>
      </c>
      <c r="C3070" s="37" t="str">
        <f>VLOOKUP(L3070,Mapping!D:G,4,0)</f>
        <v>Accrual</v>
      </c>
      <c r="D3070" s="38">
        <f t="shared" si="142"/>
        <v>-1.0011798999999999</v>
      </c>
      <c r="E3070" s="38">
        <f t="shared" si="143"/>
        <v>-2.4823329589999998</v>
      </c>
      <c r="F3070" s="37">
        <f>VLOOKUP(L3070,Mapping!D:H,5,0)</f>
        <v>0</v>
      </c>
      <c r="G3070" t="s">
        <v>562</v>
      </c>
      <c r="H3070" t="s">
        <v>308</v>
      </c>
      <c r="I3070" t="s">
        <v>311</v>
      </c>
      <c r="J3070">
        <v>550000</v>
      </c>
      <c r="K3070" t="s">
        <v>666</v>
      </c>
      <c r="L3070">
        <v>553128</v>
      </c>
      <c r="M3070">
        <v>0</v>
      </c>
      <c r="N3070" t="s">
        <v>831</v>
      </c>
      <c r="O3070" t="s">
        <v>565</v>
      </c>
      <c r="P3070">
        <v>-14811530.59</v>
      </c>
      <c r="Q3070">
        <v>0</v>
      </c>
      <c r="R3070">
        <v>-10011799</v>
      </c>
      <c r="S3070">
        <v>0</v>
      </c>
      <c r="T3070">
        <v>-24823329.59</v>
      </c>
      <c r="U3070">
        <v>0</v>
      </c>
      <c r="V3070">
        <v>-14811530.59</v>
      </c>
      <c r="W3070">
        <v>0</v>
      </c>
      <c r="X3070">
        <v>-10011799</v>
      </c>
      <c r="Y3070">
        <v>0</v>
      </c>
      <c r="Z3070">
        <v>-24823329.59</v>
      </c>
      <c r="AA3070">
        <v>0</v>
      </c>
    </row>
    <row r="3071" spans="1:27" ht="15" customHeight="1" x14ac:dyDescent="0.25">
      <c r="A3071" s="37" t="str">
        <f t="shared" si="141"/>
        <v>LEGROW6.1a</v>
      </c>
      <c r="B3071" s="37" t="str">
        <f>VLOOKUP(L3071,Mapping!D:F,3,0)</f>
        <v>6.1a</v>
      </c>
      <c r="C3071" s="37" t="str">
        <f>VLOOKUP(L3071,Mapping!D:G,4,0)</f>
        <v>Accrual</v>
      </c>
      <c r="D3071" s="38">
        <f t="shared" si="142"/>
        <v>-1.1849480999999999</v>
      </c>
      <c r="E3071" s="38">
        <f t="shared" si="143"/>
        <v>-2.9328205999999999</v>
      </c>
      <c r="F3071" s="37">
        <f>VLOOKUP(L3071,Mapping!D:H,5,0)</f>
        <v>0</v>
      </c>
      <c r="G3071" t="s">
        <v>562</v>
      </c>
      <c r="H3071" t="s">
        <v>308</v>
      </c>
      <c r="I3071" t="s">
        <v>311</v>
      </c>
      <c r="J3071">
        <v>550000</v>
      </c>
      <c r="K3071" t="s">
        <v>666</v>
      </c>
      <c r="L3071">
        <v>553130</v>
      </c>
      <c r="M3071">
        <v>0</v>
      </c>
      <c r="N3071" t="s">
        <v>2254</v>
      </c>
      <c r="O3071" t="s">
        <v>565</v>
      </c>
      <c r="P3071">
        <v>-17478725</v>
      </c>
      <c r="Q3071">
        <v>0</v>
      </c>
      <c r="R3071">
        <v>-11849481</v>
      </c>
      <c r="S3071">
        <v>0</v>
      </c>
      <c r="T3071">
        <v>-29328206</v>
      </c>
      <c r="U3071">
        <v>0</v>
      </c>
      <c r="V3071">
        <v>-17478725</v>
      </c>
      <c r="W3071">
        <v>0</v>
      </c>
      <c r="X3071">
        <v>-11849481</v>
      </c>
      <c r="Y3071">
        <v>0</v>
      </c>
      <c r="Z3071">
        <v>-29328206</v>
      </c>
      <c r="AA3071">
        <v>0</v>
      </c>
    </row>
    <row r="3072" spans="1:27" ht="15" customHeight="1" x14ac:dyDescent="0.25">
      <c r="A3072" s="37" t="str">
        <f t="shared" si="141"/>
        <v>LEGROW6.3</v>
      </c>
      <c r="B3072" s="37">
        <f>VLOOKUP(L3072,Mapping!D:F,3,0)</f>
        <v>6.3</v>
      </c>
      <c r="C3072" s="37" t="str">
        <f>VLOOKUP(L3072,Mapping!D:G,4,0)</f>
        <v>Mirror</v>
      </c>
      <c r="D3072" s="38">
        <f t="shared" si="142"/>
        <v>-1.3942806E-2</v>
      </c>
      <c r="E3072" s="38">
        <f t="shared" si="143"/>
        <v>-2.5149971E-2</v>
      </c>
      <c r="F3072" s="37">
        <f>VLOOKUP(L3072,Mapping!D:H,5,0)</f>
        <v>0</v>
      </c>
      <c r="G3072" t="s">
        <v>562</v>
      </c>
      <c r="H3072" t="s">
        <v>308</v>
      </c>
      <c r="I3072" t="s">
        <v>311</v>
      </c>
      <c r="J3072">
        <v>550000</v>
      </c>
      <c r="K3072" t="s">
        <v>666</v>
      </c>
      <c r="L3072">
        <v>553131</v>
      </c>
      <c r="M3072">
        <v>0</v>
      </c>
      <c r="N3072" t="s">
        <v>671</v>
      </c>
      <c r="O3072" t="s">
        <v>565</v>
      </c>
      <c r="P3072">
        <v>-112071.65</v>
      </c>
      <c r="Q3072">
        <v>0</v>
      </c>
      <c r="R3072">
        <v>-139428.06</v>
      </c>
      <c r="S3072">
        <v>0</v>
      </c>
      <c r="T3072">
        <v>-251499.71</v>
      </c>
      <c r="U3072">
        <v>0</v>
      </c>
      <c r="V3072">
        <v>-112071.65</v>
      </c>
      <c r="W3072">
        <v>0</v>
      </c>
      <c r="X3072">
        <v>-139428.06</v>
      </c>
      <c r="Y3072">
        <v>0</v>
      </c>
      <c r="Z3072">
        <v>-251499.71</v>
      </c>
      <c r="AA3072">
        <v>0</v>
      </c>
    </row>
    <row r="3073" spans="1:27" ht="15" customHeight="1" x14ac:dyDescent="0.25">
      <c r="A3073" s="37" t="str">
        <f t="shared" si="141"/>
        <v>LEGROW6.1a</v>
      </c>
      <c r="B3073" s="37" t="str">
        <f>VLOOKUP(L3073,Mapping!D:F,3,0)</f>
        <v>6.1a</v>
      </c>
      <c r="C3073" s="37" t="str">
        <f>VLOOKUP(L3073,Mapping!D:G,4,0)</f>
        <v>Accrual</v>
      </c>
      <c r="D3073" s="38">
        <f t="shared" si="142"/>
        <v>0</v>
      </c>
      <c r="E3073" s="38">
        <f t="shared" si="143"/>
        <v>-1.234672E-3</v>
      </c>
      <c r="F3073" s="37">
        <f>VLOOKUP(L3073,Mapping!D:H,5,0)</f>
        <v>0</v>
      </c>
      <c r="G3073" t="s">
        <v>562</v>
      </c>
      <c r="H3073" t="s">
        <v>308</v>
      </c>
      <c r="I3073" t="s">
        <v>311</v>
      </c>
      <c r="J3073">
        <v>550000</v>
      </c>
      <c r="K3073" t="s">
        <v>666</v>
      </c>
      <c r="L3073">
        <v>553140</v>
      </c>
      <c r="M3073">
        <v>0</v>
      </c>
      <c r="N3073" t="s">
        <v>2256</v>
      </c>
      <c r="O3073" t="s">
        <v>565</v>
      </c>
      <c r="P3073">
        <v>-12346.72</v>
      </c>
      <c r="Q3073">
        <v>0</v>
      </c>
      <c r="R3073">
        <v>0</v>
      </c>
      <c r="S3073">
        <v>0</v>
      </c>
      <c r="T3073">
        <v>-12346.72</v>
      </c>
      <c r="U3073">
        <v>0</v>
      </c>
      <c r="V3073">
        <v>-12346.72</v>
      </c>
      <c r="W3073">
        <v>0</v>
      </c>
      <c r="X3073">
        <v>0</v>
      </c>
      <c r="Y3073">
        <v>0</v>
      </c>
      <c r="Z3073">
        <v>-12346.72</v>
      </c>
      <c r="AA3073">
        <v>0</v>
      </c>
    </row>
    <row r="3074" spans="1:27" ht="15" customHeight="1" x14ac:dyDescent="0.25">
      <c r="A3074" s="37" t="str">
        <f t="shared" si="141"/>
        <v>LEGROWIgnore</v>
      </c>
      <c r="B3074" s="37" t="str">
        <f>VLOOKUP(L3074,Mapping!D:F,3,0)</f>
        <v>Ignore</v>
      </c>
      <c r="C3074" s="37" t="str">
        <f>VLOOKUP(L3074,Mapping!D:G,4,0)</f>
        <v>Mirror</v>
      </c>
      <c r="D3074" s="38">
        <f t="shared" si="142"/>
        <v>-1.1533599E-2</v>
      </c>
      <c r="E3074" s="38">
        <f t="shared" si="143"/>
        <v>-1.6594073000000001E-2</v>
      </c>
      <c r="F3074" s="37">
        <f>VLOOKUP(L3074,Mapping!D:H,5,0)</f>
        <v>0</v>
      </c>
      <c r="G3074" t="s">
        <v>562</v>
      </c>
      <c r="H3074" t="s">
        <v>308</v>
      </c>
      <c r="I3074" t="s">
        <v>311</v>
      </c>
      <c r="J3074">
        <v>550000</v>
      </c>
      <c r="K3074" t="s">
        <v>666</v>
      </c>
      <c r="L3074">
        <v>553141</v>
      </c>
      <c r="M3074">
        <v>0</v>
      </c>
      <c r="N3074" t="s">
        <v>672</v>
      </c>
      <c r="O3074" t="s">
        <v>565</v>
      </c>
      <c r="P3074">
        <v>-50604.74</v>
      </c>
      <c r="Q3074">
        <v>0</v>
      </c>
      <c r="R3074">
        <v>-115335.99</v>
      </c>
      <c r="S3074">
        <v>0</v>
      </c>
      <c r="T3074">
        <v>-165940.73000000001</v>
      </c>
      <c r="U3074">
        <v>0</v>
      </c>
      <c r="V3074">
        <v>-50604.74</v>
      </c>
      <c r="W3074">
        <v>0</v>
      </c>
      <c r="X3074">
        <v>-115335.99</v>
      </c>
      <c r="Y3074">
        <v>0</v>
      </c>
      <c r="Z3074">
        <v>-165940.73000000001</v>
      </c>
      <c r="AA3074">
        <v>0</v>
      </c>
    </row>
    <row r="3075" spans="1:27" ht="15" customHeight="1" x14ac:dyDescent="0.25">
      <c r="A3075" s="37" t="str">
        <f t="shared" si="141"/>
        <v>LEGROWIgnore</v>
      </c>
      <c r="B3075" s="37" t="str">
        <f>VLOOKUP(L3075,Mapping!D:F,3,0)</f>
        <v>Ignore</v>
      </c>
      <c r="C3075" s="37" t="str">
        <f>VLOOKUP(L3075,Mapping!D:G,4,0)</f>
        <v>Mirror</v>
      </c>
      <c r="D3075" s="38">
        <f t="shared" si="142"/>
        <v>-9.2211800000000007E-3</v>
      </c>
      <c r="E3075" s="38">
        <f t="shared" si="143"/>
        <v>-1.3735448000000001E-2</v>
      </c>
      <c r="F3075" s="37">
        <f>VLOOKUP(L3075,Mapping!D:H,5,0)</f>
        <v>0</v>
      </c>
      <c r="G3075" t="s">
        <v>562</v>
      </c>
      <c r="H3075" t="s">
        <v>308</v>
      </c>
      <c r="I3075" t="s">
        <v>311</v>
      </c>
      <c r="J3075">
        <v>550000</v>
      </c>
      <c r="K3075" t="s">
        <v>666</v>
      </c>
      <c r="L3075">
        <v>553147</v>
      </c>
      <c r="M3075">
        <v>0</v>
      </c>
      <c r="N3075" t="s">
        <v>951</v>
      </c>
      <c r="O3075" t="s">
        <v>565</v>
      </c>
      <c r="P3075">
        <v>-45142.68</v>
      </c>
      <c r="Q3075">
        <v>0</v>
      </c>
      <c r="R3075">
        <v>-92211.8</v>
      </c>
      <c r="S3075">
        <v>0</v>
      </c>
      <c r="T3075">
        <v>-137354.48000000001</v>
      </c>
      <c r="U3075">
        <v>0</v>
      </c>
      <c r="V3075">
        <v>-45142.68</v>
      </c>
      <c r="W3075">
        <v>0</v>
      </c>
      <c r="X3075">
        <v>-92211.8</v>
      </c>
      <c r="Y3075">
        <v>0</v>
      </c>
      <c r="Z3075">
        <v>-137354.48000000001</v>
      </c>
      <c r="AA3075">
        <v>0</v>
      </c>
    </row>
    <row r="3076" spans="1:27" ht="15" customHeight="1" x14ac:dyDescent="0.25">
      <c r="A3076" s="37" t="str">
        <f t="shared" ref="A3076:A3139" si="144">H3076&amp;B3076</f>
        <v>LEGROW6.1a</v>
      </c>
      <c r="B3076" s="37" t="str">
        <f>VLOOKUP(L3076,Mapping!D:F,3,0)</f>
        <v>6.1a</v>
      </c>
      <c r="C3076" s="37" t="str">
        <f>VLOOKUP(L3076,Mapping!D:G,4,0)</f>
        <v>Accrual</v>
      </c>
      <c r="D3076" s="38">
        <f t="shared" ref="D3076:D3139" si="145">(X3076+Y3076)/10000000</f>
        <v>-7.1180182999999994E-2</v>
      </c>
      <c r="E3076" s="38">
        <f t="shared" ref="E3076:E3139" si="146">(Z3076+AA3076)/10000000</f>
        <v>-0.14624894899999999</v>
      </c>
      <c r="F3076" s="37">
        <f>VLOOKUP(L3076,Mapping!D:H,5,0)</f>
        <v>0</v>
      </c>
      <c r="G3076" t="s">
        <v>562</v>
      </c>
      <c r="H3076" t="s">
        <v>308</v>
      </c>
      <c r="I3076" t="s">
        <v>311</v>
      </c>
      <c r="J3076">
        <v>550000</v>
      </c>
      <c r="K3076" t="s">
        <v>666</v>
      </c>
      <c r="L3076">
        <v>553171</v>
      </c>
      <c r="M3076">
        <v>0</v>
      </c>
      <c r="N3076" t="s">
        <v>673</v>
      </c>
      <c r="O3076" t="s">
        <v>565</v>
      </c>
      <c r="P3076">
        <v>-750687.66</v>
      </c>
      <c r="Q3076">
        <v>0</v>
      </c>
      <c r="R3076">
        <v>-711801.83</v>
      </c>
      <c r="S3076">
        <v>0</v>
      </c>
      <c r="T3076">
        <v>-1462489.49</v>
      </c>
      <c r="U3076">
        <v>0</v>
      </c>
      <c r="V3076">
        <v>-750687.66</v>
      </c>
      <c r="W3076">
        <v>0</v>
      </c>
      <c r="X3076">
        <v>-711801.83</v>
      </c>
      <c r="Y3076">
        <v>0</v>
      </c>
      <c r="Z3076">
        <v>-1462489.49</v>
      </c>
      <c r="AA3076">
        <v>0</v>
      </c>
    </row>
    <row r="3077" spans="1:27" ht="15" customHeight="1" x14ac:dyDescent="0.25">
      <c r="A3077" s="37" t="str">
        <f t="shared" si="144"/>
        <v>LEGROW6.1a</v>
      </c>
      <c r="B3077" s="37" t="str">
        <f>VLOOKUP(L3077,Mapping!D:F,3,0)</f>
        <v>6.1a</v>
      </c>
      <c r="C3077" s="37" t="str">
        <f>VLOOKUP(L3077,Mapping!D:G,4,0)</f>
        <v>Accrual</v>
      </c>
      <c r="D3077" s="38">
        <f t="shared" si="145"/>
        <v>-1.2244180000000001E-3</v>
      </c>
      <c r="E3077" s="38">
        <f t="shared" si="146"/>
        <v>-3.0349209999999999E-3</v>
      </c>
      <c r="F3077" s="37">
        <f>VLOOKUP(L3077,Mapping!D:H,5,0)</f>
        <v>0</v>
      </c>
      <c r="G3077" t="s">
        <v>562</v>
      </c>
      <c r="H3077" t="s">
        <v>308</v>
      </c>
      <c r="I3077" t="s">
        <v>311</v>
      </c>
      <c r="J3077">
        <v>550000</v>
      </c>
      <c r="K3077" t="s">
        <v>666</v>
      </c>
      <c r="L3077">
        <v>553176</v>
      </c>
      <c r="M3077">
        <v>0</v>
      </c>
      <c r="N3077" t="s">
        <v>674</v>
      </c>
      <c r="O3077" t="s">
        <v>565</v>
      </c>
      <c r="P3077">
        <v>-18105.03</v>
      </c>
      <c r="Q3077">
        <v>0</v>
      </c>
      <c r="R3077">
        <v>-12244.18</v>
      </c>
      <c r="S3077">
        <v>0</v>
      </c>
      <c r="T3077">
        <v>-30349.21</v>
      </c>
      <c r="U3077">
        <v>0</v>
      </c>
      <c r="V3077">
        <v>-18105.03</v>
      </c>
      <c r="W3077">
        <v>0</v>
      </c>
      <c r="X3077">
        <v>-12244.18</v>
      </c>
      <c r="Y3077">
        <v>0</v>
      </c>
      <c r="Z3077">
        <v>-30349.21</v>
      </c>
      <c r="AA3077">
        <v>0</v>
      </c>
    </row>
    <row r="3078" spans="1:27" ht="15" customHeight="1" x14ac:dyDescent="0.25">
      <c r="A3078" s="37" t="str">
        <f t="shared" si="144"/>
        <v>LEGROWIgnore</v>
      </c>
      <c r="B3078" s="37" t="str">
        <f>VLOOKUP(L3078,Mapping!D:F,3,0)</f>
        <v>Ignore</v>
      </c>
      <c r="C3078" s="37" t="str">
        <f>VLOOKUP(L3078,Mapping!D:G,4,0)</f>
        <v>Mirror</v>
      </c>
      <c r="D3078" s="38">
        <f t="shared" si="145"/>
        <v>-1.2983533300000001</v>
      </c>
      <c r="E3078" s="38">
        <f t="shared" si="146"/>
        <v>-1.7142517019999999</v>
      </c>
      <c r="F3078" s="37">
        <f>VLOOKUP(L3078,Mapping!D:H,5,0)</f>
        <v>0</v>
      </c>
      <c r="G3078" t="s">
        <v>562</v>
      </c>
      <c r="H3078" t="s">
        <v>308</v>
      </c>
      <c r="I3078" t="s">
        <v>311</v>
      </c>
      <c r="J3078">
        <v>550000</v>
      </c>
      <c r="K3078" t="s">
        <v>666</v>
      </c>
      <c r="L3078">
        <v>553180</v>
      </c>
      <c r="M3078">
        <v>0</v>
      </c>
      <c r="N3078" t="s">
        <v>675</v>
      </c>
      <c r="O3078" t="s">
        <v>565</v>
      </c>
      <c r="P3078">
        <v>-4158983.72</v>
      </c>
      <c r="Q3078">
        <v>0</v>
      </c>
      <c r="R3078">
        <v>-12983533.300000001</v>
      </c>
      <c r="S3078">
        <v>0</v>
      </c>
      <c r="T3078">
        <v>-17142517.02</v>
      </c>
      <c r="U3078">
        <v>0</v>
      </c>
      <c r="V3078">
        <v>-4158983.72</v>
      </c>
      <c r="W3078">
        <v>0</v>
      </c>
      <c r="X3078">
        <v>-12983533.300000001</v>
      </c>
      <c r="Y3078">
        <v>0</v>
      </c>
      <c r="Z3078">
        <v>-17142517.02</v>
      </c>
      <c r="AA3078">
        <v>0</v>
      </c>
    </row>
    <row r="3079" spans="1:27" ht="15" customHeight="1" x14ac:dyDescent="0.25">
      <c r="A3079" s="37" t="str">
        <f t="shared" si="144"/>
        <v>LEGROW6.1a</v>
      </c>
      <c r="B3079" s="37" t="str">
        <f>VLOOKUP(L3079,Mapping!D:F,3,0)</f>
        <v>6.1a</v>
      </c>
      <c r="C3079" s="37" t="str">
        <f>VLOOKUP(L3079,Mapping!D:G,4,0)</f>
        <v>Accrual</v>
      </c>
      <c r="D3079" s="38">
        <f t="shared" si="145"/>
        <v>-1.9964853010000001</v>
      </c>
      <c r="E3079" s="38">
        <f t="shared" si="146"/>
        <v>-4.1689274960000002</v>
      </c>
      <c r="F3079" s="37">
        <f>VLOOKUP(L3079,Mapping!D:H,5,0)</f>
        <v>0</v>
      </c>
      <c r="G3079" t="s">
        <v>562</v>
      </c>
      <c r="H3079" t="s">
        <v>308</v>
      </c>
      <c r="I3079" t="s">
        <v>311</v>
      </c>
      <c r="J3079">
        <v>550000</v>
      </c>
      <c r="K3079" t="s">
        <v>666</v>
      </c>
      <c r="L3079">
        <v>553190</v>
      </c>
      <c r="M3079">
        <v>0</v>
      </c>
      <c r="N3079" t="s">
        <v>676</v>
      </c>
      <c r="O3079" t="s">
        <v>565</v>
      </c>
      <c r="P3079">
        <v>-21724421.949999999</v>
      </c>
      <c r="Q3079">
        <v>0</v>
      </c>
      <c r="R3079">
        <v>-19964853.010000002</v>
      </c>
      <c r="S3079">
        <v>0</v>
      </c>
      <c r="T3079">
        <v>-41689274.960000001</v>
      </c>
      <c r="U3079">
        <v>0</v>
      </c>
      <c r="V3079">
        <v>-21724421.949999999</v>
      </c>
      <c r="W3079">
        <v>0</v>
      </c>
      <c r="X3079">
        <v>-19964853.010000002</v>
      </c>
      <c r="Y3079">
        <v>0</v>
      </c>
      <c r="Z3079">
        <v>-41689274.960000001</v>
      </c>
      <c r="AA3079">
        <v>0</v>
      </c>
    </row>
    <row r="3080" spans="1:27" ht="15" customHeight="1" x14ac:dyDescent="0.25">
      <c r="A3080" s="37" t="str">
        <f t="shared" si="144"/>
        <v>LEGROWIgnore</v>
      </c>
      <c r="B3080" s="37" t="str">
        <f>VLOOKUP(L3080,Mapping!D:F,3,0)</f>
        <v>Ignore</v>
      </c>
      <c r="C3080" s="37" t="str">
        <f>VLOOKUP(L3080,Mapping!D:G,4,0)</f>
        <v>Mirror</v>
      </c>
      <c r="D3080" s="38">
        <f t="shared" si="145"/>
        <v>0</v>
      </c>
      <c r="E3080" s="38">
        <f t="shared" si="146"/>
        <v>1.0000000000000001E-9</v>
      </c>
      <c r="F3080" s="37">
        <f>VLOOKUP(L3080,Mapping!D:H,5,0)</f>
        <v>0</v>
      </c>
      <c r="G3080" t="s">
        <v>562</v>
      </c>
      <c r="H3080" t="s">
        <v>308</v>
      </c>
      <c r="I3080" t="s">
        <v>311</v>
      </c>
      <c r="J3080">
        <v>550000</v>
      </c>
      <c r="K3080" t="s">
        <v>666</v>
      </c>
      <c r="L3080">
        <v>553197</v>
      </c>
      <c r="M3080">
        <v>0</v>
      </c>
      <c r="N3080" t="s">
        <v>677</v>
      </c>
      <c r="O3080" t="s">
        <v>565</v>
      </c>
      <c r="P3080">
        <v>0</v>
      </c>
      <c r="Q3080">
        <v>0.01</v>
      </c>
      <c r="R3080">
        <v>0</v>
      </c>
      <c r="S3080">
        <v>0</v>
      </c>
      <c r="T3080">
        <v>0</v>
      </c>
      <c r="U3080">
        <v>0.01</v>
      </c>
      <c r="V3080">
        <v>0</v>
      </c>
      <c r="W3080">
        <v>0.01</v>
      </c>
      <c r="X3080">
        <v>0</v>
      </c>
      <c r="Y3080">
        <v>0</v>
      </c>
      <c r="Z3080">
        <v>0</v>
      </c>
      <c r="AA3080">
        <v>0.01</v>
      </c>
    </row>
    <row r="3081" spans="1:27" ht="15" customHeight="1" x14ac:dyDescent="0.25">
      <c r="A3081" s="37" t="str">
        <f t="shared" si="144"/>
        <v>LEGROW6.1</v>
      </c>
      <c r="B3081" s="37">
        <f>VLOOKUP(L3081,Mapping!D:F,3,0)</f>
        <v>6.1</v>
      </c>
      <c r="C3081" s="37" t="str">
        <f>VLOOKUP(L3081,Mapping!D:G,4,0)</f>
        <v>Accrual</v>
      </c>
      <c r="D3081" s="38">
        <f t="shared" si="145"/>
        <v>-6.3339315450000004</v>
      </c>
      <c r="E3081" s="38">
        <f t="shared" si="146"/>
        <v>-12.949241949999999</v>
      </c>
      <c r="F3081" s="37">
        <f>VLOOKUP(L3081,Mapping!D:H,5,0)</f>
        <v>0</v>
      </c>
      <c r="G3081" t="s">
        <v>562</v>
      </c>
      <c r="H3081" t="s">
        <v>308</v>
      </c>
      <c r="I3081" t="s">
        <v>311</v>
      </c>
      <c r="J3081">
        <v>550000</v>
      </c>
      <c r="K3081" t="s">
        <v>666</v>
      </c>
      <c r="L3081">
        <v>553202</v>
      </c>
      <c r="M3081">
        <v>0</v>
      </c>
      <c r="N3081" t="s">
        <v>678</v>
      </c>
      <c r="O3081" t="s">
        <v>565</v>
      </c>
      <c r="P3081">
        <v>-66153104.049999997</v>
      </c>
      <c r="Q3081">
        <v>0</v>
      </c>
      <c r="R3081">
        <v>-63339315.450000003</v>
      </c>
      <c r="S3081">
        <v>0</v>
      </c>
      <c r="T3081">
        <v>-129492419.5</v>
      </c>
      <c r="U3081">
        <v>0</v>
      </c>
      <c r="V3081">
        <v>-66153104.049999997</v>
      </c>
      <c r="W3081">
        <v>0</v>
      </c>
      <c r="X3081">
        <v>-63339315.450000003</v>
      </c>
      <c r="Y3081">
        <v>0</v>
      </c>
      <c r="Z3081">
        <v>-129492419.5</v>
      </c>
      <c r="AA3081">
        <v>0</v>
      </c>
    </row>
    <row r="3082" spans="1:27" ht="15" customHeight="1" x14ac:dyDescent="0.25">
      <c r="A3082" s="37" t="str">
        <f t="shared" si="144"/>
        <v>LEGROW6.1a</v>
      </c>
      <c r="B3082" s="37" t="str">
        <f>VLOOKUP(L3082,Mapping!D:F,3,0)</f>
        <v>6.1a</v>
      </c>
      <c r="C3082" s="37" t="str">
        <f>VLOOKUP(L3082,Mapping!D:G,4,0)</f>
        <v>Accrual</v>
      </c>
      <c r="D3082" s="38">
        <f t="shared" si="145"/>
        <v>4.0630899999999999E-4</v>
      </c>
      <c r="E3082" s="38">
        <f t="shared" si="146"/>
        <v>7.3043869999999999E-3</v>
      </c>
      <c r="F3082" s="37">
        <f>VLOOKUP(L3082,Mapping!D:H,5,0)</f>
        <v>0</v>
      </c>
      <c r="G3082" t="s">
        <v>562</v>
      </c>
      <c r="H3082" t="s">
        <v>308</v>
      </c>
      <c r="I3082" t="s">
        <v>311</v>
      </c>
      <c r="J3082">
        <v>550000</v>
      </c>
      <c r="K3082" t="s">
        <v>666</v>
      </c>
      <c r="L3082">
        <v>553203</v>
      </c>
      <c r="M3082">
        <v>0</v>
      </c>
      <c r="N3082" t="s">
        <v>742</v>
      </c>
      <c r="O3082" t="s">
        <v>565</v>
      </c>
      <c r="P3082">
        <v>0</v>
      </c>
      <c r="Q3082">
        <v>68980.78</v>
      </c>
      <c r="R3082">
        <v>0</v>
      </c>
      <c r="S3082">
        <v>4063.09</v>
      </c>
      <c r="T3082">
        <v>0</v>
      </c>
      <c r="U3082">
        <v>73043.87</v>
      </c>
      <c r="V3082">
        <v>0</v>
      </c>
      <c r="W3082">
        <v>68980.78</v>
      </c>
      <c r="X3082">
        <v>0</v>
      </c>
      <c r="Y3082">
        <v>4063.09</v>
      </c>
      <c r="Z3082">
        <v>0</v>
      </c>
      <c r="AA3082">
        <v>73043.87</v>
      </c>
    </row>
    <row r="3083" spans="1:27" ht="15" customHeight="1" x14ac:dyDescent="0.25">
      <c r="A3083" s="37" t="str">
        <f t="shared" si="144"/>
        <v>LEGROW6.1</v>
      </c>
      <c r="B3083" s="37">
        <f>VLOOKUP(L3083,Mapping!D:F,3,0)</f>
        <v>6.1</v>
      </c>
      <c r="C3083" s="37" t="str">
        <f>VLOOKUP(L3083,Mapping!D:G,4,0)</f>
        <v>Accrual</v>
      </c>
      <c r="D3083" s="38">
        <f t="shared" si="145"/>
        <v>7.3794188819999995</v>
      </c>
      <c r="E3083" s="38">
        <f t="shared" si="146"/>
        <v>12.819679893</v>
      </c>
      <c r="F3083" s="37">
        <f>VLOOKUP(L3083,Mapping!D:H,5,0)</f>
        <v>0</v>
      </c>
      <c r="G3083" t="s">
        <v>562</v>
      </c>
      <c r="H3083" t="s">
        <v>308</v>
      </c>
      <c r="I3083" t="s">
        <v>311</v>
      </c>
      <c r="J3083">
        <v>550000</v>
      </c>
      <c r="K3083" t="s">
        <v>666</v>
      </c>
      <c r="L3083">
        <v>553208</v>
      </c>
      <c r="M3083">
        <v>0</v>
      </c>
      <c r="N3083" t="s">
        <v>679</v>
      </c>
      <c r="O3083" t="s">
        <v>565</v>
      </c>
      <c r="P3083">
        <v>0</v>
      </c>
      <c r="Q3083">
        <v>54402610.109999999</v>
      </c>
      <c r="R3083">
        <v>0</v>
      </c>
      <c r="S3083">
        <v>73794188.819999993</v>
      </c>
      <c r="T3083">
        <v>0</v>
      </c>
      <c r="U3083">
        <v>128196798.93000001</v>
      </c>
      <c r="V3083">
        <v>0</v>
      </c>
      <c r="W3083">
        <v>54402610.109999999</v>
      </c>
      <c r="X3083">
        <v>0</v>
      </c>
      <c r="Y3083">
        <v>73794188.819999993</v>
      </c>
      <c r="Z3083">
        <v>0</v>
      </c>
      <c r="AA3083">
        <v>128196798.93000001</v>
      </c>
    </row>
    <row r="3084" spans="1:27" ht="15" customHeight="1" x14ac:dyDescent="0.25">
      <c r="A3084" s="37" t="str">
        <f t="shared" si="144"/>
        <v>LEGROWIgnore</v>
      </c>
      <c r="B3084" s="37" t="str">
        <f>VLOOKUP(L3084,Mapping!D:F,3,0)</f>
        <v>Ignore</v>
      </c>
      <c r="C3084" s="37" t="str">
        <f>VLOOKUP(L3084,Mapping!D:G,4,0)</f>
        <v>Mirror</v>
      </c>
      <c r="D3084" s="38">
        <f t="shared" si="145"/>
        <v>-1.2269318E-2</v>
      </c>
      <c r="E3084" s="38">
        <f t="shared" si="146"/>
        <v>-1.2269318E-2</v>
      </c>
      <c r="F3084" s="37">
        <f>VLOOKUP(L3084,Mapping!D:H,5,0)</f>
        <v>0</v>
      </c>
      <c r="G3084" t="s">
        <v>562</v>
      </c>
      <c r="H3084" t="s">
        <v>308</v>
      </c>
      <c r="I3084" t="s">
        <v>311</v>
      </c>
      <c r="J3084">
        <v>550000</v>
      </c>
      <c r="K3084" t="s">
        <v>666</v>
      </c>
      <c r="L3084">
        <v>553213</v>
      </c>
      <c r="M3084">
        <v>0</v>
      </c>
      <c r="N3084" t="s">
        <v>680</v>
      </c>
      <c r="O3084" t="s">
        <v>565</v>
      </c>
      <c r="P3084">
        <v>0</v>
      </c>
      <c r="Q3084">
        <v>0</v>
      </c>
      <c r="R3084">
        <v>-122693.18</v>
      </c>
      <c r="S3084">
        <v>0</v>
      </c>
      <c r="T3084">
        <v>-122693.18</v>
      </c>
      <c r="U3084">
        <v>0</v>
      </c>
      <c r="V3084">
        <v>0</v>
      </c>
      <c r="W3084">
        <v>0</v>
      </c>
      <c r="X3084">
        <v>-122693.18</v>
      </c>
      <c r="Y3084">
        <v>0</v>
      </c>
      <c r="Z3084">
        <v>-122693.18</v>
      </c>
      <c r="AA3084">
        <v>0</v>
      </c>
    </row>
    <row r="3085" spans="1:27" ht="15" customHeight="1" x14ac:dyDescent="0.25">
      <c r="A3085" s="37" t="str">
        <f t="shared" si="144"/>
        <v>LEGROWIgnore</v>
      </c>
      <c r="B3085" s="37" t="str">
        <f>VLOOKUP(L3085,Mapping!D:F,3,0)</f>
        <v>Ignore</v>
      </c>
      <c r="C3085" s="37" t="str">
        <f>VLOOKUP(L3085,Mapping!D:G,4,0)</f>
        <v>Mirror</v>
      </c>
      <c r="D3085" s="38">
        <f t="shared" si="145"/>
        <v>-3.4497900000000003E-3</v>
      </c>
      <c r="E3085" s="38">
        <f t="shared" si="146"/>
        <v>-1.5515842000000002E-2</v>
      </c>
      <c r="F3085" s="37">
        <f>VLOOKUP(L3085,Mapping!D:H,5,0)</f>
        <v>0</v>
      </c>
      <c r="G3085" t="s">
        <v>562</v>
      </c>
      <c r="H3085" t="s">
        <v>308</v>
      </c>
      <c r="I3085" t="s">
        <v>311</v>
      </c>
      <c r="J3085">
        <v>550000</v>
      </c>
      <c r="K3085" t="s">
        <v>666</v>
      </c>
      <c r="L3085">
        <v>553219</v>
      </c>
      <c r="M3085">
        <v>0</v>
      </c>
      <c r="N3085" t="s">
        <v>865</v>
      </c>
      <c r="O3085" t="s">
        <v>565</v>
      </c>
      <c r="P3085">
        <v>-120660.52</v>
      </c>
      <c r="Q3085">
        <v>0</v>
      </c>
      <c r="R3085">
        <v>-34497.9</v>
      </c>
      <c r="S3085">
        <v>0</v>
      </c>
      <c r="T3085">
        <v>-155158.42000000001</v>
      </c>
      <c r="U3085">
        <v>0</v>
      </c>
      <c r="V3085">
        <v>-120660.52</v>
      </c>
      <c r="W3085">
        <v>0</v>
      </c>
      <c r="X3085">
        <v>-34497.9</v>
      </c>
      <c r="Y3085">
        <v>0</v>
      </c>
      <c r="Z3085">
        <v>-155158.42000000001</v>
      </c>
      <c r="AA3085">
        <v>0</v>
      </c>
    </row>
    <row r="3086" spans="1:27" ht="15" customHeight="1" x14ac:dyDescent="0.25">
      <c r="A3086" s="37" t="str">
        <f t="shared" si="144"/>
        <v>LEGROW6.1a</v>
      </c>
      <c r="B3086" s="37" t="str">
        <f>VLOOKUP(L3086,Mapping!D:F,3,0)</f>
        <v>6.1a</v>
      </c>
      <c r="C3086" s="37" t="str">
        <f>VLOOKUP(L3086,Mapping!D:G,4,0)</f>
        <v>Accrual</v>
      </c>
      <c r="D3086" s="38">
        <f t="shared" si="145"/>
        <v>4.0464480000000002E-3</v>
      </c>
      <c r="E3086" s="38">
        <f t="shared" si="146"/>
        <v>1.8106676999999998E-2</v>
      </c>
      <c r="F3086" s="37">
        <f>VLOOKUP(L3086,Mapping!D:H,5,0)</f>
        <v>0</v>
      </c>
      <c r="G3086" t="s">
        <v>562</v>
      </c>
      <c r="H3086" t="s">
        <v>308</v>
      </c>
      <c r="I3086" t="s">
        <v>311</v>
      </c>
      <c r="J3086">
        <v>550000</v>
      </c>
      <c r="K3086" t="s">
        <v>666</v>
      </c>
      <c r="L3086">
        <v>553274</v>
      </c>
      <c r="M3086">
        <v>0</v>
      </c>
      <c r="N3086" t="s">
        <v>731</v>
      </c>
      <c r="O3086" t="s">
        <v>565</v>
      </c>
      <c r="P3086">
        <v>0</v>
      </c>
      <c r="Q3086">
        <v>140602.29</v>
      </c>
      <c r="R3086">
        <v>0</v>
      </c>
      <c r="S3086">
        <v>40464.480000000003</v>
      </c>
      <c r="T3086">
        <v>0</v>
      </c>
      <c r="U3086">
        <v>181066.77</v>
      </c>
      <c r="V3086">
        <v>0</v>
      </c>
      <c r="W3086">
        <v>140602.29</v>
      </c>
      <c r="X3086">
        <v>0</v>
      </c>
      <c r="Y3086">
        <v>40464.480000000003</v>
      </c>
      <c r="Z3086">
        <v>0</v>
      </c>
      <c r="AA3086">
        <v>181066.77</v>
      </c>
    </row>
    <row r="3087" spans="1:27" ht="15" customHeight="1" x14ac:dyDescent="0.25">
      <c r="A3087" s="37" t="str">
        <f t="shared" si="144"/>
        <v>LEGROW6.1a</v>
      </c>
      <c r="B3087" s="37" t="str">
        <f>VLOOKUP(L3087,Mapping!D:F,3,0)</f>
        <v>6.1a</v>
      </c>
      <c r="C3087" s="37" t="str">
        <f>VLOOKUP(L3087,Mapping!D:G,4,0)</f>
        <v>Accrual</v>
      </c>
      <c r="D3087" s="38">
        <f t="shared" si="145"/>
        <v>-7.1180182999999994E-2</v>
      </c>
      <c r="E3087" s="38">
        <f t="shared" si="146"/>
        <v>-0.14624894899999999</v>
      </c>
      <c r="F3087" s="37">
        <f>VLOOKUP(L3087,Mapping!D:H,5,0)</f>
        <v>0</v>
      </c>
      <c r="G3087" t="s">
        <v>562</v>
      </c>
      <c r="H3087" t="s">
        <v>308</v>
      </c>
      <c r="I3087" t="s">
        <v>311</v>
      </c>
      <c r="J3087">
        <v>550000</v>
      </c>
      <c r="K3087" t="s">
        <v>666</v>
      </c>
      <c r="L3087">
        <v>554526</v>
      </c>
      <c r="M3087">
        <v>0</v>
      </c>
      <c r="N3087" t="s">
        <v>681</v>
      </c>
      <c r="O3087" t="s">
        <v>565</v>
      </c>
      <c r="P3087">
        <v>-750687.66</v>
      </c>
      <c r="Q3087">
        <v>0</v>
      </c>
      <c r="R3087">
        <v>-711801.83</v>
      </c>
      <c r="S3087">
        <v>0</v>
      </c>
      <c r="T3087">
        <v>-1462489.49</v>
      </c>
      <c r="U3087">
        <v>0</v>
      </c>
      <c r="V3087">
        <v>-750687.66</v>
      </c>
      <c r="W3087">
        <v>0</v>
      </c>
      <c r="X3087">
        <v>-711801.83</v>
      </c>
      <c r="Y3087">
        <v>0</v>
      </c>
      <c r="Z3087">
        <v>-1462489.49</v>
      </c>
      <c r="AA3087">
        <v>0</v>
      </c>
    </row>
    <row r="3088" spans="1:27" ht="15" customHeight="1" x14ac:dyDescent="0.25">
      <c r="A3088" s="37" t="str">
        <f t="shared" si="144"/>
        <v>LEGROWIgnore</v>
      </c>
      <c r="B3088" s="37" t="str">
        <f>VLOOKUP(L3088,Mapping!D:F,3,0)</f>
        <v>Ignore</v>
      </c>
      <c r="C3088" s="37" t="str">
        <f>VLOOKUP(L3088,Mapping!D:G,4,0)</f>
        <v>Mirror</v>
      </c>
      <c r="D3088" s="38">
        <f t="shared" si="145"/>
        <v>-0.11860980700000001</v>
      </c>
      <c r="E3088" s="38">
        <f t="shared" si="146"/>
        <v>-0.12227428</v>
      </c>
      <c r="F3088" s="37">
        <f>VLOOKUP(L3088,Mapping!D:H,5,0)</f>
        <v>0</v>
      </c>
      <c r="G3088" t="s">
        <v>562</v>
      </c>
      <c r="H3088" t="s">
        <v>308</v>
      </c>
      <c r="I3088" t="s">
        <v>311</v>
      </c>
      <c r="J3088">
        <v>550000</v>
      </c>
      <c r="K3088" t="s">
        <v>666</v>
      </c>
      <c r="L3088">
        <v>554527</v>
      </c>
      <c r="M3088">
        <v>0</v>
      </c>
      <c r="N3088" t="s">
        <v>682</v>
      </c>
      <c r="O3088" t="s">
        <v>565</v>
      </c>
      <c r="P3088">
        <v>-36644.730000000003</v>
      </c>
      <c r="Q3088">
        <v>0</v>
      </c>
      <c r="R3088">
        <v>-1186098.07</v>
      </c>
      <c r="S3088">
        <v>0</v>
      </c>
      <c r="T3088">
        <v>-1222742.8</v>
      </c>
      <c r="U3088">
        <v>0</v>
      </c>
      <c r="V3088">
        <v>-36644.730000000003</v>
      </c>
      <c r="W3088">
        <v>0</v>
      </c>
      <c r="X3088">
        <v>-1186098.07</v>
      </c>
      <c r="Y3088">
        <v>0</v>
      </c>
      <c r="Z3088">
        <v>-1222742.8</v>
      </c>
      <c r="AA3088">
        <v>0</v>
      </c>
    </row>
    <row r="3089" spans="1:27" ht="15" customHeight="1" x14ac:dyDescent="0.25">
      <c r="A3089" s="37" t="str">
        <f t="shared" si="144"/>
        <v>LEGROWIgnore</v>
      </c>
      <c r="B3089" s="37" t="str">
        <f>VLOOKUP(L3089,Mapping!D:F,3,0)</f>
        <v>Ignore</v>
      </c>
      <c r="C3089" s="37" t="str">
        <f>VLOOKUP(L3089,Mapping!D:G,4,0)</f>
        <v>Mirror</v>
      </c>
      <c r="D3089" s="38">
        <f t="shared" si="145"/>
        <v>-1.6276390000000004E-3</v>
      </c>
      <c r="E3089" s="38">
        <f t="shared" si="146"/>
        <v>-4.605194E-3</v>
      </c>
      <c r="F3089" s="37">
        <f>VLOOKUP(L3089,Mapping!D:H,5,0)</f>
        <v>0</v>
      </c>
      <c r="G3089" t="s">
        <v>562</v>
      </c>
      <c r="H3089" t="s">
        <v>308</v>
      </c>
      <c r="I3089" t="s">
        <v>311</v>
      </c>
      <c r="J3089">
        <v>550000</v>
      </c>
      <c r="K3089" t="s">
        <v>666</v>
      </c>
      <c r="L3089">
        <v>555104</v>
      </c>
      <c r="M3089">
        <v>0</v>
      </c>
      <c r="N3089" t="s">
        <v>683</v>
      </c>
      <c r="O3089" t="s">
        <v>565</v>
      </c>
      <c r="P3089">
        <v>-29775.55</v>
      </c>
      <c r="Q3089">
        <v>0</v>
      </c>
      <c r="R3089">
        <v>-16276.390000000003</v>
      </c>
      <c r="S3089">
        <v>0</v>
      </c>
      <c r="T3089">
        <v>-46051.94</v>
      </c>
      <c r="U3089">
        <v>0</v>
      </c>
      <c r="V3089">
        <v>-29775.55</v>
      </c>
      <c r="W3089">
        <v>0</v>
      </c>
      <c r="X3089">
        <v>-16276.390000000003</v>
      </c>
      <c r="Y3089">
        <v>0</v>
      </c>
      <c r="Z3089">
        <v>-46051.94</v>
      </c>
      <c r="AA3089">
        <v>0</v>
      </c>
    </row>
    <row r="3090" spans="1:27" ht="15" customHeight="1" x14ac:dyDescent="0.25">
      <c r="A3090" s="37" t="str">
        <f t="shared" si="144"/>
        <v>LEGROW6.1</v>
      </c>
      <c r="B3090" s="37">
        <f>VLOOKUP(L3090,Mapping!D:F,3,0)</f>
        <v>6.1</v>
      </c>
      <c r="C3090" s="37" t="str">
        <f>VLOOKUP(L3090,Mapping!D:G,4,0)</f>
        <v>Accrual</v>
      </c>
      <c r="D3090" s="38">
        <f t="shared" si="145"/>
        <v>-7.3276629319999991</v>
      </c>
      <c r="E3090" s="38">
        <f t="shared" si="146"/>
        <v>-12.767923943000001</v>
      </c>
      <c r="F3090" s="37">
        <f>VLOOKUP(L3090,Mapping!D:H,5,0)</f>
        <v>0</v>
      </c>
      <c r="G3090" t="s">
        <v>562</v>
      </c>
      <c r="H3090" t="s">
        <v>308</v>
      </c>
      <c r="I3090" t="s">
        <v>311</v>
      </c>
      <c r="J3090">
        <v>550000</v>
      </c>
      <c r="K3090" t="s">
        <v>666</v>
      </c>
      <c r="L3090">
        <v>555157</v>
      </c>
      <c r="M3090">
        <v>0</v>
      </c>
      <c r="N3090" t="s">
        <v>684</v>
      </c>
      <c r="O3090" t="s">
        <v>565</v>
      </c>
      <c r="P3090">
        <v>-54402610.109999999</v>
      </c>
      <c r="Q3090">
        <v>0</v>
      </c>
      <c r="R3090">
        <v>-73276629.319999993</v>
      </c>
      <c r="S3090">
        <v>0</v>
      </c>
      <c r="T3090">
        <v>-127679239.43000001</v>
      </c>
      <c r="U3090">
        <v>0</v>
      </c>
      <c r="V3090">
        <v>-54402610.109999999</v>
      </c>
      <c r="W3090">
        <v>0</v>
      </c>
      <c r="X3090">
        <v>-73276629.319999993</v>
      </c>
      <c r="Y3090">
        <v>0</v>
      </c>
      <c r="Z3090">
        <v>-127679239.43000001</v>
      </c>
      <c r="AA3090">
        <v>0</v>
      </c>
    </row>
    <row r="3091" spans="1:27" ht="15" customHeight="1" x14ac:dyDescent="0.25">
      <c r="A3091" s="37" t="str">
        <f t="shared" si="144"/>
        <v>LEGROW6.1</v>
      </c>
      <c r="B3091" s="37">
        <f>VLOOKUP(L3091,Mapping!D:F,3,0)</f>
        <v>6.1</v>
      </c>
      <c r="C3091" s="37" t="str">
        <f>VLOOKUP(L3091,Mapping!D:G,4,0)</f>
        <v>Accrual</v>
      </c>
      <c r="D3091" s="38">
        <f t="shared" si="145"/>
        <v>-5.1755950000000002E-2</v>
      </c>
      <c r="E3091" s="38">
        <f t="shared" si="146"/>
        <v>-5.1755950000000002E-2</v>
      </c>
      <c r="F3091" s="37">
        <f>VLOOKUP(L3091,Mapping!D:H,5,0)</f>
        <v>0</v>
      </c>
      <c r="G3091" t="s">
        <v>562</v>
      </c>
      <c r="H3091" t="s">
        <v>308</v>
      </c>
      <c r="I3091" t="s">
        <v>311</v>
      </c>
      <c r="J3091">
        <v>550000</v>
      </c>
      <c r="K3091" t="s">
        <v>666</v>
      </c>
      <c r="L3091">
        <v>555159</v>
      </c>
      <c r="M3091">
        <v>0</v>
      </c>
      <c r="N3091" t="s">
        <v>2813</v>
      </c>
      <c r="O3091" t="s">
        <v>565</v>
      </c>
      <c r="P3091">
        <v>0</v>
      </c>
      <c r="Q3091">
        <v>0</v>
      </c>
      <c r="R3091">
        <v>-517559.5</v>
      </c>
      <c r="S3091">
        <v>0</v>
      </c>
      <c r="T3091">
        <v>-517559.5</v>
      </c>
      <c r="U3091">
        <v>0</v>
      </c>
      <c r="V3091">
        <v>0</v>
      </c>
      <c r="W3091">
        <v>0</v>
      </c>
      <c r="X3091">
        <v>-517559.5</v>
      </c>
      <c r="Y3091">
        <v>0</v>
      </c>
      <c r="Z3091">
        <v>-517559.5</v>
      </c>
      <c r="AA3091">
        <v>0</v>
      </c>
    </row>
    <row r="3092" spans="1:27" ht="15" customHeight="1" x14ac:dyDescent="0.25">
      <c r="A3092" s="37" t="str">
        <f t="shared" si="144"/>
        <v>LEGROWIgnore</v>
      </c>
      <c r="B3092" s="37" t="str">
        <f>VLOOKUP(L3092,Mapping!D:F,3,0)</f>
        <v>Ignore</v>
      </c>
      <c r="C3092" s="37" t="str">
        <f>VLOOKUP(L3092,Mapping!D:G,4,0)</f>
        <v>Mirror</v>
      </c>
      <c r="D3092" s="38">
        <f t="shared" si="145"/>
        <v>-5.1245889000000003E-2</v>
      </c>
      <c r="E3092" s="38">
        <f t="shared" si="146"/>
        <v>-6.0551320999999998E-2</v>
      </c>
      <c r="F3092" s="37">
        <f>VLOOKUP(L3092,Mapping!D:H,5,0)</f>
        <v>0</v>
      </c>
      <c r="G3092" t="s">
        <v>562</v>
      </c>
      <c r="H3092" t="s">
        <v>308</v>
      </c>
      <c r="I3092" t="s">
        <v>311</v>
      </c>
      <c r="J3092">
        <v>550000</v>
      </c>
      <c r="K3092" t="s">
        <v>666</v>
      </c>
      <c r="L3092">
        <v>555204</v>
      </c>
      <c r="M3092">
        <v>0</v>
      </c>
      <c r="N3092" t="s">
        <v>685</v>
      </c>
      <c r="O3092" t="s">
        <v>565</v>
      </c>
      <c r="P3092">
        <v>-93054.32</v>
      </c>
      <c r="Q3092">
        <v>0</v>
      </c>
      <c r="R3092">
        <v>-512458.89</v>
      </c>
      <c r="S3092">
        <v>0</v>
      </c>
      <c r="T3092">
        <v>-605513.21</v>
      </c>
      <c r="U3092">
        <v>0</v>
      </c>
      <c r="V3092">
        <v>-93054.32</v>
      </c>
      <c r="W3092">
        <v>0</v>
      </c>
      <c r="X3092">
        <v>-512458.89</v>
      </c>
      <c r="Y3092">
        <v>0</v>
      </c>
      <c r="Z3092">
        <v>-605513.21</v>
      </c>
      <c r="AA3092">
        <v>0</v>
      </c>
    </row>
    <row r="3093" spans="1:27" ht="15" customHeight="1" x14ac:dyDescent="0.25">
      <c r="A3093" s="37" t="str">
        <f t="shared" si="144"/>
        <v>LEGROWIgnore</v>
      </c>
      <c r="B3093" s="37" t="str">
        <f>VLOOKUP(L3093,Mapping!D:F,3,0)</f>
        <v>Ignore</v>
      </c>
      <c r="C3093" s="37" t="str">
        <f>VLOOKUP(L3093,Mapping!D:G,4,0)</f>
        <v>Ignore</v>
      </c>
      <c r="D3093" s="38">
        <f t="shared" si="145"/>
        <v>-0.50847457600000001</v>
      </c>
      <c r="E3093" s="38">
        <f t="shared" si="146"/>
        <v>-0.9322033890000001</v>
      </c>
      <c r="F3093" s="37">
        <f>VLOOKUP(L3093,Mapping!D:H,5,0)</f>
        <v>0</v>
      </c>
      <c r="G3093" t="s">
        <v>562</v>
      </c>
      <c r="H3093" t="s">
        <v>308</v>
      </c>
      <c r="I3093" t="s">
        <v>311</v>
      </c>
      <c r="J3093">
        <v>550000</v>
      </c>
      <c r="K3093" t="s">
        <v>666</v>
      </c>
      <c r="L3093">
        <v>555274</v>
      </c>
      <c r="M3093">
        <v>0</v>
      </c>
      <c r="N3093" t="s">
        <v>713</v>
      </c>
      <c r="O3093" t="s">
        <v>565</v>
      </c>
      <c r="P3093">
        <v>-4237288.13</v>
      </c>
      <c r="Q3093">
        <v>0</v>
      </c>
      <c r="R3093">
        <v>-5084745.76</v>
      </c>
      <c r="S3093">
        <v>0</v>
      </c>
      <c r="T3093">
        <v>-9322033.8900000006</v>
      </c>
      <c r="U3093">
        <v>0</v>
      </c>
      <c r="V3093">
        <v>-4237288.13</v>
      </c>
      <c r="W3093">
        <v>0</v>
      </c>
      <c r="X3093">
        <v>-5084745.76</v>
      </c>
      <c r="Y3093">
        <v>0</v>
      </c>
      <c r="Z3093">
        <v>-9322033.8900000006</v>
      </c>
      <c r="AA3093">
        <v>0</v>
      </c>
    </row>
    <row r="3094" spans="1:27" ht="15" customHeight="1" x14ac:dyDescent="0.25">
      <c r="A3094" s="37" t="str">
        <f t="shared" si="144"/>
        <v>LEGROWIgnore</v>
      </c>
      <c r="B3094" s="37" t="str">
        <f>VLOOKUP(L3094,Mapping!D:F,3,0)</f>
        <v>Ignore</v>
      </c>
      <c r="C3094" s="37" t="str">
        <f>VLOOKUP(L3094,Mapping!D:G,4,0)</f>
        <v>Ignore</v>
      </c>
      <c r="D3094" s="38">
        <f t="shared" si="145"/>
        <v>-4.5762711999999997E-2</v>
      </c>
      <c r="E3094" s="38">
        <f t="shared" si="146"/>
        <v>-8.3898305000000006E-2</v>
      </c>
      <c r="F3094" s="37">
        <f>VLOOKUP(L3094,Mapping!D:H,5,0)</f>
        <v>0</v>
      </c>
      <c r="G3094" t="s">
        <v>562</v>
      </c>
      <c r="H3094" t="s">
        <v>308</v>
      </c>
      <c r="I3094" t="s">
        <v>311</v>
      </c>
      <c r="J3094">
        <v>550000</v>
      </c>
      <c r="K3094" t="s">
        <v>666</v>
      </c>
      <c r="L3094">
        <v>555276</v>
      </c>
      <c r="M3094">
        <v>0</v>
      </c>
      <c r="N3094" t="s">
        <v>866</v>
      </c>
      <c r="O3094" t="s">
        <v>565</v>
      </c>
      <c r="P3094">
        <v>-381355.93</v>
      </c>
      <c r="Q3094">
        <v>0</v>
      </c>
      <c r="R3094">
        <v>-457627.12</v>
      </c>
      <c r="S3094">
        <v>0</v>
      </c>
      <c r="T3094">
        <v>-838983.05</v>
      </c>
      <c r="U3094">
        <v>0</v>
      </c>
      <c r="V3094">
        <v>-381355.93</v>
      </c>
      <c r="W3094">
        <v>0</v>
      </c>
      <c r="X3094">
        <v>-457627.12</v>
      </c>
      <c r="Y3094">
        <v>0</v>
      </c>
      <c r="Z3094">
        <v>-838983.05</v>
      </c>
      <c r="AA3094">
        <v>0</v>
      </c>
    </row>
    <row r="3095" spans="1:27" ht="15" customHeight="1" x14ac:dyDescent="0.25">
      <c r="A3095" s="37" t="str">
        <f t="shared" si="144"/>
        <v>LEGROWIgnore</v>
      </c>
      <c r="B3095" s="37" t="str">
        <f>VLOOKUP(L3095,Mapping!D:F,3,0)</f>
        <v>Ignore</v>
      </c>
      <c r="C3095" s="37" t="str">
        <f>VLOOKUP(L3095,Mapping!D:G,4,0)</f>
        <v>Ignore</v>
      </c>
      <c r="D3095" s="38">
        <f t="shared" si="145"/>
        <v>-4.5762711999999997E-2</v>
      </c>
      <c r="E3095" s="38">
        <f t="shared" si="146"/>
        <v>-8.3898305000000006E-2</v>
      </c>
      <c r="F3095" s="37">
        <f>VLOOKUP(L3095,Mapping!D:H,5,0)</f>
        <v>0</v>
      </c>
      <c r="G3095" t="s">
        <v>562</v>
      </c>
      <c r="H3095" t="s">
        <v>308</v>
      </c>
      <c r="I3095" t="s">
        <v>311</v>
      </c>
      <c r="J3095">
        <v>550000</v>
      </c>
      <c r="K3095" t="s">
        <v>666</v>
      </c>
      <c r="L3095">
        <v>555277</v>
      </c>
      <c r="M3095">
        <v>0</v>
      </c>
      <c r="N3095" t="s">
        <v>867</v>
      </c>
      <c r="O3095" t="s">
        <v>565</v>
      </c>
      <c r="P3095">
        <v>-381355.93</v>
      </c>
      <c r="Q3095">
        <v>0</v>
      </c>
      <c r="R3095">
        <v>-457627.12</v>
      </c>
      <c r="S3095">
        <v>0</v>
      </c>
      <c r="T3095">
        <v>-838983.05</v>
      </c>
      <c r="U3095">
        <v>0</v>
      </c>
      <c r="V3095">
        <v>-381355.93</v>
      </c>
      <c r="W3095">
        <v>0</v>
      </c>
      <c r="X3095">
        <v>-457627.12</v>
      </c>
      <c r="Y3095">
        <v>0</v>
      </c>
      <c r="Z3095">
        <v>-838983.05</v>
      </c>
      <c r="AA3095">
        <v>0</v>
      </c>
    </row>
    <row r="3096" spans="1:27" ht="15" customHeight="1" x14ac:dyDescent="0.25">
      <c r="A3096" s="37" t="str">
        <f t="shared" si="144"/>
        <v>LEGROWIgnore</v>
      </c>
      <c r="B3096" s="37" t="str">
        <f>VLOOKUP(L3096,Mapping!D:F,3,0)</f>
        <v>Ignore</v>
      </c>
      <c r="C3096" s="37" t="str">
        <f>VLOOKUP(L3096,Mapping!D:G,4,0)</f>
        <v>Ignore</v>
      </c>
      <c r="D3096" s="38">
        <f t="shared" si="145"/>
        <v>0.6</v>
      </c>
      <c r="E3096" s="38">
        <f t="shared" si="146"/>
        <v>1.099999999</v>
      </c>
      <c r="F3096" s="37">
        <f>VLOOKUP(L3096,Mapping!D:H,5,0)</f>
        <v>0</v>
      </c>
      <c r="G3096" t="s">
        <v>562</v>
      </c>
      <c r="H3096" t="s">
        <v>308</v>
      </c>
      <c r="I3096" t="s">
        <v>311</v>
      </c>
      <c r="J3096">
        <v>550000</v>
      </c>
      <c r="K3096" t="s">
        <v>666</v>
      </c>
      <c r="L3096">
        <v>555280</v>
      </c>
      <c r="M3096">
        <v>0</v>
      </c>
      <c r="N3096" t="s">
        <v>868</v>
      </c>
      <c r="O3096" t="s">
        <v>565</v>
      </c>
      <c r="P3096">
        <v>0</v>
      </c>
      <c r="Q3096">
        <v>4999999.99</v>
      </c>
      <c r="R3096">
        <v>0</v>
      </c>
      <c r="S3096">
        <v>6000000</v>
      </c>
      <c r="T3096">
        <v>0</v>
      </c>
      <c r="U3096">
        <v>10999999.99</v>
      </c>
      <c r="V3096">
        <v>0</v>
      </c>
      <c r="W3096">
        <v>4999999.99</v>
      </c>
      <c r="X3096">
        <v>0</v>
      </c>
      <c r="Y3096">
        <v>6000000</v>
      </c>
      <c r="Z3096">
        <v>0</v>
      </c>
      <c r="AA3096">
        <v>10999999.99</v>
      </c>
    </row>
    <row r="3097" spans="1:27" ht="15" customHeight="1" x14ac:dyDescent="0.25">
      <c r="A3097" s="37" t="str">
        <f t="shared" si="144"/>
        <v>LEGROW6.1a</v>
      </c>
      <c r="B3097" s="37" t="str">
        <f>VLOOKUP(L3097,Mapping!D:F,3,0)</f>
        <v>6.1a</v>
      </c>
      <c r="C3097" s="37" t="str">
        <f>VLOOKUP(L3097,Mapping!D:G,4,0)</f>
        <v>Accrual</v>
      </c>
      <c r="D3097" s="38">
        <f t="shared" si="145"/>
        <v>-0.39008295199999998</v>
      </c>
      <c r="E3097" s="38">
        <f t="shared" si="146"/>
        <v>-0.79211863999999998</v>
      </c>
      <c r="F3097" s="37">
        <f>VLOOKUP(L3097,Mapping!D:H,5,0)</f>
        <v>0</v>
      </c>
      <c r="G3097" t="s">
        <v>562</v>
      </c>
      <c r="H3097" t="s">
        <v>308</v>
      </c>
      <c r="I3097" t="s">
        <v>311</v>
      </c>
      <c r="J3097">
        <v>550000</v>
      </c>
      <c r="K3097" t="s">
        <v>666</v>
      </c>
      <c r="L3097">
        <v>555597</v>
      </c>
      <c r="M3097">
        <v>0</v>
      </c>
      <c r="N3097" t="s">
        <v>686</v>
      </c>
      <c r="O3097" t="s">
        <v>565</v>
      </c>
      <c r="P3097">
        <v>-4020356.88</v>
      </c>
      <c r="Q3097">
        <v>0</v>
      </c>
      <c r="R3097">
        <v>-3900829.52</v>
      </c>
      <c r="S3097">
        <v>0</v>
      </c>
      <c r="T3097">
        <v>-7921186.4000000004</v>
      </c>
      <c r="U3097">
        <v>0</v>
      </c>
      <c r="V3097">
        <v>-4020356.88</v>
      </c>
      <c r="W3097">
        <v>0</v>
      </c>
      <c r="X3097">
        <v>-3900829.52</v>
      </c>
      <c r="Y3097">
        <v>0</v>
      </c>
      <c r="Z3097">
        <v>-7921186.4000000004</v>
      </c>
      <c r="AA3097">
        <v>0</v>
      </c>
    </row>
    <row r="3098" spans="1:27" ht="15" customHeight="1" x14ac:dyDescent="0.25">
      <c r="A3098" s="37" t="str">
        <f t="shared" si="144"/>
        <v>LEGROW6.1a</v>
      </c>
      <c r="B3098" s="37" t="str">
        <f>VLOOKUP(L3098,Mapping!D:F,3,0)</f>
        <v>6.1a</v>
      </c>
      <c r="C3098" s="37" t="str">
        <f>VLOOKUP(L3098,Mapping!D:G,4,0)</f>
        <v>Accrual</v>
      </c>
      <c r="D3098" s="38">
        <f t="shared" si="145"/>
        <v>-0.39008295199999998</v>
      </c>
      <c r="E3098" s="38">
        <f t="shared" si="146"/>
        <v>-0.79211863999999998</v>
      </c>
      <c r="F3098" s="37">
        <f>VLOOKUP(L3098,Mapping!D:H,5,0)</f>
        <v>0</v>
      </c>
      <c r="G3098" t="s">
        <v>562</v>
      </c>
      <c r="H3098" t="s">
        <v>308</v>
      </c>
      <c r="I3098" t="s">
        <v>311</v>
      </c>
      <c r="J3098">
        <v>550000</v>
      </c>
      <c r="K3098" t="s">
        <v>666</v>
      </c>
      <c r="L3098">
        <v>555598</v>
      </c>
      <c r="M3098">
        <v>0</v>
      </c>
      <c r="N3098" t="s">
        <v>687</v>
      </c>
      <c r="O3098" t="s">
        <v>565</v>
      </c>
      <c r="P3098">
        <v>-4020356.88</v>
      </c>
      <c r="Q3098">
        <v>0</v>
      </c>
      <c r="R3098">
        <v>-3900829.52</v>
      </c>
      <c r="S3098">
        <v>0</v>
      </c>
      <c r="T3098">
        <v>-7921186.4000000004</v>
      </c>
      <c r="U3098">
        <v>0</v>
      </c>
      <c r="V3098">
        <v>-4020356.88</v>
      </c>
      <c r="W3098">
        <v>0</v>
      </c>
      <c r="X3098">
        <v>-3900829.52</v>
      </c>
      <c r="Y3098">
        <v>0</v>
      </c>
      <c r="Z3098">
        <v>-7921186.4000000004</v>
      </c>
      <c r="AA3098">
        <v>0</v>
      </c>
    </row>
    <row r="3099" spans="1:27" ht="15" customHeight="1" x14ac:dyDescent="0.25">
      <c r="A3099" s="37" t="str">
        <f t="shared" si="144"/>
        <v>LEGROW6.1a</v>
      </c>
      <c r="B3099" s="37" t="str">
        <f>VLOOKUP(L3099,Mapping!D:F,3,0)</f>
        <v>6.1a</v>
      </c>
      <c r="C3099" s="37" t="str">
        <f>VLOOKUP(L3099,Mapping!D:G,4,0)</f>
        <v>Accrual</v>
      </c>
      <c r="D3099" s="38">
        <f t="shared" si="145"/>
        <v>7.9885200000000007E-4</v>
      </c>
      <c r="E3099" s="38">
        <f t="shared" si="146"/>
        <v>1.601094E-3</v>
      </c>
      <c r="F3099" s="37">
        <f>VLOOKUP(L3099,Mapping!D:H,5,0)</f>
        <v>0</v>
      </c>
      <c r="G3099" t="s">
        <v>562</v>
      </c>
      <c r="H3099" t="s">
        <v>308</v>
      </c>
      <c r="I3099" t="s">
        <v>311</v>
      </c>
      <c r="J3099">
        <v>550000</v>
      </c>
      <c r="K3099" t="s">
        <v>666</v>
      </c>
      <c r="L3099">
        <v>555599</v>
      </c>
      <c r="M3099">
        <v>0</v>
      </c>
      <c r="N3099" t="s">
        <v>688</v>
      </c>
      <c r="O3099" t="s">
        <v>565</v>
      </c>
      <c r="P3099">
        <v>0</v>
      </c>
      <c r="Q3099">
        <v>8022.42</v>
      </c>
      <c r="R3099">
        <v>0</v>
      </c>
      <c r="S3099">
        <v>7988.52</v>
      </c>
      <c r="T3099">
        <v>0</v>
      </c>
      <c r="U3099">
        <v>16010.94</v>
      </c>
      <c r="V3099">
        <v>0</v>
      </c>
      <c r="W3099">
        <v>8022.42</v>
      </c>
      <c r="X3099">
        <v>0</v>
      </c>
      <c r="Y3099">
        <v>7988.52</v>
      </c>
      <c r="Z3099">
        <v>0</v>
      </c>
      <c r="AA3099">
        <v>16010.94</v>
      </c>
    </row>
    <row r="3100" spans="1:27" ht="15" customHeight="1" x14ac:dyDescent="0.25">
      <c r="A3100" s="37" t="str">
        <f t="shared" si="144"/>
        <v>LEGROW6.1a</v>
      </c>
      <c r="B3100" s="37" t="str">
        <f>VLOOKUP(L3100,Mapping!D:F,3,0)</f>
        <v>6.1a</v>
      </c>
      <c r="C3100" s="37" t="str">
        <f>VLOOKUP(L3100,Mapping!D:G,4,0)</f>
        <v>Accrual</v>
      </c>
      <c r="D3100" s="38">
        <f t="shared" si="145"/>
        <v>7.9885200000000007E-4</v>
      </c>
      <c r="E3100" s="38">
        <f t="shared" si="146"/>
        <v>1.601094E-3</v>
      </c>
      <c r="F3100" s="37">
        <f>VLOOKUP(L3100,Mapping!D:H,5,0)</f>
        <v>0</v>
      </c>
      <c r="G3100" t="s">
        <v>562</v>
      </c>
      <c r="H3100" t="s">
        <v>308</v>
      </c>
      <c r="I3100" t="s">
        <v>311</v>
      </c>
      <c r="J3100">
        <v>550000</v>
      </c>
      <c r="K3100" t="s">
        <v>666</v>
      </c>
      <c r="L3100">
        <v>555600</v>
      </c>
      <c r="M3100">
        <v>0</v>
      </c>
      <c r="N3100" t="s">
        <v>689</v>
      </c>
      <c r="O3100" t="s">
        <v>565</v>
      </c>
      <c r="P3100">
        <v>0</v>
      </c>
      <c r="Q3100">
        <v>8022.42</v>
      </c>
      <c r="R3100">
        <v>0</v>
      </c>
      <c r="S3100">
        <v>7988.52</v>
      </c>
      <c r="T3100">
        <v>0</v>
      </c>
      <c r="U3100">
        <v>16010.94</v>
      </c>
      <c r="V3100">
        <v>0</v>
      </c>
      <c r="W3100">
        <v>8022.42</v>
      </c>
      <c r="X3100">
        <v>0</v>
      </c>
      <c r="Y3100">
        <v>7988.52</v>
      </c>
      <c r="Z3100">
        <v>0</v>
      </c>
      <c r="AA3100">
        <v>16010.94</v>
      </c>
    </row>
    <row r="3101" spans="1:27" ht="15" customHeight="1" x14ac:dyDescent="0.25">
      <c r="A3101" s="37" t="str">
        <f t="shared" si="144"/>
        <v>LEGROWIgnore</v>
      </c>
      <c r="B3101" s="37" t="str">
        <f>VLOOKUP(L3101,Mapping!D:F,3,0)</f>
        <v>Ignore</v>
      </c>
      <c r="C3101" s="37" t="str">
        <f>VLOOKUP(L3101,Mapping!D:G,4,0)</f>
        <v>Mirror</v>
      </c>
      <c r="D3101" s="38">
        <f t="shared" si="145"/>
        <v>0</v>
      </c>
      <c r="E3101" s="38">
        <f t="shared" si="146"/>
        <v>-5.0629199999999998E-4</v>
      </c>
      <c r="F3101" s="37">
        <f>VLOOKUP(L3101,Mapping!D:H,5,0)</f>
        <v>0</v>
      </c>
      <c r="G3101" t="s">
        <v>562</v>
      </c>
      <c r="H3101" t="s">
        <v>308</v>
      </c>
      <c r="I3101" t="s">
        <v>311</v>
      </c>
      <c r="J3101">
        <v>550000</v>
      </c>
      <c r="K3101" t="s">
        <v>666</v>
      </c>
      <c r="L3101">
        <v>556421</v>
      </c>
      <c r="M3101">
        <v>0</v>
      </c>
      <c r="N3101" t="s">
        <v>690</v>
      </c>
      <c r="O3101" t="s">
        <v>565</v>
      </c>
      <c r="P3101">
        <v>-5062.92</v>
      </c>
      <c r="Q3101">
        <v>0</v>
      </c>
      <c r="R3101">
        <v>0</v>
      </c>
      <c r="S3101">
        <v>0</v>
      </c>
      <c r="T3101">
        <v>-5062.92</v>
      </c>
      <c r="U3101">
        <v>0</v>
      </c>
      <c r="V3101">
        <v>-5062.92</v>
      </c>
      <c r="W3101">
        <v>0</v>
      </c>
      <c r="X3101">
        <v>0</v>
      </c>
      <c r="Y3101">
        <v>0</v>
      </c>
      <c r="Z3101">
        <v>-5062.92</v>
      </c>
      <c r="AA3101">
        <v>0</v>
      </c>
    </row>
    <row r="3102" spans="1:27" ht="15" customHeight="1" x14ac:dyDescent="0.25">
      <c r="A3102" s="37" t="str">
        <f t="shared" si="144"/>
        <v>LEGROW6.2</v>
      </c>
      <c r="B3102" s="37">
        <f>VLOOKUP(L3102,Mapping!D:F,3,0)</f>
        <v>6.2</v>
      </c>
      <c r="C3102" s="37" t="str">
        <f>VLOOKUP(L3102,Mapping!D:G,4,0)</f>
        <v>Accrual</v>
      </c>
      <c r="D3102" s="38">
        <f t="shared" si="145"/>
        <v>-4.3342329570000002</v>
      </c>
      <c r="E3102" s="38">
        <f t="shared" si="146"/>
        <v>-8.8012729200000006</v>
      </c>
      <c r="F3102" s="37">
        <f>VLOOKUP(L3102,Mapping!D:H,5,0)</f>
        <v>0</v>
      </c>
      <c r="G3102" t="s">
        <v>562</v>
      </c>
      <c r="H3102" t="s">
        <v>308</v>
      </c>
      <c r="I3102" t="s">
        <v>311</v>
      </c>
      <c r="J3102">
        <v>555100</v>
      </c>
      <c r="K3102" t="s">
        <v>691</v>
      </c>
      <c r="L3102">
        <v>555100</v>
      </c>
      <c r="M3102">
        <v>0</v>
      </c>
      <c r="N3102" t="s">
        <v>692</v>
      </c>
      <c r="O3102" t="s">
        <v>565</v>
      </c>
      <c r="P3102">
        <v>-44670399.630000003</v>
      </c>
      <c r="Q3102">
        <v>0</v>
      </c>
      <c r="R3102">
        <v>-43342329.57</v>
      </c>
      <c r="S3102">
        <v>0</v>
      </c>
      <c r="T3102">
        <v>-88012729.200000003</v>
      </c>
      <c r="U3102">
        <v>0</v>
      </c>
      <c r="V3102">
        <v>-44670399.630000003</v>
      </c>
      <c r="W3102">
        <v>0</v>
      </c>
      <c r="X3102">
        <v>-43342329.57</v>
      </c>
      <c r="Y3102">
        <v>0</v>
      </c>
      <c r="Z3102">
        <v>-88012729.200000003</v>
      </c>
      <c r="AA3102">
        <v>0</v>
      </c>
    </row>
    <row r="3103" spans="1:27" ht="15" customHeight="1" x14ac:dyDescent="0.25">
      <c r="A3103" s="37" t="str">
        <f t="shared" si="144"/>
        <v>LEGROW6.2</v>
      </c>
      <c r="B3103" s="37">
        <f>VLOOKUP(L3103,Mapping!D:F,3,0)</f>
        <v>6.2</v>
      </c>
      <c r="C3103" s="37" t="str">
        <f>VLOOKUP(L3103,Mapping!D:G,4,0)</f>
        <v>Accrual</v>
      </c>
      <c r="D3103" s="38">
        <f t="shared" si="145"/>
        <v>8.8761250000000003E-3</v>
      </c>
      <c r="E3103" s="38">
        <f t="shared" si="146"/>
        <v>1.778983E-2</v>
      </c>
      <c r="F3103" s="37">
        <f>VLOOKUP(L3103,Mapping!D:H,5,0)</f>
        <v>0</v>
      </c>
      <c r="G3103" t="s">
        <v>562</v>
      </c>
      <c r="H3103" t="s">
        <v>308</v>
      </c>
      <c r="I3103" t="s">
        <v>311</v>
      </c>
      <c r="J3103">
        <v>555100</v>
      </c>
      <c r="K3103" t="s">
        <v>691</v>
      </c>
      <c r="L3103">
        <v>555329</v>
      </c>
      <c r="M3103">
        <v>0</v>
      </c>
      <c r="N3103" t="s">
        <v>693</v>
      </c>
      <c r="O3103" t="s">
        <v>565</v>
      </c>
      <c r="P3103">
        <v>0</v>
      </c>
      <c r="Q3103">
        <v>89137.05</v>
      </c>
      <c r="R3103">
        <v>0</v>
      </c>
      <c r="S3103">
        <v>88761.25</v>
      </c>
      <c r="T3103">
        <v>0</v>
      </c>
      <c r="U3103">
        <v>177898.3</v>
      </c>
      <c r="V3103">
        <v>0</v>
      </c>
      <c r="W3103">
        <v>89137.05</v>
      </c>
      <c r="X3103">
        <v>0</v>
      </c>
      <c r="Y3103">
        <v>88761.25</v>
      </c>
      <c r="Z3103">
        <v>0</v>
      </c>
      <c r="AA3103">
        <v>177898.3</v>
      </c>
    </row>
    <row r="3104" spans="1:27" ht="15" customHeight="1" x14ac:dyDescent="0.25">
      <c r="A3104" s="37" t="str">
        <f t="shared" si="144"/>
        <v>LEINFAIgnore</v>
      </c>
      <c r="B3104" s="37" t="str">
        <f>VLOOKUP(L3104,Mapping!D:F,3,0)</f>
        <v>Ignore</v>
      </c>
      <c r="C3104" s="37" t="str">
        <f>VLOOKUP(L3104,Mapping!D:G,4,0)</f>
        <v>Ignore</v>
      </c>
      <c r="D3104" s="38">
        <f t="shared" si="145"/>
        <v>-280.66073330799998</v>
      </c>
      <c r="E3104" s="38">
        <f t="shared" si="146"/>
        <v>-863.37872375899997</v>
      </c>
      <c r="F3104" s="37" t="str">
        <f>VLOOKUP(L3104,Mapping!D:H,5,0)</f>
        <v>AUM</v>
      </c>
      <c r="G3104" t="s">
        <v>562</v>
      </c>
      <c r="H3104" t="s">
        <v>327</v>
      </c>
      <c r="I3104" t="s">
        <v>330</v>
      </c>
      <c r="J3104">
        <v>101000</v>
      </c>
      <c r="K3104" t="s">
        <v>720</v>
      </c>
      <c r="L3104">
        <v>101100</v>
      </c>
      <c r="M3104">
        <v>0</v>
      </c>
      <c r="N3104" t="s">
        <v>721</v>
      </c>
      <c r="O3104" t="s">
        <v>565</v>
      </c>
      <c r="P3104">
        <v>-5827179904.5100002</v>
      </c>
      <c r="Q3104">
        <v>0</v>
      </c>
      <c r="R3104">
        <v>-2806607333.0799999</v>
      </c>
      <c r="S3104">
        <v>0</v>
      </c>
      <c r="T3104">
        <v>-8633787237.5900002</v>
      </c>
      <c r="U3104">
        <v>0</v>
      </c>
      <c r="V3104">
        <v>-5827179904.5100002</v>
      </c>
      <c r="W3104">
        <v>0</v>
      </c>
      <c r="X3104">
        <v>-2806607333.0799999</v>
      </c>
      <c r="Y3104">
        <v>0</v>
      </c>
      <c r="Z3104">
        <v>-8633787237.5900002</v>
      </c>
      <c r="AA3104">
        <v>0</v>
      </c>
    </row>
    <row r="3105" spans="1:27" ht="15" customHeight="1" x14ac:dyDescent="0.25">
      <c r="A3105" s="37" t="str">
        <f t="shared" si="144"/>
        <v>LEINFAIgnore</v>
      </c>
      <c r="B3105" s="37" t="str">
        <f>VLOOKUP(L3105,Mapping!D:F,3,0)</f>
        <v>Ignore</v>
      </c>
      <c r="C3105" s="37" t="str">
        <f>VLOOKUP(L3105,Mapping!D:G,4,0)</f>
        <v>Ignore</v>
      </c>
      <c r="D3105" s="38">
        <f t="shared" si="145"/>
        <v>0</v>
      </c>
      <c r="E3105" s="38">
        <f t="shared" si="146"/>
        <v>-1.0000000000000001E-9</v>
      </c>
      <c r="F3105" s="37" t="str">
        <f>VLOOKUP(L3105,Mapping!D:H,5,0)</f>
        <v>AUM</v>
      </c>
      <c r="G3105" t="s">
        <v>562</v>
      </c>
      <c r="H3105" t="s">
        <v>327</v>
      </c>
      <c r="I3105" t="s">
        <v>330</v>
      </c>
      <c r="J3105">
        <v>105000</v>
      </c>
      <c r="K3105" t="s">
        <v>568</v>
      </c>
      <c r="L3105">
        <v>105100</v>
      </c>
      <c r="M3105">
        <v>0</v>
      </c>
      <c r="N3105" t="s">
        <v>569</v>
      </c>
      <c r="O3105" t="s">
        <v>565</v>
      </c>
      <c r="P3105">
        <v>-0.01</v>
      </c>
      <c r="Q3105">
        <v>0</v>
      </c>
      <c r="R3105">
        <v>0</v>
      </c>
      <c r="S3105">
        <v>0</v>
      </c>
      <c r="T3105">
        <v>-0.01</v>
      </c>
      <c r="U3105">
        <v>0</v>
      </c>
      <c r="V3105">
        <v>-0.01</v>
      </c>
      <c r="W3105">
        <v>0</v>
      </c>
      <c r="X3105">
        <v>0</v>
      </c>
      <c r="Y3105">
        <v>0</v>
      </c>
      <c r="Z3105">
        <v>-0.01</v>
      </c>
      <c r="AA3105">
        <v>0</v>
      </c>
    </row>
    <row r="3106" spans="1:27" ht="15" customHeight="1" x14ac:dyDescent="0.25">
      <c r="A3106" s="37" t="str">
        <f t="shared" si="144"/>
        <v>LEINFAIgnore</v>
      </c>
      <c r="B3106" s="37" t="str">
        <f>VLOOKUP(L3106,Mapping!D:F,3,0)</f>
        <v>Ignore</v>
      </c>
      <c r="C3106" s="37" t="str">
        <f>VLOOKUP(L3106,Mapping!D:G,4,0)</f>
        <v>Ignore</v>
      </c>
      <c r="D3106" s="38">
        <f t="shared" si="145"/>
        <v>-0.05</v>
      </c>
      <c r="E3106" s="38">
        <f t="shared" si="146"/>
        <v>-0.40113500000000002</v>
      </c>
      <c r="F3106" s="37" t="str">
        <f>VLOOKUP(L3106,Mapping!D:H,5,0)</f>
        <v>AUM</v>
      </c>
      <c r="G3106" t="s">
        <v>562</v>
      </c>
      <c r="H3106" t="s">
        <v>327</v>
      </c>
      <c r="I3106" t="s">
        <v>330</v>
      </c>
      <c r="J3106">
        <v>110000</v>
      </c>
      <c r="K3106" t="s">
        <v>570</v>
      </c>
      <c r="L3106">
        <v>110116</v>
      </c>
      <c r="M3106">
        <v>0</v>
      </c>
      <c r="N3106" t="s">
        <v>573</v>
      </c>
      <c r="O3106" t="s">
        <v>565</v>
      </c>
      <c r="P3106">
        <v>-3511350</v>
      </c>
      <c r="Q3106">
        <v>0</v>
      </c>
      <c r="R3106">
        <v>-500000</v>
      </c>
      <c r="S3106">
        <v>0</v>
      </c>
      <c r="T3106">
        <v>-4011350</v>
      </c>
      <c r="U3106">
        <v>0</v>
      </c>
      <c r="V3106">
        <v>-3511350</v>
      </c>
      <c r="W3106">
        <v>0</v>
      </c>
      <c r="X3106">
        <v>-500000</v>
      </c>
      <c r="Y3106">
        <v>0</v>
      </c>
      <c r="Z3106">
        <v>-4011350</v>
      </c>
      <c r="AA3106">
        <v>0</v>
      </c>
    </row>
    <row r="3107" spans="1:27" ht="15" customHeight="1" x14ac:dyDescent="0.25">
      <c r="A3107" s="37" t="str">
        <f t="shared" si="144"/>
        <v>LEINFAIgnore</v>
      </c>
      <c r="B3107" s="37" t="str">
        <f>VLOOKUP(L3107,Mapping!D:F,3,0)</f>
        <v>Ignore</v>
      </c>
      <c r="C3107" s="37" t="str">
        <f>VLOOKUP(L3107,Mapping!D:G,4,0)</f>
        <v>Ignore</v>
      </c>
      <c r="D3107" s="38">
        <f t="shared" si="145"/>
        <v>0</v>
      </c>
      <c r="E3107" s="38">
        <f t="shared" si="146"/>
        <v>-6.0421820000000001E-3</v>
      </c>
      <c r="F3107" s="37" t="str">
        <f>VLOOKUP(L3107,Mapping!D:H,5,0)</f>
        <v>AUM</v>
      </c>
      <c r="G3107" t="s">
        <v>562</v>
      </c>
      <c r="H3107" t="s">
        <v>327</v>
      </c>
      <c r="I3107" t="s">
        <v>330</v>
      </c>
      <c r="J3107">
        <v>110000</v>
      </c>
      <c r="K3107" t="s">
        <v>570</v>
      </c>
      <c r="L3107">
        <v>110125</v>
      </c>
      <c r="M3107">
        <v>0</v>
      </c>
      <c r="N3107" t="s">
        <v>1315</v>
      </c>
      <c r="O3107" t="s">
        <v>565</v>
      </c>
      <c r="P3107">
        <v>-60421.82</v>
      </c>
      <c r="Q3107">
        <v>0</v>
      </c>
      <c r="R3107">
        <v>0</v>
      </c>
      <c r="S3107">
        <v>0</v>
      </c>
      <c r="T3107">
        <v>-60421.82</v>
      </c>
      <c r="U3107">
        <v>0</v>
      </c>
      <c r="V3107">
        <v>-60421.82</v>
      </c>
      <c r="W3107">
        <v>0</v>
      </c>
      <c r="X3107">
        <v>0</v>
      </c>
      <c r="Y3107">
        <v>0</v>
      </c>
      <c r="Z3107">
        <v>-60421.82</v>
      </c>
      <c r="AA3107">
        <v>0</v>
      </c>
    </row>
    <row r="3108" spans="1:27" ht="15" customHeight="1" x14ac:dyDescent="0.25">
      <c r="A3108" s="37" t="str">
        <f t="shared" si="144"/>
        <v>LEINFAIgnore</v>
      </c>
      <c r="B3108" s="37" t="str">
        <f>VLOOKUP(L3108,Mapping!D:F,3,0)</f>
        <v>Ignore</v>
      </c>
      <c r="C3108" s="37" t="str">
        <f>VLOOKUP(L3108,Mapping!D:G,4,0)</f>
        <v>Ignore</v>
      </c>
      <c r="D3108" s="38">
        <f t="shared" si="145"/>
        <v>-6.7077431199999999</v>
      </c>
      <c r="E3108" s="38">
        <f t="shared" si="146"/>
        <v>-30.291996180000002</v>
      </c>
      <c r="F3108" s="37" t="str">
        <f>VLOOKUP(L3108,Mapping!D:H,5,0)</f>
        <v>AUM</v>
      </c>
      <c r="G3108" t="s">
        <v>562</v>
      </c>
      <c r="H3108" t="s">
        <v>327</v>
      </c>
      <c r="I3108" t="s">
        <v>330</v>
      </c>
      <c r="J3108">
        <v>110000</v>
      </c>
      <c r="K3108" t="s">
        <v>570</v>
      </c>
      <c r="L3108">
        <v>110247</v>
      </c>
      <c r="M3108">
        <v>0</v>
      </c>
      <c r="N3108" t="s">
        <v>574</v>
      </c>
      <c r="O3108" t="s">
        <v>565</v>
      </c>
      <c r="P3108">
        <v>-235842530.59999999</v>
      </c>
      <c r="Q3108">
        <v>0</v>
      </c>
      <c r="R3108">
        <v>-67077431.200000003</v>
      </c>
      <c r="S3108">
        <v>0</v>
      </c>
      <c r="T3108">
        <v>-302919961.80000001</v>
      </c>
      <c r="U3108">
        <v>0</v>
      </c>
      <c r="V3108">
        <v>-235842530.59999999</v>
      </c>
      <c r="W3108">
        <v>0</v>
      </c>
      <c r="X3108">
        <v>-67077431.200000003</v>
      </c>
      <c r="Y3108">
        <v>0</v>
      </c>
      <c r="Z3108">
        <v>-302919961.80000001</v>
      </c>
      <c r="AA3108">
        <v>0</v>
      </c>
    </row>
    <row r="3109" spans="1:27" ht="15" customHeight="1" x14ac:dyDescent="0.25">
      <c r="A3109" s="37" t="str">
        <f t="shared" si="144"/>
        <v>LEINFAIgnore</v>
      </c>
      <c r="B3109" s="37" t="str">
        <f>VLOOKUP(L3109,Mapping!D:F,3,0)</f>
        <v>Ignore</v>
      </c>
      <c r="C3109" s="37" t="str">
        <f>VLOOKUP(L3109,Mapping!D:G,4,0)</f>
        <v>Ignore</v>
      </c>
      <c r="D3109" s="38">
        <f t="shared" si="145"/>
        <v>0.18481600000000001</v>
      </c>
      <c r="E3109" s="38">
        <f t="shared" si="146"/>
        <v>-0.36065216999999999</v>
      </c>
      <c r="F3109" s="37" t="str">
        <f>VLOOKUP(L3109,Mapping!D:H,5,0)</f>
        <v>AUM</v>
      </c>
      <c r="G3109" t="s">
        <v>562</v>
      </c>
      <c r="H3109" t="s">
        <v>327</v>
      </c>
      <c r="I3109" t="s">
        <v>330</v>
      </c>
      <c r="J3109">
        <v>132000</v>
      </c>
      <c r="K3109" t="s">
        <v>575</v>
      </c>
      <c r="L3109">
        <v>132100</v>
      </c>
      <c r="M3109">
        <v>0</v>
      </c>
      <c r="N3109" t="s">
        <v>723</v>
      </c>
      <c r="O3109" t="s">
        <v>565</v>
      </c>
      <c r="P3109">
        <v>-5454681.7000000002</v>
      </c>
      <c r="Q3109">
        <v>0</v>
      </c>
      <c r="R3109">
        <v>0</v>
      </c>
      <c r="S3109">
        <v>1848160</v>
      </c>
      <c r="T3109">
        <v>-3606521.7</v>
      </c>
      <c r="U3109">
        <v>0</v>
      </c>
      <c r="V3109">
        <v>-5454681.7000000002</v>
      </c>
      <c r="W3109">
        <v>0</v>
      </c>
      <c r="X3109">
        <v>0</v>
      </c>
      <c r="Y3109">
        <v>1848160</v>
      </c>
      <c r="Z3109">
        <v>-3606521.7</v>
      </c>
      <c r="AA3109">
        <v>0</v>
      </c>
    </row>
    <row r="3110" spans="1:27" ht="15" customHeight="1" x14ac:dyDescent="0.25">
      <c r="A3110" s="37" t="str">
        <f t="shared" si="144"/>
        <v>LEINFAIgnore</v>
      </c>
      <c r="B3110" s="37" t="str">
        <f>VLOOKUP(L3110,Mapping!D:F,3,0)</f>
        <v>Ignore</v>
      </c>
      <c r="C3110" s="37" t="str">
        <f>VLOOKUP(L3110,Mapping!D:G,4,0)</f>
        <v>Ignore</v>
      </c>
      <c r="D3110" s="38">
        <f t="shared" si="145"/>
        <v>-1.9974791399999998</v>
      </c>
      <c r="E3110" s="38">
        <f t="shared" si="146"/>
        <v>-0.73507881399999997</v>
      </c>
      <c r="F3110" s="37" t="str">
        <f>VLOOKUP(L3110,Mapping!D:H,5,0)</f>
        <v>AUM</v>
      </c>
      <c r="G3110" t="s">
        <v>562</v>
      </c>
      <c r="H3110" t="s">
        <v>327</v>
      </c>
      <c r="I3110" t="s">
        <v>330</v>
      </c>
      <c r="J3110">
        <v>132000</v>
      </c>
      <c r="K3110" t="s">
        <v>575</v>
      </c>
      <c r="L3110">
        <v>132121</v>
      </c>
      <c r="M3110">
        <v>0</v>
      </c>
      <c r="N3110" t="s">
        <v>576</v>
      </c>
      <c r="O3110" t="s">
        <v>565</v>
      </c>
      <c r="P3110">
        <v>0</v>
      </c>
      <c r="Q3110">
        <v>12624003.26</v>
      </c>
      <c r="R3110">
        <v>-19974791.399999999</v>
      </c>
      <c r="S3110">
        <v>0</v>
      </c>
      <c r="T3110">
        <v>-7350788.1399999997</v>
      </c>
      <c r="U3110">
        <v>0</v>
      </c>
      <c r="V3110">
        <v>0</v>
      </c>
      <c r="W3110">
        <v>12624003.26</v>
      </c>
      <c r="X3110">
        <v>-19974791.399999999</v>
      </c>
      <c r="Y3110">
        <v>0</v>
      </c>
      <c r="Z3110">
        <v>-7350788.1399999997</v>
      </c>
      <c r="AA3110">
        <v>0</v>
      </c>
    </row>
    <row r="3111" spans="1:27" ht="15" customHeight="1" x14ac:dyDescent="0.25">
      <c r="A3111" s="37" t="str">
        <f t="shared" si="144"/>
        <v>LEINFAIgnore</v>
      </c>
      <c r="B3111" s="37" t="str">
        <f>VLOOKUP(L3111,Mapping!D:F,3,0)</f>
        <v>Ignore</v>
      </c>
      <c r="C3111" s="37" t="str">
        <f>VLOOKUP(L3111,Mapping!D:G,4,0)</f>
        <v>Ignore</v>
      </c>
      <c r="D3111" s="38">
        <f t="shared" si="145"/>
        <v>-0.23934162200000003</v>
      </c>
      <c r="E3111" s="38">
        <f t="shared" si="146"/>
        <v>1.0898399999999999E-3</v>
      </c>
      <c r="F3111" s="37" t="str">
        <f>VLOOKUP(L3111,Mapping!D:H,5,0)</f>
        <v>AUM</v>
      </c>
      <c r="G3111" t="s">
        <v>562</v>
      </c>
      <c r="H3111" t="s">
        <v>327</v>
      </c>
      <c r="I3111" t="s">
        <v>330</v>
      </c>
      <c r="J3111">
        <v>132000</v>
      </c>
      <c r="K3111" t="s">
        <v>575</v>
      </c>
      <c r="L3111">
        <v>132124</v>
      </c>
      <c r="M3111">
        <v>0</v>
      </c>
      <c r="N3111" t="s">
        <v>577</v>
      </c>
      <c r="O3111" t="s">
        <v>565</v>
      </c>
      <c r="P3111">
        <v>0</v>
      </c>
      <c r="Q3111">
        <v>2404314.62</v>
      </c>
      <c r="R3111">
        <v>-2393416.2200000002</v>
      </c>
      <c r="S3111">
        <v>0</v>
      </c>
      <c r="T3111">
        <v>0</v>
      </c>
      <c r="U3111">
        <v>10898.4</v>
      </c>
      <c r="V3111">
        <v>0</v>
      </c>
      <c r="W3111">
        <v>2404314.62</v>
      </c>
      <c r="X3111">
        <v>-2393416.2200000002</v>
      </c>
      <c r="Y3111">
        <v>0</v>
      </c>
      <c r="Z3111">
        <v>0</v>
      </c>
      <c r="AA3111">
        <v>10898.4</v>
      </c>
    </row>
    <row r="3112" spans="1:27" ht="15" customHeight="1" x14ac:dyDescent="0.25">
      <c r="A3112" s="37" t="str">
        <f t="shared" si="144"/>
        <v>LEINFAIgnore</v>
      </c>
      <c r="B3112" s="37" t="str">
        <f>VLOOKUP(L3112,Mapping!D:F,3,0)</f>
        <v>Ignore</v>
      </c>
      <c r="C3112" s="37" t="str">
        <f>VLOOKUP(L3112,Mapping!D:G,4,0)</f>
        <v>Ignore</v>
      </c>
      <c r="D3112" s="38">
        <f t="shared" si="145"/>
        <v>-2.2083384969999997</v>
      </c>
      <c r="E3112" s="38">
        <f t="shared" si="146"/>
        <v>-2.40011844</v>
      </c>
      <c r="F3112" s="37" t="str">
        <f>VLOOKUP(L3112,Mapping!D:H,5,0)</f>
        <v>AUM</v>
      </c>
      <c r="G3112" t="s">
        <v>562</v>
      </c>
      <c r="H3112" t="s">
        <v>327</v>
      </c>
      <c r="I3112" t="s">
        <v>330</v>
      </c>
      <c r="J3112">
        <v>132000</v>
      </c>
      <c r="K3112" t="s">
        <v>575</v>
      </c>
      <c r="L3112">
        <v>132150</v>
      </c>
      <c r="M3112">
        <v>0</v>
      </c>
      <c r="N3112" t="s">
        <v>789</v>
      </c>
      <c r="O3112" t="s">
        <v>565</v>
      </c>
      <c r="P3112">
        <v>-1917799.4300000004</v>
      </c>
      <c r="Q3112">
        <v>0</v>
      </c>
      <c r="R3112">
        <v>-22083384.969999999</v>
      </c>
      <c r="S3112">
        <v>0</v>
      </c>
      <c r="T3112">
        <v>-24001184.399999999</v>
      </c>
      <c r="U3112">
        <v>0</v>
      </c>
      <c r="V3112">
        <v>-1917799.4300000004</v>
      </c>
      <c r="W3112">
        <v>0</v>
      </c>
      <c r="X3112">
        <v>-22083384.969999999</v>
      </c>
      <c r="Y3112">
        <v>0</v>
      </c>
      <c r="Z3112">
        <v>-24001184.399999999</v>
      </c>
      <c r="AA3112">
        <v>0</v>
      </c>
    </row>
    <row r="3113" spans="1:27" ht="15" customHeight="1" x14ac:dyDescent="0.25">
      <c r="A3113" s="37" t="str">
        <f t="shared" si="144"/>
        <v>LEINFAIgnore</v>
      </c>
      <c r="B3113" s="37" t="str">
        <f>VLOOKUP(L3113,Mapping!D:F,3,0)</f>
        <v>Ignore</v>
      </c>
      <c r="C3113" s="37" t="str">
        <f>VLOOKUP(L3113,Mapping!D:G,4,0)</f>
        <v>Ignore</v>
      </c>
      <c r="D3113" s="38">
        <f t="shared" si="145"/>
        <v>0</v>
      </c>
      <c r="E3113" s="38">
        <f t="shared" si="146"/>
        <v>-1E-3</v>
      </c>
      <c r="F3113" s="37" t="str">
        <f>VLOOKUP(L3113,Mapping!D:H,5,0)</f>
        <v>AUM</v>
      </c>
      <c r="G3113" t="s">
        <v>562</v>
      </c>
      <c r="H3113" t="s">
        <v>327</v>
      </c>
      <c r="I3113" t="s">
        <v>330</v>
      </c>
      <c r="J3113">
        <v>140000</v>
      </c>
      <c r="K3113" t="s">
        <v>579</v>
      </c>
      <c r="L3113">
        <v>140101</v>
      </c>
      <c r="M3113">
        <v>0</v>
      </c>
      <c r="N3113" t="s">
        <v>1209</v>
      </c>
      <c r="O3113" t="s">
        <v>565</v>
      </c>
      <c r="P3113">
        <v>-10000</v>
      </c>
      <c r="Q3113">
        <v>0</v>
      </c>
      <c r="R3113">
        <v>0</v>
      </c>
      <c r="S3113">
        <v>0</v>
      </c>
      <c r="T3113">
        <v>-10000</v>
      </c>
      <c r="U3113">
        <v>0</v>
      </c>
      <c r="V3113">
        <v>-10000</v>
      </c>
      <c r="W3113">
        <v>0</v>
      </c>
      <c r="X3113">
        <v>0</v>
      </c>
      <c r="Y3113">
        <v>0</v>
      </c>
      <c r="Z3113">
        <v>-10000</v>
      </c>
      <c r="AA3113">
        <v>0</v>
      </c>
    </row>
    <row r="3114" spans="1:27" ht="15" customHeight="1" x14ac:dyDescent="0.25">
      <c r="A3114" s="37" t="str">
        <f t="shared" si="144"/>
        <v>LEINFAIgnore</v>
      </c>
      <c r="B3114" s="37" t="str">
        <f>VLOOKUP(L3114,Mapping!D:F,3,0)</f>
        <v>Ignore</v>
      </c>
      <c r="C3114" s="37" t="str">
        <f>VLOOKUP(L3114,Mapping!D:G,4,0)</f>
        <v>Ignore</v>
      </c>
      <c r="D3114" s="38">
        <f t="shared" si="145"/>
        <v>0</v>
      </c>
      <c r="E3114" s="38">
        <f t="shared" si="146"/>
        <v>-5.0000000000000001E-4</v>
      </c>
      <c r="F3114" s="37" t="str">
        <f>VLOOKUP(L3114,Mapping!D:H,5,0)</f>
        <v>AUM</v>
      </c>
      <c r="G3114" t="s">
        <v>562</v>
      </c>
      <c r="H3114" t="s">
        <v>327</v>
      </c>
      <c r="I3114" t="s">
        <v>330</v>
      </c>
      <c r="J3114">
        <v>140000</v>
      </c>
      <c r="K3114" t="s">
        <v>579</v>
      </c>
      <c r="L3114">
        <v>140311</v>
      </c>
      <c r="M3114">
        <v>0</v>
      </c>
      <c r="N3114" t="s">
        <v>1201</v>
      </c>
      <c r="O3114" t="s">
        <v>565</v>
      </c>
      <c r="P3114">
        <v>-5000</v>
      </c>
      <c r="Q3114">
        <v>0</v>
      </c>
      <c r="R3114">
        <v>0</v>
      </c>
      <c r="S3114">
        <v>0</v>
      </c>
      <c r="T3114">
        <v>-5000</v>
      </c>
      <c r="U3114">
        <v>0</v>
      </c>
      <c r="V3114">
        <v>-5000</v>
      </c>
      <c r="W3114">
        <v>0</v>
      </c>
      <c r="X3114">
        <v>0</v>
      </c>
      <c r="Y3114">
        <v>0</v>
      </c>
      <c r="Z3114">
        <v>-5000</v>
      </c>
      <c r="AA3114">
        <v>0</v>
      </c>
    </row>
    <row r="3115" spans="1:27" ht="15" customHeight="1" x14ac:dyDescent="0.25">
      <c r="A3115" s="37" t="str">
        <f t="shared" si="144"/>
        <v>LEINFAIgnore</v>
      </c>
      <c r="B3115" s="37" t="str">
        <f>VLOOKUP(L3115,Mapping!D:F,3,0)</f>
        <v>Ignore</v>
      </c>
      <c r="C3115" s="37" t="str">
        <f>VLOOKUP(L3115,Mapping!D:G,4,0)</f>
        <v>Ignore</v>
      </c>
      <c r="D3115" s="38">
        <f t="shared" si="145"/>
        <v>-6.4541367000000002E-2</v>
      </c>
      <c r="E3115" s="38">
        <f t="shared" si="146"/>
        <v>-9.4035162000000005E-2</v>
      </c>
      <c r="F3115" s="37" t="str">
        <f>VLOOKUP(L3115,Mapping!D:H,5,0)</f>
        <v>AUM</v>
      </c>
      <c r="G3115" t="s">
        <v>562</v>
      </c>
      <c r="H3115" t="s">
        <v>327</v>
      </c>
      <c r="I3115" t="s">
        <v>330</v>
      </c>
      <c r="J3115">
        <v>140000</v>
      </c>
      <c r="K3115" t="s">
        <v>579</v>
      </c>
      <c r="L3115">
        <v>140500</v>
      </c>
      <c r="M3115">
        <v>0</v>
      </c>
      <c r="N3115" t="s">
        <v>584</v>
      </c>
      <c r="O3115" t="s">
        <v>565</v>
      </c>
      <c r="P3115">
        <v>-294937.95</v>
      </c>
      <c r="Q3115">
        <v>0</v>
      </c>
      <c r="R3115">
        <v>-645413.67000000004</v>
      </c>
      <c r="S3115">
        <v>0</v>
      </c>
      <c r="T3115">
        <v>-940351.62</v>
      </c>
      <c r="U3115">
        <v>0</v>
      </c>
      <c r="V3115">
        <v>-294937.95</v>
      </c>
      <c r="W3115">
        <v>0</v>
      </c>
      <c r="X3115">
        <v>-645413.67000000004</v>
      </c>
      <c r="Y3115">
        <v>0</v>
      </c>
      <c r="Z3115">
        <v>-940351.62</v>
      </c>
      <c r="AA3115">
        <v>0</v>
      </c>
    </row>
    <row r="3116" spans="1:27" ht="15" customHeight="1" x14ac:dyDescent="0.25">
      <c r="A3116" s="37" t="str">
        <f t="shared" si="144"/>
        <v>LEINFAIgnore</v>
      </c>
      <c r="B3116" s="37" t="str">
        <f>VLOOKUP(L3116,Mapping!D:F,3,0)</f>
        <v>Ignore</v>
      </c>
      <c r="C3116" s="37" t="str">
        <f>VLOOKUP(L3116,Mapping!D:G,4,0)</f>
        <v>Ignore</v>
      </c>
      <c r="D3116" s="38">
        <f t="shared" si="145"/>
        <v>-5.6911513000000004E-2</v>
      </c>
      <c r="E3116" s="38">
        <f t="shared" si="146"/>
        <v>-0.47806460300000003</v>
      </c>
      <c r="F3116" s="37" t="str">
        <f>VLOOKUP(L3116,Mapping!D:H,5,0)</f>
        <v>AUM</v>
      </c>
      <c r="G3116" t="s">
        <v>562</v>
      </c>
      <c r="H3116" t="s">
        <v>327</v>
      </c>
      <c r="I3116" t="s">
        <v>330</v>
      </c>
      <c r="J3116">
        <v>140000</v>
      </c>
      <c r="K3116" t="s">
        <v>579</v>
      </c>
      <c r="L3116">
        <v>140551</v>
      </c>
      <c r="M3116">
        <v>0</v>
      </c>
      <c r="N3116" t="s">
        <v>926</v>
      </c>
      <c r="O3116" t="s">
        <v>565</v>
      </c>
      <c r="P3116">
        <v>-4211530.9000000004</v>
      </c>
      <c r="Q3116">
        <v>0</v>
      </c>
      <c r="R3116">
        <v>-569115.13</v>
      </c>
      <c r="S3116">
        <v>0</v>
      </c>
      <c r="T3116">
        <v>-4780646.03</v>
      </c>
      <c r="U3116">
        <v>0</v>
      </c>
      <c r="V3116">
        <v>-4211530.9000000004</v>
      </c>
      <c r="W3116">
        <v>0</v>
      </c>
      <c r="X3116">
        <v>-569115.13</v>
      </c>
      <c r="Y3116">
        <v>0</v>
      </c>
      <c r="Z3116">
        <v>-4780646.03</v>
      </c>
      <c r="AA3116">
        <v>0</v>
      </c>
    </row>
    <row r="3117" spans="1:27" ht="15" customHeight="1" x14ac:dyDescent="0.25">
      <c r="A3117" s="37" t="str">
        <f t="shared" si="144"/>
        <v>LEINFAIgnore</v>
      </c>
      <c r="B3117" s="37" t="str">
        <f>VLOOKUP(L3117,Mapping!D:F,3,0)</f>
        <v>Ignore</v>
      </c>
      <c r="C3117" s="37" t="str">
        <f>VLOOKUP(L3117,Mapping!D:G,4,0)</f>
        <v>Ignore</v>
      </c>
      <c r="D3117" s="38">
        <f t="shared" si="145"/>
        <v>-1.783645E-2</v>
      </c>
      <c r="E3117" s="38">
        <f t="shared" si="146"/>
        <v>-2.2144500000000001E-2</v>
      </c>
      <c r="F3117" s="37" t="str">
        <f>VLOOKUP(L3117,Mapping!D:H,5,0)</f>
        <v>AUM</v>
      </c>
      <c r="G3117" t="s">
        <v>562</v>
      </c>
      <c r="H3117" t="s">
        <v>327</v>
      </c>
      <c r="I3117" t="s">
        <v>330</v>
      </c>
      <c r="J3117">
        <v>152000</v>
      </c>
      <c r="K3117" t="s">
        <v>585</v>
      </c>
      <c r="L3117">
        <v>152248</v>
      </c>
      <c r="M3117">
        <v>0</v>
      </c>
      <c r="N3117" t="s">
        <v>590</v>
      </c>
      <c r="O3117" t="s">
        <v>565</v>
      </c>
      <c r="P3117">
        <v>-43080.5</v>
      </c>
      <c r="Q3117">
        <v>0</v>
      </c>
      <c r="R3117">
        <v>-178364.5</v>
      </c>
      <c r="S3117">
        <v>0</v>
      </c>
      <c r="T3117">
        <v>-221445</v>
      </c>
      <c r="U3117">
        <v>0</v>
      </c>
      <c r="V3117">
        <v>-43080.5</v>
      </c>
      <c r="W3117">
        <v>0</v>
      </c>
      <c r="X3117">
        <v>-178364.5</v>
      </c>
      <c r="Y3117">
        <v>0</v>
      </c>
      <c r="Z3117">
        <v>-221445</v>
      </c>
      <c r="AA3117">
        <v>0</v>
      </c>
    </row>
    <row r="3118" spans="1:27" ht="15" customHeight="1" x14ac:dyDescent="0.25">
      <c r="A3118" s="37" t="str">
        <f t="shared" si="144"/>
        <v>LEINFAIgnore</v>
      </c>
      <c r="B3118" s="37" t="str">
        <f>VLOOKUP(L3118,Mapping!D:F,3,0)</f>
        <v>Ignore</v>
      </c>
      <c r="C3118" s="37" t="str">
        <f>VLOOKUP(L3118,Mapping!D:G,4,0)</f>
        <v>Ignore</v>
      </c>
      <c r="D3118" s="38">
        <f t="shared" si="145"/>
        <v>0</v>
      </c>
      <c r="E3118" s="38">
        <f t="shared" si="146"/>
        <v>-7.7040000000000011E-6</v>
      </c>
      <c r="F3118" s="37" t="str">
        <f>VLOOKUP(L3118,Mapping!D:H,5,0)</f>
        <v>AUM</v>
      </c>
      <c r="G3118" t="s">
        <v>562</v>
      </c>
      <c r="H3118" t="s">
        <v>327</v>
      </c>
      <c r="I3118" t="s">
        <v>330</v>
      </c>
      <c r="J3118">
        <v>152000</v>
      </c>
      <c r="K3118" t="s">
        <v>585</v>
      </c>
      <c r="L3118">
        <v>152317</v>
      </c>
      <c r="M3118">
        <v>0</v>
      </c>
      <c r="N3118" t="s">
        <v>1204</v>
      </c>
      <c r="O3118" t="s">
        <v>565</v>
      </c>
      <c r="P3118">
        <v>-77.040000000000006</v>
      </c>
      <c r="Q3118">
        <v>0</v>
      </c>
      <c r="R3118">
        <v>0</v>
      </c>
      <c r="S3118">
        <v>0</v>
      </c>
      <c r="T3118">
        <v>-77.040000000000006</v>
      </c>
      <c r="U3118">
        <v>0</v>
      </c>
      <c r="V3118">
        <v>-77.040000000000006</v>
      </c>
      <c r="W3118">
        <v>0</v>
      </c>
      <c r="X3118">
        <v>0</v>
      </c>
      <c r="Y3118">
        <v>0</v>
      </c>
      <c r="Z3118">
        <v>-77.040000000000006</v>
      </c>
      <c r="AA3118">
        <v>0</v>
      </c>
    </row>
    <row r="3119" spans="1:27" ht="15" customHeight="1" x14ac:dyDescent="0.25">
      <c r="A3119" s="37" t="str">
        <f t="shared" si="144"/>
        <v>LEINFAIgnore</v>
      </c>
      <c r="B3119" s="37" t="str">
        <f>VLOOKUP(L3119,Mapping!D:F,3,0)</f>
        <v>Ignore</v>
      </c>
      <c r="C3119" s="37" t="str">
        <f>VLOOKUP(L3119,Mapping!D:G,4,0)</f>
        <v>Ignore</v>
      </c>
      <c r="D3119" s="38">
        <f t="shared" si="145"/>
        <v>168.80260998699998</v>
      </c>
      <c r="E3119" s="38">
        <f t="shared" si="146"/>
        <v>20.691110822999999</v>
      </c>
      <c r="F3119" s="37" t="str">
        <f>VLOOKUP(L3119,Mapping!D:H,5,0)</f>
        <v>AUM</v>
      </c>
      <c r="G3119" t="s">
        <v>562</v>
      </c>
      <c r="H3119" t="s">
        <v>327</v>
      </c>
      <c r="I3119" t="s">
        <v>330</v>
      </c>
      <c r="J3119">
        <v>160000</v>
      </c>
      <c r="K3119" t="s">
        <v>591</v>
      </c>
      <c r="L3119">
        <v>161100</v>
      </c>
      <c r="M3119">
        <v>0</v>
      </c>
      <c r="N3119" t="s">
        <v>725</v>
      </c>
      <c r="O3119" t="s">
        <v>565</v>
      </c>
      <c r="P3119">
        <v>-1481114991.6400001</v>
      </c>
      <c r="Q3119">
        <v>0</v>
      </c>
      <c r="R3119">
        <v>0</v>
      </c>
      <c r="S3119">
        <v>1688026099.8699999</v>
      </c>
      <c r="T3119">
        <v>0</v>
      </c>
      <c r="U3119">
        <v>206911108.22999999</v>
      </c>
      <c r="V3119">
        <v>-1481114991.6400001</v>
      </c>
      <c r="W3119">
        <v>0</v>
      </c>
      <c r="X3119">
        <v>0</v>
      </c>
      <c r="Y3119">
        <v>1688026099.8699999</v>
      </c>
      <c r="Z3119">
        <v>0</v>
      </c>
      <c r="AA3119">
        <v>206911108.22999999</v>
      </c>
    </row>
    <row r="3120" spans="1:27" ht="15" customHeight="1" x14ac:dyDescent="0.25">
      <c r="A3120" s="37" t="str">
        <f t="shared" si="144"/>
        <v>LEINFAIgnore</v>
      </c>
      <c r="B3120" s="37" t="str">
        <f>VLOOKUP(L3120,Mapping!D:F,3,0)</f>
        <v>Ignore</v>
      </c>
      <c r="C3120" s="37" t="str">
        <f>VLOOKUP(L3120,Mapping!D:G,4,0)</f>
        <v>Ignore</v>
      </c>
      <c r="D3120" s="38">
        <f t="shared" si="145"/>
        <v>-2.5160619999999999E-3</v>
      </c>
      <c r="E3120" s="38">
        <f t="shared" si="146"/>
        <v>-5.6119299999999998E-4</v>
      </c>
      <c r="F3120" s="37" t="str">
        <f>VLOOKUP(L3120,Mapping!D:H,5,0)</f>
        <v>AUM</v>
      </c>
      <c r="G3120" t="s">
        <v>562</v>
      </c>
      <c r="H3120" t="s">
        <v>327</v>
      </c>
      <c r="I3120" t="s">
        <v>330</v>
      </c>
      <c r="J3120">
        <v>212000</v>
      </c>
      <c r="K3120" t="s">
        <v>595</v>
      </c>
      <c r="L3120">
        <v>210123</v>
      </c>
      <c r="M3120">
        <v>0</v>
      </c>
      <c r="N3120" t="s">
        <v>1191</v>
      </c>
      <c r="O3120" t="s">
        <v>565</v>
      </c>
      <c r="P3120">
        <v>0</v>
      </c>
      <c r="Q3120">
        <v>19548.689999999999</v>
      </c>
      <c r="R3120">
        <v>-25160.62</v>
      </c>
      <c r="S3120">
        <v>0</v>
      </c>
      <c r="T3120">
        <v>-5611.93</v>
      </c>
      <c r="U3120">
        <v>0</v>
      </c>
      <c r="V3120">
        <v>0</v>
      </c>
      <c r="W3120">
        <v>19548.689999999999</v>
      </c>
      <c r="X3120">
        <v>-25160.62</v>
      </c>
      <c r="Y3120">
        <v>0</v>
      </c>
      <c r="Z3120">
        <v>-5611.93</v>
      </c>
      <c r="AA3120">
        <v>0</v>
      </c>
    </row>
    <row r="3121" spans="1:27" ht="15" customHeight="1" x14ac:dyDescent="0.25">
      <c r="A3121" s="37" t="str">
        <f t="shared" si="144"/>
        <v>LEINFAIgnore</v>
      </c>
      <c r="B3121" s="37" t="str">
        <f>VLOOKUP(L3121,Mapping!D:F,3,0)</f>
        <v>Ignore</v>
      </c>
      <c r="C3121" s="37" t="str">
        <f>VLOOKUP(L3121,Mapping!D:G,4,0)</f>
        <v>Ignore</v>
      </c>
      <c r="D3121" s="38">
        <f t="shared" si="145"/>
        <v>5.6911513000000004E-2</v>
      </c>
      <c r="E3121" s="38">
        <f t="shared" si="146"/>
        <v>0.47806460300000003</v>
      </c>
      <c r="F3121" s="37" t="str">
        <f>VLOOKUP(L3121,Mapping!D:H,5,0)</f>
        <v>AUM</v>
      </c>
      <c r="G3121" t="s">
        <v>562</v>
      </c>
      <c r="H3121" t="s">
        <v>327</v>
      </c>
      <c r="I3121" t="s">
        <v>330</v>
      </c>
      <c r="J3121">
        <v>212000</v>
      </c>
      <c r="K3121" t="s">
        <v>595</v>
      </c>
      <c r="L3121">
        <v>210168</v>
      </c>
      <c r="M3121">
        <v>0</v>
      </c>
      <c r="N3121" t="s">
        <v>927</v>
      </c>
      <c r="O3121" t="s">
        <v>565</v>
      </c>
      <c r="P3121">
        <v>0</v>
      </c>
      <c r="Q3121">
        <v>4211530.9000000004</v>
      </c>
      <c r="R3121">
        <v>0</v>
      </c>
      <c r="S3121">
        <v>569115.13</v>
      </c>
      <c r="T3121">
        <v>0</v>
      </c>
      <c r="U3121">
        <v>4780646.03</v>
      </c>
      <c r="V3121">
        <v>0</v>
      </c>
      <c r="W3121">
        <v>4211530.9000000004</v>
      </c>
      <c r="X3121">
        <v>0</v>
      </c>
      <c r="Y3121">
        <v>569115.13</v>
      </c>
      <c r="Z3121">
        <v>0</v>
      </c>
      <c r="AA3121">
        <v>4780646.03</v>
      </c>
    </row>
    <row r="3122" spans="1:27" ht="15" customHeight="1" x14ac:dyDescent="0.25">
      <c r="A3122" s="37" t="str">
        <f t="shared" si="144"/>
        <v>LEINFAIgnore</v>
      </c>
      <c r="B3122" s="37" t="str">
        <f>VLOOKUP(L3122,Mapping!D:F,3,0)</f>
        <v>Ignore</v>
      </c>
      <c r="C3122" s="37" t="str">
        <f>VLOOKUP(L3122,Mapping!D:G,4,0)</f>
        <v>Ignore</v>
      </c>
      <c r="D3122" s="38">
        <f t="shared" si="145"/>
        <v>0.59178433099999994</v>
      </c>
      <c r="E3122" s="38">
        <f t="shared" si="146"/>
        <v>0.59178433099999994</v>
      </c>
      <c r="F3122" s="37" t="str">
        <f>VLOOKUP(L3122,Mapping!D:H,5,0)</f>
        <v>AUM</v>
      </c>
      <c r="G3122" t="s">
        <v>562</v>
      </c>
      <c r="H3122" t="s">
        <v>327</v>
      </c>
      <c r="I3122" t="s">
        <v>330</v>
      </c>
      <c r="J3122">
        <v>212000</v>
      </c>
      <c r="K3122" t="s">
        <v>595</v>
      </c>
      <c r="L3122">
        <v>211114</v>
      </c>
      <c r="M3122">
        <v>0</v>
      </c>
      <c r="N3122" t="s">
        <v>701</v>
      </c>
      <c r="O3122" t="s">
        <v>565</v>
      </c>
      <c r="P3122">
        <v>0</v>
      </c>
      <c r="Q3122">
        <v>0</v>
      </c>
      <c r="R3122">
        <v>0</v>
      </c>
      <c r="S3122">
        <v>5917843.3099999996</v>
      </c>
      <c r="T3122">
        <v>0</v>
      </c>
      <c r="U3122">
        <v>5917843.3099999996</v>
      </c>
      <c r="V3122">
        <v>0</v>
      </c>
      <c r="W3122">
        <v>0</v>
      </c>
      <c r="X3122">
        <v>0</v>
      </c>
      <c r="Y3122">
        <v>5917843.3099999996</v>
      </c>
      <c r="Z3122">
        <v>0</v>
      </c>
      <c r="AA3122">
        <v>5917843.3099999996</v>
      </c>
    </row>
    <row r="3123" spans="1:27" ht="15" customHeight="1" x14ac:dyDescent="0.25">
      <c r="A3123" s="37" t="str">
        <f t="shared" si="144"/>
        <v>LEINFAIgnore</v>
      </c>
      <c r="B3123" s="37" t="str">
        <f>VLOOKUP(L3123,Mapping!D:F,3,0)</f>
        <v>Ignore</v>
      </c>
      <c r="C3123" s="37" t="str">
        <f>VLOOKUP(L3123,Mapping!D:G,4,0)</f>
        <v>Ignore</v>
      </c>
      <c r="D3123" s="38">
        <f t="shared" si="145"/>
        <v>4.1569607000000001E-2</v>
      </c>
      <c r="E3123" s="38">
        <f t="shared" si="146"/>
        <v>4.1569600999999998E-2</v>
      </c>
      <c r="F3123" s="37" t="str">
        <f>VLOOKUP(L3123,Mapping!D:H,5,0)</f>
        <v>AUM</v>
      </c>
      <c r="G3123" t="s">
        <v>562</v>
      </c>
      <c r="H3123" t="s">
        <v>327</v>
      </c>
      <c r="I3123" t="s">
        <v>330</v>
      </c>
      <c r="J3123">
        <v>212000</v>
      </c>
      <c r="K3123" t="s">
        <v>595</v>
      </c>
      <c r="L3123">
        <v>212101</v>
      </c>
      <c r="M3123">
        <v>0</v>
      </c>
      <c r="N3123" t="s">
        <v>598</v>
      </c>
      <c r="O3123" t="s">
        <v>565</v>
      </c>
      <c r="P3123">
        <v>-0.06</v>
      </c>
      <c r="Q3123">
        <v>0</v>
      </c>
      <c r="R3123">
        <v>0</v>
      </c>
      <c r="S3123">
        <v>415696.07</v>
      </c>
      <c r="T3123">
        <v>0</v>
      </c>
      <c r="U3123">
        <v>415696.01</v>
      </c>
      <c r="V3123">
        <v>-0.06</v>
      </c>
      <c r="W3123">
        <v>0</v>
      </c>
      <c r="X3123">
        <v>0</v>
      </c>
      <c r="Y3123">
        <v>415696.07</v>
      </c>
      <c r="Z3123">
        <v>0</v>
      </c>
      <c r="AA3123">
        <v>415696.01</v>
      </c>
    </row>
    <row r="3124" spans="1:27" ht="15" customHeight="1" x14ac:dyDescent="0.25">
      <c r="A3124" s="37" t="str">
        <f t="shared" si="144"/>
        <v>LEINFAIgnore</v>
      </c>
      <c r="B3124" s="37" t="str">
        <f>VLOOKUP(L3124,Mapping!D:F,3,0)</f>
        <v>Ignore</v>
      </c>
      <c r="C3124" s="37" t="str">
        <f>VLOOKUP(L3124,Mapping!D:G,4,0)</f>
        <v>Ignore</v>
      </c>
      <c r="D3124" s="38">
        <f t="shared" si="145"/>
        <v>1.3886059999999999E-3</v>
      </c>
      <c r="E3124" s="38">
        <f t="shared" si="146"/>
        <v>1.993734E-3</v>
      </c>
      <c r="F3124" s="37" t="str">
        <f>VLOOKUP(L3124,Mapping!D:H,5,0)</f>
        <v>AUM</v>
      </c>
      <c r="G3124" t="s">
        <v>562</v>
      </c>
      <c r="H3124" t="s">
        <v>327</v>
      </c>
      <c r="I3124" t="s">
        <v>330</v>
      </c>
      <c r="J3124">
        <v>212000</v>
      </c>
      <c r="K3124" t="s">
        <v>595</v>
      </c>
      <c r="L3124">
        <v>212109</v>
      </c>
      <c r="M3124">
        <v>0</v>
      </c>
      <c r="N3124" t="s">
        <v>1291</v>
      </c>
      <c r="O3124" t="s">
        <v>565</v>
      </c>
      <c r="P3124">
        <v>0</v>
      </c>
      <c r="Q3124">
        <v>6051.28</v>
      </c>
      <c r="R3124">
        <v>0</v>
      </c>
      <c r="S3124">
        <v>13886.06</v>
      </c>
      <c r="T3124">
        <v>0</v>
      </c>
      <c r="U3124">
        <v>19937.34</v>
      </c>
      <c r="V3124">
        <v>0</v>
      </c>
      <c r="W3124">
        <v>6051.28</v>
      </c>
      <c r="X3124">
        <v>0</v>
      </c>
      <c r="Y3124">
        <v>13886.06</v>
      </c>
      <c r="Z3124">
        <v>0</v>
      </c>
      <c r="AA3124">
        <v>19937.34</v>
      </c>
    </row>
    <row r="3125" spans="1:27" ht="15" customHeight="1" x14ac:dyDescent="0.25">
      <c r="A3125" s="37" t="str">
        <f t="shared" si="144"/>
        <v>LEINFAIgnore</v>
      </c>
      <c r="B3125" s="37" t="str">
        <f>VLOOKUP(L3125,Mapping!D:F,3,0)</f>
        <v>Ignore</v>
      </c>
      <c r="C3125" s="37" t="str">
        <f>VLOOKUP(L3125,Mapping!D:G,4,0)</f>
        <v>Ignore</v>
      </c>
      <c r="D3125" s="38">
        <f t="shared" si="145"/>
        <v>-2.1478549999999997E-3</v>
      </c>
      <c r="E3125" s="38">
        <f t="shared" si="146"/>
        <v>2.9634299999999996E-4</v>
      </c>
      <c r="F3125" s="37" t="str">
        <f>VLOOKUP(L3125,Mapping!D:H,5,0)</f>
        <v>AUM</v>
      </c>
      <c r="G3125" t="s">
        <v>562</v>
      </c>
      <c r="H3125" t="s">
        <v>327</v>
      </c>
      <c r="I3125" t="s">
        <v>330</v>
      </c>
      <c r="J3125">
        <v>212000</v>
      </c>
      <c r="K3125" t="s">
        <v>595</v>
      </c>
      <c r="L3125">
        <v>212112</v>
      </c>
      <c r="M3125">
        <v>0</v>
      </c>
      <c r="N3125" t="s">
        <v>599</v>
      </c>
      <c r="O3125" t="s">
        <v>565</v>
      </c>
      <c r="P3125">
        <v>0</v>
      </c>
      <c r="Q3125">
        <v>24441.98</v>
      </c>
      <c r="R3125">
        <v>-21478.55</v>
      </c>
      <c r="S3125">
        <v>0</v>
      </c>
      <c r="T3125">
        <v>0</v>
      </c>
      <c r="U3125">
        <v>2963.43</v>
      </c>
      <c r="V3125">
        <v>0</v>
      </c>
      <c r="W3125">
        <v>24441.98</v>
      </c>
      <c r="X3125">
        <v>-21478.55</v>
      </c>
      <c r="Y3125">
        <v>0</v>
      </c>
      <c r="Z3125">
        <v>0</v>
      </c>
      <c r="AA3125">
        <v>2963.43</v>
      </c>
    </row>
    <row r="3126" spans="1:27" ht="15" customHeight="1" x14ac:dyDescent="0.25">
      <c r="A3126" s="37" t="str">
        <f t="shared" si="144"/>
        <v>LEINFAIgnore</v>
      </c>
      <c r="B3126" s="37" t="str">
        <f>VLOOKUP(L3126,Mapping!D:F,3,0)</f>
        <v>Ignore</v>
      </c>
      <c r="C3126" s="37" t="str">
        <f>VLOOKUP(L3126,Mapping!D:G,4,0)</f>
        <v>Ignore</v>
      </c>
      <c r="D3126" s="38">
        <f t="shared" si="145"/>
        <v>-2.1478549999999997E-3</v>
      </c>
      <c r="E3126" s="38">
        <f t="shared" si="146"/>
        <v>2.9634299999999996E-4</v>
      </c>
      <c r="F3126" s="37" t="str">
        <f>VLOOKUP(L3126,Mapping!D:H,5,0)</f>
        <v>AUM</v>
      </c>
      <c r="G3126" t="s">
        <v>562</v>
      </c>
      <c r="H3126" t="s">
        <v>327</v>
      </c>
      <c r="I3126" t="s">
        <v>330</v>
      </c>
      <c r="J3126">
        <v>212000</v>
      </c>
      <c r="K3126" t="s">
        <v>595</v>
      </c>
      <c r="L3126">
        <v>212113</v>
      </c>
      <c r="M3126">
        <v>0</v>
      </c>
      <c r="N3126" t="s">
        <v>600</v>
      </c>
      <c r="O3126" t="s">
        <v>565</v>
      </c>
      <c r="P3126">
        <v>0</v>
      </c>
      <c r="Q3126">
        <v>24441.98</v>
      </c>
      <c r="R3126">
        <v>-21478.55</v>
      </c>
      <c r="S3126">
        <v>0</v>
      </c>
      <c r="T3126">
        <v>0</v>
      </c>
      <c r="U3126">
        <v>2963.43</v>
      </c>
      <c r="V3126">
        <v>0</v>
      </c>
      <c r="W3126">
        <v>24441.98</v>
      </c>
      <c r="X3126">
        <v>-21478.55</v>
      </c>
      <c r="Y3126">
        <v>0</v>
      </c>
      <c r="Z3126">
        <v>0</v>
      </c>
      <c r="AA3126">
        <v>2963.43</v>
      </c>
    </row>
    <row r="3127" spans="1:27" ht="15" customHeight="1" x14ac:dyDescent="0.25">
      <c r="A3127" s="37" t="str">
        <f t="shared" si="144"/>
        <v>LEINFAIgnore</v>
      </c>
      <c r="B3127" s="37" t="str">
        <f>VLOOKUP(L3127,Mapping!D:F,3,0)</f>
        <v>Ignore</v>
      </c>
      <c r="C3127" s="37" t="str">
        <f>VLOOKUP(L3127,Mapping!D:G,4,0)</f>
        <v>Ignore</v>
      </c>
      <c r="D3127" s="38">
        <f t="shared" si="145"/>
        <v>-3.4352037000000002E-2</v>
      </c>
      <c r="E3127" s="38">
        <f t="shared" si="146"/>
        <v>5.3870330000000003E-3</v>
      </c>
      <c r="F3127" s="37" t="str">
        <f>VLOOKUP(L3127,Mapping!D:H,5,0)</f>
        <v>AUM</v>
      </c>
      <c r="G3127" t="s">
        <v>562</v>
      </c>
      <c r="H3127" t="s">
        <v>327</v>
      </c>
      <c r="I3127" t="s">
        <v>330</v>
      </c>
      <c r="J3127">
        <v>212000</v>
      </c>
      <c r="K3127" t="s">
        <v>595</v>
      </c>
      <c r="L3127">
        <v>212114</v>
      </c>
      <c r="M3127">
        <v>0</v>
      </c>
      <c r="N3127" t="s">
        <v>601</v>
      </c>
      <c r="O3127" t="s">
        <v>565</v>
      </c>
      <c r="P3127">
        <v>0</v>
      </c>
      <c r="Q3127">
        <v>397390.7</v>
      </c>
      <c r="R3127">
        <v>-343520.37</v>
      </c>
      <c r="S3127">
        <v>0</v>
      </c>
      <c r="T3127">
        <v>0</v>
      </c>
      <c r="U3127">
        <v>53870.33</v>
      </c>
      <c r="V3127">
        <v>0</v>
      </c>
      <c r="W3127">
        <v>397390.7</v>
      </c>
      <c r="X3127">
        <v>-343520.37</v>
      </c>
      <c r="Y3127">
        <v>0</v>
      </c>
      <c r="Z3127">
        <v>0</v>
      </c>
      <c r="AA3127">
        <v>53870.33</v>
      </c>
    </row>
    <row r="3128" spans="1:27" ht="15" customHeight="1" x14ac:dyDescent="0.25">
      <c r="A3128" s="37" t="str">
        <f t="shared" si="144"/>
        <v>LEINFAIgnore</v>
      </c>
      <c r="B3128" s="37" t="str">
        <f>VLOOKUP(L3128,Mapping!D:F,3,0)</f>
        <v>Ignore</v>
      </c>
      <c r="C3128" s="37" t="str">
        <f>VLOOKUP(L3128,Mapping!D:G,4,0)</f>
        <v>Ignore</v>
      </c>
      <c r="D3128" s="38">
        <f t="shared" si="145"/>
        <v>1.6860709999999999E-3</v>
      </c>
      <c r="E3128" s="38">
        <f t="shared" si="146"/>
        <v>1.7215549999999998E-3</v>
      </c>
      <c r="F3128" s="37" t="str">
        <f>VLOOKUP(L3128,Mapping!D:H,5,0)</f>
        <v>AUM</v>
      </c>
      <c r="G3128" t="s">
        <v>562</v>
      </c>
      <c r="H3128" t="s">
        <v>327</v>
      </c>
      <c r="I3128" t="s">
        <v>330</v>
      </c>
      <c r="J3128">
        <v>212000</v>
      </c>
      <c r="K3128" t="s">
        <v>595</v>
      </c>
      <c r="L3128">
        <v>212117</v>
      </c>
      <c r="M3128">
        <v>0</v>
      </c>
      <c r="N3128" t="s">
        <v>865</v>
      </c>
      <c r="O3128" t="s">
        <v>565</v>
      </c>
      <c r="P3128">
        <v>0</v>
      </c>
      <c r="Q3128">
        <v>354.84</v>
      </c>
      <c r="R3128">
        <v>0</v>
      </c>
      <c r="S3128">
        <v>16860.71</v>
      </c>
      <c r="T3128">
        <v>0</v>
      </c>
      <c r="U3128">
        <v>17215.55</v>
      </c>
      <c r="V3128">
        <v>0</v>
      </c>
      <c r="W3128">
        <v>354.84</v>
      </c>
      <c r="X3128">
        <v>0</v>
      </c>
      <c r="Y3128">
        <v>16860.71</v>
      </c>
      <c r="Z3128">
        <v>0</v>
      </c>
      <c r="AA3128">
        <v>17215.55</v>
      </c>
    </row>
    <row r="3129" spans="1:27" ht="15" customHeight="1" x14ac:dyDescent="0.25">
      <c r="A3129" s="37" t="str">
        <f t="shared" si="144"/>
        <v>LEINFAIgnore</v>
      </c>
      <c r="B3129" s="37" t="str">
        <f>VLOOKUP(L3129,Mapping!D:F,3,0)</f>
        <v>Ignore</v>
      </c>
      <c r="C3129" s="37" t="str">
        <f>VLOOKUP(L3129,Mapping!D:G,4,0)</f>
        <v>Ignore</v>
      </c>
      <c r="D3129" s="38">
        <f t="shared" si="145"/>
        <v>0.33614444999999998</v>
      </c>
      <c r="E3129" s="38">
        <f t="shared" si="146"/>
        <v>1.6871399519999999</v>
      </c>
      <c r="F3129" s="37" t="str">
        <f>VLOOKUP(L3129,Mapping!D:H,5,0)</f>
        <v>AUM</v>
      </c>
      <c r="G3129" t="s">
        <v>562</v>
      </c>
      <c r="H3129" t="s">
        <v>327</v>
      </c>
      <c r="I3129" t="s">
        <v>330</v>
      </c>
      <c r="J3129">
        <v>212000</v>
      </c>
      <c r="K3129" t="s">
        <v>595</v>
      </c>
      <c r="L3129">
        <v>212121</v>
      </c>
      <c r="M3129">
        <v>0</v>
      </c>
      <c r="N3129" t="s">
        <v>602</v>
      </c>
      <c r="O3129" t="s">
        <v>565</v>
      </c>
      <c r="P3129">
        <v>0</v>
      </c>
      <c r="Q3129">
        <v>13509955.02</v>
      </c>
      <c r="R3129">
        <v>0</v>
      </c>
      <c r="S3129">
        <v>3361444.5</v>
      </c>
      <c r="T3129">
        <v>0</v>
      </c>
      <c r="U3129">
        <v>16871399.52</v>
      </c>
      <c r="V3129">
        <v>0</v>
      </c>
      <c r="W3129">
        <v>13509955.02</v>
      </c>
      <c r="X3129">
        <v>0</v>
      </c>
      <c r="Y3129">
        <v>3361444.5</v>
      </c>
      <c r="Z3129">
        <v>0</v>
      </c>
      <c r="AA3129">
        <v>16871399.52</v>
      </c>
    </row>
    <row r="3130" spans="1:27" ht="15" customHeight="1" x14ac:dyDescent="0.25">
      <c r="A3130" s="37" t="str">
        <f t="shared" si="144"/>
        <v>LEINFAIgnore</v>
      </c>
      <c r="B3130" s="37" t="str">
        <f>VLOOKUP(L3130,Mapping!D:F,3,0)</f>
        <v>Ignore</v>
      </c>
      <c r="C3130" s="37" t="str">
        <f>VLOOKUP(L3130,Mapping!D:G,4,0)</f>
        <v>Ignore</v>
      </c>
      <c r="D3130" s="38">
        <f t="shared" si="145"/>
        <v>-0.28008824799999998</v>
      </c>
      <c r="E3130" s="38">
        <f t="shared" si="146"/>
        <v>0.34903110199999998</v>
      </c>
      <c r="F3130" s="37" t="str">
        <f>VLOOKUP(L3130,Mapping!D:H,5,0)</f>
        <v>AUM</v>
      </c>
      <c r="G3130" t="s">
        <v>562</v>
      </c>
      <c r="H3130" t="s">
        <v>327</v>
      </c>
      <c r="I3130" t="s">
        <v>330</v>
      </c>
      <c r="J3130">
        <v>212000</v>
      </c>
      <c r="K3130" t="s">
        <v>595</v>
      </c>
      <c r="L3130">
        <v>212124</v>
      </c>
      <c r="M3130">
        <v>0</v>
      </c>
      <c r="N3130" t="s">
        <v>603</v>
      </c>
      <c r="O3130" t="s">
        <v>565</v>
      </c>
      <c r="P3130">
        <v>0</v>
      </c>
      <c r="Q3130">
        <v>6291193.5</v>
      </c>
      <c r="R3130">
        <v>-2800882.48</v>
      </c>
      <c r="S3130">
        <v>0</v>
      </c>
      <c r="T3130">
        <v>0</v>
      </c>
      <c r="U3130">
        <v>3490311.02</v>
      </c>
      <c r="V3130">
        <v>0</v>
      </c>
      <c r="W3130">
        <v>6291193.5</v>
      </c>
      <c r="X3130">
        <v>-2800882.48</v>
      </c>
      <c r="Y3130">
        <v>0</v>
      </c>
      <c r="Z3130">
        <v>0</v>
      </c>
      <c r="AA3130">
        <v>3490311.02</v>
      </c>
    </row>
    <row r="3131" spans="1:27" ht="15" customHeight="1" x14ac:dyDescent="0.25">
      <c r="A3131" s="37" t="str">
        <f t="shared" si="144"/>
        <v>LEINFAIgnore</v>
      </c>
      <c r="B3131" s="37" t="str">
        <f>VLOOKUP(L3131,Mapping!D:F,3,0)</f>
        <v>Ignore</v>
      </c>
      <c r="C3131" s="37" t="str">
        <f>VLOOKUP(L3131,Mapping!D:G,4,0)</f>
        <v>Ignore</v>
      </c>
      <c r="D3131" s="38">
        <f t="shared" si="145"/>
        <v>7.0031599999999998E-4</v>
      </c>
      <c r="E3131" s="38">
        <f t="shared" si="146"/>
        <v>7.1749900000000002E-4</v>
      </c>
      <c r="F3131" s="37" t="str">
        <f>VLOOKUP(L3131,Mapping!D:H,5,0)</f>
        <v>AUM</v>
      </c>
      <c r="G3131" t="s">
        <v>562</v>
      </c>
      <c r="H3131" t="s">
        <v>327</v>
      </c>
      <c r="I3131" t="s">
        <v>330</v>
      </c>
      <c r="J3131">
        <v>212000</v>
      </c>
      <c r="K3131" t="s">
        <v>595</v>
      </c>
      <c r="L3131">
        <v>212132</v>
      </c>
      <c r="M3131">
        <v>0</v>
      </c>
      <c r="N3131" t="s">
        <v>1192</v>
      </c>
      <c r="O3131" t="s">
        <v>565</v>
      </c>
      <c r="P3131">
        <v>0</v>
      </c>
      <c r="Q3131">
        <v>171.83</v>
      </c>
      <c r="R3131">
        <v>0</v>
      </c>
      <c r="S3131">
        <v>7003.16</v>
      </c>
      <c r="T3131">
        <v>0</v>
      </c>
      <c r="U3131">
        <v>7174.99</v>
      </c>
      <c r="V3131">
        <v>0</v>
      </c>
      <c r="W3131">
        <v>171.83</v>
      </c>
      <c r="X3131">
        <v>0</v>
      </c>
      <c r="Y3131">
        <v>7003.16</v>
      </c>
      <c r="Z3131">
        <v>0</v>
      </c>
      <c r="AA3131">
        <v>7174.99</v>
      </c>
    </row>
    <row r="3132" spans="1:27" ht="15" customHeight="1" x14ac:dyDescent="0.25">
      <c r="A3132" s="37" t="str">
        <f t="shared" si="144"/>
        <v>LEINFAIgnore</v>
      </c>
      <c r="B3132" s="37" t="str">
        <f>VLOOKUP(L3132,Mapping!D:F,3,0)</f>
        <v>Ignore</v>
      </c>
      <c r="C3132" s="37" t="str">
        <f>VLOOKUP(L3132,Mapping!D:G,4,0)</f>
        <v>Ignore</v>
      </c>
      <c r="D3132" s="38">
        <f t="shared" si="145"/>
        <v>-0.74907366399999997</v>
      </c>
      <c r="E3132" s="38">
        <f t="shared" si="146"/>
        <v>0</v>
      </c>
      <c r="F3132" s="37" t="str">
        <f>VLOOKUP(L3132,Mapping!D:H,5,0)</f>
        <v>AUM</v>
      </c>
      <c r="G3132" t="s">
        <v>562</v>
      </c>
      <c r="H3132" t="s">
        <v>327</v>
      </c>
      <c r="I3132" t="s">
        <v>330</v>
      </c>
      <c r="J3132">
        <v>212000</v>
      </c>
      <c r="K3132" t="s">
        <v>595</v>
      </c>
      <c r="L3132">
        <v>212150</v>
      </c>
      <c r="M3132">
        <v>0</v>
      </c>
      <c r="N3132" t="s">
        <v>821</v>
      </c>
      <c r="O3132" t="s">
        <v>565</v>
      </c>
      <c r="P3132">
        <v>0</v>
      </c>
      <c r="Q3132">
        <v>7490736.6399999997</v>
      </c>
      <c r="R3132">
        <v>-7490736.6399999997</v>
      </c>
      <c r="S3132">
        <v>0</v>
      </c>
      <c r="T3132">
        <v>0</v>
      </c>
      <c r="U3132">
        <v>0</v>
      </c>
      <c r="V3132">
        <v>0</v>
      </c>
      <c r="W3132">
        <v>7490736.6399999997</v>
      </c>
      <c r="X3132">
        <v>-7490736.6399999997</v>
      </c>
      <c r="Y3132">
        <v>0</v>
      </c>
      <c r="Z3132">
        <v>0</v>
      </c>
      <c r="AA3132">
        <v>0</v>
      </c>
    </row>
    <row r="3133" spans="1:27" ht="15" customHeight="1" x14ac:dyDescent="0.25">
      <c r="A3133" s="37" t="str">
        <f t="shared" si="144"/>
        <v>LEINFAIgnore</v>
      </c>
      <c r="B3133" s="37" t="str">
        <f>VLOOKUP(L3133,Mapping!D:F,3,0)</f>
        <v>Ignore</v>
      </c>
      <c r="C3133" s="37" t="str">
        <f>VLOOKUP(L3133,Mapping!D:G,4,0)</f>
        <v>Ignore</v>
      </c>
      <c r="D3133" s="38">
        <f t="shared" si="145"/>
        <v>1.3355076E-2</v>
      </c>
      <c r="E3133" s="38">
        <f t="shared" si="146"/>
        <v>1.5780953E-2</v>
      </c>
      <c r="F3133" s="37" t="str">
        <f>VLOOKUP(L3133,Mapping!D:H,5,0)</f>
        <v>AUM</v>
      </c>
      <c r="G3133" t="s">
        <v>562</v>
      </c>
      <c r="H3133" t="s">
        <v>327</v>
      </c>
      <c r="I3133" t="s">
        <v>330</v>
      </c>
      <c r="J3133">
        <v>212000</v>
      </c>
      <c r="K3133" t="s">
        <v>595</v>
      </c>
      <c r="L3133">
        <v>212185</v>
      </c>
      <c r="M3133">
        <v>0</v>
      </c>
      <c r="N3133" t="s">
        <v>928</v>
      </c>
      <c r="O3133" t="s">
        <v>565</v>
      </c>
      <c r="P3133">
        <v>0</v>
      </c>
      <c r="Q3133">
        <v>24258.77</v>
      </c>
      <c r="R3133">
        <v>0</v>
      </c>
      <c r="S3133">
        <v>133550.76</v>
      </c>
      <c r="T3133">
        <v>0</v>
      </c>
      <c r="U3133">
        <v>157809.53</v>
      </c>
      <c r="V3133">
        <v>0</v>
      </c>
      <c r="W3133">
        <v>24258.77</v>
      </c>
      <c r="X3133">
        <v>0</v>
      </c>
      <c r="Y3133">
        <v>133550.76</v>
      </c>
      <c r="Z3133">
        <v>0</v>
      </c>
      <c r="AA3133">
        <v>157809.53</v>
      </c>
    </row>
    <row r="3134" spans="1:27" ht="15" customHeight="1" x14ac:dyDescent="0.25">
      <c r="A3134" s="37" t="str">
        <f t="shared" si="144"/>
        <v>LEINFAIgnore</v>
      </c>
      <c r="B3134" s="37" t="str">
        <f>VLOOKUP(L3134,Mapping!D:F,3,0)</f>
        <v>Ignore</v>
      </c>
      <c r="C3134" s="37" t="str">
        <f>VLOOKUP(L3134,Mapping!D:G,4,0)</f>
        <v>Ignore</v>
      </c>
      <c r="D3134" s="38">
        <f t="shared" si="145"/>
        <v>7.9312519999999997E-3</v>
      </c>
      <c r="E3134" s="38">
        <f t="shared" si="146"/>
        <v>7.9190409999999999E-3</v>
      </c>
      <c r="F3134" s="37" t="str">
        <f>VLOOKUP(L3134,Mapping!D:H,5,0)</f>
        <v>AUM</v>
      </c>
      <c r="G3134" t="s">
        <v>562</v>
      </c>
      <c r="H3134" t="s">
        <v>327</v>
      </c>
      <c r="I3134" t="s">
        <v>330</v>
      </c>
      <c r="J3134">
        <v>212000</v>
      </c>
      <c r="K3134" t="s">
        <v>595</v>
      </c>
      <c r="L3134">
        <v>212186</v>
      </c>
      <c r="M3134">
        <v>0</v>
      </c>
      <c r="N3134" t="s">
        <v>1377</v>
      </c>
      <c r="O3134" t="s">
        <v>565</v>
      </c>
      <c r="P3134">
        <v>-122.11</v>
      </c>
      <c r="Q3134">
        <v>0</v>
      </c>
      <c r="R3134">
        <v>0</v>
      </c>
      <c r="S3134">
        <v>79312.52</v>
      </c>
      <c r="T3134">
        <v>0</v>
      </c>
      <c r="U3134">
        <v>79190.41</v>
      </c>
      <c r="V3134">
        <v>-122.11</v>
      </c>
      <c r="W3134">
        <v>0</v>
      </c>
      <c r="X3134">
        <v>0</v>
      </c>
      <c r="Y3134">
        <v>79312.52</v>
      </c>
      <c r="Z3134">
        <v>0</v>
      </c>
      <c r="AA3134">
        <v>79190.41</v>
      </c>
    </row>
    <row r="3135" spans="1:27" ht="15" customHeight="1" x14ac:dyDescent="0.25">
      <c r="A3135" s="37" t="str">
        <f t="shared" si="144"/>
        <v>LEINFAIgnore</v>
      </c>
      <c r="B3135" s="37" t="str">
        <f>VLOOKUP(L3135,Mapping!D:F,3,0)</f>
        <v>Ignore</v>
      </c>
      <c r="C3135" s="37" t="str">
        <f>VLOOKUP(L3135,Mapping!D:G,4,0)</f>
        <v>Ignore</v>
      </c>
      <c r="D3135" s="38">
        <f t="shared" si="145"/>
        <v>0.31722316699999997</v>
      </c>
      <c r="E3135" s="38">
        <f t="shared" si="146"/>
        <v>0.31428145000000002</v>
      </c>
      <c r="F3135" s="37" t="str">
        <f>VLOOKUP(L3135,Mapping!D:H,5,0)</f>
        <v>AUM</v>
      </c>
      <c r="G3135" t="s">
        <v>562</v>
      </c>
      <c r="H3135" t="s">
        <v>327</v>
      </c>
      <c r="I3135" t="s">
        <v>330</v>
      </c>
      <c r="J3135">
        <v>212000</v>
      </c>
      <c r="K3135" t="s">
        <v>595</v>
      </c>
      <c r="L3135">
        <v>212187</v>
      </c>
      <c r="M3135">
        <v>0</v>
      </c>
      <c r="N3135" t="s">
        <v>1023</v>
      </c>
      <c r="O3135" t="s">
        <v>565</v>
      </c>
      <c r="P3135">
        <v>-29417.17</v>
      </c>
      <c r="Q3135">
        <v>0</v>
      </c>
      <c r="R3135">
        <v>0</v>
      </c>
      <c r="S3135">
        <v>3172231.67</v>
      </c>
      <c r="T3135">
        <v>0</v>
      </c>
      <c r="U3135">
        <v>3142814.5</v>
      </c>
      <c r="V3135">
        <v>-29417.17</v>
      </c>
      <c r="W3135">
        <v>0</v>
      </c>
      <c r="X3135">
        <v>0</v>
      </c>
      <c r="Y3135">
        <v>3172231.67</v>
      </c>
      <c r="Z3135">
        <v>0</v>
      </c>
      <c r="AA3135">
        <v>3142814.5</v>
      </c>
    </row>
    <row r="3136" spans="1:27" ht="15" customHeight="1" x14ac:dyDescent="0.25">
      <c r="A3136" s="37" t="str">
        <f t="shared" si="144"/>
        <v>LEINFAIgnore</v>
      </c>
      <c r="B3136" s="37" t="str">
        <f>VLOOKUP(L3136,Mapping!D:F,3,0)</f>
        <v>Ignore</v>
      </c>
      <c r="C3136" s="37" t="str">
        <f>VLOOKUP(L3136,Mapping!D:G,4,0)</f>
        <v>Ignore</v>
      </c>
      <c r="D3136" s="38">
        <f t="shared" si="145"/>
        <v>5.5533599999999992E-4</v>
      </c>
      <c r="E3136" s="38">
        <f t="shared" si="146"/>
        <v>5.62E-4</v>
      </c>
      <c r="F3136" s="37" t="str">
        <f>VLOOKUP(L3136,Mapping!D:H,5,0)</f>
        <v>AUM</v>
      </c>
      <c r="G3136" t="s">
        <v>562</v>
      </c>
      <c r="H3136" t="s">
        <v>327</v>
      </c>
      <c r="I3136" t="s">
        <v>330</v>
      </c>
      <c r="J3136">
        <v>212000</v>
      </c>
      <c r="K3136" t="s">
        <v>595</v>
      </c>
      <c r="L3136">
        <v>212191</v>
      </c>
      <c r="M3136">
        <v>0</v>
      </c>
      <c r="N3136" t="s">
        <v>1193</v>
      </c>
      <c r="O3136" t="s">
        <v>565</v>
      </c>
      <c r="P3136">
        <v>0</v>
      </c>
      <c r="Q3136">
        <v>66.64</v>
      </c>
      <c r="R3136">
        <v>0</v>
      </c>
      <c r="S3136">
        <v>5553.36</v>
      </c>
      <c r="T3136">
        <v>0</v>
      </c>
      <c r="U3136">
        <v>5620</v>
      </c>
      <c r="V3136">
        <v>0</v>
      </c>
      <c r="W3136">
        <v>66.64</v>
      </c>
      <c r="X3136">
        <v>0</v>
      </c>
      <c r="Y3136">
        <v>5553.36</v>
      </c>
      <c r="Z3136">
        <v>0</v>
      </c>
      <c r="AA3136">
        <v>5620</v>
      </c>
    </row>
    <row r="3137" spans="1:27" ht="15" customHeight="1" x14ac:dyDescent="0.25">
      <c r="A3137" s="37" t="str">
        <f t="shared" si="144"/>
        <v>LEINFAIgnore</v>
      </c>
      <c r="B3137" s="37" t="str">
        <f>VLOOKUP(L3137,Mapping!D:F,3,0)</f>
        <v>Ignore</v>
      </c>
      <c r="C3137" s="37" t="str">
        <f>VLOOKUP(L3137,Mapping!D:G,4,0)</f>
        <v>Ignore</v>
      </c>
      <c r="D3137" s="38">
        <f t="shared" si="145"/>
        <v>3.4168340000000005E-3</v>
      </c>
      <c r="E3137" s="38">
        <f t="shared" si="146"/>
        <v>5.5768339999999993E-3</v>
      </c>
      <c r="F3137" s="37" t="str">
        <f>VLOOKUP(L3137,Mapping!D:H,5,0)</f>
        <v>AUM</v>
      </c>
      <c r="G3137" t="s">
        <v>562</v>
      </c>
      <c r="H3137" t="s">
        <v>327</v>
      </c>
      <c r="I3137" t="s">
        <v>330</v>
      </c>
      <c r="J3137">
        <v>212000</v>
      </c>
      <c r="K3137" t="s">
        <v>595</v>
      </c>
      <c r="L3137">
        <v>212194</v>
      </c>
      <c r="M3137">
        <v>0</v>
      </c>
      <c r="N3137" t="s">
        <v>605</v>
      </c>
      <c r="O3137" t="s">
        <v>565</v>
      </c>
      <c r="P3137">
        <v>0</v>
      </c>
      <c r="Q3137">
        <v>21600</v>
      </c>
      <c r="R3137">
        <v>0</v>
      </c>
      <c r="S3137">
        <v>34168.340000000004</v>
      </c>
      <c r="T3137">
        <v>0</v>
      </c>
      <c r="U3137">
        <v>55768.34</v>
      </c>
      <c r="V3137">
        <v>0</v>
      </c>
      <c r="W3137">
        <v>21600</v>
      </c>
      <c r="X3137">
        <v>0</v>
      </c>
      <c r="Y3137">
        <v>34168.340000000004</v>
      </c>
      <c r="Z3137">
        <v>0</v>
      </c>
      <c r="AA3137">
        <v>55768.34</v>
      </c>
    </row>
    <row r="3138" spans="1:27" ht="15" customHeight="1" x14ac:dyDescent="0.25">
      <c r="A3138" s="37" t="str">
        <f t="shared" si="144"/>
        <v>LEINFAIgnore</v>
      </c>
      <c r="B3138" s="37" t="str">
        <f>VLOOKUP(L3138,Mapping!D:F,3,0)</f>
        <v>Ignore</v>
      </c>
      <c r="C3138" s="37" t="str">
        <f>VLOOKUP(L3138,Mapping!D:G,4,0)</f>
        <v>Ignore</v>
      </c>
      <c r="D3138" s="38">
        <f t="shared" si="145"/>
        <v>1.3397699999999999E-4</v>
      </c>
      <c r="E3138" s="38">
        <f t="shared" si="146"/>
        <v>1.80817E-4</v>
      </c>
      <c r="F3138" s="37" t="str">
        <f>VLOOKUP(L3138,Mapping!D:H,5,0)</f>
        <v>AUM</v>
      </c>
      <c r="G3138" t="s">
        <v>562</v>
      </c>
      <c r="H3138" t="s">
        <v>327</v>
      </c>
      <c r="I3138" t="s">
        <v>330</v>
      </c>
      <c r="J3138">
        <v>212000</v>
      </c>
      <c r="K3138" t="s">
        <v>595</v>
      </c>
      <c r="L3138">
        <v>212195</v>
      </c>
      <c r="M3138">
        <v>0</v>
      </c>
      <c r="N3138" t="s">
        <v>2247</v>
      </c>
      <c r="O3138" t="s">
        <v>565</v>
      </c>
      <c r="P3138">
        <v>0</v>
      </c>
      <c r="Q3138">
        <v>468.4</v>
      </c>
      <c r="R3138">
        <v>0</v>
      </c>
      <c r="S3138">
        <v>1339.77</v>
      </c>
      <c r="T3138">
        <v>0</v>
      </c>
      <c r="U3138">
        <v>1808.17</v>
      </c>
      <c r="V3138">
        <v>0</v>
      </c>
      <c r="W3138">
        <v>468.4</v>
      </c>
      <c r="X3138">
        <v>0</v>
      </c>
      <c r="Y3138">
        <v>1339.77</v>
      </c>
      <c r="Z3138">
        <v>0</v>
      </c>
      <c r="AA3138">
        <v>1808.17</v>
      </c>
    </row>
    <row r="3139" spans="1:27" ht="15" customHeight="1" x14ac:dyDescent="0.25">
      <c r="A3139" s="37" t="str">
        <f t="shared" si="144"/>
        <v>LEINFAIgnore</v>
      </c>
      <c r="B3139" s="37" t="str">
        <f>VLOOKUP(L3139,Mapping!D:F,3,0)</f>
        <v>Ignore</v>
      </c>
      <c r="C3139" s="37" t="str">
        <f>VLOOKUP(L3139,Mapping!D:G,4,0)</f>
        <v>Ignore</v>
      </c>
      <c r="D3139" s="38">
        <f t="shared" si="145"/>
        <v>2.8436609999999999E-3</v>
      </c>
      <c r="E3139" s="38">
        <f t="shared" si="146"/>
        <v>3.0774610000000001E-3</v>
      </c>
      <c r="F3139" s="37" t="str">
        <f>VLOOKUP(L3139,Mapping!D:H,5,0)</f>
        <v>AUM</v>
      </c>
      <c r="G3139" t="s">
        <v>562</v>
      </c>
      <c r="H3139" t="s">
        <v>327</v>
      </c>
      <c r="I3139" t="s">
        <v>330</v>
      </c>
      <c r="J3139">
        <v>212000</v>
      </c>
      <c r="K3139" t="s">
        <v>595</v>
      </c>
      <c r="L3139">
        <v>212197</v>
      </c>
      <c r="M3139">
        <v>0</v>
      </c>
      <c r="N3139" t="s">
        <v>856</v>
      </c>
      <c r="O3139" t="s">
        <v>565</v>
      </c>
      <c r="P3139">
        <v>0</v>
      </c>
      <c r="Q3139">
        <v>2338</v>
      </c>
      <c r="R3139">
        <v>0</v>
      </c>
      <c r="S3139">
        <v>28436.61</v>
      </c>
      <c r="T3139">
        <v>0</v>
      </c>
      <c r="U3139">
        <v>30774.61</v>
      </c>
      <c r="V3139">
        <v>0</v>
      </c>
      <c r="W3139">
        <v>2338</v>
      </c>
      <c r="X3139">
        <v>0</v>
      </c>
      <c r="Y3139">
        <v>28436.61</v>
      </c>
      <c r="Z3139">
        <v>0</v>
      </c>
      <c r="AA3139">
        <v>30774.61</v>
      </c>
    </row>
    <row r="3140" spans="1:27" ht="15" customHeight="1" x14ac:dyDescent="0.25">
      <c r="A3140" s="37" t="str">
        <f t="shared" ref="A3140:A3203" si="147">H3140&amp;B3140</f>
        <v>LEINFAIgnore</v>
      </c>
      <c r="B3140" s="37" t="str">
        <f>VLOOKUP(L3140,Mapping!D:F,3,0)</f>
        <v>Ignore</v>
      </c>
      <c r="C3140" s="37" t="str">
        <f>VLOOKUP(L3140,Mapping!D:G,4,0)</f>
        <v>Ignore</v>
      </c>
      <c r="D3140" s="38">
        <f t="shared" ref="D3140:D3203" si="148">(X3140+Y3140)/10000000</f>
        <v>0.71075580000000005</v>
      </c>
      <c r="E3140" s="38">
        <f t="shared" ref="E3140:E3203" si="149">(Z3140+AA3140)/10000000</f>
        <v>1.2348942470000002</v>
      </c>
      <c r="F3140" s="37" t="str">
        <f>VLOOKUP(L3140,Mapping!D:H,5,0)</f>
        <v>AUM</v>
      </c>
      <c r="G3140" t="s">
        <v>562</v>
      </c>
      <c r="H3140" t="s">
        <v>327</v>
      </c>
      <c r="I3140" t="s">
        <v>330</v>
      </c>
      <c r="J3140">
        <v>212000</v>
      </c>
      <c r="K3140" t="s">
        <v>595</v>
      </c>
      <c r="L3140">
        <v>212220</v>
      </c>
      <c r="M3140">
        <v>0</v>
      </c>
      <c r="N3140" t="s">
        <v>606</v>
      </c>
      <c r="O3140" t="s">
        <v>565</v>
      </c>
      <c r="P3140">
        <v>0</v>
      </c>
      <c r="Q3140">
        <v>5241384.47</v>
      </c>
      <c r="R3140">
        <v>0</v>
      </c>
      <c r="S3140">
        <v>7107558</v>
      </c>
      <c r="T3140">
        <v>0</v>
      </c>
      <c r="U3140">
        <v>12348942.470000001</v>
      </c>
      <c r="V3140">
        <v>0</v>
      </c>
      <c r="W3140">
        <v>5241384.47</v>
      </c>
      <c r="X3140">
        <v>0</v>
      </c>
      <c r="Y3140">
        <v>7107558</v>
      </c>
      <c r="Z3140">
        <v>0</v>
      </c>
      <c r="AA3140">
        <v>12348942.470000001</v>
      </c>
    </row>
    <row r="3141" spans="1:27" ht="15" customHeight="1" x14ac:dyDescent="0.25">
      <c r="A3141" s="37" t="str">
        <f t="shared" si="147"/>
        <v>LEINFAIgnore</v>
      </c>
      <c r="B3141" s="37" t="str">
        <f>VLOOKUP(L3141,Mapping!D:F,3,0)</f>
        <v>Ignore</v>
      </c>
      <c r="C3141" s="37" t="str">
        <f>VLOOKUP(L3141,Mapping!D:G,4,0)</f>
        <v>Ignore</v>
      </c>
      <c r="D3141" s="38">
        <f t="shared" si="148"/>
        <v>-0.95835488300000005</v>
      </c>
      <c r="E3141" s="38">
        <f t="shared" si="149"/>
        <v>-1.134052166</v>
      </c>
      <c r="F3141" s="37" t="str">
        <f>VLOOKUP(L3141,Mapping!D:H,5,0)</f>
        <v>AUM</v>
      </c>
      <c r="G3141" t="s">
        <v>562</v>
      </c>
      <c r="H3141" t="s">
        <v>327</v>
      </c>
      <c r="I3141" t="s">
        <v>330</v>
      </c>
      <c r="J3141">
        <v>212000</v>
      </c>
      <c r="K3141" t="s">
        <v>595</v>
      </c>
      <c r="L3141">
        <v>212223</v>
      </c>
      <c r="M3141">
        <v>0</v>
      </c>
      <c r="N3141" t="s">
        <v>607</v>
      </c>
      <c r="O3141" t="s">
        <v>565</v>
      </c>
      <c r="P3141">
        <v>-1756972.83</v>
      </c>
      <c r="Q3141">
        <v>0</v>
      </c>
      <c r="R3141">
        <v>-9583548.8300000001</v>
      </c>
      <c r="S3141">
        <v>0</v>
      </c>
      <c r="T3141">
        <v>-11340521.66</v>
      </c>
      <c r="U3141">
        <v>0</v>
      </c>
      <c r="V3141">
        <v>-1756972.83</v>
      </c>
      <c r="W3141">
        <v>0</v>
      </c>
      <c r="X3141">
        <v>-9583548.8300000001</v>
      </c>
      <c r="Y3141">
        <v>0</v>
      </c>
      <c r="Z3141">
        <v>-11340521.66</v>
      </c>
      <c r="AA3141">
        <v>0</v>
      </c>
    </row>
    <row r="3142" spans="1:27" ht="15" customHeight="1" x14ac:dyDescent="0.25">
      <c r="A3142" s="37" t="str">
        <f t="shared" si="147"/>
        <v>LEINFAIgnore</v>
      </c>
      <c r="B3142" s="37" t="str">
        <f>VLOOKUP(L3142,Mapping!D:F,3,0)</f>
        <v>Ignore</v>
      </c>
      <c r="C3142" s="37" t="str">
        <f>VLOOKUP(L3142,Mapping!D:G,4,0)</f>
        <v>Ignore</v>
      </c>
      <c r="D3142" s="38">
        <f t="shared" si="148"/>
        <v>0</v>
      </c>
      <c r="E3142" s="38">
        <f t="shared" si="149"/>
        <v>3.5976999999999998E-5</v>
      </c>
      <c r="F3142" s="37" t="str">
        <f>VLOOKUP(L3142,Mapping!D:H,5,0)</f>
        <v>AUM</v>
      </c>
      <c r="G3142" t="s">
        <v>562</v>
      </c>
      <c r="H3142" t="s">
        <v>327</v>
      </c>
      <c r="I3142" t="s">
        <v>330</v>
      </c>
      <c r="J3142">
        <v>212000</v>
      </c>
      <c r="K3142" t="s">
        <v>595</v>
      </c>
      <c r="L3142">
        <v>212227</v>
      </c>
      <c r="M3142">
        <v>0</v>
      </c>
      <c r="N3142" t="s">
        <v>750</v>
      </c>
      <c r="O3142" t="s">
        <v>565</v>
      </c>
      <c r="P3142">
        <v>0</v>
      </c>
      <c r="Q3142">
        <v>359.77</v>
      </c>
      <c r="R3142">
        <v>0</v>
      </c>
      <c r="S3142">
        <v>0</v>
      </c>
      <c r="T3142">
        <v>0</v>
      </c>
      <c r="U3142">
        <v>359.77</v>
      </c>
      <c r="V3142">
        <v>0</v>
      </c>
      <c r="W3142">
        <v>359.77</v>
      </c>
      <c r="X3142">
        <v>0</v>
      </c>
      <c r="Y3142">
        <v>0</v>
      </c>
      <c r="Z3142">
        <v>0</v>
      </c>
      <c r="AA3142">
        <v>359.77</v>
      </c>
    </row>
    <row r="3143" spans="1:27" ht="15" customHeight="1" x14ac:dyDescent="0.25">
      <c r="A3143" s="37" t="str">
        <f t="shared" si="147"/>
        <v>LEINFAIgnore</v>
      </c>
      <c r="B3143" s="37" t="str">
        <f>VLOOKUP(L3143,Mapping!D:F,3,0)</f>
        <v>Ignore</v>
      </c>
      <c r="C3143" s="37" t="str">
        <f>VLOOKUP(L3143,Mapping!D:G,4,0)</f>
        <v>Ignore</v>
      </c>
      <c r="D3143" s="38">
        <f t="shared" si="148"/>
        <v>-1.7770999999999998E-4</v>
      </c>
      <c r="E3143" s="38">
        <f t="shared" si="149"/>
        <v>2.1949E-4</v>
      </c>
      <c r="F3143" s="37" t="str">
        <f>VLOOKUP(L3143,Mapping!D:H,5,0)</f>
        <v>AUM</v>
      </c>
      <c r="G3143" t="s">
        <v>562</v>
      </c>
      <c r="H3143" t="s">
        <v>327</v>
      </c>
      <c r="I3143" t="s">
        <v>330</v>
      </c>
      <c r="J3143">
        <v>212000</v>
      </c>
      <c r="K3143" t="s">
        <v>595</v>
      </c>
      <c r="L3143">
        <v>212231</v>
      </c>
      <c r="M3143">
        <v>0</v>
      </c>
      <c r="N3143" t="s">
        <v>824</v>
      </c>
      <c r="O3143" t="s">
        <v>565</v>
      </c>
      <c r="P3143">
        <v>0</v>
      </c>
      <c r="Q3143">
        <v>3972</v>
      </c>
      <c r="R3143">
        <v>-1777.1</v>
      </c>
      <c r="S3143">
        <v>0</v>
      </c>
      <c r="T3143">
        <v>0</v>
      </c>
      <c r="U3143">
        <v>2194.9</v>
      </c>
      <c r="V3143">
        <v>0</v>
      </c>
      <c r="W3143">
        <v>3972</v>
      </c>
      <c r="X3143">
        <v>-1777.1</v>
      </c>
      <c r="Y3143">
        <v>0</v>
      </c>
      <c r="Z3143">
        <v>0</v>
      </c>
      <c r="AA3143">
        <v>2194.9</v>
      </c>
    </row>
    <row r="3144" spans="1:27" ht="15" customHeight="1" x14ac:dyDescent="0.25">
      <c r="A3144" s="37" t="str">
        <f t="shared" si="147"/>
        <v>LEINFAIgnore</v>
      </c>
      <c r="B3144" s="37" t="str">
        <f>VLOOKUP(L3144,Mapping!D:F,3,0)</f>
        <v>Ignore</v>
      </c>
      <c r="C3144" s="37" t="str">
        <f>VLOOKUP(L3144,Mapping!D:G,4,0)</f>
        <v>Ignore</v>
      </c>
      <c r="D3144" s="38">
        <f t="shared" si="148"/>
        <v>-2.0403999999999999E-3</v>
      </c>
      <c r="E3144" s="38">
        <f t="shared" si="149"/>
        <v>8.2000000000000001E-5</v>
      </c>
      <c r="F3144" s="37" t="str">
        <f>VLOOKUP(L3144,Mapping!D:H,5,0)</f>
        <v>AUM</v>
      </c>
      <c r="G3144" t="s">
        <v>562</v>
      </c>
      <c r="H3144" t="s">
        <v>327</v>
      </c>
      <c r="I3144" t="s">
        <v>330</v>
      </c>
      <c r="J3144">
        <v>212000</v>
      </c>
      <c r="K3144" t="s">
        <v>595</v>
      </c>
      <c r="L3144">
        <v>212233</v>
      </c>
      <c r="M3144">
        <v>0</v>
      </c>
      <c r="N3144" t="s">
        <v>608</v>
      </c>
      <c r="O3144" t="s">
        <v>565</v>
      </c>
      <c r="P3144">
        <v>0</v>
      </c>
      <c r="Q3144">
        <v>21224</v>
      </c>
      <c r="R3144">
        <v>-20404</v>
      </c>
      <c r="S3144">
        <v>0</v>
      </c>
      <c r="T3144">
        <v>0</v>
      </c>
      <c r="U3144">
        <v>820</v>
      </c>
      <c r="V3144">
        <v>0</v>
      </c>
      <c r="W3144">
        <v>21224</v>
      </c>
      <c r="X3144">
        <v>-20404</v>
      </c>
      <c r="Y3144">
        <v>0</v>
      </c>
      <c r="Z3144">
        <v>0</v>
      </c>
      <c r="AA3144">
        <v>820</v>
      </c>
    </row>
    <row r="3145" spans="1:27" ht="15" customHeight="1" x14ac:dyDescent="0.25">
      <c r="A3145" s="37" t="str">
        <f t="shared" si="147"/>
        <v>LEINFAIgnore</v>
      </c>
      <c r="B3145" s="37" t="str">
        <f>VLOOKUP(L3145,Mapping!D:F,3,0)</f>
        <v>Ignore</v>
      </c>
      <c r="C3145" s="37" t="str">
        <f>VLOOKUP(L3145,Mapping!D:G,4,0)</f>
        <v>Ignore</v>
      </c>
      <c r="D3145" s="38">
        <f t="shared" si="148"/>
        <v>1.031732E-3</v>
      </c>
      <c r="E3145" s="38">
        <f t="shared" si="149"/>
        <v>7.0695600000000008E-3</v>
      </c>
      <c r="F3145" s="37" t="str">
        <f>VLOOKUP(L3145,Mapping!D:H,5,0)</f>
        <v>AUM</v>
      </c>
      <c r="G3145" t="s">
        <v>562</v>
      </c>
      <c r="H3145" t="s">
        <v>327</v>
      </c>
      <c r="I3145" t="s">
        <v>330</v>
      </c>
      <c r="J3145">
        <v>212000</v>
      </c>
      <c r="K3145" t="s">
        <v>595</v>
      </c>
      <c r="L3145">
        <v>212240</v>
      </c>
      <c r="M3145">
        <v>0</v>
      </c>
      <c r="N3145" t="s">
        <v>609</v>
      </c>
      <c r="O3145" t="s">
        <v>565</v>
      </c>
      <c r="P3145">
        <v>0</v>
      </c>
      <c r="Q3145">
        <v>60378.28</v>
      </c>
      <c r="R3145">
        <v>0</v>
      </c>
      <c r="S3145">
        <v>10317.32</v>
      </c>
      <c r="T3145">
        <v>0</v>
      </c>
      <c r="U3145">
        <v>70695.600000000006</v>
      </c>
      <c r="V3145">
        <v>0</v>
      </c>
      <c r="W3145">
        <v>60378.28</v>
      </c>
      <c r="X3145">
        <v>0</v>
      </c>
      <c r="Y3145">
        <v>10317.32</v>
      </c>
      <c r="Z3145">
        <v>0</v>
      </c>
      <c r="AA3145">
        <v>70695.600000000006</v>
      </c>
    </row>
    <row r="3146" spans="1:27" ht="15" customHeight="1" x14ac:dyDescent="0.25">
      <c r="A3146" s="37" t="str">
        <f t="shared" si="147"/>
        <v>LEINFAIgnore</v>
      </c>
      <c r="B3146" s="37" t="str">
        <f>VLOOKUP(L3146,Mapping!D:F,3,0)</f>
        <v>Ignore</v>
      </c>
      <c r="C3146" s="37" t="str">
        <f>VLOOKUP(L3146,Mapping!D:G,4,0)</f>
        <v>Ignore</v>
      </c>
      <c r="D3146" s="38">
        <f t="shared" si="148"/>
        <v>0</v>
      </c>
      <c r="E3146" s="38">
        <f t="shared" si="149"/>
        <v>1.1124999999999999E-4</v>
      </c>
      <c r="F3146" s="37" t="str">
        <f>VLOOKUP(L3146,Mapping!D:H,5,0)</f>
        <v>AUM</v>
      </c>
      <c r="G3146" t="s">
        <v>562</v>
      </c>
      <c r="H3146" t="s">
        <v>327</v>
      </c>
      <c r="I3146" t="s">
        <v>330</v>
      </c>
      <c r="J3146">
        <v>212000</v>
      </c>
      <c r="K3146" t="s">
        <v>595</v>
      </c>
      <c r="L3146">
        <v>212247</v>
      </c>
      <c r="M3146">
        <v>0</v>
      </c>
      <c r="N3146" t="s">
        <v>610</v>
      </c>
      <c r="O3146" t="s">
        <v>565</v>
      </c>
      <c r="P3146">
        <v>0</v>
      </c>
      <c r="Q3146">
        <v>1112.5</v>
      </c>
      <c r="R3146">
        <v>0</v>
      </c>
      <c r="S3146">
        <v>0</v>
      </c>
      <c r="T3146">
        <v>0</v>
      </c>
      <c r="U3146">
        <v>1112.5</v>
      </c>
      <c r="V3146">
        <v>0</v>
      </c>
      <c r="W3146">
        <v>1112.5</v>
      </c>
      <c r="X3146">
        <v>0</v>
      </c>
      <c r="Y3146">
        <v>0</v>
      </c>
      <c r="Z3146">
        <v>0</v>
      </c>
      <c r="AA3146">
        <v>1112.5</v>
      </c>
    </row>
    <row r="3147" spans="1:27" ht="15" customHeight="1" x14ac:dyDescent="0.25">
      <c r="A3147" s="37" t="str">
        <f t="shared" si="147"/>
        <v>LEINFAIgnore</v>
      </c>
      <c r="B3147" s="37" t="str">
        <f>VLOOKUP(L3147,Mapping!D:F,3,0)</f>
        <v>Ignore</v>
      </c>
      <c r="C3147" s="37" t="str">
        <f>VLOOKUP(L3147,Mapping!D:G,4,0)</f>
        <v>Ignore</v>
      </c>
      <c r="D3147" s="38">
        <f t="shared" si="148"/>
        <v>-9.1447000000000007E-5</v>
      </c>
      <c r="E3147" s="38">
        <f t="shared" si="149"/>
        <v>1.98588E-4</v>
      </c>
      <c r="F3147" s="37" t="str">
        <f>VLOOKUP(L3147,Mapping!D:H,5,0)</f>
        <v>AUM</v>
      </c>
      <c r="G3147" t="s">
        <v>562</v>
      </c>
      <c r="H3147" t="s">
        <v>327</v>
      </c>
      <c r="I3147" t="s">
        <v>330</v>
      </c>
      <c r="J3147">
        <v>212000</v>
      </c>
      <c r="K3147" t="s">
        <v>595</v>
      </c>
      <c r="L3147">
        <v>212252</v>
      </c>
      <c r="M3147">
        <v>0</v>
      </c>
      <c r="N3147" t="s">
        <v>611</v>
      </c>
      <c r="O3147" t="s">
        <v>565</v>
      </c>
      <c r="P3147">
        <v>0</v>
      </c>
      <c r="Q3147">
        <v>2900.35</v>
      </c>
      <c r="R3147">
        <v>-914.47</v>
      </c>
      <c r="S3147">
        <v>0</v>
      </c>
      <c r="T3147">
        <v>0</v>
      </c>
      <c r="U3147">
        <v>1985.88</v>
      </c>
      <c r="V3147">
        <v>0</v>
      </c>
      <c r="W3147">
        <v>2900.35</v>
      </c>
      <c r="X3147">
        <v>-914.47</v>
      </c>
      <c r="Y3147">
        <v>0</v>
      </c>
      <c r="Z3147">
        <v>0</v>
      </c>
      <c r="AA3147">
        <v>1985.88</v>
      </c>
    </row>
    <row r="3148" spans="1:27" ht="15" customHeight="1" x14ac:dyDescent="0.25">
      <c r="A3148" s="37" t="str">
        <f t="shared" si="147"/>
        <v>LEINFAIgnore</v>
      </c>
      <c r="B3148" s="37" t="str">
        <f>VLOOKUP(L3148,Mapping!D:F,3,0)</f>
        <v>Ignore</v>
      </c>
      <c r="C3148" s="37" t="str">
        <f>VLOOKUP(L3148,Mapping!D:G,4,0)</f>
        <v>Ignore</v>
      </c>
      <c r="D3148" s="38">
        <f t="shared" si="148"/>
        <v>-0.38628615499999996</v>
      </c>
      <c r="E3148" s="38">
        <f t="shared" si="149"/>
        <v>-0.33410747099999999</v>
      </c>
      <c r="F3148" s="37" t="str">
        <f>VLOOKUP(L3148,Mapping!D:H,5,0)</f>
        <v>AUM</v>
      </c>
      <c r="G3148" t="s">
        <v>562</v>
      </c>
      <c r="H3148" t="s">
        <v>327</v>
      </c>
      <c r="I3148" t="s">
        <v>330</v>
      </c>
      <c r="J3148">
        <v>212000</v>
      </c>
      <c r="K3148" t="s">
        <v>595</v>
      </c>
      <c r="L3148">
        <v>212255</v>
      </c>
      <c r="M3148">
        <v>0</v>
      </c>
      <c r="N3148" t="s">
        <v>612</v>
      </c>
      <c r="O3148" t="s">
        <v>565</v>
      </c>
      <c r="P3148">
        <v>0</v>
      </c>
      <c r="Q3148">
        <v>521786.84</v>
      </c>
      <c r="R3148">
        <v>-3862861.55</v>
      </c>
      <c r="S3148">
        <v>0</v>
      </c>
      <c r="T3148">
        <v>-3341074.71</v>
      </c>
      <c r="U3148">
        <v>0</v>
      </c>
      <c r="V3148">
        <v>0</v>
      </c>
      <c r="W3148">
        <v>521786.84</v>
      </c>
      <c r="X3148">
        <v>-3862861.55</v>
      </c>
      <c r="Y3148">
        <v>0</v>
      </c>
      <c r="Z3148">
        <v>-3341074.71</v>
      </c>
      <c r="AA3148">
        <v>0</v>
      </c>
    </row>
    <row r="3149" spans="1:27" ht="15" customHeight="1" x14ac:dyDescent="0.25">
      <c r="A3149" s="37" t="str">
        <f t="shared" si="147"/>
        <v>LEINFAIgnore</v>
      </c>
      <c r="B3149" s="37" t="str">
        <f>VLOOKUP(L3149,Mapping!D:F,3,0)</f>
        <v>Ignore</v>
      </c>
      <c r="C3149" s="37" t="str">
        <f>VLOOKUP(L3149,Mapping!D:G,4,0)</f>
        <v>Ignore</v>
      </c>
      <c r="D3149" s="38">
        <f t="shared" si="148"/>
        <v>-4.7225611000000001E-2</v>
      </c>
      <c r="E3149" s="38">
        <f t="shared" si="149"/>
        <v>5.8486329999999998E-3</v>
      </c>
      <c r="F3149" s="37" t="str">
        <f>VLOOKUP(L3149,Mapping!D:H,5,0)</f>
        <v>AUM</v>
      </c>
      <c r="G3149" t="s">
        <v>562</v>
      </c>
      <c r="H3149" t="s">
        <v>327</v>
      </c>
      <c r="I3149" t="s">
        <v>330</v>
      </c>
      <c r="J3149">
        <v>212000</v>
      </c>
      <c r="K3149" t="s">
        <v>595</v>
      </c>
      <c r="L3149">
        <v>212271</v>
      </c>
      <c r="M3149">
        <v>0</v>
      </c>
      <c r="N3149" t="s">
        <v>614</v>
      </c>
      <c r="O3149" t="s">
        <v>565</v>
      </c>
      <c r="P3149">
        <v>0</v>
      </c>
      <c r="Q3149">
        <v>530742.44000000006</v>
      </c>
      <c r="R3149">
        <v>-472256.11</v>
      </c>
      <c r="S3149">
        <v>0</v>
      </c>
      <c r="T3149">
        <v>0</v>
      </c>
      <c r="U3149">
        <v>58486.33</v>
      </c>
      <c r="V3149">
        <v>0</v>
      </c>
      <c r="W3149">
        <v>530742.44000000006</v>
      </c>
      <c r="X3149">
        <v>-472256.11</v>
      </c>
      <c r="Y3149">
        <v>0</v>
      </c>
      <c r="Z3149">
        <v>0</v>
      </c>
      <c r="AA3149">
        <v>58486.33</v>
      </c>
    </row>
    <row r="3150" spans="1:27" ht="15" customHeight="1" x14ac:dyDescent="0.25">
      <c r="A3150" s="37" t="str">
        <f t="shared" si="147"/>
        <v>LEINFAIgnore</v>
      </c>
      <c r="B3150" s="37" t="str">
        <f>VLOOKUP(L3150,Mapping!D:F,3,0)</f>
        <v>Ignore</v>
      </c>
      <c r="C3150" s="37" t="str">
        <f>VLOOKUP(L3150,Mapping!D:G,4,0)</f>
        <v>Ignore</v>
      </c>
      <c r="D3150" s="38">
        <f t="shared" si="148"/>
        <v>-4.7225611000000001E-2</v>
      </c>
      <c r="E3150" s="38">
        <f t="shared" si="149"/>
        <v>5.8486329999999998E-3</v>
      </c>
      <c r="F3150" s="37" t="str">
        <f>VLOOKUP(L3150,Mapping!D:H,5,0)</f>
        <v>AUM</v>
      </c>
      <c r="G3150" t="s">
        <v>562</v>
      </c>
      <c r="H3150" t="s">
        <v>327</v>
      </c>
      <c r="I3150" t="s">
        <v>330</v>
      </c>
      <c r="J3150">
        <v>212000</v>
      </c>
      <c r="K3150" t="s">
        <v>595</v>
      </c>
      <c r="L3150">
        <v>212272</v>
      </c>
      <c r="M3150">
        <v>0</v>
      </c>
      <c r="N3150" t="s">
        <v>615</v>
      </c>
      <c r="O3150" t="s">
        <v>565</v>
      </c>
      <c r="P3150">
        <v>0</v>
      </c>
      <c r="Q3150">
        <v>530742.44000000006</v>
      </c>
      <c r="R3150">
        <v>-472256.11</v>
      </c>
      <c r="S3150">
        <v>0</v>
      </c>
      <c r="T3150">
        <v>0</v>
      </c>
      <c r="U3150">
        <v>58486.33</v>
      </c>
      <c r="V3150">
        <v>0</v>
      </c>
      <c r="W3150">
        <v>530742.44000000006</v>
      </c>
      <c r="X3150">
        <v>-472256.11</v>
      </c>
      <c r="Y3150">
        <v>0</v>
      </c>
      <c r="Z3150">
        <v>0</v>
      </c>
      <c r="AA3150">
        <v>58486.33</v>
      </c>
    </row>
    <row r="3151" spans="1:27" ht="15" customHeight="1" x14ac:dyDescent="0.25">
      <c r="A3151" s="37" t="str">
        <f t="shared" si="147"/>
        <v>LEINFAIgnore</v>
      </c>
      <c r="B3151" s="37" t="str">
        <f>VLOOKUP(L3151,Mapping!D:F,3,0)</f>
        <v>Ignore</v>
      </c>
      <c r="C3151" s="37" t="str">
        <f>VLOOKUP(L3151,Mapping!D:G,4,0)</f>
        <v>Ignore</v>
      </c>
      <c r="D3151" s="38">
        <f t="shared" si="148"/>
        <v>3.4433979999999996E-2</v>
      </c>
      <c r="E3151" s="38">
        <f t="shared" si="149"/>
        <v>3.6058282000000004E-2</v>
      </c>
      <c r="F3151" s="37" t="str">
        <f>VLOOKUP(L3151,Mapping!D:H,5,0)</f>
        <v>AUM</v>
      </c>
      <c r="G3151" t="s">
        <v>562</v>
      </c>
      <c r="H3151" t="s">
        <v>327</v>
      </c>
      <c r="I3151" t="s">
        <v>330</v>
      </c>
      <c r="J3151">
        <v>212000</v>
      </c>
      <c r="K3151" t="s">
        <v>595</v>
      </c>
      <c r="L3151">
        <v>212427</v>
      </c>
      <c r="M3151">
        <v>0</v>
      </c>
      <c r="N3151" t="s">
        <v>682</v>
      </c>
      <c r="O3151" t="s">
        <v>565</v>
      </c>
      <c r="P3151">
        <v>0</v>
      </c>
      <c r="Q3151">
        <v>16243.02</v>
      </c>
      <c r="R3151">
        <v>0</v>
      </c>
      <c r="S3151">
        <v>344339.8</v>
      </c>
      <c r="T3151">
        <v>0</v>
      </c>
      <c r="U3151">
        <v>360582.82</v>
      </c>
      <c r="V3151">
        <v>0</v>
      </c>
      <c r="W3151">
        <v>16243.02</v>
      </c>
      <c r="X3151">
        <v>0</v>
      </c>
      <c r="Y3151">
        <v>344339.8</v>
      </c>
      <c r="Z3151">
        <v>0</v>
      </c>
      <c r="AA3151">
        <v>360582.82</v>
      </c>
    </row>
    <row r="3152" spans="1:27" ht="15" customHeight="1" x14ac:dyDescent="0.25">
      <c r="A3152" s="37" t="str">
        <f t="shared" si="147"/>
        <v>LEINFAIgnore</v>
      </c>
      <c r="B3152" s="37" t="str">
        <f>VLOOKUP(L3152,Mapping!D:F,3,0)</f>
        <v>Ignore</v>
      </c>
      <c r="C3152" s="37" t="str">
        <f>VLOOKUP(L3152,Mapping!D:G,4,0)</f>
        <v>Ignore</v>
      </c>
      <c r="D3152" s="38">
        <f t="shared" si="148"/>
        <v>1.031732E-3</v>
      </c>
      <c r="E3152" s="38">
        <f t="shared" si="149"/>
        <v>7.0695600000000008E-3</v>
      </c>
      <c r="F3152" s="37" t="str">
        <f>VLOOKUP(L3152,Mapping!D:H,5,0)</f>
        <v>AUM</v>
      </c>
      <c r="G3152" t="s">
        <v>562</v>
      </c>
      <c r="H3152" t="s">
        <v>327</v>
      </c>
      <c r="I3152" t="s">
        <v>330</v>
      </c>
      <c r="J3152">
        <v>212000</v>
      </c>
      <c r="K3152" t="s">
        <v>595</v>
      </c>
      <c r="L3152">
        <v>213166</v>
      </c>
      <c r="M3152">
        <v>0</v>
      </c>
      <c r="N3152" t="s">
        <v>616</v>
      </c>
      <c r="O3152" t="s">
        <v>565</v>
      </c>
      <c r="P3152">
        <v>0</v>
      </c>
      <c r="Q3152">
        <v>60378.28</v>
      </c>
      <c r="R3152">
        <v>0</v>
      </c>
      <c r="S3152">
        <v>10317.32</v>
      </c>
      <c r="T3152">
        <v>0</v>
      </c>
      <c r="U3152">
        <v>70695.600000000006</v>
      </c>
      <c r="V3152">
        <v>0</v>
      </c>
      <c r="W3152">
        <v>60378.28</v>
      </c>
      <c r="X3152">
        <v>0</v>
      </c>
      <c r="Y3152">
        <v>10317.32</v>
      </c>
      <c r="Z3152">
        <v>0</v>
      </c>
      <c r="AA3152">
        <v>70695.600000000006</v>
      </c>
    </row>
    <row r="3153" spans="1:27" ht="15" customHeight="1" x14ac:dyDescent="0.25">
      <c r="A3153" s="37" t="str">
        <f t="shared" si="147"/>
        <v>LEINFAIgnore</v>
      </c>
      <c r="B3153" s="37" t="str">
        <f>VLOOKUP(L3153,Mapping!D:F,3,0)</f>
        <v>Ignore</v>
      </c>
      <c r="C3153" s="37" t="str">
        <f>VLOOKUP(L3153,Mapping!D:G,4,0)</f>
        <v>Ignore</v>
      </c>
      <c r="D3153" s="38">
        <f t="shared" si="148"/>
        <v>1.6693364000000002E-2</v>
      </c>
      <c r="E3153" s="38">
        <f t="shared" si="149"/>
        <v>1.6489549999999999E-2</v>
      </c>
      <c r="F3153" s="37" t="str">
        <f>VLOOKUP(L3153,Mapping!D:H,5,0)</f>
        <v>AUM</v>
      </c>
      <c r="G3153" t="s">
        <v>562</v>
      </c>
      <c r="H3153" t="s">
        <v>327</v>
      </c>
      <c r="I3153" t="s">
        <v>330</v>
      </c>
      <c r="J3153">
        <v>212000</v>
      </c>
      <c r="K3153" t="s">
        <v>595</v>
      </c>
      <c r="L3153">
        <v>214100</v>
      </c>
      <c r="M3153">
        <v>0</v>
      </c>
      <c r="N3153" t="s">
        <v>858</v>
      </c>
      <c r="O3153" t="s">
        <v>565</v>
      </c>
      <c r="P3153">
        <v>-2038.14</v>
      </c>
      <c r="Q3153">
        <v>0</v>
      </c>
      <c r="R3153">
        <v>0</v>
      </c>
      <c r="S3153">
        <v>166933.64000000001</v>
      </c>
      <c r="T3153">
        <v>0</v>
      </c>
      <c r="U3153">
        <v>164895.5</v>
      </c>
      <c r="V3153">
        <v>-2038.14</v>
      </c>
      <c r="W3153">
        <v>0</v>
      </c>
      <c r="X3153">
        <v>0</v>
      </c>
      <c r="Y3153">
        <v>166933.64000000001</v>
      </c>
      <c r="Z3153">
        <v>0</v>
      </c>
      <c r="AA3153">
        <v>164895.5</v>
      </c>
    </row>
    <row r="3154" spans="1:27" ht="15" customHeight="1" x14ac:dyDescent="0.25">
      <c r="A3154" s="37" t="str">
        <f t="shared" si="147"/>
        <v>LEINFAIgnore</v>
      </c>
      <c r="B3154" s="37" t="str">
        <f>VLOOKUP(L3154,Mapping!D:F,3,0)</f>
        <v>Ignore</v>
      </c>
      <c r="C3154" s="37" t="str">
        <f>VLOOKUP(L3154,Mapping!D:G,4,0)</f>
        <v>Ignore</v>
      </c>
      <c r="D3154" s="38">
        <f t="shared" si="148"/>
        <v>0</v>
      </c>
      <c r="E3154" s="38">
        <f t="shared" si="149"/>
        <v>-1.0000000000000001E-9</v>
      </c>
      <c r="F3154" s="37" t="str">
        <f>VLOOKUP(L3154,Mapping!D:H,5,0)</f>
        <v>AUM</v>
      </c>
      <c r="G3154" t="s">
        <v>562</v>
      </c>
      <c r="H3154" t="s">
        <v>327</v>
      </c>
      <c r="I3154" t="s">
        <v>330</v>
      </c>
      <c r="J3154">
        <v>212000</v>
      </c>
      <c r="K3154" t="s">
        <v>595</v>
      </c>
      <c r="L3154">
        <v>214102</v>
      </c>
      <c r="M3154">
        <v>0</v>
      </c>
      <c r="N3154" t="s">
        <v>2262</v>
      </c>
      <c r="O3154" t="s">
        <v>565</v>
      </c>
      <c r="P3154">
        <v>-0.01</v>
      </c>
      <c r="Q3154">
        <v>0</v>
      </c>
      <c r="R3154">
        <v>0</v>
      </c>
      <c r="S3154">
        <v>0</v>
      </c>
      <c r="T3154">
        <v>-0.01</v>
      </c>
      <c r="U3154">
        <v>0</v>
      </c>
      <c r="V3154">
        <v>-0.01</v>
      </c>
      <c r="W3154">
        <v>0</v>
      </c>
      <c r="X3154">
        <v>0</v>
      </c>
      <c r="Y3154">
        <v>0</v>
      </c>
      <c r="Z3154">
        <v>-0.01</v>
      </c>
      <c r="AA3154">
        <v>0</v>
      </c>
    </row>
    <row r="3155" spans="1:27" ht="15" customHeight="1" x14ac:dyDescent="0.25">
      <c r="A3155" s="37" t="str">
        <f t="shared" si="147"/>
        <v>LEINFAIgnore</v>
      </c>
      <c r="B3155" s="37" t="str">
        <f>VLOOKUP(L3155,Mapping!D:F,3,0)</f>
        <v>Ignore</v>
      </c>
      <c r="C3155" s="37" t="str">
        <f>VLOOKUP(L3155,Mapping!D:G,4,0)</f>
        <v>Ignore</v>
      </c>
      <c r="D3155" s="38">
        <f t="shared" si="148"/>
        <v>0</v>
      </c>
      <c r="E3155" s="38">
        <f t="shared" si="149"/>
        <v>1.0000000000000001E-9</v>
      </c>
      <c r="F3155" s="37" t="str">
        <f>VLOOKUP(L3155,Mapping!D:H,5,0)</f>
        <v>AUM</v>
      </c>
      <c r="G3155" t="s">
        <v>562</v>
      </c>
      <c r="H3155" t="s">
        <v>327</v>
      </c>
      <c r="I3155" t="s">
        <v>330</v>
      </c>
      <c r="J3155">
        <v>212000</v>
      </c>
      <c r="K3155" t="s">
        <v>595</v>
      </c>
      <c r="L3155">
        <v>214105</v>
      </c>
      <c r="M3155">
        <v>0</v>
      </c>
      <c r="N3155" t="s">
        <v>2263</v>
      </c>
      <c r="O3155" t="s">
        <v>565</v>
      </c>
      <c r="P3155">
        <v>0</v>
      </c>
      <c r="Q3155">
        <v>0.01</v>
      </c>
      <c r="R3155">
        <v>0</v>
      </c>
      <c r="S3155">
        <v>0</v>
      </c>
      <c r="T3155">
        <v>0</v>
      </c>
      <c r="U3155">
        <v>0.01</v>
      </c>
      <c r="V3155">
        <v>0</v>
      </c>
      <c r="W3155">
        <v>0.01</v>
      </c>
      <c r="X3155">
        <v>0</v>
      </c>
      <c r="Y3155">
        <v>0</v>
      </c>
      <c r="Z3155">
        <v>0</v>
      </c>
      <c r="AA3155">
        <v>0.01</v>
      </c>
    </row>
    <row r="3156" spans="1:27" ht="15" customHeight="1" x14ac:dyDescent="0.25">
      <c r="A3156" s="37" t="str">
        <f t="shared" si="147"/>
        <v>LEINFAIgnore</v>
      </c>
      <c r="B3156" s="37" t="str">
        <f>VLOOKUP(L3156,Mapping!D:F,3,0)</f>
        <v>Ignore</v>
      </c>
      <c r="C3156" s="37" t="str">
        <f>VLOOKUP(L3156,Mapping!D:G,4,0)</f>
        <v>Ignore</v>
      </c>
      <c r="D3156" s="38">
        <f t="shared" si="148"/>
        <v>-0.53122987300000002</v>
      </c>
      <c r="E3156" s="38">
        <f t="shared" si="149"/>
        <v>5.8486005000000008E-2</v>
      </c>
      <c r="F3156" s="37" t="str">
        <f>VLOOKUP(L3156,Mapping!D:H,5,0)</f>
        <v>AUM</v>
      </c>
      <c r="G3156" t="s">
        <v>562</v>
      </c>
      <c r="H3156" t="s">
        <v>327</v>
      </c>
      <c r="I3156" t="s">
        <v>330</v>
      </c>
      <c r="J3156">
        <v>213000</v>
      </c>
      <c r="K3156" t="s">
        <v>617</v>
      </c>
      <c r="L3156">
        <v>213500</v>
      </c>
      <c r="M3156">
        <v>0</v>
      </c>
      <c r="N3156" t="s">
        <v>618</v>
      </c>
      <c r="O3156" t="s">
        <v>565</v>
      </c>
      <c r="P3156">
        <v>0</v>
      </c>
      <c r="Q3156">
        <v>5897158.7800000003</v>
      </c>
      <c r="R3156">
        <v>-5312298.7300000004</v>
      </c>
      <c r="S3156">
        <v>0</v>
      </c>
      <c r="T3156">
        <v>0</v>
      </c>
      <c r="U3156">
        <v>584860.05000000005</v>
      </c>
      <c r="V3156">
        <v>0</v>
      </c>
      <c r="W3156">
        <v>5897158.7800000003</v>
      </c>
      <c r="X3156">
        <v>-5312298.7300000004</v>
      </c>
      <c r="Y3156">
        <v>0</v>
      </c>
      <c r="Z3156">
        <v>0</v>
      </c>
      <c r="AA3156">
        <v>584860.05000000005</v>
      </c>
    </row>
    <row r="3157" spans="1:27" ht="15" customHeight="1" x14ac:dyDescent="0.25">
      <c r="A3157" s="37" t="str">
        <f t="shared" si="147"/>
        <v>LEINFAIgnore</v>
      </c>
      <c r="B3157" s="37" t="str">
        <f>VLOOKUP(L3157,Mapping!D:F,3,0)</f>
        <v>Ignore</v>
      </c>
      <c r="C3157" s="37" t="str">
        <f>VLOOKUP(L3157,Mapping!D:G,4,0)</f>
        <v>Ignore</v>
      </c>
      <c r="D3157" s="38">
        <f t="shared" si="148"/>
        <v>9.7414267999999998E-2</v>
      </c>
      <c r="E3157" s="38">
        <f t="shared" si="149"/>
        <v>0.20678807399999999</v>
      </c>
      <c r="F3157" s="37" t="str">
        <f>VLOOKUP(L3157,Mapping!D:H,5,0)</f>
        <v>AUM</v>
      </c>
      <c r="G3157" t="s">
        <v>562</v>
      </c>
      <c r="H3157" t="s">
        <v>327</v>
      </c>
      <c r="I3157" t="s">
        <v>330</v>
      </c>
      <c r="J3157">
        <v>220000</v>
      </c>
      <c r="K3157" t="s">
        <v>619</v>
      </c>
      <c r="L3157">
        <v>210125</v>
      </c>
      <c r="M3157">
        <v>0</v>
      </c>
      <c r="N3157" t="s">
        <v>1283</v>
      </c>
      <c r="O3157" t="s">
        <v>565</v>
      </c>
      <c r="P3157">
        <v>0</v>
      </c>
      <c r="Q3157">
        <v>1093738.06</v>
      </c>
      <c r="R3157">
        <v>0</v>
      </c>
      <c r="S3157">
        <v>974142.68</v>
      </c>
      <c r="T3157">
        <v>0</v>
      </c>
      <c r="U3157">
        <v>2067880.74</v>
      </c>
      <c r="V3157">
        <v>0</v>
      </c>
      <c r="W3157">
        <v>1093738.06</v>
      </c>
      <c r="X3157">
        <v>0</v>
      </c>
      <c r="Y3157">
        <v>974142.68</v>
      </c>
      <c r="Z3157">
        <v>0</v>
      </c>
      <c r="AA3157">
        <v>2067880.74</v>
      </c>
    </row>
    <row r="3158" spans="1:27" ht="15" customHeight="1" x14ac:dyDescent="0.25">
      <c r="A3158" s="37" t="str">
        <f t="shared" si="147"/>
        <v>LEINFA1.2</v>
      </c>
      <c r="B3158" s="37">
        <f>VLOOKUP(L3158,Mapping!D:F,3,0)</f>
        <v>1.2</v>
      </c>
      <c r="C3158" s="37" t="str">
        <f>VLOOKUP(L3158,Mapping!D:G,4,0)</f>
        <v>Ignore</v>
      </c>
      <c r="D3158" s="38">
        <f t="shared" si="148"/>
        <v>51.782151935999998</v>
      </c>
      <c r="E3158" s="38">
        <f t="shared" si="149"/>
        <v>190.74320995100001</v>
      </c>
      <c r="F3158" s="37">
        <f>VLOOKUP(L3158,Mapping!D:H,5,0)</f>
        <v>0</v>
      </c>
      <c r="G3158" t="s">
        <v>562</v>
      </c>
      <c r="H3158" t="s">
        <v>327</v>
      </c>
      <c r="I3158" t="s">
        <v>330</v>
      </c>
      <c r="J3158">
        <v>301000</v>
      </c>
      <c r="K3158" t="s">
        <v>624</v>
      </c>
      <c r="L3158">
        <v>310000</v>
      </c>
      <c r="M3158">
        <v>0</v>
      </c>
      <c r="N3158" t="s">
        <v>625</v>
      </c>
      <c r="O3158" t="s">
        <v>565</v>
      </c>
      <c r="P3158">
        <v>0</v>
      </c>
      <c r="Q3158">
        <v>1389610580.1500001</v>
      </c>
      <c r="R3158">
        <v>0</v>
      </c>
      <c r="S3158">
        <v>517821519.36000001</v>
      </c>
      <c r="T3158">
        <v>0</v>
      </c>
      <c r="U3158">
        <v>1907432099.51</v>
      </c>
      <c r="V3158">
        <v>0</v>
      </c>
      <c r="W3158">
        <v>1389610580.1500001</v>
      </c>
      <c r="X3158">
        <v>0</v>
      </c>
      <c r="Y3158">
        <v>517821519.36000001</v>
      </c>
      <c r="Z3158">
        <v>0</v>
      </c>
      <c r="AA3158">
        <v>1907432099.51</v>
      </c>
    </row>
    <row r="3159" spans="1:27" ht="15" customHeight="1" x14ac:dyDescent="0.25">
      <c r="A3159" s="37" t="str">
        <f t="shared" si="147"/>
        <v>LEINFAIgnore</v>
      </c>
      <c r="B3159" s="37" t="str">
        <f>VLOOKUP(L3159,Mapping!D:F,3,0)</f>
        <v>Ignore</v>
      </c>
      <c r="C3159" s="37" t="str">
        <f>VLOOKUP(L3159,Mapping!D:G,4,0)</f>
        <v>Ignore</v>
      </c>
      <c r="D3159" s="38">
        <f t="shared" si="148"/>
        <v>89.219494502999993</v>
      </c>
      <c r="E3159" s="38">
        <f t="shared" si="149"/>
        <v>288.54087692800005</v>
      </c>
      <c r="F3159" s="37">
        <f>VLOOKUP(L3159,Mapping!D:H,5,0)</f>
        <v>0</v>
      </c>
      <c r="G3159" t="s">
        <v>562</v>
      </c>
      <c r="H3159" t="s">
        <v>327</v>
      </c>
      <c r="I3159" t="s">
        <v>330</v>
      </c>
      <c r="J3159">
        <v>303000</v>
      </c>
      <c r="K3159" t="s">
        <v>626</v>
      </c>
      <c r="L3159">
        <v>303201</v>
      </c>
      <c r="M3159">
        <v>0</v>
      </c>
      <c r="N3159" t="s">
        <v>627</v>
      </c>
      <c r="O3159" t="s">
        <v>565</v>
      </c>
      <c r="P3159">
        <v>0</v>
      </c>
      <c r="Q3159">
        <v>1993213824.25</v>
      </c>
      <c r="R3159">
        <v>0</v>
      </c>
      <c r="S3159">
        <v>892194945.02999997</v>
      </c>
      <c r="T3159">
        <v>0</v>
      </c>
      <c r="U3159">
        <v>2885408769.2800002</v>
      </c>
      <c r="V3159">
        <v>0</v>
      </c>
      <c r="W3159">
        <v>1993213824.25</v>
      </c>
      <c r="X3159">
        <v>0</v>
      </c>
      <c r="Y3159">
        <v>892194945.02999997</v>
      </c>
      <c r="Z3159">
        <v>0</v>
      </c>
      <c r="AA3159">
        <v>2885408769.2800002</v>
      </c>
    </row>
    <row r="3160" spans="1:27" ht="15" customHeight="1" x14ac:dyDescent="0.25">
      <c r="A3160" s="37" t="str">
        <f t="shared" si="147"/>
        <v>LEINFAIgnore</v>
      </c>
      <c r="B3160" s="37" t="str">
        <f>VLOOKUP(L3160,Mapping!D:F,3,0)</f>
        <v>Ignore</v>
      </c>
      <c r="C3160" s="37" t="str">
        <f>VLOOKUP(L3160,Mapping!D:G,4,0)</f>
        <v>Ignore</v>
      </c>
      <c r="D3160" s="38">
        <f t="shared" si="148"/>
        <v>1.0780497</v>
      </c>
      <c r="E3160" s="38">
        <f t="shared" si="149"/>
        <v>-1.3966634339999999</v>
      </c>
      <c r="F3160" s="37">
        <f>VLOOKUP(L3160,Mapping!D:H,5,0)</f>
        <v>0</v>
      </c>
      <c r="G3160" t="s">
        <v>562</v>
      </c>
      <c r="H3160" t="s">
        <v>327</v>
      </c>
      <c r="I3160" t="s">
        <v>330</v>
      </c>
      <c r="J3160">
        <v>303000</v>
      </c>
      <c r="K3160" t="s">
        <v>626</v>
      </c>
      <c r="L3160">
        <v>303202</v>
      </c>
      <c r="M3160">
        <v>0</v>
      </c>
      <c r="N3160" t="s">
        <v>628</v>
      </c>
      <c r="O3160" t="s">
        <v>565</v>
      </c>
      <c r="P3160">
        <v>-24747131.34</v>
      </c>
      <c r="Q3160">
        <v>0</v>
      </c>
      <c r="R3160">
        <v>0</v>
      </c>
      <c r="S3160">
        <v>10780497</v>
      </c>
      <c r="T3160">
        <v>-13966634.34</v>
      </c>
      <c r="U3160">
        <v>0</v>
      </c>
      <c r="V3160">
        <v>-24747131.34</v>
      </c>
      <c r="W3160">
        <v>0</v>
      </c>
      <c r="X3160">
        <v>0</v>
      </c>
      <c r="Y3160">
        <v>10780497</v>
      </c>
      <c r="Z3160">
        <v>-13966634.34</v>
      </c>
      <c r="AA3160">
        <v>0</v>
      </c>
    </row>
    <row r="3161" spans="1:27" ht="15" customHeight="1" x14ac:dyDescent="0.25">
      <c r="A3161" s="37" t="str">
        <f t="shared" si="147"/>
        <v>LEINFAIgnore</v>
      </c>
      <c r="B3161" s="37" t="str">
        <f>VLOOKUP(L3161,Mapping!D:F,3,0)</f>
        <v>Ignore</v>
      </c>
      <c r="C3161" s="37" t="str">
        <f>VLOOKUP(L3161,Mapping!D:G,4,0)</f>
        <v>Ignore</v>
      </c>
      <c r="D3161" s="38">
        <f t="shared" si="148"/>
        <v>131.426259117</v>
      </c>
      <c r="E3161" s="38">
        <f t="shared" si="149"/>
        <v>275.36724026799999</v>
      </c>
      <c r="F3161" s="37">
        <f>VLOOKUP(L3161,Mapping!D:H,5,0)</f>
        <v>0</v>
      </c>
      <c r="G3161" t="s">
        <v>562</v>
      </c>
      <c r="H3161" t="s">
        <v>327</v>
      </c>
      <c r="I3161" t="s">
        <v>330</v>
      </c>
      <c r="J3161">
        <v>303000</v>
      </c>
      <c r="K3161" t="s">
        <v>626</v>
      </c>
      <c r="L3161">
        <v>303245</v>
      </c>
      <c r="M3161">
        <v>0</v>
      </c>
      <c r="N3161" t="s">
        <v>629</v>
      </c>
      <c r="O3161" t="s">
        <v>565</v>
      </c>
      <c r="P3161">
        <v>0</v>
      </c>
      <c r="Q3161">
        <v>1439409811.51</v>
      </c>
      <c r="R3161">
        <v>0</v>
      </c>
      <c r="S3161">
        <v>1314262591.1700001</v>
      </c>
      <c r="T3161">
        <v>0</v>
      </c>
      <c r="U3161">
        <v>2753672402.6799998</v>
      </c>
      <c r="V3161">
        <v>0</v>
      </c>
      <c r="W3161">
        <v>1439409811.51</v>
      </c>
      <c r="X3161">
        <v>0</v>
      </c>
      <c r="Y3161">
        <v>1314262591.1700001</v>
      </c>
      <c r="Z3161">
        <v>0</v>
      </c>
      <c r="AA3161">
        <v>2753672402.6799998</v>
      </c>
    </row>
    <row r="3162" spans="1:27" ht="15" customHeight="1" x14ac:dyDescent="0.25">
      <c r="A3162" s="37" t="str">
        <f t="shared" si="147"/>
        <v>LEINFAIgnore</v>
      </c>
      <c r="B3162" s="37" t="str">
        <f>VLOOKUP(L3162,Mapping!D:F,3,0)</f>
        <v>Ignore</v>
      </c>
      <c r="C3162" s="37" t="str">
        <f>VLOOKUP(L3162,Mapping!D:G,4,0)</f>
        <v>Ignore</v>
      </c>
      <c r="D3162" s="38">
        <f t="shared" si="148"/>
        <v>0.90326495099999993</v>
      </c>
      <c r="E3162" s="38">
        <f t="shared" si="149"/>
        <v>1.7883780850000002</v>
      </c>
      <c r="F3162" s="37">
        <f>VLOOKUP(L3162,Mapping!D:H,5,0)</f>
        <v>0</v>
      </c>
      <c r="G3162" t="s">
        <v>562</v>
      </c>
      <c r="H3162" t="s">
        <v>327</v>
      </c>
      <c r="I3162" t="s">
        <v>330</v>
      </c>
      <c r="J3162">
        <v>303000</v>
      </c>
      <c r="K3162" t="s">
        <v>626</v>
      </c>
      <c r="L3162">
        <v>303246</v>
      </c>
      <c r="M3162">
        <v>0</v>
      </c>
      <c r="N3162" t="s">
        <v>630</v>
      </c>
      <c r="O3162" t="s">
        <v>565</v>
      </c>
      <c r="P3162">
        <v>0</v>
      </c>
      <c r="Q3162">
        <v>8851131.3399999999</v>
      </c>
      <c r="R3162">
        <v>0</v>
      </c>
      <c r="S3162">
        <v>9032649.5099999998</v>
      </c>
      <c r="T3162">
        <v>0</v>
      </c>
      <c r="U3162">
        <v>17883780.850000001</v>
      </c>
      <c r="V3162">
        <v>0</v>
      </c>
      <c r="W3162">
        <v>8851131.3399999999</v>
      </c>
      <c r="X3162">
        <v>0</v>
      </c>
      <c r="Y3162">
        <v>9032649.5099999998</v>
      </c>
      <c r="Z3162">
        <v>0</v>
      </c>
      <c r="AA3162">
        <v>17883780.850000001</v>
      </c>
    </row>
    <row r="3163" spans="1:27" ht="15" customHeight="1" x14ac:dyDescent="0.25">
      <c r="A3163" s="37" t="str">
        <f t="shared" si="147"/>
        <v>LEINFAIgnore</v>
      </c>
      <c r="B3163" s="37" t="str">
        <f>VLOOKUP(L3163,Mapping!D:F,3,0)</f>
        <v>Ignore</v>
      </c>
      <c r="C3163" s="37" t="str">
        <f>VLOOKUP(L3163,Mapping!D:G,4,0)</f>
        <v>Ignore</v>
      </c>
      <c r="D3163" s="38">
        <f t="shared" si="148"/>
        <v>0</v>
      </c>
      <c r="E3163" s="38">
        <f t="shared" si="149"/>
        <v>72.388721469000004</v>
      </c>
      <c r="F3163" s="37">
        <f>VLOOKUP(L3163,Mapping!D:H,5,0)</f>
        <v>0</v>
      </c>
      <c r="G3163" t="s">
        <v>562</v>
      </c>
      <c r="H3163" t="s">
        <v>327</v>
      </c>
      <c r="I3163" t="s">
        <v>330</v>
      </c>
      <c r="J3163">
        <v>303000</v>
      </c>
      <c r="K3163" t="s">
        <v>626</v>
      </c>
      <c r="L3163">
        <v>390000</v>
      </c>
      <c r="M3163">
        <v>0</v>
      </c>
      <c r="N3163" t="s">
        <v>631</v>
      </c>
      <c r="O3163" t="s">
        <v>565</v>
      </c>
      <c r="P3163">
        <v>0</v>
      </c>
      <c r="Q3163">
        <v>723887214.69000006</v>
      </c>
      <c r="R3163">
        <v>0</v>
      </c>
      <c r="S3163">
        <v>0</v>
      </c>
      <c r="T3163">
        <v>0</v>
      </c>
      <c r="U3163">
        <v>723887214.69000006</v>
      </c>
      <c r="V3163">
        <v>0</v>
      </c>
      <c r="W3163">
        <v>723887214.69000006</v>
      </c>
      <c r="X3163">
        <v>0</v>
      </c>
      <c r="Y3163">
        <v>0</v>
      </c>
      <c r="Z3163">
        <v>0</v>
      </c>
      <c r="AA3163">
        <v>723887214.69000006</v>
      </c>
    </row>
    <row r="3164" spans="1:27" ht="15" customHeight="1" x14ac:dyDescent="0.25">
      <c r="A3164" s="37" t="str">
        <f t="shared" si="147"/>
        <v>LEINFAIgnore</v>
      </c>
      <c r="B3164" s="37" t="str">
        <f>VLOOKUP(L3164,Mapping!D:F,3,0)</f>
        <v>Ignore</v>
      </c>
      <c r="C3164" s="37" t="str">
        <f>VLOOKUP(L3164,Mapping!D:G,4,0)</f>
        <v>Ignore</v>
      </c>
      <c r="D3164" s="38">
        <f t="shared" si="148"/>
        <v>0</v>
      </c>
      <c r="E3164" s="38">
        <f t="shared" si="149"/>
        <v>16.157344766000001</v>
      </c>
      <c r="F3164" s="37">
        <f>VLOOKUP(L3164,Mapping!D:H,5,0)</f>
        <v>0</v>
      </c>
      <c r="G3164" t="s">
        <v>562</v>
      </c>
      <c r="H3164" t="s">
        <v>327</v>
      </c>
      <c r="I3164" t="s">
        <v>330</v>
      </c>
      <c r="J3164">
        <v>303000</v>
      </c>
      <c r="K3164" t="s">
        <v>626</v>
      </c>
      <c r="L3164">
        <v>390001</v>
      </c>
      <c r="M3164">
        <v>0</v>
      </c>
      <c r="N3164" t="s">
        <v>632</v>
      </c>
      <c r="O3164" t="s">
        <v>565</v>
      </c>
      <c r="P3164">
        <v>0</v>
      </c>
      <c r="Q3164">
        <v>161573447.66</v>
      </c>
      <c r="R3164">
        <v>0</v>
      </c>
      <c r="S3164">
        <v>0</v>
      </c>
      <c r="T3164">
        <v>0</v>
      </c>
      <c r="U3164">
        <v>161573447.66</v>
      </c>
      <c r="V3164">
        <v>0</v>
      </c>
      <c r="W3164">
        <v>161573447.66</v>
      </c>
      <c r="X3164">
        <v>0</v>
      </c>
      <c r="Y3164">
        <v>0</v>
      </c>
      <c r="Z3164">
        <v>0</v>
      </c>
      <c r="AA3164">
        <v>161573447.66</v>
      </c>
    </row>
    <row r="3165" spans="1:27" ht="15" customHeight="1" x14ac:dyDescent="0.25">
      <c r="A3165" s="37" t="str">
        <f t="shared" si="147"/>
        <v>LEINFAIgnore</v>
      </c>
      <c r="B3165" s="37" t="str">
        <f>VLOOKUP(L3165,Mapping!D:F,3,0)</f>
        <v>Ignore</v>
      </c>
      <c r="C3165" s="37" t="str">
        <f>VLOOKUP(L3165,Mapping!D:G,4,0)</f>
        <v>Ignore</v>
      </c>
      <c r="D3165" s="38">
        <f t="shared" si="148"/>
        <v>0</v>
      </c>
      <c r="E3165" s="38">
        <f t="shared" si="149"/>
        <v>8.5437534999999995E-2</v>
      </c>
      <c r="F3165" s="37">
        <f>VLOOKUP(L3165,Mapping!D:H,5,0)</f>
        <v>0</v>
      </c>
      <c r="G3165" t="s">
        <v>562</v>
      </c>
      <c r="H3165" t="s">
        <v>327</v>
      </c>
      <c r="I3165" t="s">
        <v>330</v>
      </c>
      <c r="J3165">
        <v>303000</v>
      </c>
      <c r="K3165" t="s">
        <v>626</v>
      </c>
      <c r="L3165">
        <v>390002</v>
      </c>
      <c r="M3165">
        <v>0</v>
      </c>
      <c r="N3165" t="s">
        <v>633</v>
      </c>
      <c r="O3165" t="s">
        <v>565</v>
      </c>
      <c r="P3165">
        <v>0</v>
      </c>
      <c r="Q3165">
        <v>854375.35</v>
      </c>
      <c r="R3165">
        <v>0</v>
      </c>
      <c r="S3165">
        <v>0</v>
      </c>
      <c r="T3165">
        <v>0</v>
      </c>
      <c r="U3165">
        <v>854375.35</v>
      </c>
      <c r="V3165">
        <v>0</v>
      </c>
      <c r="W3165">
        <v>854375.35</v>
      </c>
      <c r="X3165">
        <v>0</v>
      </c>
      <c r="Y3165">
        <v>0</v>
      </c>
      <c r="Z3165">
        <v>0</v>
      </c>
      <c r="AA3165">
        <v>854375.35</v>
      </c>
    </row>
    <row r="3166" spans="1:27" ht="15" customHeight="1" x14ac:dyDescent="0.25">
      <c r="A3166" s="37" t="str">
        <f t="shared" si="147"/>
        <v>LEINFAIgnore</v>
      </c>
      <c r="B3166" s="37" t="str">
        <f>VLOOKUP(L3166,Mapping!D:F,3,0)</f>
        <v>Ignore</v>
      </c>
      <c r="C3166" s="37" t="str">
        <f>VLOOKUP(L3166,Mapping!D:G,4,0)</f>
        <v>Ignore</v>
      </c>
      <c r="D3166" s="38">
        <f t="shared" si="148"/>
        <v>0</v>
      </c>
      <c r="E3166" s="38">
        <f t="shared" si="149"/>
        <v>-4.1395042059999998</v>
      </c>
      <c r="F3166" s="37">
        <f>VLOOKUP(L3166,Mapping!D:H,5,0)</f>
        <v>0</v>
      </c>
      <c r="G3166" t="s">
        <v>562</v>
      </c>
      <c r="H3166" t="s">
        <v>327</v>
      </c>
      <c r="I3166" t="s">
        <v>330</v>
      </c>
      <c r="J3166">
        <v>303000</v>
      </c>
      <c r="K3166" t="s">
        <v>626</v>
      </c>
      <c r="L3166">
        <v>390405</v>
      </c>
      <c r="M3166">
        <v>0</v>
      </c>
      <c r="N3166" t="s">
        <v>634</v>
      </c>
      <c r="O3166" t="s">
        <v>565</v>
      </c>
      <c r="P3166">
        <v>-41395042.060000002</v>
      </c>
      <c r="Q3166">
        <v>0</v>
      </c>
      <c r="R3166">
        <v>0</v>
      </c>
      <c r="S3166">
        <v>0</v>
      </c>
      <c r="T3166">
        <v>-41395042.060000002</v>
      </c>
      <c r="U3166">
        <v>0</v>
      </c>
      <c r="V3166">
        <v>-41395042.060000002</v>
      </c>
      <c r="W3166">
        <v>0</v>
      </c>
      <c r="X3166">
        <v>0</v>
      </c>
      <c r="Y3166">
        <v>0</v>
      </c>
      <c r="Z3166">
        <v>-41395042.060000002</v>
      </c>
      <c r="AA3166">
        <v>0</v>
      </c>
    </row>
    <row r="3167" spans="1:27" ht="15" customHeight="1" x14ac:dyDescent="0.25">
      <c r="A3167" s="37" t="str">
        <f t="shared" si="147"/>
        <v>LEINFAIgnore</v>
      </c>
      <c r="B3167" s="37" t="str">
        <f>VLOOKUP(L3167,Mapping!D:F,3,0)</f>
        <v>Ignore</v>
      </c>
      <c r="C3167" s="37" t="str">
        <f>VLOOKUP(L3167,Mapping!D:G,4,0)</f>
        <v>Ignore</v>
      </c>
      <c r="D3167" s="38">
        <f t="shared" si="148"/>
        <v>0</v>
      </c>
      <c r="E3167" s="38">
        <f t="shared" si="149"/>
        <v>2.4093060999999999E-2</v>
      </c>
      <c r="F3167" s="37">
        <f>VLOOKUP(L3167,Mapping!D:H,5,0)</f>
        <v>0</v>
      </c>
      <c r="G3167" t="s">
        <v>562</v>
      </c>
      <c r="H3167" t="s">
        <v>327</v>
      </c>
      <c r="I3167" t="s">
        <v>330</v>
      </c>
      <c r="J3167">
        <v>303000</v>
      </c>
      <c r="K3167" t="s">
        <v>626</v>
      </c>
      <c r="L3167">
        <v>390406</v>
      </c>
      <c r="M3167">
        <v>0</v>
      </c>
      <c r="N3167" t="s">
        <v>935</v>
      </c>
      <c r="O3167" t="s">
        <v>565</v>
      </c>
      <c r="P3167">
        <v>0</v>
      </c>
      <c r="Q3167">
        <v>240930.61</v>
      </c>
      <c r="R3167">
        <v>0</v>
      </c>
      <c r="S3167">
        <v>0</v>
      </c>
      <c r="T3167">
        <v>0</v>
      </c>
      <c r="U3167">
        <v>240930.61</v>
      </c>
      <c r="V3167">
        <v>0</v>
      </c>
      <c r="W3167">
        <v>240930.61</v>
      </c>
      <c r="X3167">
        <v>0</v>
      </c>
      <c r="Y3167">
        <v>0</v>
      </c>
      <c r="Z3167">
        <v>0</v>
      </c>
      <c r="AA3167">
        <v>240930.61</v>
      </c>
    </row>
    <row r="3168" spans="1:27" ht="15" customHeight="1" x14ac:dyDescent="0.25">
      <c r="A3168" s="37" t="str">
        <f t="shared" si="147"/>
        <v>LEINFAIgnore</v>
      </c>
      <c r="B3168" s="37" t="str">
        <f>VLOOKUP(L3168,Mapping!D:F,3,0)</f>
        <v>Ignore</v>
      </c>
      <c r="C3168" s="37" t="str">
        <f>VLOOKUP(L3168,Mapping!D:G,4,0)</f>
        <v>Ignore</v>
      </c>
      <c r="D3168" s="38">
        <f t="shared" si="148"/>
        <v>0</v>
      </c>
      <c r="E3168" s="38">
        <f t="shared" si="149"/>
        <v>14.901032081</v>
      </c>
      <c r="F3168" s="37">
        <f>VLOOKUP(L3168,Mapping!D:H,5,0)</f>
        <v>0</v>
      </c>
      <c r="G3168" t="s">
        <v>562</v>
      </c>
      <c r="H3168" t="s">
        <v>327</v>
      </c>
      <c r="I3168" t="s">
        <v>330</v>
      </c>
      <c r="J3168">
        <v>303000</v>
      </c>
      <c r="K3168" t="s">
        <v>626</v>
      </c>
      <c r="L3168">
        <v>390445</v>
      </c>
      <c r="M3168">
        <v>0</v>
      </c>
      <c r="N3168" t="s">
        <v>635</v>
      </c>
      <c r="O3168" t="s">
        <v>565</v>
      </c>
      <c r="P3168">
        <v>0</v>
      </c>
      <c r="Q3168">
        <v>149010320.81</v>
      </c>
      <c r="R3168">
        <v>0</v>
      </c>
      <c r="S3168">
        <v>0</v>
      </c>
      <c r="T3168">
        <v>0</v>
      </c>
      <c r="U3168">
        <v>149010320.81</v>
      </c>
      <c r="V3168">
        <v>0</v>
      </c>
      <c r="W3168">
        <v>149010320.81</v>
      </c>
      <c r="X3168">
        <v>0</v>
      </c>
      <c r="Y3168">
        <v>0</v>
      </c>
      <c r="Z3168">
        <v>0</v>
      </c>
      <c r="AA3168">
        <v>149010320.81</v>
      </c>
    </row>
    <row r="3169" spans="1:27" ht="15" customHeight="1" x14ac:dyDescent="0.25">
      <c r="A3169" s="37" t="str">
        <f t="shared" si="147"/>
        <v>LEINFAIgnore</v>
      </c>
      <c r="B3169" s="37" t="str">
        <f>VLOOKUP(L3169,Mapping!D:F,3,0)</f>
        <v>Ignore</v>
      </c>
      <c r="C3169" s="37" t="str">
        <f>VLOOKUP(L3169,Mapping!D:G,4,0)</f>
        <v>Ignore</v>
      </c>
      <c r="D3169" s="38">
        <f t="shared" si="148"/>
        <v>0</v>
      </c>
      <c r="E3169" s="38">
        <f t="shared" si="149"/>
        <v>8.9779009999999999E-3</v>
      </c>
      <c r="F3169" s="37">
        <f>VLOOKUP(L3169,Mapping!D:H,5,0)</f>
        <v>0</v>
      </c>
      <c r="G3169" t="s">
        <v>562</v>
      </c>
      <c r="H3169" t="s">
        <v>327</v>
      </c>
      <c r="I3169" t="s">
        <v>330</v>
      </c>
      <c r="J3169">
        <v>303000</v>
      </c>
      <c r="K3169" t="s">
        <v>626</v>
      </c>
      <c r="L3169">
        <v>390446</v>
      </c>
      <c r="M3169">
        <v>0</v>
      </c>
      <c r="N3169" t="s">
        <v>636</v>
      </c>
      <c r="O3169" t="s">
        <v>565</v>
      </c>
      <c r="P3169">
        <v>0</v>
      </c>
      <c r="Q3169">
        <v>89779.01</v>
      </c>
      <c r="R3169">
        <v>0</v>
      </c>
      <c r="S3169">
        <v>0</v>
      </c>
      <c r="T3169">
        <v>0</v>
      </c>
      <c r="U3169">
        <v>89779.01</v>
      </c>
      <c r="V3169">
        <v>0</v>
      </c>
      <c r="W3169">
        <v>89779.01</v>
      </c>
      <c r="X3169">
        <v>0</v>
      </c>
      <c r="Y3169">
        <v>0</v>
      </c>
      <c r="Z3169">
        <v>0</v>
      </c>
      <c r="AA3169">
        <v>89779.01</v>
      </c>
    </row>
    <row r="3170" spans="1:27" ht="15" customHeight="1" x14ac:dyDescent="0.25">
      <c r="A3170" s="37" t="str">
        <f t="shared" si="147"/>
        <v>LEINFA5.3</v>
      </c>
      <c r="B3170" s="37">
        <f>VLOOKUP(L3170,Mapping!D:F,3,0)</f>
        <v>5.3</v>
      </c>
      <c r="C3170" s="37" t="str">
        <f>VLOOKUP(L3170,Mapping!D:G,4,0)</f>
        <v>Ignore</v>
      </c>
      <c r="D3170" s="38">
        <f t="shared" si="148"/>
        <v>25.461070663000001</v>
      </c>
      <c r="E3170" s="38">
        <f t="shared" si="149"/>
        <v>50.947449693000003</v>
      </c>
      <c r="F3170" s="37">
        <f>VLOOKUP(L3170,Mapping!D:H,5,0)</f>
        <v>0</v>
      </c>
      <c r="G3170" t="s">
        <v>562</v>
      </c>
      <c r="H3170" t="s">
        <v>327</v>
      </c>
      <c r="I3170" t="s">
        <v>330</v>
      </c>
      <c r="J3170">
        <v>410000</v>
      </c>
      <c r="K3170" t="s">
        <v>637</v>
      </c>
      <c r="L3170">
        <v>411100</v>
      </c>
      <c r="M3170">
        <v>0</v>
      </c>
      <c r="N3170" t="s">
        <v>694</v>
      </c>
      <c r="O3170" t="s">
        <v>565</v>
      </c>
      <c r="P3170">
        <v>0</v>
      </c>
      <c r="Q3170">
        <v>254863790.30000001</v>
      </c>
      <c r="R3170">
        <v>0</v>
      </c>
      <c r="S3170">
        <v>254610706.63</v>
      </c>
      <c r="T3170">
        <v>0</v>
      </c>
      <c r="U3170">
        <v>509474496.93000001</v>
      </c>
      <c r="V3170">
        <v>0</v>
      </c>
      <c r="W3170">
        <v>254863790.30000001</v>
      </c>
      <c r="X3170">
        <v>0</v>
      </c>
      <c r="Y3170">
        <v>254610706.63</v>
      </c>
      <c r="Z3170">
        <v>0</v>
      </c>
      <c r="AA3170">
        <v>509474496.93000001</v>
      </c>
    </row>
    <row r="3171" spans="1:27" ht="15" customHeight="1" x14ac:dyDescent="0.25">
      <c r="A3171" s="37" t="str">
        <f t="shared" si="147"/>
        <v>LEINFAIgnore</v>
      </c>
      <c r="B3171" s="37" t="str">
        <f>VLOOKUP(L3171,Mapping!D:F,3,0)</f>
        <v>Ignore</v>
      </c>
      <c r="C3171" s="37" t="str">
        <f>VLOOKUP(L3171,Mapping!D:G,4,0)</f>
        <v>Ignore</v>
      </c>
      <c r="D3171" s="38">
        <f t="shared" si="148"/>
        <v>-168.80260998699998</v>
      </c>
      <c r="E3171" s="38">
        <f t="shared" si="149"/>
        <v>-20.691110822999999</v>
      </c>
      <c r="F3171" s="37">
        <f>VLOOKUP(L3171,Mapping!D:H,5,0)</f>
        <v>0</v>
      </c>
      <c r="G3171" t="s">
        <v>562</v>
      </c>
      <c r="H3171" t="s">
        <v>327</v>
      </c>
      <c r="I3171" t="s">
        <v>330</v>
      </c>
      <c r="J3171">
        <v>430000</v>
      </c>
      <c r="K3171" t="s">
        <v>643</v>
      </c>
      <c r="L3171">
        <v>431100</v>
      </c>
      <c r="M3171">
        <v>0</v>
      </c>
      <c r="N3171" t="s">
        <v>727</v>
      </c>
      <c r="O3171" t="s">
        <v>565</v>
      </c>
      <c r="P3171">
        <v>0</v>
      </c>
      <c r="Q3171">
        <v>1481114991.6400001</v>
      </c>
      <c r="R3171">
        <v>-1688026099.8699999</v>
      </c>
      <c r="S3171">
        <v>0</v>
      </c>
      <c r="T3171">
        <v>-206911108.22999999</v>
      </c>
      <c r="U3171">
        <v>0</v>
      </c>
      <c r="V3171">
        <v>0</v>
      </c>
      <c r="W3171">
        <v>1481114991.6400001</v>
      </c>
      <c r="X3171">
        <v>-1688026099.8699999</v>
      </c>
      <c r="Y3171">
        <v>0</v>
      </c>
      <c r="Z3171">
        <v>-206911108.22999999</v>
      </c>
      <c r="AA3171">
        <v>0</v>
      </c>
    </row>
    <row r="3172" spans="1:27" ht="15" customHeight="1" x14ac:dyDescent="0.25">
      <c r="A3172" s="37" t="str">
        <f t="shared" si="147"/>
        <v>LEINFA5.1</v>
      </c>
      <c r="B3172" s="37">
        <f>VLOOKUP(L3172,Mapping!D:F,3,0)</f>
        <v>5.0999999999999996</v>
      </c>
      <c r="C3172" s="37" t="str">
        <f>VLOOKUP(L3172,Mapping!D:G,4,0)</f>
        <v>Ignore</v>
      </c>
      <c r="D3172" s="38">
        <f t="shared" si="148"/>
        <v>2.6773425949999998</v>
      </c>
      <c r="E3172" s="38">
        <f t="shared" si="149"/>
        <v>4.9877398799999995</v>
      </c>
      <c r="F3172" s="37">
        <f>VLOOKUP(L3172,Mapping!D:H,5,0)</f>
        <v>0</v>
      </c>
      <c r="G3172" t="s">
        <v>562</v>
      </c>
      <c r="H3172" t="s">
        <v>327</v>
      </c>
      <c r="I3172" t="s">
        <v>330</v>
      </c>
      <c r="J3172">
        <v>450000</v>
      </c>
      <c r="K3172" t="s">
        <v>647</v>
      </c>
      <c r="L3172">
        <v>451100</v>
      </c>
      <c r="M3172">
        <v>0</v>
      </c>
      <c r="N3172" t="s">
        <v>695</v>
      </c>
      <c r="O3172" t="s">
        <v>565</v>
      </c>
      <c r="P3172">
        <v>0</v>
      </c>
      <c r="Q3172">
        <v>23103972.850000001</v>
      </c>
      <c r="R3172">
        <v>0</v>
      </c>
      <c r="S3172">
        <v>26773425.949999999</v>
      </c>
      <c r="T3172">
        <v>0</v>
      </c>
      <c r="U3172">
        <v>49877398.799999997</v>
      </c>
      <c r="V3172">
        <v>0</v>
      </c>
      <c r="W3172">
        <v>23103972.850000001</v>
      </c>
      <c r="X3172">
        <v>0</v>
      </c>
      <c r="Y3172">
        <v>26773425.949999999</v>
      </c>
      <c r="Z3172">
        <v>0</v>
      </c>
      <c r="AA3172">
        <v>49877398.799999997</v>
      </c>
    </row>
    <row r="3173" spans="1:27" ht="15" customHeight="1" x14ac:dyDescent="0.25">
      <c r="A3173" s="37" t="str">
        <f t="shared" si="147"/>
        <v>LEINFA5.2</v>
      </c>
      <c r="B3173" s="37">
        <f>VLOOKUP(L3173,Mapping!D:F,3,0)</f>
        <v>5.2</v>
      </c>
      <c r="C3173" s="37" t="str">
        <f>VLOOKUP(L3173,Mapping!D:G,4,0)</f>
        <v>Ignore</v>
      </c>
      <c r="D3173" s="38">
        <f t="shared" si="148"/>
        <v>5.0642539999999998E-3</v>
      </c>
      <c r="E3173" s="38">
        <f t="shared" si="149"/>
        <v>7.3693479999999995E-3</v>
      </c>
      <c r="F3173" s="37">
        <f>VLOOKUP(L3173,Mapping!D:H,5,0)</f>
        <v>0</v>
      </c>
      <c r="G3173" t="s">
        <v>562</v>
      </c>
      <c r="H3173" t="s">
        <v>327</v>
      </c>
      <c r="I3173" t="s">
        <v>330</v>
      </c>
      <c r="J3173">
        <v>450000</v>
      </c>
      <c r="K3173" t="s">
        <v>647</v>
      </c>
      <c r="L3173">
        <v>452111</v>
      </c>
      <c r="M3173">
        <v>0</v>
      </c>
      <c r="N3173" t="s">
        <v>649</v>
      </c>
      <c r="O3173" t="s">
        <v>565</v>
      </c>
      <c r="P3173">
        <v>0</v>
      </c>
      <c r="Q3173">
        <v>23050.94</v>
      </c>
      <c r="R3173">
        <v>0</v>
      </c>
      <c r="S3173">
        <v>50642.54</v>
      </c>
      <c r="T3173">
        <v>0</v>
      </c>
      <c r="U3173">
        <v>73693.48</v>
      </c>
      <c r="V3173">
        <v>0</v>
      </c>
      <c r="W3173">
        <v>23050.94</v>
      </c>
      <c r="X3173">
        <v>0</v>
      </c>
      <c r="Y3173">
        <v>50642.54</v>
      </c>
      <c r="Z3173">
        <v>0</v>
      </c>
      <c r="AA3173">
        <v>73693.48</v>
      </c>
    </row>
    <row r="3174" spans="1:27" ht="15" customHeight="1" x14ac:dyDescent="0.25">
      <c r="A3174" s="37" t="str">
        <f t="shared" si="147"/>
        <v>LEINFA5.2</v>
      </c>
      <c r="B3174" s="37">
        <f>VLOOKUP(L3174,Mapping!D:F,3,0)</f>
        <v>5.2</v>
      </c>
      <c r="C3174" s="37" t="str">
        <f>VLOOKUP(L3174,Mapping!D:G,4,0)</f>
        <v>Ignore</v>
      </c>
      <c r="D3174" s="38">
        <f t="shared" si="148"/>
        <v>1.2400830699999998</v>
      </c>
      <c r="E3174" s="38">
        <f t="shared" si="149"/>
        <v>2.22520717</v>
      </c>
      <c r="F3174" s="37">
        <f>VLOOKUP(L3174,Mapping!D:H,5,0)</f>
        <v>0</v>
      </c>
      <c r="G3174" t="s">
        <v>562</v>
      </c>
      <c r="H3174" t="s">
        <v>327</v>
      </c>
      <c r="I3174" t="s">
        <v>330</v>
      </c>
      <c r="J3174">
        <v>450000</v>
      </c>
      <c r="K3174" t="s">
        <v>647</v>
      </c>
      <c r="L3174">
        <v>452247</v>
      </c>
      <c r="M3174">
        <v>0</v>
      </c>
      <c r="N3174" t="s">
        <v>655</v>
      </c>
      <c r="O3174" t="s">
        <v>565</v>
      </c>
      <c r="P3174">
        <v>0</v>
      </c>
      <c r="Q3174">
        <v>9851241</v>
      </c>
      <c r="R3174">
        <v>0</v>
      </c>
      <c r="S3174">
        <v>12400830.699999999</v>
      </c>
      <c r="T3174">
        <v>0</v>
      </c>
      <c r="U3174">
        <v>22252071.699999999</v>
      </c>
      <c r="V3174">
        <v>0</v>
      </c>
      <c r="W3174">
        <v>9851241</v>
      </c>
      <c r="X3174">
        <v>0</v>
      </c>
      <c r="Y3174">
        <v>12400830.699999999</v>
      </c>
      <c r="Z3174">
        <v>0</v>
      </c>
      <c r="AA3174">
        <v>22252071.699999999</v>
      </c>
    </row>
    <row r="3175" spans="1:27" ht="15" customHeight="1" x14ac:dyDescent="0.25">
      <c r="A3175" s="37" t="str">
        <f t="shared" si="147"/>
        <v>LEINFA5.5</v>
      </c>
      <c r="B3175" s="37">
        <f>VLOOKUP(L3175,Mapping!D:F,3,0)</f>
        <v>5.5</v>
      </c>
      <c r="C3175" s="37" t="str">
        <f>VLOOKUP(L3175,Mapping!D:G,4,0)</f>
        <v>Ignore</v>
      </c>
      <c r="D3175" s="38">
        <f t="shared" si="148"/>
        <v>0.431561103</v>
      </c>
      <c r="E3175" s="38">
        <f t="shared" si="149"/>
        <v>0.89457924799999999</v>
      </c>
      <c r="F3175" s="37">
        <f>VLOOKUP(L3175,Mapping!D:H,5,0)</f>
        <v>0</v>
      </c>
      <c r="G3175" t="s">
        <v>562</v>
      </c>
      <c r="H3175" t="s">
        <v>327</v>
      </c>
      <c r="I3175" t="s">
        <v>330</v>
      </c>
      <c r="J3175">
        <v>460000</v>
      </c>
      <c r="K3175" t="s">
        <v>656</v>
      </c>
      <c r="L3175">
        <v>455103</v>
      </c>
      <c r="M3175">
        <v>0</v>
      </c>
      <c r="N3175" t="s">
        <v>658</v>
      </c>
      <c r="O3175" t="s">
        <v>565</v>
      </c>
      <c r="P3175">
        <v>0</v>
      </c>
      <c r="Q3175">
        <v>4630181.45</v>
      </c>
      <c r="R3175">
        <v>0</v>
      </c>
      <c r="S3175">
        <v>4315611.03</v>
      </c>
      <c r="T3175">
        <v>0</v>
      </c>
      <c r="U3175">
        <v>8945792.4800000004</v>
      </c>
      <c r="V3175">
        <v>0</v>
      </c>
      <c r="W3175">
        <v>4630181.45</v>
      </c>
      <c r="X3175">
        <v>0</v>
      </c>
      <c r="Y3175">
        <v>4315611.03</v>
      </c>
      <c r="Z3175">
        <v>0</v>
      </c>
      <c r="AA3175">
        <v>8945792.4800000004</v>
      </c>
    </row>
    <row r="3176" spans="1:27" ht="15" customHeight="1" x14ac:dyDescent="0.25">
      <c r="A3176" s="37" t="str">
        <f t="shared" si="147"/>
        <v>LEINFA5.5</v>
      </c>
      <c r="B3176" s="37">
        <f>VLOOKUP(L3176,Mapping!D:F,3,0)</f>
        <v>5.5</v>
      </c>
      <c r="C3176" s="37" t="str">
        <f>VLOOKUP(L3176,Mapping!D:G,4,0)</f>
        <v>Ignore</v>
      </c>
      <c r="D3176" s="38">
        <f t="shared" si="148"/>
        <v>-9.6376300000000008E-4</v>
      </c>
      <c r="E3176" s="38">
        <f t="shared" si="149"/>
        <v>-6.4585679999999996E-3</v>
      </c>
      <c r="F3176" s="37">
        <f>VLOOKUP(L3176,Mapping!D:H,5,0)</f>
        <v>0</v>
      </c>
      <c r="G3176" t="s">
        <v>562</v>
      </c>
      <c r="H3176" t="s">
        <v>327</v>
      </c>
      <c r="I3176" t="s">
        <v>330</v>
      </c>
      <c r="J3176">
        <v>460000</v>
      </c>
      <c r="K3176" t="s">
        <v>656</v>
      </c>
      <c r="L3176">
        <v>460000</v>
      </c>
      <c r="M3176">
        <v>0</v>
      </c>
      <c r="N3176" t="s">
        <v>706</v>
      </c>
      <c r="O3176" t="s">
        <v>565</v>
      </c>
      <c r="P3176">
        <v>-54948.05</v>
      </c>
      <c r="Q3176">
        <v>0</v>
      </c>
      <c r="R3176">
        <v>-9637.630000000001</v>
      </c>
      <c r="S3176">
        <v>0</v>
      </c>
      <c r="T3176">
        <v>-64585.68</v>
      </c>
      <c r="U3176">
        <v>0</v>
      </c>
      <c r="V3176">
        <v>-54948.05</v>
      </c>
      <c r="W3176">
        <v>0</v>
      </c>
      <c r="X3176">
        <v>-9637.630000000001</v>
      </c>
      <c r="Y3176">
        <v>0</v>
      </c>
      <c r="Z3176">
        <v>-64585.68</v>
      </c>
      <c r="AA3176">
        <v>0</v>
      </c>
    </row>
    <row r="3177" spans="1:27" ht="15" customHeight="1" x14ac:dyDescent="0.25">
      <c r="A3177" s="37" t="str">
        <f t="shared" si="147"/>
        <v>LEINFA5.5</v>
      </c>
      <c r="B3177" s="37">
        <f>VLOOKUP(L3177,Mapping!D:F,3,0)</f>
        <v>5.5</v>
      </c>
      <c r="C3177" s="37" t="str">
        <f>VLOOKUP(L3177,Mapping!D:G,4,0)</f>
        <v>Ignore</v>
      </c>
      <c r="D3177" s="38">
        <f t="shared" si="148"/>
        <v>3.1983086000000001E-2</v>
      </c>
      <c r="E3177" s="38">
        <f t="shared" si="149"/>
        <v>-4.6927109000000002E-2</v>
      </c>
      <c r="F3177" s="37">
        <f>VLOOKUP(L3177,Mapping!D:H,5,0)</f>
        <v>0</v>
      </c>
      <c r="G3177" t="s">
        <v>562</v>
      </c>
      <c r="H3177" t="s">
        <v>327</v>
      </c>
      <c r="I3177" t="s">
        <v>330</v>
      </c>
      <c r="J3177">
        <v>460000</v>
      </c>
      <c r="K3177" t="s">
        <v>656</v>
      </c>
      <c r="L3177">
        <v>460100</v>
      </c>
      <c r="M3177">
        <v>0</v>
      </c>
      <c r="N3177" t="s">
        <v>729</v>
      </c>
      <c r="O3177" t="s">
        <v>565</v>
      </c>
      <c r="P3177">
        <v>-789101.95</v>
      </c>
      <c r="Q3177">
        <v>0</v>
      </c>
      <c r="R3177">
        <v>0</v>
      </c>
      <c r="S3177">
        <v>319830.86</v>
      </c>
      <c r="T3177">
        <v>-469271.09</v>
      </c>
      <c r="U3177">
        <v>0</v>
      </c>
      <c r="V3177">
        <v>-789101.95</v>
      </c>
      <c r="W3177">
        <v>0</v>
      </c>
      <c r="X3177">
        <v>0</v>
      </c>
      <c r="Y3177">
        <v>319830.86</v>
      </c>
      <c r="Z3177">
        <v>-469271.09</v>
      </c>
      <c r="AA3177">
        <v>0</v>
      </c>
    </row>
    <row r="3178" spans="1:27" ht="15" customHeight="1" x14ac:dyDescent="0.25">
      <c r="A3178" s="37" t="str">
        <f t="shared" si="147"/>
        <v>LEINFA5.5</v>
      </c>
      <c r="B3178" s="37">
        <f>VLOOKUP(L3178,Mapping!D:F,3,0)</f>
        <v>5.5</v>
      </c>
      <c r="C3178" s="37" t="str">
        <f>VLOOKUP(L3178,Mapping!D:G,4,0)</f>
        <v>Ignore</v>
      </c>
      <c r="D3178" s="38">
        <f t="shared" si="148"/>
        <v>-1.6864323000000001E-2</v>
      </c>
      <c r="E3178" s="38">
        <f t="shared" si="149"/>
        <v>3.4127074E-2</v>
      </c>
      <c r="F3178" s="37">
        <f>VLOOKUP(L3178,Mapping!D:H,5,0)</f>
        <v>0</v>
      </c>
      <c r="G3178" t="s">
        <v>562</v>
      </c>
      <c r="H3178" t="s">
        <v>327</v>
      </c>
      <c r="I3178" t="s">
        <v>330</v>
      </c>
      <c r="J3178">
        <v>460000</v>
      </c>
      <c r="K3178" t="s">
        <v>656</v>
      </c>
      <c r="L3178">
        <v>460101</v>
      </c>
      <c r="M3178">
        <v>0</v>
      </c>
      <c r="N3178" t="s">
        <v>732</v>
      </c>
      <c r="O3178" t="s">
        <v>565</v>
      </c>
      <c r="P3178">
        <v>0</v>
      </c>
      <c r="Q3178">
        <v>509913.97</v>
      </c>
      <c r="R3178">
        <v>-168643.23</v>
      </c>
      <c r="S3178">
        <v>0</v>
      </c>
      <c r="T3178">
        <v>0</v>
      </c>
      <c r="U3178">
        <v>341270.74</v>
      </c>
      <c r="V3178">
        <v>0</v>
      </c>
      <c r="W3178">
        <v>509913.97</v>
      </c>
      <c r="X3178">
        <v>-168643.23</v>
      </c>
      <c r="Y3178">
        <v>0</v>
      </c>
      <c r="Z3178">
        <v>0</v>
      </c>
      <c r="AA3178">
        <v>341270.74</v>
      </c>
    </row>
    <row r="3179" spans="1:27" ht="15" customHeight="1" x14ac:dyDescent="0.25">
      <c r="A3179" s="37" t="str">
        <f t="shared" si="147"/>
        <v>LEINFA5.5</v>
      </c>
      <c r="B3179" s="37">
        <f>VLOOKUP(L3179,Mapping!D:F,3,0)</f>
        <v>5.5</v>
      </c>
      <c r="C3179" s="37" t="str">
        <f>VLOOKUP(L3179,Mapping!D:G,4,0)</f>
        <v>Ignore</v>
      </c>
      <c r="D3179" s="38">
        <f t="shared" si="148"/>
        <v>-1.9296500000000002E-4</v>
      </c>
      <c r="E3179" s="38">
        <f t="shared" si="149"/>
        <v>2.2230820999999998E-2</v>
      </c>
      <c r="F3179" s="37">
        <f>VLOOKUP(L3179,Mapping!D:H,5,0)</f>
        <v>0</v>
      </c>
      <c r="G3179" t="s">
        <v>562</v>
      </c>
      <c r="H3179" t="s">
        <v>327</v>
      </c>
      <c r="I3179" t="s">
        <v>330</v>
      </c>
      <c r="J3179">
        <v>460000</v>
      </c>
      <c r="K3179" t="s">
        <v>656</v>
      </c>
      <c r="L3179">
        <v>460102</v>
      </c>
      <c r="M3179">
        <v>0</v>
      </c>
      <c r="N3179" t="s">
        <v>733</v>
      </c>
      <c r="O3179" t="s">
        <v>565</v>
      </c>
      <c r="P3179">
        <v>0</v>
      </c>
      <c r="Q3179">
        <v>224237.86</v>
      </c>
      <c r="R3179">
        <v>-1929.65</v>
      </c>
      <c r="S3179">
        <v>0</v>
      </c>
      <c r="T3179">
        <v>0</v>
      </c>
      <c r="U3179">
        <v>222308.21</v>
      </c>
      <c r="V3179">
        <v>0</v>
      </c>
      <c r="W3179">
        <v>224237.86</v>
      </c>
      <c r="X3179">
        <v>-1929.65</v>
      </c>
      <c r="Y3179">
        <v>0</v>
      </c>
      <c r="Z3179">
        <v>0</v>
      </c>
      <c r="AA3179">
        <v>222308.21</v>
      </c>
    </row>
    <row r="3180" spans="1:27" ht="15" customHeight="1" x14ac:dyDescent="0.25">
      <c r="A3180" s="37" t="str">
        <f t="shared" si="147"/>
        <v>LEINFA5.5</v>
      </c>
      <c r="B3180" s="37">
        <f>VLOOKUP(L3180,Mapping!D:F,3,0)</f>
        <v>5.5</v>
      </c>
      <c r="C3180" s="37" t="str">
        <f>VLOOKUP(L3180,Mapping!D:G,4,0)</f>
        <v>Ignore</v>
      </c>
      <c r="D3180" s="38">
        <f t="shared" si="148"/>
        <v>-1.4954280000000002E-2</v>
      </c>
      <c r="E3180" s="38">
        <f t="shared" si="149"/>
        <v>-9.3626649999999992E-3</v>
      </c>
      <c r="F3180" s="37">
        <f>VLOOKUP(L3180,Mapping!D:H,5,0)</f>
        <v>0</v>
      </c>
      <c r="G3180" t="s">
        <v>562</v>
      </c>
      <c r="H3180" t="s">
        <v>327</v>
      </c>
      <c r="I3180" t="s">
        <v>330</v>
      </c>
      <c r="J3180">
        <v>460000</v>
      </c>
      <c r="K3180" t="s">
        <v>656</v>
      </c>
      <c r="L3180">
        <v>460143</v>
      </c>
      <c r="M3180">
        <v>0</v>
      </c>
      <c r="N3180" t="s">
        <v>730</v>
      </c>
      <c r="O3180" t="s">
        <v>565</v>
      </c>
      <c r="P3180">
        <v>0</v>
      </c>
      <c r="Q3180">
        <v>55916.15</v>
      </c>
      <c r="R3180">
        <v>-149542.80000000002</v>
      </c>
      <c r="S3180">
        <v>0</v>
      </c>
      <c r="T3180">
        <v>-93626.65</v>
      </c>
      <c r="U3180">
        <v>0</v>
      </c>
      <c r="V3180">
        <v>0</v>
      </c>
      <c r="W3180">
        <v>55916.15</v>
      </c>
      <c r="X3180">
        <v>-149542.80000000002</v>
      </c>
      <c r="Y3180">
        <v>0</v>
      </c>
      <c r="Z3180">
        <v>-93626.65</v>
      </c>
      <c r="AA3180">
        <v>0</v>
      </c>
    </row>
    <row r="3181" spans="1:27" ht="15" customHeight="1" x14ac:dyDescent="0.25">
      <c r="A3181" s="37" t="str">
        <f t="shared" si="147"/>
        <v>LEINFA5.5</v>
      </c>
      <c r="B3181" s="37">
        <f>VLOOKUP(L3181,Mapping!D:F,3,0)</f>
        <v>5.5</v>
      </c>
      <c r="C3181" s="37" t="str">
        <f>VLOOKUP(L3181,Mapping!D:G,4,0)</f>
        <v>Ignore</v>
      </c>
      <c r="D3181" s="38">
        <f t="shared" si="148"/>
        <v>2.8481999999999999E-5</v>
      </c>
      <c r="E3181" s="38">
        <f t="shared" si="149"/>
        <v>-6.8121000000000007E-5</v>
      </c>
      <c r="F3181" s="37">
        <f>VLOOKUP(L3181,Mapping!D:H,5,0)</f>
        <v>0</v>
      </c>
      <c r="G3181" t="s">
        <v>562</v>
      </c>
      <c r="H3181" t="s">
        <v>327</v>
      </c>
      <c r="I3181" t="s">
        <v>330</v>
      </c>
      <c r="J3181">
        <v>460000</v>
      </c>
      <c r="K3181" t="s">
        <v>656</v>
      </c>
      <c r="L3181">
        <v>460144</v>
      </c>
      <c r="M3181">
        <v>0</v>
      </c>
      <c r="N3181" t="s">
        <v>734</v>
      </c>
      <c r="O3181" t="s">
        <v>565</v>
      </c>
      <c r="P3181">
        <v>-966.03</v>
      </c>
      <c r="Q3181">
        <v>0</v>
      </c>
      <c r="R3181">
        <v>0</v>
      </c>
      <c r="S3181">
        <v>284.82</v>
      </c>
      <c r="T3181">
        <v>-681.21</v>
      </c>
      <c r="U3181">
        <v>0</v>
      </c>
      <c r="V3181">
        <v>-966.03</v>
      </c>
      <c r="W3181">
        <v>0</v>
      </c>
      <c r="X3181">
        <v>0</v>
      </c>
      <c r="Y3181">
        <v>284.82</v>
      </c>
      <c r="Z3181">
        <v>-681.21</v>
      </c>
      <c r="AA3181">
        <v>0</v>
      </c>
    </row>
    <row r="3182" spans="1:27" ht="15" customHeight="1" x14ac:dyDescent="0.25">
      <c r="A3182" s="37" t="str">
        <f t="shared" si="147"/>
        <v>LEINFA5.3</v>
      </c>
      <c r="B3182" s="37">
        <f>VLOOKUP(L3182,Mapping!D:F,3,0)</f>
        <v>5.3</v>
      </c>
      <c r="C3182" s="37" t="str">
        <f>VLOOKUP(L3182,Mapping!D:G,4,0)</f>
        <v>Ignore</v>
      </c>
      <c r="D3182" s="38">
        <f t="shared" si="148"/>
        <v>-3.4014282869999999</v>
      </c>
      <c r="E3182" s="38">
        <f t="shared" si="149"/>
        <v>-4.2475460930000004</v>
      </c>
      <c r="F3182" s="37">
        <f>VLOOKUP(L3182,Mapping!D:H,5,0)</f>
        <v>0</v>
      </c>
      <c r="G3182" t="s">
        <v>562</v>
      </c>
      <c r="H3182" t="s">
        <v>327</v>
      </c>
      <c r="I3182" t="s">
        <v>330</v>
      </c>
      <c r="J3182">
        <v>510000</v>
      </c>
      <c r="K3182" t="s">
        <v>659</v>
      </c>
      <c r="L3182">
        <v>511100</v>
      </c>
      <c r="M3182">
        <v>0</v>
      </c>
      <c r="N3182" t="s">
        <v>696</v>
      </c>
      <c r="O3182" t="s">
        <v>565</v>
      </c>
      <c r="P3182">
        <v>-8461178.0600000005</v>
      </c>
      <c r="Q3182">
        <v>0</v>
      </c>
      <c r="R3182">
        <v>-34014282.869999997</v>
      </c>
      <c r="S3182">
        <v>0</v>
      </c>
      <c r="T3182">
        <v>-42475460.93</v>
      </c>
      <c r="U3182">
        <v>0</v>
      </c>
      <c r="V3182">
        <v>-8461178.0600000005</v>
      </c>
      <c r="W3182">
        <v>0</v>
      </c>
      <c r="X3182">
        <v>-34014282.869999997</v>
      </c>
      <c r="Y3182">
        <v>0</v>
      </c>
      <c r="Z3182">
        <v>-42475460.93</v>
      </c>
      <c r="AA3182">
        <v>0</v>
      </c>
    </row>
    <row r="3183" spans="1:27" ht="15" customHeight="1" x14ac:dyDescent="0.25">
      <c r="A3183" s="37" t="str">
        <f t="shared" si="147"/>
        <v>LEINFAIgnore</v>
      </c>
      <c r="B3183" s="37" t="str">
        <f>VLOOKUP(L3183,Mapping!D:F,3,0)</f>
        <v>Ignore</v>
      </c>
      <c r="C3183" s="37" t="str">
        <f>VLOOKUP(L3183,Mapping!D:G,4,0)</f>
        <v>Mirror</v>
      </c>
      <c r="D3183" s="38">
        <f t="shared" si="148"/>
        <v>0</v>
      </c>
      <c r="E3183" s="38">
        <f t="shared" si="149"/>
        <v>-1.839886E-3</v>
      </c>
      <c r="F3183" s="37">
        <f>VLOOKUP(L3183,Mapping!D:H,5,0)</f>
        <v>0</v>
      </c>
      <c r="G3183" t="s">
        <v>562</v>
      </c>
      <c r="H3183" t="s">
        <v>327</v>
      </c>
      <c r="I3183" t="s">
        <v>330</v>
      </c>
      <c r="J3183">
        <v>550000</v>
      </c>
      <c r="K3183" t="s">
        <v>666</v>
      </c>
      <c r="L3183">
        <v>553007</v>
      </c>
      <c r="M3183">
        <v>0</v>
      </c>
      <c r="N3183" t="s">
        <v>667</v>
      </c>
      <c r="O3183" t="s">
        <v>565</v>
      </c>
      <c r="P3183">
        <v>-18398.86</v>
      </c>
      <c r="Q3183">
        <v>0</v>
      </c>
      <c r="R3183">
        <v>0</v>
      </c>
      <c r="S3183">
        <v>0</v>
      </c>
      <c r="T3183">
        <v>-18398.86</v>
      </c>
      <c r="U3183">
        <v>0</v>
      </c>
      <c r="V3183">
        <v>-18398.86</v>
      </c>
      <c r="W3183">
        <v>0</v>
      </c>
      <c r="X3183">
        <v>0</v>
      </c>
      <c r="Y3183">
        <v>0</v>
      </c>
      <c r="Z3183">
        <v>-18398.86</v>
      </c>
      <c r="AA3183">
        <v>0</v>
      </c>
    </row>
    <row r="3184" spans="1:27" ht="15" customHeight="1" x14ac:dyDescent="0.25">
      <c r="A3184" s="37" t="str">
        <f t="shared" si="147"/>
        <v>LEINFAIgnore</v>
      </c>
      <c r="B3184" s="37" t="str">
        <f>VLOOKUP(L3184,Mapping!D:F,3,0)</f>
        <v>Ignore</v>
      </c>
      <c r="C3184" s="37" t="str">
        <f>VLOOKUP(L3184,Mapping!D:G,4,0)</f>
        <v>Mirror</v>
      </c>
      <c r="D3184" s="38">
        <f t="shared" si="148"/>
        <v>-2.148896E-3</v>
      </c>
      <c r="E3184" s="38">
        <f t="shared" si="149"/>
        <v>-3.6617160000000002E-3</v>
      </c>
      <c r="F3184" s="37">
        <f>VLOOKUP(L3184,Mapping!D:H,5,0)</f>
        <v>0</v>
      </c>
      <c r="G3184" t="s">
        <v>562</v>
      </c>
      <c r="H3184" t="s">
        <v>327</v>
      </c>
      <c r="I3184" t="s">
        <v>330</v>
      </c>
      <c r="J3184">
        <v>550000</v>
      </c>
      <c r="K3184" t="s">
        <v>666</v>
      </c>
      <c r="L3184">
        <v>553020</v>
      </c>
      <c r="M3184">
        <v>0</v>
      </c>
      <c r="N3184" t="s">
        <v>1284</v>
      </c>
      <c r="O3184" t="s">
        <v>565</v>
      </c>
      <c r="P3184">
        <v>-15128.2</v>
      </c>
      <c r="Q3184">
        <v>0</v>
      </c>
      <c r="R3184">
        <v>-21488.959999999999</v>
      </c>
      <c r="S3184">
        <v>0</v>
      </c>
      <c r="T3184">
        <v>-36617.160000000003</v>
      </c>
      <c r="U3184">
        <v>0</v>
      </c>
      <c r="V3184">
        <v>-15128.2</v>
      </c>
      <c r="W3184">
        <v>0</v>
      </c>
      <c r="X3184">
        <v>-21488.959999999999</v>
      </c>
      <c r="Y3184">
        <v>0</v>
      </c>
      <c r="Z3184">
        <v>-36617.160000000003</v>
      </c>
      <c r="AA3184">
        <v>0</v>
      </c>
    </row>
    <row r="3185" spans="1:27" ht="15" customHeight="1" x14ac:dyDescent="0.25">
      <c r="A3185" s="37" t="str">
        <f t="shared" si="147"/>
        <v>LEINFAIgnore</v>
      </c>
      <c r="B3185" s="37" t="str">
        <f>VLOOKUP(L3185,Mapping!D:F,3,0)</f>
        <v>Ignore</v>
      </c>
      <c r="C3185" s="37" t="str">
        <f>VLOOKUP(L3185,Mapping!D:G,4,0)</f>
        <v>Mirror</v>
      </c>
      <c r="D3185" s="38">
        <f t="shared" si="148"/>
        <v>-6.0932080000000001E-3</v>
      </c>
      <c r="E3185" s="38">
        <f t="shared" si="149"/>
        <v>-6.0932080000000001E-3</v>
      </c>
      <c r="F3185" s="37">
        <f>VLOOKUP(L3185,Mapping!D:H,5,0)</f>
        <v>0</v>
      </c>
      <c r="G3185" t="s">
        <v>562</v>
      </c>
      <c r="H3185" t="s">
        <v>327</v>
      </c>
      <c r="I3185" t="s">
        <v>330</v>
      </c>
      <c r="J3185">
        <v>550000</v>
      </c>
      <c r="K3185" t="s">
        <v>666</v>
      </c>
      <c r="L3185">
        <v>553105</v>
      </c>
      <c r="M3185">
        <v>0</v>
      </c>
      <c r="N3185" t="s">
        <v>668</v>
      </c>
      <c r="O3185" t="s">
        <v>565</v>
      </c>
      <c r="P3185">
        <v>0</v>
      </c>
      <c r="Q3185">
        <v>0</v>
      </c>
      <c r="R3185">
        <v>-60932.08</v>
      </c>
      <c r="S3185">
        <v>0</v>
      </c>
      <c r="T3185">
        <v>-60932.08</v>
      </c>
      <c r="U3185">
        <v>0</v>
      </c>
      <c r="V3185">
        <v>0</v>
      </c>
      <c r="W3185">
        <v>0</v>
      </c>
      <c r="X3185">
        <v>-60932.08</v>
      </c>
      <c r="Y3185">
        <v>0</v>
      </c>
      <c r="Z3185">
        <v>-60932.08</v>
      </c>
      <c r="AA3185">
        <v>0</v>
      </c>
    </row>
    <row r="3186" spans="1:27" ht="15" customHeight="1" x14ac:dyDescent="0.25">
      <c r="A3186" s="37" t="str">
        <f t="shared" si="147"/>
        <v>LEINFAIgnore</v>
      </c>
      <c r="B3186" s="37" t="str">
        <f>VLOOKUP(L3186,Mapping!D:F,3,0)</f>
        <v>Ignore</v>
      </c>
      <c r="C3186" s="37" t="str">
        <f>VLOOKUP(L3186,Mapping!D:G,4,0)</f>
        <v>Mirror</v>
      </c>
      <c r="D3186" s="38">
        <f t="shared" si="148"/>
        <v>-6.9243393E-2</v>
      </c>
      <c r="E3186" s="38">
        <f t="shared" si="149"/>
        <v>-7.8375918000000003E-2</v>
      </c>
      <c r="F3186" s="37">
        <f>VLOOKUP(L3186,Mapping!D:H,5,0)</f>
        <v>0</v>
      </c>
      <c r="G3186" t="s">
        <v>562</v>
      </c>
      <c r="H3186" t="s">
        <v>327</v>
      </c>
      <c r="I3186" t="s">
        <v>330</v>
      </c>
      <c r="J3186">
        <v>550000</v>
      </c>
      <c r="K3186" t="s">
        <v>666</v>
      </c>
      <c r="L3186">
        <v>553107</v>
      </c>
      <c r="M3186">
        <v>0</v>
      </c>
      <c r="N3186" t="s">
        <v>669</v>
      </c>
      <c r="O3186" t="s">
        <v>565</v>
      </c>
      <c r="P3186">
        <v>-91325.25</v>
      </c>
      <c r="Q3186">
        <v>0</v>
      </c>
      <c r="R3186">
        <v>-692433.93</v>
      </c>
      <c r="S3186">
        <v>0</v>
      </c>
      <c r="T3186">
        <v>-783759.18</v>
      </c>
      <c r="U3186">
        <v>0</v>
      </c>
      <c r="V3186">
        <v>-91325.25</v>
      </c>
      <c r="W3186">
        <v>0</v>
      </c>
      <c r="X3186">
        <v>-692433.93</v>
      </c>
      <c r="Y3186">
        <v>0</v>
      </c>
      <c r="Z3186">
        <v>-783759.18</v>
      </c>
      <c r="AA3186">
        <v>0</v>
      </c>
    </row>
    <row r="3187" spans="1:27" ht="15" customHeight="1" x14ac:dyDescent="0.25">
      <c r="A3187" s="37" t="str">
        <f t="shared" si="147"/>
        <v>LEINFAIgnore</v>
      </c>
      <c r="B3187" s="37" t="str">
        <f>VLOOKUP(L3187,Mapping!D:F,3,0)</f>
        <v>Ignore</v>
      </c>
      <c r="C3187" s="37" t="str">
        <f>VLOOKUP(L3187,Mapping!D:G,4,0)</f>
        <v>Mirror</v>
      </c>
      <c r="D3187" s="38">
        <f t="shared" si="148"/>
        <v>0.95835488300000005</v>
      </c>
      <c r="E3187" s="38">
        <f t="shared" si="149"/>
        <v>1.134052166</v>
      </c>
      <c r="F3187" s="37">
        <f>VLOOKUP(L3187,Mapping!D:H,5,0)</f>
        <v>0</v>
      </c>
      <c r="G3187" t="s">
        <v>562</v>
      </c>
      <c r="H3187" t="s">
        <v>327</v>
      </c>
      <c r="I3187" t="s">
        <v>330</v>
      </c>
      <c r="J3187">
        <v>550000</v>
      </c>
      <c r="K3187" t="s">
        <v>666</v>
      </c>
      <c r="L3187">
        <v>553111</v>
      </c>
      <c r="M3187">
        <v>0</v>
      </c>
      <c r="N3187" t="s">
        <v>670</v>
      </c>
      <c r="O3187" t="s">
        <v>565</v>
      </c>
      <c r="P3187">
        <v>0</v>
      </c>
      <c r="Q3187">
        <v>1756972.83</v>
      </c>
      <c r="R3187">
        <v>0</v>
      </c>
      <c r="S3187">
        <v>9583548.8300000001</v>
      </c>
      <c r="T3187">
        <v>0</v>
      </c>
      <c r="U3187">
        <v>11340521.66</v>
      </c>
      <c r="V3187">
        <v>0</v>
      </c>
      <c r="W3187">
        <v>1756972.83</v>
      </c>
      <c r="X3187">
        <v>0</v>
      </c>
      <c r="Y3187">
        <v>9583548.8300000001</v>
      </c>
      <c r="Z3187">
        <v>0</v>
      </c>
      <c r="AA3187">
        <v>11340521.66</v>
      </c>
    </row>
    <row r="3188" spans="1:27" ht="15" customHeight="1" x14ac:dyDescent="0.25">
      <c r="A3188" s="37" t="str">
        <f t="shared" si="147"/>
        <v>LEINFAIgnore</v>
      </c>
      <c r="B3188" s="37" t="str">
        <f>VLOOKUP(L3188,Mapping!D:F,3,0)</f>
        <v>Ignore</v>
      </c>
      <c r="C3188" s="37" t="str">
        <f>VLOOKUP(L3188,Mapping!D:G,4,0)</f>
        <v>Mirror</v>
      </c>
      <c r="D3188" s="38">
        <f t="shared" si="148"/>
        <v>-8.8110900000000004E-4</v>
      </c>
      <c r="E3188" s="38">
        <f t="shared" si="149"/>
        <v>-2.4830789000000002E-2</v>
      </c>
      <c r="F3188" s="37">
        <f>VLOOKUP(L3188,Mapping!D:H,5,0)</f>
        <v>0</v>
      </c>
      <c r="G3188" t="s">
        <v>562</v>
      </c>
      <c r="H3188" t="s">
        <v>327</v>
      </c>
      <c r="I3188" t="s">
        <v>330</v>
      </c>
      <c r="J3188">
        <v>550000</v>
      </c>
      <c r="K3188" t="s">
        <v>666</v>
      </c>
      <c r="L3188">
        <v>553117</v>
      </c>
      <c r="M3188">
        <v>0</v>
      </c>
      <c r="N3188" t="s">
        <v>1285</v>
      </c>
      <c r="O3188" t="s">
        <v>565</v>
      </c>
      <c r="P3188">
        <v>-239496.8</v>
      </c>
      <c r="Q3188">
        <v>0</v>
      </c>
      <c r="R3188">
        <v>-8811.09</v>
      </c>
      <c r="S3188">
        <v>0</v>
      </c>
      <c r="T3188">
        <v>-248307.89</v>
      </c>
      <c r="U3188">
        <v>0</v>
      </c>
      <c r="V3188">
        <v>-239496.8</v>
      </c>
      <c r="W3188">
        <v>0</v>
      </c>
      <c r="X3188">
        <v>-8811.09</v>
      </c>
      <c r="Y3188">
        <v>0</v>
      </c>
      <c r="Z3188">
        <v>-248307.89</v>
      </c>
      <c r="AA3188">
        <v>0</v>
      </c>
    </row>
    <row r="3189" spans="1:27" ht="15" customHeight="1" x14ac:dyDescent="0.25">
      <c r="A3189" s="37" t="str">
        <f t="shared" si="147"/>
        <v>LEINFA6.1a</v>
      </c>
      <c r="B3189" s="37" t="str">
        <f>VLOOKUP(L3189,Mapping!D:F,3,0)</f>
        <v>6.1a</v>
      </c>
      <c r="C3189" s="37" t="str">
        <f>VLOOKUP(L3189,Mapping!D:G,4,0)</f>
        <v>Accrual</v>
      </c>
      <c r="D3189" s="38">
        <f t="shared" si="148"/>
        <v>-0.47489520000000002</v>
      </c>
      <c r="E3189" s="38">
        <f t="shared" si="149"/>
        <v>-1.0888982</v>
      </c>
      <c r="F3189" s="37">
        <f>VLOOKUP(L3189,Mapping!D:H,5,0)</f>
        <v>0</v>
      </c>
      <c r="G3189" t="s">
        <v>562</v>
      </c>
      <c r="H3189" t="s">
        <v>327</v>
      </c>
      <c r="I3189" t="s">
        <v>330</v>
      </c>
      <c r="J3189">
        <v>550000</v>
      </c>
      <c r="K3189" t="s">
        <v>666</v>
      </c>
      <c r="L3189">
        <v>553128</v>
      </c>
      <c r="M3189">
        <v>0</v>
      </c>
      <c r="N3189" t="s">
        <v>831</v>
      </c>
      <c r="O3189" t="s">
        <v>565</v>
      </c>
      <c r="P3189">
        <v>-6140030</v>
      </c>
      <c r="Q3189">
        <v>0</v>
      </c>
      <c r="R3189">
        <v>-4748952</v>
      </c>
      <c r="S3189">
        <v>0</v>
      </c>
      <c r="T3189">
        <v>-10888982</v>
      </c>
      <c r="U3189">
        <v>0</v>
      </c>
      <c r="V3189">
        <v>-6140030</v>
      </c>
      <c r="W3189">
        <v>0</v>
      </c>
      <c r="X3189">
        <v>-4748952</v>
      </c>
      <c r="Y3189">
        <v>0</v>
      </c>
      <c r="Z3189">
        <v>-10888982</v>
      </c>
      <c r="AA3189">
        <v>0</v>
      </c>
    </row>
    <row r="3190" spans="1:27" ht="15" customHeight="1" x14ac:dyDescent="0.25">
      <c r="A3190" s="37" t="str">
        <f t="shared" si="147"/>
        <v>LEINFA6.1a</v>
      </c>
      <c r="B3190" s="37" t="str">
        <f>VLOOKUP(L3190,Mapping!D:F,3,0)</f>
        <v>6.1a</v>
      </c>
      <c r="C3190" s="37" t="str">
        <f>VLOOKUP(L3190,Mapping!D:G,4,0)</f>
        <v>Accrual</v>
      </c>
      <c r="D3190" s="38">
        <f t="shared" si="148"/>
        <v>-0.55638319999999997</v>
      </c>
      <c r="E3190" s="38">
        <f t="shared" si="149"/>
        <v>-1.2827267</v>
      </c>
      <c r="F3190" s="37">
        <f>VLOOKUP(L3190,Mapping!D:H,5,0)</f>
        <v>0</v>
      </c>
      <c r="G3190" t="s">
        <v>562</v>
      </c>
      <c r="H3190" t="s">
        <v>327</v>
      </c>
      <c r="I3190" t="s">
        <v>330</v>
      </c>
      <c r="J3190">
        <v>550000</v>
      </c>
      <c r="K3190" t="s">
        <v>666</v>
      </c>
      <c r="L3190">
        <v>553130</v>
      </c>
      <c r="M3190">
        <v>0</v>
      </c>
      <c r="N3190" t="s">
        <v>2254</v>
      </c>
      <c r="O3190" t="s">
        <v>565</v>
      </c>
      <c r="P3190">
        <v>-7263435</v>
      </c>
      <c r="Q3190">
        <v>0</v>
      </c>
      <c r="R3190">
        <v>-5563832</v>
      </c>
      <c r="S3190">
        <v>0</v>
      </c>
      <c r="T3190">
        <v>-12827267</v>
      </c>
      <c r="U3190">
        <v>0</v>
      </c>
      <c r="V3190">
        <v>-7263435</v>
      </c>
      <c r="W3190">
        <v>0</v>
      </c>
      <c r="X3190">
        <v>-5563832</v>
      </c>
      <c r="Y3190">
        <v>0</v>
      </c>
      <c r="Z3190">
        <v>-12827267</v>
      </c>
      <c r="AA3190">
        <v>0</v>
      </c>
    </row>
    <row r="3191" spans="1:27" ht="15" customHeight="1" x14ac:dyDescent="0.25">
      <c r="A3191" s="37" t="str">
        <f t="shared" si="147"/>
        <v>LEINFA6.3</v>
      </c>
      <c r="B3191" s="37">
        <f>VLOOKUP(L3191,Mapping!D:F,3,0)</f>
        <v>6.3</v>
      </c>
      <c r="C3191" s="37" t="str">
        <f>VLOOKUP(L3191,Mapping!D:G,4,0)</f>
        <v>Mirror</v>
      </c>
      <c r="D3191" s="38">
        <f t="shared" si="148"/>
        <v>-7.9036009999999997E-3</v>
      </c>
      <c r="E3191" s="38">
        <f t="shared" si="149"/>
        <v>-1.1088288E-2</v>
      </c>
      <c r="F3191" s="37">
        <f>VLOOKUP(L3191,Mapping!D:H,5,0)</f>
        <v>0</v>
      </c>
      <c r="G3191" t="s">
        <v>562</v>
      </c>
      <c r="H3191" t="s">
        <v>327</v>
      </c>
      <c r="I3191" t="s">
        <v>330</v>
      </c>
      <c r="J3191">
        <v>550000</v>
      </c>
      <c r="K3191" t="s">
        <v>666</v>
      </c>
      <c r="L3191">
        <v>553131</v>
      </c>
      <c r="M3191">
        <v>0</v>
      </c>
      <c r="N3191" t="s">
        <v>671</v>
      </c>
      <c r="O3191" t="s">
        <v>565</v>
      </c>
      <c r="P3191">
        <v>-31846.87</v>
      </c>
      <c r="Q3191">
        <v>0</v>
      </c>
      <c r="R3191">
        <v>-79036.009999999995</v>
      </c>
      <c r="S3191">
        <v>0</v>
      </c>
      <c r="T3191">
        <v>-110882.88</v>
      </c>
      <c r="U3191">
        <v>0</v>
      </c>
      <c r="V3191">
        <v>-31846.87</v>
      </c>
      <c r="W3191">
        <v>0</v>
      </c>
      <c r="X3191">
        <v>-79036.009999999995</v>
      </c>
      <c r="Y3191">
        <v>0</v>
      </c>
      <c r="Z3191">
        <v>-110882.88</v>
      </c>
      <c r="AA3191">
        <v>0</v>
      </c>
    </row>
    <row r="3192" spans="1:27" ht="15" customHeight="1" x14ac:dyDescent="0.25">
      <c r="A3192" s="37" t="str">
        <f t="shared" si="147"/>
        <v>LEINFAIgnore</v>
      </c>
      <c r="B3192" s="37" t="str">
        <f>VLOOKUP(L3192,Mapping!D:F,3,0)</f>
        <v>Ignore</v>
      </c>
      <c r="C3192" s="37" t="str">
        <f>VLOOKUP(L3192,Mapping!D:G,4,0)</f>
        <v>Mirror</v>
      </c>
      <c r="D3192" s="38">
        <f t="shared" si="148"/>
        <v>-2.732651E-3</v>
      </c>
      <c r="E3192" s="38">
        <f t="shared" si="149"/>
        <v>-3.3847550000000001E-3</v>
      </c>
      <c r="F3192" s="37">
        <f>VLOOKUP(L3192,Mapping!D:H,5,0)</f>
        <v>0</v>
      </c>
      <c r="G3192" t="s">
        <v>562</v>
      </c>
      <c r="H3192" t="s">
        <v>327</v>
      </c>
      <c r="I3192" t="s">
        <v>330</v>
      </c>
      <c r="J3192">
        <v>550000</v>
      </c>
      <c r="K3192" t="s">
        <v>666</v>
      </c>
      <c r="L3192">
        <v>553141</v>
      </c>
      <c r="M3192">
        <v>0</v>
      </c>
      <c r="N3192" t="s">
        <v>672</v>
      </c>
      <c r="O3192" t="s">
        <v>565</v>
      </c>
      <c r="P3192">
        <v>-6521.04</v>
      </c>
      <c r="Q3192">
        <v>0</v>
      </c>
      <c r="R3192">
        <v>-27326.51</v>
      </c>
      <c r="S3192">
        <v>0</v>
      </c>
      <c r="T3192">
        <v>-33847.550000000003</v>
      </c>
      <c r="U3192">
        <v>0</v>
      </c>
      <c r="V3192">
        <v>-6521.04</v>
      </c>
      <c r="W3192">
        <v>0</v>
      </c>
      <c r="X3192">
        <v>-27326.51</v>
      </c>
      <c r="Y3192">
        <v>0</v>
      </c>
      <c r="Z3192">
        <v>-33847.550000000003</v>
      </c>
      <c r="AA3192">
        <v>0</v>
      </c>
    </row>
    <row r="3193" spans="1:27" ht="15" customHeight="1" x14ac:dyDescent="0.25">
      <c r="A3193" s="37" t="str">
        <f t="shared" si="147"/>
        <v>LEINFAIgnore</v>
      </c>
      <c r="B3193" s="37" t="str">
        <f>VLOOKUP(L3193,Mapping!D:F,3,0)</f>
        <v>Ignore</v>
      </c>
      <c r="C3193" s="37" t="str">
        <f>VLOOKUP(L3193,Mapping!D:G,4,0)</f>
        <v>Mirror</v>
      </c>
      <c r="D3193" s="38">
        <f t="shared" si="148"/>
        <v>-8.3948995999999998E-2</v>
      </c>
      <c r="E3193" s="38">
        <f t="shared" si="149"/>
        <v>-0.11693176999999999</v>
      </c>
      <c r="F3193" s="37">
        <f>VLOOKUP(L3193,Mapping!D:H,5,0)</f>
        <v>0</v>
      </c>
      <c r="G3193" t="s">
        <v>562</v>
      </c>
      <c r="H3193" t="s">
        <v>327</v>
      </c>
      <c r="I3193" t="s">
        <v>330</v>
      </c>
      <c r="J3193">
        <v>550000</v>
      </c>
      <c r="K3193" t="s">
        <v>666</v>
      </c>
      <c r="L3193">
        <v>553147</v>
      </c>
      <c r="M3193">
        <v>0</v>
      </c>
      <c r="N3193" t="s">
        <v>951</v>
      </c>
      <c r="O3193" t="s">
        <v>565</v>
      </c>
      <c r="P3193">
        <v>-329827.74</v>
      </c>
      <c r="Q3193">
        <v>0</v>
      </c>
      <c r="R3193">
        <v>-839489.96</v>
      </c>
      <c r="S3193">
        <v>0</v>
      </c>
      <c r="T3193">
        <v>-1169317.7</v>
      </c>
      <c r="U3193">
        <v>0</v>
      </c>
      <c r="V3193">
        <v>-329827.74</v>
      </c>
      <c r="W3193">
        <v>0</v>
      </c>
      <c r="X3193">
        <v>-839489.96</v>
      </c>
      <c r="Y3193">
        <v>0</v>
      </c>
      <c r="Z3193">
        <v>-1169317.7</v>
      </c>
      <c r="AA3193">
        <v>0</v>
      </c>
    </row>
    <row r="3194" spans="1:27" ht="15" customHeight="1" x14ac:dyDescent="0.25">
      <c r="A3194" s="37" t="str">
        <f t="shared" si="147"/>
        <v>LEINFA6.1a</v>
      </c>
      <c r="B3194" s="37" t="str">
        <f>VLOOKUP(L3194,Mapping!D:F,3,0)</f>
        <v>6.1a</v>
      </c>
      <c r="C3194" s="37" t="str">
        <f>VLOOKUP(L3194,Mapping!D:G,4,0)</f>
        <v>Accrual</v>
      </c>
      <c r="D3194" s="38">
        <f t="shared" si="148"/>
        <v>-4.1824352000000002E-2</v>
      </c>
      <c r="E3194" s="38">
        <f t="shared" si="149"/>
        <v>-6.5738686000000005E-2</v>
      </c>
      <c r="F3194" s="37">
        <f>VLOOKUP(L3194,Mapping!D:H,5,0)</f>
        <v>0</v>
      </c>
      <c r="G3194" t="s">
        <v>562</v>
      </c>
      <c r="H3194" t="s">
        <v>327</v>
      </c>
      <c r="I3194" t="s">
        <v>330</v>
      </c>
      <c r="J3194">
        <v>550000</v>
      </c>
      <c r="K3194" t="s">
        <v>666</v>
      </c>
      <c r="L3194">
        <v>553171</v>
      </c>
      <c r="M3194">
        <v>0</v>
      </c>
      <c r="N3194" t="s">
        <v>673</v>
      </c>
      <c r="O3194" t="s">
        <v>565</v>
      </c>
      <c r="P3194">
        <v>-239143.34</v>
      </c>
      <c r="Q3194">
        <v>0</v>
      </c>
      <c r="R3194">
        <v>-418243.52</v>
      </c>
      <c r="S3194">
        <v>0</v>
      </c>
      <c r="T3194">
        <v>-657386.86</v>
      </c>
      <c r="U3194">
        <v>0</v>
      </c>
      <c r="V3194">
        <v>-239143.34</v>
      </c>
      <c r="W3194">
        <v>0</v>
      </c>
      <c r="X3194">
        <v>-418243.52</v>
      </c>
      <c r="Y3194">
        <v>0</v>
      </c>
      <c r="Z3194">
        <v>-657386.86</v>
      </c>
      <c r="AA3194">
        <v>0</v>
      </c>
    </row>
    <row r="3195" spans="1:27" ht="15" customHeight="1" x14ac:dyDescent="0.25">
      <c r="A3195" s="37" t="str">
        <f t="shared" si="147"/>
        <v>LEINFA6.1a</v>
      </c>
      <c r="B3195" s="37" t="str">
        <f>VLOOKUP(L3195,Mapping!D:F,3,0)</f>
        <v>6.1a</v>
      </c>
      <c r="C3195" s="37" t="str">
        <f>VLOOKUP(L3195,Mapping!D:G,4,0)</f>
        <v>Accrual</v>
      </c>
      <c r="D3195" s="38">
        <f t="shared" si="148"/>
        <v>-1.7129860000000001E-3</v>
      </c>
      <c r="E3195" s="38">
        <f t="shared" si="149"/>
        <v>-3.186964E-3</v>
      </c>
      <c r="F3195" s="37">
        <f>VLOOKUP(L3195,Mapping!D:H,5,0)</f>
        <v>0</v>
      </c>
      <c r="G3195" t="s">
        <v>562</v>
      </c>
      <c r="H3195" t="s">
        <v>327</v>
      </c>
      <c r="I3195" t="s">
        <v>330</v>
      </c>
      <c r="J3195">
        <v>550000</v>
      </c>
      <c r="K3195" t="s">
        <v>666</v>
      </c>
      <c r="L3195">
        <v>553176</v>
      </c>
      <c r="M3195">
        <v>0</v>
      </c>
      <c r="N3195" t="s">
        <v>674</v>
      </c>
      <c r="O3195" t="s">
        <v>565</v>
      </c>
      <c r="P3195">
        <v>-14739.78</v>
      </c>
      <c r="Q3195">
        <v>0</v>
      </c>
      <c r="R3195">
        <v>-17129.86</v>
      </c>
      <c r="S3195">
        <v>0</v>
      </c>
      <c r="T3195">
        <v>-31869.64</v>
      </c>
      <c r="U3195">
        <v>0</v>
      </c>
      <c r="V3195">
        <v>-14739.78</v>
      </c>
      <c r="W3195">
        <v>0</v>
      </c>
      <c r="X3195">
        <v>-17129.86</v>
      </c>
      <c r="Y3195">
        <v>0</v>
      </c>
      <c r="Z3195">
        <v>-31869.64</v>
      </c>
      <c r="AA3195">
        <v>0</v>
      </c>
    </row>
    <row r="3196" spans="1:27" ht="15" customHeight="1" x14ac:dyDescent="0.25">
      <c r="A3196" s="37" t="str">
        <f t="shared" si="147"/>
        <v>LEINFAIgnore</v>
      </c>
      <c r="B3196" s="37" t="str">
        <f>VLOOKUP(L3196,Mapping!D:F,3,0)</f>
        <v>Ignore</v>
      </c>
      <c r="C3196" s="37" t="str">
        <f>VLOOKUP(L3196,Mapping!D:G,4,0)</f>
        <v>Mirror</v>
      </c>
      <c r="D3196" s="38">
        <f t="shared" si="148"/>
        <v>-0.68641031100000005</v>
      </c>
      <c r="E3196" s="38">
        <f t="shared" si="149"/>
        <v>-0.77599655000000001</v>
      </c>
      <c r="F3196" s="37">
        <f>VLOOKUP(L3196,Mapping!D:H,5,0)</f>
        <v>0</v>
      </c>
      <c r="G3196" t="s">
        <v>562</v>
      </c>
      <c r="H3196" t="s">
        <v>327</v>
      </c>
      <c r="I3196" t="s">
        <v>330</v>
      </c>
      <c r="J3196">
        <v>550000</v>
      </c>
      <c r="K3196" t="s">
        <v>666</v>
      </c>
      <c r="L3196">
        <v>553180</v>
      </c>
      <c r="M3196">
        <v>0</v>
      </c>
      <c r="N3196" t="s">
        <v>675</v>
      </c>
      <c r="O3196" t="s">
        <v>565</v>
      </c>
      <c r="P3196">
        <v>-895862.39</v>
      </c>
      <c r="Q3196">
        <v>0</v>
      </c>
      <c r="R3196">
        <v>-6864103.1100000003</v>
      </c>
      <c r="S3196">
        <v>0</v>
      </c>
      <c r="T3196">
        <v>-7759965.5</v>
      </c>
      <c r="U3196">
        <v>0</v>
      </c>
      <c r="V3196">
        <v>-895862.39</v>
      </c>
      <c r="W3196">
        <v>0</v>
      </c>
      <c r="X3196">
        <v>-6864103.1100000003</v>
      </c>
      <c r="Y3196">
        <v>0</v>
      </c>
      <c r="Z3196">
        <v>-7759965.5</v>
      </c>
      <c r="AA3196">
        <v>0</v>
      </c>
    </row>
    <row r="3197" spans="1:27" ht="15" customHeight="1" x14ac:dyDescent="0.25">
      <c r="A3197" s="37" t="str">
        <f t="shared" si="147"/>
        <v>LEINFA6.1a</v>
      </c>
      <c r="B3197" s="37" t="str">
        <f>VLOOKUP(L3197,Mapping!D:F,3,0)</f>
        <v>6.1a</v>
      </c>
      <c r="C3197" s="37" t="str">
        <f>VLOOKUP(L3197,Mapping!D:G,4,0)</f>
        <v>Accrual</v>
      </c>
      <c r="D3197" s="38">
        <f t="shared" si="148"/>
        <v>-0.71196625999999996</v>
      </c>
      <c r="E3197" s="38">
        <f t="shared" si="149"/>
        <v>-1.2380982039999999</v>
      </c>
      <c r="F3197" s="37">
        <f>VLOOKUP(L3197,Mapping!D:H,5,0)</f>
        <v>0</v>
      </c>
      <c r="G3197" t="s">
        <v>562</v>
      </c>
      <c r="H3197" t="s">
        <v>327</v>
      </c>
      <c r="I3197" t="s">
        <v>330</v>
      </c>
      <c r="J3197">
        <v>550000</v>
      </c>
      <c r="K3197" t="s">
        <v>666</v>
      </c>
      <c r="L3197">
        <v>553190</v>
      </c>
      <c r="M3197">
        <v>0</v>
      </c>
      <c r="N3197" t="s">
        <v>676</v>
      </c>
      <c r="O3197" t="s">
        <v>565</v>
      </c>
      <c r="P3197">
        <v>-5261319.4400000004</v>
      </c>
      <c r="Q3197">
        <v>0</v>
      </c>
      <c r="R3197">
        <v>-7119662.5999999996</v>
      </c>
      <c r="S3197">
        <v>0</v>
      </c>
      <c r="T3197">
        <v>-12380982.039999999</v>
      </c>
      <c r="U3197">
        <v>0</v>
      </c>
      <c r="V3197">
        <v>-5261319.4400000004</v>
      </c>
      <c r="W3197">
        <v>0</v>
      </c>
      <c r="X3197">
        <v>-7119662.5999999996</v>
      </c>
      <c r="Y3197">
        <v>0</v>
      </c>
      <c r="Z3197">
        <v>-12380982.039999999</v>
      </c>
      <c r="AA3197">
        <v>0</v>
      </c>
    </row>
    <row r="3198" spans="1:27" ht="15" customHeight="1" x14ac:dyDescent="0.25">
      <c r="A3198" s="37" t="str">
        <f t="shared" si="147"/>
        <v>LEINFA6.1</v>
      </c>
      <c r="B3198" s="37">
        <f>VLOOKUP(L3198,Mapping!D:F,3,0)</f>
        <v>6.1</v>
      </c>
      <c r="C3198" s="37" t="str">
        <f>VLOOKUP(L3198,Mapping!D:G,4,0)</f>
        <v>Accrual</v>
      </c>
      <c r="D3198" s="38">
        <f t="shared" si="148"/>
        <v>-3.8885112560000001</v>
      </c>
      <c r="E3198" s="38">
        <f t="shared" si="149"/>
        <v>-5.6381060109999996</v>
      </c>
      <c r="F3198" s="37">
        <f>VLOOKUP(L3198,Mapping!D:H,5,0)</f>
        <v>0</v>
      </c>
      <c r="G3198" t="s">
        <v>562</v>
      </c>
      <c r="H3198" t="s">
        <v>327</v>
      </c>
      <c r="I3198" t="s">
        <v>330</v>
      </c>
      <c r="J3198">
        <v>550000</v>
      </c>
      <c r="K3198" t="s">
        <v>666</v>
      </c>
      <c r="L3198">
        <v>553202</v>
      </c>
      <c r="M3198">
        <v>0</v>
      </c>
      <c r="N3198" t="s">
        <v>678</v>
      </c>
      <c r="O3198" t="s">
        <v>565</v>
      </c>
      <c r="P3198">
        <v>-17495947.550000001</v>
      </c>
      <c r="Q3198">
        <v>0</v>
      </c>
      <c r="R3198">
        <v>-38885112.560000002</v>
      </c>
      <c r="S3198">
        <v>0</v>
      </c>
      <c r="T3198">
        <v>-56381060.109999999</v>
      </c>
      <c r="U3198">
        <v>0</v>
      </c>
      <c r="V3198">
        <v>-17495947.550000001</v>
      </c>
      <c r="W3198">
        <v>0</v>
      </c>
      <c r="X3198">
        <v>-38885112.560000002</v>
      </c>
      <c r="Y3198">
        <v>0</v>
      </c>
      <c r="Z3198">
        <v>-56381060.109999999</v>
      </c>
      <c r="AA3198">
        <v>0</v>
      </c>
    </row>
    <row r="3199" spans="1:27" ht="15" customHeight="1" x14ac:dyDescent="0.25">
      <c r="A3199" s="37" t="str">
        <f t="shared" si="147"/>
        <v>LEINFA6.1a</v>
      </c>
      <c r="B3199" s="37" t="str">
        <f>VLOOKUP(L3199,Mapping!D:F,3,0)</f>
        <v>6.1a</v>
      </c>
      <c r="C3199" s="37" t="str">
        <f>VLOOKUP(L3199,Mapping!D:G,4,0)</f>
        <v>Accrual</v>
      </c>
      <c r="D3199" s="38">
        <f t="shared" si="148"/>
        <v>3.8662199999999999E-4</v>
      </c>
      <c r="E3199" s="38">
        <f t="shared" si="149"/>
        <v>2.1467669999999999E-3</v>
      </c>
      <c r="F3199" s="37">
        <f>VLOOKUP(L3199,Mapping!D:H,5,0)</f>
        <v>0</v>
      </c>
      <c r="G3199" t="s">
        <v>562</v>
      </c>
      <c r="H3199" t="s">
        <v>327</v>
      </c>
      <c r="I3199" t="s">
        <v>330</v>
      </c>
      <c r="J3199">
        <v>550000</v>
      </c>
      <c r="K3199" t="s">
        <v>666</v>
      </c>
      <c r="L3199">
        <v>553203</v>
      </c>
      <c r="M3199">
        <v>0</v>
      </c>
      <c r="N3199" t="s">
        <v>742</v>
      </c>
      <c r="O3199" t="s">
        <v>565</v>
      </c>
      <c r="P3199">
        <v>0</v>
      </c>
      <c r="Q3199">
        <v>17601.45</v>
      </c>
      <c r="R3199">
        <v>0</v>
      </c>
      <c r="S3199">
        <v>3866.22</v>
      </c>
      <c r="T3199">
        <v>0</v>
      </c>
      <c r="U3199">
        <v>21467.67</v>
      </c>
      <c r="V3199">
        <v>0</v>
      </c>
      <c r="W3199">
        <v>17601.45</v>
      </c>
      <c r="X3199">
        <v>0</v>
      </c>
      <c r="Y3199">
        <v>3866.22</v>
      </c>
      <c r="Z3199">
        <v>0</v>
      </c>
      <c r="AA3199">
        <v>21467.67</v>
      </c>
    </row>
    <row r="3200" spans="1:27" ht="15" customHeight="1" x14ac:dyDescent="0.25">
      <c r="A3200" s="37" t="str">
        <f t="shared" si="147"/>
        <v>LEINFA6.1</v>
      </c>
      <c r="B3200" s="37">
        <f>VLOOKUP(L3200,Mapping!D:F,3,0)</f>
        <v>6.1</v>
      </c>
      <c r="C3200" s="37" t="str">
        <f>VLOOKUP(L3200,Mapping!D:G,4,0)</f>
        <v>Accrual</v>
      </c>
      <c r="D3200" s="38">
        <f t="shared" si="148"/>
        <v>4.2747974109999998</v>
      </c>
      <c r="E3200" s="38">
        <f t="shared" si="149"/>
        <v>5.9722134819999999</v>
      </c>
      <c r="F3200" s="37">
        <f>VLOOKUP(L3200,Mapping!D:H,5,0)</f>
        <v>0</v>
      </c>
      <c r="G3200" t="s">
        <v>562</v>
      </c>
      <c r="H3200" t="s">
        <v>327</v>
      </c>
      <c r="I3200" t="s">
        <v>330</v>
      </c>
      <c r="J3200">
        <v>550000</v>
      </c>
      <c r="K3200" t="s">
        <v>666</v>
      </c>
      <c r="L3200">
        <v>553208</v>
      </c>
      <c r="M3200">
        <v>0</v>
      </c>
      <c r="N3200" t="s">
        <v>679</v>
      </c>
      <c r="O3200" t="s">
        <v>565</v>
      </c>
      <c r="P3200">
        <v>0</v>
      </c>
      <c r="Q3200">
        <v>16974160.710000001</v>
      </c>
      <c r="R3200">
        <v>0</v>
      </c>
      <c r="S3200">
        <v>42747974.109999999</v>
      </c>
      <c r="T3200">
        <v>0</v>
      </c>
      <c r="U3200">
        <v>59722134.82</v>
      </c>
      <c r="V3200">
        <v>0</v>
      </c>
      <c r="W3200">
        <v>16974160.710000001</v>
      </c>
      <c r="X3200">
        <v>0</v>
      </c>
      <c r="Y3200">
        <v>42747974.109999999</v>
      </c>
      <c r="Z3200">
        <v>0</v>
      </c>
      <c r="AA3200">
        <v>59722134.82</v>
      </c>
    </row>
    <row r="3201" spans="1:27" ht="15" customHeight="1" x14ac:dyDescent="0.25">
      <c r="A3201" s="37" t="str">
        <f t="shared" si="147"/>
        <v>LEINFAIgnore</v>
      </c>
      <c r="B3201" s="37" t="str">
        <f>VLOOKUP(L3201,Mapping!D:F,3,0)</f>
        <v>Ignore</v>
      </c>
      <c r="C3201" s="37" t="str">
        <f>VLOOKUP(L3201,Mapping!D:G,4,0)</f>
        <v>Mirror</v>
      </c>
      <c r="D3201" s="38">
        <f t="shared" si="148"/>
        <v>-5.4146940000000003E-3</v>
      </c>
      <c r="E3201" s="38">
        <f t="shared" si="149"/>
        <v>-5.4146940000000003E-3</v>
      </c>
      <c r="F3201" s="37">
        <f>VLOOKUP(L3201,Mapping!D:H,5,0)</f>
        <v>0</v>
      </c>
      <c r="G3201" t="s">
        <v>562</v>
      </c>
      <c r="H3201" t="s">
        <v>327</v>
      </c>
      <c r="I3201" t="s">
        <v>330</v>
      </c>
      <c r="J3201">
        <v>550000</v>
      </c>
      <c r="K3201" t="s">
        <v>666</v>
      </c>
      <c r="L3201">
        <v>553213</v>
      </c>
      <c r="M3201">
        <v>0</v>
      </c>
      <c r="N3201" t="s">
        <v>680</v>
      </c>
      <c r="O3201" t="s">
        <v>565</v>
      </c>
      <c r="P3201">
        <v>0</v>
      </c>
      <c r="Q3201">
        <v>0</v>
      </c>
      <c r="R3201">
        <v>-54146.94</v>
      </c>
      <c r="S3201">
        <v>0</v>
      </c>
      <c r="T3201">
        <v>-54146.94</v>
      </c>
      <c r="U3201">
        <v>0</v>
      </c>
      <c r="V3201">
        <v>0</v>
      </c>
      <c r="W3201">
        <v>0</v>
      </c>
      <c r="X3201">
        <v>-54146.94</v>
      </c>
      <c r="Y3201">
        <v>0</v>
      </c>
      <c r="Z3201">
        <v>-54146.94</v>
      </c>
      <c r="AA3201">
        <v>0</v>
      </c>
    </row>
    <row r="3202" spans="1:27" ht="15" customHeight="1" x14ac:dyDescent="0.25">
      <c r="A3202" s="37" t="str">
        <f t="shared" si="147"/>
        <v>LEINFAIgnore</v>
      </c>
      <c r="B3202" s="37" t="str">
        <f>VLOOKUP(L3202,Mapping!D:F,3,0)</f>
        <v>Ignore</v>
      </c>
      <c r="C3202" s="37" t="str">
        <f>VLOOKUP(L3202,Mapping!D:G,4,0)</f>
        <v>Mirror</v>
      </c>
      <c r="D3202" s="38">
        <f t="shared" si="148"/>
        <v>-3.5307450000000005E-3</v>
      </c>
      <c r="E3202" s="38">
        <f t="shared" si="149"/>
        <v>-9.8162259999999991E-3</v>
      </c>
      <c r="F3202" s="37">
        <f>VLOOKUP(L3202,Mapping!D:H,5,0)</f>
        <v>0</v>
      </c>
      <c r="G3202" t="s">
        <v>562</v>
      </c>
      <c r="H3202" t="s">
        <v>327</v>
      </c>
      <c r="I3202" t="s">
        <v>330</v>
      </c>
      <c r="J3202">
        <v>550000</v>
      </c>
      <c r="K3202" t="s">
        <v>666</v>
      </c>
      <c r="L3202">
        <v>553219</v>
      </c>
      <c r="M3202">
        <v>0</v>
      </c>
      <c r="N3202" t="s">
        <v>865</v>
      </c>
      <c r="O3202" t="s">
        <v>565</v>
      </c>
      <c r="P3202">
        <v>-62854.81</v>
      </c>
      <c r="Q3202">
        <v>0</v>
      </c>
      <c r="R3202">
        <v>-35307.450000000004</v>
      </c>
      <c r="S3202">
        <v>0</v>
      </c>
      <c r="T3202">
        <v>-98162.26</v>
      </c>
      <c r="U3202">
        <v>0</v>
      </c>
      <c r="V3202">
        <v>-62854.81</v>
      </c>
      <c r="W3202">
        <v>0</v>
      </c>
      <c r="X3202">
        <v>-35307.450000000004</v>
      </c>
      <c r="Y3202">
        <v>0</v>
      </c>
      <c r="Z3202">
        <v>-98162.26</v>
      </c>
      <c r="AA3202">
        <v>0</v>
      </c>
    </row>
    <row r="3203" spans="1:27" ht="15" customHeight="1" x14ac:dyDescent="0.25">
      <c r="A3203" s="37" t="str">
        <f t="shared" si="147"/>
        <v>LEINFA6.1a</v>
      </c>
      <c r="B3203" s="37" t="str">
        <f>VLOOKUP(L3203,Mapping!D:F,3,0)</f>
        <v>6.1a</v>
      </c>
      <c r="C3203" s="37" t="str">
        <f>VLOOKUP(L3203,Mapping!D:G,4,0)</f>
        <v>Accrual</v>
      </c>
      <c r="D3203" s="38">
        <f t="shared" si="148"/>
        <v>8.2383800000000013E-4</v>
      </c>
      <c r="E3203" s="38">
        <f t="shared" si="149"/>
        <v>1.057248E-3</v>
      </c>
      <c r="F3203" s="37">
        <f>VLOOKUP(L3203,Mapping!D:H,5,0)</f>
        <v>0</v>
      </c>
      <c r="G3203" t="s">
        <v>562</v>
      </c>
      <c r="H3203" t="s">
        <v>327</v>
      </c>
      <c r="I3203" t="s">
        <v>330</v>
      </c>
      <c r="J3203">
        <v>550000</v>
      </c>
      <c r="K3203" t="s">
        <v>666</v>
      </c>
      <c r="L3203">
        <v>553274</v>
      </c>
      <c r="M3203">
        <v>0</v>
      </c>
      <c r="N3203" t="s">
        <v>731</v>
      </c>
      <c r="O3203" t="s">
        <v>565</v>
      </c>
      <c r="P3203">
        <v>0</v>
      </c>
      <c r="Q3203">
        <v>2334.1</v>
      </c>
      <c r="R3203">
        <v>0</v>
      </c>
      <c r="S3203">
        <v>8238.380000000001</v>
      </c>
      <c r="T3203">
        <v>0</v>
      </c>
      <c r="U3203">
        <v>10572.48</v>
      </c>
      <c r="V3203">
        <v>0</v>
      </c>
      <c r="W3203">
        <v>2334.1</v>
      </c>
      <c r="X3203">
        <v>0</v>
      </c>
      <c r="Y3203">
        <v>8238.380000000001</v>
      </c>
      <c r="Z3203">
        <v>0</v>
      </c>
      <c r="AA3203">
        <v>10572.48</v>
      </c>
    </row>
    <row r="3204" spans="1:27" ht="15" customHeight="1" x14ac:dyDescent="0.25">
      <c r="A3204" s="37" t="str">
        <f t="shared" ref="A3204:A3267" si="150">H3204&amp;B3204</f>
        <v>LEINFA6.1a</v>
      </c>
      <c r="B3204" s="37" t="str">
        <f>VLOOKUP(L3204,Mapping!D:F,3,0)</f>
        <v>6.1a</v>
      </c>
      <c r="C3204" s="37" t="str">
        <f>VLOOKUP(L3204,Mapping!D:G,4,0)</f>
        <v>Accrual</v>
      </c>
      <c r="D3204" s="38">
        <f t="shared" ref="D3204:D3267" si="151">(X3204+Y3204)/10000000</f>
        <v>-4.1824352000000002E-2</v>
      </c>
      <c r="E3204" s="38">
        <f t="shared" ref="E3204:E3267" si="152">(Z3204+AA3204)/10000000</f>
        <v>-6.5738686000000005E-2</v>
      </c>
      <c r="F3204" s="37">
        <f>VLOOKUP(L3204,Mapping!D:H,5,0)</f>
        <v>0</v>
      </c>
      <c r="G3204" t="s">
        <v>562</v>
      </c>
      <c r="H3204" t="s">
        <v>327</v>
      </c>
      <c r="I3204" t="s">
        <v>330</v>
      </c>
      <c r="J3204">
        <v>550000</v>
      </c>
      <c r="K3204" t="s">
        <v>666</v>
      </c>
      <c r="L3204">
        <v>554526</v>
      </c>
      <c r="M3204">
        <v>0</v>
      </c>
      <c r="N3204" t="s">
        <v>681</v>
      </c>
      <c r="O3204" t="s">
        <v>565</v>
      </c>
      <c r="P3204">
        <v>-239143.34</v>
      </c>
      <c r="Q3204">
        <v>0</v>
      </c>
      <c r="R3204">
        <v>-418243.52</v>
      </c>
      <c r="S3204">
        <v>0</v>
      </c>
      <c r="T3204">
        <v>-657386.86</v>
      </c>
      <c r="U3204">
        <v>0</v>
      </c>
      <c r="V3204">
        <v>-239143.34</v>
      </c>
      <c r="W3204">
        <v>0</v>
      </c>
      <c r="X3204">
        <v>-418243.52</v>
      </c>
      <c r="Y3204">
        <v>0</v>
      </c>
      <c r="Z3204">
        <v>-657386.86</v>
      </c>
      <c r="AA3204">
        <v>0</v>
      </c>
    </row>
    <row r="3205" spans="1:27" ht="15" customHeight="1" x14ac:dyDescent="0.25">
      <c r="A3205" s="37" t="str">
        <f t="shared" si="150"/>
        <v>LEINFAIgnore</v>
      </c>
      <c r="B3205" s="37" t="str">
        <f>VLOOKUP(L3205,Mapping!D:F,3,0)</f>
        <v>Ignore</v>
      </c>
      <c r="C3205" s="37" t="str">
        <f>VLOOKUP(L3205,Mapping!D:G,4,0)</f>
        <v>Mirror</v>
      </c>
      <c r="D3205" s="38">
        <f t="shared" si="151"/>
        <v>-5.1126549E-2</v>
      </c>
      <c r="E3205" s="38">
        <f t="shared" si="152"/>
        <v>-5.1498673000000009E-2</v>
      </c>
      <c r="F3205" s="37">
        <f>VLOOKUP(L3205,Mapping!D:H,5,0)</f>
        <v>0</v>
      </c>
      <c r="G3205" t="s">
        <v>562</v>
      </c>
      <c r="H3205" t="s">
        <v>327</v>
      </c>
      <c r="I3205" t="s">
        <v>330</v>
      </c>
      <c r="J3205">
        <v>550000</v>
      </c>
      <c r="K3205" t="s">
        <v>666</v>
      </c>
      <c r="L3205">
        <v>554527</v>
      </c>
      <c r="M3205">
        <v>0</v>
      </c>
      <c r="N3205" t="s">
        <v>682</v>
      </c>
      <c r="O3205" t="s">
        <v>565</v>
      </c>
      <c r="P3205">
        <v>-3721.24</v>
      </c>
      <c r="Q3205">
        <v>0</v>
      </c>
      <c r="R3205">
        <v>-511265.49</v>
      </c>
      <c r="S3205">
        <v>0</v>
      </c>
      <c r="T3205">
        <v>-514986.7300000001</v>
      </c>
      <c r="U3205">
        <v>0</v>
      </c>
      <c r="V3205">
        <v>-3721.24</v>
      </c>
      <c r="W3205">
        <v>0</v>
      </c>
      <c r="X3205">
        <v>-511265.49</v>
      </c>
      <c r="Y3205">
        <v>0</v>
      </c>
      <c r="Z3205">
        <v>-514986.7300000001</v>
      </c>
      <c r="AA3205">
        <v>0</v>
      </c>
    </row>
    <row r="3206" spans="1:27" ht="15" customHeight="1" x14ac:dyDescent="0.25">
      <c r="A3206" s="37" t="str">
        <f t="shared" si="150"/>
        <v>LEINFAIgnore</v>
      </c>
      <c r="B3206" s="37" t="str">
        <f>VLOOKUP(L3206,Mapping!D:F,3,0)</f>
        <v>Ignore</v>
      </c>
      <c r="C3206" s="37" t="str">
        <f>VLOOKUP(L3206,Mapping!D:G,4,0)</f>
        <v>Mirror</v>
      </c>
      <c r="D3206" s="38">
        <f t="shared" si="151"/>
        <v>-2.1698020000000002E-3</v>
      </c>
      <c r="E3206" s="38">
        <f t="shared" si="152"/>
        <v>-5.1856589999999996E-3</v>
      </c>
      <c r="F3206" s="37">
        <f>VLOOKUP(L3206,Mapping!D:H,5,0)</f>
        <v>0</v>
      </c>
      <c r="G3206" t="s">
        <v>562</v>
      </c>
      <c r="H3206" t="s">
        <v>327</v>
      </c>
      <c r="I3206" t="s">
        <v>330</v>
      </c>
      <c r="J3206">
        <v>550000</v>
      </c>
      <c r="K3206" t="s">
        <v>666</v>
      </c>
      <c r="L3206">
        <v>555104</v>
      </c>
      <c r="M3206">
        <v>0</v>
      </c>
      <c r="N3206" t="s">
        <v>683</v>
      </c>
      <c r="O3206" t="s">
        <v>565</v>
      </c>
      <c r="P3206">
        <v>-30158.57</v>
      </c>
      <c r="Q3206">
        <v>0</v>
      </c>
      <c r="R3206">
        <v>-21698.02</v>
      </c>
      <c r="S3206">
        <v>0</v>
      </c>
      <c r="T3206">
        <v>-51856.59</v>
      </c>
      <c r="U3206">
        <v>0</v>
      </c>
      <c r="V3206">
        <v>-30158.57</v>
      </c>
      <c r="W3206">
        <v>0</v>
      </c>
      <c r="X3206">
        <v>-21698.02</v>
      </c>
      <c r="Y3206">
        <v>0</v>
      </c>
      <c r="Z3206">
        <v>-51856.59</v>
      </c>
      <c r="AA3206">
        <v>0</v>
      </c>
    </row>
    <row r="3207" spans="1:27" ht="15" customHeight="1" x14ac:dyDescent="0.25">
      <c r="A3207" s="37" t="str">
        <f t="shared" si="150"/>
        <v>LEINFA6.1</v>
      </c>
      <c r="B3207" s="37">
        <f>VLOOKUP(L3207,Mapping!D:F,3,0)</f>
        <v>6.1</v>
      </c>
      <c r="C3207" s="37" t="str">
        <f>VLOOKUP(L3207,Mapping!D:G,4,0)</f>
        <v>Accrual</v>
      </c>
      <c r="D3207" s="38">
        <f t="shared" si="151"/>
        <v>-4.1989271449999999</v>
      </c>
      <c r="E3207" s="38">
        <f t="shared" si="152"/>
        <v>-5.896343216</v>
      </c>
      <c r="F3207" s="37">
        <f>VLOOKUP(L3207,Mapping!D:H,5,0)</f>
        <v>0</v>
      </c>
      <c r="G3207" t="s">
        <v>562</v>
      </c>
      <c r="H3207" t="s">
        <v>327</v>
      </c>
      <c r="I3207" t="s">
        <v>330</v>
      </c>
      <c r="J3207">
        <v>550000</v>
      </c>
      <c r="K3207" t="s">
        <v>666</v>
      </c>
      <c r="L3207">
        <v>555157</v>
      </c>
      <c r="M3207">
        <v>0</v>
      </c>
      <c r="N3207" t="s">
        <v>684</v>
      </c>
      <c r="O3207" t="s">
        <v>565</v>
      </c>
      <c r="P3207">
        <v>-16974160.710000001</v>
      </c>
      <c r="Q3207">
        <v>0</v>
      </c>
      <c r="R3207">
        <v>-41989271.450000003</v>
      </c>
      <c r="S3207">
        <v>0</v>
      </c>
      <c r="T3207">
        <v>-58963432.159999996</v>
      </c>
      <c r="U3207">
        <v>0</v>
      </c>
      <c r="V3207">
        <v>-16974160.710000001</v>
      </c>
      <c r="W3207">
        <v>0</v>
      </c>
      <c r="X3207">
        <v>-41989271.450000003</v>
      </c>
      <c r="Y3207">
        <v>0</v>
      </c>
      <c r="Z3207">
        <v>-58963432.159999996</v>
      </c>
      <c r="AA3207">
        <v>0</v>
      </c>
    </row>
    <row r="3208" spans="1:27" ht="15" customHeight="1" x14ac:dyDescent="0.25">
      <c r="A3208" s="37" t="str">
        <f t="shared" si="150"/>
        <v>LEINFA6.1</v>
      </c>
      <c r="B3208" s="37">
        <f>VLOOKUP(L3208,Mapping!D:F,3,0)</f>
        <v>6.1</v>
      </c>
      <c r="C3208" s="37" t="str">
        <f>VLOOKUP(L3208,Mapping!D:G,4,0)</f>
        <v>Accrual</v>
      </c>
      <c r="D3208" s="38">
        <f t="shared" si="151"/>
        <v>-7.5870266000000006E-2</v>
      </c>
      <c r="E3208" s="38">
        <f t="shared" si="152"/>
        <v>-7.5870266000000006E-2</v>
      </c>
      <c r="F3208" s="37">
        <f>VLOOKUP(L3208,Mapping!D:H,5,0)</f>
        <v>0</v>
      </c>
      <c r="G3208" t="s">
        <v>562</v>
      </c>
      <c r="H3208" t="s">
        <v>327</v>
      </c>
      <c r="I3208" t="s">
        <v>330</v>
      </c>
      <c r="J3208">
        <v>550000</v>
      </c>
      <c r="K3208" t="s">
        <v>666</v>
      </c>
      <c r="L3208">
        <v>555159</v>
      </c>
      <c r="M3208">
        <v>0</v>
      </c>
      <c r="N3208" t="s">
        <v>2813</v>
      </c>
      <c r="O3208" t="s">
        <v>565</v>
      </c>
      <c r="P3208">
        <v>0</v>
      </c>
      <c r="Q3208">
        <v>0</v>
      </c>
      <c r="R3208">
        <v>-758702.66</v>
      </c>
      <c r="S3208">
        <v>0</v>
      </c>
      <c r="T3208">
        <v>-758702.66</v>
      </c>
      <c r="U3208">
        <v>0</v>
      </c>
      <c r="V3208">
        <v>0</v>
      </c>
      <c r="W3208">
        <v>0</v>
      </c>
      <c r="X3208">
        <v>-758702.66</v>
      </c>
      <c r="Y3208">
        <v>0</v>
      </c>
      <c r="Z3208">
        <v>-758702.66</v>
      </c>
      <c r="AA3208">
        <v>0</v>
      </c>
    </row>
    <row r="3209" spans="1:27" ht="15" customHeight="1" x14ac:dyDescent="0.25">
      <c r="A3209" s="37" t="str">
        <f t="shared" si="150"/>
        <v>LEINFAIgnore</v>
      </c>
      <c r="B3209" s="37" t="str">
        <f>VLOOKUP(L3209,Mapping!D:F,3,0)</f>
        <v>Ignore</v>
      </c>
      <c r="C3209" s="37" t="str">
        <f>VLOOKUP(L3209,Mapping!D:G,4,0)</f>
        <v>Mirror</v>
      </c>
      <c r="D3209" s="38">
        <f t="shared" si="151"/>
        <v>-3.547848E-2</v>
      </c>
      <c r="E3209" s="38">
        <f t="shared" si="152"/>
        <v>-3.8568301999999999E-2</v>
      </c>
      <c r="F3209" s="37">
        <f>VLOOKUP(L3209,Mapping!D:H,5,0)</f>
        <v>0</v>
      </c>
      <c r="G3209" t="s">
        <v>562</v>
      </c>
      <c r="H3209" t="s">
        <v>327</v>
      </c>
      <c r="I3209" t="s">
        <v>330</v>
      </c>
      <c r="J3209">
        <v>550000</v>
      </c>
      <c r="K3209" t="s">
        <v>666</v>
      </c>
      <c r="L3209">
        <v>555204</v>
      </c>
      <c r="M3209">
        <v>0</v>
      </c>
      <c r="N3209" t="s">
        <v>685</v>
      </c>
      <c r="O3209" t="s">
        <v>565</v>
      </c>
      <c r="P3209">
        <v>-30898.22</v>
      </c>
      <c r="Q3209">
        <v>0</v>
      </c>
      <c r="R3209">
        <v>-354784.8</v>
      </c>
      <c r="S3209">
        <v>0</v>
      </c>
      <c r="T3209">
        <v>-385683.02</v>
      </c>
      <c r="U3209">
        <v>0</v>
      </c>
      <c r="V3209">
        <v>-30898.22</v>
      </c>
      <c r="W3209">
        <v>0</v>
      </c>
      <c r="X3209">
        <v>-354784.8</v>
      </c>
      <c r="Y3209">
        <v>0</v>
      </c>
      <c r="Z3209">
        <v>-385683.02</v>
      </c>
      <c r="AA3209">
        <v>0</v>
      </c>
    </row>
    <row r="3210" spans="1:27" ht="15" customHeight="1" x14ac:dyDescent="0.25">
      <c r="A3210" s="37" t="str">
        <f t="shared" si="150"/>
        <v>LEINFA6.1a</v>
      </c>
      <c r="B3210" s="37" t="str">
        <f>VLOOKUP(L3210,Mapping!D:F,3,0)</f>
        <v>6.1a</v>
      </c>
      <c r="C3210" s="37" t="str">
        <f>VLOOKUP(L3210,Mapping!D:G,4,0)</f>
        <v>Accrual</v>
      </c>
      <c r="D3210" s="38">
        <f t="shared" si="151"/>
        <v>-0.18995188799999999</v>
      </c>
      <c r="E3210" s="38">
        <f t="shared" si="152"/>
        <v>-0.40941898599999998</v>
      </c>
      <c r="F3210" s="37">
        <f>VLOOKUP(L3210,Mapping!D:H,5,0)</f>
        <v>0</v>
      </c>
      <c r="G3210" t="s">
        <v>562</v>
      </c>
      <c r="H3210" t="s">
        <v>327</v>
      </c>
      <c r="I3210" t="s">
        <v>330</v>
      </c>
      <c r="J3210">
        <v>550000</v>
      </c>
      <c r="K3210" t="s">
        <v>666</v>
      </c>
      <c r="L3210">
        <v>555597</v>
      </c>
      <c r="M3210">
        <v>0</v>
      </c>
      <c r="N3210" t="s">
        <v>686</v>
      </c>
      <c r="O3210" t="s">
        <v>565</v>
      </c>
      <c r="P3210">
        <v>-2194670.98</v>
      </c>
      <c r="Q3210">
        <v>0</v>
      </c>
      <c r="R3210">
        <v>-1899518.88</v>
      </c>
      <c r="S3210">
        <v>0</v>
      </c>
      <c r="T3210">
        <v>-4094189.86</v>
      </c>
      <c r="U3210">
        <v>0</v>
      </c>
      <c r="V3210">
        <v>-2194670.98</v>
      </c>
      <c r="W3210">
        <v>0</v>
      </c>
      <c r="X3210">
        <v>-1899518.88</v>
      </c>
      <c r="Y3210">
        <v>0</v>
      </c>
      <c r="Z3210">
        <v>-4094189.86</v>
      </c>
      <c r="AA3210">
        <v>0</v>
      </c>
    </row>
    <row r="3211" spans="1:27" ht="15" customHeight="1" x14ac:dyDescent="0.25">
      <c r="A3211" s="37" t="str">
        <f t="shared" si="150"/>
        <v>LEINFA6.1a</v>
      </c>
      <c r="B3211" s="37" t="str">
        <f>VLOOKUP(L3211,Mapping!D:F,3,0)</f>
        <v>6.1a</v>
      </c>
      <c r="C3211" s="37" t="str">
        <f>VLOOKUP(L3211,Mapping!D:G,4,0)</f>
        <v>Accrual</v>
      </c>
      <c r="D3211" s="38">
        <f t="shared" si="151"/>
        <v>-0.18995188799999999</v>
      </c>
      <c r="E3211" s="38">
        <f t="shared" si="152"/>
        <v>-0.40941898599999998</v>
      </c>
      <c r="F3211" s="37">
        <f>VLOOKUP(L3211,Mapping!D:H,5,0)</f>
        <v>0</v>
      </c>
      <c r="G3211" t="s">
        <v>562</v>
      </c>
      <c r="H3211" t="s">
        <v>327</v>
      </c>
      <c r="I3211" t="s">
        <v>330</v>
      </c>
      <c r="J3211">
        <v>550000</v>
      </c>
      <c r="K3211" t="s">
        <v>666</v>
      </c>
      <c r="L3211">
        <v>555598</v>
      </c>
      <c r="M3211">
        <v>0</v>
      </c>
      <c r="N3211" t="s">
        <v>687</v>
      </c>
      <c r="O3211" t="s">
        <v>565</v>
      </c>
      <c r="P3211">
        <v>-2194670.98</v>
      </c>
      <c r="Q3211">
        <v>0</v>
      </c>
      <c r="R3211">
        <v>-1899518.88</v>
      </c>
      <c r="S3211">
        <v>0</v>
      </c>
      <c r="T3211">
        <v>-4094189.86</v>
      </c>
      <c r="U3211">
        <v>0</v>
      </c>
      <c r="V3211">
        <v>-2194670.98</v>
      </c>
      <c r="W3211">
        <v>0</v>
      </c>
      <c r="X3211">
        <v>-1899518.88</v>
      </c>
      <c r="Y3211">
        <v>0</v>
      </c>
      <c r="Z3211">
        <v>-4094189.86</v>
      </c>
      <c r="AA3211">
        <v>0</v>
      </c>
    </row>
    <row r="3212" spans="1:27" ht="15" customHeight="1" x14ac:dyDescent="0.25">
      <c r="A3212" s="37" t="str">
        <f t="shared" si="150"/>
        <v>LEINFA6.1a</v>
      </c>
      <c r="B3212" s="37" t="str">
        <f>VLOOKUP(L3212,Mapping!D:F,3,0)</f>
        <v>6.1a</v>
      </c>
      <c r="C3212" s="37" t="str">
        <f>VLOOKUP(L3212,Mapping!D:G,4,0)</f>
        <v>Accrual</v>
      </c>
      <c r="D3212" s="38">
        <f t="shared" si="151"/>
        <v>6.4813399999999997E-4</v>
      </c>
      <c r="E3212" s="38">
        <f t="shared" si="152"/>
        <v>1.7009689999999999E-3</v>
      </c>
      <c r="F3212" s="37">
        <f>VLOOKUP(L3212,Mapping!D:H,5,0)</f>
        <v>0</v>
      </c>
      <c r="G3212" t="s">
        <v>562</v>
      </c>
      <c r="H3212" t="s">
        <v>327</v>
      </c>
      <c r="I3212" t="s">
        <v>330</v>
      </c>
      <c r="J3212">
        <v>550000</v>
      </c>
      <c r="K3212" t="s">
        <v>666</v>
      </c>
      <c r="L3212">
        <v>555599</v>
      </c>
      <c r="M3212">
        <v>0</v>
      </c>
      <c r="N3212" t="s">
        <v>688</v>
      </c>
      <c r="O3212" t="s">
        <v>565</v>
      </c>
      <c r="P3212">
        <v>0</v>
      </c>
      <c r="Q3212">
        <v>10528.35</v>
      </c>
      <c r="R3212">
        <v>0</v>
      </c>
      <c r="S3212">
        <v>6481.34</v>
      </c>
      <c r="T3212">
        <v>0</v>
      </c>
      <c r="U3212">
        <v>17009.689999999999</v>
      </c>
      <c r="V3212">
        <v>0</v>
      </c>
      <c r="W3212">
        <v>10528.35</v>
      </c>
      <c r="X3212">
        <v>0</v>
      </c>
      <c r="Y3212">
        <v>6481.34</v>
      </c>
      <c r="Z3212">
        <v>0</v>
      </c>
      <c r="AA3212">
        <v>17009.689999999999</v>
      </c>
    </row>
    <row r="3213" spans="1:27" ht="15" customHeight="1" x14ac:dyDescent="0.25">
      <c r="A3213" s="37" t="str">
        <f t="shared" si="150"/>
        <v>LEINFA6.1a</v>
      </c>
      <c r="B3213" s="37" t="str">
        <f>VLOOKUP(L3213,Mapping!D:F,3,0)</f>
        <v>6.1a</v>
      </c>
      <c r="C3213" s="37" t="str">
        <f>VLOOKUP(L3213,Mapping!D:G,4,0)</f>
        <v>Accrual</v>
      </c>
      <c r="D3213" s="38">
        <f t="shared" si="151"/>
        <v>6.4813399999999997E-4</v>
      </c>
      <c r="E3213" s="38">
        <f t="shared" si="152"/>
        <v>1.7009689999999999E-3</v>
      </c>
      <c r="F3213" s="37">
        <f>VLOOKUP(L3213,Mapping!D:H,5,0)</f>
        <v>0</v>
      </c>
      <c r="G3213" t="s">
        <v>562</v>
      </c>
      <c r="H3213" t="s">
        <v>327</v>
      </c>
      <c r="I3213" t="s">
        <v>330</v>
      </c>
      <c r="J3213">
        <v>550000</v>
      </c>
      <c r="K3213" t="s">
        <v>666</v>
      </c>
      <c r="L3213">
        <v>555600</v>
      </c>
      <c r="M3213">
        <v>0</v>
      </c>
      <c r="N3213" t="s">
        <v>689</v>
      </c>
      <c r="O3213" t="s">
        <v>565</v>
      </c>
      <c r="P3213">
        <v>0</v>
      </c>
      <c r="Q3213">
        <v>10528.35</v>
      </c>
      <c r="R3213">
        <v>0</v>
      </c>
      <c r="S3213">
        <v>6481.34</v>
      </c>
      <c r="T3213">
        <v>0</v>
      </c>
      <c r="U3213">
        <v>17009.689999999999</v>
      </c>
      <c r="V3213">
        <v>0</v>
      </c>
      <c r="W3213">
        <v>10528.35</v>
      </c>
      <c r="X3213">
        <v>0</v>
      </c>
      <c r="Y3213">
        <v>6481.34</v>
      </c>
      <c r="Z3213">
        <v>0</v>
      </c>
      <c r="AA3213">
        <v>17009.689999999999</v>
      </c>
    </row>
    <row r="3214" spans="1:27" ht="15" customHeight="1" x14ac:dyDescent="0.25">
      <c r="A3214" s="37" t="str">
        <f t="shared" si="150"/>
        <v>LEINFAIgnore</v>
      </c>
      <c r="B3214" s="37" t="str">
        <f>VLOOKUP(L3214,Mapping!D:F,3,0)</f>
        <v>Ignore</v>
      </c>
      <c r="C3214" s="37" t="str">
        <f>VLOOKUP(L3214,Mapping!D:G,4,0)</f>
        <v>Mirror</v>
      </c>
      <c r="D3214" s="38">
        <f t="shared" si="151"/>
        <v>-1.272448E-3</v>
      </c>
      <c r="E3214" s="38">
        <f t="shared" si="152"/>
        <v>-1.3657319999999999E-3</v>
      </c>
      <c r="F3214" s="37">
        <f>VLOOKUP(L3214,Mapping!D:H,5,0)</f>
        <v>0</v>
      </c>
      <c r="G3214" t="s">
        <v>562</v>
      </c>
      <c r="H3214" t="s">
        <v>327</v>
      </c>
      <c r="I3214" t="s">
        <v>330</v>
      </c>
      <c r="J3214">
        <v>550000</v>
      </c>
      <c r="K3214" t="s">
        <v>666</v>
      </c>
      <c r="L3214">
        <v>556421</v>
      </c>
      <c r="M3214">
        <v>0</v>
      </c>
      <c r="N3214" t="s">
        <v>690</v>
      </c>
      <c r="O3214" t="s">
        <v>565</v>
      </c>
      <c r="P3214">
        <v>-932.84</v>
      </c>
      <c r="Q3214">
        <v>0</v>
      </c>
      <c r="R3214">
        <v>-12724.48</v>
      </c>
      <c r="S3214">
        <v>0</v>
      </c>
      <c r="T3214">
        <v>-13657.32</v>
      </c>
      <c r="U3214">
        <v>0</v>
      </c>
      <c r="V3214">
        <v>-932.84</v>
      </c>
      <c r="W3214">
        <v>0</v>
      </c>
      <c r="X3214">
        <v>-12724.48</v>
      </c>
      <c r="Y3214">
        <v>0</v>
      </c>
      <c r="Z3214">
        <v>-13657.32</v>
      </c>
      <c r="AA3214">
        <v>0</v>
      </c>
    </row>
    <row r="3215" spans="1:27" ht="15" customHeight="1" x14ac:dyDescent="0.25">
      <c r="A3215" s="37" t="str">
        <f t="shared" si="150"/>
        <v>LEINFA6.2</v>
      </c>
      <c r="B3215" s="37">
        <f>VLOOKUP(L3215,Mapping!D:F,3,0)</f>
        <v>6.2</v>
      </c>
      <c r="C3215" s="37" t="str">
        <f>VLOOKUP(L3215,Mapping!D:G,4,0)</f>
        <v>Accrual</v>
      </c>
      <c r="D3215" s="38">
        <f t="shared" si="151"/>
        <v>-2.1105752739999999</v>
      </c>
      <c r="E3215" s="38">
        <f t="shared" si="152"/>
        <v>-4.5491102320000003</v>
      </c>
      <c r="F3215" s="37">
        <f>VLOOKUP(L3215,Mapping!D:H,5,0)</f>
        <v>0</v>
      </c>
      <c r="G3215" t="s">
        <v>562</v>
      </c>
      <c r="H3215" t="s">
        <v>327</v>
      </c>
      <c r="I3215" t="s">
        <v>330</v>
      </c>
      <c r="J3215">
        <v>555100</v>
      </c>
      <c r="K3215" t="s">
        <v>691</v>
      </c>
      <c r="L3215">
        <v>555100</v>
      </c>
      <c r="M3215">
        <v>0</v>
      </c>
      <c r="N3215" t="s">
        <v>692</v>
      </c>
      <c r="O3215" t="s">
        <v>565</v>
      </c>
      <c r="P3215">
        <v>-24385349.579999998</v>
      </c>
      <c r="Q3215">
        <v>0</v>
      </c>
      <c r="R3215">
        <v>-21105752.739999998</v>
      </c>
      <c r="S3215">
        <v>0</v>
      </c>
      <c r="T3215">
        <v>-45491102.32</v>
      </c>
      <c r="U3215">
        <v>0</v>
      </c>
      <c r="V3215">
        <v>-24385349.579999998</v>
      </c>
      <c r="W3215">
        <v>0</v>
      </c>
      <c r="X3215">
        <v>-21105752.739999998</v>
      </c>
      <c r="Y3215">
        <v>0</v>
      </c>
      <c r="Z3215">
        <v>-45491102.32</v>
      </c>
      <c r="AA3215">
        <v>0</v>
      </c>
    </row>
    <row r="3216" spans="1:27" ht="15" customHeight="1" x14ac:dyDescent="0.25">
      <c r="A3216" s="37" t="str">
        <f t="shared" si="150"/>
        <v>LEINFA6.2</v>
      </c>
      <c r="B3216" s="37">
        <f>VLOOKUP(L3216,Mapping!D:F,3,0)</f>
        <v>6.2</v>
      </c>
      <c r="C3216" s="37" t="str">
        <f>VLOOKUP(L3216,Mapping!D:G,4,0)</f>
        <v>Accrual</v>
      </c>
      <c r="D3216" s="38">
        <f t="shared" si="151"/>
        <v>7.2014410000000003E-3</v>
      </c>
      <c r="E3216" s="38">
        <f t="shared" si="152"/>
        <v>1.8899625E-2</v>
      </c>
      <c r="F3216" s="37">
        <f>VLOOKUP(L3216,Mapping!D:H,5,0)</f>
        <v>0</v>
      </c>
      <c r="G3216" t="s">
        <v>562</v>
      </c>
      <c r="H3216" t="s">
        <v>327</v>
      </c>
      <c r="I3216" t="s">
        <v>330</v>
      </c>
      <c r="J3216">
        <v>555100</v>
      </c>
      <c r="K3216" t="s">
        <v>691</v>
      </c>
      <c r="L3216">
        <v>555329</v>
      </c>
      <c r="M3216">
        <v>0</v>
      </c>
      <c r="N3216" t="s">
        <v>693</v>
      </c>
      <c r="O3216" t="s">
        <v>565</v>
      </c>
      <c r="P3216">
        <v>0</v>
      </c>
      <c r="Q3216">
        <v>116981.84</v>
      </c>
      <c r="R3216">
        <v>0</v>
      </c>
      <c r="S3216">
        <v>72014.41</v>
      </c>
      <c r="T3216">
        <v>0</v>
      </c>
      <c r="U3216">
        <v>188996.25</v>
      </c>
      <c r="V3216">
        <v>0</v>
      </c>
      <c r="W3216">
        <v>116981.84</v>
      </c>
      <c r="X3216">
        <v>0</v>
      </c>
      <c r="Y3216">
        <v>72014.41</v>
      </c>
      <c r="Z3216">
        <v>0</v>
      </c>
      <c r="AA3216">
        <v>188996.25</v>
      </c>
    </row>
    <row r="3217" spans="1:27" ht="15" customHeight="1" x14ac:dyDescent="0.25">
      <c r="A3217" s="37" t="str">
        <f t="shared" si="150"/>
        <v>LEINFAIgnore</v>
      </c>
      <c r="B3217" s="37" t="str">
        <f>VLOOKUP(L3217,Mapping!D:F,3,0)</f>
        <v>Ignore</v>
      </c>
      <c r="C3217" s="37" t="str">
        <f>VLOOKUP(L3217,Mapping!D:G,4,0)</f>
        <v>Ignore</v>
      </c>
      <c r="D3217" s="38">
        <f t="shared" si="151"/>
        <v>0</v>
      </c>
      <c r="E3217" s="38">
        <f t="shared" si="152"/>
        <v>-1.0000000000000001E-9</v>
      </c>
      <c r="F3217" s="37">
        <f>VLOOKUP(L3217,Mapping!D:H,5,0)</f>
        <v>0</v>
      </c>
      <c r="G3217" t="s">
        <v>562</v>
      </c>
      <c r="H3217" t="s">
        <v>327</v>
      </c>
      <c r="I3217" t="s">
        <v>330</v>
      </c>
      <c r="J3217">
        <v>555100</v>
      </c>
      <c r="K3217" t="s">
        <v>691</v>
      </c>
      <c r="L3217">
        <v>557774</v>
      </c>
      <c r="M3217">
        <v>0</v>
      </c>
      <c r="N3217" t="s">
        <v>937</v>
      </c>
      <c r="O3217" t="s">
        <v>565</v>
      </c>
      <c r="P3217">
        <v>-0.01</v>
      </c>
      <c r="Q3217">
        <v>0</v>
      </c>
      <c r="R3217">
        <v>0</v>
      </c>
      <c r="S3217">
        <v>0</v>
      </c>
      <c r="T3217">
        <v>-0.01</v>
      </c>
      <c r="U3217">
        <v>0</v>
      </c>
      <c r="V3217">
        <v>-0.01</v>
      </c>
      <c r="W3217">
        <v>0</v>
      </c>
      <c r="X3217">
        <v>0</v>
      </c>
      <c r="Y3217">
        <v>0</v>
      </c>
      <c r="Z3217">
        <v>-0.01</v>
      </c>
      <c r="AA3217">
        <v>0</v>
      </c>
    </row>
    <row r="3218" spans="1:27" ht="15" customHeight="1" x14ac:dyDescent="0.25">
      <c r="A3218" s="37" t="str">
        <f t="shared" si="150"/>
        <v>LEINFAIgnore</v>
      </c>
      <c r="B3218" s="37" t="str">
        <f>VLOOKUP(L3218,Mapping!D:F,3,0)</f>
        <v>Ignore</v>
      </c>
      <c r="C3218" s="37" t="str">
        <f>VLOOKUP(L3218,Mapping!D:G,4,0)</f>
        <v>Ignore</v>
      </c>
      <c r="D3218" s="38">
        <f t="shared" si="151"/>
        <v>0</v>
      </c>
      <c r="E3218" s="38">
        <f t="shared" si="152"/>
        <v>-1.0000000000000001E-9</v>
      </c>
      <c r="F3218" s="37">
        <f>VLOOKUP(L3218,Mapping!D:H,5,0)</f>
        <v>0</v>
      </c>
      <c r="G3218" t="s">
        <v>562</v>
      </c>
      <c r="H3218" t="s">
        <v>327</v>
      </c>
      <c r="I3218" t="s">
        <v>330</v>
      </c>
      <c r="J3218">
        <v>555100</v>
      </c>
      <c r="K3218" t="s">
        <v>691</v>
      </c>
      <c r="L3218">
        <v>557775</v>
      </c>
      <c r="M3218">
        <v>0</v>
      </c>
      <c r="N3218" t="s">
        <v>938</v>
      </c>
      <c r="O3218" t="s">
        <v>565</v>
      </c>
      <c r="P3218">
        <v>-0.01</v>
      </c>
      <c r="Q3218">
        <v>0</v>
      </c>
      <c r="R3218">
        <v>0</v>
      </c>
      <c r="S3218">
        <v>0</v>
      </c>
      <c r="T3218">
        <v>-0.01</v>
      </c>
      <c r="U3218">
        <v>0</v>
      </c>
      <c r="V3218">
        <v>-0.01</v>
      </c>
      <c r="W3218">
        <v>0</v>
      </c>
      <c r="X3218">
        <v>0</v>
      </c>
      <c r="Y3218">
        <v>0</v>
      </c>
      <c r="Z3218">
        <v>-0.01</v>
      </c>
      <c r="AA3218">
        <v>0</v>
      </c>
    </row>
    <row r="3219" spans="1:27" ht="15" customHeight="1" x14ac:dyDescent="0.25">
      <c r="A3219" s="37" t="str">
        <f t="shared" si="150"/>
        <v>LEINNFIgnore</v>
      </c>
      <c r="B3219" s="37" t="str">
        <f>VLOOKUP(L3219,Mapping!D:F,3,0)</f>
        <v>Ignore</v>
      </c>
      <c r="C3219" s="37" t="str">
        <f>VLOOKUP(L3219,Mapping!D:G,4,0)</f>
        <v>Ignore</v>
      </c>
      <c r="D3219" s="38">
        <f t="shared" si="151"/>
        <v>-8.2741028859999997</v>
      </c>
      <c r="E3219" s="38">
        <f t="shared" si="152"/>
        <v>-259.48802924299997</v>
      </c>
      <c r="F3219" s="37" t="str">
        <f>VLOOKUP(L3219,Mapping!D:H,5,0)</f>
        <v>AUM</v>
      </c>
      <c r="G3219" t="s">
        <v>562</v>
      </c>
      <c r="H3219" t="s">
        <v>346</v>
      </c>
      <c r="I3219" t="s">
        <v>1421</v>
      </c>
      <c r="J3219">
        <v>101000</v>
      </c>
      <c r="K3219" t="s">
        <v>720</v>
      </c>
      <c r="L3219">
        <v>101100</v>
      </c>
      <c r="M3219">
        <v>0</v>
      </c>
      <c r="N3219" t="s">
        <v>721</v>
      </c>
      <c r="O3219" t="s">
        <v>565</v>
      </c>
      <c r="P3219">
        <v>-2512139263.5700002</v>
      </c>
      <c r="Q3219">
        <v>0</v>
      </c>
      <c r="R3219">
        <v>-82741028.859999999</v>
      </c>
      <c r="S3219">
        <v>0</v>
      </c>
      <c r="T3219">
        <v>-2594880292.4299998</v>
      </c>
      <c r="U3219">
        <v>0</v>
      </c>
      <c r="V3219">
        <v>-2512139263.5700002</v>
      </c>
      <c r="W3219">
        <v>0</v>
      </c>
      <c r="X3219">
        <v>-82741028.859999999</v>
      </c>
      <c r="Y3219">
        <v>0</v>
      </c>
      <c r="Z3219">
        <v>-2594880292.4299998</v>
      </c>
      <c r="AA3219">
        <v>0</v>
      </c>
    </row>
    <row r="3220" spans="1:27" ht="15" customHeight="1" x14ac:dyDescent="0.25">
      <c r="A3220" s="37" t="str">
        <f t="shared" si="150"/>
        <v>LEINNFIgnore</v>
      </c>
      <c r="B3220" s="37" t="str">
        <f>VLOOKUP(L3220,Mapping!D:F,3,0)</f>
        <v>Ignore</v>
      </c>
      <c r="C3220" s="37" t="str">
        <f>VLOOKUP(L3220,Mapping!D:G,4,0)</f>
        <v>Ignore</v>
      </c>
      <c r="D3220" s="38">
        <f t="shared" si="151"/>
        <v>0</v>
      </c>
      <c r="E3220" s="38">
        <f t="shared" si="152"/>
        <v>2.0000000000000001E-9</v>
      </c>
      <c r="F3220" s="37" t="str">
        <f>VLOOKUP(L3220,Mapping!D:H,5,0)</f>
        <v>AUM</v>
      </c>
      <c r="G3220" t="s">
        <v>562</v>
      </c>
      <c r="H3220" t="s">
        <v>346</v>
      </c>
      <c r="I3220" t="s">
        <v>1421</v>
      </c>
      <c r="J3220">
        <v>110000</v>
      </c>
      <c r="K3220" t="s">
        <v>570</v>
      </c>
      <c r="L3220">
        <v>110100</v>
      </c>
      <c r="M3220">
        <v>0</v>
      </c>
      <c r="N3220" t="s">
        <v>571</v>
      </c>
      <c r="O3220" t="s">
        <v>565</v>
      </c>
      <c r="P3220">
        <v>0</v>
      </c>
      <c r="Q3220">
        <v>0.02</v>
      </c>
      <c r="R3220">
        <v>0</v>
      </c>
      <c r="S3220">
        <v>0</v>
      </c>
      <c r="T3220">
        <v>0</v>
      </c>
      <c r="U3220">
        <v>0.02</v>
      </c>
      <c r="V3220">
        <v>0</v>
      </c>
      <c r="W3220">
        <v>0.02</v>
      </c>
      <c r="X3220">
        <v>0</v>
      </c>
      <c r="Y3220">
        <v>0</v>
      </c>
      <c r="Z3220">
        <v>0</v>
      </c>
      <c r="AA3220">
        <v>0.02</v>
      </c>
    </row>
    <row r="3221" spans="1:27" ht="15" customHeight="1" x14ac:dyDescent="0.25">
      <c r="A3221" s="37" t="str">
        <f t="shared" si="150"/>
        <v>LEINNFIgnore</v>
      </c>
      <c r="B3221" s="37" t="str">
        <f>VLOOKUP(L3221,Mapping!D:F,3,0)</f>
        <v>Ignore</v>
      </c>
      <c r="C3221" s="37" t="str">
        <f>VLOOKUP(L3221,Mapping!D:G,4,0)</f>
        <v>Ignore</v>
      </c>
      <c r="D3221" s="38">
        <f t="shared" si="151"/>
        <v>0</v>
      </c>
      <c r="E3221" s="38">
        <f t="shared" si="152"/>
        <v>-5.849E-2</v>
      </c>
      <c r="F3221" s="37" t="str">
        <f>VLOOKUP(L3221,Mapping!D:H,5,0)</f>
        <v>AUM</v>
      </c>
      <c r="G3221" t="s">
        <v>562</v>
      </c>
      <c r="H3221" t="s">
        <v>346</v>
      </c>
      <c r="I3221" t="s">
        <v>1421</v>
      </c>
      <c r="J3221">
        <v>110000</v>
      </c>
      <c r="K3221" t="s">
        <v>570</v>
      </c>
      <c r="L3221">
        <v>110116</v>
      </c>
      <c r="M3221">
        <v>0</v>
      </c>
      <c r="N3221" t="s">
        <v>573</v>
      </c>
      <c r="O3221" t="s">
        <v>565</v>
      </c>
      <c r="P3221">
        <v>-584900</v>
      </c>
      <c r="Q3221">
        <v>0</v>
      </c>
      <c r="R3221">
        <v>0</v>
      </c>
      <c r="S3221">
        <v>0</v>
      </c>
      <c r="T3221">
        <v>-584900</v>
      </c>
      <c r="U3221">
        <v>0</v>
      </c>
      <c r="V3221">
        <v>-584900</v>
      </c>
      <c r="W3221">
        <v>0</v>
      </c>
      <c r="X3221">
        <v>0</v>
      </c>
      <c r="Y3221">
        <v>0</v>
      </c>
      <c r="Z3221">
        <v>-584900</v>
      </c>
      <c r="AA3221">
        <v>0</v>
      </c>
    </row>
    <row r="3222" spans="1:27" ht="15" customHeight="1" x14ac:dyDescent="0.25">
      <c r="A3222" s="37" t="str">
        <f t="shared" si="150"/>
        <v>LEINNFIgnore</v>
      </c>
      <c r="B3222" s="37" t="str">
        <f>VLOOKUP(L3222,Mapping!D:F,3,0)</f>
        <v>Ignore</v>
      </c>
      <c r="C3222" s="37" t="str">
        <f>VLOOKUP(L3222,Mapping!D:G,4,0)</f>
        <v>Ignore</v>
      </c>
      <c r="D3222" s="38">
        <f t="shared" si="151"/>
        <v>0</v>
      </c>
      <c r="E3222" s="38">
        <f t="shared" si="152"/>
        <v>-1.0051370000000001E-3</v>
      </c>
      <c r="F3222" s="37" t="str">
        <f>VLOOKUP(L3222,Mapping!D:H,5,0)</f>
        <v>AUM</v>
      </c>
      <c r="G3222" t="s">
        <v>562</v>
      </c>
      <c r="H3222" t="s">
        <v>346</v>
      </c>
      <c r="I3222" t="s">
        <v>1421</v>
      </c>
      <c r="J3222">
        <v>110000</v>
      </c>
      <c r="K3222" t="s">
        <v>570</v>
      </c>
      <c r="L3222">
        <v>110125</v>
      </c>
      <c r="M3222">
        <v>0</v>
      </c>
      <c r="N3222" t="s">
        <v>1315</v>
      </c>
      <c r="O3222" t="s">
        <v>565</v>
      </c>
      <c r="P3222">
        <v>-10051.370000000001</v>
      </c>
      <c r="Q3222">
        <v>0</v>
      </c>
      <c r="R3222">
        <v>0</v>
      </c>
      <c r="S3222">
        <v>0</v>
      </c>
      <c r="T3222">
        <v>-10051.370000000001</v>
      </c>
      <c r="U3222">
        <v>0</v>
      </c>
      <c r="V3222">
        <v>-10051.370000000001</v>
      </c>
      <c r="W3222">
        <v>0</v>
      </c>
      <c r="X3222">
        <v>0</v>
      </c>
      <c r="Y3222">
        <v>0</v>
      </c>
      <c r="Z3222">
        <v>-10051.370000000001</v>
      </c>
      <c r="AA3222">
        <v>0</v>
      </c>
    </row>
    <row r="3223" spans="1:27" ht="15" customHeight="1" x14ac:dyDescent="0.25">
      <c r="A3223" s="37" t="str">
        <f t="shared" si="150"/>
        <v>LEINNFIgnore</v>
      </c>
      <c r="B3223" s="37" t="str">
        <f>VLOOKUP(L3223,Mapping!D:F,3,0)</f>
        <v>Ignore</v>
      </c>
      <c r="C3223" s="37" t="str">
        <f>VLOOKUP(L3223,Mapping!D:G,4,0)</f>
        <v>Ignore</v>
      </c>
      <c r="D3223" s="38">
        <f t="shared" si="151"/>
        <v>0.26843720299999996</v>
      </c>
      <c r="E3223" s="38">
        <f t="shared" si="152"/>
        <v>-1.4183827689999999</v>
      </c>
      <c r="F3223" s="37" t="str">
        <f>VLOOKUP(L3223,Mapping!D:H,5,0)</f>
        <v>AUM</v>
      </c>
      <c r="G3223" t="s">
        <v>562</v>
      </c>
      <c r="H3223" t="s">
        <v>346</v>
      </c>
      <c r="I3223" t="s">
        <v>1421</v>
      </c>
      <c r="J3223">
        <v>110000</v>
      </c>
      <c r="K3223" t="s">
        <v>570</v>
      </c>
      <c r="L3223">
        <v>110247</v>
      </c>
      <c r="M3223">
        <v>0</v>
      </c>
      <c r="N3223" t="s">
        <v>574</v>
      </c>
      <c r="O3223" t="s">
        <v>565</v>
      </c>
      <c r="P3223">
        <v>-16868199.719999999</v>
      </c>
      <c r="Q3223">
        <v>0</v>
      </c>
      <c r="R3223">
        <v>0</v>
      </c>
      <c r="S3223">
        <v>2684372.03</v>
      </c>
      <c r="T3223">
        <v>-14183827.689999999</v>
      </c>
      <c r="U3223">
        <v>0</v>
      </c>
      <c r="V3223">
        <v>-16868199.719999999</v>
      </c>
      <c r="W3223">
        <v>0</v>
      </c>
      <c r="X3223">
        <v>0</v>
      </c>
      <c r="Y3223">
        <v>2684372.03</v>
      </c>
      <c r="Z3223">
        <v>-14183827.689999999</v>
      </c>
      <c r="AA3223">
        <v>0</v>
      </c>
    </row>
    <row r="3224" spans="1:27" ht="15" customHeight="1" x14ac:dyDescent="0.25">
      <c r="A3224" s="37" t="str">
        <f t="shared" si="150"/>
        <v>LEINNFIgnore</v>
      </c>
      <c r="B3224" s="37" t="str">
        <f>VLOOKUP(L3224,Mapping!D:F,3,0)</f>
        <v>Ignore</v>
      </c>
      <c r="C3224" s="37" t="str">
        <f>VLOOKUP(L3224,Mapping!D:G,4,0)</f>
        <v>Ignore</v>
      </c>
      <c r="D3224" s="38">
        <f t="shared" si="151"/>
        <v>0</v>
      </c>
      <c r="E3224" s="38">
        <f t="shared" si="152"/>
        <v>4.9999999999999998E-8</v>
      </c>
      <c r="F3224" s="37" t="str">
        <f>VLOOKUP(L3224,Mapping!D:H,5,0)</f>
        <v>AUM</v>
      </c>
      <c r="G3224" t="s">
        <v>562</v>
      </c>
      <c r="H3224" t="s">
        <v>346</v>
      </c>
      <c r="I3224" t="s">
        <v>1421</v>
      </c>
      <c r="J3224">
        <v>132000</v>
      </c>
      <c r="K3224" t="s">
        <v>575</v>
      </c>
      <c r="L3224">
        <v>132100</v>
      </c>
      <c r="M3224">
        <v>0</v>
      </c>
      <c r="N3224" t="s">
        <v>723</v>
      </c>
      <c r="O3224" t="s">
        <v>565</v>
      </c>
      <c r="P3224">
        <v>0</v>
      </c>
      <c r="Q3224">
        <v>0.5</v>
      </c>
      <c r="R3224">
        <v>0</v>
      </c>
      <c r="S3224">
        <v>0</v>
      </c>
      <c r="T3224">
        <v>0</v>
      </c>
      <c r="U3224">
        <v>0.5</v>
      </c>
      <c r="V3224">
        <v>0</v>
      </c>
      <c r="W3224">
        <v>0.5</v>
      </c>
      <c r="X3224">
        <v>0</v>
      </c>
      <c r="Y3224">
        <v>0</v>
      </c>
      <c r="Z3224">
        <v>0</v>
      </c>
      <c r="AA3224">
        <v>0.5</v>
      </c>
    </row>
    <row r="3225" spans="1:27" ht="15" customHeight="1" x14ac:dyDescent="0.25">
      <c r="A3225" s="37" t="str">
        <f t="shared" si="150"/>
        <v>LEINNFIgnore</v>
      </c>
      <c r="B3225" s="37" t="str">
        <f>VLOOKUP(L3225,Mapping!D:F,3,0)</f>
        <v>Ignore</v>
      </c>
      <c r="C3225" s="37" t="str">
        <f>VLOOKUP(L3225,Mapping!D:G,4,0)</f>
        <v>Ignore</v>
      </c>
      <c r="D3225" s="38">
        <f t="shared" si="151"/>
        <v>-2.5718985E-2</v>
      </c>
      <c r="E3225" s="38">
        <f t="shared" si="152"/>
        <v>-4.3019616999999996E-2</v>
      </c>
      <c r="F3225" s="37" t="str">
        <f>VLOOKUP(L3225,Mapping!D:H,5,0)</f>
        <v>AUM</v>
      </c>
      <c r="G3225" t="s">
        <v>562</v>
      </c>
      <c r="H3225" t="s">
        <v>346</v>
      </c>
      <c r="I3225" t="s">
        <v>1421</v>
      </c>
      <c r="J3225">
        <v>132000</v>
      </c>
      <c r="K3225" t="s">
        <v>575</v>
      </c>
      <c r="L3225">
        <v>132121</v>
      </c>
      <c r="M3225">
        <v>0</v>
      </c>
      <c r="N3225" t="s">
        <v>576</v>
      </c>
      <c r="O3225" t="s">
        <v>565</v>
      </c>
      <c r="P3225">
        <v>-173006.32</v>
      </c>
      <c r="Q3225">
        <v>0</v>
      </c>
      <c r="R3225">
        <v>-257189.85</v>
      </c>
      <c r="S3225">
        <v>0</v>
      </c>
      <c r="T3225">
        <v>-430196.17</v>
      </c>
      <c r="U3225">
        <v>0</v>
      </c>
      <c r="V3225">
        <v>-173006.32</v>
      </c>
      <c r="W3225">
        <v>0</v>
      </c>
      <c r="X3225">
        <v>-257189.85</v>
      </c>
      <c r="Y3225">
        <v>0</v>
      </c>
      <c r="Z3225">
        <v>-430196.17</v>
      </c>
      <c r="AA3225">
        <v>0</v>
      </c>
    </row>
    <row r="3226" spans="1:27" ht="15" customHeight="1" x14ac:dyDescent="0.25">
      <c r="A3226" s="37" t="str">
        <f t="shared" si="150"/>
        <v>LEINNFIgnore</v>
      </c>
      <c r="B3226" s="37" t="str">
        <f>VLOOKUP(L3226,Mapping!D:F,3,0)</f>
        <v>Ignore</v>
      </c>
      <c r="C3226" s="37" t="str">
        <f>VLOOKUP(L3226,Mapping!D:G,4,0)</f>
        <v>Ignore</v>
      </c>
      <c r="D3226" s="38">
        <f t="shared" si="151"/>
        <v>-1.0226096E-2</v>
      </c>
      <c r="E3226" s="38">
        <f t="shared" si="152"/>
        <v>1.0864200000000001E-4</v>
      </c>
      <c r="F3226" s="37" t="str">
        <f>VLOOKUP(L3226,Mapping!D:H,5,0)</f>
        <v>AUM</v>
      </c>
      <c r="G3226" t="s">
        <v>562</v>
      </c>
      <c r="H3226" t="s">
        <v>346</v>
      </c>
      <c r="I3226" t="s">
        <v>1421</v>
      </c>
      <c r="J3226">
        <v>132000</v>
      </c>
      <c r="K3226" t="s">
        <v>575</v>
      </c>
      <c r="L3226">
        <v>132124</v>
      </c>
      <c r="M3226">
        <v>0</v>
      </c>
      <c r="N3226" t="s">
        <v>577</v>
      </c>
      <c r="O3226" t="s">
        <v>565</v>
      </c>
      <c r="P3226">
        <v>0</v>
      </c>
      <c r="Q3226">
        <v>103347.38</v>
      </c>
      <c r="R3226">
        <v>-102260.96</v>
      </c>
      <c r="S3226">
        <v>0</v>
      </c>
      <c r="T3226">
        <v>0</v>
      </c>
      <c r="U3226">
        <v>1086.42</v>
      </c>
      <c r="V3226">
        <v>0</v>
      </c>
      <c r="W3226">
        <v>103347.38</v>
      </c>
      <c r="X3226">
        <v>-102260.96</v>
      </c>
      <c r="Y3226">
        <v>0</v>
      </c>
      <c r="Z3226">
        <v>0</v>
      </c>
      <c r="AA3226">
        <v>1086.42</v>
      </c>
    </row>
    <row r="3227" spans="1:27" ht="15" customHeight="1" x14ac:dyDescent="0.25">
      <c r="A3227" s="37" t="str">
        <f t="shared" si="150"/>
        <v>LEINNFIgnore</v>
      </c>
      <c r="B3227" s="37" t="str">
        <f>VLOOKUP(L3227,Mapping!D:F,3,0)</f>
        <v>Ignore</v>
      </c>
      <c r="C3227" s="37" t="str">
        <f>VLOOKUP(L3227,Mapping!D:G,4,0)</f>
        <v>Ignore</v>
      </c>
      <c r="D3227" s="38">
        <f t="shared" si="151"/>
        <v>-0.66599507000000002</v>
      </c>
      <c r="E3227" s="38">
        <f t="shared" si="152"/>
        <v>-0.66599507000000002</v>
      </c>
      <c r="F3227" s="37" t="str">
        <f>VLOOKUP(L3227,Mapping!D:H,5,0)</f>
        <v>AUM</v>
      </c>
      <c r="G3227" t="s">
        <v>562</v>
      </c>
      <c r="H3227" t="s">
        <v>346</v>
      </c>
      <c r="I3227" t="s">
        <v>1421</v>
      </c>
      <c r="J3227">
        <v>132000</v>
      </c>
      <c r="K3227" t="s">
        <v>575</v>
      </c>
      <c r="L3227">
        <v>132150</v>
      </c>
      <c r="M3227">
        <v>0</v>
      </c>
      <c r="N3227" t="s">
        <v>789</v>
      </c>
      <c r="O3227" t="s">
        <v>565</v>
      </c>
      <c r="P3227">
        <v>0</v>
      </c>
      <c r="Q3227">
        <v>0</v>
      </c>
      <c r="R3227">
        <v>-6659950.7000000002</v>
      </c>
      <c r="S3227">
        <v>0</v>
      </c>
      <c r="T3227">
        <v>-6659950.7000000002</v>
      </c>
      <c r="U3227">
        <v>0</v>
      </c>
      <c r="V3227">
        <v>0</v>
      </c>
      <c r="W3227">
        <v>0</v>
      </c>
      <c r="X3227">
        <v>-6659950.7000000002</v>
      </c>
      <c r="Y3227">
        <v>0</v>
      </c>
      <c r="Z3227">
        <v>-6659950.7000000002</v>
      </c>
      <c r="AA3227">
        <v>0</v>
      </c>
    </row>
    <row r="3228" spans="1:27" ht="15" customHeight="1" x14ac:dyDescent="0.25">
      <c r="A3228" s="37" t="str">
        <f t="shared" si="150"/>
        <v>LEINNFIgnore</v>
      </c>
      <c r="B3228" s="37" t="str">
        <f>VLOOKUP(L3228,Mapping!D:F,3,0)</f>
        <v>Ignore</v>
      </c>
      <c r="C3228" s="37" t="str">
        <f>VLOOKUP(L3228,Mapping!D:G,4,0)</f>
        <v>Ignore</v>
      </c>
      <c r="D3228" s="38">
        <f t="shared" si="151"/>
        <v>0</v>
      </c>
      <c r="E3228" s="38">
        <f t="shared" si="152"/>
        <v>-1E-3</v>
      </c>
      <c r="F3228" s="37" t="str">
        <f>VLOOKUP(L3228,Mapping!D:H,5,0)</f>
        <v>AUM</v>
      </c>
      <c r="G3228" t="s">
        <v>562</v>
      </c>
      <c r="H3228" t="s">
        <v>346</v>
      </c>
      <c r="I3228" t="s">
        <v>1421</v>
      </c>
      <c r="J3228">
        <v>140000</v>
      </c>
      <c r="K3228" t="s">
        <v>579</v>
      </c>
      <c r="L3228">
        <v>140101</v>
      </c>
      <c r="M3228">
        <v>0</v>
      </c>
      <c r="N3228" t="s">
        <v>1209</v>
      </c>
      <c r="O3228" t="s">
        <v>565</v>
      </c>
      <c r="P3228">
        <v>-10000</v>
      </c>
      <c r="Q3228">
        <v>0</v>
      </c>
      <c r="R3228">
        <v>0</v>
      </c>
      <c r="S3228">
        <v>0</v>
      </c>
      <c r="T3228">
        <v>-10000</v>
      </c>
      <c r="U3228">
        <v>0</v>
      </c>
      <c r="V3228">
        <v>-10000</v>
      </c>
      <c r="W3228">
        <v>0</v>
      </c>
      <c r="X3228">
        <v>0</v>
      </c>
      <c r="Y3228">
        <v>0</v>
      </c>
      <c r="Z3228">
        <v>-10000</v>
      </c>
      <c r="AA3228">
        <v>0</v>
      </c>
    </row>
    <row r="3229" spans="1:27" ht="15" customHeight="1" x14ac:dyDescent="0.25">
      <c r="A3229" s="37" t="str">
        <f t="shared" si="150"/>
        <v>LEINNFIgnore</v>
      </c>
      <c r="B3229" s="37" t="str">
        <f>VLOOKUP(L3229,Mapping!D:F,3,0)</f>
        <v>Ignore</v>
      </c>
      <c r="C3229" s="37" t="str">
        <f>VLOOKUP(L3229,Mapping!D:G,4,0)</f>
        <v>Ignore</v>
      </c>
      <c r="D3229" s="38">
        <f t="shared" si="151"/>
        <v>0</v>
      </c>
      <c r="E3229" s="38">
        <f t="shared" si="152"/>
        <v>-5.0000000000000001E-4</v>
      </c>
      <c r="F3229" s="37" t="str">
        <f>VLOOKUP(L3229,Mapping!D:H,5,0)</f>
        <v>AUM</v>
      </c>
      <c r="G3229" t="s">
        <v>562</v>
      </c>
      <c r="H3229" t="s">
        <v>346</v>
      </c>
      <c r="I3229" t="s">
        <v>1421</v>
      </c>
      <c r="J3229">
        <v>140000</v>
      </c>
      <c r="K3229" t="s">
        <v>579</v>
      </c>
      <c r="L3229">
        <v>140311</v>
      </c>
      <c r="M3229">
        <v>0</v>
      </c>
      <c r="N3229" t="s">
        <v>1201</v>
      </c>
      <c r="O3229" t="s">
        <v>565</v>
      </c>
      <c r="P3229">
        <v>-5000</v>
      </c>
      <c r="Q3229">
        <v>0</v>
      </c>
      <c r="R3229">
        <v>0</v>
      </c>
      <c r="S3229">
        <v>0</v>
      </c>
      <c r="T3229">
        <v>-5000</v>
      </c>
      <c r="U3229">
        <v>0</v>
      </c>
      <c r="V3229">
        <v>-5000</v>
      </c>
      <c r="W3229">
        <v>0</v>
      </c>
      <c r="X3229">
        <v>0</v>
      </c>
      <c r="Y3229">
        <v>0</v>
      </c>
      <c r="Z3229">
        <v>-5000</v>
      </c>
      <c r="AA3229">
        <v>0</v>
      </c>
    </row>
    <row r="3230" spans="1:27" ht="15" customHeight="1" x14ac:dyDescent="0.25">
      <c r="A3230" s="37" t="str">
        <f t="shared" si="150"/>
        <v>LEINNFIgnore</v>
      </c>
      <c r="B3230" s="37" t="str">
        <f>VLOOKUP(L3230,Mapping!D:F,3,0)</f>
        <v>Ignore</v>
      </c>
      <c r="C3230" s="37" t="str">
        <f>VLOOKUP(L3230,Mapping!D:G,4,0)</f>
        <v>Ignore</v>
      </c>
      <c r="D3230" s="38">
        <f t="shared" si="151"/>
        <v>7.5204126999999996E-2</v>
      </c>
      <c r="E3230" s="38">
        <f t="shared" si="152"/>
        <v>-2.0132337E-2</v>
      </c>
      <c r="F3230" s="37" t="str">
        <f>VLOOKUP(L3230,Mapping!D:H,5,0)</f>
        <v>AUM</v>
      </c>
      <c r="G3230" t="s">
        <v>562</v>
      </c>
      <c r="H3230" t="s">
        <v>346</v>
      </c>
      <c r="I3230" t="s">
        <v>1421</v>
      </c>
      <c r="J3230">
        <v>140000</v>
      </c>
      <c r="K3230" t="s">
        <v>579</v>
      </c>
      <c r="L3230">
        <v>140500</v>
      </c>
      <c r="M3230">
        <v>0</v>
      </c>
      <c r="N3230" t="s">
        <v>584</v>
      </c>
      <c r="O3230" t="s">
        <v>565</v>
      </c>
      <c r="P3230">
        <v>-953364.64</v>
      </c>
      <c r="Q3230">
        <v>0</v>
      </c>
      <c r="R3230">
        <v>0</v>
      </c>
      <c r="S3230">
        <v>752041.27</v>
      </c>
      <c r="T3230">
        <v>-201323.37</v>
      </c>
      <c r="U3230">
        <v>0</v>
      </c>
      <c r="V3230">
        <v>-953364.64</v>
      </c>
      <c r="W3230">
        <v>0</v>
      </c>
      <c r="X3230">
        <v>0</v>
      </c>
      <c r="Y3230">
        <v>752041.27</v>
      </c>
      <c r="Z3230">
        <v>-201323.37</v>
      </c>
      <c r="AA3230">
        <v>0</v>
      </c>
    </row>
    <row r="3231" spans="1:27" ht="15" customHeight="1" x14ac:dyDescent="0.25">
      <c r="A3231" s="37" t="str">
        <f t="shared" si="150"/>
        <v>LEINNFIgnore</v>
      </c>
      <c r="B3231" s="37" t="str">
        <f>VLOOKUP(L3231,Mapping!D:F,3,0)</f>
        <v>Ignore</v>
      </c>
      <c r="C3231" s="37" t="str">
        <f>VLOOKUP(L3231,Mapping!D:G,4,0)</f>
        <v>Ignore</v>
      </c>
      <c r="D3231" s="38">
        <f t="shared" si="151"/>
        <v>-2.3552623000000002E-2</v>
      </c>
      <c r="E3231" s="38">
        <f t="shared" si="152"/>
        <v>-0.266875064</v>
      </c>
      <c r="F3231" s="37" t="str">
        <f>VLOOKUP(L3231,Mapping!D:H,5,0)</f>
        <v>AUM</v>
      </c>
      <c r="G3231" t="s">
        <v>562</v>
      </c>
      <c r="H3231" t="s">
        <v>346</v>
      </c>
      <c r="I3231" t="s">
        <v>1421</v>
      </c>
      <c r="J3231">
        <v>140000</v>
      </c>
      <c r="K3231" t="s">
        <v>579</v>
      </c>
      <c r="L3231">
        <v>140551</v>
      </c>
      <c r="M3231">
        <v>0</v>
      </c>
      <c r="N3231" t="s">
        <v>926</v>
      </c>
      <c r="O3231" t="s">
        <v>565</v>
      </c>
      <c r="P3231">
        <v>-2433224.41</v>
      </c>
      <c r="Q3231">
        <v>0</v>
      </c>
      <c r="R3231">
        <v>-235526.23</v>
      </c>
      <c r="S3231">
        <v>0</v>
      </c>
      <c r="T3231">
        <v>-2668750.64</v>
      </c>
      <c r="U3231">
        <v>0</v>
      </c>
      <c r="V3231">
        <v>-2433224.41</v>
      </c>
      <c r="W3231">
        <v>0</v>
      </c>
      <c r="X3231">
        <v>-235526.23</v>
      </c>
      <c r="Y3231">
        <v>0</v>
      </c>
      <c r="Z3231">
        <v>-2668750.64</v>
      </c>
      <c r="AA3231">
        <v>0</v>
      </c>
    </row>
    <row r="3232" spans="1:27" ht="15" customHeight="1" x14ac:dyDescent="0.25">
      <c r="A3232" s="37" t="str">
        <f t="shared" si="150"/>
        <v>LEINNFIgnore</v>
      </c>
      <c r="B3232" s="37" t="str">
        <f>VLOOKUP(L3232,Mapping!D:F,3,0)</f>
        <v>Ignore</v>
      </c>
      <c r="C3232" s="37" t="str">
        <f>VLOOKUP(L3232,Mapping!D:G,4,0)</f>
        <v>Ignore</v>
      </c>
      <c r="D3232" s="38">
        <f t="shared" si="151"/>
        <v>-7.2876199999999999E-4</v>
      </c>
      <c r="E3232" s="38">
        <f t="shared" si="152"/>
        <v>-1.036887E-3</v>
      </c>
      <c r="F3232" s="37" t="str">
        <f>VLOOKUP(L3232,Mapping!D:H,5,0)</f>
        <v>AUM</v>
      </c>
      <c r="G3232" t="s">
        <v>562</v>
      </c>
      <c r="H3232" t="s">
        <v>346</v>
      </c>
      <c r="I3232" t="s">
        <v>1421</v>
      </c>
      <c r="J3232">
        <v>152000</v>
      </c>
      <c r="K3232" t="s">
        <v>585</v>
      </c>
      <c r="L3232">
        <v>152248</v>
      </c>
      <c r="M3232">
        <v>0</v>
      </c>
      <c r="N3232" t="s">
        <v>590</v>
      </c>
      <c r="O3232" t="s">
        <v>565</v>
      </c>
      <c r="P3232">
        <v>-3081.25</v>
      </c>
      <c r="Q3232">
        <v>0</v>
      </c>
      <c r="R3232">
        <v>-7287.62</v>
      </c>
      <c r="S3232">
        <v>0</v>
      </c>
      <c r="T3232">
        <v>-10368.870000000001</v>
      </c>
      <c r="U3232">
        <v>0</v>
      </c>
      <c r="V3232">
        <v>-3081.25</v>
      </c>
      <c r="W3232">
        <v>0</v>
      </c>
      <c r="X3232">
        <v>-7287.62</v>
      </c>
      <c r="Y3232">
        <v>0</v>
      </c>
      <c r="Z3232">
        <v>-10368.870000000001</v>
      </c>
      <c r="AA3232">
        <v>0</v>
      </c>
    </row>
    <row r="3233" spans="1:27" ht="15" customHeight="1" x14ac:dyDescent="0.25">
      <c r="A3233" s="37" t="str">
        <f t="shared" si="150"/>
        <v>LEINNFIgnore</v>
      </c>
      <c r="B3233" s="37" t="str">
        <f>VLOOKUP(L3233,Mapping!D:F,3,0)</f>
        <v>Ignore</v>
      </c>
      <c r="C3233" s="37" t="str">
        <f>VLOOKUP(L3233,Mapping!D:G,4,0)</f>
        <v>Ignore</v>
      </c>
      <c r="D3233" s="38">
        <f t="shared" si="151"/>
        <v>32.401252082999996</v>
      </c>
      <c r="E3233" s="38">
        <f t="shared" si="152"/>
        <v>-55.705351925000002</v>
      </c>
      <c r="F3233" s="37" t="str">
        <f>VLOOKUP(L3233,Mapping!D:H,5,0)</f>
        <v>AUM</v>
      </c>
      <c r="G3233" t="s">
        <v>562</v>
      </c>
      <c r="H3233" t="s">
        <v>346</v>
      </c>
      <c r="I3233" t="s">
        <v>1421</v>
      </c>
      <c r="J3233">
        <v>160000</v>
      </c>
      <c r="K3233" t="s">
        <v>591</v>
      </c>
      <c r="L3233">
        <v>161100</v>
      </c>
      <c r="M3233">
        <v>0</v>
      </c>
      <c r="N3233" t="s">
        <v>725</v>
      </c>
      <c r="O3233" t="s">
        <v>565</v>
      </c>
      <c r="P3233">
        <v>-881066040.08000004</v>
      </c>
      <c r="Q3233">
        <v>0</v>
      </c>
      <c r="R3233">
        <v>0</v>
      </c>
      <c r="S3233">
        <v>324012520.82999998</v>
      </c>
      <c r="T3233">
        <v>-557053519.25</v>
      </c>
      <c r="U3233">
        <v>0</v>
      </c>
      <c r="V3233">
        <v>-881066040.08000004</v>
      </c>
      <c r="W3233">
        <v>0</v>
      </c>
      <c r="X3233">
        <v>0</v>
      </c>
      <c r="Y3233">
        <v>324012520.82999998</v>
      </c>
      <c r="Z3233">
        <v>-557053519.25</v>
      </c>
      <c r="AA3233">
        <v>0</v>
      </c>
    </row>
    <row r="3234" spans="1:27" ht="15" customHeight="1" x14ac:dyDescent="0.25">
      <c r="A3234" s="37" t="str">
        <f t="shared" si="150"/>
        <v>LEINNFIgnore</v>
      </c>
      <c r="B3234" s="37" t="str">
        <f>VLOOKUP(L3234,Mapping!D:F,3,0)</f>
        <v>Ignore</v>
      </c>
      <c r="C3234" s="37" t="str">
        <f>VLOOKUP(L3234,Mapping!D:G,4,0)</f>
        <v>Ignore</v>
      </c>
      <c r="D3234" s="38">
        <f t="shared" si="151"/>
        <v>-9.0638999999999997E-5</v>
      </c>
      <c r="E3234" s="38">
        <f t="shared" si="152"/>
        <v>-1.60074E-3</v>
      </c>
      <c r="F3234" s="37" t="str">
        <f>VLOOKUP(L3234,Mapping!D:H,5,0)</f>
        <v>AUM</v>
      </c>
      <c r="G3234" t="s">
        <v>562</v>
      </c>
      <c r="H3234" t="s">
        <v>346</v>
      </c>
      <c r="I3234" t="s">
        <v>1421</v>
      </c>
      <c r="J3234">
        <v>212000</v>
      </c>
      <c r="K3234" t="s">
        <v>595</v>
      </c>
      <c r="L3234">
        <v>210123</v>
      </c>
      <c r="M3234">
        <v>0</v>
      </c>
      <c r="N3234" t="s">
        <v>1191</v>
      </c>
      <c r="O3234" t="s">
        <v>565</v>
      </c>
      <c r="P3234">
        <v>-15101.01</v>
      </c>
      <c r="Q3234">
        <v>0</v>
      </c>
      <c r="R3234">
        <v>-906.39</v>
      </c>
      <c r="S3234">
        <v>0</v>
      </c>
      <c r="T3234">
        <v>-16007.4</v>
      </c>
      <c r="U3234">
        <v>0</v>
      </c>
      <c r="V3234">
        <v>-15101.01</v>
      </c>
      <c r="W3234">
        <v>0</v>
      </c>
      <c r="X3234">
        <v>-906.39</v>
      </c>
      <c r="Y3234">
        <v>0</v>
      </c>
      <c r="Z3234">
        <v>-16007.4</v>
      </c>
      <c r="AA3234">
        <v>0</v>
      </c>
    </row>
    <row r="3235" spans="1:27" ht="15" customHeight="1" x14ac:dyDescent="0.25">
      <c r="A3235" s="37" t="str">
        <f t="shared" si="150"/>
        <v>LEINNFIgnore</v>
      </c>
      <c r="B3235" s="37" t="str">
        <f>VLOOKUP(L3235,Mapping!D:F,3,0)</f>
        <v>Ignore</v>
      </c>
      <c r="C3235" s="37" t="str">
        <f>VLOOKUP(L3235,Mapping!D:G,4,0)</f>
        <v>Ignore</v>
      </c>
      <c r="D3235" s="38">
        <f t="shared" si="151"/>
        <v>2.3552623000000002E-2</v>
      </c>
      <c r="E3235" s="38">
        <f t="shared" si="152"/>
        <v>0.266875064</v>
      </c>
      <c r="F3235" s="37" t="str">
        <f>VLOOKUP(L3235,Mapping!D:H,5,0)</f>
        <v>AUM</v>
      </c>
      <c r="G3235" t="s">
        <v>562</v>
      </c>
      <c r="H3235" t="s">
        <v>346</v>
      </c>
      <c r="I3235" t="s">
        <v>1421</v>
      </c>
      <c r="J3235">
        <v>212000</v>
      </c>
      <c r="K3235" t="s">
        <v>595</v>
      </c>
      <c r="L3235">
        <v>210168</v>
      </c>
      <c r="M3235">
        <v>0</v>
      </c>
      <c r="N3235" t="s">
        <v>927</v>
      </c>
      <c r="O3235" t="s">
        <v>565</v>
      </c>
      <c r="P3235">
        <v>0</v>
      </c>
      <c r="Q3235">
        <v>2433224.41</v>
      </c>
      <c r="R3235">
        <v>0</v>
      </c>
      <c r="S3235">
        <v>235526.23</v>
      </c>
      <c r="T3235">
        <v>0</v>
      </c>
      <c r="U3235">
        <v>2668750.64</v>
      </c>
      <c r="V3235">
        <v>0</v>
      </c>
      <c r="W3235">
        <v>2433224.41</v>
      </c>
      <c r="X3235">
        <v>0</v>
      </c>
      <c r="Y3235">
        <v>235526.23</v>
      </c>
      <c r="Z3235">
        <v>0</v>
      </c>
      <c r="AA3235">
        <v>2668750.64</v>
      </c>
    </row>
    <row r="3236" spans="1:27" ht="15" customHeight="1" x14ac:dyDescent="0.25">
      <c r="A3236" s="37" t="str">
        <f t="shared" si="150"/>
        <v>LEINNFIgnore</v>
      </c>
      <c r="B3236" s="37" t="str">
        <f>VLOOKUP(L3236,Mapping!D:F,3,0)</f>
        <v>Ignore</v>
      </c>
      <c r="C3236" s="37" t="str">
        <f>VLOOKUP(L3236,Mapping!D:G,4,0)</f>
        <v>Ignore</v>
      </c>
      <c r="D3236" s="38">
        <f t="shared" si="151"/>
        <v>5.9638007000000007E-2</v>
      </c>
      <c r="E3236" s="38">
        <f t="shared" si="152"/>
        <v>5.9638007000000007E-2</v>
      </c>
      <c r="F3236" s="37" t="str">
        <f>VLOOKUP(L3236,Mapping!D:H,5,0)</f>
        <v>AUM</v>
      </c>
      <c r="G3236" t="s">
        <v>562</v>
      </c>
      <c r="H3236" t="s">
        <v>346</v>
      </c>
      <c r="I3236" t="s">
        <v>1421</v>
      </c>
      <c r="J3236">
        <v>212000</v>
      </c>
      <c r="K3236" t="s">
        <v>595</v>
      </c>
      <c r="L3236">
        <v>211114</v>
      </c>
      <c r="M3236">
        <v>0</v>
      </c>
      <c r="N3236" t="s">
        <v>701</v>
      </c>
      <c r="O3236" t="s">
        <v>565</v>
      </c>
      <c r="P3236">
        <v>0</v>
      </c>
      <c r="Q3236">
        <v>0</v>
      </c>
      <c r="R3236">
        <v>0</v>
      </c>
      <c r="S3236">
        <v>596380.07000000007</v>
      </c>
      <c r="T3236">
        <v>0</v>
      </c>
      <c r="U3236">
        <v>596380.07000000007</v>
      </c>
      <c r="V3236">
        <v>0</v>
      </c>
      <c r="W3236">
        <v>0</v>
      </c>
      <c r="X3236">
        <v>0</v>
      </c>
      <c r="Y3236">
        <v>596380.07000000007</v>
      </c>
      <c r="Z3236">
        <v>0</v>
      </c>
      <c r="AA3236">
        <v>596380.07000000007</v>
      </c>
    </row>
    <row r="3237" spans="1:27" ht="15" customHeight="1" x14ac:dyDescent="0.25">
      <c r="A3237" s="37" t="str">
        <f t="shared" si="150"/>
        <v>LEINNFIgnore</v>
      </c>
      <c r="B3237" s="37" t="str">
        <f>VLOOKUP(L3237,Mapping!D:F,3,0)</f>
        <v>Ignore</v>
      </c>
      <c r="C3237" s="37" t="str">
        <f>VLOOKUP(L3237,Mapping!D:G,4,0)</f>
        <v>Ignore</v>
      </c>
      <c r="D3237" s="38">
        <f t="shared" si="151"/>
        <v>5.5208879999999998E-3</v>
      </c>
      <c r="E3237" s="38">
        <f t="shared" si="152"/>
        <v>5.5208820000000004E-3</v>
      </c>
      <c r="F3237" s="37" t="str">
        <f>VLOOKUP(L3237,Mapping!D:H,5,0)</f>
        <v>AUM</v>
      </c>
      <c r="G3237" t="s">
        <v>562</v>
      </c>
      <c r="H3237" t="s">
        <v>346</v>
      </c>
      <c r="I3237" t="s">
        <v>1421</v>
      </c>
      <c r="J3237">
        <v>212000</v>
      </c>
      <c r="K3237" t="s">
        <v>595</v>
      </c>
      <c r="L3237">
        <v>212101</v>
      </c>
      <c r="M3237">
        <v>0</v>
      </c>
      <c r="N3237" t="s">
        <v>598</v>
      </c>
      <c r="O3237" t="s">
        <v>565</v>
      </c>
      <c r="P3237">
        <v>-0.06</v>
      </c>
      <c r="Q3237">
        <v>0</v>
      </c>
      <c r="R3237">
        <v>0</v>
      </c>
      <c r="S3237">
        <v>55208.88</v>
      </c>
      <c r="T3237">
        <v>0</v>
      </c>
      <c r="U3237">
        <v>55208.82</v>
      </c>
      <c r="V3237">
        <v>-0.06</v>
      </c>
      <c r="W3237">
        <v>0</v>
      </c>
      <c r="X3237">
        <v>0</v>
      </c>
      <c r="Y3237">
        <v>55208.88</v>
      </c>
      <c r="Z3237">
        <v>0</v>
      </c>
      <c r="AA3237">
        <v>55208.82</v>
      </c>
    </row>
    <row r="3238" spans="1:27" ht="15" customHeight="1" x14ac:dyDescent="0.25">
      <c r="A3238" s="37" t="str">
        <f t="shared" si="150"/>
        <v>LEINNFIgnore</v>
      </c>
      <c r="B3238" s="37" t="str">
        <f>VLOOKUP(L3238,Mapping!D:F,3,0)</f>
        <v>Ignore</v>
      </c>
      <c r="C3238" s="37" t="str">
        <f>VLOOKUP(L3238,Mapping!D:G,4,0)</f>
        <v>Ignore</v>
      </c>
      <c r="D3238" s="38">
        <f t="shared" si="151"/>
        <v>7.2749999999999996E-4</v>
      </c>
      <c r="E3238" s="38">
        <f t="shared" si="152"/>
        <v>1.332628E-3</v>
      </c>
      <c r="F3238" s="37" t="str">
        <f>VLOOKUP(L3238,Mapping!D:H,5,0)</f>
        <v>AUM</v>
      </c>
      <c r="G3238" t="s">
        <v>562</v>
      </c>
      <c r="H3238" t="s">
        <v>346</v>
      </c>
      <c r="I3238" t="s">
        <v>1421</v>
      </c>
      <c r="J3238">
        <v>212000</v>
      </c>
      <c r="K3238" t="s">
        <v>595</v>
      </c>
      <c r="L3238">
        <v>212109</v>
      </c>
      <c r="M3238">
        <v>0</v>
      </c>
      <c r="N3238" t="s">
        <v>1291</v>
      </c>
      <c r="O3238" t="s">
        <v>565</v>
      </c>
      <c r="P3238">
        <v>0</v>
      </c>
      <c r="Q3238">
        <v>6051.28</v>
      </c>
      <c r="R3238">
        <v>0</v>
      </c>
      <c r="S3238">
        <v>7275</v>
      </c>
      <c r="T3238">
        <v>0</v>
      </c>
      <c r="U3238">
        <v>13326.28</v>
      </c>
      <c r="V3238">
        <v>0</v>
      </c>
      <c r="W3238">
        <v>6051.28</v>
      </c>
      <c r="X3238">
        <v>0</v>
      </c>
      <c r="Y3238">
        <v>7275</v>
      </c>
      <c r="Z3238">
        <v>0</v>
      </c>
      <c r="AA3238">
        <v>13326.28</v>
      </c>
    </row>
    <row r="3239" spans="1:27" ht="15" customHeight="1" x14ac:dyDescent="0.25">
      <c r="A3239" s="37" t="str">
        <f t="shared" si="150"/>
        <v>LEINNFIgnore</v>
      </c>
      <c r="B3239" s="37" t="str">
        <f>VLOOKUP(L3239,Mapping!D:F,3,0)</f>
        <v>Ignore</v>
      </c>
      <c r="C3239" s="37" t="str">
        <f>VLOOKUP(L3239,Mapping!D:G,4,0)</f>
        <v>Ignore</v>
      </c>
      <c r="D3239" s="38">
        <f t="shared" si="151"/>
        <v>-1.08E-7</v>
      </c>
      <c r="E3239" s="38">
        <f t="shared" si="152"/>
        <v>1.97E-7</v>
      </c>
      <c r="F3239" s="37" t="str">
        <f>VLOOKUP(L3239,Mapping!D:H,5,0)</f>
        <v>AUM</v>
      </c>
      <c r="G3239" t="s">
        <v>562</v>
      </c>
      <c r="H3239" t="s">
        <v>346</v>
      </c>
      <c r="I3239" t="s">
        <v>1421</v>
      </c>
      <c r="J3239">
        <v>212000</v>
      </c>
      <c r="K3239" t="s">
        <v>595</v>
      </c>
      <c r="L3239">
        <v>212112</v>
      </c>
      <c r="M3239">
        <v>0</v>
      </c>
      <c r="N3239" t="s">
        <v>599</v>
      </c>
      <c r="O3239" t="s">
        <v>565</v>
      </c>
      <c r="P3239">
        <v>0</v>
      </c>
      <c r="Q3239">
        <v>3.05</v>
      </c>
      <c r="R3239">
        <v>-1.08</v>
      </c>
      <c r="S3239">
        <v>0</v>
      </c>
      <c r="T3239">
        <v>0</v>
      </c>
      <c r="U3239">
        <v>1.97</v>
      </c>
      <c r="V3239">
        <v>0</v>
      </c>
      <c r="W3239">
        <v>3.05</v>
      </c>
      <c r="X3239">
        <v>-1.08</v>
      </c>
      <c r="Y3239">
        <v>0</v>
      </c>
      <c r="Z3239">
        <v>0</v>
      </c>
      <c r="AA3239">
        <v>1.97</v>
      </c>
    </row>
    <row r="3240" spans="1:27" ht="15" customHeight="1" x14ac:dyDescent="0.25">
      <c r="A3240" s="37" t="str">
        <f t="shared" si="150"/>
        <v>LEINNFIgnore</v>
      </c>
      <c r="B3240" s="37" t="str">
        <f>VLOOKUP(L3240,Mapping!D:F,3,0)</f>
        <v>Ignore</v>
      </c>
      <c r="C3240" s="37" t="str">
        <f>VLOOKUP(L3240,Mapping!D:G,4,0)</f>
        <v>Ignore</v>
      </c>
      <c r="D3240" s="38">
        <f t="shared" si="151"/>
        <v>-1.08E-7</v>
      </c>
      <c r="E3240" s="38">
        <f t="shared" si="152"/>
        <v>1.8300000000000001E-7</v>
      </c>
      <c r="F3240" s="37" t="str">
        <f>VLOOKUP(L3240,Mapping!D:H,5,0)</f>
        <v>AUM</v>
      </c>
      <c r="G3240" t="s">
        <v>562</v>
      </c>
      <c r="H3240" t="s">
        <v>346</v>
      </c>
      <c r="I3240" t="s">
        <v>1421</v>
      </c>
      <c r="J3240">
        <v>212000</v>
      </c>
      <c r="K3240" t="s">
        <v>595</v>
      </c>
      <c r="L3240">
        <v>212113</v>
      </c>
      <c r="M3240">
        <v>0</v>
      </c>
      <c r="N3240" t="s">
        <v>600</v>
      </c>
      <c r="O3240" t="s">
        <v>565</v>
      </c>
      <c r="P3240">
        <v>0</v>
      </c>
      <c r="Q3240">
        <v>2.91</v>
      </c>
      <c r="R3240">
        <v>-1.08</v>
      </c>
      <c r="S3240">
        <v>0</v>
      </c>
      <c r="T3240">
        <v>0</v>
      </c>
      <c r="U3240">
        <v>1.83</v>
      </c>
      <c r="V3240">
        <v>0</v>
      </c>
      <c r="W3240">
        <v>2.91</v>
      </c>
      <c r="X3240">
        <v>-1.08</v>
      </c>
      <c r="Y3240">
        <v>0</v>
      </c>
      <c r="Z3240">
        <v>0</v>
      </c>
      <c r="AA3240">
        <v>1.83</v>
      </c>
    </row>
    <row r="3241" spans="1:27" ht="15" customHeight="1" x14ac:dyDescent="0.25">
      <c r="A3241" s="37" t="str">
        <f t="shared" si="150"/>
        <v>LEINNFIgnore</v>
      </c>
      <c r="B3241" s="37" t="str">
        <f>VLOOKUP(L3241,Mapping!D:F,3,0)</f>
        <v>Ignore</v>
      </c>
      <c r="C3241" s="37" t="str">
        <f>VLOOKUP(L3241,Mapping!D:G,4,0)</f>
        <v>Ignore</v>
      </c>
      <c r="D3241" s="38">
        <f t="shared" si="151"/>
        <v>4.7199999999999999E-7</v>
      </c>
      <c r="E3241" s="38">
        <f t="shared" si="152"/>
        <v>4.0300000000000004E-6</v>
      </c>
      <c r="F3241" s="37" t="str">
        <f>VLOOKUP(L3241,Mapping!D:H,5,0)</f>
        <v>AUM</v>
      </c>
      <c r="G3241" t="s">
        <v>562</v>
      </c>
      <c r="H3241" t="s">
        <v>346</v>
      </c>
      <c r="I3241" t="s">
        <v>1421</v>
      </c>
      <c r="J3241">
        <v>212000</v>
      </c>
      <c r="K3241" t="s">
        <v>595</v>
      </c>
      <c r="L3241">
        <v>212114</v>
      </c>
      <c r="M3241">
        <v>0</v>
      </c>
      <c r="N3241" t="s">
        <v>601</v>
      </c>
      <c r="O3241" t="s">
        <v>565</v>
      </c>
      <c r="P3241">
        <v>0</v>
      </c>
      <c r="Q3241">
        <v>35.58</v>
      </c>
      <c r="R3241">
        <v>0</v>
      </c>
      <c r="S3241">
        <v>4.72</v>
      </c>
      <c r="T3241">
        <v>0</v>
      </c>
      <c r="U3241">
        <v>40.300000000000004</v>
      </c>
      <c r="V3241">
        <v>0</v>
      </c>
      <c r="W3241">
        <v>35.58</v>
      </c>
      <c r="X3241">
        <v>0</v>
      </c>
      <c r="Y3241">
        <v>4.72</v>
      </c>
      <c r="Z3241">
        <v>0</v>
      </c>
      <c r="AA3241">
        <v>40.300000000000004</v>
      </c>
    </row>
    <row r="3242" spans="1:27" ht="15" customHeight="1" x14ac:dyDescent="0.25">
      <c r="A3242" s="37" t="str">
        <f t="shared" si="150"/>
        <v>LEINNFIgnore</v>
      </c>
      <c r="B3242" s="37" t="str">
        <f>VLOOKUP(L3242,Mapping!D:F,3,0)</f>
        <v>Ignore</v>
      </c>
      <c r="C3242" s="37" t="str">
        <f>VLOOKUP(L3242,Mapping!D:G,4,0)</f>
        <v>Ignore</v>
      </c>
      <c r="D3242" s="38">
        <f t="shared" si="151"/>
        <v>6.7308000000000005E-4</v>
      </c>
      <c r="E3242" s="38">
        <f t="shared" si="152"/>
        <v>6.9682100000000003E-4</v>
      </c>
      <c r="F3242" s="37" t="str">
        <f>VLOOKUP(L3242,Mapping!D:H,5,0)</f>
        <v>AUM</v>
      </c>
      <c r="G3242" t="s">
        <v>562</v>
      </c>
      <c r="H3242" t="s">
        <v>346</v>
      </c>
      <c r="I3242" t="s">
        <v>1421</v>
      </c>
      <c r="J3242">
        <v>212000</v>
      </c>
      <c r="K3242" t="s">
        <v>595</v>
      </c>
      <c r="L3242">
        <v>212117</v>
      </c>
      <c r="M3242">
        <v>0</v>
      </c>
      <c r="N3242" t="s">
        <v>865</v>
      </c>
      <c r="O3242" t="s">
        <v>565</v>
      </c>
      <c r="P3242">
        <v>0</v>
      </c>
      <c r="Q3242">
        <v>237.41</v>
      </c>
      <c r="R3242">
        <v>0</v>
      </c>
      <c r="S3242">
        <v>6730.8</v>
      </c>
      <c r="T3242">
        <v>0</v>
      </c>
      <c r="U3242">
        <v>6968.21</v>
      </c>
      <c r="V3242">
        <v>0</v>
      </c>
      <c r="W3242">
        <v>237.41</v>
      </c>
      <c r="X3242">
        <v>0</v>
      </c>
      <c r="Y3242">
        <v>6730.8</v>
      </c>
      <c r="Z3242">
        <v>0</v>
      </c>
      <c r="AA3242">
        <v>6968.21</v>
      </c>
    </row>
    <row r="3243" spans="1:27" ht="15" customHeight="1" x14ac:dyDescent="0.25">
      <c r="A3243" s="37" t="str">
        <f t="shared" si="150"/>
        <v>LEINNFIgnore</v>
      </c>
      <c r="B3243" s="37" t="str">
        <f>VLOOKUP(L3243,Mapping!D:F,3,0)</f>
        <v>Ignore</v>
      </c>
      <c r="C3243" s="37" t="str">
        <f>VLOOKUP(L3243,Mapping!D:G,4,0)</f>
        <v>Ignore</v>
      </c>
      <c r="D3243" s="38">
        <f t="shared" si="151"/>
        <v>0.18612537500000001</v>
      </c>
      <c r="E3243" s="38">
        <f t="shared" si="152"/>
        <v>0.23665526099999998</v>
      </c>
      <c r="F3243" s="37" t="str">
        <f>VLOOKUP(L3243,Mapping!D:H,5,0)</f>
        <v>AUM</v>
      </c>
      <c r="G3243" t="s">
        <v>562</v>
      </c>
      <c r="H3243" t="s">
        <v>346</v>
      </c>
      <c r="I3243" t="s">
        <v>1421</v>
      </c>
      <c r="J3243">
        <v>212000</v>
      </c>
      <c r="K3243" t="s">
        <v>595</v>
      </c>
      <c r="L3243">
        <v>212121</v>
      </c>
      <c r="M3243">
        <v>0</v>
      </c>
      <c r="N3243" t="s">
        <v>602</v>
      </c>
      <c r="O3243" t="s">
        <v>565</v>
      </c>
      <c r="P3243">
        <v>0</v>
      </c>
      <c r="Q3243">
        <v>505298.86</v>
      </c>
      <c r="R3243">
        <v>0</v>
      </c>
      <c r="S3243">
        <v>1861253.75</v>
      </c>
      <c r="T3243">
        <v>0</v>
      </c>
      <c r="U3243">
        <v>2366552.61</v>
      </c>
      <c r="V3243">
        <v>0</v>
      </c>
      <c r="W3243">
        <v>505298.86</v>
      </c>
      <c r="X3243">
        <v>0</v>
      </c>
      <c r="Y3243">
        <v>1861253.75</v>
      </c>
      <c r="Z3243">
        <v>0</v>
      </c>
      <c r="AA3243">
        <v>2366552.61</v>
      </c>
    </row>
    <row r="3244" spans="1:27" ht="15" customHeight="1" x14ac:dyDescent="0.25">
      <c r="A3244" s="37" t="str">
        <f t="shared" si="150"/>
        <v>LEINNFIgnore</v>
      </c>
      <c r="B3244" s="37" t="str">
        <f>VLOOKUP(L3244,Mapping!D:F,3,0)</f>
        <v>Ignore</v>
      </c>
      <c r="C3244" s="37" t="str">
        <f>VLOOKUP(L3244,Mapping!D:G,4,0)</f>
        <v>Ignore</v>
      </c>
      <c r="D3244" s="38">
        <f t="shared" si="151"/>
        <v>-0.33194259500000001</v>
      </c>
      <c r="E3244" s="38">
        <f t="shared" si="152"/>
        <v>7.726134E-3</v>
      </c>
      <c r="F3244" s="37" t="str">
        <f>VLOOKUP(L3244,Mapping!D:H,5,0)</f>
        <v>AUM</v>
      </c>
      <c r="G3244" t="s">
        <v>562</v>
      </c>
      <c r="H3244" t="s">
        <v>346</v>
      </c>
      <c r="I3244" t="s">
        <v>1421</v>
      </c>
      <c r="J3244">
        <v>212000</v>
      </c>
      <c r="K3244" t="s">
        <v>595</v>
      </c>
      <c r="L3244">
        <v>212124</v>
      </c>
      <c r="M3244">
        <v>0</v>
      </c>
      <c r="N3244" t="s">
        <v>603</v>
      </c>
      <c r="O3244" t="s">
        <v>565</v>
      </c>
      <c r="P3244">
        <v>0</v>
      </c>
      <c r="Q3244">
        <v>3396687.29</v>
      </c>
      <c r="R3244">
        <v>-3319425.95</v>
      </c>
      <c r="S3244">
        <v>0</v>
      </c>
      <c r="T3244">
        <v>0</v>
      </c>
      <c r="U3244">
        <v>77261.34</v>
      </c>
      <c r="V3244">
        <v>0</v>
      </c>
      <c r="W3244">
        <v>3396687.29</v>
      </c>
      <c r="X3244">
        <v>-3319425.95</v>
      </c>
      <c r="Y3244">
        <v>0</v>
      </c>
      <c r="Z3244">
        <v>0</v>
      </c>
      <c r="AA3244">
        <v>77261.34</v>
      </c>
    </row>
    <row r="3245" spans="1:27" ht="15" customHeight="1" x14ac:dyDescent="0.25">
      <c r="A3245" s="37" t="str">
        <f t="shared" si="150"/>
        <v>LEINNFIgnore</v>
      </c>
      <c r="B3245" s="37" t="str">
        <f>VLOOKUP(L3245,Mapping!D:F,3,0)</f>
        <v>Ignore</v>
      </c>
      <c r="C3245" s="37" t="str">
        <f>VLOOKUP(L3245,Mapping!D:G,4,0)</f>
        <v>Ignore</v>
      </c>
      <c r="D3245" s="38">
        <f t="shared" si="151"/>
        <v>5.8491599999999999E-4</v>
      </c>
      <c r="E3245" s="38">
        <f t="shared" si="152"/>
        <v>5.7782099999999996E-4</v>
      </c>
      <c r="F3245" s="37" t="str">
        <f>VLOOKUP(L3245,Mapping!D:H,5,0)</f>
        <v>AUM</v>
      </c>
      <c r="G3245" t="s">
        <v>562</v>
      </c>
      <c r="H3245" t="s">
        <v>346</v>
      </c>
      <c r="I3245" t="s">
        <v>1421</v>
      </c>
      <c r="J3245">
        <v>212000</v>
      </c>
      <c r="K3245" t="s">
        <v>595</v>
      </c>
      <c r="L3245">
        <v>212132</v>
      </c>
      <c r="M3245">
        <v>0</v>
      </c>
      <c r="N3245" t="s">
        <v>1192</v>
      </c>
      <c r="O3245" t="s">
        <v>565</v>
      </c>
      <c r="P3245">
        <v>-70.95</v>
      </c>
      <c r="Q3245">
        <v>0</v>
      </c>
      <c r="R3245">
        <v>0</v>
      </c>
      <c r="S3245">
        <v>5849.16</v>
      </c>
      <c r="T3245">
        <v>0</v>
      </c>
      <c r="U3245">
        <v>5778.21</v>
      </c>
      <c r="V3245">
        <v>-70.95</v>
      </c>
      <c r="W3245">
        <v>0</v>
      </c>
      <c r="X3245">
        <v>0</v>
      </c>
      <c r="Y3245">
        <v>5849.16</v>
      </c>
      <c r="Z3245">
        <v>0</v>
      </c>
      <c r="AA3245">
        <v>5778.21</v>
      </c>
    </row>
    <row r="3246" spans="1:27" ht="15" customHeight="1" x14ac:dyDescent="0.25">
      <c r="A3246" s="37" t="str">
        <f t="shared" si="150"/>
        <v>LEINNFIgnore</v>
      </c>
      <c r="B3246" s="37" t="str">
        <f>VLOOKUP(L3246,Mapping!D:F,3,0)</f>
        <v>Ignore</v>
      </c>
      <c r="C3246" s="37" t="str">
        <f>VLOOKUP(L3246,Mapping!D:G,4,0)</f>
        <v>Ignore</v>
      </c>
      <c r="D3246" s="38">
        <f t="shared" si="151"/>
        <v>1.1075512510000001</v>
      </c>
      <c r="E3246" s="38">
        <f t="shared" si="152"/>
        <v>1.1075512510000001</v>
      </c>
      <c r="F3246" s="37" t="str">
        <f>VLOOKUP(L3246,Mapping!D:H,5,0)</f>
        <v>AUM</v>
      </c>
      <c r="G3246" t="s">
        <v>562</v>
      </c>
      <c r="H3246" t="s">
        <v>346</v>
      </c>
      <c r="I3246" t="s">
        <v>1421</v>
      </c>
      <c r="J3246">
        <v>212000</v>
      </c>
      <c r="K3246" t="s">
        <v>595</v>
      </c>
      <c r="L3246">
        <v>212150</v>
      </c>
      <c r="M3246">
        <v>0</v>
      </c>
      <c r="N3246" t="s">
        <v>821</v>
      </c>
      <c r="O3246" t="s">
        <v>565</v>
      </c>
      <c r="P3246">
        <v>0</v>
      </c>
      <c r="Q3246">
        <v>0</v>
      </c>
      <c r="R3246">
        <v>0</v>
      </c>
      <c r="S3246">
        <v>11075512.51</v>
      </c>
      <c r="T3246">
        <v>0</v>
      </c>
      <c r="U3246">
        <v>11075512.51</v>
      </c>
      <c r="V3246">
        <v>0</v>
      </c>
      <c r="W3246">
        <v>0</v>
      </c>
      <c r="X3246">
        <v>0</v>
      </c>
      <c r="Y3246">
        <v>11075512.51</v>
      </c>
      <c r="Z3246">
        <v>0</v>
      </c>
      <c r="AA3246">
        <v>11075512.51</v>
      </c>
    </row>
    <row r="3247" spans="1:27" ht="15" customHeight="1" x14ac:dyDescent="0.25">
      <c r="A3247" s="37" t="str">
        <f t="shared" si="150"/>
        <v>LEINNFIgnore</v>
      </c>
      <c r="B3247" s="37" t="str">
        <f>VLOOKUP(L3247,Mapping!D:F,3,0)</f>
        <v>Ignore</v>
      </c>
      <c r="C3247" s="37" t="str">
        <f>VLOOKUP(L3247,Mapping!D:G,4,0)</f>
        <v>Ignore</v>
      </c>
      <c r="D3247" s="38">
        <f t="shared" si="151"/>
        <v>2.2540799999999999E-3</v>
      </c>
      <c r="E3247" s="38">
        <f t="shared" si="152"/>
        <v>2.752689E-3</v>
      </c>
      <c r="F3247" s="37" t="str">
        <f>VLOOKUP(L3247,Mapping!D:H,5,0)</f>
        <v>AUM</v>
      </c>
      <c r="G3247" t="s">
        <v>562</v>
      </c>
      <c r="H3247" t="s">
        <v>346</v>
      </c>
      <c r="I3247" t="s">
        <v>1421</v>
      </c>
      <c r="J3247">
        <v>212000</v>
      </c>
      <c r="K3247" t="s">
        <v>595</v>
      </c>
      <c r="L3247">
        <v>212185</v>
      </c>
      <c r="M3247">
        <v>0</v>
      </c>
      <c r="N3247" t="s">
        <v>928</v>
      </c>
      <c r="O3247" t="s">
        <v>565</v>
      </c>
      <c r="P3247">
        <v>0</v>
      </c>
      <c r="Q3247">
        <v>4986.09</v>
      </c>
      <c r="R3247">
        <v>0</v>
      </c>
      <c r="S3247">
        <v>22540.799999999999</v>
      </c>
      <c r="T3247">
        <v>0</v>
      </c>
      <c r="U3247">
        <v>27526.89</v>
      </c>
      <c r="V3247">
        <v>0</v>
      </c>
      <c r="W3247">
        <v>4986.09</v>
      </c>
      <c r="X3247">
        <v>0</v>
      </c>
      <c r="Y3247">
        <v>22540.799999999999</v>
      </c>
      <c r="Z3247">
        <v>0</v>
      </c>
      <c r="AA3247">
        <v>27526.89</v>
      </c>
    </row>
    <row r="3248" spans="1:27" ht="15" customHeight="1" x14ac:dyDescent="0.25">
      <c r="A3248" s="37" t="str">
        <f t="shared" si="150"/>
        <v>LEINNFIgnore</v>
      </c>
      <c r="B3248" s="37" t="str">
        <f>VLOOKUP(L3248,Mapping!D:F,3,0)</f>
        <v>Ignore</v>
      </c>
      <c r="C3248" s="37" t="str">
        <f>VLOOKUP(L3248,Mapping!D:G,4,0)</f>
        <v>Ignore</v>
      </c>
      <c r="D3248" s="38">
        <f t="shared" si="151"/>
        <v>2.7164099999999998E-4</v>
      </c>
      <c r="E3248" s="38">
        <f t="shared" si="152"/>
        <v>2.8244099999999997E-4</v>
      </c>
      <c r="F3248" s="37" t="str">
        <f>VLOOKUP(L3248,Mapping!D:H,5,0)</f>
        <v>AUM</v>
      </c>
      <c r="G3248" t="s">
        <v>562</v>
      </c>
      <c r="H3248" t="s">
        <v>346</v>
      </c>
      <c r="I3248" t="s">
        <v>1421</v>
      </c>
      <c r="J3248">
        <v>212000</v>
      </c>
      <c r="K3248" t="s">
        <v>595</v>
      </c>
      <c r="L3248">
        <v>212186</v>
      </c>
      <c r="M3248">
        <v>0</v>
      </c>
      <c r="N3248" t="s">
        <v>1377</v>
      </c>
      <c r="O3248" t="s">
        <v>565</v>
      </c>
      <c r="P3248">
        <v>0</v>
      </c>
      <c r="Q3248">
        <v>108</v>
      </c>
      <c r="R3248">
        <v>0</v>
      </c>
      <c r="S3248">
        <v>2716.41</v>
      </c>
      <c r="T3248">
        <v>0</v>
      </c>
      <c r="U3248">
        <v>2824.41</v>
      </c>
      <c r="V3248">
        <v>0</v>
      </c>
      <c r="W3248">
        <v>108</v>
      </c>
      <c r="X3248">
        <v>0</v>
      </c>
      <c r="Y3248">
        <v>2716.41</v>
      </c>
      <c r="Z3248">
        <v>0</v>
      </c>
      <c r="AA3248">
        <v>2824.41</v>
      </c>
    </row>
    <row r="3249" spans="1:27" ht="15" customHeight="1" x14ac:dyDescent="0.25">
      <c r="A3249" s="37" t="str">
        <f t="shared" si="150"/>
        <v>LEINNFIgnore</v>
      </c>
      <c r="B3249" s="37" t="str">
        <f>VLOOKUP(L3249,Mapping!D:F,3,0)</f>
        <v>Ignore</v>
      </c>
      <c r="C3249" s="37" t="str">
        <f>VLOOKUP(L3249,Mapping!D:G,4,0)</f>
        <v>Ignore</v>
      </c>
      <c r="D3249" s="38">
        <f t="shared" si="151"/>
        <v>3.4360892999999997E-2</v>
      </c>
      <c r="E3249" s="38">
        <f t="shared" si="152"/>
        <v>3.4819196999999996E-2</v>
      </c>
      <c r="F3249" s="37" t="str">
        <f>VLOOKUP(L3249,Mapping!D:H,5,0)</f>
        <v>AUM</v>
      </c>
      <c r="G3249" t="s">
        <v>562</v>
      </c>
      <c r="H3249" t="s">
        <v>346</v>
      </c>
      <c r="I3249" t="s">
        <v>1421</v>
      </c>
      <c r="J3249">
        <v>212000</v>
      </c>
      <c r="K3249" t="s">
        <v>595</v>
      </c>
      <c r="L3249">
        <v>212187</v>
      </c>
      <c r="M3249">
        <v>0</v>
      </c>
      <c r="N3249" t="s">
        <v>1023</v>
      </c>
      <c r="O3249" t="s">
        <v>565</v>
      </c>
      <c r="P3249">
        <v>0</v>
      </c>
      <c r="Q3249">
        <v>4583.04</v>
      </c>
      <c r="R3249">
        <v>0</v>
      </c>
      <c r="S3249">
        <v>343608.93</v>
      </c>
      <c r="T3249">
        <v>0</v>
      </c>
      <c r="U3249">
        <v>348191.97</v>
      </c>
      <c r="V3249">
        <v>0</v>
      </c>
      <c r="W3249">
        <v>4583.04</v>
      </c>
      <c r="X3249">
        <v>0</v>
      </c>
      <c r="Y3249">
        <v>343608.93</v>
      </c>
      <c r="Z3249">
        <v>0</v>
      </c>
      <c r="AA3249">
        <v>348191.97</v>
      </c>
    </row>
    <row r="3250" spans="1:27" ht="15" customHeight="1" x14ac:dyDescent="0.25">
      <c r="A3250" s="37" t="str">
        <f t="shared" si="150"/>
        <v>LEINNFIgnore</v>
      </c>
      <c r="B3250" s="37" t="str">
        <f>VLOOKUP(L3250,Mapping!D:F,3,0)</f>
        <v>Ignore</v>
      </c>
      <c r="C3250" s="37" t="str">
        <f>VLOOKUP(L3250,Mapping!D:G,4,0)</f>
        <v>Ignore</v>
      </c>
      <c r="D3250" s="38">
        <f t="shared" si="151"/>
        <v>1.5760199999999999E-4</v>
      </c>
      <c r="E3250" s="38">
        <f t="shared" si="152"/>
        <v>1.5990000000000001E-4</v>
      </c>
      <c r="F3250" s="37" t="str">
        <f>VLOOKUP(L3250,Mapping!D:H,5,0)</f>
        <v>AUM</v>
      </c>
      <c r="G3250" t="s">
        <v>562</v>
      </c>
      <c r="H3250" t="s">
        <v>346</v>
      </c>
      <c r="I3250" t="s">
        <v>1421</v>
      </c>
      <c r="J3250">
        <v>212000</v>
      </c>
      <c r="K3250" t="s">
        <v>595</v>
      </c>
      <c r="L3250">
        <v>212191</v>
      </c>
      <c r="M3250">
        <v>0</v>
      </c>
      <c r="N3250" t="s">
        <v>1193</v>
      </c>
      <c r="O3250" t="s">
        <v>565</v>
      </c>
      <c r="P3250">
        <v>0</v>
      </c>
      <c r="Q3250">
        <v>22.98</v>
      </c>
      <c r="R3250">
        <v>0</v>
      </c>
      <c r="S3250">
        <v>1576.02</v>
      </c>
      <c r="T3250">
        <v>0</v>
      </c>
      <c r="U3250">
        <v>1599</v>
      </c>
      <c r="V3250">
        <v>0</v>
      </c>
      <c r="W3250">
        <v>22.98</v>
      </c>
      <c r="X3250">
        <v>0</v>
      </c>
      <c r="Y3250">
        <v>1576.02</v>
      </c>
      <c r="Z3250">
        <v>0</v>
      </c>
      <c r="AA3250">
        <v>1599</v>
      </c>
    </row>
    <row r="3251" spans="1:27" ht="15" customHeight="1" x14ac:dyDescent="0.25">
      <c r="A3251" s="37" t="str">
        <f t="shared" si="150"/>
        <v>LEINNFIgnore</v>
      </c>
      <c r="B3251" s="37" t="str">
        <f>VLOOKUP(L3251,Mapping!D:F,3,0)</f>
        <v>Ignore</v>
      </c>
      <c r="C3251" s="37" t="str">
        <f>VLOOKUP(L3251,Mapping!D:G,4,0)</f>
        <v>Ignore</v>
      </c>
      <c r="D3251" s="38">
        <f t="shared" si="151"/>
        <v>3.9328099999999999E-4</v>
      </c>
      <c r="E3251" s="38">
        <f t="shared" si="152"/>
        <v>2.6801540000000001E-3</v>
      </c>
      <c r="F3251" s="37" t="str">
        <f>VLOOKUP(L3251,Mapping!D:H,5,0)</f>
        <v>AUM</v>
      </c>
      <c r="G3251" t="s">
        <v>562</v>
      </c>
      <c r="H3251" t="s">
        <v>346</v>
      </c>
      <c r="I3251" t="s">
        <v>1421</v>
      </c>
      <c r="J3251">
        <v>212000</v>
      </c>
      <c r="K3251" t="s">
        <v>595</v>
      </c>
      <c r="L3251">
        <v>212194</v>
      </c>
      <c r="M3251">
        <v>0</v>
      </c>
      <c r="N3251" t="s">
        <v>605</v>
      </c>
      <c r="O3251" t="s">
        <v>565</v>
      </c>
      <c r="P3251">
        <v>0</v>
      </c>
      <c r="Q3251">
        <v>22868.73</v>
      </c>
      <c r="R3251">
        <v>0</v>
      </c>
      <c r="S3251">
        <v>3932.81</v>
      </c>
      <c r="T3251">
        <v>0</v>
      </c>
      <c r="U3251">
        <v>26801.54</v>
      </c>
      <c r="V3251">
        <v>0</v>
      </c>
      <c r="W3251">
        <v>22868.73</v>
      </c>
      <c r="X3251">
        <v>0</v>
      </c>
      <c r="Y3251">
        <v>3932.81</v>
      </c>
      <c r="Z3251">
        <v>0</v>
      </c>
      <c r="AA3251">
        <v>26801.54</v>
      </c>
    </row>
    <row r="3252" spans="1:27" ht="15" customHeight="1" x14ac:dyDescent="0.25">
      <c r="A3252" s="37" t="str">
        <f t="shared" si="150"/>
        <v>LEINNFIgnore</v>
      </c>
      <c r="B3252" s="37" t="str">
        <f>VLOOKUP(L3252,Mapping!D:F,3,0)</f>
        <v>Ignore</v>
      </c>
      <c r="C3252" s="37" t="str">
        <f>VLOOKUP(L3252,Mapping!D:G,4,0)</f>
        <v>Ignore</v>
      </c>
      <c r="D3252" s="38">
        <f t="shared" si="151"/>
        <v>1.3397699999999999E-4</v>
      </c>
      <c r="E3252" s="38">
        <f t="shared" si="152"/>
        <v>1.80817E-4</v>
      </c>
      <c r="F3252" s="37" t="str">
        <f>VLOOKUP(L3252,Mapping!D:H,5,0)</f>
        <v>AUM</v>
      </c>
      <c r="G3252" t="s">
        <v>562</v>
      </c>
      <c r="H3252" t="s">
        <v>346</v>
      </c>
      <c r="I3252" t="s">
        <v>1421</v>
      </c>
      <c r="J3252">
        <v>212000</v>
      </c>
      <c r="K3252" t="s">
        <v>595</v>
      </c>
      <c r="L3252">
        <v>212195</v>
      </c>
      <c r="M3252">
        <v>0</v>
      </c>
      <c r="N3252" t="s">
        <v>2247</v>
      </c>
      <c r="O3252" t="s">
        <v>565</v>
      </c>
      <c r="P3252">
        <v>0</v>
      </c>
      <c r="Q3252">
        <v>468.4</v>
      </c>
      <c r="R3252">
        <v>0</v>
      </c>
      <c r="S3252">
        <v>1339.77</v>
      </c>
      <c r="T3252">
        <v>0</v>
      </c>
      <c r="U3252">
        <v>1808.17</v>
      </c>
      <c r="V3252">
        <v>0</v>
      </c>
      <c r="W3252">
        <v>468.4</v>
      </c>
      <c r="X3252">
        <v>0</v>
      </c>
      <c r="Y3252">
        <v>1339.77</v>
      </c>
      <c r="Z3252">
        <v>0</v>
      </c>
      <c r="AA3252">
        <v>1808.17</v>
      </c>
    </row>
    <row r="3253" spans="1:27" ht="15" customHeight="1" x14ac:dyDescent="0.25">
      <c r="A3253" s="37" t="str">
        <f t="shared" si="150"/>
        <v>LEINNFIgnore</v>
      </c>
      <c r="B3253" s="37" t="str">
        <f>VLOOKUP(L3253,Mapping!D:F,3,0)</f>
        <v>Ignore</v>
      </c>
      <c r="C3253" s="37" t="str">
        <f>VLOOKUP(L3253,Mapping!D:G,4,0)</f>
        <v>Ignore</v>
      </c>
      <c r="D3253" s="38">
        <f t="shared" si="151"/>
        <v>8.2056200000000005E-4</v>
      </c>
      <c r="E3253" s="38">
        <f t="shared" si="152"/>
        <v>1.1498139999999999E-3</v>
      </c>
      <c r="F3253" s="37" t="str">
        <f>VLOOKUP(L3253,Mapping!D:H,5,0)</f>
        <v>AUM</v>
      </c>
      <c r="G3253" t="s">
        <v>562</v>
      </c>
      <c r="H3253" t="s">
        <v>346</v>
      </c>
      <c r="I3253" t="s">
        <v>1421</v>
      </c>
      <c r="J3253">
        <v>212000</v>
      </c>
      <c r="K3253" t="s">
        <v>595</v>
      </c>
      <c r="L3253">
        <v>212197</v>
      </c>
      <c r="M3253">
        <v>0</v>
      </c>
      <c r="N3253" t="s">
        <v>856</v>
      </c>
      <c r="O3253" t="s">
        <v>565</v>
      </c>
      <c r="P3253">
        <v>0</v>
      </c>
      <c r="Q3253">
        <v>3292.52</v>
      </c>
      <c r="R3253">
        <v>0</v>
      </c>
      <c r="S3253">
        <v>8205.6200000000008</v>
      </c>
      <c r="T3253">
        <v>0</v>
      </c>
      <c r="U3253">
        <v>11498.14</v>
      </c>
      <c r="V3253">
        <v>0</v>
      </c>
      <c r="W3253">
        <v>3292.52</v>
      </c>
      <c r="X3253">
        <v>0</v>
      </c>
      <c r="Y3253">
        <v>8205.6200000000008</v>
      </c>
      <c r="Z3253">
        <v>0</v>
      </c>
      <c r="AA3253">
        <v>11498.14</v>
      </c>
    </row>
    <row r="3254" spans="1:27" ht="15" customHeight="1" x14ac:dyDescent="0.25">
      <c r="A3254" s="37" t="str">
        <f t="shared" si="150"/>
        <v>LEINNFIgnore</v>
      </c>
      <c r="B3254" s="37" t="str">
        <f>VLOOKUP(L3254,Mapping!D:F,3,0)</f>
        <v>Ignore</v>
      </c>
      <c r="C3254" s="37" t="str">
        <f>VLOOKUP(L3254,Mapping!D:G,4,0)</f>
        <v>Ignore</v>
      </c>
      <c r="D3254" s="38">
        <f t="shared" si="151"/>
        <v>0.204542645</v>
      </c>
      <c r="E3254" s="38">
        <f t="shared" si="152"/>
        <v>0.40162391400000003</v>
      </c>
      <c r="F3254" s="37" t="str">
        <f>VLOOKUP(L3254,Mapping!D:H,5,0)</f>
        <v>AUM</v>
      </c>
      <c r="G3254" t="s">
        <v>562</v>
      </c>
      <c r="H3254" t="s">
        <v>346</v>
      </c>
      <c r="I3254" t="s">
        <v>1421</v>
      </c>
      <c r="J3254">
        <v>212000</v>
      </c>
      <c r="K3254" t="s">
        <v>595</v>
      </c>
      <c r="L3254">
        <v>212220</v>
      </c>
      <c r="M3254">
        <v>0</v>
      </c>
      <c r="N3254" t="s">
        <v>606</v>
      </c>
      <c r="O3254" t="s">
        <v>565</v>
      </c>
      <c r="P3254">
        <v>0</v>
      </c>
      <c r="Q3254">
        <v>1970812.69</v>
      </c>
      <c r="R3254">
        <v>0</v>
      </c>
      <c r="S3254">
        <v>2045426.45</v>
      </c>
      <c r="T3254">
        <v>0</v>
      </c>
      <c r="U3254">
        <v>4016239.14</v>
      </c>
      <c r="V3254">
        <v>0</v>
      </c>
      <c r="W3254">
        <v>1970812.69</v>
      </c>
      <c r="X3254">
        <v>0</v>
      </c>
      <c r="Y3254">
        <v>2045426.45</v>
      </c>
      <c r="Z3254">
        <v>0</v>
      </c>
      <c r="AA3254">
        <v>4016239.14</v>
      </c>
    </row>
    <row r="3255" spans="1:27" ht="15" customHeight="1" x14ac:dyDescent="0.25">
      <c r="A3255" s="37" t="str">
        <f t="shared" si="150"/>
        <v>LEINNFIgnore</v>
      </c>
      <c r="B3255" s="37" t="str">
        <f>VLOOKUP(L3255,Mapping!D:F,3,0)</f>
        <v>Ignore</v>
      </c>
      <c r="C3255" s="37" t="str">
        <f>VLOOKUP(L3255,Mapping!D:G,4,0)</f>
        <v>Ignore</v>
      </c>
      <c r="D3255" s="38">
        <f t="shared" si="151"/>
        <v>-0.18726366</v>
      </c>
      <c r="E3255" s="38">
        <f t="shared" si="152"/>
        <v>-0.23815354900000002</v>
      </c>
      <c r="F3255" s="37" t="str">
        <f>VLOOKUP(L3255,Mapping!D:H,5,0)</f>
        <v>AUM</v>
      </c>
      <c r="G3255" t="s">
        <v>562</v>
      </c>
      <c r="H3255" t="s">
        <v>346</v>
      </c>
      <c r="I3255" t="s">
        <v>1421</v>
      </c>
      <c r="J3255">
        <v>212000</v>
      </c>
      <c r="K3255" t="s">
        <v>595</v>
      </c>
      <c r="L3255">
        <v>212223</v>
      </c>
      <c r="M3255">
        <v>0</v>
      </c>
      <c r="N3255" t="s">
        <v>607</v>
      </c>
      <c r="O3255" t="s">
        <v>565</v>
      </c>
      <c r="P3255">
        <v>-508898.89</v>
      </c>
      <c r="Q3255">
        <v>0</v>
      </c>
      <c r="R3255">
        <v>-1872636.6</v>
      </c>
      <c r="S3255">
        <v>0</v>
      </c>
      <c r="T3255">
        <v>-2381535.4900000002</v>
      </c>
      <c r="U3255">
        <v>0</v>
      </c>
      <c r="V3255">
        <v>-508898.89</v>
      </c>
      <c r="W3255">
        <v>0</v>
      </c>
      <c r="X3255">
        <v>-1872636.6</v>
      </c>
      <c r="Y3255">
        <v>0</v>
      </c>
      <c r="Z3255">
        <v>-2381535.4900000002</v>
      </c>
      <c r="AA3255">
        <v>0</v>
      </c>
    </row>
    <row r="3256" spans="1:27" ht="15" customHeight="1" x14ac:dyDescent="0.25">
      <c r="A3256" s="37" t="str">
        <f t="shared" si="150"/>
        <v>LEINNFIgnore</v>
      </c>
      <c r="B3256" s="37" t="str">
        <f>VLOOKUP(L3256,Mapping!D:F,3,0)</f>
        <v>Ignore</v>
      </c>
      <c r="C3256" s="37" t="str">
        <f>VLOOKUP(L3256,Mapping!D:G,4,0)</f>
        <v>Ignore</v>
      </c>
      <c r="D3256" s="38">
        <f t="shared" si="151"/>
        <v>0</v>
      </c>
      <c r="E3256" s="38">
        <f t="shared" si="152"/>
        <v>-1.2019999999999999E-6</v>
      </c>
      <c r="F3256" s="37" t="str">
        <f>VLOOKUP(L3256,Mapping!D:H,5,0)</f>
        <v>AUM</v>
      </c>
      <c r="G3256" t="s">
        <v>562</v>
      </c>
      <c r="H3256" t="s">
        <v>346</v>
      </c>
      <c r="I3256" t="s">
        <v>1421</v>
      </c>
      <c r="J3256">
        <v>212000</v>
      </c>
      <c r="K3256" t="s">
        <v>595</v>
      </c>
      <c r="L3256">
        <v>212227</v>
      </c>
      <c r="M3256">
        <v>0</v>
      </c>
      <c r="N3256" t="s">
        <v>750</v>
      </c>
      <c r="O3256" t="s">
        <v>565</v>
      </c>
      <c r="P3256">
        <v>-12.02</v>
      </c>
      <c r="Q3256">
        <v>0</v>
      </c>
      <c r="R3256">
        <v>0</v>
      </c>
      <c r="S3256">
        <v>0</v>
      </c>
      <c r="T3256">
        <v>-12.02</v>
      </c>
      <c r="U3256">
        <v>0</v>
      </c>
      <c r="V3256">
        <v>-12.02</v>
      </c>
      <c r="W3256">
        <v>0</v>
      </c>
      <c r="X3256">
        <v>0</v>
      </c>
      <c r="Y3256">
        <v>0</v>
      </c>
      <c r="Z3256">
        <v>-12.02</v>
      </c>
      <c r="AA3256">
        <v>0</v>
      </c>
    </row>
    <row r="3257" spans="1:27" ht="15" customHeight="1" x14ac:dyDescent="0.25">
      <c r="A3257" s="37" t="str">
        <f t="shared" si="150"/>
        <v>LEINNFIgnore</v>
      </c>
      <c r="B3257" s="37" t="str">
        <f>VLOOKUP(L3257,Mapping!D:F,3,0)</f>
        <v>Ignore</v>
      </c>
      <c r="C3257" s="37" t="str">
        <f>VLOOKUP(L3257,Mapping!D:G,4,0)</f>
        <v>Ignore</v>
      </c>
      <c r="D3257" s="38">
        <f t="shared" si="151"/>
        <v>-1.4752E-5</v>
      </c>
      <c r="E3257" s="38">
        <f t="shared" si="152"/>
        <v>1.5071E-5</v>
      </c>
      <c r="F3257" s="37" t="str">
        <f>VLOOKUP(L3257,Mapping!D:H,5,0)</f>
        <v>AUM</v>
      </c>
      <c r="G3257" t="s">
        <v>562</v>
      </c>
      <c r="H3257" t="s">
        <v>346</v>
      </c>
      <c r="I3257" t="s">
        <v>1421</v>
      </c>
      <c r="J3257">
        <v>212000</v>
      </c>
      <c r="K3257" t="s">
        <v>595</v>
      </c>
      <c r="L3257">
        <v>212231</v>
      </c>
      <c r="M3257">
        <v>0</v>
      </c>
      <c r="N3257" t="s">
        <v>824</v>
      </c>
      <c r="O3257" t="s">
        <v>565</v>
      </c>
      <c r="P3257">
        <v>0</v>
      </c>
      <c r="Q3257">
        <v>298.23</v>
      </c>
      <c r="R3257">
        <v>-147.52000000000001</v>
      </c>
      <c r="S3257">
        <v>0</v>
      </c>
      <c r="T3257">
        <v>0</v>
      </c>
      <c r="U3257">
        <v>150.71</v>
      </c>
      <c r="V3257">
        <v>0</v>
      </c>
      <c r="W3257">
        <v>298.23</v>
      </c>
      <c r="X3257">
        <v>-147.52000000000001</v>
      </c>
      <c r="Y3257">
        <v>0</v>
      </c>
      <c r="Z3257">
        <v>0</v>
      </c>
      <c r="AA3257">
        <v>150.71</v>
      </c>
    </row>
    <row r="3258" spans="1:27" ht="15" customHeight="1" x14ac:dyDescent="0.25">
      <c r="A3258" s="37" t="str">
        <f t="shared" si="150"/>
        <v>LEINNFIgnore</v>
      </c>
      <c r="B3258" s="37" t="str">
        <f>VLOOKUP(L3258,Mapping!D:F,3,0)</f>
        <v>Ignore</v>
      </c>
      <c r="C3258" s="37" t="str">
        <f>VLOOKUP(L3258,Mapping!D:G,4,0)</f>
        <v>Ignore</v>
      </c>
      <c r="D3258" s="38">
        <f t="shared" si="151"/>
        <v>3.2521E-3</v>
      </c>
      <c r="E3258" s="38">
        <f t="shared" si="152"/>
        <v>5.2586999999999998E-3</v>
      </c>
      <c r="F3258" s="37" t="str">
        <f>VLOOKUP(L3258,Mapping!D:H,5,0)</f>
        <v>AUM</v>
      </c>
      <c r="G3258" t="s">
        <v>562</v>
      </c>
      <c r="H3258" t="s">
        <v>346</v>
      </c>
      <c r="I3258" t="s">
        <v>1421</v>
      </c>
      <c r="J3258">
        <v>212000</v>
      </c>
      <c r="K3258" t="s">
        <v>595</v>
      </c>
      <c r="L3258">
        <v>212233</v>
      </c>
      <c r="M3258">
        <v>0</v>
      </c>
      <c r="N3258" t="s">
        <v>608</v>
      </c>
      <c r="O3258" t="s">
        <v>565</v>
      </c>
      <c r="P3258">
        <v>0</v>
      </c>
      <c r="Q3258">
        <v>20066</v>
      </c>
      <c r="R3258">
        <v>0</v>
      </c>
      <c r="S3258">
        <v>32521</v>
      </c>
      <c r="T3258">
        <v>0</v>
      </c>
      <c r="U3258">
        <v>52587</v>
      </c>
      <c r="V3258">
        <v>0</v>
      </c>
      <c r="W3258">
        <v>20066</v>
      </c>
      <c r="X3258">
        <v>0</v>
      </c>
      <c r="Y3258">
        <v>32521</v>
      </c>
      <c r="Z3258">
        <v>0</v>
      </c>
      <c r="AA3258">
        <v>52587</v>
      </c>
    </row>
    <row r="3259" spans="1:27" ht="15" customHeight="1" x14ac:dyDescent="0.25">
      <c r="A3259" s="37" t="str">
        <f t="shared" si="150"/>
        <v>LEINNFIgnore</v>
      </c>
      <c r="B3259" s="37" t="str">
        <f>VLOOKUP(L3259,Mapping!D:F,3,0)</f>
        <v>Ignore</v>
      </c>
      <c r="C3259" s="37" t="str">
        <f>VLOOKUP(L3259,Mapping!D:G,4,0)</f>
        <v>Ignore</v>
      </c>
      <c r="D3259" s="38">
        <f t="shared" si="151"/>
        <v>-4.2467500000000001E-4</v>
      </c>
      <c r="E3259" s="38">
        <f t="shared" si="152"/>
        <v>9.5795899999999998E-4</v>
      </c>
      <c r="F3259" s="37" t="str">
        <f>VLOOKUP(L3259,Mapping!D:H,5,0)</f>
        <v>AUM</v>
      </c>
      <c r="G3259" t="s">
        <v>562</v>
      </c>
      <c r="H3259" t="s">
        <v>346</v>
      </c>
      <c r="I3259" t="s">
        <v>1421</v>
      </c>
      <c r="J3259">
        <v>212000</v>
      </c>
      <c r="K3259" t="s">
        <v>595</v>
      </c>
      <c r="L3259">
        <v>212240</v>
      </c>
      <c r="M3259">
        <v>0</v>
      </c>
      <c r="N3259" t="s">
        <v>609</v>
      </c>
      <c r="O3259" t="s">
        <v>565</v>
      </c>
      <c r="P3259">
        <v>0</v>
      </c>
      <c r="Q3259">
        <v>13826.34</v>
      </c>
      <c r="R3259">
        <v>-4246.75</v>
      </c>
      <c r="S3259">
        <v>0</v>
      </c>
      <c r="T3259">
        <v>0</v>
      </c>
      <c r="U3259">
        <v>9579.59</v>
      </c>
      <c r="V3259">
        <v>0</v>
      </c>
      <c r="W3259">
        <v>13826.34</v>
      </c>
      <c r="X3259">
        <v>-4246.75</v>
      </c>
      <c r="Y3259">
        <v>0</v>
      </c>
      <c r="Z3259">
        <v>0</v>
      </c>
      <c r="AA3259">
        <v>9579.59</v>
      </c>
    </row>
    <row r="3260" spans="1:27" ht="15" customHeight="1" x14ac:dyDescent="0.25">
      <c r="A3260" s="37" t="str">
        <f t="shared" si="150"/>
        <v>LEINNFIgnore</v>
      </c>
      <c r="B3260" s="37" t="str">
        <f>VLOOKUP(L3260,Mapping!D:F,3,0)</f>
        <v>Ignore</v>
      </c>
      <c r="C3260" s="37" t="str">
        <f>VLOOKUP(L3260,Mapping!D:G,4,0)</f>
        <v>Ignore</v>
      </c>
      <c r="D3260" s="38">
        <f t="shared" si="151"/>
        <v>0</v>
      </c>
      <c r="E3260" s="38">
        <f t="shared" si="152"/>
        <v>1.627E-4</v>
      </c>
      <c r="F3260" s="37" t="str">
        <f>VLOOKUP(L3260,Mapping!D:H,5,0)</f>
        <v>AUM</v>
      </c>
      <c r="G3260" t="s">
        <v>562</v>
      </c>
      <c r="H3260" t="s">
        <v>346</v>
      </c>
      <c r="I3260" t="s">
        <v>1421</v>
      </c>
      <c r="J3260">
        <v>212000</v>
      </c>
      <c r="K3260" t="s">
        <v>595</v>
      </c>
      <c r="L3260">
        <v>212247</v>
      </c>
      <c r="M3260">
        <v>0</v>
      </c>
      <c r="N3260" t="s">
        <v>610</v>
      </c>
      <c r="O3260" t="s">
        <v>565</v>
      </c>
      <c r="P3260">
        <v>0</v>
      </c>
      <c r="Q3260">
        <v>1627</v>
      </c>
      <c r="R3260">
        <v>0</v>
      </c>
      <c r="S3260">
        <v>0</v>
      </c>
      <c r="T3260">
        <v>0</v>
      </c>
      <c r="U3260">
        <v>1627</v>
      </c>
      <c r="V3260">
        <v>0</v>
      </c>
      <c r="W3260">
        <v>1627</v>
      </c>
      <c r="X3260">
        <v>0</v>
      </c>
      <c r="Y3260">
        <v>0</v>
      </c>
      <c r="Z3260">
        <v>0</v>
      </c>
      <c r="AA3260">
        <v>1627</v>
      </c>
    </row>
    <row r="3261" spans="1:27" ht="15" customHeight="1" x14ac:dyDescent="0.25">
      <c r="A3261" s="37" t="str">
        <f t="shared" si="150"/>
        <v>LEINNFIgnore</v>
      </c>
      <c r="B3261" s="37" t="str">
        <f>VLOOKUP(L3261,Mapping!D:F,3,0)</f>
        <v>Ignore</v>
      </c>
      <c r="C3261" s="37" t="str">
        <f>VLOOKUP(L3261,Mapping!D:G,4,0)</f>
        <v>Ignore</v>
      </c>
      <c r="D3261" s="38">
        <f t="shared" si="151"/>
        <v>-1.669E-6</v>
      </c>
      <c r="E3261" s="38">
        <f t="shared" si="152"/>
        <v>5.9009999999999999E-6</v>
      </c>
      <c r="F3261" s="37" t="str">
        <f>VLOOKUP(L3261,Mapping!D:H,5,0)</f>
        <v>AUM</v>
      </c>
      <c r="G3261" t="s">
        <v>562</v>
      </c>
      <c r="H3261" t="s">
        <v>346</v>
      </c>
      <c r="I3261" t="s">
        <v>1421</v>
      </c>
      <c r="J3261">
        <v>212000</v>
      </c>
      <c r="K3261" t="s">
        <v>595</v>
      </c>
      <c r="L3261">
        <v>212252</v>
      </c>
      <c r="M3261">
        <v>0</v>
      </c>
      <c r="N3261" t="s">
        <v>611</v>
      </c>
      <c r="O3261" t="s">
        <v>565</v>
      </c>
      <c r="P3261">
        <v>0</v>
      </c>
      <c r="Q3261">
        <v>75.7</v>
      </c>
      <c r="R3261">
        <v>-16.690000000000001</v>
      </c>
      <c r="S3261">
        <v>0</v>
      </c>
      <c r="T3261">
        <v>0</v>
      </c>
      <c r="U3261">
        <v>59.01</v>
      </c>
      <c r="V3261">
        <v>0</v>
      </c>
      <c r="W3261">
        <v>75.7</v>
      </c>
      <c r="X3261">
        <v>-16.690000000000001</v>
      </c>
      <c r="Y3261">
        <v>0</v>
      </c>
      <c r="Z3261">
        <v>0</v>
      </c>
      <c r="AA3261">
        <v>59.01</v>
      </c>
    </row>
    <row r="3262" spans="1:27" ht="15" customHeight="1" x14ac:dyDescent="0.25">
      <c r="A3262" s="37" t="str">
        <f t="shared" si="150"/>
        <v>LEINNFIgnore</v>
      </c>
      <c r="B3262" s="37" t="str">
        <f>VLOOKUP(L3262,Mapping!D:F,3,0)</f>
        <v>Ignore</v>
      </c>
      <c r="C3262" s="37" t="str">
        <f>VLOOKUP(L3262,Mapping!D:G,4,0)</f>
        <v>Ignore</v>
      </c>
      <c r="D3262" s="38">
        <f t="shared" si="151"/>
        <v>-0.23612156499999998</v>
      </c>
      <c r="E3262" s="38">
        <f t="shared" si="152"/>
        <v>9.2599978999999999E-2</v>
      </c>
      <c r="F3262" s="37" t="str">
        <f>VLOOKUP(L3262,Mapping!D:H,5,0)</f>
        <v>AUM</v>
      </c>
      <c r="G3262" t="s">
        <v>562</v>
      </c>
      <c r="H3262" t="s">
        <v>346</v>
      </c>
      <c r="I3262" t="s">
        <v>1421</v>
      </c>
      <c r="J3262">
        <v>212000</v>
      </c>
      <c r="K3262" t="s">
        <v>595</v>
      </c>
      <c r="L3262">
        <v>212255</v>
      </c>
      <c r="M3262">
        <v>0</v>
      </c>
      <c r="N3262" t="s">
        <v>612</v>
      </c>
      <c r="O3262" t="s">
        <v>565</v>
      </c>
      <c r="P3262">
        <v>0</v>
      </c>
      <c r="Q3262">
        <v>3287215.44</v>
      </c>
      <c r="R3262">
        <v>-2361215.65</v>
      </c>
      <c r="S3262">
        <v>0</v>
      </c>
      <c r="T3262">
        <v>0</v>
      </c>
      <c r="U3262">
        <v>925999.79</v>
      </c>
      <c r="V3262">
        <v>0</v>
      </c>
      <c r="W3262">
        <v>3287215.44</v>
      </c>
      <c r="X3262">
        <v>-2361215.65</v>
      </c>
      <c r="Y3262">
        <v>0</v>
      </c>
      <c r="Z3262">
        <v>0</v>
      </c>
      <c r="AA3262">
        <v>925999.79</v>
      </c>
    </row>
    <row r="3263" spans="1:27" ht="15" customHeight="1" x14ac:dyDescent="0.25">
      <c r="A3263" s="37" t="str">
        <f t="shared" si="150"/>
        <v>LEINNFIgnore</v>
      </c>
      <c r="B3263" s="37" t="str">
        <f>VLOOKUP(L3263,Mapping!D:F,3,0)</f>
        <v>Ignore</v>
      </c>
      <c r="C3263" s="37" t="str">
        <f>VLOOKUP(L3263,Mapping!D:G,4,0)</f>
        <v>Ignore</v>
      </c>
      <c r="D3263" s="38">
        <f t="shared" si="151"/>
        <v>-1.2945159999999999E-3</v>
      </c>
      <c r="E3263" s="38">
        <f t="shared" si="152"/>
        <v>1.85432E-4</v>
      </c>
      <c r="F3263" s="37" t="str">
        <f>VLOOKUP(L3263,Mapping!D:H,5,0)</f>
        <v>AUM</v>
      </c>
      <c r="G3263" t="s">
        <v>562</v>
      </c>
      <c r="H3263" t="s">
        <v>346</v>
      </c>
      <c r="I3263" t="s">
        <v>1421</v>
      </c>
      <c r="J3263">
        <v>212000</v>
      </c>
      <c r="K3263" t="s">
        <v>595</v>
      </c>
      <c r="L3263">
        <v>212271</v>
      </c>
      <c r="M3263">
        <v>0</v>
      </c>
      <c r="N3263" t="s">
        <v>614</v>
      </c>
      <c r="O3263" t="s">
        <v>565</v>
      </c>
      <c r="P3263">
        <v>0</v>
      </c>
      <c r="Q3263">
        <v>14799.48</v>
      </c>
      <c r="R3263">
        <v>-12945.16</v>
      </c>
      <c r="S3263">
        <v>0</v>
      </c>
      <c r="T3263">
        <v>0</v>
      </c>
      <c r="U3263">
        <v>1854.32</v>
      </c>
      <c r="V3263">
        <v>0</v>
      </c>
      <c r="W3263">
        <v>14799.48</v>
      </c>
      <c r="X3263">
        <v>-12945.16</v>
      </c>
      <c r="Y3263">
        <v>0</v>
      </c>
      <c r="Z3263">
        <v>0</v>
      </c>
      <c r="AA3263">
        <v>1854.32</v>
      </c>
    </row>
    <row r="3264" spans="1:27" ht="15" customHeight="1" x14ac:dyDescent="0.25">
      <c r="A3264" s="37" t="str">
        <f t="shared" si="150"/>
        <v>LEINNFIgnore</v>
      </c>
      <c r="B3264" s="37" t="str">
        <f>VLOOKUP(L3264,Mapping!D:F,3,0)</f>
        <v>Ignore</v>
      </c>
      <c r="C3264" s="37" t="str">
        <f>VLOOKUP(L3264,Mapping!D:G,4,0)</f>
        <v>Ignore</v>
      </c>
      <c r="D3264" s="38">
        <f t="shared" si="151"/>
        <v>-1.2945159999999999E-3</v>
      </c>
      <c r="E3264" s="38">
        <f t="shared" si="152"/>
        <v>1.85432E-4</v>
      </c>
      <c r="F3264" s="37" t="str">
        <f>VLOOKUP(L3264,Mapping!D:H,5,0)</f>
        <v>AUM</v>
      </c>
      <c r="G3264" t="s">
        <v>562</v>
      </c>
      <c r="H3264" t="s">
        <v>346</v>
      </c>
      <c r="I3264" t="s">
        <v>1421</v>
      </c>
      <c r="J3264">
        <v>212000</v>
      </c>
      <c r="K3264" t="s">
        <v>595</v>
      </c>
      <c r="L3264">
        <v>212272</v>
      </c>
      <c r="M3264">
        <v>0</v>
      </c>
      <c r="N3264" t="s">
        <v>615</v>
      </c>
      <c r="O3264" t="s">
        <v>565</v>
      </c>
      <c r="P3264">
        <v>0</v>
      </c>
      <c r="Q3264">
        <v>14799.48</v>
      </c>
      <c r="R3264">
        <v>-12945.16</v>
      </c>
      <c r="S3264">
        <v>0</v>
      </c>
      <c r="T3264">
        <v>0</v>
      </c>
      <c r="U3264">
        <v>1854.32</v>
      </c>
      <c r="V3264">
        <v>0</v>
      </c>
      <c r="W3264">
        <v>14799.48</v>
      </c>
      <c r="X3264">
        <v>-12945.16</v>
      </c>
      <c r="Y3264">
        <v>0</v>
      </c>
      <c r="Z3264">
        <v>0</v>
      </c>
      <c r="AA3264">
        <v>1854.32</v>
      </c>
    </row>
    <row r="3265" spans="1:27" ht="15" customHeight="1" x14ac:dyDescent="0.25">
      <c r="A3265" s="37" t="str">
        <f t="shared" si="150"/>
        <v>LEINNFIgnore</v>
      </c>
      <c r="B3265" s="37" t="str">
        <f>VLOOKUP(L3265,Mapping!D:F,3,0)</f>
        <v>Ignore</v>
      </c>
      <c r="C3265" s="37" t="str">
        <f>VLOOKUP(L3265,Mapping!D:G,4,0)</f>
        <v>Ignore</v>
      </c>
      <c r="D3265" s="38">
        <f t="shared" si="151"/>
        <v>5.2100589999999995E-3</v>
      </c>
      <c r="E3265" s="38">
        <f t="shared" si="152"/>
        <v>6.0874169999999995E-3</v>
      </c>
      <c r="F3265" s="37" t="str">
        <f>VLOOKUP(L3265,Mapping!D:H,5,0)</f>
        <v>AUM</v>
      </c>
      <c r="G3265" t="s">
        <v>562</v>
      </c>
      <c r="H3265" t="s">
        <v>346</v>
      </c>
      <c r="I3265" t="s">
        <v>1421</v>
      </c>
      <c r="J3265">
        <v>212000</v>
      </c>
      <c r="K3265" t="s">
        <v>595</v>
      </c>
      <c r="L3265">
        <v>212427</v>
      </c>
      <c r="M3265">
        <v>0</v>
      </c>
      <c r="N3265" t="s">
        <v>682</v>
      </c>
      <c r="O3265" t="s">
        <v>565</v>
      </c>
      <c r="P3265">
        <v>0</v>
      </c>
      <c r="Q3265">
        <v>8773.58</v>
      </c>
      <c r="R3265">
        <v>0</v>
      </c>
      <c r="S3265">
        <v>52100.59</v>
      </c>
      <c r="T3265">
        <v>0</v>
      </c>
      <c r="U3265">
        <v>60874.17</v>
      </c>
      <c r="V3265">
        <v>0</v>
      </c>
      <c r="W3265">
        <v>8773.58</v>
      </c>
      <c r="X3265">
        <v>0</v>
      </c>
      <c r="Y3265">
        <v>52100.59</v>
      </c>
      <c r="Z3265">
        <v>0</v>
      </c>
      <c r="AA3265">
        <v>60874.17</v>
      </c>
    </row>
    <row r="3266" spans="1:27" ht="15" customHeight="1" x14ac:dyDescent="0.25">
      <c r="A3266" s="37" t="str">
        <f t="shared" si="150"/>
        <v>LEINNFIgnore</v>
      </c>
      <c r="B3266" s="37" t="str">
        <f>VLOOKUP(L3266,Mapping!D:F,3,0)</f>
        <v>Ignore</v>
      </c>
      <c r="C3266" s="37" t="str">
        <f>VLOOKUP(L3266,Mapping!D:G,4,0)</f>
        <v>Ignore</v>
      </c>
      <c r="D3266" s="38">
        <f t="shared" si="151"/>
        <v>0.25714103300000002</v>
      </c>
      <c r="E3266" s="38">
        <f t="shared" si="152"/>
        <v>0</v>
      </c>
      <c r="F3266" s="37" t="str">
        <f>VLOOKUP(L3266,Mapping!D:H,5,0)</f>
        <v>AUM</v>
      </c>
      <c r="G3266" t="s">
        <v>562</v>
      </c>
      <c r="H3266" t="s">
        <v>346</v>
      </c>
      <c r="I3266" t="s">
        <v>1421</v>
      </c>
      <c r="J3266">
        <v>212000</v>
      </c>
      <c r="K3266" t="s">
        <v>595</v>
      </c>
      <c r="L3266">
        <v>213106</v>
      </c>
      <c r="M3266">
        <v>0</v>
      </c>
      <c r="N3266" t="s">
        <v>2248</v>
      </c>
      <c r="O3266" t="s">
        <v>565</v>
      </c>
      <c r="P3266">
        <v>-2571410.33</v>
      </c>
      <c r="Q3266">
        <v>0</v>
      </c>
      <c r="R3266">
        <v>0</v>
      </c>
      <c r="S3266">
        <v>2571410.33</v>
      </c>
      <c r="T3266">
        <v>0</v>
      </c>
      <c r="U3266">
        <v>0</v>
      </c>
      <c r="V3266">
        <v>-2571410.33</v>
      </c>
      <c r="W3266">
        <v>0</v>
      </c>
      <c r="X3266">
        <v>0</v>
      </c>
      <c r="Y3266">
        <v>2571410.33</v>
      </c>
      <c r="Z3266">
        <v>0</v>
      </c>
      <c r="AA3266">
        <v>0</v>
      </c>
    </row>
    <row r="3267" spans="1:27" ht="15" customHeight="1" x14ac:dyDescent="0.25">
      <c r="A3267" s="37" t="str">
        <f t="shared" si="150"/>
        <v>LEINNFIgnore</v>
      </c>
      <c r="B3267" s="37" t="str">
        <f>VLOOKUP(L3267,Mapping!D:F,3,0)</f>
        <v>Ignore</v>
      </c>
      <c r="C3267" s="37" t="str">
        <f>VLOOKUP(L3267,Mapping!D:G,4,0)</f>
        <v>Ignore</v>
      </c>
      <c r="D3267" s="38">
        <f t="shared" si="151"/>
        <v>1.8396E-3</v>
      </c>
      <c r="E3267" s="38">
        <f t="shared" si="152"/>
        <v>7.7796000000000002E-3</v>
      </c>
      <c r="F3267" s="37" t="str">
        <f>VLOOKUP(L3267,Mapping!D:H,5,0)</f>
        <v>AUM</v>
      </c>
      <c r="G3267" t="s">
        <v>562</v>
      </c>
      <c r="H3267" t="s">
        <v>346</v>
      </c>
      <c r="I3267" t="s">
        <v>1421</v>
      </c>
      <c r="J3267">
        <v>212000</v>
      </c>
      <c r="K3267" t="s">
        <v>595</v>
      </c>
      <c r="L3267">
        <v>213111</v>
      </c>
      <c r="M3267">
        <v>0</v>
      </c>
      <c r="N3267" t="s">
        <v>1320</v>
      </c>
      <c r="O3267" t="s">
        <v>565</v>
      </c>
      <c r="P3267">
        <v>0</v>
      </c>
      <c r="Q3267">
        <v>59400</v>
      </c>
      <c r="R3267">
        <v>0</v>
      </c>
      <c r="S3267">
        <v>18396</v>
      </c>
      <c r="T3267">
        <v>0</v>
      </c>
      <c r="U3267">
        <v>77796</v>
      </c>
      <c r="V3267">
        <v>0</v>
      </c>
      <c r="W3267">
        <v>59400</v>
      </c>
      <c r="X3267">
        <v>0</v>
      </c>
      <c r="Y3267">
        <v>18396</v>
      </c>
      <c r="Z3267">
        <v>0</v>
      </c>
      <c r="AA3267">
        <v>77796</v>
      </c>
    </row>
    <row r="3268" spans="1:27" ht="15" customHeight="1" x14ac:dyDescent="0.25">
      <c r="A3268" s="37" t="str">
        <f t="shared" ref="A3268:A3331" si="153">H3268&amp;B3268</f>
        <v>LEINNFIgnore</v>
      </c>
      <c r="B3268" s="37" t="str">
        <f>VLOOKUP(L3268,Mapping!D:F,3,0)</f>
        <v>Ignore</v>
      </c>
      <c r="C3268" s="37" t="str">
        <f>VLOOKUP(L3268,Mapping!D:G,4,0)</f>
        <v>Ignore</v>
      </c>
      <c r="D3268" s="38">
        <f t="shared" ref="D3268:D3331" si="154">(X3268+Y3268)/10000000</f>
        <v>-0.25714103300000002</v>
      </c>
      <c r="E3268" s="38">
        <f t="shared" ref="E3268:E3331" si="155">(Z3268+AA3268)/10000000</f>
        <v>0</v>
      </c>
      <c r="F3268" s="37" t="str">
        <f>VLOOKUP(L3268,Mapping!D:H,5,0)</f>
        <v>AUM</v>
      </c>
      <c r="G3268" t="s">
        <v>562</v>
      </c>
      <c r="H3268" t="s">
        <v>346</v>
      </c>
      <c r="I3268" t="s">
        <v>1421</v>
      </c>
      <c r="J3268">
        <v>212000</v>
      </c>
      <c r="K3268" t="s">
        <v>595</v>
      </c>
      <c r="L3268">
        <v>213160</v>
      </c>
      <c r="M3268">
        <v>0</v>
      </c>
      <c r="N3268" t="s">
        <v>2249</v>
      </c>
      <c r="O3268" t="s">
        <v>565</v>
      </c>
      <c r="P3268">
        <v>0</v>
      </c>
      <c r="Q3268">
        <v>2571410.33</v>
      </c>
      <c r="R3268">
        <v>-2571410.33</v>
      </c>
      <c r="S3268">
        <v>0</v>
      </c>
      <c r="T3268">
        <v>0</v>
      </c>
      <c r="U3268">
        <v>0</v>
      </c>
      <c r="V3268">
        <v>0</v>
      </c>
      <c r="W3268">
        <v>2571410.33</v>
      </c>
      <c r="X3268">
        <v>-2571410.33</v>
      </c>
      <c r="Y3268">
        <v>0</v>
      </c>
      <c r="Z3268">
        <v>0</v>
      </c>
      <c r="AA3268">
        <v>0</v>
      </c>
    </row>
    <row r="3269" spans="1:27" ht="15" customHeight="1" x14ac:dyDescent="0.25">
      <c r="A3269" s="37" t="str">
        <f t="shared" si="153"/>
        <v>LEINNFIgnore</v>
      </c>
      <c r="B3269" s="37" t="str">
        <f>VLOOKUP(L3269,Mapping!D:F,3,0)</f>
        <v>Ignore</v>
      </c>
      <c r="C3269" s="37" t="str">
        <f>VLOOKUP(L3269,Mapping!D:G,4,0)</f>
        <v>Ignore</v>
      </c>
      <c r="D3269" s="38">
        <f t="shared" si="154"/>
        <v>-4.2467500000000001E-4</v>
      </c>
      <c r="E3269" s="38">
        <f t="shared" si="155"/>
        <v>9.5795899999999998E-4</v>
      </c>
      <c r="F3269" s="37" t="str">
        <f>VLOOKUP(L3269,Mapping!D:H,5,0)</f>
        <v>AUM</v>
      </c>
      <c r="G3269" t="s">
        <v>562</v>
      </c>
      <c r="H3269" t="s">
        <v>346</v>
      </c>
      <c r="I3269" t="s">
        <v>1421</v>
      </c>
      <c r="J3269">
        <v>212000</v>
      </c>
      <c r="K3269" t="s">
        <v>595</v>
      </c>
      <c r="L3269">
        <v>213166</v>
      </c>
      <c r="M3269">
        <v>0</v>
      </c>
      <c r="N3269" t="s">
        <v>616</v>
      </c>
      <c r="O3269" t="s">
        <v>565</v>
      </c>
      <c r="P3269">
        <v>0</v>
      </c>
      <c r="Q3269">
        <v>13826.34</v>
      </c>
      <c r="R3269">
        <v>-4246.75</v>
      </c>
      <c r="S3269">
        <v>0</v>
      </c>
      <c r="T3269">
        <v>0</v>
      </c>
      <c r="U3269">
        <v>9579.59</v>
      </c>
      <c r="V3269">
        <v>0</v>
      </c>
      <c r="W3269">
        <v>13826.34</v>
      </c>
      <c r="X3269">
        <v>-4246.75</v>
      </c>
      <c r="Y3269">
        <v>0</v>
      </c>
      <c r="Z3269">
        <v>0</v>
      </c>
      <c r="AA3269">
        <v>9579.59</v>
      </c>
    </row>
    <row r="3270" spans="1:27" ht="15" customHeight="1" x14ac:dyDescent="0.25">
      <c r="A3270" s="37" t="str">
        <f t="shared" si="153"/>
        <v>LEINNFIgnore</v>
      </c>
      <c r="B3270" s="37" t="str">
        <f>VLOOKUP(L3270,Mapping!D:F,3,0)</f>
        <v>Ignore</v>
      </c>
      <c r="C3270" s="37" t="str">
        <f>VLOOKUP(L3270,Mapping!D:G,4,0)</f>
        <v>Ignore</v>
      </c>
      <c r="D3270" s="38">
        <f t="shared" si="154"/>
        <v>6.2198550000000007E-3</v>
      </c>
      <c r="E3270" s="38">
        <f t="shared" si="155"/>
        <v>6.2875830000000002E-3</v>
      </c>
      <c r="F3270" s="37" t="str">
        <f>VLOOKUP(L3270,Mapping!D:H,5,0)</f>
        <v>AUM</v>
      </c>
      <c r="G3270" t="s">
        <v>562</v>
      </c>
      <c r="H3270" t="s">
        <v>346</v>
      </c>
      <c r="I3270" t="s">
        <v>1421</v>
      </c>
      <c r="J3270">
        <v>212000</v>
      </c>
      <c r="K3270" t="s">
        <v>595</v>
      </c>
      <c r="L3270">
        <v>214100</v>
      </c>
      <c r="M3270">
        <v>0</v>
      </c>
      <c r="N3270" t="s">
        <v>858</v>
      </c>
      <c r="O3270" t="s">
        <v>565</v>
      </c>
      <c r="P3270">
        <v>0</v>
      </c>
      <c r="Q3270">
        <v>677.28</v>
      </c>
      <c r="R3270">
        <v>0</v>
      </c>
      <c r="S3270">
        <v>62198.55</v>
      </c>
      <c r="T3270">
        <v>0</v>
      </c>
      <c r="U3270">
        <v>62875.83</v>
      </c>
      <c r="V3270">
        <v>0</v>
      </c>
      <c r="W3270">
        <v>677.28</v>
      </c>
      <c r="X3270">
        <v>0</v>
      </c>
      <c r="Y3270">
        <v>62198.55</v>
      </c>
      <c r="Z3270">
        <v>0</v>
      </c>
      <c r="AA3270">
        <v>62875.83</v>
      </c>
    </row>
    <row r="3271" spans="1:27" ht="15" customHeight="1" x14ac:dyDescent="0.25">
      <c r="A3271" s="37" t="str">
        <f t="shared" si="153"/>
        <v>LEINNFIgnore</v>
      </c>
      <c r="B3271" s="37" t="str">
        <f>VLOOKUP(L3271,Mapping!D:F,3,0)</f>
        <v>Ignore</v>
      </c>
      <c r="C3271" s="37" t="str">
        <f>VLOOKUP(L3271,Mapping!D:G,4,0)</f>
        <v>Ignore</v>
      </c>
      <c r="D3271" s="38">
        <f t="shared" si="154"/>
        <v>-1.4589039000000002E-2</v>
      </c>
      <c r="E3271" s="38">
        <f t="shared" si="155"/>
        <v>1.853705E-3</v>
      </c>
      <c r="F3271" s="37" t="str">
        <f>VLOOKUP(L3271,Mapping!D:H,5,0)</f>
        <v>AUM</v>
      </c>
      <c r="G3271" t="s">
        <v>562</v>
      </c>
      <c r="H3271" t="s">
        <v>346</v>
      </c>
      <c r="I3271" t="s">
        <v>1421</v>
      </c>
      <c r="J3271">
        <v>213000</v>
      </c>
      <c r="K3271" t="s">
        <v>617</v>
      </c>
      <c r="L3271">
        <v>213500</v>
      </c>
      <c r="M3271">
        <v>0</v>
      </c>
      <c r="N3271" t="s">
        <v>618</v>
      </c>
      <c r="O3271" t="s">
        <v>565</v>
      </c>
      <c r="P3271">
        <v>0</v>
      </c>
      <c r="Q3271">
        <v>164427.44</v>
      </c>
      <c r="R3271">
        <v>-145890.39000000001</v>
      </c>
      <c r="S3271">
        <v>0</v>
      </c>
      <c r="T3271">
        <v>0</v>
      </c>
      <c r="U3271">
        <v>18537.05</v>
      </c>
      <c r="V3271">
        <v>0</v>
      </c>
      <c r="W3271">
        <v>164427.44</v>
      </c>
      <c r="X3271">
        <v>-145890.39000000001</v>
      </c>
      <c r="Y3271">
        <v>0</v>
      </c>
      <c r="Z3271">
        <v>0</v>
      </c>
      <c r="AA3271">
        <v>18537.05</v>
      </c>
    </row>
    <row r="3272" spans="1:27" ht="15" customHeight="1" x14ac:dyDescent="0.25">
      <c r="A3272" s="37" t="str">
        <f t="shared" si="153"/>
        <v>LEINNFIgnore</v>
      </c>
      <c r="B3272" s="37" t="str">
        <f>VLOOKUP(L3272,Mapping!D:F,3,0)</f>
        <v>Ignore</v>
      </c>
      <c r="C3272" s="37" t="str">
        <f>VLOOKUP(L3272,Mapping!D:G,4,0)</f>
        <v>Ignore</v>
      </c>
      <c r="D3272" s="38">
        <f t="shared" si="154"/>
        <v>5.1954790000000002E-3</v>
      </c>
      <c r="E3272" s="38">
        <f t="shared" si="155"/>
        <v>1.0790398E-2</v>
      </c>
      <c r="F3272" s="37" t="str">
        <f>VLOOKUP(L3272,Mapping!D:H,5,0)</f>
        <v>AUM</v>
      </c>
      <c r="G3272" t="s">
        <v>562</v>
      </c>
      <c r="H3272" t="s">
        <v>346</v>
      </c>
      <c r="I3272" t="s">
        <v>1421</v>
      </c>
      <c r="J3272">
        <v>220000</v>
      </c>
      <c r="K3272" t="s">
        <v>619</v>
      </c>
      <c r="L3272">
        <v>210125</v>
      </c>
      <c r="M3272">
        <v>0</v>
      </c>
      <c r="N3272" t="s">
        <v>1283</v>
      </c>
      <c r="O3272" t="s">
        <v>565</v>
      </c>
      <c r="P3272">
        <v>0</v>
      </c>
      <c r="Q3272">
        <v>55949.19</v>
      </c>
      <c r="R3272">
        <v>0</v>
      </c>
      <c r="S3272">
        <v>51954.79</v>
      </c>
      <c r="T3272">
        <v>0</v>
      </c>
      <c r="U3272">
        <v>107903.98</v>
      </c>
      <c r="V3272">
        <v>0</v>
      </c>
      <c r="W3272">
        <v>55949.19</v>
      </c>
      <c r="X3272">
        <v>0</v>
      </c>
      <c r="Y3272">
        <v>51954.79</v>
      </c>
      <c r="Z3272">
        <v>0</v>
      </c>
      <c r="AA3272">
        <v>107903.98</v>
      </c>
    </row>
    <row r="3273" spans="1:27" ht="15" customHeight="1" x14ac:dyDescent="0.25">
      <c r="A3273" s="37" t="str">
        <f t="shared" si="153"/>
        <v>LEINNF1.2</v>
      </c>
      <c r="B3273" s="37">
        <f>VLOOKUP(L3273,Mapping!D:F,3,0)</f>
        <v>1.2</v>
      </c>
      <c r="C3273" s="37" t="str">
        <f>VLOOKUP(L3273,Mapping!D:G,4,0)</f>
        <v>Ignore</v>
      </c>
      <c r="D3273" s="38">
        <f t="shared" si="154"/>
        <v>0.30942831400000004</v>
      </c>
      <c r="E3273" s="38">
        <f t="shared" si="155"/>
        <v>25.312704724</v>
      </c>
      <c r="F3273" s="37">
        <f>VLOOKUP(L3273,Mapping!D:H,5,0)</f>
        <v>0</v>
      </c>
      <c r="G3273" t="s">
        <v>562</v>
      </c>
      <c r="H3273" t="s">
        <v>346</v>
      </c>
      <c r="I3273" t="s">
        <v>1421</v>
      </c>
      <c r="J3273">
        <v>301000</v>
      </c>
      <c r="K3273" t="s">
        <v>624</v>
      </c>
      <c r="L3273">
        <v>310000</v>
      </c>
      <c r="M3273">
        <v>0</v>
      </c>
      <c r="N3273" t="s">
        <v>625</v>
      </c>
      <c r="O3273" t="s">
        <v>565</v>
      </c>
      <c r="P3273">
        <v>0</v>
      </c>
      <c r="Q3273">
        <v>250032764.09999999</v>
      </c>
      <c r="R3273">
        <v>0</v>
      </c>
      <c r="S3273">
        <v>3094283.14</v>
      </c>
      <c r="T3273">
        <v>0</v>
      </c>
      <c r="U3273">
        <v>253127047.24000001</v>
      </c>
      <c r="V3273">
        <v>0</v>
      </c>
      <c r="W3273">
        <v>250032764.09999999</v>
      </c>
      <c r="X3273">
        <v>0</v>
      </c>
      <c r="Y3273">
        <v>3094283.14</v>
      </c>
      <c r="Z3273">
        <v>0</v>
      </c>
      <c r="AA3273">
        <v>253127047.24000001</v>
      </c>
    </row>
    <row r="3274" spans="1:27" ht="15" customHeight="1" x14ac:dyDescent="0.25">
      <c r="A3274" s="37" t="str">
        <f t="shared" si="153"/>
        <v>LEINNFIgnore</v>
      </c>
      <c r="B3274" s="37" t="str">
        <f>VLOOKUP(L3274,Mapping!D:F,3,0)</f>
        <v>Ignore</v>
      </c>
      <c r="C3274" s="37" t="str">
        <f>VLOOKUP(L3274,Mapping!D:G,4,0)</f>
        <v>Ignore</v>
      </c>
      <c r="D3274" s="38">
        <f t="shared" si="154"/>
        <v>-0.65267659</v>
      </c>
      <c r="E3274" s="38">
        <f t="shared" si="155"/>
        <v>16.118781034999998</v>
      </c>
      <c r="F3274" s="37">
        <f>VLOOKUP(L3274,Mapping!D:H,5,0)</f>
        <v>0</v>
      </c>
      <c r="G3274" t="s">
        <v>562</v>
      </c>
      <c r="H3274" t="s">
        <v>346</v>
      </c>
      <c r="I3274" t="s">
        <v>1421</v>
      </c>
      <c r="J3274">
        <v>303000</v>
      </c>
      <c r="K3274" t="s">
        <v>626</v>
      </c>
      <c r="L3274">
        <v>303201</v>
      </c>
      <c r="M3274">
        <v>0</v>
      </c>
      <c r="N3274" t="s">
        <v>627</v>
      </c>
      <c r="O3274" t="s">
        <v>565</v>
      </c>
      <c r="P3274">
        <v>0</v>
      </c>
      <c r="Q3274">
        <v>167714576.25</v>
      </c>
      <c r="R3274">
        <v>-6526765.9000000004</v>
      </c>
      <c r="S3274">
        <v>0</v>
      </c>
      <c r="T3274">
        <v>0</v>
      </c>
      <c r="U3274">
        <v>161187810.34999999</v>
      </c>
      <c r="V3274">
        <v>0</v>
      </c>
      <c r="W3274">
        <v>167714576.25</v>
      </c>
      <c r="X3274">
        <v>-6526765.9000000004</v>
      </c>
      <c r="Y3274">
        <v>0</v>
      </c>
      <c r="Z3274">
        <v>0</v>
      </c>
      <c r="AA3274">
        <v>161187810.34999999</v>
      </c>
    </row>
    <row r="3275" spans="1:27" ht="15" customHeight="1" x14ac:dyDescent="0.25">
      <c r="A3275" s="37" t="str">
        <f t="shared" si="153"/>
        <v>LEINNFIgnore</v>
      </c>
      <c r="B3275" s="37" t="str">
        <f>VLOOKUP(L3275,Mapping!D:F,3,0)</f>
        <v>Ignore</v>
      </c>
      <c r="C3275" s="37" t="str">
        <f>VLOOKUP(L3275,Mapping!D:G,4,0)</f>
        <v>Ignore</v>
      </c>
      <c r="D3275" s="38">
        <f t="shared" si="154"/>
        <v>-0.43965568799999999</v>
      </c>
      <c r="E3275" s="38">
        <f t="shared" si="155"/>
        <v>1.9412341850000001</v>
      </c>
      <c r="F3275" s="37">
        <f>VLOOKUP(L3275,Mapping!D:H,5,0)</f>
        <v>0</v>
      </c>
      <c r="G3275" t="s">
        <v>562</v>
      </c>
      <c r="H3275" t="s">
        <v>346</v>
      </c>
      <c r="I3275" t="s">
        <v>1421</v>
      </c>
      <c r="J3275">
        <v>303000</v>
      </c>
      <c r="K3275" t="s">
        <v>626</v>
      </c>
      <c r="L3275">
        <v>303202</v>
      </c>
      <c r="M3275">
        <v>0</v>
      </c>
      <c r="N3275" t="s">
        <v>628</v>
      </c>
      <c r="O3275" t="s">
        <v>565</v>
      </c>
      <c r="P3275">
        <v>0</v>
      </c>
      <c r="Q3275">
        <v>23808898.73</v>
      </c>
      <c r="R3275">
        <v>-4396556.88</v>
      </c>
      <c r="S3275">
        <v>0</v>
      </c>
      <c r="T3275">
        <v>0</v>
      </c>
      <c r="U3275">
        <v>19412341.850000001</v>
      </c>
      <c r="V3275">
        <v>0</v>
      </c>
      <c r="W3275">
        <v>23808898.73</v>
      </c>
      <c r="X3275">
        <v>-4396556.88</v>
      </c>
      <c r="Y3275">
        <v>0</v>
      </c>
      <c r="Z3275">
        <v>0</v>
      </c>
      <c r="AA3275">
        <v>19412341.850000001</v>
      </c>
    </row>
    <row r="3276" spans="1:27" ht="15" customHeight="1" x14ac:dyDescent="0.25">
      <c r="A3276" s="37" t="str">
        <f t="shared" si="153"/>
        <v>LEINNFIgnore</v>
      </c>
      <c r="B3276" s="37" t="str">
        <f>VLOOKUP(L3276,Mapping!D:F,3,0)</f>
        <v>Ignore</v>
      </c>
      <c r="C3276" s="37" t="str">
        <f>VLOOKUP(L3276,Mapping!D:G,4,0)</f>
        <v>Ignore</v>
      </c>
      <c r="D3276" s="38">
        <f t="shared" si="154"/>
        <v>6.0532149290000001</v>
      </c>
      <c r="E3276" s="38">
        <f t="shared" si="155"/>
        <v>28.524822842999999</v>
      </c>
      <c r="F3276" s="37">
        <f>VLOOKUP(L3276,Mapping!D:H,5,0)</f>
        <v>0</v>
      </c>
      <c r="G3276" t="s">
        <v>562</v>
      </c>
      <c r="H3276" t="s">
        <v>346</v>
      </c>
      <c r="I3276" t="s">
        <v>1421</v>
      </c>
      <c r="J3276">
        <v>303000</v>
      </c>
      <c r="K3276" t="s">
        <v>626</v>
      </c>
      <c r="L3276">
        <v>303245</v>
      </c>
      <c r="M3276">
        <v>0</v>
      </c>
      <c r="N3276" t="s">
        <v>629</v>
      </c>
      <c r="O3276" t="s">
        <v>565</v>
      </c>
      <c r="P3276">
        <v>0</v>
      </c>
      <c r="Q3276">
        <v>224716079.13999999</v>
      </c>
      <c r="R3276">
        <v>0</v>
      </c>
      <c r="S3276">
        <v>60532149.289999999</v>
      </c>
      <c r="T3276">
        <v>0</v>
      </c>
      <c r="U3276">
        <v>285248228.43000001</v>
      </c>
      <c r="V3276">
        <v>0</v>
      </c>
      <c r="W3276">
        <v>224716079.13999999</v>
      </c>
      <c r="X3276">
        <v>0</v>
      </c>
      <c r="Y3276">
        <v>60532149.289999999</v>
      </c>
      <c r="Z3276">
        <v>0</v>
      </c>
      <c r="AA3276">
        <v>285248228.43000001</v>
      </c>
    </row>
    <row r="3277" spans="1:27" ht="15" customHeight="1" x14ac:dyDescent="0.25">
      <c r="A3277" s="37" t="str">
        <f t="shared" si="153"/>
        <v>LEINNFIgnore</v>
      </c>
      <c r="B3277" s="37" t="str">
        <f>VLOOKUP(L3277,Mapping!D:F,3,0)</f>
        <v>Ignore</v>
      </c>
      <c r="C3277" s="37" t="str">
        <f>VLOOKUP(L3277,Mapping!D:G,4,0)</f>
        <v>Ignore</v>
      </c>
      <c r="D3277" s="38">
        <f t="shared" si="154"/>
        <v>2.8204721000000002E-2</v>
      </c>
      <c r="E3277" s="38">
        <f t="shared" si="155"/>
        <v>1.3149949289999998</v>
      </c>
      <c r="F3277" s="37">
        <f>VLOOKUP(L3277,Mapping!D:H,5,0)</f>
        <v>0</v>
      </c>
      <c r="G3277" t="s">
        <v>562</v>
      </c>
      <c r="H3277" t="s">
        <v>346</v>
      </c>
      <c r="I3277" t="s">
        <v>1421</v>
      </c>
      <c r="J3277">
        <v>303000</v>
      </c>
      <c r="K3277" t="s">
        <v>626</v>
      </c>
      <c r="L3277">
        <v>303246</v>
      </c>
      <c r="M3277">
        <v>0</v>
      </c>
      <c r="N3277" t="s">
        <v>630</v>
      </c>
      <c r="O3277" t="s">
        <v>565</v>
      </c>
      <c r="P3277">
        <v>0</v>
      </c>
      <c r="Q3277">
        <v>12867902.08</v>
      </c>
      <c r="R3277">
        <v>0</v>
      </c>
      <c r="S3277">
        <v>282047.21000000002</v>
      </c>
      <c r="T3277">
        <v>0</v>
      </c>
      <c r="U3277">
        <v>13149949.289999999</v>
      </c>
      <c r="V3277">
        <v>0</v>
      </c>
      <c r="W3277">
        <v>12867902.08</v>
      </c>
      <c r="X3277">
        <v>0</v>
      </c>
      <c r="Y3277">
        <v>282047.21000000002</v>
      </c>
      <c r="Z3277">
        <v>0</v>
      </c>
      <c r="AA3277">
        <v>13149949.289999999</v>
      </c>
    </row>
    <row r="3278" spans="1:27" ht="15" customHeight="1" x14ac:dyDescent="0.25">
      <c r="A3278" s="37" t="str">
        <f t="shared" si="153"/>
        <v>LEINNFIgnore</v>
      </c>
      <c r="B3278" s="37" t="str">
        <f>VLOOKUP(L3278,Mapping!D:F,3,0)</f>
        <v>Ignore</v>
      </c>
      <c r="C3278" s="37" t="str">
        <f>VLOOKUP(L3278,Mapping!D:G,4,0)</f>
        <v>Ignore</v>
      </c>
      <c r="D3278" s="38">
        <f t="shared" si="154"/>
        <v>0</v>
      </c>
      <c r="E3278" s="38">
        <f t="shared" si="155"/>
        <v>50.769479803999999</v>
      </c>
      <c r="F3278" s="37">
        <f>VLOOKUP(L3278,Mapping!D:H,5,0)</f>
        <v>0</v>
      </c>
      <c r="G3278" t="s">
        <v>562</v>
      </c>
      <c r="H3278" t="s">
        <v>346</v>
      </c>
      <c r="I3278" t="s">
        <v>1421</v>
      </c>
      <c r="J3278">
        <v>303000</v>
      </c>
      <c r="K3278" t="s">
        <v>626</v>
      </c>
      <c r="L3278">
        <v>390000</v>
      </c>
      <c r="M3278">
        <v>0</v>
      </c>
      <c r="N3278" t="s">
        <v>631</v>
      </c>
      <c r="O3278" t="s">
        <v>565</v>
      </c>
      <c r="P3278">
        <v>0</v>
      </c>
      <c r="Q3278">
        <v>507694798.04000002</v>
      </c>
      <c r="R3278">
        <v>0</v>
      </c>
      <c r="S3278">
        <v>0</v>
      </c>
      <c r="T3278">
        <v>0</v>
      </c>
      <c r="U3278">
        <v>507694798.04000002</v>
      </c>
      <c r="V3278">
        <v>0</v>
      </c>
      <c r="W3278">
        <v>507694798.04000002</v>
      </c>
      <c r="X3278">
        <v>0</v>
      </c>
      <c r="Y3278">
        <v>0</v>
      </c>
      <c r="Z3278">
        <v>0</v>
      </c>
      <c r="AA3278">
        <v>507694798.04000002</v>
      </c>
    </row>
    <row r="3279" spans="1:27" ht="15" customHeight="1" x14ac:dyDescent="0.25">
      <c r="A3279" s="37" t="str">
        <f t="shared" si="153"/>
        <v>LEINNFIgnore</v>
      </c>
      <c r="B3279" s="37" t="str">
        <f>VLOOKUP(L3279,Mapping!D:F,3,0)</f>
        <v>Ignore</v>
      </c>
      <c r="C3279" s="37" t="str">
        <f>VLOOKUP(L3279,Mapping!D:G,4,0)</f>
        <v>Ignore</v>
      </c>
      <c r="D3279" s="38">
        <f t="shared" si="154"/>
        <v>0</v>
      </c>
      <c r="E3279" s="38">
        <f t="shared" si="155"/>
        <v>71.779713340000001</v>
      </c>
      <c r="F3279" s="37">
        <f>VLOOKUP(L3279,Mapping!D:H,5,0)</f>
        <v>0</v>
      </c>
      <c r="G3279" t="s">
        <v>562</v>
      </c>
      <c r="H3279" t="s">
        <v>346</v>
      </c>
      <c r="I3279" t="s">
        <v>1421</v>
      </c>
      <c r="J3279">
        <v>303000</v>
      </c>
      <c r="K3279" t="s">
        <v>626</v>
      </c>
      <c r="L3279">
        <v>390001</v>
      </c>
      <c r="M3279">
        <v>0</v>
      </c>
      <c r="N3279" t="s">
        <v>632</v>
      </c>
      <c r="O3279" t="s">
        <v>565</v>
      </c>
      <c r="P3279">
        <v>0</v>
      </c>
      <c r="Q3279">
        <v>717797133.39999998</v>
      </c>
      <c r="R3279">
        <v>0</v>
      </c>
      <c r="S3279">
        <v>0</v>
      </c>
      <c r="T3279">
        <v>0</v>
      </c>
      <c r="U3279">
        <v>717797133.39999998</v>
      </c>
      <c r="V3279">
        <v>0</v>
      </c>
      <c r="W3279">
        <v>717797133.39999998</v>
      </c>
      <c r="X3279">
        <v>0</v>
      </c>
      <c r="Y3279">
        <v>0</v>
      </c>
      <c r="Z3279">
        <v>0</v>
      </c>
      <c r="AA3279">
        <v>717797133.39999998</v>
      </c>
    </row>
    <row r="3280" spans="1:27" ht="15" customHeight="1" x14ac:dyDescent="0.25">
      <c r="A3280" s="37" t="str">
        <f t="shared" si="153"/>
        <v>LEINNFIgnore</v>
      </c>
      <c r="B3280" s="37" t="str">
        <f>VLOOKUP(L3280,Mapping!D:F,3,0)</f>
        <v>Ignore</v>
      </c>
      <c r="C3280" s="37" t="str">
        <f>VLOOKUP(L3280,Mapping!D:G,4,0)</f>
        <v>Ignore</v>
      </c>
      <c r="D3280" s="38">
        <f t="shared" si="154"/>
        <v>0</v>
      </c>
      <c r="E3280" s="38">
        <f t="shared" si="155"/>
        <v>-8.0593873180000006</v>
      </c>
      <c r="F3280" s="37">
        <f>VLOOKUP(L3280,Mapping!D:H,5,0)</f>
        <v>0</v>
      </c>
      <c r="G3280" t="s">
        <v>562</v>
      </c>
      <c r="H3280" t="s">
        <v>346</v>
      </c>
      <c r="I3280" t="s">
        <v>1421</v>
      </c>
      <c r="J3280">
        <v>303000</v>
      </c>
      <c r="K3280" t="s">
        <v>626</v>
      </c>
      <c r="L3280">
        <v>390002</v>
      </c>
      <c r="M3280">
        <v>0</v>
      </c>
      <c r="N3280" t="s">
        <v>633</v>
      </c>
      <c r="O3280" t="s">
        <v>565</v>
      </c>
      <c r="P3280">
        <v>-80593873.180000007</v>
      </c>
      <c r="Q3280">
        <v>0</v>
      </c>
      <c r="R3280">
        <v>0</v>
      </c>
      <c r="S3280">
        <v>0</v>
      </c>
      <c r="T3280">
        <v>-80593873.180000007</v>
      </c>
      <c r="U3280">
        <v>0</v>
      </c>
      <c r="V3280">
        <v>-80593873.180000007</v>
      </c>
      <c r="W3280">
        <v>0</v>
      </c>
      <c r="X3280">
        <v>0</v>
      </c>
      <c r="Y3280">
        <v>0</v>
      </c>
      <c r="Z3280">
        <v>-80593873.180000007</v>
      </c>
      <c r="AA3280">
        <v>0</v>
      </c>
    </row>
    <row r="3281" spans="1:27" ht="15" customHeight="1" x14ac:dyDescent="0.25">
      <c r="A3281" s="37" t="str">
        <f t="shared" si="153"/>
        <v>LEINNFIgnore</v>
      </c>
      <c r="B3281" s="37" t="str">
        <f>VLOOKUP(L3281,Mapping!D:F,3,0)</f>
        <v>Ignore</v>
      </c>
      <c r="C3281" s="37" t="str">
        <f>VLOOKUP(L3281,Mapping!D:G,4,0)</f>
        <v>Ignore</v>
      </c>
      <c r="D3281" s="38">
        <f t="shared" si="154"/>
        <v>0</v>
      </c>
      <c r="E3281" s="38">
        <f t="shared" si="155"/>
        <v>-1.513767136</v>
      </c>
      <c r="F3281" s="37">
        <f>VLOOKUP(L3281,Mapping!D:H,5,0)</f>
        <v>0</v>
      </c>
      <c r="G3281" t="s">
        <v>562</v>
      </c>
      <c r="H3281" t="s">
        <v>346</v>
      </c>
      <c r="I3281" t="s">
        <v>1421</v>
      </c>
      <c r="J3281">
        <v>303000</v>
      </c>
      <c r="K3281" t="s">
        <v>626</v>
      </c>
      <c r="L3281">
        <v>390405</v>
      </c>
      <c r="M3281">
        <v>0</v>
      </c>
      <c r="N3281" t="s">
        <v>634</v>
      </c>
      <c r="O3281" t="s">
        <v>565</v>
      </c>
      <c r="P3281">
        <v>-15137671.359999999</v>
      </c>
      <c r="Q3281">
        <v>0</v>
      </c>
      <c r="R3281">
        <v>0</v>
      </c>
      <c r="S3281">
        <v>0</v>
      </c>
      <c r="T3281">
        <v>-15137671.359999999</v>
      </c>
      <c r="U3281">
        <v>0</v>
      </c>
      <c r="V3281">
        <v>-15137671.359999999</v>
      </c>
      <c r="W3281">
        <v>0</v>
      </c>
      <c r="X3281">
        <v>0</v>
      </c>
      <c r="Y3281">
        <v>0</v>
      </c>
      <c r="Z3281">
        <v>-15137671.359999999</v>
      </c>
      <c r="AA3281">
        <v>0</v>
      </c>
    </row>
    <row r="3282" spans="1:27" ht="15" customHeight="1" x14ac:dyDescent="0.25">
      <c r="A3282" s="37" t="str">
        <f t="shared" si="153"/>
        <v>LEINNFIgnore</v>
      </c>
      <c r="B3282" s="37" t="str">
        <f>VLOOKUP(L3282,Mapping!D:F,3,0)</f>
        <v>Ignore</v>
      </c>
      <c r="C3282" s="37" t="str">
        <f>VLOOKUP(L3282,Mapping!D:G,4,0)</f>
        <v>Ignore</v>
      </c>
      <c r="D3282" s="38">
        <f t="shared" si="154"/>
        <v>0</v>
      </c>
      <c r="E3282" s="38">
        <f t="shared" si="155"/>
        <v>7.5897740000000005E-3</v>
      </c>
      <c r="F3282" s="37">
        <f>VLOOKUP(L3282,Mapping!D:H,5,0)</f>
        <v>0</v>
      </c>
      <c r="G3282" t="s">
        <v>562</v>
      </c>
      <c r="H3282" t="s">
        <v>346</v>
      </c>
      <c r="I3282" t="s">
        <v>1421</v>
      </c>
      <c r="J3282">
        <v>303000</v>
      </c>
      <c r="K3282" t="s">
        <v>626</v>
      </c>
      <c r="L3282">
        <v>390406</v>
      </c>
      <c r="M3282">
        <v>0</v>
      </c>
      <c r="N3282" t="s">
        <v>935</v>
      </c>
      <c r="O3282" t="s">
        <v>565</v>
      </c>
      <c r="P3282">
        <v>0</v>
      </c>
      <c r="Q3282">
        <v>75897.740000000005</v>
      </c>
      <c r="R3282">
        <v>0</v>
      </c>
      <c r="S3282">
        <v>0</v>
      </c>
      <c r="T3282">
        <v>0</v>
      </c>
      <c r="U3282">
        <v>75897.740000000005</v>
      </c>
      <c r="V3282">
        <v>0</v>
      </c>
      <c r="W3282">
        <v>75897.740000000005</v>
      </c>
      <c r="X3282">
        <v>0</v>
      </c>
      <c r="Y3282">
        <v>0</v>
      </c>
      <c r="Z3282">
        <v>0</v>
      </c>
      <c r="AA3282">
        <v>75897.740000000005</v>
      </c>
    </row>
    <row r="3283" spans="1:27" ht="15" customHeight="1" x14ac:dyDescent="0.25">
      <c r="A3283" s="37" t="str">
        <f t="shared" si="153"/>
        <v>LEINNFIgnore</v>
      </c>
      <c r="B3283" s="37" t="str">
        <f>VLOOKUP(L3283,Mapping!D:F,3,0)</f>
        <v>Ignore</v>
      </c>
      <c r="C3283" s="37" t="str">
        <f>VLOOKUP(L3283,Mapping!D:G,4,0)</f>
        <v>Ignore</v>
      </c>
      <c r="D3283" s="38">
        <f t="shared" si="154"/>
        <v>0</v>
      </c>
      <c r="E3283" s="38">
        <f t="shared" si="155"/>
        <v>63.778732219000005</v>
      </c>
      <c r="F3283" s="37">
        <f>VLOOKUP(L3283,Mapping!D:H,5,0)</f>
        <v>0</v>
      </c>
      <c r="G3283" t="s">
        <v>562</v>
      </c>
      <c r="H3283" t="s">
        <v>346</v>
      </c>
      <c r="I3283" t="s">
        <v>1421</v>
      </c>
      <c r="J3283">
        <v>303000</v>
      </c>
      <c r="K3283" t="s">
        <v>626</v>
      </c>
      <c r="L3283">
        <v>390445</v>
      </c>
      <c r="M3283">
        <v>0</v>
      </c>
      <c r="N3283" t="s">
        <v>635</v>
      </c>
      <c r="O3283" t="s">
        <v>565</v>
      </c>
      <c r="P3283">
        <v>0</v>
      </c>
      <c r="Q3283">
        <v>637787322.19000006</v>
      </c>
      <c r="R3283">
        <v>0</v>
      </c>
      <c r="S3283">
        <v>0</v>
      </c>
      <c r="T3283">
        <v>0</v>
      </c>
      <c r="U3283">
        <v>637787322.19000006</v>
      </c>
      <c r="V3283">
        <v>0</v>
      </c>
      <c r="W3283">
        <v>637787322.19000006</v>
      </c>
      <c r="X3283">
        <v>0</v>
      </c>
      <c r="Y3283">
        <v>0</v>
      </c>
      <c r="Z3283">
        <v>0</v>
      </c>
      <c r="AA3283">
        <v>637787322.19000006</v>
      </c>
    </row>
    <row r="3284" spans="1:27" ht="15" customHeight="1" x14ac:dyDescent="0.25">
      <c r="A3284" s="37" t="str">
        <f t="shared" si="153"/>
        <v>LEINNFIgnore</v>
      </c>
      <c r="B3284" s="37" t="str">
        <f>VLOOKUP(L3284,Mapping!D:F,3,0)</f>
        <v>Ignore</v>
      </c>
      <c r="C3284" s="37" t="str">
        <f>VLOOKUP(L3284,Mapping!D:G,4,0)</f>
        <v>Ignore</v>
      </c>
      <c r="D3284" s="38">
        <f t="shared" si="154"/>
        <v>0</v>
      </c>
      <c r="E3284" s="38">
        <f t="shared" si="155"/>
        <v>0.99161607400000007</v>
      </c>
      <c r="F3284" s="37">
        <f>VLOOKUP(L3284,Mapping!D:H,5,0)</f>
        <v>0</v>
      </c>
      <c r="G3284" t="s">
        <v>562</v>
      </c>
      <c r="H3284" t="s">
        <v>346</v>
      </c>
      <c r="I3284" t="s">
        <v>1421</v>
      </c>
      <c r="J3284">
        <v>303000</v>
      </c>
      <c r="K3284" t="s">
        <v>626</v>
      </c>
      <c r="L3284">
        <v>390446</v>
      </c>
      <c r="M3284">
        <v>0</v>
      </c>
      <c r="N3284" t="s">
        <v>636</v>
      </c>
      <c r="O3284" t="s">
        <v>565</v>
      </c>
      <c r="P3284">
        <v>0</v>
      </c>
      <c r="Q3284">
        <v>9916160.7400000002</v>
      </c>
      <c r="R3284">
        <v>0</v>
      </c>
      <c r="S3284">
        <v>0</v>
      </c>
      <c r="T3284">
        <v>0</v>
      </c>
      <c r="U3284">
        <v>9916160.7400000002</v>
      </c>
      <c r="V3284">
        <v>0</v>
      </c>
      <c r="W3284">
        <v>9916160.7400000002</v>
      </c>
      <c r="X3284">
        <v>0</v>
      </c>
      <c r="Y3284">
        <v>0</v>
      </c>
      <c r="Z3284">
        <v>0</v>
      </c>
      <c r="AA3284">
        <v>9916160.7400000002</v>
      </c>
    </row>
    <row r="3285" spans="1:27" ht="15" customHeight="1" x14ac:dyDescent="0.25">
      <c r="A3285" s="37" t="str">
        <f t="shared" si="153"/>
        <v>LEINNF5.3</v>
      </c>
      <c r="B3285" s="37">
        <f>VLOOKUP(L3285,Mapping!D:F,3,0)</f>
        <v>5.3</v>
      </c>
      <c r="C3285" s="37" t="str">
        <f>VLOOKUP(L3285,Mapping!D:G,4,0)</f>
        <v>Ignore</v>
      </c>
      <c r="D3285" s="38">
        <f t="shared" si="154"/>
        <v>2.112488006</v>
      </c>
      <c r="E3285" s="38">
        <f t="shared" si="155"/>
        <v>6.8900791900000007</v>
      </c>
      <c r="F3285" s="37">
        <f>VLOOKUP(L3285,Mapping!D:H,5,0)</f>
        <v>0</v>
      </c>
      <c r="G3285" t="s">
        <v>562</v>
      </c>
      <c r="H3285" t="s">
        <v>346</v>
      </c>
      <c r="I3285" t="s">
        <v>1421</v>
      </c>
      <c r="J3285">
        <v>410000</v>
      </c>
      <c r="K3285" t="s">
        <v>637</v>
      </c>
      <c r="L3285">
        <v>411100</v>
      </c>
      <c r="M3285">
        <v>0</v>
      </c>
      <c r="N3285" t="s">
        <v>694</v>
      </c>
      <c r="O3285" t="s">
        <v>565</v>
      </c>
      <c r="P3285">
        <v>0</v>
      </c>
      <c r="Q3285">
        <v>47775911.840000004</v>
      </c>
      <c r="R3285">
        <v>0</v>
      </c>
      <c r="S3285">
        <v>21124880.059999999</v>
      </c>
      <c r="T3285">
        <v>0</v>
      </c>
      <c r="U3285">
        <v>68900791.900000006</v>
      </c>
      <c r="V3285">
        <v>0</v>
      </c>
      <c r="W3285">
        <v>47775911.840000004</v>
      </c>
      <c r="X3285">
        <v>0</v>
      </c>
      <c r="Y3285">
        <v>21124880.059999999</v>
      </c>
      <c r="Z3285">
        <v>0</v>
      </c>
      <c r="AA3285">
        <v>68900791.900000006</v>
      </c>
    </row>
    <row r="3286" spans="1:27" ht="15" customHeight="1" x14ac:dyDescent="0.25">
      <c r="A3286" s="37" t="str">
        <f t="shared" si="153"/>
        <v>LEINNF5.3</v>
      </c>
      <c r="B3286" s="37">
        <f>VLOOKUP(L3286,Mapping!D:F,3,0)</f>
        <v>5.3</v>
      </c>
      <c r="C3286" s="37" t="str">
        <f>VLOOKUP(L3286,Mapping!D:G,4,0)</f>
        <v>Ignore</v>
      </c>
      <c r="D3286" s="38">
        <f t="shared" si="154"/>
        <v>0</v>
      </c>
      <c r="E3286" s="38">
        <f t="shared" si="155"/>
        <v>2.7329853000000001E-2</v>
      </c>
      <c r="F3286" s="37">
        <f>VLOOKUP(L3286,Mapping!D:H,5,0)</f>
        <v>0</v>
      </c>
      <c r="G3286" t="s">
        <v>562</v>
      </c>
      <c r="H3286" t="s">
        <v>346</v>
      </c>
      <c r="I3286" t="s">
        <v>1421</v>
      </c>
      <c r="J3286">
        <v>410000</v>
      </c>
      <c r="K3286" t="s">
        <v>637</v>
      </c>
      <c r="L3286">
        <v>411120</v>
      </c>
      <c r="M3286">
        <v>0</v>
      </c>
      <c r="N3286" t="s">
        <v>934</v>
      </c>
      <c r="O3286" t="s">
        <v>565</v>
      </c>
      <c r="P3286">
        <v>0</v>
      </c>
      <c r="Q3286">
        <v>273298.53000000003</v>
      </c>
      <c r="R3286">
        <v>0</v>
      </c>
      <c r="S3286">
        <v>0</v>
      </c>
      <c r="T3286">
        <v>0</v>
      </c>
      <c r="U3286">
        <v>273298.53000000003</v>
      </c>
      <c r="V3286">
        <v>0</v>
      </c>
      <c r="W3286">
        <v>273298.53000000003</v>
      </c>
      <c r="X3286">
        <v>0</v>
      </c>
      <c r="Y3286">
        <v>0</v>
      </c>
      <c r="Z3286">
        <v>0</v>
      </c>
      <c r="AA3286">
        <v>273298.53000000003</v>
      </c>
    </row>
    <row r="3287" spans="1:27" ht="15" customHeight="1" x14ac:dyDescent="0.25">
      <c r="A3287" s="37" t="str">
        <f t="shared" si="153"/>
        <v>LEINNFIgnore</v>
      </c>
      <c r="B3287" s="37" t="str">
        <f>VLOOKUP(L3287,Mapping!D:F,3,0)</f>
        <v>Ignore</v>
      </c>
      <c r="C3287" s="37" t="str">
        <f>VLOOKUP(L3287,Mapping!D:G,4,0)</f>
        <v>Ignore</v>
      </c>
      <c r="D3287" s="38">
        <f t="shared" si="154"/>
        <v>-32.401252082999996</v>
      </c>
      <c r="E3287" s="38">
        <f t="shared" si="155"/>
        <v>55.705351925000002</v>
      </c>
      <c r="F3287" s="37">
        <f>VLOOKUP(L3287,Mapping!D:H,5,0)</f>
        <v>0</v>
      </c>
      <c r="G3287" t="s">
        <v>562</v>
      </c>
      <c r="H3287" t="s">
        <v>346</v>
      </c>
      <c r="I3287" t="s">
        <v>1421</v>
      </c>
      <c r="J3287">
        <v>430000</v>
      </c>
      <c r="K3287" t="s">
        <v>643</v>
      </c>
      <c r="L3287">
        <v>431100</v>
      </c>
      <c r="M3287">
        <v>0</v>
      </c>
      <c r="N3287" t="s">
        <v>727</v>
      </c>
      <c r="O3287" t="s">
        <v>565</v>
      </c>
      <c r="P3287">
        <v>0</v>
      </c>
      <c r="Q3287">
        <v>881066040.08000004</v>
      </c>
      <c r="R3287">
        <v>-324012520.82999998</v>
      </c>
      <c r="S3287">
        <v>0</v>
      </c>
      <c r="T3287">
        <v>0</v>
      </c>
      <c r="U3287">
        <v>557053519.25</v>
      </c>
      <c r="V3287">
        <v>0</v>
      </c>
      <c r="W3287">
        <v>881066040.08000004</v>
      </c>
      <c r="X3287">
        <v>-324012520.82999998</v>
      </c>
      <c r="Y3287">
        <v>0</v>
      </c>
      <c r="Z3287">
        <v>0</v>
      </c>
      <c r="AA3287">
        <v>557053519.25</v>
      </c>
    </row>
    <row r="3288" spans="1:27" ht="15" customHeight="1" x14ac:dyDescent="0.25">
      <c r="A3288" s="37" t="str">
        <f t="shared" si="153"/>
        <v>LEINNF5.1</v>
      </c>
      <c r="B3288" s="37">
        <f>VLOOKUP(L3288,Mapping!D:F,3,0)</f>
        <v>5.0999999999999996</v>
      </c>
      <c r="C3288" s="37" t="str">
        <f>VLOOKUP(L3288,Mapping!D:G,4,0)</f>
        <v>Ignore</v>
      </c>
      <c r="D3288" s="38">
        <f t="shared" si="154"/>
        <v>1.520472955</v>
      </c>
      <c r="E3288" s="38">
        <f t="shared" si="155"/>
        <v>4.2645379050000001</v>
      </c>
      <c r="F3288" s="37">
        <f>VLOOKUP(L3288,Mapping!D:H,5,0)</f>
        <v>0</v>
      </c>
      <c r="G3288" t="s">
        <v>562</v>
      </c>
      <c r="H3288" t="s">
        <v>346</v>
      </c>
      <c r="I3288" t="s">
        <v>1421</v>
      </c>
      <c r="J3288">
        <v>450000</v>
      </c>
      <c r="K3288" t="s">
        <v>647</v>
      </c>
      <c r="L3288">
        <v>451100</v>
      </c>
      <c r="M3288">
        <v>0</v>
      </c>
      <c r="N3288" t="s">
        <v>695</v>
      </c>
      <c r="O3288" t="s">
        <v>565</v>
      </c>
      <c r="P3288">
        <v>0</v>
      </c>
      <c r="Q3288">
        <v>27440649.5</v>
      </c>
      <c r="R3288">
        <v>0</v>
      </c>
      <c r="S3288">
        <v>15204729.550000001</v>
      </c>
      <c r="T3288">
        <v>0</v>
      </c>
      <c r="U3288">
        <v>42645379.049999997</v>
      </c>
      <c r="V3288">
        <v>0</v>
      </c>
      <c r="W3288">
        <v>27440649.5</v>
      </c>
      <c r="X3288">
        <v>0</v>
      </c>
      <c r="Y3288">
        <v>15204729.550000001</v>
      </c>
      <c r="Z3288">
        <v>0</v>
      </c>
      <c r="AA3288">
        <v>42645379.049999997</v>
      </c>
    </row>
    <row r="3289" spans="1:27" ht="15" customHeight="1" x14ac:dyDescent="0.25">
      <c r="A3289" s="37" t="str">
        <f t="shared" si="153"/>
        <v>LEINNF5.2</v>
      </c>
      <c r="B3289" s="37">
        <f>VLOOKUP(L3289,Mapping!D:F,3,0)</f>
        <v>5.2</v>
      </c>
      <c r="C3289" s="37" t="str">
        <f>VLOOKUP(L3289,Mapping!D:G,4,0)</f>
        <v>Ignore</v>
      </c>
      <c r="D3289" s="38">
        <f t="shared" si="154"/>
        <v>8.6731800000000006E-4</v>
      </c>
      <c r="E3289" s="38">
        <f t="shared" si="155"/>
        <v>1.976486E-3</v>
      </c>
      <c r="F3289" s="37">
        <f>VLOOKUP(L3289,Mapping!D:H,5,0)</f>
        <v>0</v>
      </c>
      <c r="G3289" t="s">
        <v>562</v>
      </c>
      <c r="H3289" t="s">
        <v>346</v>
      </c>
      <c r="I3289" t="s">
        <v>1421</v>
      </c>
      <c r="J3289">
        <v>450000</v>
      </c>
      <c r="K3289" t="s">
        <v>647</v>
      </c>
      <c r="L3289">
        <v>452111</v>
      </c>
      <c r="M3289">
        <v>0</v>
      </c>
      <c r="N3289" t="s">
        <v>649</v>
      </c>
      <c r="O3289" t="s">
        <v>565</v>
      </c>
      <c r="P3289">
        <v>0</v>
      </c>
      <c r="Q3289">
        <v>11091.68</v>
      </c>
      <c r="R3289">
        <v>0</v>
      </c>
      <c r="S3289">
        <v>8673.18</v>
      </c>
      <c r="T3289">
        <v>0</v>
      </c>
      <c r="U3289">
        <v>19764.86</v>
      </c>
      <c r="V3289">
        <v>0</v>
      </c>
      <c r="W3289">
        <v>11091.68</v>
      </c>
      <c r="X3289">
        <v>0</v>
      </c>
      <c r="Y3289">
        <v>8673.18</v>
      </c>
      <c r="Z3289">
        <v>0</v>
      </c>
      <c r="AA3289">
        <v>19764.86</v>
      </c>
    </row>
    <row r="3290" spans="1:27" ht="15" customHeight="1" x14ac:dyDescent="0.25">
      <c r="A3290" s="37" t="str">
        <f t="shared" si="153"/>
        <v>LEINNF5.2</v>
      </c>
      <c r="B3290" s="37">
        <f>VLOOKUP(L3290,Mapping!D:F,3,0)</f>
        <v>5.2</v>
      </c>
      <c r="C3290" s="37" t="str">
        <f>VLOOKUP(L3290,Mapping!D:G,4,0)</f>
        <v>Ignore</v>
      </c>
      <c r="D3290" s="38">
        <f t="shared" si="154"/>
        <v>2.6699687E-2</v>
      </c>
      <c r="E3290" s="38">
        <f t="shared" si="155"/>
        <v>5.5034602000000002E-2</v>
      </c>
      <c r="F3290" s="37">
        <f>VLOOKUP(L3290,Mapping!D:H,5,0)</f>
        <v>0</v>
      </c>
      <c r="G3290" t="s">
        <v>562</v>
      </c>
      <c r="H3290" t="s">
        <v>346</v>
      </c>
      <c r="I3290" t="s">
        <v>1421</v>
      </c>
      <c r="J3290">
        <v>450000</v>
      </c>
      <c r="K3290" t="s">
        <v>647</v>
      </c>
      <c r="L3290">
        <v>452247</v>
      </c>
      <c r="M3290">
        <v>0</v>
      </c>
      <c r="N3290" t="s">
        <v>655</v>
      </c>
      <c r="O3290" t="s">
        <v>565</v>
      </c>
      <c r="P3290">
        <v>0</v>
      </c>
      <c r="Q3290">
        <v>283349.15000000002</v>
      </c>
      <c r="R3290">
        <v>0</v>
      </c>
      <c r="S3290">
        <v>266996.87</v>
      </c>
      <c r="T3290">
        <v>0</v>
      </c>
      <c r="U3290">
        <v>550346.02</v>
      </c>
      <c r="V3290">
        <v>0</v>
      </c>
      <c r="W3290">
        <v>283349.15000000002</v>
      </c>
      <c r="X3290">
        <v>0</v>
      </c>
      <c r="Y3290">
        <v>266996.87</v>
      </c>
      <c r="Z3290">
        <v>0</v>
      </c>
      <c r="AA3290">
        <v>550346.02</v>
      </c>
    </row>
    <row r="3291" spans="1:27" ht="15" customHeight="1" x14ac:dyDescent="0.25">
      <c r="A3291" s="37" t="str">
        <f t="shared" si="153"/>
        <v>LEINNF5.5</v>
      </c>
      <c r="B3291" s="37">
        <f>VLOOKUP(L3291,Mapping!D:F,3,0)</f>
        <v>5.5</v>
      </c>
      <c r="C3291" s="37" t="str">
        <f>VLOOKUP(L3291,Mapping!D:G,4,0)</f>
        <v>Ignore</v>
      </c>
      <c r="D3291" s="38">
        <f t="shared" si="154"/>
        <v>6.9911600000000006E-3</v>
      </c>
      <c r="E3291" s="38">
        <f t="shared" si="155"/>
        <v>6.9911600000000006E-3</v>
      </c>
      <c r="F3291" s="37">
        <f>VLOOKUP(L3291,Mapping!D:H,5,0)</f>
        <v>0</v>
      </c>
      <c r="G3291" t="s">
        <v>562</v>
      </c>
      <c r="H3291" t="s">
        <v>346</v>
      </c>
      <c r="I3291" t="s">
        <v>1421</v>
      </c>
      <c r="J3291">
        <v>460000</v>
      </c>
      <c r="K3291" t="s">
        <v>656</v>
      </c>
      <c r="L3291">
        <v>452233</v>
      </c>
      <c r="M3291">
        <v>0</v>
      </c>
      <c r="N3291" t="s">
        <v>657</v>
      </c>
      <c r="O3291" t="s">
        <v>565</v>
      </c>
      <c r="P3291">
        <v>0</v>
      </c>
      <c r="Q3291">
        <v>0</v>
      </c>
      <c r="R3291">
        <v>0</v>
      </c>
      <c r="S3291">
        <v>69911.600000000006</v>
      </c>
      <c r="T3291">
        <v>0</v>
      </c>
      <c r="U3291">
        <v>69911.600000000006</v>
      </c>
      <c r="V3291">
        <v>0</v>
      </c>
      <c r="W3291">
        <v>0</v>
      </c>
      <c r="X3291">
        <v>0</v>
      </c>
      <c r="Y3291">
        <v>69911.600000000006</v>
      </c>
      <c r="Z3291">
        <v>0</v>
      </c>
      <c r="AA3291">
        <v>69911.600000000006</v>
      </c>
    </row>
    <row r="3292" spans="1:27" ht="15" customHeight="1" x14ac:dyDescent="0.25">
      <c r="A3292" s="37" t="str">
        <f t="shared" si="153"/>
        <v>LEINNF5.5</v>
      </c>
      <c r="B3292" s="37">
        <f>VLOOKUP(L3292,Mapping!D:F,3,0)</f>
        <v>5.5</v>
      </c>
      <c r="C3292" s="37" t="str">
        <f>VLOOKUP(L3292,Mapping!D:G,4,0)</f>
        <v>Ignore</v>
      </c>
      <c r="D3292" s="38">
        <f t="shared" si="154"/>
        <v>3.60498E-4</v>
      </c>
      <c r="E3292" s="38">
        <f t="shared" si="155"/>
        <v>6.0962099999999997E-4</v>
      </c>
      <c r="F3292" s="37">
        <f>VLOOKUP(L3292,Mapping!D:H,5,0)</f>
        <v>0</v>
      </c>
      <c r="G3292" t="s">
        <v>562</v>
      </c>
      <c r="H3292" t="s">
        <v>346</v>
      </c>
      <c r="I3292" t="s">
        <v>1421</v>
      </c>
      <c r="J3292">
        <v>460000</v>
      </c>
      <c r="K3292" t="s">
        <v>656</v>
      </c>
      <c r="L3292">
        <v>455103</v>
      </c>
      <c r="M3292">
        <v>0</v>
      </c>
      <c r="N3292" t="s">
        <v>658</v>
      </c>
      <c r="O3292" t="s">
        <v>565</v>
      </c>
      <c r="P3292">
        <v>0</v>
      </c>
      <c r="Q3292">
        <v>2491.23</v>
      </c>
      <c r="R3292">
        <v>0</v>
      </c>
      <c r="S3292">
        <v>3604.98</v>
      </c>
      <c r="T3292">
        <v>0</v>
      </c>
      <c r="U3292">
        <v>6096.21</v>
      </c>
      <c r="V3292">
        <v>0</v>
      </c>
      <c r="W3292">
        <v>2491.23</v>
      </c>
      <c r="X3292">
        <v>0</v>
      </c>
      <c r="Y3292">
        <v>3604.98</v>
      </c>
      <c r="Z3292">
        <v>0</v>
      </c>
      <c r="AA3292">
        <v>6096.21</v>
      </c>
    </row>
    <row r="3293" spans="1:27" ht="15" customHeight="1" x14ac:dyDescent="0.25">
      <c r="A3293" s="37" t="str">
        <f t="shared" si="153"/>
        <v>LEINNF5.5</v>
      </c>
      <c r="B3293" s="37">
        <f>VLOOKUP(L3293,Mapping!D:F,3,0)</f>
        <v>5.5</v>
      </c>
      <c r="C3293" s="37" t="str">
        <f>VLOOKUP(L3293,Mapping!D:G,4,0)</f>
        <v>Ignore</v>
      </c>
      <c r="D3293" s="38">
        <f t="shared" si="154"/>
        <v>-1.9545E-5</v>
      </c>
      <c r="E3293" s="38">
        <f t="shared" si="155"/>
        <v>-3.4561000000000003E-5</v>
      </c>
      <c r="F3293" s="37">
        <f>VLOOKUP(L3293,Mapping!D:H,5,0)</f>
        <v>0</v>
      </c>
      <c r="G3293" t="s">
        <v>562</v>
      </c>
      <c r="H3293" t="s">
        <v>346</v>
      </c>
      <c r="I3293" t="s">
        <v>1421</v>
      </c>
      <c r="J3293">
        <v>460000</v>
      </c>
      <c r="K3293" t="s">
        <v>656</v>
      </c>
      <c r="L3293">
        <v>460000</v>
      </c>
      <c r="M3293">
        <v>0</v>
      </c>
      <c r="N3293" t="s">
        <v>706</v>
      </c>
      <c r="O3293" t="s">
        <v>565</v>
      </c>
      <c r="P3293">
        <v>-150.16</v>
      </c>
      <c r="Q3293">
        <v>0</v>
      </c>
      <c r="R3293">
        <v>-195.45</v>
      </c>
      <c r="S3293">
        <v>0</v>
      </c>
      <c r="T3293">
        <v>-345.61</v>
      </c>
      <c r="U3293">
        <v>0</v>
      </c>
      <c r="V3293">
        <v>-150.16</v>
      </c>
      <c r="W3293">
        <v>0</v>
      </c>
      <c r="X3293">
        <v>-195.45</v>
      </c>
      <c r="Y3293">
        <v>0</v>
      </c>
      <c r="Z3293">
        <v>-345.61</v>
      </c>
      <c r="AA3293">
        <v>0</v>
      </c>
    </row>
    <row r="3294" spans="1:27" ht="15" customHeight="1" x14ac:dyDescent="0.25">
      <c r="A3294" s="37" t="str">
        <f t="shared" si="153"/>
        <v>LEINNF5.5</v>
      </c>
      <c r="B3294" s="37">
        <f>VLOOKUP(L3294,Mapping!D:F,3,0)</f>
        <v>5.5</v>
      </c>
      <c r="C3294" s="37" t="str">
        <f>VLOOKUP(L3294,Mapping!D:G,4,0)</f>
        <v>Ignore</v>
      </c>
      <c r="D3294" s="38">
        <f t="shared" si="154"/>
        <v>3.2615599999999997E-4</v>
      </c>
      <c r="E3294" s="38">
        <f t="shared" si="155"/>
        <v>-5.8257600000000001E-4</v>
      </c>
      <c r="F3294" s="37">
        <f>VLOOKUP(L3294,Mapping!D:H,5,0)</f>
        <v>0</v>
      </c>
      <c r="G3294" t="s">
        <v>562</v>
      </c>
      <c r="H3294" t="s">
        <v>346</v>
      </c>
      <c r="I3294" t="s">
        <v>1421</v>
      </c>
      <c r="J3294">
        <v>460000</v>
      </c>
      <c r="K3294" t="s">
        <v>656</v>
      </c>
      <c r="L3294">
        <v>460100</v>
      </c>
      <c r="M3294">
        <v>0</v>
      </c>
      <c r="N3294" t="s">
        <v>729</v>
      </c>
      <c r="O3294" t="s">
        <v>565</v>
      </c>
      <c r="P3294">
        <v>-9087.32</v>
      </c>
      <c r="Q3294">
        <v>0</v>
      </c>
      <c r="R3294">
        <v>0</v>
      </c>
      <c r="S3294">
        <v>3261.56</v>
      </c>
      <c r="T3294">
        <v>-5825.76</v>
      </c>
      <c r="U3294">
        <v>0</v>
      </c>
      <c r="V3294">
        <v>-9087.32</v>
      </c>
      <c r="W3294">
        <v>0</v>
      </c>
      <c r="X3294">
        <v>0</v>
      </c>
      <c r="Y3294">
        <v>3261.56</v>
      </c>
      <c r="Z3294">
        <v>-5825.76</v>
      </c>
      <c r="AA3294">
        <v>0</v>
      </c>
    </row>
    <row r="3295" spans="1:27" ht="15" customHeight="1" x14ac:dyDescent="0.25">
      <c r="A3295" s="37" t="str">
        <f t="shared" si="153"/>
        <v>LEINNF5.5</v>
      </c>
      <c r="B3295" s="37">
        <f>VLOOKUP(L3295,Mapping!D:F,3,0)</f>
        <v>5.5</v>
      </c>
      <c r="C3295" s="37" t="str">
        <f>VLOOKUP(L3295,Mapping!D:G,4,0)</f>
        <v>Ignore</v>
      </c>
      <c r="D3295" s="38">
        <f t="shared" si="154"/>
        <v>-2.1670100000000002E-4</v>
      </c>
      <c r="E3295" s="38">
        <f t="shared" si="155"/>
        <v>1.6847619999999998E-3</v>
      </c>
      <c r="F3295" s="37">
        <f>VLOOKUP(L3295,Mapping!D:H,5,0)</f>
        <v>0</v>
      </c>
      <c r="G3295" t="s">
        <v>562</v>
      </c>
      <c r="H3295" t="s">
        <v>346</v>
      </c>
      <c r="I3295" t="s">
        <v>1421</v>
      </c>
      <c r="J3295">
        <v>460000</v>
      </c>
      <c r="K3295" t="s">
        <v>656</v>
      </c>
      <c r="L3295">
        <v>460101</v>
      </c>
      <c r="M3295">
        <v>0</v>
      </c>
      <c r="N3295" t="s">
        <v>732</v>
      </c>
      <c r="O3295" t="s">
        <v>565</v>
      </c>
      <c r="P3295">
        <v>0</v>
      </c>
      <c r="Q3295">
        <v>19014.63</v>
      </c>
      <c r="R3295">
        <v>-2167.0100000000002</v>
      </c>
      <c r="S3295">
        <v>0</v>
      </c>
      <c r="T3295">
        <v>0</v>
      </c>
      <c r="U3295">
        <v>16847.62</v>
      </c>
      <c r="V3295">
        <v>0</v>
      </c>
      <c r="W3295">
        <v>19014.63</v>
      </c>
      <c r="X3295">
        <v>-2167.0100000000002</v>
      </c>
      <c r="Y3295">
        <v>0</v>
      </c>
      <c r="Z3295">
        <v>0</v>
      </c>
      <c r="AA3295">
        <v>16847.62</v>
      </c>
    </row>
    <row r="3296" spans="1:27" ht="15" customHeight="1" x14ac:dyDescent="0.25">
      <c r="A3296" s="37" t="str">
        <f t="shared" si="153"/>
        <v>LEINNF5.5</v>
      </c>
      <c r="B3296" s="37">
        <f>VLOOKUP(L3296,Mapping!D:F,3,0)</f>
        <v>5.5</v>
      </c>
      <c r="C3296" s="37" t="str">
        <f>VLOOKUP(L3296,Mapping!D:G,4,0)</f>
        <v>Ignore</v>
      </c>
      <c r="D3296" s="38">
        <f t="shared" si="154"/>
        <v>6.4700000000000001E-7</v>
      </c>
      <c r="E3296" s="38">
        <f t="shared" si="155"/>
        <v>4.4920000000000004E-6</v>
      </c>
      <c r="F3296" s="37">
        <f>VLOOKUP(L3296,Mapping!D:H,5,0)</f>
        <v>0</v>
      </c>
      <c r="G3296" t="s">
        <v>562</v>
      </c>
      <c r="H3296" t="s">
        <v>346</v>
      </c>
      <c r="I3296" t="s">
        <v>1421</v>
      </c>
      <c r="J3296">
        <v>460000</v>
      </c>
      <c r="K3296" t="s">
        <v>656</v>
      </c>
      <c r="L3296">
        <v>460102</v>
      </c>
      <c r="M3296">
        <v>0</v>
      </c>
      <c r="N3296" t="s">
        <v>733</v>
      </c>
      <c r="O3296" t="s">
        <v>565</v>
      </c>
      <c r="P3296">
        <v>0</v>
      </c>
      <c r="Q3296">
        <v>38.450000000000003</v>
      </c>
      <c r="R3296">
        <v>0</v>
      </c>
      <c r="S3296">
        <v>6.47</v>
      </c>
      <c r="T3296">
        <v>0</v>
      </c>
      <c r="U3296">
        <v>44.92</v>
      </c>
      <c r="V3296">
        <v>0</v>
      </c>
      <c r="W3296">
        <v>38.450000000000003</v>
      </c>
      <c r="X3296">
        <v>0</v>
      </c>
      <c r="Y3296">
        <v>6.47</v>
      </c>
      <c r="Z3296">
        <v>0</v>
      </c>
      <c r="AA3296">
        <v>44.92</v>
      </c>
    </row>
    <row r="3297" spans="1:27" ht="15" customHeight="1" x14ac:dyDescent="0.25">
      <c r="A3297" s="37" t="str">
        <f t="shared" si="153"/>
        <v>LEINNF5.5</v>
      </c>
      <c r="B3297" s="37">
        <f>VLOOKUP(L3297,Mapping!D:F,3,0)</f>
        <v>5.5</v>
      </c>
      <c r="C3297" s="37" t="str">
        <f>VLOOKUP(L3297,Mapping!D:G,4,0)</f>
        <v>Ignore</v>
      </c>
      <c r="D3297" s="38">
        <f t="shared" si="154"/>
        <v>-1.1659200000000001E-4</v>
      </c>
      <c r="E3297" s="38">
        <f t="shared" si="155"/>
        <v>-1.121988E-3</v>
      </c>
      <c r="F3297" s="37">
        <f>VLOOKUP(L3297,Mapping!D:H,5,0)</f>
        <v>0</v>
      </c>
      <c r="G3297" t="s">
        <v>562</v>
      </c>
      <c r="H3297" t="s">
        <v>346</v>
      </c>
      <c r="I3297" t="s">
        <v>1421</v>
      </c>
      <c r="J3297">
        <v>460000</v>
      </c>
      <c r="K3297" t="s">
        <v>656</v>
      </c>
      <c r="L3297">
        <v>460143</v>
      </c>
      <c r="M3297">
        <v>0</v>
      </c>
      <c r="N3297" t="s">
        <v>730</v>
      </c>
      <c r="O3297" t="s">
        <v>565</v>
      </c>
      <c r="P3297">
        <v>-10053.960000000001</v>
      </c>
      <c r="Q3297">
        <v>0</v>
      </c>
      <c r="R3297">
        <v>-1165.92</v>
      </c>
      <c r="S3297">
        <v>0</v>
      </c>
      <c r="T3297">
        <v>-11219.88</v>
      </c>
      <c r="U3297">
        <v>0</v>
      </c>
      <c r="V3297">
        <v>-10053.960000000001</v>
      </c>
      <c r="W3297">
        <v>0</v>
      </c>
      <c r="X3297">
        <v>-1165.92</v>
      </c>
      <c r="Y3297">
        <v>0</v>
      </c>
      <c r="Z3297">
        <v>-11219.88</v>
      </c>
      <c r="AA3297">
        <v>0</v>
      </c>
    </row>
    <row r="3298" spans="1:27" ht="15" customHeight="1" x14ac:dyDescent="0.25">
      <c r="A3298" s="37" t="str">
        <f t="shared" si="153"/>
        <v>LEINNF5.5</v>
      </c>
      <c r="B3298" s="37">
        <f>VLOOKUP(L3298,Mapping!D:F,3,0)</f>
        <v>5.5</v>
      </c>
      <c r="C3298" s="37" t="str">
        <f>VLOOKUP(L3298,Mapping!D:G,4,0)</f>
        <v>Ignore</v>
      </c>
      <c r="D3298" s="38">
        <f t="shared" si="154"/>
        <v>6.4900000000000005E-6</v>
      </c>
      <c r="E3298" s="38">
        <f t="shared" si="155"/>
        <v>1.5310000000000001E-5</v>
      </c>
      <c r="F3298" s="37">
        <f>VLOOKUP(L3298,Mapping!D:H,5,0)</f>
        <v>0</v>
      </c>
      <c r="G3298" t="s">
        <v>562</v>
      </c>
      <c r="H3298" t="s">
        <v>346</v>
      </c>
      <c r="I3298" t="s">
        <v>1421</v>
      </c>
      <c r="J3298">
        <v>460000</v>
      </c>
      <c r="K3298" t="s">
        <v>656</v>
      </c>
      <c r="L3298">
        <v>460144</v>
      </c>
      <c r="M3298">
        <v>0</v>
      </c>
      <c r="N3298" t="s">
        <v>734</v>
      </c>
      <c r="O3298" t="s">
        <v>565</v>
      </c>
      <c r="P3298">
        <v>0</v>
      </c>
      <c r="Q3298">
        <v>88.2</v>
      </c>
      <c r="R3298">
        <v>0</v>
      </c>
      <c r="S3298">
        <v>64.900000000000006</v>
      </c>
      <c r="T3298">
        <v>0</v>
      </c>
      <c r="U3298">
        <v>153.1</v>
      </c>
      <c r="V3298">
        <v>0</v>
      </c>
      <c r="W3298">
        <v>88.2</v>
      </c>
      <c r="X3298">
        <v>0</v>
      </c>
      <c r="Y3298">
        <v>64.900000000000006</v>
      </c>
      <c r="Z3298">
        <v>0</v>
      </c>
      <c r="AA3298">
        <v>153.1</v>
      </c>
    </row>
    <row r="3299" spans="1:27" ht="15" customHeight="1" x14ac:dyDescent="0.25">
      <c r="A3299" s="37" t="str">
        <f t="shared" si="153"/>
        <v>LEINNF5.3</v>
      </c>
      <c r="B3299" s="37">
        <f>VLOOKUP(L3299,Mapping!D:F,3,0)</f>
        <v>5.3</v>
      </c>
      <c r="C3299" s="37" t="str">
        <f>VLOOKUP(L3299,Mapping!D:G,4,0)</f>
        <v>Ignore</v>
      </c>
      <c r="D3299" s="38">
        <f t="shared" si="154"/>
        <v>-0.184917841</v>
      </c>
      <c r="E3299" s="38">
        <f t="shared" si="155"/>
        <v>-0.223945533</v>
      </c>
      <c r="F3299" s="37">
        <f>VLOOKUP(L3299,Mapping!D:H,5,0)</f>
        <v>0</v>
      </c>
      <c r="G3299" t="s">
        <v>562</v>
      </c>
      <c r="H3299" t="s">
        <v>346</v>
      </c>
      <c r="I3299" t="s">
        <v>1421</v>
      </c>
      <c r="J3299">
        <v>510000</v>
      </c>
      <c r="K3299" t="s">
        <v>659</v>
      </c>
      <c r="L3299">
        <v>511100</v>
      </c>
      <c r="M3299">
        <v>0</v>
      </c>
      <c r="N3299" t="s">
        <v>696</v>
      </c>
      <c r="O3299" t="s">
        <v>565</v>
      </c>
      <c r="P3299">
        <v>-390276.92</v>
      </c>
      <c r="Q3299">
        <v>0</v>
      </c>
      <c r="R3299">
        <v>-1849178.41</v>
      </c>
      <c r="S3299">
        <v>0</v>
      </c>
      <c r="T3299">
        <v>-2239455.33</v>
      </c>
      <c r="U3299">
        <v>0</v>
      </c>
      <c r="V3299">
        <v>-390276.92</v>
      </c>
      <c r="W3299">
        <v>0</v>
      </c>
      <c r="X3299">
        <v>-1849178.41</v>
      </c>
      <c r="Y3299">
        <v>0</v>
      </c>
      <c r="Z3299">
        <v>-2239455.33</v>
      </c>
      <c r="AA3299">
        <v>0</v>
      </c>
    </row>
    <row r="3300" spans="1:27" ht="15" customHeight="1" x14ac:dyDescent="0.25">
      <c r="A3300" s="37" t="str">
        <f t="shared" si="153"/>
        <v>LEINNFIgnore</v>
      </c>
      <c r="B3300" s="37" t="str">
        <f>VLOOKUP(L3300,Mapping!D:F,3,0)</f>
        <v>Ignore</v>
      </c>
      <c r="C3300" s="37" t="str">
        <f>VLOOKUP(L3300,Mapping!D:G,4,0)</f>
        <v>Mirror</v>
      </c>
      <c r="D3300" s="38">
        <f t="shared" si="154"/>
        <v>0</v>
      </c>
      <c r="E3300" s="38">
        <f t="shared" si="155"/>
        <v>-2.8521929999999998E-3</v>
      </c>
      <c r="F3300" s="37">
        <f>VLOOKUP(L3300,Mapping!D:H,5,0)</f>
        <v>0</v>
      </c>
      <c r="G3300" t="s">
        <v>562</v>
      </c>
      <c r="H3300" t="s">
        <v>346</v>
      </c>
      <c r="I3300" t="s">
        <v>1421</v>
      </c>
      <c r="J3300">
        <v>550000</v>
      </c>
      <c r="K3300" t="s">
        <v>666</v>
      </c>
      <c r="L3300">
        <v>553007</v>
      </c>
      <c r="M3300">
        <v>0</v>
      </c>
      <c r="N3300" t="s">
        <v>667</v>
      </c>
      <c r="O3300" t="s">
        <v>565</v>
      </c>
      <c r="P3300">
        <v>-28521.93</v>
      </c>
      <c r="Q3300">
        <v>0</v>
      </c>
      <c r="R3300">
        <v>0</v>
      </c>
      <c r="S3300">
        <v>0</v>
      </c>
      <c r="T3300">
        <v>-28521.93</v>
      </c>
      <c r="U3300">
        <v>0</v>
      </c>
      <c r="V3300">
        <v>-28521.93</v>
      </c>
      <c r="W3300">
        <v>0</v>
      </c>
      <c r="X3300">
        <v>0</v>
      </c>
      <c r="Y3300">
        <v>0</v>
      </c>
      <c r="Z3300">
        <v>-28521.93</v>
      </c>
      <c r="AA3300">
        <v>0</v>
      </c>
    </row>
    <row r="3301" spans="1:27" ht="15" customHeight="1" x14ac:dyDescent="0.25">
      <c r="A3301" s="37" t="str">
        <f t="shared" si="153"/>
        <v>LEINNFIgnore</v>
      </c>
      <c r="B3301" s="37" t="str">
        <f>VLOOKUP(L3301,Mapping!D:F,3,0)</f>
        <v>Ignore</v>
      </c>
      <c r="C3301" s="37" t="str">
        <f>VLOOKUP(L3301,Mapping!D:G,4,0)</f>
        <v>Mirror</v>
      </c>
      <c r="D3301" s="38">
        <f t="shared" si="154"/>
        <v>-2.148896E-3</v>
      </c>
      <c r="E3301" s="38">
        <f t="shared" si="155"/>
        <v>-3.6617160000000002E-3</v>
      </c>
      <c r="F3301" s="37">
        <f>VLOOKUP(L3301,Mapping!D:H,5,0)</f>
        <v>0</v>
      </c>
      <c r="G3301" t="s">
        <v>562</v>
      </c>
      <c r="H3301" t="s">
        <v>346</v>
      </c>
      <c r="I3301" t="s">
        <v>1421</v>
      </c>
      <c r="J3301">
        <v>550000</v>
      </c>
      <c r="K3301" t="s">
        <v>666</v>
      </c>
      <c r="L3301">
        <v>553020</v>
      </c>
      <c r="M3301">
        <v>0</v>
      </c>
      <c r="N3301" t="s">
        <v>1284</v>
      </c>
      <c r="O3301" t="s">
        <v>565</v>
      </c>
      <c r="P3301">
        <v>-15128.2</v>
      </c>
      <c r="Q3301">
        <v>0</v>
      </c>
      <c r="R3301">
        <v>-21488.959999999999</v>
      </c>
      <c r="S3301">
        <v>0</v>
      </c>
      <c r="T3301">
        <v>-36617.160000000003</v>
      </c>
      <c r="U3301">
        <v>0</v>
      </c>
      <c r="V3301">
        <v>-15128.2</v>
      </c>
      <c r="W3301">
        <v>0</v>
      </c>
      <c r="X3301">
        <v>-21488.959999999999</v>
      </c>
      <c r="Y3301">
        <v>0</v>
      </c>
      <c r="Z3301">
        <v>-36617.160000000003</v>
      </c>
      <c r="AA3301">
        <v>0</v>
      </c>
    </row>
    <row r="3302" spans="1:27" ht="15" customHeight="1" x14ac:dyDescent="0.25">
      <c r="A3302" s="37" t="str">
        <f t="shared" si="153"/>
        <v>LEINNFIgnore</v>
      </c>
      <c r="B3302" s="37" t="str">
        <f>VLOOKUP(L3302,Mapping!D:F,3,0)</f>
        <v>Ignore</v>
      </c>
      <c r="C3302" s="37" t="str">
        <f>VLOOKUP(L3302,Mapping!D:G,4,0)</f>
        <v>Mirror</v>
      </c>
      <c r="D3302" s="38">
        <f t="shared" si="154"/>
        <v>-2.9283159999999998E-3</v>
      </c>
      <c r="E3302" s="38">
        <f t="shared" si="155"/>
        <v>-2.9283159999999998E-3</v>
      </c>
      <c r="F3302" s="37">
        <f>VLOOKUP(L3302,Mapping!D:H,5,0)</f>
        <v>0</v>
      </c>
      <c r="G3302" t="s">
        <v>562</v>
      </c>
      <c r="H3302" t="s">
        <v>346</v>
      </c>
      <c r="I3302" t="s">
        <v>1421</v>
      </c>
      <c r="J3302">
        <v>550000</v>
      </c>
      <c r="K3302" t="s">
        <v>666</v>
      </c>
      <c r="L3302">
        <v>553105</v>
      </c>
      <c r="M3302">
        <v>0</v>
      </c>
      <c r="N3302" t="s">
        <v>668</v>
      </c>
      <c r="O3302" t="s">
        <v>565</v>
      </c>
      <c r="P3302">
        <v>0</v>
      </c>
      <c r="Q3302">
        <v>0</v>
      </c>
      <c r="R3302">
        <v>-29283.16</v>
      </c>
      <c r="S3302">
        <v>0</v>
      </c>
      <c r="T3302">
        <v>-29283.16</v>
      </c>
      <c r="U3302">
        <v>0</v>
      </c>
      <c r="V3302">
        <v>0</v>
      </c>
      <c r="W3302">
        <v>0</v>
      </c>
      <c r="X3302">
        <v>-29283.16</v>
      </c>
      <c r="Y3302">
        <v>0</v>
      </c>
      <c r="Z3302">
        <v>-29283.16</v>
      </c>
      <c r="AA3302">
        <v>0</v>
      </c>
    </row>
    <row r="3303" spans="1:27" ht="15" customHeight="1" x14ac:dyDescent="0.25">
      <c r="A3303" s="37" t="str">
        <f t="shared" si="153"/>
        <v>LEINNFIgnore</v>
      </c>
      <c r="B3303" s="37" t="str">
        <f>VLOOKUP(L3303,Mapping!D:F,3,0)</f>
        <v>Ignore</v>
      </c>
      <c r="C3303" s="37" t="str">
        <f>VLOOKUP(L3303,Mapping!D:G,4,0)</f>
        <v>Mirror</v>
      </c>
      <c r="D3303" s="38">
        <f t="shared" si="154"/>
        <v>-2.9795933E-2</v>
      </c>
      <c r="E3303" s="38">
        <f t="shared" si="155"/>
        <v>-3.9240114999999999E-2</v>
      </c>
      <c r="F3303" s="37">
        <f>VLOOKUP(L3303,Mapping!D:H,5,0)</f>
        <v>0</v>
      </c>
      <c r="G3303" t="s">
        <v>562</v>
      </c>
      <c r="H3303" t="s">
        <v>346</v>
      </c>
      <c r="I3303" t="s">
        <v>1421</v>
      </c>
      <c r="J3303">
        <v>550000</v>
      </c>
      <c r="K3303" t="s">
        <v>666</v>
      </c>
      <c r="L3303">
        <v>553107</v>
      </c>
      <c r="M3303">
        <v>0</v>
      </c>
      <c r="N3303" t="s">
        <v>669</v>
      </c>
      <c r="O3303" t="s">
        <v>565</v>
      </c>
      <c r="P3303">
        <v>-94441.82</v>
      </c>
      <c r="Q3303">
        <v>0</v>
      </c>
      <c r="R3303">
        <v>-297959.33</v>
      </c>
      <c r="S3303">
        <v>0</v>
      </c>
      <c r="T3303">
        <v>-392401.15</v>
      </c>
      <c r="U3303">
        <v>0</v>
      </c>
      <c r="V3303">
        <v>-94441.82</v>
      </c>
      <c r="W3303">
        <v>0</v>
      </c>
      <c r="X3303">
        <v>-297959.33</v>
      </c>
      <c r="Y3303">
        <v>0</v>
      </c>
      <c r="Z3303">
        <v>-392401.15</v>
      </c>
      <c r="AA3303">
        <v>0</v>
      </c>
    </row>
    <row r="3304" spans="1:27" ht="15" customHeight="1" x14ac:dyDescent="0.25">
      <c r="A3304" s="37" t="str">
        <f t="shared" si="153"/>
        <v>LEINNFIgnore</v>
      </c>
      <c r="B3304" s="37" t="str">
        <f>VLOOKUP(L3304,Mapping!D:F,3,0)</f>
        <v>Ignore</v>
      </c>
      <c r="C3304" s="37" t="str">
        <f>VLOOKUP(L3304,Mapping!D:G,4,0)</f>
        <v>Mirror</v>
      </c>
      <c r="D3304" s="38">
        <f t="shared" si="154"/>
        <v>0.18726366</v>
      </c>
      <c r="E3304" s="38">
        <f t="shared" si="155"/>
        <v>0.23815354900000002</v>
      </c>
      <c r="F3304" s="37">
        <f>VLOOKUP(L3304,Mapping!D:H,5,0)</f>
        <v>0</v>
      </c>
      <c r="G3304" t="s">
        <v>562</v>
      </c>
      <c r="H3304" t="s">
        <v>346</v>
      </c>
      <c r="I3304" t="s">
        <v>1421</v>
      </c>
      <c r="J3304">
        <v>550000</v>
      </c>
      <c r="K3304" t="s">
        <v>666</v>
      </c>
      <c r="L3304">
        <v>553111</v>
      </c>
      <c r="M3304">
        <v>0</v>
      </c>
      <c r="N3304" t="s">
        <v>670</v>
      </c>
      <c r="O3304" t="s">
        <v>565</v>
      </c>
      <c r="P3304">
        <v>0</v>
      </c>
      <c r="Q3304">
        <v>508898.89</v>
      </c>
      <c r="R3304">
        <v>0</v>
      </c>
      <c r="S3304">
        <v>1872636.6</v>
      </c>
      <c r="T3304">
        <v>0</v>
      </c>
      <c r="U3304">
        <v>2381535.4900000002</v>
      </c>
      <c r="V3304">
        <v>0</v>
      </c>
      <c r="W3304">
        <v>508898.89</v>
      </c>
      <c r="X3304">
        <v>0</v>
      </c>
      <c r="Y3304">
        <v>1872636.6</v>
      </c>
      <c r="Z3304">
        <v>0</v>
      </c>
      <c r="AA3304">
        <v>2381535.4900000002</v>
      </c>
    </row>
    <row r="3305" spans="1:27" ht="15" customHeight="1" x14ac:dyDescent="0.25">
      <c r="A3305" s="37" t="str">
        <f t="shared" si="153"/>
        <v>LEINNFIgnore</v>
      </c>
      <c r="B3305" s="37" t="str">
        <f>VLOOKUP(L3305,Mapping!D:F,3,0)</f>
        <v>Ignore</v>
      </c>
      <c r="C3305" s="37" t="str">
        <f>VLOOKUP(L3305,Mapping!D:G,4,0)</f>
        <v>Mirror</v>
      </c>
      <c r="D3305" s="38">
        <f t="shared" si="154"/>
        <v>-1.056123E-3</v>
      </c>
      <c r="E3305" s="38">
        <f t="shared" si="155"/>
        <v>-1.405803E-3</v>
      </c>
      <c r="F3305" s="37">
        <f>VLOOKUP(L3305,Mapping!D:H,5,0)</f>
        <v>0</v>
      </c>
      <c r="G3305" t="s">
        <v>562</v>
      </c>
      <c r="H3305" t="s">
        <v>346</v>
      </c>
      <c r="I3305" t="s">
        <v>1421</v>
      </c>
      <c r="J3305">
        <v>550000</v>
      </c>
      <c r="K3305" t="s">
        <v>666</v>
      </c>
      <c r="L3305">
        <v>553117</v>
      </c>
      <c r="M3305">
        <v>0</v>
      </c>
      <c r="N3305" t="s">
        <v>1285</v>
      </c>
      <c r="O3305" t="s">
        <v>565</v>
      </c>
      <c r="P3305">
        <v>-3496.8</v>
      </c>
      <c r="Q3305">
        <v>0</v>
      </c>
      <c r="R3305">
        <v>-10561.23</v>
      </c>
      <c r="S3305">
        <v>0</v>
      </c>
      <c r="T3305">
        <v>-14058.03</v>
      </c>
      <c r="U3305">
        <v>0</v>
      </c>
      <c r="V3305">
        <v>-3496.8</v>
      </c>
      <c r="W3305">
        <v>0</v>
      </c>
      <c r="X3305">
        <v>-10561.23</v>
      </c>
      <c r="Y3305">
        <v>0</v>
      </c>
      <c r="Z3305">
        <v>-14058.03</v>
      </c>
      <c r="AA3305">
        <v>0</v>
      </c>
    </row>
    <row r="3306" spans="1:27" ht="15" customHeight="1" x14ac:dyDescent="0.25">
      <c r="A3306" s="37" t="str">
        <f t="shared" si="153"/>
        <v>LEINNF6.1a</v>
      </c>
      <c r="B3306" s="37" t="str">
        <f>VLOOKUP(L3306,Mapping!D:F,3,0)</f>
        <v>6.1a</v>
      </c>
      <c r="C3306" s="37" t="str">
        <f>VLOOKUP(L3306,Mapping!D:G,4,0)</f>
        <v>Accrual</v>
      </c>
      <c r="D3306" s="38">
        <f t="shared" si="154"/>
        <v>-2.9083399999999999E-2</v>
      </c>
      <c r="E3306" s="38">
        <f t="shared" si="155"/>
        <v>-6.5183400000000002E-2</v>
      </c>
      <c r="F3306" s="37">
        <f>VLOOKUP(L3306,Mapping!D:H,5,0)</f>
        <v>0</v>
      </c>
      <c r="G3306" t="s">
        <v>562</v>
      </c>
      <c r="H3306" t="s">
        <v>346</v>
      </c>
      <c r="I3306" t="s">
        <v>1421</v>
      </c>
      <c r="J3306">
        <v>550000</v>
      </c>
      <c r="K3306" t="s">
        <v>666</v>
      </c>
      <c r="L3306">
        <v>553128</v>
      </c>
      <c r="M3306">
        <v>0</v>
      </c>
      <c r="N3306" t="s">
        <v>831</v>
      </c>
      <c r="O3306" t="s">
        <v>565</v>
      </c>
      <c r="P3306">
        <v>-361000</v>
      </c>
      <c r="Q3306">
        <v>0</v>
      </c>
      <c r="R3306">
        <v>-290834</v>
      </c>
      <c r="S3306">
        <v>0</v>
      </c>
      <c r="T3306">
        <v>-651834</v>
      </c>
      <c r="U3306">
        <v>0</v>
      </c>
      <c r="V3306">
        <v>-361000</v>
      </c>
      <c r="W3306">
        <v>0</v>
      </c>
      <c r="X3306">
        <v>-290834</v>
      </c>
      <c r="Y3306">
        <v>0</v>
      </c>
      <c r="Z3306">
        <v>-651834</v>
      </c>
      <c r="AA3306">
        <v>0</v>
      </c>
    </row>
    <row r="3307" spans="1:27" ht="15" customHeight="1" x14ac:dyDescent="0.25">
      <c r="A3307" s="37" t="str">
        <f t="shared" si="153"/>
        <v>LEINNF6.1a</v>
      </c>
      <c r="B3307" s="37" t="str">
        <f>VLOOKUP(L3307,Mapping!D:F,3,0)</f>
        <v>6.1a</v>
      </c>
      <c r="C3307" s="37" t="str">
        <f>VLOOKUP(L3307,Mapping!D:G,4,0)</f>
        <v>Accrual</v>
      </c>
      <c r="D3307" s="38">
        <f t="shared" si="154"/>
        <v>-7.0244000000000001E-3</v>
      </c>
      <c r="E3307" s="38">
        <f t="shared" si="155"/>
        <v>-1.63705E-2</v>
      </c>
      <c r="F3307" s="37">
        <f>VLOOKUP(L3307,Mapping!D:H,5,0)</f>
        <v>0</v>
      </c>
      <c r="G3307" t="s">
        <v>562</v>
      </c>
      <c r="H3307" t="s">
        <v>346</v>
      </c>
      <c r="I3307" t="s">
        <v>1421</v>
      </c>
      <c r="J3307">
        <v>550000</v>
      </c>
      <c r="K3307" t="s">
        <v>666</v>
      </c>
      <c r="L3307">
        <v>553130</v>
      </c>
      <c r="M3307">
        <v>0</v>
      </c>
      <c r="N3307" t="s">
        <v>2254</v>
      </c>
      <c r="O3307" t="s">
        <v>565</v>
      </c>
      <c r="P3307">
        <v>-93461</v>
      </c>
      <c r="Q3307">
        <v>0</v>
      </c>
      <c r="R3307">
        <v>-70244</v>
      </c>
      <c r="S3307">
        <v>0</v>
      </c>
      <c r="T3307">
        <v>-163705</v>
      </c>
      <c r="U3307">
        <v>0</v>
      </c>
      <c r="V3307">
        <v>-93461</v>
      </c>
      <c r="W3307">
        <v>0</v>
      </c>
      <c r="X3307">
        <v>-70244</v>
      </c>
      <c r="Y3307">
        <v>0</v>
      </c>
      <c r="Z3307">
        <v>-163705</v>
      </c>
      <c r="AA3307">
        <v>0</v>
      </c>
    </row>
    <row r="3308" spans="1:27" ht="15" customHeight="1" x14ac:dyDescent="0.25">
      <c r="A3308" s="37" t="str">
        <f t="shared" si="153"/>
        <v>LEINNF6.3</v>
      </c>
      <c r="B3308" s="37">
        <f>VLOOKUP(L3308,Mapping!D:F,3,0)</f>
        <v>6.3</v>
      </c>
      <c r="C3308" s="37" t="str">
        <f>VLOOKUP(L3308,Mapping!D:G,4,0)</f>
        <v>Mirror</v>
      </c>
      <c r="D3308" s="38">
        <f t="shared" si="154"/>
        <v>-3.0510950000000002E-3</v>
      </c>
      <c r="E3308" s="38">
        <f t="shared" si="155"/>
        <v>-5.3890800000000001E-3</v>
      </c>
      <c r="F3308" s="37">
        <f>VLOOKUP(L3308,Mapping!D:H,5,0)</f>
        <v>0</v>
      </c>
      <c r="G3308" t="s">
        <v>562</v>
      </c>
      <c r="H3308" t="s">
        <v>346</v>
      </c>
      <c r="I3308" t="s">
        <v>1421</v>
      </c>
      <c r="J3308">
        <v>550000</v>
      </c>
      <c r="K3308" t="s">
        <v>666</v>
      </c>
      <c r="L3308">
        <v>553131</v>
      </c>
      <c r="M3308">
        <v>0</v>
      </c>
      <c r="N3308" t="s">
        <v>671</v>
      </c>
      <c r="O3308" t="s">
        <v>565</v>
      </c>
      <c r="P3308">
        <v>-23379.85</v>
      </c>
      <c r="Q3308">
        <v>0</v>
      </c>
      <c r="R3308">
        <v>-30510.95</v>
      </c>
      <c r="S3308">
        <v>0</v>
      </c>
      <c r="T3308">
        <v>-53890.8</v>
      </c>
      <c r="U3308">
        <v>0</v>
      </c>
      <c r="V3308">
        <v>-23379.85</v>
      </c>
      <c r="W3308">
        <v>0</v>
      </c>
      <c r="X3308">
        <v>-30510.95</v>
      </c>
      <c r="Y3308">
        <v>0</v>
      </c>
      <c r="Z3308">
        <v>-53890.8</v>
      </c>
      <c r="AA3308">
        <v>0</v>
      </c>
    </row>
    <row r="3309" spans="1:27" ht="15" customHeight="1" x14ac:dyDescent="0.25">
      <c r="A3309" s="37" t="str">
        <f t="shared" si="153"/>
        <v>LEINNFIgnore</v>
      </c>
      <c r="B3309" s="37" t="str">
        <f>VLOOKUP(L3309,Mapping!D:F,3,0)</f>
        <v>Ignore</v>
      </c>
      <c r="C3309" s="37" t="str">
        <f>VLOOKUP(L3309,Mapping!D:G,4,0)</f>
        <v>Mirror</v>
      </c>
      <c r="D3309" s="38">
        <f t="shared" si="154"/>
        <v>-7.5400700000000001E-4</v>
      </c>
      <c r="E3309" s="38">
        <f t="shared" si="155"/>
        <v>-9.30265E-4</v>
      </c>
      <c r="F3309" s="37">
        <f>VLOOKUP(L3309,Mapping!D:H,5,0)</f>
        <v>0</v>
      </c>
      <c r="G3309" t="s">
        <v>562</v>
      </c>
      <c r="H3309" t="s">
        <v>346</v>
      </c>
      <c r="I3309" t="s">
        <v>1421</v>
      </c>
      <c r="J3309">
        <v>550000</v>
      </c>
      <c r="K3309" t="s">
        <v>666</v>
      </c>
      <c r="L3309">
        <v>553141</v>
      </c>
      <c r="M3309">
        <v>0</v>
      </c>
      <c r="N3309" t="s">
        <v>672</v>
      </c>
      <c r="O3309" t="s">
        <v>565</v>
      </c>
      <c r="P3309">
        <v>-1762.58</v>
      </c>
      <c r="Q3309">
        <v>0</v>
      </c>
      <c r="R3309">
        <v>-7540.07</v>
      </c>
      <c r="S3309">
        <v>0</v>
      </c>
      <c r="T3309">
        <v>-9302.65</v>
      </c>
      <c r="U3309">
        <v>0</v>
      </c>
      <c r="V3309">
        <v>-1762.58</v>
      </c>
      <c r="W3309">
        <v>0</v>
      </c>
      <c r="X3309">
        <v>-7540.07</v>
      </c>
      <c r="Y3309">
        <v>0</v>
      </c>
      <c r="Z3309">
        <v>-9302.65</v>
      </c>
      <c r="AA3309">
        <v>0</v>
      </c>
    </row>
    <row r="3310" spans="1:27" ht="15" customHeight="1" x14ac:dyDescent="0.25">
      <c r="A3310" s="37" t="str">
        <f t="shared" si="153"/>
        <v>LEINNFIgnore</v>
      </c>
      <c r="B3310" s="37" t="str">
        <f>VLOOKUP(L3310,Mapping!D:F,3,0)</f>
        <v>Ignore</v>
      </c>
      <c r="C3310" s="37" t="str">
        <f>VLOOKUP(L3310,Mapping!D:G,4,0)</f>
        <v>Mirror</v>
      </c>
      <c r="D3310" s="38">
        <f t="shared" si="154"/>
        <v>-3.6815120000000001E-3</v>
      </c>
      <c r="E3310" s="38">
        <f t="shared" si="155"/>
        <v>-4.3842500000000001E-3</v>
      </c>
      <c r="F3310" s="37">
        <f>VLOOKUP(L3310,Mapping!D:H,5,0)</f>
        <v>0</v>
      </c>
      <c r="G3310" t="s">
        <v>562</v>
      </c>
      <c r="H3310" t="s">
        <v>346</v>
      </c>
      <c r="I3310" t="s">
        <v>1421</v>
      </c>
      <c r="J3310">
        <v>550000</v>
      </c>
      <c r="K3310" t="s">
        <v>666</v>
      </c>
      <c r="L3310">
        <v>553147</v>
      </c>
      <c r="M3310">
        <v>0</v>
      </c>
      <c r="N3310" t="s">
        <v>951</v>
      </c>
      <c r="O3310" t="s">
        <v>565</v>
      </c>
      <c r="P3310">
        <v>-7027.38</v>
      </c>
      <c r="Q3310">
        <v>0</v>
      </c>
      <c r="R3310">
        <v>-36815.120000000003</v>
      </c>
      <c r="S3310">
        <v>0</v>
      </c>
      <c r="T3310">
        <v>-43842.5</v>
      </c>
      <c r="U3310">
        <v>0</v>
      </c>
      <c r="V3310">
        <v>-7027.38</v>
      </c>
      <c r="W3310">
        <v>0</v>
      </c>
      <c r="X3310">
        <v>-36815.120000000003</v>
      </c>
      <c r="Y3310">
        <v>0</v>
      </c>
      <c r="Z3310">
        <v>-43842.5</v>
      </c>
      <c r="AA3310">
        <v>0</v>
      </c>
    </row>
    <row r="3311" spans="1:27" ht="15" customHeight="1" x14ac:dyDescent="0.25">
      <c r="A3311" s="37" t="str">
        <f t="shared" si="153"/>
        <v>LEINNF6.1a</v>
      </c>
      <c r="B3311" s="37" t="str">
        <f>VLOOKUP(L3311,Mapping!D:F,3,0)</f>
        <v>6.1a</v>
      </c>
      <c r="C3311" s="37" t="str">
        <f>VLOOKUP(L3311,Mapping!D:G,4,0)</f>
        <v>Accrual</v>
      </c>
      <c r="D3311" s="38">
        <f t="shared" si="154"/>
        <v>-7.5118880000000004E-3</v>
      </c>
      <c r="E3311" s="38">
        <f t="shared" si="155"/>
        <v>-1.5369985000000001E-2</v>
      </c>
      <c r="F3311" s="37">
        <f>VLOOKUP(L3311,Mapping!D:H,5,0)</f>
        <v>0</v>
      </c>
      <c r="G3311" t="s">
        <v>562</v>
      </c>
      <c r="H3311" t="s">
        <v>346</v>
      </c>
      <c r="I3311" t="s">
        <v>1421</v>
      </c>
      <c r="J3311">
        <v>550000</v>
      </c>
      <c r="K3311" t="s">
        <v>666</v>
      </c>
      <c r="L3311">
        <v>553171</v>
      </c>
      <c r="M3311">
        <v>0</v>
      </c>
      <c r="N3311" t="s">
        <v>673</v>
      </c>
      <c r="O3311" t="s">
        <v>565</v>
      </c>
      <c r="P3311">
        <v>-78580.97</v>
      </c>
      <c r="Q3311">
        <v>0</v>
      </c>
      <c r="R3311">
        <v>-75118.880000000005</v>
      </c>
      <c r="S3311">
        <v>0</v>
      </c>
      <c r="T3311">
        <v>-153699.85</v>
      </c>
      <c r="U3311">
        <v>0</v>
      </c>
      <c r="V3311">
        <v>-78580.97</v>
      </c>
      <c r="W3311">
        <v>0</v>
      </c>
      <c r="X3311">
        <v>-75118.880000000005</v>
      </c>
      <c r="Y3311">
        <v>0</v>
      </c>
      <c r="Z3311">
        <v>-153699.85</v>
      </c>
      <c r="AA3311">
        <v>0</v>
      </c>
    </row>
    <row r="3312" spans="1:27" ht="15" customHeight="1" x14ac:dyDescent="0.25">
      <c r="A3312" s="37" t="str">
        <f t="shared" si="153"/>
        <v>LEINNF6.1a</v>
      </c>
      <c r="B3312" s="37" t="str">
        <f>VLOOKUP(L3312,Mapping!D:F,3,0)</f>
        <v>6.1a</v>
      </c>
      <c r="C3312" s="37" t="str">
        <f>VLOOKUP(L3312,Mapping!D:G,4,0)</f>
        <v>Accrual</v>
      </c>
      <c r="D3312" s="38">
        <f t="shared" si="154"/>
        <v>-3.6139999999999996E-5</v>
      </c>
      <c r="E3312" s="38">
        <f t="shared" si="155"/>
        <v>-7.5721000000000002E-5</v>
      </c>
      <c r="F3312" s="37">
        <f>VLOOKUP(L3312,Mapping!D:H,5,0)</f>
        <v>0</v>
      </c>
      <c r="G3312" t="s">
        <v>562</v>
      </c>
      <c r="H3312" t="s">
        <v>346</v>
      </c>
      <c r="I3312" t="s">
        <v>1421</v>
      </c>
      <c r="J3312">
        <v>550000</v>
      </c>
      <c r="K3312" t="s">
        <v>666</v>
      </c>
      <c r="L3312">
        <v>553176</v>
      </c>
      <c r="M3312">
        <v>0</v>
      </c>
      <c r="N3312" t="s">
        <v>674</v>
      </c>
      <c r="O3312" t="s">
        <v>565</v>
      </c>
      <c r="P3312">
        <v>-395.81</v>
      </c>
      <c r="Q3312">
        <v>0</v>
      </c>
      <c r="R3312">
        <v>-361.4</v>
      </c>
      <c r="S3312">
        <v>0</v>
      </c>
      <c r="T3312">
        <v>-757.21</v>
      </c>
      <c r="U3312">
        <v>0</v>
      </c>
      <c r="V3312">
        <v>-395.81</v>
      </c>
      <c r="W3312">
        <v>0</v>
      </c>
      <c r="X3312">
        <v>-361.4</v>
      </c>
      <c r="Y3312">
        <v>0</v>
      </c>
      <c r="Z3312">
        <v>-757.21</v>
      </c>
      <c r="AA3312">
        <v>0</v>
      </c>
    </row>
    <row r="3313" spans="1:27" ht="15" customHeight="1" x14ac:dyDescent="0.25">
      <c r="A3313" s="37" t="str">
        <f t="shared" si="153"/>
        <v>LEINNFIgnore</v>
      </c>
      <c r="B3313" s="37" t="str">
        <f>VLOOKUP(L3313,Mapping!D:F,3,0)</f>
        <v>Ignore</v>
      </c>
      <c r="C3313" s="37" t="str">
        <f>VLOOKUP(L3313,Mapping!D:G,4,0)</f>
        <v>Mirror</v>
      </c>
      <c r="D3313" s="38">
        <f t="shared" si="154"/>
        <v>-8.7654309999999999E-2</v>
      </c>
      <c r="E3313" s="38">
        <f t="shared" si="155"/>
        <v>-0.11455251499999999</v>
      </c>
      <c r="F3313" s="37">
        <f>VLOOKUP(L3313,Mapping!D:H,5,0)</f>
        <v>0</v>
      </c>
      <c r="G3313" t="s">
        <v>562</v>
      </c>
      <c r="H3313" t="s">
        <v>346</v>
      </c>
      <c r="I3313" t="s">
        <v>1421</v>
      </c>
      <c r="J3313">
        <v>550000</v>
      </c>
      <c r="K3313" t="s">
        <v>666</v>
      </c>
      <c r="L3313">
        <v>553180</v>
      </c>
      <c r="M3313">
        <v>0</v>
      </c>
      <c r="N3313" t="s">
        <v>675</v>
      </c>
      <c r="O3313" t="s">
        <v>565</v>
      </c>
      <c r="P3313">
        <v>-268982.05</v>
      </c>
      <c r="Q3313">
        <v>0</v>
      </c>
      <c r="R3313">
        <v>-876543.1</v>
      </c>
      <c r="S3313">
        <v>0</v>
      </c>
      <c r="T3313">
        <v>-1145525.1499999999</v>
      </c>
      <c r="U3313">
        <v>0</v>
      </c>
      <c r="V3313">
        <v>-268982.05</v>
      </c>
      <c r="W3313">
        <v>0</v>
      </c>
      <c r="X3313">
        <v>-876543.1</v>
      </c>
      <c r="Y3313">
        <v>0</v>
      </c>
      <c r="Z3313">
        <v>-1145525.1499999999</v>
      </c>
      <c r="AA3313">
        <v>0</v>
      </c>
    </row>
    <row r="3314" spans="1:27" ht="15" customHeight="1" x14ac:dyDescent="0.25">
      <c r="A3314" s="37" t="str">
        <f t="shared" si="153"/>
        <v>LEINNF6.1a</v>
      </c>
      <c r="B3314" s="37" t="str">
        <f>VLOOKUP(L3314,Mapping!D:F,3,0)</f>
        <v>6.1a</v>
      </c>
      <c r="C3314" s="37" t="str">
        <f>VLOOKUP(L3314,Mapping!D:G,4,0)</f>
        <v>Accrual</v>
      </c>
      <c r="D3314" s="38">
        <f t="shared" si="154"/>
        <v>-0.20488115400000001</v>
      </c>
      <c r="E3314" s="38">
        <f t="shared" si="155"/>
        <v>-0.40918540199999998</v>
      </c>
      <c r="F3314" s="37">
        <f>VLOOKUP(L3314,Mapping!D:H,5,0)</f>
        <v>0</v>
      </c>
      <c r="G3314" t="s">
        <v>562</v>
      </c>
      <c r="H3314" t="s">
        <v>346</v>
      </c>
      <c r="I3314" t="s">
        <v>1421</v>
      </c>
      <c r="J3314">
        <v>550000</v>
      </c>
      <c r="K3314" t="s">
        <v>666</v>
      </c>
      <c r="L3314">
        <v>553190</v>
      </c>
      <c r="M3314">
        <v>0</v>
      </c>
      <c r="N3314" t="s">
        <v>676</v>
      </c>
      <c r="O3314" t="s">
        <v>565</v>
      </c>
      <c r="P3314">
        <v>-2043042.48</v>
      </c>
      <c r="Q3314">
        <v>0</v>
      </c>
      <c r="R3314">
        <v>-2048811.54</v>
      </c>
      <c r="S3314">
        <v>0</v>
      </c>
      <c r="T3314">
        <v>-4091854.02</v>
      </c>
      <c r="U3314">
        <v>0</v>
      </c>
      <c r="V3314">
        <v>-2043042.48</v>
      </c>
      <c r="W3314">
        <v>0</v>
      </c>
      <c r="X3314">
        <v>-2048811.54</v>
      </c>
      <c r="Y3314">
        <v>0</v>
      </c>
      <c r="Z3314">
        <v>-4091854.02</v>
      </c>
      <c r="AA3314">
        <v>0</v>
      </c>
    </row>
    <row r="3315" spans="1:27" ht="15" customHeight="1" x14ac:dyDescent="0.25">
      <c r="A3315" s="37" t="str">
        <f t="shared" si="153"/>
        <v>LEINNF6.1</v>
      </c>
      <c r="B3315" s="37">
        <f>VLOOKUP(L3315,Mapping!D:F,3,0)</f>
        <v>6.1</v>
      </c>
      <c r="C3315" s="37" t="str">
        <f>VLOOKUP(L3315,Mapping!D:G,4,0)</f>
        <v>Accrual</v>
      </c>
      <c r="D3315" s="38">
        <f t="shared" si="154"/>
        <v>-0.68696700899999996</v>
      </c>
      <c r="E3315" s="38">
        <f t="shared" si="155"/>
        <v>-1.3664077429999999</v>
      </c>
      <c r="F3315" s="37">
        <f>VLOOKUP(L3315,Mapping!D:H,5,0)</f>
        <v>0</v>
      </c>
      <c r="G3315" t="s">
        <v>562</v>
      </c>
      <c r="H3315" t="s">
        <v>346</v>
      </c>
      <c r="I3315" t="s">
        <v>1421</v>
      </c>
      <c r="J3315">
        <v>550000</v>
      </c>
      <c r="K3315" t="s">
        <v>666</v>
      </c>
      <c r="L3315">
        <v>553202</v>
      </c>
      <c r="M3315">
        <v>0</v>
      </c>
      <c r="N3315" t="s">
        <v>678</v>
      </c>
      <c r="O3315" t="s">
        <v>565</v>
      </c>
      <c r="P3315">
        <v>-6794407.3399999999</v>
      </c>
      <c r="Q3315">
        <v>0</v>
      </c>
      <c r="R3315">
        <v>-6869670.0899999999</v>
      </c>
      <c r="S3315">
        <v>0</v>
      </c>
      <c r="T3315">
        <v>-13664077.43</v>
      </c>
      <c r="U3315">
        <v>0</v>
      </c>
      <c r="V3315">
        <v>-6794407.3399999999</v>
      </c>
      <c r="W3315">
        <v>0</v>
      </c>
      <c r="X3315">
        <v>-6869670.0899999999</v>
      </c>
      <c r="Y3315">
        <v>0</v>
      </c>
      <c r="Z3315">
        <v>-13664077.43</v>
      </c>
      <c r="AA3315">
        <v>0</v>
      </c>
    </row>
    <row r="3316" spans="1:27" ht="15" customHeight="1" x14ac:dyDescent="0.25">
      <c r="A3316" s="37" t="str">
        <f t="shared" si="153"/>
        <v>LEINNF6.1a</v>
      </c>
      <c r="B3316" s="37" t="str">
        <f>VLOOKUP(L3316,Mapping!D:F,3,0)</f>
        <v>6.1a</v>
      </c>
      <c r="C3316" s="37" t="str">
        <f>VLOOKUP(L3316,Mapping!D:G,4,0)</f>
        <v>Accrual</v>
      </c>
      <c r="D3316" s="38">
        <f t="shared" si="154"/>
        <v>3.3850900000000002E-4</v>
      </c>
      <c r="E3316" s="38">
        <f t="shared" si="155"/>
        <v>7.561417E-3</v>
      </c>
      <c r="F3316" s="37">
        <f>VLOOKUP(L3316,Mapping!D:H,5,0)</f>
        <v>0</v>
      </c>
      <c r="G3316" t="s">
        <v>562</v>
      </c>
      <c r="H3316" t="s">
        <v>346</v>
      </c>
      <c r="I3316" t="s">
        <v>1421</v>
      </c>
      <c r="J3316">
        <v>550000</v>
      </c>
      <c r="K3316" t="s">
        <v>666</v>
      </c>
      <c r="L3316">
        <v>553203</v>
      </c>
      <c r="M3316">
        <v>0</v>
      </c>
      <c r="N3316" t="s">
        <v>742</v>
      </c>
      <c r="O3316" t="s">
        <v>565</v>
      </c>
      <c r="P3316">
        <v>0</v>
      </c>
      <c r="Q3316">
        <v>72229.08</v>
      </c>
      <c r="R3316">
        <v>0</v>
      </c>
      <c r="S3316">
        <v>3385.09</v>
      </c>
      <c r="T3316">
        <v>0</v>
      </c>
      <c r="U3316">
        <v>75614.17</v>
      </c>
      <c r="V3316">
        <v>0</v>
      </c>
      <c r="W3316">
        <v>72229.08</v>
      </c>
      <c r="X3316">
        <v>0</v>
      </c>
      <c r="Y3316">
        <v>3385.09</v>
      </c>
      <c r="Z3316">
        <v>0</v>
      </c>
      <c r="AA3316">
        <v>75614.17</v>
      </c>
    </row>
    <row r="3317" spans="1:27" ht="15" customHeight="1" x14ac:dyDescent="0.25">
      <c r="A3317" s="37" t="str">
        <f t="shared" si="153"/>
        <v>LEINNF6.1</v>
      </c>
      <c r="B3317" s="37">
        <f>VLOOKUP(L3317,Mapping!D:F,3,0)</f>
        <v>6.1</v>
      </c>
      <c r="C3317" s="37" t="str">
        <f>VLOOKUP(L3317,Mapping!D:G,4,0)</f>
        <v>Accrual</v>
      </c>
      <c r="D3317" s="38">
        <f t="shared" si="154"/>
        <v>0.44308857300000004</v>
      </c>
      <c r="E3317" s="38">
        <f t="shared" si="155"/>
        <v>0.79380776399999997</v>
      </c>
      <c r="F3317" s="37">
        <f>VLOOKUP(L3317,Mapping!D:H,5,0)</f>
        <v>0</v>
      </c>
      <c r="G3317" t="s">
        <v>562</v>
      </c>
      <c r="H3317" t="s">
        <v>346</v>
      </c>
      <c r="I3317" t="s">
        <v>1421</v>
      </c>
      <c r="J3317">
        <v>550000</v>
      </c>
      <c r="K3317" t="s">
        <v>666</v>
      </c>
      <c r="L3317">
        <v>553208</v>
      </c>
      <c r="M3317">
        <v>0</v>
      </c>
      <c r="N3317" t="s">
        <v>679</v>
      </c>
      <c r="O3317" t="s">
        <v>565</v>
      </c>
      <c r="P3317">
        <v>0</v>
      </c>
      <c r="Q3317">
        <v>3507191.91</v>
      </c>
      <c r="R3317">
        <v>0</v>
      </c>
      <c r="S3317">
        <v>4430885.7300000004</v>
      </c>
      <c r="T3317">
        <v>0</v>
      </c>
      <c r="U3317">
        <v>7938077.6399999997</v>
      </c>
      <c r="V3317">
        <v>0</v>
      </c>
      <c r="W3317">
        <v>3507191.91</v>
      </c>
      <c r="X3317">
        <v>0</v>
      </c>
      <c r="Y3317">
        <v>4430885.7300000004</v>
      </c>
      <c r="Z3317">
        <v>0</v>
      </c>
      <c r="AA3317">
        <v>7938077.6399999997</v>
      </c>
    </row>
    <row r="3318" spans="1:27" ht="15" customHeight="1" x14ac:dyDescent="0.25">
      <c r="A3318" s="37" t="str">
        <f t="shared" si="153"/>
        <v>LEINNFIgnore</v>
      </c>
      <c r="B3318" s="37" t="str">
        <f>VLOOKUP(L3318,Mapping!D:F,3,0)</f>
        <v>Ignore</v>
      </c>
      <c r="C3318" s="37" t="str">
        <f>VLOOKUP(L3318,Mapping!D:G,4,0)</f>
        <v>Mirror</v>
      </c>
      <c r="D3318" s="38">
        <f t="shared" si="154"/>
        <v>-2.6318940000000001E-3</v>
      </c>
      <c r="E3318" s="38">
        <f t="shared" si="155"/>
        <v>-2.6318940000000001E-3</v>
      </c>
      <c r="F3318" s="37">
        <f>VLOOKUP(L3318,Mapping!D:H,5,0)</f>
        <v>0</v>
      </c>
      <c r="G3318" t="s">
        <v>562</v>
      </c>
      <c r="H3318" t="s">
        <v>346</v>
      </c>
      <c r="I3318" t="s">
        <v>1421</v>
      </c>
      <c r="J3318">
        <v>550000</v>
      </c>
      <c r="K3318" t="s">
        <v>666</v>
      </c>
      <c r="L3318">
        <v>553213</v>
      </c>
      <c r="M3318">
        <v>0</v>
      </c>
      <c r="N3318" t="s">
        <v>680</v>
      </c>
      <c r="O3318" t="s">
        <v>565</v>
      </c>
      <c r="P3318">
        <v>0</v>
      </c>
      <c r="Q3318">
        <v>0</v>
      </c>
      <c r="R3318">
        <v>-26318.94</v>
      </c>
      <c r="S3318">
        <v>0</v>
      </c>
      <c r="T3318">
        <v>-26318.94</v>
      </c>
      <c r="U3318">
        <v>0</v>
      </c>
      <c r="V3318">
        <v>0</v>
      </c>
      <c r="W3318">
        <v>0</v>
      </c>
      <c r="X3318">
        <v>-26318.94</v>
      </c>
      <c r="Y3318">
        <v>0</v>
      </c>
      <c r="Z3318">
        <v>-26318.94</v>
      </c>
      <c r="AA3318">
        <v>0</v>
      </c>
    </row>
    <row r="3319" spans="1:27" ht="15" customHeight="1" x14ac:dyDescent="0.25">
      <c r="A3319" s="37" t="str">
        <f t="shared" si="153"/>
        <v>LEINNFIgnore</v>
      </c>
      <c r="B3319" s="37" t="str">
        <f>VLOOKUP(L3319,Mapping!D:F,3,0)</f>
        <v>Ignore</v>
      </c>
      <c r="C3319" s="37" t="str">
        <f>VLOOKUP(L3319,Mapping!D:G,4,0)</f>
        <v>Mirror</v>
      </c>
      <c r="D3319" s="38">
        <f t="shared" si="154"/>
        <v>-1.497792E-3</v>
      </c>
      <c r="E3319" s="38">
        <f t="shared" si="155"/>
        <v>-3.8242379999999998E-3</v>
      </c>
      <c r="F3319" s="37">
        <f>VLOOKUP(L3319,Mapping!D:H,5,0)</f>
        <v>0</v>
      </c>
      <c r="G3319" t="s">
        <v>562</v>
      </c>
      <c r="H3319" t="s">
        <v>346</v>
      </c>
      <c r="I3319" t="s">
        <v>1421</v>
      </c>
      <c r="J3319">
        <v>550000</v>
      </c>
      <c r="K3319" t="s">
        <v>666</v>
      </c>
      <c r="L3319">
        <v>553219</v>
      </c>
      <c r="M3319">
        <v>0</v>
      </c>
      <c r="N3319" t="s">
        <v>865</v>
      </c>
      <c r="O3319" t="s">
        <v>565</v>
      </c>
      <c r="P3319">
        <v>-23264.46</v>
      </c>
      <c r="Q3319">
        <v>0</v>
      </c>
      <c r="R3319">
        <v>-14977.92</v>
      </c>
      <c r="S3319">
        <v>0</v>
      </c>
      <c r="T3319">
        <v>-38242.379999999997</v>
      </c>
      <c r="U3319">
        <v>0</v>
      </c>
      <c r="V3319">
        <v>-23264.46</v>
      </c>
      <c r="W3319">
        <v>0</v>
      </c>
      <c r="X3319">
        <v>-14977.92</v>
      </c>
      <c r="Y3319">
        <v>0</v>
      </c>
      <c r="Z3319">
        <v>-38242.379999999997</v>
      </c>
      <c r="AA3319">
        <v>0</v>
      </c>
    </row>
    <row r="3320" spans="1:27" ht="15" customHeight="1" x14ac:dyDescent="0.25">
      <c r="A3320" s="37" t="str">
        <f t="shared" si="153"/>
        <v>LEINNFIgnore</v>
      </c>
      <c r="B3320" s="37" t="str">
        <f>VLOOKUP(L3320,Mapping!D:F,3,0)</f>
        <v>Ignore</v>
      </c>
      <c r="C3320" s="37" t="str">
        <f>VLOOKUP(L3320,Mapping!D:G,4,0)</f>
        <v>Mirror</v>
      </c>
      <c r="D3320" s="38">
        <f t="shared" si="154"/>
        <v>-3.6613738E-2</v>
      </c>
      <c r="E3320" s="38">
        <f t="shared" si="155"/>
        <v>-3.6613738E-2</v>
      </c>
      <c r="F3320" s="37">
        <f>VLOOKUP(L3320,Mapping!D:H,5,0)</f>
        <v>0</v>
      </c>
      <c r="G3320" t="s">
        <v>562</v>
      </c>
      <c r="H3320" t="s">
        <v>346</v>
      </c>
      <c r="I3320" t="s">
        <v>1421</v>
      </c>
      <c r="J3320">
        <v>550000</v>
      </c>
      <c r="K3320" t="s">
        <v>666</v>
      </c>
      <c r="L3320">
        <v>553983</v>
      </c>
      <c r="M3320">
        <v>0</v>
      </c>
      <c r="N3320" t="s">
        <v>933</v>
      </c>
      <c r="O3320" t="s">
        <v>565</v>
      </c>
      <c r="P3320">
        <v>0</v>
      </c>
      <c r="Q3320">
        <v>0</v>
      </c>
      <c r="R3320">
        <v>-366137.38</v>
      </c>
      <c r="S3320">
        <v>0</v>
      </c>
      <c r="T3320">
        <v>-366137.38</v>
      </c>
      <c r="U3320">
        <v>0</v>
      </c>
      <c r="V3320">
        <v>0</v>
      </c>
      <c r="W3320">
        <v>0</v>
      </c>
      <c r="X3320">
        <v>-366137.38</v>
      </c>
      <c r="Y3320">
        <v>0</v>
      </c>
      <c r="Z3320">
        <v>-366137.38</v>
      </c>
      <c r="AA3320">
        <v>0</v>
      </c>
    </row>
    <row r="3321" spans="1:27" ht="15" customHeight="1" x14ac:dyDescent="0.25">
      <c r="A3321" s="37" t="str">
        <f t="shared" si="153"/>
        <v>LEINNF6.1a</v>
      </c>
      <c r="B3321" s="37" t="str">
        <f>VLOOKUP(L3321,Mapping!D:F,3,0)</f>
        <v>6.1a</v>
      </c>
      <c r="C3321" s="37" t="str">
        <f>VLOOKUP(L3321,Mapping!D:G,4,0)</f>
        <v>Accrual</v>
      </c>
      <c r="D3321" s="38">
        <f t="shared" si="154"/>
        <v>-7.5118880000000004E-3</v>
      </c>
      <c r="E3321" s="38">
        <f t="shared" si="155"/>
        <v>-1.5369985000000001E-2</v>
      </c>
      <c r="F3321" s="37">
        <f>VLOOKUP(L3321,Mapping!D:H,5,0)</f>
        <v>0</v>
      </c>
      <c r="G3321" t="s">
        <v>562</v>
      </c>
      <c r="H3321" t="s">
        <v>346</v>
      </c>
      <c r="I3321" t="s">
        <v>1421</v>
      </c>
      <c r="J3321">
        <v>550000</v>
      </c>
      <c r="K3321" t="s">
        <v>666</v>
      </c>
      <c r="L3321">
        <v>554526</v>
      </c>
      <c r="M3321">
        <v>0</v>
      </c>
      <c r="N3321" t="s">
        <v>681</v>
      </c>
      <c r="O3321" t="s">
        <v>565</v>
      </c>
      <c r="P3321">
        <v>-78580.97</v>
      </c>
      <c r="Q3321">
        <v>0</v>
      </c>
      <c r="R3321">
        <v>-75118.880000000005</v>
      </c>
      <c r="S3321">
        <v>0</v>
      </c>
      <c r="T3321">
        <v>-153699.85</v>
      </c>
      <c r="U3321">
        <v>0</v>
      </c>
      <c r="V3321">
        <v>-78580.97</v>
      </c>
      <c r="W3321">
        <v>0</v>
      </c>
      <c r="X3321">
        <v>-75118.880000000005</v>
      </c>
      <c r="Y3321">
        <v>0</v>
      </c>
      <c r="Z3321">
        <v>-153699.85</v>
      </c>
      <c r="AA3321">
        <v>0</v>
      </c>
    </row>
    <row r="3322" spans="1:27" ht="15" customHeight="1" x14ac:dyDescent="0.25">
      <c r="A3322" s="37" t="str">
        <f t="shared" si="153"/>
        <v>LEINNFIgnore</v>
      </c>
      <c r="B3322" s="37" t="str">
        <f>VLOOKUP(L3322,Mapping!D:F,3,0)</f>
        <v>Ignore</v>
      </c>
      <c r="C3322" s="37" t="str">
        <f>VLOOKUP(L3322,Mapping!D:G,4,0)</f>
        <v>Mirror</v>
      </c>
      <c r="D3322" s="38">
        <f t="shared" si="154"/>
        <v>-8.8781780000000005E-3</v>
      </c>
      <c r="E3322" s="38">
        <f t="shared" si="155"/>
        <v>-9.3184679999999999E-3</v>
      </c>
      <c r="F3322" s="37">
        <f>VLOOKUP(L3322,Mapping!D:H,5,0)</f>
        <v>0</v>
      </c>
      <c r="G3322" t="s">
        <v>562</v>
      </c>
      <c r="H3322" t="s">
        <v>346</v>
      </c>
      <c r="I3322" t="s">
        <v>1421</v>
      </c>
      <c r="J3322">
        <v>550000</v>
      </c>
      <c r="K3322" t="s">
        <v>666</v>
      </c>
      <c r="L3322">
        <v>554527</v>
      </c>
      <c r="M3322">
        <v>0</v>
      </c>
      <c r="N3322" t="s">
        <v>682</v>
      </c>
      <c r="O3322" t="s">
        <v>565</v>
      </c>
      <c r="P3322">
        <v>-4402.9000000000005</v>
      </c>
      <c r="Q3322">
        <v>0</v>
      </c>
      <c r="R3322">
        <v>-88781.78</v>
      </c>
      <c r="S3322">
        <v>0</v>
      </c>
      <c r="T3322">
        <v>-93184.68</v>
      </c>
      <c r="U3322">
        <v>0</v>
      </c>
      <c r="V3322">
        <v>-4402.9000000000005</v>
      </c>
      <c r="W3322">
        <v>0</v>
      </c>
      <c r="X3322">
        <v>-88781.78</v>
      </c>
      <c r="Y3322">
        <v>0</v>
      </c>
      <c r="Z3322">
        <v>-93184.68</v>
      </c>
      <c r="AA3322">
        <v>0</v>
      </c>
    </row>
    <row r="3323" spans="1:27" ht="15" customHeight="1" x14ac:dyDescent="0.25">
      <c r="A3323" s="37" t="str">
        <f t="shared" si="153"/>
        <v>LEINNFIgnore</v>
      </c>
      <c r="B3323" s="37" t="str">
        <f>VLOOKUP(L3323,Mapping!D:F,3,0)</f>
        <v>Ignore</v>
      </c>
      <c r="C3323" s="37" t="str">
        <f>VLOOKUP(L3323,Mapping!D:G,4,0)</f>
        <v>Mirror</v>
      </c>
      <c r="D3323" s="38">
        <f t="shared" si="154"/>
        <v>-1.168449E-3</v>
      </c>
      <c r="E3323" s="38">
        <f t="shared" si="155"/>
        <v>-3.8113470000000001E-3</v>
      </c>
      <c r="F3323" s="37">
        <f>VLOOKUP(L3323,Mapping!D:H,5,0)</f>
        <v>0</v>
      </c>
      <c r="G3323" t="s">
        <v>562</v>
      </c>
      <c r="H3323" t="s">
        <v>346</v>
      </c>
      <c r="I3323" t="s">
        <v>1421</v>
      </c>
      <c r="J3323">
        <v>550000</v>
      </c>
      <c r="K3323" t="s">
        <v>666</v>
      </c>
      <c r="L3323">
        <v>555104</v>
      </c>
      <c r="M3323">
        <v>0</v>
      </c>
      <c r="N3323" t="s">
        <v>683</v>
      </c>
      <c r="O3323" t="s">
        <v>565</v>
      </c>
      <c r="P3323">
        <v>-26428.98</v>
      </c>
      <c r="Q3323">
        <v>0</v>
      </c>
      <c r="R3323">
        <v>-11684.49</v>
      </c>
      <c r="S3323">
        <v>0</v>
      </c>
      <c r="T3323">
        <v>-38113.47</v>
      </c>
      <c r="U3323">
        <v>0</v>
      </c>
      <c r="V3323">
        <v>-26428.98</v>
      </c>
      <c r="W3323">
        <v>0</v>
      </c>
      <c r="X3323">
        <v>-11684.49</v>
      </c>
      <c r="Y3323">
        <v>0</v>
      </c>
      <c r="Z3323">
        <v>-38113.47</v>
      </c>
      <c r="AA3323">
        <v>0</v>
      </c>
    </row>
    <row r="3324" spans="1:27" ht="15" customHeight="1" x14ac:dyDescent="0.25">
      <c r="A3324" s="37" t="str">
        <f t="shared" si="153"/>
        <v>LEINNF6.1</v>
      </c>
      <c r="B3324" s="37">
        <f>VLOOKUP(L3324,Mapping!D:F,3,0)</f>
        <v>6.1</v>
      </c>
      <c r="C3324" s="37" t="str">
        <f>VLOOKUP(L3324,Mapping!D:G,4,0)</f>
        <v>Accrual</v>
      </c>
      <c r="D3324" s="38">
        <f t="shared" si="154"/>
        <v>-0.43950872699999993</v>
      </c>
      <c r="E3324" s="38">
        <f t="shared" si="155"/>
        <v>-0.79022791799999992</v>
      </c>
      <c r="F3324" s="37">
        <f>VLOOKUP(L3324,Mapping!D:H,5,0)</f>
        <v>0</v>
      </c>
      <c r="G3324" t="s">
        <v>562</v>
      </c>
      <c r="H3324" t="s">
        <v>346</v>
      </c>
      <c r="I3324" t="s">
        <v>1421</v>
      </c>
      <c r="J3324">
        <v>550000</v>
      </c>
      <c r="K3324" t="s">
        <v>666</v>
      </c>
      <c r="L3324">
        <v>555157</v>
      </c>
      <c r="M3324">
        <v>0</v>
      </c>
      <c r="N3324" t="s">
        <v>684</v>
      </c>
      <c r="O3324" t="s">
        <v>565</v>
      </c>
      <c r="P3324">
        <v>-3507191.91</v>
      </c>
      <c r="Q3324">
        <v>0</v>
      </c>
      <c r="R3324">
        <v>-4395087.2699999996</v>
      </c>
      <c r="S3324">
        <v>0</v>
      </c>
      <c r="T3324">
        <v>-7902279.1799999997</v>
      </c>
      <c r="U3324">
        <v>0</v>
      </c>
      <c r="V3324">
        <v>-3507191.91</v>
      </c>
      <c r="W3324">
        <v>0</v>
      </c>
      <c r="X3324">
        <v>-4395087.2699999996</v>
      </c>
      <c r="Y3324">
        <v>0</v>
      </c>
      <c r="Z3324">
        <v>-7902279.1799999997</v>
      </c>
      <c r="AA3324">
        <v>0</v>
      </c>
    </row>
    <row r="3325" spans="1:27" ht="15" customHeight="1" x14ac:dyDescent="0.25">
      <c r="A3325" s="37" t="str">
        <f t="shared" si="153"/>
        <v>LEINNF6.1</v>
      </c>
      <c r="B3325" s="37">
        <f>VLOOKUP(L3325,Mapping!D:F,3,0)</f>
        <v>6.1</v>
      </c>
      <c r="C3325" s="37" t="str">
        <f>VLOOKUP(L3325,Mapping!D:G,4,0)</f>
        <v>Accrual</v>
      </c>
      <c r="D3325" s="38">
        <f t="shared" si="154"/>
        <v>-3.5798459999999998E-3</v>
      </c>
      <c r="E3325" s="38">
        <f t="shared" si="155"/>
        <v>-3.5798459999999998E-3</v>
      </c>
      <c r="F3325" s="37">
        <f>VLOOKUP(L3325,Mapping!D:H,5,0)</f>
        <v>0</v>
      </c>
      <c r="G3325" t="s">
        <v>562</v>
      </c>
      <c r="H3325" t="s">
        <v>346</v>
      </c>
      <c r="I3325" t="s">
        <v>1421</v>
      </c>
      <c r="J3325">
        <v>550000</v>
      </c>
      <c r="K3325" t="s">
        <v>666</v>
      </c>
      <c r="L3325">
        <v>555159</v>
      </c>
      <c r="M3325">
        <v>0</v>
      </c>
      <c r="N3325" t="s">
        <v>2813</v>
      </c>
      <c r="O3325" t="s">
        <v>565</v>
      </c>
      <c r="P3325">
        <v>0</v>
      </c>
      <c r="Q3325">
        <v>0</v>
      </c>
      <c r="R3325">
        <v>-35798.46</v>
      </c>
      <c r="S3325">
        <v>0</v>
      </c>
      <c r="T3325">
        <v>-35798.46</v>
      </c>
      <c r="U3325">
        <v>0</v>
      </c>
      <c r="V3325">
        <v>0</v>
      </c>
      <c r="W3325">
        <v>0</v>
      </c>
      <c r="X3325">
        <v>-35798.46</v>
      </c>
      <c r="Y3325">
        <v>0</v>
      </c>
      <c r="Z3325">
        <v>-35798.46</v>
      </c>
      <c r="AA3325">
        <v>0</v>
      </c>
    </row>
    <row r="3326" spans="1:27" ht="15" customHeight="1" x14ac:dyDescent="0.25">
      <c r="A3326" s="37" t="str">
        <f t="shared" si="153"/>
        <v>LEINNFIgnore</v>
      </c>
      <c r="B3326" s="37" t="str">
        <f>VLOOKUP(L3326,Mapping!D:F,3,0)</f>
        <v>Ignore</v>
      </c>
      <c r="C3326" s="37" t="str">
        <f>VLOOKUP(L3326,Mapping!D:G,4,0)</f>
        <v>Mirror</v>
      </c>
      <c r="D3326" s="38">
        <f t="shared" si="154"/>
        <v>-5.4034169999999998E-3</v>
      </c>
      <c r="E3326" s="38">
        <f t="shared" si="155"/>
        <v>-6.5231150000000003E-3</v>
      </c>
      <c r="F3326" s="37">
        <f>VLOOKUP(L3326,Mapping!D:H,5,0)</f>
        <v>0</v>
      </c>
      <c r="G3326" t="s">
        <v>562</v>
      </c>
      <c r="H3326" t="s">
        <v>346</v>
      </c>
      <c r="I3326" t="s">
        <v>1421</v>
      </c>
      <c r="J3326">
        <v>550000</v>
      </c>
      <c r="K3326" t="s">
        <v>666</v>
      </c>
      <c r="L3326">
        <v>555204</v>
      </c>
      <c r="M3326">
        <v>0</v>
      </c>
      <c r="N3326" t="s">
        <v>685</v>
      </c>
      <c r="O3326" t="s">
        <v>565</v>
      </c>
      <c r="P3326">
        <v>-11196.98</v>
      </c>
      <c r="Q3326">
        <v>0</v>
      </c>
      <c r="R3326">
        <v>-54034.17</v>
      </c>
      <c r="S3326">
        <v>0</v>
      </c>
      <c r="T3326">
        <v>-65231.15</v>
      </c>
      <c r="U3326">
        <v>0</v>
      </c>
      <c r="V3326">
        <v>-11196.98</v>
      </c>
      <c r="W3326">
        <v>0</v>
      </c>
      <c r="X3326">
        <v>-54034.17</v>
      </c>
      <c r="Y3326">
        <v>0</v>
      </c>
      <c r="Z3326">
        <v>-65231.15</v>
      </c>
      <c r="AA3326">
        <v>0</v>
      </c>
    </row>
    <row r="3327" spans="1:27" ht="15" customHeight="1" x14ac:dyDescent="0.25">
      <c r="A3327" s="37" t="str">
        <f t="shared" si="153"/>
        <v>LEINNF6.1a</v>
      </c>
      <c r="B3327" s="37" t="str">
        <f>VLOOKUP(L3327,Mapping!D:F,3,0)</f>
        <v>6.1a</v>
      </c>
      <c r="C3327" s="37" t="str">
        <f>VLOOKUP(L3327,Mapping!D:G,4,0)</f>
        <v>Accrual</v>
      </c>
      <c r="D3327" s="38">
        <f t="shared" si="154"/>
        <v>-4.4375129999999997E-3</v>
      </c>
      <c r="E3327" s="38">
        <f t="shared" si="155"/>
        <v>-1.2924263E-2</v>
      </c>
      <c r="F3327" s="37">
        <f>VLOOKUP(L3327,Mapping!D:H,5,0)</f>
        <v>0</v>
      </c>
      <c r="G3327" t="s">
        <v>562</v>
      </c>
      <c r="H3327" t="s">
        <v>346</v>
      </c>
      <c r="I3327" t="s">
        <v>1421</v>
      </c>
      <c r="J3327">
        <v>550000</v>
      </c>
      <c r="K3327" t="s">
        <v>666</v>
      </c>
      <c r="L3327">
        <v>555597</v>
      </c>
      <c r="M3327">
        <v>0</v>
      </c>
      <c r="N3327" t="s">
        <v>686</v>
      </c>
      <c r="O3327" t="s">
        <v>565</v>
      </c>
      <c r="P3327">
        <v>-84867.5</v>
      </c>
      <c r="Q3327">
        <v>0</v>
      </c>
      <c r="R3327">
        <v>-44375.13</v>
      </c>
      <c r="S3327">
        <v>0</v>
      </c>
      <c r="T3327">
        <v>-129242.63</v>
      </c>
      <c r="U3327">
        <v>0</v>
      </c>
      <c r="V3327">
        <v>-84867.5</v>
      </c>
      <c r="W3327">
        <v>0</v>
      </c>
      <c r="X3327">
        <v>-44375.13</v>
      </c>
      <c r="Y3327">
        <v>0</v>
      </c>
      <c r="Z3327">
        <v>-129242.63</v>
      </c>
      <c r="AA3327">
        <v>0</v>
      </c>
    </row>
    <row r="3328" spans="1:27" ht="15" customHeight="1" x14ac:dyDescent="0.25">
      <c r="A3328" s="37" t="str">
        <f t="shared" si="153"/>
        <v>LEINNF6.1a</v>
      </c>
      <c r="B3328" s="37" t="str">
        <f>VLOOKUP(L3328,Mapping!D:F,3,0)</f>
        <v>6.1a</v>
      </c>
      <c r="C3328" s="37" t="str">
        <f>VLOOKUP(L3328,Mapping!D:G,4,0)</f>
        <v>Accrual</v>
      </c>
      <c r="D3328" s="38">
        <f t="shared" si="154"/>
        <v>-4.4375129999999997E-3</v>
      </c>
      <c r="E3328" s="38">
        <f t="shared" si="155"/>
        <v>-1.2924263E-2</v>
      </c>
      <c r="F3328" s="37">
        <f>VLOOKUP(L3328,Mapping!D:H,5,0)</f>
        <v>0</v>
      </c>
      <c r="G3328" t="s">
        <v>562</v>
      </c>
      <c r="H3328" t="s">
        <v>346</v>
      </c>
      <c r="I3328" t="s">
        <v>1421</v>
      </c>
      <c r="J3328">
        <v>550000</v>
      </c>
      <c r="K3328" t="s">
        <v>666</v>
      </c>
      <c r="L3328">
        <v>555598</v>
      </c>
      <c r="M3328">
        <v>0</v>
      </c>
      <c r="N3328" t="s">
        <v>687</v>
      </c>
      <c r="O3328" t="s">
        <v>565</v>
      </c>
      <c r="P3328">
        <v>-84867.5</v>
      </c>
      <c r="Q3328">
        <v>0</v>
      </c>
      <c r="R3328">
        <v>-44375.13</v>
      </c>
      <c r="S3328">
        <v>0</v>
      </c>
      <c r="T3328">
        <v>-129242.63</v>
      </c>
      <c r="U3328">
        <v>0</v>
      </c>
      <c r="V3328">
        <v>-84867.5</v>
      </c>
      <c r="W3328">
        <v>0</v>
      </c>
      <c r="X3328">
        <v>-44375.13</v>
      </c>
      <c r="Y3328">
        <v>0</v>
      </c>
      <c r="Z3328">
        <v>-129242.63</v>
      </c>
      <c r="AA3328">
        <v>0</v>
      </c>
    </row>
    <row r="3329" spans="1:27" ht="15" customHeight="1" x14ac:dyDescent="0.25">
      <c r="A3329" s="37" t="str">
        <f t="shared" si="153"/>
        <v>LEINNF6.1a</v>
      </c>
      <c r="B3329" s="37" t="str">
        <f>VLOOKUP(L3329,Mapping!D:F,3,0)</f>
        <v>6.1a</v>
      </c>
      <c r="C3329" s="37" t="str">
        <f>VLOOKUP(L3329,Mapping!D:G,4,0)</f>
        <v>Accrual</v>
      </c>
      <c r="D3329" s="38">
        <f t="shared" si="154"/>
        <v>3.9530000000000003E-5</v>
      </c>
      <c r="E3329" s="38">
        <f t="shared" si="155"/>
        <v>1.15369E-4</v>
      </c>
      <c r="F3329" s="37">
        <f>VLOOKUP(L3329,Mapping!D:H,5,0)</f>
        <v>0</v>
      </c>
      <c r="G3329" t="s">
        <v>562</v>
      </c>
      <c r="H3329" t="s">
        <v>346</v>
      </c>
      <c r="I3329" t="s">
        <v>1421</v>
      </c>
      <c r="J3329">
        <v>550000</v>
      </c>
      <c r="K3329" t="s">
        <v>666</v>
      </c>
      <c r="L3329">
        <v>555599</v>
      </c>
      <c r="M3329">
        <v>0</v>
      </c>
      <c r="N3329" t="s">
        <v>688</v>
      </c>
      <c r="O3329" t="s">
        <v>565</v>
      </c>
      <c r="P3329">
        <v>0</v>
      </c>
      <c r="Q3329">
        <v>758.39</v>
      </c>
      <c r="R3329">
        <v>0</v>
      </c>
      <c r="S3329">
        <v>395.3</v>
      </c>
      <c r="T3329">
        <v>0</v>
      </c>
      <c r="U3329">
        <v>1153.69</v>
      </c>
      <c r="V3329">
        <v>0</v>
      </c>
      <c r="W3329">
        <v>758.39</v>
      </c>
      <c r="X3329">
        <v>0</v>
      </c>
      <c r="Y3329">
        <v>395.3</v>
      </c>
      <c r="Z3329">
        <v>0</v>
      </c>
      <c r="AA3329">
        <v>1153.69</v>
      </c>
    </row>
    <row r="3330" spans="1:27" ht="15" customHeight="1" x14ac:dyDescent="0.25">
      <c r="A3330" s="37" t="str">
        <f t="shared" si="153"/>
        <v>LEINNF6.1a</v>
      </c>
      <c r="B3330" s="37" t="str">
        <f>VLOOKUP(L3330,Mapping!D:F,3,0)</f>
        <v>6.1a</v>
      </c>
      <c r="C3330" s="37" t="str">
        <f>VLOOKUP(L3330,Mapping!D:G,4,0)</f>
        <v>Accrual</v>
      </c>
      <c r="D3330" s="38">
        <f t="shared" si="154"/>
        <v>3.9530000000000003E-5</v>
      </c>
      <c r="E3330" s="38">
        <f t="shared" si="155"/>
        <v>1.15369E-4</v>
      </c>
      <c r="F3330" s="37">
        <f>VLOOKUP(L3330,Mapping!D:H,5,0)</f>
        <v>0</v>
      </c>
      <c r="G3330" t="s">
        <v>562</v>
      </c>
      <c r="H3330" t="s">
        <v>346</v>
      </c>
      <c r="I3330" t="s">
        <v>1421</v>
      </c>
      <c r="J3330">
        <v>550000</v>
      </c>
      <c r="K3330" t="s">
        <v>666</v>
      </c>
      <c r="L3330">
        <v>555600</v>
      </c>
      <c r="M3330">
        <v>0</v>
      </c>
      <c r="N3330" t="s">
        <v>689</v>
      </c>
      <c r="O3330" t="s">
        <v>565</v>
      </c>
      <c r="P3330">
        <v>0</v>
      </c>
      <c r="Q3330">
        <v>758.39</v>
      </c>
      <c r="R3330">
        <v>0</v>
      </c>
      <c r="S3330">
        <v>395.3</v>
      </c>
      <c r="T3330">
        <v>0</v>
      </c>
      <c r="U3330">
        <v>1153.69</v>
      </c>
      <c r="V3330">
        <v>0</v>
      </c>
      <c r="W3330">
        <v>758.39</v>
      </c>
      <c r="X3330">
        <v>0</v>
      </c>
      <c r="Y3330">
        <v>395.3</v>
      </c>
      <c r="Z3330">
        <v>0</v>
      </c>
      <c r="AA3330">
        <v>1153.69</v>
      </c>
    </row>
    <row r="3331" spans="1:27" ht="15" customHeight="1" x14ac:dyDescent="0.25">
      <c r="A3331" s="37" t="str">
        <f t="shared" si="153"/>
        <v>LEINNFIgnore</v>
      </c>
      <c r="B3331" s="37" t="str">
        <f>VLOOKUP(L3331,Mapping!D:F,3,0)</f>
        <v>Ignore</v>
      </c>
      <c r="C3331" s="37" t="str">
        <f>VLOOKUP(L3331,Mapping!D:G,4,0)</f>
        <v>Mirror</v>
      </c>
      <c r="D3331" s="38">
        <f t="shared" si="154"/>
        <v>0</v>
      </c>
      <c r="E3331" s="38">
        <f t="shared" si="155"/>
        <v>-8.6496000000000007E-5</v>
      </c>
      <c r="F3331" s="37">
        <f>VLOOKUP(L3331,Mapping!D:H,5,0)</f>
        <v>0</v>
      </c>
      <c r="G3331" t="s">
        <v>562</v>
      </c>
      <c r="H3331" t="s">
        <v>346</v>
      </c>
      <c r="I3331" t="s">
        <v>1421</v>
      </c>
      <c r="J3331">
        <v>550000</v>
      </c>
      <c r="K3331" t="s">
        <v>666</v>
      </c>
      <c r="L3331">
        <v>556421</v>
      </c>
      <c r="M3331">
        <v>0</v>
      </c>
      <c r="N3331" t="s">
        <v>690</v>
      </c>
      <c r="O3331" t="s">
        <v>565</v>
      </c>
      <c r="P3331">
        <v>-864.96</v>
      </c>
      <c r="Q3331">
        <v>0</v>
      </c>
      <c r="R3331">
        <v>0</v>
      </c>
      <c r="S3331">
        <v>0</v>
      </c>
      <c r="T3331">
        <v>-864.96</v>
      </c>
      <c r="U3331">
        <v>0</v>
      </c>
      <c r="V3331">
        <v>-864.96</v>
      </c>
      <c r="W3331">
        <v>0</v>
      </c>
      <c r="X3331">
        <v>0</v>
      </c>
      <c r="Y3331">
        <v>0</v>
      </c>
      <c r="Z3331">
        <v>-864.96</v>
      </c>
      <c r="AA3331">
        <v>0</v>
      </c>
    </row>
    <row r="3332" spans="1:27" ht="15" customHeight="1" x14ac:dyDescent="0.25">
      <c r="A3332" s="37" t="str">
        <f t="shared" ref="A3332:A3395" si="156">H3332&amp;B3332</f>
        <v>LEINNF6.2</v>
      </c>
      <c r="B3332" s="37">
        <f>VLOOKUP(L3332,Mapping!D:F,3,0)</f>
        <v>6.2</v>
      </c>
      <c r="C3332" s="37" t="str">
        <f>VLOOKUP(L3332,Mapping!D:G,4,0)</f>
        <v>Accrual</v>
      </c>
      <c r="D3332" s="38">
        <f t="shared" ref="D3332:D3395" si="157">(X3332+Y3332)/10000000</f>
        <v>-4.9304025000000001E-2</v>
      </c>
      <c r="E3332" s="38">
        <f t="shared" ref="E3332:E3395" si="158">(Z3332+AA3332)/10000000</f>
        <v>-0.143598051</v>
      </c>
      <c r="F3332" s="37">
        <f>VLOOKUP(L3332,Mapping!D:H,5,0)</f>
        <v>0</v>
      </c>
      <c r="G3332" t="s">
        <v>562</v>
      </c>
      <c r="H3332" t="s">
        <v>346</v>
      </c>
      <c r="I3332" t="s">
        <v>1421</v>
      </c>
      <c r="J3332">
        <v>555100</v>
      </c>
      <c r="K3332" t="s">
        <v>691</v>
      </c>
      <c r="L3332">
        <v>555100</v>
      </c>
      <c r="M3332">
        <v>0</v>
      </c>
      <c r="N3332" t="s">
        <v>692</v>
      </c>
      <c r="O3332" t="s">
        <v>565</v>
      </c>
      <c r="P3332">
        <v>-942940.26</v>
      </c>
      <c r="Q3332">
        <v>0</v>
      </c>
      <c r="R3332">
        <v>-493040.25</v>
      </c>
      <c r="S3332">
        <v>0</v>
      </c>
      <c r="T3332">
        <v>-1435980.51</v>
      </c>
      <c r="U3332">
        <v>0</v>
      </c>
      <c r="V3332">
        <v>-942940.26</v>
      </c>
      <c r="W3332">
        <v>0</v>
      </c>
      <c r="X3332">
        <v>-493040.25</v>
      </c>
      <c r="Y3332">
        <v>0</v>
      </c>
      <c r="Z3332">
        <v>-1435980.51</v>
      </c>
      <c r="AA3332">
        <v>0</v>
      </c>
    </row>
    <row r="3333" spans="1:27" ht="15" customHeight="1" x14ac:dyDescent="0.25">
      <c r="A3333" s="37" t="str">
        <f t="shared" si="156"/>
        <v>LEINNF6.2</v>
      </c>
      <c r="B3333" s="37">
        <f>VLOOKUP(L3333,Mapping!D:F,3,0)</f>
        <v>6.2</v>
      </c>
      <c r="C3333" s="37" t="str">
        <f>VLOOKUP(L3333,Mapping!D:G,4,0)</f>
        <v>Accrual</v>
      </c>
      <c r="D3333" s="38">
        <f t="shared" si="157"/>
        <v>4.3916000000000002E-4</v>
      </c>
      <c r="E3333" s="38">
        <f t="shared" si="158"/>
        <v>1.2818420000000001E-3</v>
      </c>
      <c r="F3333" s="37">
        <f>VLOOKUP(L3333,Mapping!D:H,5,0)</f>
        <v>0</v>
      </c>
      <c r="G3333" t="s">
        <v>562</v>
      </c>
      <c r="H3333" t="s">
        <v>346</v>
      </c>
      <c r="I3333" t="s">
        <v>1421</v>
      </c>
      <c r="J3333">
        <v>555100</v>
      </c>
      <c r="K3333" t="s">
        <v>691</v>
      </c>
      <c r="L3333">
        <v>555329</v>
      </c>
      <c r="M3333">
        <v>0</v>
      </c>
      <c r="N3333" t="s">
        <v>693</v>
      </c>
      <c r="O3333" t="s">
        <v>565</v>
      </c>
      <c r="P3333">
        <v>0</v>
      </c>
      <c r="Q3333">
        <v>8426.82</v>
      </c>
      <c r="R3333">
        <v>0</v>
      </c>
      <c r="S3333">
        <v>4391.6000000000004</v>
      </c>
      <c r="T3333">
        <v>0</v>
      </c>
      <c r="U3333">
        <v>12818.42</v>
      </c>
      <c r="V3333">
        <v>0</v>
      </c>
      <c r="W3333">
        <v>8426.82</v>
      </c>
      <c r="X3333">
        <v>0</v>
      </c>
      <c r="Y3333">
        <v>4391.6000000000004</v>
      </c>
      <c r="Z3333">
        <v>0</v>
      </c>
      <c r="AA3333">
        <v>12818.42</v>
      </c>
    </row>
    <row r="3334" spans="1:27" ht="15" customHeight="1" x14ac:dyDescent="0.25">
      <c r="A3334" s="37" t="str">
        <f t="shared" si="156"/>
        <v>LEINNFIgnore</v>
      </c>
      <c r="B3334" s="37" t="str">
        <f>VLOOKUP(L3334,Mapping!D:F,3,0)</f>
        <v>Ignore</v>
      </c>
      <c r="C3334" s="37" t="str">
        <f>VLOOKUP(L3334,Mapping!D:G,4,0)</f>
        <v>Ignore</v>
      </c>
      <c r="D3334" s="38">
        <f t="shared" si="157"/>
        <v>-0.40677966100000001</v>
      </c>
      <c r="E3334" s="38">
        <f t="shared" si="158"/>
        <v>-0.40677966100000001</v>
      </c>
      <c r="F3334" s="37">
        <f>VLOOKUP(L3334,Mapping!D:H,5,0)</f>
        <v>0</v>
      </c>
      <c r="G3334" t="s">
        <v>562</v>
      </c>
      <c r="H3334" t="s">
        <v>346</v>
      </c>
      <c r="I3334" t="s">
        <v>1421</v>
      </c>
      <c r="J3334">
        <v>555100</v>
      </c>
      <c r="K3334" t="s">
        <v>691</v>
      </c>
      <c r="L3334">
        <v>557773</v>
      </c>
      <c r="M3334">
        <v>0</v>
      </c>
      <c r="N3334" t="s">
        <v>936</v>
      </c>
      <c r="O3334" t="s">
        <v>565</v>
      </c>
      <c r="P3334">
        <v>0</v>
      </c>
      <c r="Q3334">
        <v>0</v>
      </c>
      <c r="R3334">
        <v>-4067796.61</v>
      </c>
      <c r="S3334">
        <v>0</v>
      </c>
      <c r="T3334">
        <v>-4067796.61</v>
      </c>
      <c r="U3334">
        <v>0</v>
      </c>
      <c r="V3334">
        <v>0</v>
      </c>
      <c r="W3334">
        <v>0</v>
      </c>
      <c r="X3334">
        <v>-4067796.61</v>
      </c>
      <c r="Y3334">
        <v>0</v>
      </c>
      <c r="Z3334">
        <v>-4067796.61</v>
      </c>
      <c r="AA3334">
        <v>0</v>
      </c>
    </row>
    <row r="3335" spans="1:27" ht="15" customHeight="1" x14ac:dyDescent="0.25">
      <c r="A3335" s="37" t="str">
        <f t="shared" si="156"/>
        <v>LEINNFIgnore</v>
      </c>
      <c r="B3335" s="37" t="str">
        <f>VLOOKUP(L3335,Mapping!D:F,3,0)</f>
        <v>Ignore</v>
      </c>
      <c r="C3335" s="37" t="str">
        <f>VLOOKUP(L3335,Mapping!D:G,4,0)</f>
        <v>Ignore</v>
      </c>
      <c r="D3335" s="38">
        <f t="shared" si="157"/>
        <v>-3.6610170000000004E-2</v>
      </c>
      <c r="E3335" s="38">
        <f t="shared" si="158"/>
        <v>-3.6610170000000004E-2</v>
      </c>
      <c r="F3335" s="37">
        <f>VLOOKUP(L3335,Mapping!D:H,5,0)</f>
        <v>0</v>
      </c>
      <c r="G3335" t="s">
        <v>562</v>
      </c>
      <c r="H3335" t="s">
        <v>346</v>
      </c>
      <c r="I3335" t="s">
        <v>1421</v>
      </c>
      <c r="J3335">
        <v>555100</v>
      </c>
      <c r="K3335" t="s">
        <v>691</v>
      </c>
      <c r="L3335">
        <v>557774</v>
      </c>
      <c r="M3335">
        <v>0</v>
      </c>
      <c r="N3335" t="s">
        <v>937</v>
      </c>
      <c r="O3335" t="s">
        <v>565</v>
      </c>
      <c r="P3335">
        <v>0</v>
      </c>
      <c r="Q3335">
        <v>0</v>
      </c>
      <c r="R3335">
        <v>-366101.7</v>
      </c>
      <c r="S3335">
        <v>0</v>
      </c>
      <c r="T3335">
        <v>-366101.7</v>
      </c>
      <c r="U3335">
        <v>0</v>
      </c>
      <c r="V3335">
        <v>0</v>
      </c>
      <c r="W3335">
        <v>0</v>
      </c>
      <c r="X3335">
        <v>-366101.7</v>
      </c>
      <c r="Y3335">
        <v>0</v>
      </c>
      <c r="Z3335">
        <v>-366101.7</v>
      </c>
      <c r="AA3335">
        <v>0</v>
      </c>
    </row>
    <row r="3336" spans="1:27" ht="15" customHeight="1" x14ac:dyDescent="0.25">
      <c r="A3336" s="37" t="str">
        <f t="shared" si="156"/>
        <v>LEINNFIgnore</v>
      </c>
      <c r="B3336" s="37" t="str">
        <f>VLOOKUP(L3336,Mapping!D:F,3,0)</f>
        <v>Ignore</v>
      </c>
      <c r="C3336" s="37" t="str">
        <f>VLOOKUP(L3336,Mapping!D:G,4,0)</f>
        <v>Ignore</v>
      </c>
      <c r="D3336" s="38">
        <f t="shared" si="157"/>
        <v>-3.6610170000000004E-2</v>
      </c>
      <c r="E3336" s="38">
        <f t="shared" si="158"/>
        <v>-3.6610170000000004E-2</v>
      </c>
      <c r="F3336" s="37">
        <f>VLOOKUP(L3336,Mapping!D:H,5,0)</f>
        <v>0</v>
      </c>
      <c r="G3336" t="s">
        <v>562</v>
      </c>
      <c r="H3336" t="s">
        <v>346</v>
      </c>
      <c r="I3336" t="s">
        <v>1421</v>
      </c>
      <c r="J3336">
        <v>555100</v>
      </c>
      <c r="K3336" t="s">
        <v>691</v>
      </c>
      <c r="L3336">
        <v>557775</v>
      </c>
      <c r="M3336">
        <v>0</v>
      </c>
      <c r="N3336" t="s">
        <v>938</v>
      </c>
      <c r="O3336" t="s">
        <v>565</v>
      </c>
      <c r="P3336">
        <v>0</v>
      </c>
      <c r="Q3336">
        <v>0</v>
      </c>
      <c r="R3336">
        <v>-366101.7</v>
      </c>
      <c r="S3336">
        <v>0</v>
      </c>
      <c r="T3336">
        <v>-366101.7</v>
      </c>
      <c r="U3336">
        <v>0</v>
      </c>
      <c r="V3336">
        <v>0</v>
      </c>
      <c r="W3336">
        <v>0</v>
      </c>
      <c r="X3336">
        <v>-366101.7</v>
      </c>
      <c r="Y3336">
        <v>0</v>
      </c>
      <c r="Z3336">
        <v>-366101.7</v>
      </c>
      <c r="AA3336">
        <v>0</v>
      </c>
    </row>
    <row r="3337" spans="1:27" ht="15" customHeight="1" x14ac:dyDescent="0.25">
      <c r="A3337" s="37" t="str">
        <f t="shared" si="156"/>
        <v>LEINNFIgnore</v>
      </c>
      <c r="B3337" s="37" t="str">
        <f>VLOOKUP(L3337,Mapping!D:F,3,0)</f>
        <v>Ignore</v>
      </c>
      <c r="C3337" s="37" t="str">
        <f>VLOOKUP(L3337,Mapping!D:G,4,0)</f>
        <v>Ignore</v>
      </c>
      <c r="D3337" s="38">
        <f t="shared" si="157"/>
        <v>0.48000000099999995</v>
      </c>
      <c r="E3337" s="38">
        <f t="shared" si="158"/>
        <v>0.48000000099999995</v>
      </c>
      <c r="F3337" s="37">
        <f>VLOOKUP(L3337,Mapping!D:H,5,0)</f>
        <v>0</v>
      </c>
      <c r="G3337" t="s">
        <v>562</v>
      </c>
      <c r="H3337" t="s">
        <v>346</v>
      </c>
      <c r="I3337" t="s">
        <v>1421</v>
      </c>
      <c r="J3337">
        <v>555100</v>
      </c>
      <c r="K3337" t="s">
        <v>691</v>
      </c>
      <c r="L3337">
        <v>557776</v>
      </c>
      <c r="M3337">
        <v>0</v>
      </c>
      <c r="N3337" t="s">
        <v>939</v>
      </c>
      <c r="O3337" t="s">
        <v>565</v>
      </c>
      <c r="P3337">
        <v>0</v>
      </c>
      <c r="Q3337">
        <v>0</v>
      </c>
      <c r="R3337">
        <v>0</v>
      </c>
      <c r="S3337">
        <v>4800000.01</v>
      </c>
      <c r="T3337">
        <v>0</v>
      </c>
      <c r="U3337">
        <v>4800000.01</v>
      </c>
      <c r="V3337">
        <v>0</v>
      </c>
      <c r="W3337">
        <v>0</v>
      </c>
      <c r="X3337">
        <v>0</v>
      </c>
      <c r="Y3337">
        <v>4800000.01</v>
      </c>
      <c r="Z3337">
        <v>0</v>
      </c>
      <c r="AA3337">
        <v>4800000.01</v>
      </c>
    </row>
    <row r="3338" spans="1:27" ht="15" customHeight="1" x14ac:dyDescent="0.25">
      <c r="A3338" s="37" t="str">
        <f t="shared" si="156"/>
        <v>LEINSXIgnore</v>
      </c>
      <c r="B3338" s="37" t="str">
        <f>VLOOKUP(L3338,Mapping!D:F,3,0)</f>
        <v>Ignore</v>
      </c>
      <c r="C3338" s="37" t="str">
        <f>VLOOKUP(L3338,Mapping!D:G,4,0)</f>
        <v>Ignore</v>
      </c>
      <c r="D3338" s="38">
        <f t="shared" si="157"/>
        <v>-4.4462681110000002</v>
      </c>
      <c r="E3338" s="38">
        <f t="shared" si="158"/>
        <v>-61.455340573000001</v>
      </c>
      <c r="F3338" s="37" t="str">
        <f>VLOOKUP(L3338,Mapping!D:H,5,0)</f>
        <v>AUM</v>
      </c>
      <c r="G3338" t="s">
        <v>562</v>
      </c>
      <c r="H3338" t="s">
        <v>364</v>
      </c>
      <c r="I3338" t="s">
        <v>2654</v>
      </c>
      <c r="J3338">
        <v>101000</v>
      </c>
      <c r="K3338" t="s">
        <v>720</v>
      </c>
      <c r="L3338">
        <v>101100</v>
      </c>
      <c r="M3338">
        <v>0</v>
      </c>
      <c r="N3338" t="s">
        <v>721</v>
      </c>
      <c r="O3338" t="s">
        <v>565</v>
      </c>
      <c r="P3338">
        <v>-570090724.62</v>
      </c>
      <c r="Q3338">
        <v>0</v>
      </c>
      <c r="R3338">
        <v>-44462681.109999999</v>
      </c>
      <c r="S3338">
        <v>0</v>
      </c>
      <c r="T3338">
        <v>-614553405.73000002</v>
      </c>
      <c r="U3338">
        <v>0</v>
      </c>
      <c r="V3338">
        <v>-570090724.62</v>
      </c>
      <c r="W3338">
        <v>0</v>
      </c>
      <c r="X3338">
        <v>-44462681.109999999</v>
      </c>
      <c r="Y3338">
        <v>0</v>
      </c>
      <c r="Z3338">
        <v>-614553405.73000002</v>
      </c>
      <c r="AA3338">
        <v>0</v>
      </c>
    </row>
    <row r="3339" spans="1:27" ht="15" customHeight="1" x14ac:dyDescent="0.25">
      <c r="A3339" s="37" t="str">
        <f t="shared" si="156"/>
        <v>LEINSXIgnore</v>
      </c>
      <c r="B3339" s="37" t="str">
        <f>VLOOKUP(L3339,Mapping!D:F,3,0)</f>
        <v>Ignore</v>
      </c>
      <c r="C3339" s="37" t="str">
        <f>VLOOKUP(L3339,Mapping!D:G,4,0)</f>
        <v>Ignore</v>
      </c>
      <c r="D3339" s="38">
        <f t="shared" si="157"/>
        <v>0</v>
      </c>
      <c r="E3339" s="38">
        <f t="shared" si="158"/>
        <v>-8.4114999999999995E-2</v>
      </c>
      <c r="F3339" s="37" t="str">
        <f>VLOOKUP(L3339,Mapping!D:H,5,0)</f>
        <v>AUM</v>
      </c>
      <c r="G3339" t="s">
        <v>562</v>
      </c>
      <c r="H3339" t="s">
        <v>364</v>
      </c>
      <c r="I3339" t="s">
        <v>2654</v>
      </c>
      <c r="J3339">
        <v>110000</v>
      </c>
      <c r="K3339" t="s">
        <v>570</v>
      </c>
      <c r="L3339">
        <v>110116</v>
      </c>
      <c r="M3339">
        <v>0</v>
      </c>
      <c r="N3339" t="s">
        <v>573</v>
      </c>
      <c r="O3339" t="s">
        <v>565</v>
      </c>
      <c r="P3339">
        <v>-841150</v>
      </c>
      <c r="Q3339">
        <v>0</v>
      </c>
      <c r="R3339">
        <v>0</v>
      </c>
      <c r="S3339">
        <v>0</v>
      </c>
      <c r="T3339">
        <v>-841150</v>
      </c>
      <c r="U3339">
        <v>0</v>
      </c>
      <c r="V3339">
        <v>-841150</v>
      </c>
      <c r="W3339">
        <v>0</v>
      </c>
      <c r="X3339">
        <v>0</v>
      </c>
      <c r="Y3339">
        <v>0</v>
      </c>
      <c r="Z3339">
        <v>-841150</v>
      </c>
      <c r="AA3339">
        <v>0</v>
      </c>
    </row>
    <row r="3340" spans="1:27" ht="15" customHeight="1" x14ac:dyDescent="0.25">
      <c r="A3340" s="37" t="str">
        <f t="shared" si="156"/>
        <v>LEINSXIgnore</v>
      </c>
      <c r="B3340" s="37" t="str">
        <f>VLOOKUP(L3340,Mapping!D:F,3,0)</f>
        <v>Ignore</v>
      </c>
      <c r="C3340" s="37" t="str">
        <f>VLOOKUP(L3340,Mapping!D:G,4,0)</f>
        <v>Ignore</v>
      </c>
      <c r="D3340" s="38">
        <f t="shared" si="157"/>
        <v>0</v>
      </c>
      <c r="E3340" s="38">
        <f t="shared" si="158"/>
        <v>-2.1338499999999999E-4</v>
      </c>
      <c r="F3340" s="37" t="str">
        <f>VLOOKUP(L3340,Mapping!D:H,5,0)</f>
        <v>AUM</v>
      </c>
      <c r="G3340" t="s">
        <v>562</v>
      </c>
      <c r="H3340" t="s">
        <v>364</v>
      </c>
      <c r="I3340" t="s">
        <v>2654</v>
      </c>
      <c r="J3340">
        <v>110000</v>
      </c>
      <c r="K3340" t="s">
        <v>570</v>
      </c>
      <c r="L3340">
        <v>110125</v>
      </c>
      <c r="M3340">
        <v>0</v>
      </c>
      <c r="N3340" t="s">
        <v>1315</v>
      </c>
      <c r="O3340" t="s">
        <v>565</v>
      </c>
      <c r="P3340">
        <v>-2133.85</v>
      </c>
      <c r="Q3340">
        <v>0</v>
      </c>
      <c r="R3340">
        <v>0</v>
      </c>
      <c r="S3340">
        <v>0</v>
      </c>
      <c r="T3340">
        <v>-2133.85</v>
      </c>
      <c r="U3340">
        <v>0</v>
      </c>
      <c r="V3340">
        <v>-2133.85</v>
      </c>
      <c r="W3340">
        <v>0</v>
      </c>
      <c r="X3340">
        <v>0</v>
      </c>
      <c r="Y3340">
        <v>0</v>
      </c>
      <c r="Z3340">
        <v>-2133.85</v>
      </c>
      <c r="AA3340">
        <v>0</v>
      </c>
    </row>
    <row r="3341" spans="1:27" ht="15" customHeight="1" x14ac:dyDescent="0.25">
      <c r="A3341" s="37" t="str">
        <f t="shared" si="156"/>
        <v>LEINSXIgnore</v>
      </c>
      <c r="B3341" s="37" t="str">
        <f>VLOOKUP(L3341,Mapping!D:F,3,0)</f>
        <v>Ignore</v>
      </c>
      <c r="C3341" s="37" t="str">
        <f>VLOOKUP(L3341,Mapping!D:G,4,0)</f>
        <v>Ignore</v>
      </c>
      <c r="D3341" s="38">
        <f t="shared" si="157"/>
        <v>0.102433312</v>
      </c>
      <c r="E3341" s="38">
        <f t="shared" si="158"/>
        <v>-0.24799142700000001</v>
      </c>
      <c r="F3341" s="37" t="str">
        <f>VLOOKUP(L3341,Mapping!D:H,5,0)</f>
        <v>AUM</v>
      </c>
      <c r="G3341" t="s">
        <v>562</v>
      </c>
      <c r="H3341" t="s">
        <v>364</v>
      </c>
      <c r="I3341" t="s">
        <v>2654</v>
      </c>
      <c r="J3341">
        <v>110000</v>
      </c>
      <c r="K3341" t="s">
        <v>570</v>
      </c>
      <c r="L3341">
        <v>110247</v>
      </c>
      <c r="M3341">
        <v>0</v>
      </c>
      <c r="N3341" t="s">
        <v>574</v>
      </c>
      <c r="O3341" t="s">
        <v>565</v>
      </c>
      <c r="P3341">
        <v>-3504247.39</v>
      </c>
      <c r="Q3341">
        <v>0</v>
      </c>
      <c r="R3341">
        <v>0</v>
      </c>
      <c r="S3341">
        <v>1024333.12</v>
      </c>
      <c r="T3341">
        <v>-2479914.27</v>
      </c>
      <c r="U3341">
        <v>0</v>
      </c>
      <c r="V3341">
        <v>-3504247.39</v>
      </c>
      <c r="W3341">
        <v>0</v>
      </c>
      <c r="X3341">
        <v>0</v>
      </c>
      <c r="Y3341">
        <v>1024333.12</v>
      </c>
      <c r="Z3341">
        <v>-2479914.27</v>
      </c>
      <c r="AA3341">
        <v>0</v>
      </c>
    </row>
    <row r="3342" spans="1:27" ht="15" customHeight="1" x14ac:dyDescent="0.25">
      <c r="A3342" s="37" t="str">
        <f t="shared" si="156"/>
        <v>LEINSXIgnore</v>
      </c>
      <c r="B3342" s="37" t="str">
        <f>VLOOKUP(L3342,Mapping!D:F,3,0)</f>
        <v>Ignore</v>
      </c>
      <c r="C3342" s="37" t="str">
        <f>VLOOKUP(L3342,Mapping!D:G,4,0)</f>
        <v>Ignore</v>
      </c>
      <c r="D3342" s="38">
        <f t="shared" si="157"/>
        <v>-1.61601E-2</v>
      </c>
      <c r="E3342" s="38">
        <f t="shared" si="158"/>
        <v>-1.5535011999999999E-2</v>
      </c>
      <c r="F3342" s="37" t="str">
        <f>VLOOKUP(L3342,Mapping!D:H,5,0)</f>
        <v>AUM</v>
      </c>
      <c r="G3342" t="s">
        <v>562</v>
      </c>
      <c r="H3342" t="s">
        <v>364</v>
      </c>
      <c r="I3342" t="s">
        <v>2654</v>
      </c>
      <c r="J3342">
        <v>132000</v>
      </c>
      <c r="K3342" t="s">
        <v>575</v>
      </c>
      <c r="L3342">
        <v>132121</v>
      </c>
      <c r="M3342">
        <v>0</v>
      </c>
      <c r="N3342" t="s">
        <v>576</v>
      </c>
      <c r="O3342" t="s">
        <v>565</v>
      </c>
      <c r="P3342">
        <v>0</v>
      </c>
      <c r="Q3342">
        <v>6250.88</v>
      </c>
      <c r="R3342">
        <v>-161601</v>
      </c>
      <c r="S3342">
        <v>0</v>
      </c>
      <c r="T3342">
        <v>-155350.12</v>
      </c>
      <c r="U3342">
        <v>0</v>
      </c>
      <c r="V3342">
        <v>0</v>
      </c>
      <c r="W3342">
        <v>6250.88</v>
      </c>
      <c r="X3342">
        <v>-161601</v>
      </c>
      <c r="Y3342">
        <v>0</v>
      </c>
      <c r="Z3342">
        <v>-155350.12</v>
      </c>
      <c r="AA3342">
        <v>0</v>
      </c>
    </row>
    <row r="3343" spans="1:27" ht="15" customHeight="1" x14ac:dyDescent="0.25">
      <c r="A3343" s="37" t="str">
        <f t="shared" si="156"/>
        <v>LEINSXIgnore</v>
      </c>
      <c r="B3343" s="37" t="str">
        <f>VLOOKUP(L3343,Mapping!D:F,3,0)</f>
        <v>Ignore</v>
      </c>
      <c r="C3343" s="37" t="str">
        <f>VLOOKUP(L3343,Mapping!D:G,4,0)</f>
        <v>Ignore</v>
      </c>
      <c r="D3343" s="38">
        <f t="shared" si="157"/>
        <v>-1.4679600000000001E-4</v>
      </c>
      <c r="E3343" s="38">
        <f t="shared" si="158"/>
        <v>7.0269899999999999E-4</v>
      </c>
      <c r="F3343" s="37" t="str">
        <f>VLOOKUP(L3343,Mapping!D:H,5,0)</f>
        <v>AUM</v>
      </c>
      <c r="G3343" t="s">
        <v>562</v>
      </c>
      <c r="H3343" t="s">
        <v>364</v>
      </c>
      <c r="I3343" t="s">
        <v>2654</v>
      </c>
      <c r="J3343">
        <v>132000</v>
      </c>
      <c r="K3343" t="s">
        <v>575</v>
      </c>
      <c r="L3343">
        <v>132124</v>
      </c>
      <c r="M3343">
        <v>0</v>
      </c>
      <c r="N3343" t="s">
        <v>577</v>
      </c>
      <c r="O3343" t="s">
        <v>565</v>
      </c>
      <c r="P3343">
        <v>0</v>
      </c>
      <c r="Q3343">
        <v>8494.9500000000007</v>
      </c>
      <c r="R3343">
        <v>-1467.96</v>
      </c>
      <c r="S3343">
        <v>0</v>
      </c>
      <c r="T3343">
        <v>0</v>
      </c>
      <c r="U3343">
        <v>7026.99</v>
      </c>
      <c r="V3343">
        <v>0</v>
      </c>
      <c r="W3343">
        <v>8494.9500000000007</v>
      </c>
      <c r="X3343">
        <v>-1467.96</v>
      </c>
      <c r="Y3343">
        <v>0</v>
      </c>
      <c r="Z3343">
        <v>0</v>
      </c>
      <c r="AA3343">
        <v>7026.99</v>
      </c>
    </row>
    <row r="3344" spans="1:27" ht="15" customHeight="1" x14ac:dyDescent="0.25">
      <c r="A3344" s="37" t="str">
        <f t="shared" si="156"/>
        <v>LEINSXIgnore</v>
      </c>
      <c r="B3344" s="37" t="str">
        <f>VLOOKUP(L3344,Mapping!D:F,3,0)</f>
        <v>Ignore</v>
      </c>
      <c r="C3344" s="37" t="str">
        <f>VLOOKUP(L3344,Mapping!D:G,4,0)</f>
        <v>Ignore</v>
      </c>
      <c r="D3344" s="38">
        <f t="shared" si="157"/>
        <v>0</v>
      </c>
      <c r="E3344" s="38">
        <f t="shared" si="158"/>
        <v>-1E-3</v>
      </c>
      <c r="F3344" s="37" t="str">
        <f>VLOOKUP(L3344,Mapping!D:H,5,0)</f>
        <v>AUM</v>
      </c>
      <c r="G3344" t="s">
        <v>562</v>
      </c>
      <c r="H3344" t="s">
        <v>364</v>
      </c>
      <c r="I3344" t="s">
        <v>2654</v>
      </c>
      <c r="J3344">
        <v>140000</v>
      </c>
      <c r="K3344" t="s">
        <v>579</v>
      </c>
      <c r="L3344">
        <v>140101</v>
      </c>
      <c r="M3344">
        <v>0</v>
      </c>
      <c r="N3344" t="s">
        <v>1209</v>
      </c>
      <c r="O3344" t="s">
        <v>565</v>
      </c>
      <c r="P3344">
        <v>-10000</v>
      </c>
      <c r="Q3344">
        <v>0</v>
      </c>
      <c r="R3344">
        <v>0</v>
      </c>
      <c r="S3344">
        <v>0</v>
      </c>
      <c r="T3344">
        <v>-10000</v>
      </c>
      <c r="U3344">
        <v>0</v>
      </c>
      <c r="V3344">
        <v>-10000</v>
      </c>
      <c r="W3344">
        <v>0</v>
      </c>
      <c r="X3344">
        <v>0</v>
      </c>
      <c r="Y3344">
        <v>0</v>
      </c>
      <c r="Z3344">
        <v>-10000</v>
      </c>
      <c r="AA3344">
        <v>0</v>
      </c>
    </row>
    <row r="3345" spans="1:27" ht="15" customHeight="1" x14ac:dyDescent="0.25">
      <c r="A3345" s="37" t="str">
        <f t="shared" si="156"/>
        <v>LEINSXIgnore</v>
      </c>
      <c r="B3345" s="37" t="str">
        <f>VLOOKUP(L3345,Mapping!D:F,3,0)</f>
        <v>Ignore</v>
      </c>
      <c r="C3345" s="37" t="str">
        <f>VLOOKUP(L3345,Mapping!D:G,4,0)</f>
        <v>Ignore</v>
      </c>
      <c r="D3345" s="38">
        <f t="shared" si="157"/>
        <v>0</v>
      </c>
      <c r="E3345" s="38">
        <f t="shared" si="158"/>
        <v>-5.0000000000000001E-4</v>
      </c>
      <c r="F3345" s="37" t="str">
        <f>VLOOKUP(L3345,Mapping!D:H,5,0)</f>
        <v>AUM</v>
      </c>
      <c r="G3345" t="s">
        <v>562</v>
      </c>
      <c r="H3345" t="s">
        <v>364</v>
      </c>
      <c r="I3345" t="s">
        <v>2654</v>
      </c>
      <c r="J3345">
        <v>140000</v>
      </c>
      <c r="K3345" t="s">
        <v>579</v>
      </c>
      <c r="L3345">
        <v>140311</v>
      </c>
      <c r="M3345">
        <v>0</v>
      </c>
      <c r="N3345" t="s">
        <v>1201</v>
      </c>
      <c r="O3345" t="s">
        <v>565</v>
      </c>
      <c r="P3345">
        <v>-5000</v>
      </c>
      <c r="Q3345">
        <v>0</v>
      </c>
      <c r="R3345">
        <v>0</v>
      </c>
      <c r="S3345">
        <v>0</v>
      </c>
      <c r="T3345">
        <v>-5000</v>
      </c>
      <c r="U3345">
        <v>0</v>
      </c>
      <c r="V3345">
        <v>-5000</v>
      </c>
      <c r="W3345">
        <v>0</v>
      </c>
      <c r="X3345">
        <v>0</v>
      </c>
      <c r="Y3345">
        <v>0</v>
      </c>
      <c r="Z3345">
        <v>-5000</v>
      </c>
      <c r="AA3345">
        <v>0</v>
      </c>
    </row>
    <row r="3346" spans="1:27" ht="15" customHeight="1" x14ac:dyDescent="0.25">
      <c r="A3346" s="37" t="str">
        <f t="shared" si="156"/>
        <v>LEINSXIgnore</v>
      </c>
      <c r="B3346" s="37" t="str">
        <f>VLOOKUP(L3346,Mapping!D:F,3,0)</f>
        <v>Ignore</v>
      </c>
      <c r="C3346" s="37" t="str">
        <f>VLOOKUP(L3346,Mapping!D:G,4,0)</f>
        <v>Ignore</v>
      </c>
      <c r="D3346" s="38">
        <f t="shared" si="157"/>
        <v>2.5381999999999999E-5</v>
      </c>
      <c r="E3346" s="38">
        <f t="shared" si="158"/>
        <v>-2.0118019000000001E-2</v>
      </c>
      <c r="F3346" s="37" t="str">
        <f>VLOOKUP(L3346,Mapping!D:H,5,0)</f>
        <v>AUM</v>
      </c>
      <c r="G3346" t="s">
        <v>562</v>
      </c>
      <c r="H3346" t="s">
        <v>364</v>
      </c>
      <c r="I3346" t="s">
        <v>2654</v>
      </c>
      <c r="J3346">
        <v>140000</v>
      </c>
      <c r="K3346" t="s">
        <v>579</v>
      </c>
      <c r="L3346">
        <v>140500</v>
      </c>
      <c r="M3346">
        <v>0</v>
      </c>
      <c r="N3346" t="s">
        <v>584</v>
      </c>
      <c r="O3346" t="s">
        <v>565</v>
      </c>
      <c r="P3346">
        <v>-201434.01</v>
      </c>
      <c r="Q3346">
        <v>0</v>
      </c>
      <c r="R3346">
        <v>0</v>
      </c>
      <c r="S3346">
        <v>253.82</v>
      </c>
      <c r="T3346">
        <v>-201180.19</v>
      </c>
      <c r="U3346">
        <v>0</v>
      </c>
      <c r="V3346">
        <v>-201434.01</v>
      </c>
      <c r="W3346">
        <v>0</v>
      </c>
      <c r="X3346">
        <v>0</v>
      </c>
      <c r="Y3346">
        <v>253.82</v>
      </c>
      <c r="Z3346">
        <v>-201180.19</v>
      </c>
      <c r="AA3346">
        <v>0</v>
      </c>
    </row>
    <row r="3347" spans="1:27" ht="15" customHeight="1" x14ac:dyDescent="0.25">
      <c r="A3347" s="37" t="str">
        <f t="shared" si="156"/>
        <v>LEINSXIgnore</v>
      </c>
      <c r="B3347" s="37" t="str">
        <f>VLOOKUP(L3347,Mapping!D:F,3,0)</f>
        <v>Ignore</v>
      </c>
      <c r="C3347" s="37" t="str">
        <f>VLOOKUP(L3347,Mapping!D:G,4,0)</f>
        <v>Ignore</v>
      </c>
      <c r="D3347" s="38">
        <f t="shared" si="157"/>
        <v>-4.9760600000000005E-4</v>
      </c>
      <c r="E3347" s="38">
        <f t="shared" si="158"/>
        <v>-2.5214436999999999E-2</v>
      </c>
      <c r="F3347" s="37" t="str">
        <f>VLOOKUP(L3347,Mapping!D:H,5,0)</f>
        <v>AUM</v>
      </c>
      <c r="G3347" t="s">
        <v>562</v>
      </c>
      <c r="H3347" t="s">
        <v>364</v>
      </c>
      <c r="I3347" t="s">
        <v>2654</v>
      </c>
      <c r="J3347">
        <v>140000</v>
      </c>
      <c r="K3347" t="s">
        <v>579</v>
      </c>
      <c r="L3347">
        <v>140551</v>
      </c>
      <c r="M3347">
        <v>0</v>
      </c>
      <c r="N3347" t="s">
        <v>926</v>
      </c>
      <c r="O3347" t="s">
        <v>565</v>
      </c>
      <c r="P3347">
        <v>-247168.31</v>
      </c>
      <c r="Q3347">
        <v>0</v>
      </c>
      <c r="R3347">
        <v>-4976.0600000000004</v>
      </c>
      <c r="S3347">
        <v>0</v>
      </c>
      <c r="T3347">
        <v>-252144.37</v>
      </c>
      <c r="U3347">
        <v>0</v>
      </c>
      <c r="V3347">
        <v>-247168.31</v>
      </c>
      <c r="W3347">
        <v>0</v>
      </c>
      <c r="X3347">
        <v>-4976.0600000000004</v>
      </c>
      <c r="Y3347">
        <v>0</v>
      </c>
      <c r="Z3347">
        <v>-252144.37</v>
      </c>
      <c r="AA3347">
        <v>0</v>
      </c>
    </row>
    <row r="3348" spans="1:27" ht="15" customHeight="1" x14ac:dyDescent="0.25">
      <c r="A3348" s="37" t="str">
        <f t="shared" si="156"/>
        <v>LEINSXIgnore</v>
      </c>
      <c r="B3348" s="37" t="str">
        <f>VLOOKUP(L3348,Mapping!D:F,3,0)</f>
        <v>Ignore</v>
      </c>
      <c r="C3348" s="37" t="str">
        <f>VLOOKUP(L3348,Mapping!D:G,4,0)</f>
        <v>Ignore</v>
      </c>
      <c r="D3348" s="38">
        <f t="shared" si="157"/>
        <v>0</v>
      </c>
      <c r="E3348" s="38">
        <f t="shared" si="158"/>
        <v>8.0000000000000005E-9</v>
      </c>
      <c r="F3348" s="37" t="str">
        <f>VLOOKUP(L3348,Mapping!D:H,5,0)</f>
        <v>AUM</v>
      </c>
      <c r="G3348" t="s">
        <v>562</v>
      </c>
      <c r="H3348" t="s">
        <v>364</v>
      </c>
      <c r="I3348" t="s">
        <v>2654</v>
      </c>
      <c r="J3348">
        <v>152000</v>
      </c>
      <c r="K3348" t="s">
        <v>585</v>
      </c>
      <c r="L3348">
        <v>152232</v>
      </c>
      <c r="M3348">
        <v>0</v>
      </c>
      <c r="N3348" t="s">
        <v>589</v>
      </c>
      <c r="O3348" t="s">
        <v>565</v>
      </c>
      <c r="P3348">
        <v>0</v>
      </c>
      <c r="Q3348">
        <v>0.08</v>
      </c>
      <c r="R3348">
        <v>0</v>
      </c>
      <c r="S3348">
        <v>0</v>
      </c>
      <c r="T3348">
        <v>0</v>
      </c>
      <c r="U3348">
        <v>0.08</v>
      </c>
      <c r="V3348">
        <v>0</v>
      </c>
      <c r="W3348">
        <v>0.08</v>
      </c>
      <c r="X3348">
        <v>0</v>
      </c>
      <c r="Y3348">
        <v>0</v>
      </c>
      <c r="Z3348">
        <v>0</v>
      </c>
      <c r="AA3348">
        <v>0.08</v>
      </c>
    </row>
    <row r="3349" spans="1:27" ht="15" customHeight="1" x14ac:dyDescent="0.25">
      <c r="A3349" s="37" t="str">
        <f t="shared" si="156"/>
        <v>LEINSXIgnore</v>
      </c>
      <c r="B3349" s="37" t="str">
        <f>VLOOKUP(L3349,Mapping!D:F,3,0)</f>
        <v>Ignore</v>
      </c>
      <c r="C3349" s="37" t="str">
        <f>VLOOKUP(L3349,Mapping!D:G,4,0)</f>
        <v>Ignore</v>
      </c>
      <c r="D3349" s="38">
        <f t="shared" si="157"/>
        <v>-1.17279E-4</v>
      </c>
      <c r="E3349" s="38">
        <f t="shared" si="158"/>
        <v>-1.8129000000000002E-4</v>
      </c>
      <c r="F3349" s="37" t="str">
        <f>VLOOKUP(L3349,Mapping!D:H,5,0)</f>
        <v>AUM</v>
      </c>
      <c r="G3349" t="s">
        <v>562</v>
      </c>
      <c r="H3349" t="s">
        <v>364</v>
      </c>
      <c r="I3349" t="s">
        <v>2654</v>
      </c>
      <c r="J3349">
        <v>152000</v>
      </c>
      <c r="K3349" t="s">
        <v>585</v>
      </c>
      <c r="L3349">
        <v>152248</v>
      </c>
      <c r="M3349">
        <v>0</v>
      </c>
      <c r="N3349" t="s">
        <v>590</v>
      </c>
      <c r="O3349" t="s">
        <v>565</v>
      </c>
      <c r="P3349">
        <v>-640.11</v>
      </c>
      <c r="Q3349">
        <v>0</v>
      </c>
      <c r="R3349">
        <v>-1172.79</v>
      </c>
      <c r="S3349">
        <v>0</v>
      </c>
      <c r="T3349">
        <v>-1812.9</v>
      </c>
      <c r="U3349">
        <v>0</v>
      </c>
      <c r="V3349">
        <v>-640.11</v>
      </c>
      <c r="W3349">
        <v>0</v>
      </c>
      <c r="X3349">
        <v>-1172.79</v>
      </c>
      <c r="Y3349">
        <v>0</v>
      </c>
      <c r="Z3349">
        <v>-1812.9</v>
      </c>
      <c r="AA3349">
        <v>0</v>
      </c>
    </row>
    <row r="3350" spans="1:27" ht="15" customHeight="1" x14ac:dyDescent="0.25">
      <c r="A3350" s="37" t="str">
        <f t="shared" si="156"/>
        <v>LEINSXIgnore</v>
      </c>
      <c r="B3350" s="37" t="str">
        <f>VLOOKUP(L3350,Mapping!D:F,3,0)</f>
        <v>Ignore</v>
      </c>
      <c r="C3350" s="37" t="str">
        <f>VLOOKUP(L3350,Mapping!D:G,4,0)</f>
        <v>Ignore</v>
      </c>
      <c r="D3350" s="38">
        <f t="shared" si="157"/>
        <v>7.8893187409999994</v>
      </c>
      <c r="E3350" s="38">
        <f t="shared" si="158"/>
        <v>-22.595784541999997</v>
      </c>
      <c r="F3350" s="37" t="str">
        <f>VLOOKUP(L3350,Mapping!D:H,5,0)</f>
        <v>AUM</v>
      </c>
      <c r="G3350" t="s">
        <v>562</v>
      </c>
      <c r="H3350" t="s">
        <v>364</v>
      </c>
      <c r="I3350" t="s">
        <v>2654</v>
      </c>
      <c r="J3350">
        <v>160000</v>
      </c>
      <c r="K3350" t="s">
        <v>591</v>
      </c>
      <c r="L3350">
        <v>161100</v>
      </c>
      <c r="M3350">
        <v>0</v>
      </c>
      <c r="N3350" t="s">
        <v>725</v>
      </c>
      <c r="O3350" t="s">
        <v>565</v>
      </c>
      <c r="P3350">
        <v>-304851032.82999998</v>
      </c>
      <c r="Q3350">
        <v>0</v>
      </c>
      <c r="R3350">
        <v>0</v>
      </c>
      <c r="S3350">
        <v>78893187.409999996</v>
      </c>
      <c r="T3350">
        <v>-225957845.41999999</v>
      </c>
      <c r="U3350">
        <v>0</v>
      </c>
      <c r="V3350">
        <v>-304851032.82999998</v>
      </c>
      <c r="W3350">
        <v>0</v>
      </c>
      <c r="X3350">
        <v>0</v>
      </c>
      <c r="Y3350">
        <v>78893187.409999996</v>
      </c>
      <c r="Z3350">
        <v>-225957845.41999999</v>
      </c>
      <c r="AA3350">
        <v>0</v>
      </c>
    </row>
    <row r="3351" spans="1:27" ht="15" customHeight="1" x14ac:dyDescent="0.25">
      <c r="A3351" s="37" t="str">
        <f t="shared" si="156"/>
        <v>LEINSXIgnore</v>
      </c>
      <c r="B3351" s="37" t="str">
        <f>VLOOKUP(L3351,Mapping!D:F,3,0)</f>
        <v>Ignore</v>
      </c>
      <c r="C3351" s="37" t="str">
        <f>VLOOKUP(L3351,Mapping!D:G,4,0)</f>
        <v>Ignore</v>
      </c>
      <c r="D3351" s="38">
        <f t="shared" si="157"/>
        <v>1.3699E-5</v>
      </c>
      <c r="E3351" s="38">
        <f t="shared" si="158"/>
        <v>-1.6733679999999999E-3</v>
      </c>
      <c r="F3351" s="37" t="str">
        <f>VLOOKUP(L3351,Mapping!D:H,5,0)</f>
        <v>AUM</v>
      </c>
      <c r="G3351" t="s">
        <v>562</v>
      </c>
      <c r="H3351" t="s">
        <v>364</v>
      </c>
      <c r="I3351" t="s">
        <v>2654</v>
      </c>
      <c r="J3351">
        <v>212000</v>
      </c>
      <c r="K3351" t="s">
        <v>595</v>
      </c>
      <c r="L3351">
        <v>210123</v>
      </c>
      <c r="M3351">
        <v>0</v>
      </c>
      <c r="N3351" t="s">
        <v>1191</v>
      </c>
      <c r="O3351" t="s">
        <v>565</v>
      </c>
      <c r="P3351">
        <v>-16870.670000000002</v>
      </c>
      <c r="Q3351">
        <v>0</v>
      </c>
      <c r="R3351">
        <v>0</v>
      </c>
      <c r="S3351">
        <v>136.99</v>
      </c>
      <c r="T3351">
        <v>-16733.68</v>
      </c>
      <c r="U3351">
        <v>0</v>
      </c>
      <c r="V3351">
        <v>-16870.670000000002</v>
      </c>
      <c r="W3351">
        <v>0</v>
      </c>
      <c r="X3351">
        <v>0</v>
      </c>
      <c r="Y3351">
        <v>136.99</v>
      </c>
      <c r="Z3351">
        <v>-16733.68</v>
      </c>
      <c r="AA3351">
        <v>0</v>
      </c>
    </row>
    <row r="3352" spans="1:27" ht="15" customHeight="1" x14ac:dyDescent="0.25">
      <c r="A3352" s="37" t="str">
        <f t="shared" si="156"/>
        <v>LEINSXIgnore</v>
      </c>
      <c r="B3352" s="37" t="str">
        <f>VLOOKUP(L3352,Mapping!D:F,3,0)</f>
        <v>Ignore</v>
      </c>
      <c r="C3352" s="37" t="str">
        <f>VLOOKUP(L3352,Mapping!D:G,4,0)</f>
        <v>Ignore</v>
      </c>
      <c r="D3352" s="38">
        <f t="shared" si="157"/>
        <v>4.9760600000000005E-4</v>
      </c>
      <c r="E3352" s="38">
        <f t="shared" si="158"/>
        <v>2.5214436999999999E-2</v>
      </c>
      <c r="F3352" s="37" t="str">
        <f>VLOOKUP(L3352,Mapping!D:H,5,0)</f>
        <v>AUM</v>
      </c>
      <c r="G3352" t="s">
        <v>562</v>
      </c>
      <c r="H3352" t="s">
        <v>364</v>
      </c>
      <c r="I3352" t="s">
        <v>2654</v>
      </c>
      <c r="J3352">
        <v>212000</v>
      </c>
      <c r="K3352" t="s">
        <v>595</v>
      </c>
      <c r="L3352">
        <v>210168</v>
      </c>
      <c r="M3352">
        <v>0</v>
      </c>
      <c r="N3352" t="s">
        <v>927</v>
      </c>
      <c r="O3352" t="s">
        <v>565</v>
      </c>
      <c r="P3352">
        <v>0</v>
      </c>
      <c r="Q3352">
        <v>247168.31</v>
      </c>
      <c r="R3352">
        <v>0</v>
      </c>
      <c r="S3352">
        <v>4976.0600000000004</v>
      </c>
      <c r="T3352">
        <v>0</v>
      </c>
      <c r="U3352">
        <v>252144.37</v>
      </c>
      <c r="V3352">
        <v>0</v>
      </c>
      <c r="W3352">
        <v>247168.31</v>
      </c>
      <c r="X3352">
        <v>0</v>
      </c>
      <c r="Y3352">
        <v>4976.0600000000004</v>
      </c>
      <c r="Z3352">
        <v>0</v>
      </c>
      <c r="AA3352">
        <v>252144.37</v>
      </c>
    </row>
    <row r="3353" spans="1:27" ht="15" customHeight="1" x14ac:dyDescent="0.25">
      <c r="A3353" s="37" t="str">
        <f t="shared" si="156"/>
        <v>LEINSXIgnore</v>
      </c>
      <c r="B3353" s="37" t="str">
        <f>VLOOKUP(L3353,Mapping!D:F,3,0)</f>
        <v>Ignore</v>
      </c>
      <c r="C3353" s="37" t="str">
        <f>VLOOKUP(L3353,Mapping!D:G,4,0)</f>
        <v>Ignore</v>
      </c>
      <c r="D3353" s="38">
        <f t="shared" si="157"/>
        <v>7.1389050000000001E-3</v>
      </c>
      <c r="E3353" s="38">
        <f t="shared" si="158"/>
        <v>7.1389050000000001E-3</v>
      </c>
      <c r="F3353" s="37" t="str">
        <f>VLOOKUP(L3353,Mapping!D:H,5,0)</f>
        <v>AUM</v>
      </c>
      <c r="G3353" t="s">
        <v>562</v>
      </c>
      <c r="H3353" t="s">
        <v>364</v>
      </c>
      <c r="I3353" t="s">
        <v>2654</v>
      </c>
      <c r="J3353">
        <v>212000</v>
      </c>
      <c r="K3353" t="s">
        <v>595</v>
      </c>
      <c r="L3353">
        <v>211114</v>
      </c>
      <c r="M3353">
        <v>0</v>
      </c>
      <c r="N3353" t="s">
        <v>701</v>
      </c>
      <c r="O3353" t="s">
        <v>565</v>
      </c>
      <c r="P3353">
        <v>0</v>
      </c>
      <c r="Q3353">
        <v>0</v>
      </c>
      <c r="R3353">
        <v>0</v>
      </c>
      <c r="S3353">
        <v>71389.05</v>
      </c>
      <c r="T3353">
        <v>0</v>
      </c>
      <c r="U3353">
        <v>71389.05</v>
      </c>
      <c r="V3353">
        <v>0</v>
      </c>
      <c r="W3353">
        <v>0</v>
      </c>
      <c r="X3353">
        <v>0</v>
      </c>
      <c r="Y3353">
        <v>71389.05</v>
      </c>
      <c r="Z3353">
        <v>0</v>
      </c>
      <c r="AA3353">
        <v>71389.05</v>
      </c>
    </row>
    <row r="3354" spans="1:27" ht="15" customHeight="1" x14ac:dyDescent="0.25">
      <c r="A3354" s="37" t="str">
        <f t="shared" si="156"/>
        <v>LEINSXIgnore</v>
      </c>
      <c r="B3354" s="37" t="str">
        <f>VLOOKUP(L3354,Mapping!D:F,3,0)</f>
        <v>Ignore</v>
      </c>
      <c r="C3354" s="37" t="str">
        <f>VLOOKUP(L3354,Mapping!D:G,4,0)</f>
        <v>Ignore</v>
      </c>
      <c r="D3354" s="38">
        <f t="shared" si="157"/>
        <v>3.0132830000000003E-3</v>
      </c>
      <c r="E3354" s="38">
        <f t="shared" si="158"/>
        <v>3.0132790000000002E-3</v>
      </c>
      <c r="F3354" s="37" t="str">
        <f>VLOOKUP(L3354,Mapping!D:H,5,0)</f>
        <v>AUM</v>
      </c>
      <c r="G3354" t="s">
        <v>562</v>
      </c>
      <c r="H3354" t="s">
        <v>364</v>
      </c>
      <c r="I3354" t="s">
        <v>2654</v>
      </c>
      <c r="J3354">
        <v>212000</v>
      </c>
      <c r="K3354" t="s">
        <v>595</v>
      </c>
      <c r="L3354">
        <v>212101</v>
      </c>
      <c r="M3354">
        <v>0</v>
      </c>
      <c r="N3354" t="s">
        <v>598</v>
      </c>
      <c r="O3354" t="s">
        <v>565</v>
      </c>
      <c r="P3354">
        <v>-0.04</v>
      </c>
      <c r="Q3354">
        <v>0</v>
      </c>
      <c r="R3354">
        <v>0</v>
      </c>
      <c r="S3354">
        <v>30132.83</v>
      </c>
      <c r="T3354">
        <v>0</v>
      </c>
      <c r="U3354">
        <v>30132.79</v>
      </c>
      <c r="V3354">
        <v>-0.04</v>
      </c>
      <c r="W3354">
        <v>0</v>
      </c>
      <c r="X3354">
        <v>0</v>
      </c>
      <c r="Y3354">
        <v>30132.83</v>
      </c>
      <c r="Z3354">
        <v>0</v>
      </c>
      <c r="AA3354">
        <v>30132.79</v>
      </c>
    </row>
    <row r="3355" spans="1:27" ht="15" customHeight="1" x14ac:dyDescent="0.25">
      <c r="A3355" s="37" t="str">
        <f t="shared" si="156"/>
        <v>LEINSXIgnore</v>
      </c>
      <c r="B3355" s="37" t="str">
        <f>VLOOKUP(L3355,Mapping!D:F,3,0)</f>
        <v>Ignore</v>
      </c>
      <c r="C3355" s="37" t="str">
        <f>VLOOKUP(L3355,Mapping!D:G,4,0)</f>
        <v>Ignore</v>
      </c>
      <c r="D3355" s="38">
        <f t="shared" si="157"/>
        <v>4.51392E-4</v>
      </c>
      <c r="E3355" s="38">
        <f t="shared" si="158"/>
        <v>1.05652E-3</v>
      </c>
      <c r="F3355" s="37" t="str">
        <f>VLOOKUP(L3355,Mapping!D:H,5,0)</f>
        <v>AUM</v>
      </c>
      <c r="G3355" t="s">
        <v>562</v>
      </c>
      <c r="H3355" t="s">
        <v>364</v>
      </c>
      <c r="I3355" t="s">
        <v>2654</v>
      </c>
      <c r="J3355">
        <v>212000</v>
      </c>
      <c r="K3355" t="s">
        <v>595</v>
      </c>
      <c r="L3355">
        <v>212109</v>
      </c>
      <c r="M3355">
        <v>0</v>
      </c>
      <c r="N3355" t="s">
        <v>1291</v>
      </c>
      <c r="O3355" t="s">
        <v>565</v>
      </c>
      <c r="P3355">
        <v>0</v>
      </c>
      <c r="Q3355">
        <v>6051.28</v>
      </c>
      <c r="R3355">
        <v>0</v>
      </c>
      <c r="S3355">
        <v>4513.92</v>
      </c>
      <c r="T3355">
        <v>0</v>
      </c>
      <c r="U3355">
        <v>10565.2</v>
      </c>
      <c r="V3355">
        <v>0</v>
      </c>
      <c r="W3355">
        <v>6051.28</v>
      </c>
      <c r="X3355">
        <v>0</v>
      </c>
      <c r="Y3355">
        <v>4513.92</v>
      </c>
      <c r="Z3355">
        <v>0</v>
      </c>
      <c r="AA3355">
        <v>10565.2</v>
      </c>
    </row>
    <row r="3356" spans="1:27" ht="15" customHeight="1" x14ac:dyDescent="0.25">
      <c r="A3356" s="37" t="str">
        <f t="shared" si="156"/>
        <v>LEINSXIgnore</v>
      </c>
      <c r="B3356" s="37" t="str">
        <f>VLOOKUP(L3356,Mapping!D:F,3,0)</f>
        <v>Ignore</v>
      </c>
      <c r="C3356" s="37" t="str">
        <f>VLOOKUP(L3356,Mapping!D:G,4,0)</f>
        <v>Ignore</v>
      </c>
      <c r="D3356" s="38">
        <f t="shared" si="157"/>
        <v>4.4500000000000003E-7</v>
      </c>
      <c r="E3356" s="38">
        <f t="shared" si="158"/>
        <v>4.4500000000000003E-7</v>
      </c>
      <c r="F3356" s="37" t="str">
        <f>VLOOKUP(L3356,Mapping!D:H,5,0)</f>
        <v>AUM</v>
      </c>
      <c r="G3356" t="s">
        <v>562</v>
      </c>
      <c r="H3356" t="s">
        <v>364</v>
      </c>
      <c r="I3356" t="s">
        <v>2654</v>
      </c>
      <c r="J3356">
        <v>212000</v>
      </c>
      <c r="K3356" t="s">
        <v>595</v>
      </c>
      <c r="L3356">
        <v>212112</v>
      </c>
      <c r="M3356">
        <v>0</v>
      </c>
      <c r="N3356" t="s">
        <v>599</v>
      </c>
      <c r="O3356" t="s">
        <v>565</v>
      </c>
      <c r="P3356">
        <v>0</v>
      </c>
      <c r="Q3356">
        <v>0</v>
      </c>
      <c r="R3356">
        <v>0</v>
      </c>
      <c r="S3356">
        <v>4.45</v>
      </c>
      <c r="T3356">
        <v>0</v>
      </c>
      <c r="U3356">
        <v>4.45</v>
      </c>
      <c r="V3356">
        <v>0</v>
      </c>
      <c r="W3356">
        <v>0</v>
      </c>
      <c r="X3356">
        <v>0</v>
      </c>
      <c r="Y3356">
        <v>4.45</v>
      </c>
      <c r="Z3356">
        <v>0</v>
      </c>
      <c r="AA3356">
        <v>4.45</v>
      </c>
    </row>
    <row r="3357" spans="1:27" ht="15" customHeight="1" x14ac:dyDescent="0.25">
      <c r="A3357" s="37" t="str">
        <f t="shared" si="156"/>
        <v>LEINSXIgnore</v>
      </c>
      <c r="B3357" s="37" t="str">
        <f>VLOOKUP(L3357,Mapping!D:F,3,0)</f>
        <v>Ignore</v>
      </c>
      <c r="C3357" s="37" t="str">
        <f>VLOOKUP(L3357,Mapping!D:G,4,0)</f>
        <v>Ignore</v>
      </c>
      <c r="D3357" s="38">
        <f t="shared" si="157"/>
        <v>4.4500000000000003E-7</v>
      </c>
      <c r="E3357" s="38">
        <f t="shared" si="158"/>
        <v>4.4500000000000003E-7</v>
      </c>
      <c r="F3357" s="37" t="str">
        <f>VLOOKUP(L3357,Mapping!D:H,5,0)</f>
        <v>AUM</v>
      </c>
      <c r="G3357" t="s">
        <v>562</v>
      </c>
      <c r="H3357" t="s">
        <v>364</v>
      </c>
      <c r="I3357" t="s">
        <v>2654</v>
      </c>
      <c r="J3357">
        <v>212000</v>
      </c>
      <c r="K3357" t="s">
        <v>595</v>
      </c>
      <c r="L3357">
        <v>212113</v>
      </c>
      <c r="M3357">
        <v>0</v>
      </c>
      <c r="N3357" t="s">
        <v>600</v>
      </c>
      <c r="O3357" t="s">
        <v>565</v>
      </c>
      <c r="P3357">
        <v>0</v>
      </c>
      <c r="Q3357">
        <v>0</v>
      </c>
      <c r="R3357">
        <v>0</v>
      </c>
      <c r="S3357">
        <v>4.45</v>
      </c>
      <c r="T3357">
        <v>0</v>
      </c>
      <c r="U3357">
        <v>4.45</v>
      </c>
      <c r="V3357">
        <v>0</v>
      </c>
      <c r="W3357">
        <v>0</v>
      </c>
      <c r="X3357">
        <v>0</v>
      </c>
      <c r="Y3357">
        <v>4.45</v>
      </c>
      <c r="Z3357">
        <v>0</v>
      </c>
      <c r="AA3357">
        <v>4.45</v>
      </c>
    </row>
    <row r="3358" spans="1:27" ht="15" customHeight="1" x14ac:dyDescent="0.25">
      <c r="A3358" s="37" t="str">
        <f t="shared" si="156"/>
        <v>LEINSXIgnore</v>
      </c>
      <c r="B3358" s="37" t="str">
        <f>VLOOKUP(L3358,Mapping!D:F,3,0)</f>
        <v>Ignore</v>
      </c>
      <c r="C3358" s="37" t="str">
        <f>VLOOKUP(L3358,Mapping!D:G,4,0)</f>
        <v>Ignore</v>
      </c>
      <c r="D3358" s="38">
        <f t="shared" si="157"/>
        <v>-8.4894000000000004E-5</v>
      </c>
      <c r="E3358" s="38">
        <f t="shared" si="158"/>
        <v>7.5700000000000002E-7</v>
      </c>
      <c r="F3358" s="37" t="str">
        <f>VLOOKUP(L3358,Mapping!D:H,5,0)</f>
        <v>AUM</v>
      </c>
      <c r="G3358" t="s">
        <v>562</v>
      </c>
      <c r="H3358" t="s">
        <v>364</v>
      </c>
      <c r="I3358" t="s">
        <v>2654</v>
      </c>
      <c r="J3358">
        <v>212000</v>
      </c>
      <c r="K3358" t="s">
        <v>595</v>
      </c>
      <c r="L3358">
        <v>212114</v>
      </c>
      <c r="M3358">
        <v>0</v>
      </c>
      <c r="N3358" t="s">
        <v>601</v>
      </c>
      <c r="O3358" t="s">
        <v>565</v>
      </c>
      <c r="P3358">
        <v>0</v>
      </c>
      <c r="Q3358">
        <v>856.51</v>
      </c>
      <c r="R3358">
        <v>-848.94</v>
      </c>
      <c r="S3358">
        <v>0</v>
      </c>
      <c r="T3358">
        <v>0</v>
      </c>
      <c r="U3358">
        <v>7.57</v>
      </c>
      <c r="V3358">
        <v>0</v>
      </c>
      <c r="W3358">
        <v>856.51</v>
      </c>
      <c r="X3358">
        <v>-848.94</v>
      </c>
      <c r="Y3358">
        <v>0</v>
      </c>
      <c r="Z3358">
        <v>0</v>
      </c>
      <c r="AA3358">
        <v>7.57</v>
      </c>
    </row>
    <row r="3359" spans="1:27" ht="15" customHeight="1" x14ac:dyDescent="0.25">
      <c r="A3359" s="37" t="str">
        <f t="shared" si="156"/>
        <v>LEINSXIgnore</v>
      </c>
      <c r="B3359" s="37" t="str">
        <f>VLOOKUP(L3359,Mapping!D:F,3,0)</f>
        <v>Ignore</v>
      </c>
      <c r="C3359" s="37" t="str">
        <f>VLOOKUP(L3359,Mapping!D:G,4,0)</f>
        <v>Ignore</v>
      </c>
      <c r="D3359" s="38">
        <f t="shared" si="157"/>
        <v>6.4402799999999994E-4</v>
      </c>
      <c r="E3359" s="38">
        <f t="shared" si="158"/>
        <v>6.5583100000000006E-4</v>
      </c>
      <c r="F3359" s="37" t="str">
        <f>VLOOKUP(L3359,Mapping!D:H,5,0)</f>
        <v>AUM</v>
      </c>
      <c r="G3359" t="s">
        <v>562</v>
      </c>
      <c r="H3359" t="s">
        <v>364</v>
      </c>
      <c r="I3359" t="s">
        <v>2654</v>
      </c>
      <c r="J3359">
        <v>212000</v>
      </c>
      <c r="K3359" t="s">
        <v>595</v>
      </c>
      <c r="L3359">
        <v>212117</v>
      </c>
      <c r="M3359">
        <v>0</v>
      </c>
      <c r="N3359" t="s">
        <v>865</v>
      </c>
      <c r="O3359" t="s">
        <v>565</v>
      </c>
      <c r="P3359">
        <v>0</v>
      </c>
      <c r="Q3359">
        <v>118.03</v>
      </c>
      <c r="R3359">
        <v>0</v>
      </c>
      <c r="S3359">
        <v>6440.28</v>
      </c>
      <c r="T3359">
        <v>0</v>
      </c>
      <c r="U3359">
        <v>6558.31</v>
      </c>
      <c r="V3359">
        <v>0</v>
      </c>
      <c r="W3359">
        <v>118.03</v>
      </c>
      <c r="X3359">
        <v>0</v>
      </c>
      <c r="Y3359">
        <v>6440.28</v>
      </c>
      <c r="Z3359">
        <v>0</v>
      </c>
      <c r="AA3359">
        <v>6558.31</v>
      </c>
    </row>
    <row r="3360" spans="1:27" ht="15" customHeight="1" x14ac:dyDescent="0.25">
      <c r="A3360" s="37" t="str">
        <f t="shared" si="156"/>
        <v>LEINSXIgnore</v>
      </c>
      <c r="B3360" s="37" t="str">
        <f>VLOOKUP(L3360,Mapping!D:F,3,0)</f>
        <v>Ignore</v>
      </c>
      <c r="C3360" s="37" t="str">
        <f>VLOOKUP(L3360,Mapping!D:G,4,0)</f>
        <v>Ignore</v>
      </c>
      <c r="D3360" s="38">
        <f t="shared" si="157"/>
        <v>-6.7850839999999994E-3</v>
      </c>
      <c r="E3360" s="38">
        <f t="shared" si="158"/>
        <v>1.7440585000000002E-2</v>
      </c>
      <c r="F3360" s="37" t="str">
        <f>VLOOKUP(L3360,Mapping!D:H,5,0)</f>
        <v>AUM</v>
      </c>
      <c r="G3360" t="s">
        <v>562</v>
      </c>
      <c r="H3360" t="s">
        <v>364</v>
      </c>
      <c r="I3360" t="s">
        <v>2654</v>
      </c>
      <c r="J3360">
        <v>212000</v>
      </c>
      <c r="K3360" t="s">
        <v>595</v>
      </c>
      <c r="L3360">
        <v>212121</v>
      </c>
      <c r="M3360">
        <v>0</v>
      </c>
      <c r="N3360" t="s">
        <v>602</v>
      </c>
      <c r="O3360" t="s">
        <v>565</v>
      </c>
      <c r="P3360">
        <v>0</v>
      </c>
      <c r="Q3360">
        <v>242256.69</v>
      </c>
      <c r="R3360">
        <v>-67850.84</v>
      </c>
      <c r="S3360">
        <v>0</v>
      </c>
      <c r="T3360">
        <v>0</v>
      </c>
      <c r="U3360">
        <v>174405.85</v>
      </c>
      <c r="V3360">
        <v>0</v>
      </c>
      <c r="W3360">
        <v>242256.69</v>
      </c>
      <c r="X3360">
        <v>-67850.84</v>
      </c>
      <c r="Y3360">
        <v>0</v>
      </c>
      <c r="Z3360">
        <v>0</v>
      </c>
      <c r="AA3360">
        <v>174405.85</v>
      </c>
    </row>
    <row r="3361" spans="1:27" ht="15" customHeight="1" x14ac:dyDescent="0.25">
      <c r="A3361" s="37" t="str">
        <f t="shared" si="156"/>
        <v>LEINSXIgnore</v>
      </c>
      <c r="B3361" s="37" t="str">
        <f>VLOOKUP(L3361,Mapping!D:F,3,0)</f>
        <v>Ignore</v>
      </c>
      <c r="C3361" s="37" t="str">
        <f>VLOOKUP(L3361,Mapping!D:G,4,0)</f>
        <v>Ignore</v>
      </c>
      <c r="D3361" s="38">
        <f t="shared" si="157"/>
        <v>1.576083E-3</v>
      </c>
      <c r="E3361" s="38">
        <f t="shared" si="158"/>
        <v>2.7960490000000001E-3</v>
      </c>
      <c r="F3361" s="37" t="str">
        <f>VLOOKUP(L3361,Mapping!D:H,5,0)</f>
        <v>AUM</v>
      </c>
      <c r="G3361" t="s">
        <v>562</v>
      </c>
      <c r="H3361" t="s">
        <v>364</v>
      </c>
      <c r="I3361" t="s">
        <v>2654</v>
      </c>
      <c r="J3361">
        <v>212000</v>
      </c>
      <c r="K3361" t="s">
        <v>595</v>
      </c>
      <c r="L3361">
        <v>212124</v>
      </c>
      <c r="M3361">
        <v>0</v>
      </c>
      <c r="N3361" t="s">
        <v>603</v>
      </c>
      <c r="O3361" t="s">
        <v>565</v>
      </c>
      <c r="P3361">
        <v>0</v>
      </c>
      <c r="Q3361">
        <v>12199.66</v>
      </c>
      <c r="R3361">
        <v>0</v>
      </c>
      <c r="S3361">
        <v>15760.83</v>
      </c>
      <c r="T3361">
        <v>0</v>
      </c>
      <c r="U3361">
        <v>27960.49</v>
      </c>
      <c r="V3361">
        <v>0</v>
      </c>
      <c r="W3361">
        <v>12199.66</v>
      </c>
      <c r="X3361">
        <v>0</v>
      </c>
      <c r="Y3361">
        <v>15760.83</v>
      </c>
      <c r="Z3361">
        <v>0</v>
      </c>
      <c r="AA3361">
        <v>27960.49</v>
      </c>
    </row>
    <row r="3362" spans="1:27" ht="15" customHeight="1" x14ac:dyDescent="0.25">
      <c r="A3362" s="37" t="str">
        <f t="shared" si="156"/>
        <v>LEINSXIgnore</v>
      </c>
      <c r="B3362" s="37" t="str">
        <f>VLOOKUP(L3362,Mapping!D:F,3,0)</f>
        <v>Ignore</v>
      </c>
      <c r="C3362" s="37" t="str">
        <f>VLOOKUP(L3362,Mapping!D:G,4,0)</f>
        <v>Ignore</v>
      </c>
      <c r="D3362" s="38">
        <f t="shared" si="157"/>
        <v>5.8557200000000002E-4</v>
      </c>
      <c r="E3362" s="38">
        <f t="shared" si="158"/>
        <v>5.7886700000000005E-4</v>
      </c>
      <c r="F3362" s="37" t="str">
        <f>VLOOKUP(L3362,Mapping!D:H,5,0)</f>
        <v>AUM</v>
      </c>
      <c r="G3362" t="s">
        <v>562</v>
      </c>
      <c r="H3362" t="s">
        <v>364</v>
      </c>
      <c r="I3362" t="s">
        <v>2654</v>
      </c>
      <c r="J3362">
        <v>212000</v>
      </c>
      <c r="K3362" t="s">
        <v>595</v>
      </c>
      <c r="L3362">
        <v>212132</v>
      </c>
      <c r="M3362">
        <v>0</v>
      </c>
      <c r="N3362" t="s">
        <v>1192</v>
      </c>
      <c r="O3362" t="s">
        <v>565</v>
      </c>
      <c r="P3362">
        <v>-67.05</v>
      </c>
      <c r="Q3362">
        <v>0</v>
      </c>
      <c r="R3362">
        <v>0</v>
      </c>
      <c r="S3362">
        <v>5855.72</v>
      </c>
      <c r="T3362">
        <v>0</v>
      </c>
      <c r="U3362">
        <v>5788.67</v>
      </c>
      <c r="V3362">
        <v>-67.05</v>
      </c>
      <c r="W3362">
        <v>0</v>
      </c>
      <c r="X3362">
        <v>0</v>
      </c>
      <c r="Y3362">
        <v>5855.72</v>
      </c>
      <c r="Z3362">
        <v>0</v>
      </c>
      <c r="AA3362">
        <v>5788.67</v>
      </c>
    </row>
    <row r="3363" spans="1:27" ht="15" customHeight="1" x14ac:dyDescent="0.25">
      <c r="A3363" s="37" t="str">
        <f t="shared" si="156"/>
        <v>LEINSXIgnore</v>
      </c>
      <c r="B3363" s="37" t="str">
        <f>VLOOKUP(L3363,Mapping!D:F,3,0)</f>
        <v>Ignore</v>
      </c>
      <c r="C3363" s="37" t="str">
        <f>VLOOKUP(L3363,Mapping!D:G,4,0)</f>
        <v>Ignore</v>
      </c>
      <c r="D3363" s="38">
        <f t="shared" si="157"/>
        <v>6.4197711000000005E-2</v>
      </c>
      <c r="E3363" s="38">
        <f t="shared" si="158"/>
        <v>6.4197711000000005E-2</v>
      </c>
      <c r="F3363" s="37" t="str">
        <f>VLOOKUP(L3363,Mapping!D:H,5,0)</f>
        <v>AUM</v>
      </c>
      <c r="G3363" t="s">
        <v>562</v>
      </c>
      <c r="H3363" t="s">
        <v>364</v>
      </c>
      <c r="I3363" t="s">
        <v>2654</v>
      </c>
      <c r="J3363">
        <v>212000</v>
      </c>
      <c r="K3363" t="s">
        <v>595</v>
      </c>
      <c r="L3363">
        <v>212150</v>
      </c>
      <c r="M3363">
        <v>0</v>
      </c>
      <c r="N3363" t="s">
        <v>821</v>
      </c>
      <c r="O3363" t="s">
        <v>565</v>
      </c>
      <c r="P3363">
        <v>0</v>
      </c>
      <c r="Q3363">
        <v>0</v>
      </c>
      <c r="R3363">
        <v>0</v>
      </c>
      <c r="S3363">
        <v>641977.11</v>
      </c>
      <c r="T3363">
        <v>0</v>
      </c>
      <c r="U3363">
        <v>641977.11</v>
      </c>
      <c r="V3363">
        <v>0</v>
      </c>
      <c r="W3363">
        <v>0</v>
      </c>
      <c r="X3363">
        <v>0</v>
      </c>
      <c r="Y3363">
        <v>641977.11</v>
      </c>
      <c r="Z3363">
        <v>0</v>
      </c>
      <c r="AA3363">
        <v>641977.11</v>
      </c>
    </row>
    <row r="3364" spans="1:27" ht="15" customHeight="1" x14ac:dyDescent="0.25">
      <c r="A3364" s="37" t="str">
        <f t="shared" si="156"/>
        <v>LEINSXIgnore</v>
      </c>
      <c r="B3364" s="37" t="str">
        <f>VLOOKUP(L3364,Mapping!D:F,3,0)</f>
        <v>Ignore</v>
      </c>
      <c r="C3364" s="37" t="str">
        <f>VLOOKUP(L3364,Mapping!D:G,4,0)</f>
        <v>Ignore</v>
      </c>
      <c r="D3364" s="38">
        <f t="shared" si="157"/>
        <v>-2.2243600000000001E-4</v>
      </c>
      <c r="E3364" s="38">
        <f t="shared" si="158"/>
        <v>1.1016559999999999E-3</v>
      </c>
      <c r="F3364" s="37" t="str">
        <f>VLOOKUP(L3364,Mapping!D:H,5,0)</f>
        <v>AUM</v>
      </c>
      <c r="G3364" t="s">
        <v>562</v>
      </c>
      <c r="H3364" t="s">
        <v>364</v>
      </c>
      <c r="I3364" t="s">
        <v>2654</v>
      </c>
      <c r="J3364">
        <v>212000</v>
      </c>
      <c r="K3364" t="s">
        <v>595</v>
      </c>
      <c r="L3364">
        <v>212185</v>
      </c>
      <c r="M3364">
        <v>0</v>
      </c>
      <c r="N3364" t="s">
        <v>928</v>
      </c>
      <c r="O3364" t="s">
        <v>565</v>
      </c>
      <c r="P3364">
        <v>0</v>
      </c>
      <c r="Q3364">
        <v>13240.92</v>
      </c>
      <c r="R3364">
        <v>-2224.36</v>
      </c>
      <c r="S3364">
        <v>0</v>
      </c>
      <c r="T3364">
        <v>0</v>
      </c>
      <c r="U3364">
        <v>11016.56</v>
      </c>
      <c r="V3364">
        <v>0</v>
      </c>
      <c r="W3364">
        <v>13240.92</v>
      </c>
      <c r="X3364">
        <v>-2224.36</v>
      </c>
      <c r="Y3364">
        <v>0</v>
      </c>
      <c r="Z3364">
        <v>0</v>
      </c>
      <c r="AA3364">
        <v>11016.56</v>
      </c>
    </row>
    <row r="3365" spans="1:27" ht="15" customHeight="1" x14ac:dyDescent="0.25">
      <c r="A3365" s="37" t="str">
        <f t="shared" si="156"/>
        <v>LEINSXIgnore</v>
      </c>
      <c r="B3365" s="37" t="str">
        <f>VLOOKUP(L3365,Mapping!D:F,3,0)</f>
        <v>Ignore</v>
      </c>
      <c r="C3365" s="37" t="str">
        <f>VLOOKUP(L3365,Mapping!D:G,4,0)</f>
        <v>Ignore</v>
      </c>
      <c r="D3365" s="38">
        <f t="shared" si="157"/>
        <v>2.7164099999999998E-4</v>
      </c>
      <c r="E3365" s="38">
        <f t="shared" si="158"/>
        <v>2.8244099999999997E-4</v>
      </c>
      <c r="F3365" s="37" t="str">
        <f>VLOOKUP(L3365,Mapping!D:H,5,0)</f>
        <v>AUM</v>
      </c>
      <c r="G3365" t="s">
        <v>562</v>
      </c>
      <c r="H3365" t="s">
        <v>364</v>
      </c>
      <c r="I3365" t="s">
        <v>2654</v>
      </c>
      <c r="J3365">
        <v>212000</v>
      </c>
      <c r="K3365" t="s">
        <v>595</v>
      </c>
      <c r="L3365">
        <v>212186</v>
      </c>
      <c r="M3365">
        <v>0</v>
      </c>
      <c r="N3365" t="s">
        <v>1377</v>
      </c>
      <c r="O3365" t="s">
        <v>565</v>
      </c>
      <c r="P3365">
        <v>0</v>
      </c>
      <c r="Q3365">
        <v>108</v>
      </c>
      <c r="R3365">
        <v>0</v>
      </c>
      <c r="S3365">
        <v>2716.41</v>
      </c>
      <c r="T3365">
        <v>0</v>
      </c>
      <c r="U3365">
        <v>2824.41</v>
      </c>
      <c r="V3365">
        <v>0</v>
      </c>
      <c r="W3365">
        <v>108</v>
      </c>
      <c r="X3365">
        <v>0</v>
      </c>
      <c r="Y3365">
        <v>2716.41</v>
      </c>
      <c r="Z3365">
        <v>0</v>
      </c>
      <c r="AA3365">
        <v>2824.41</v>
      </c>
    </row>
    <row r="3366" spans="1:27" ht="15" customHeight="1" x14ac:dyDescent="0.25">
      <c r="A3366" s="37" t="str">
        <f t="shared" si="156"/>
        <v>LEINSXIgnore</v>
      </c>
      <c r="B3366" s="37" t="str">
        <f>VLOOKUP(L3366,Mapping!D:F,3,0)</f>
        <v>Ignore</v>
      </c>
      <c r="C3366" s="37" t="str">
        <f>VLOOKUP(L3366,Mapping!D:G,4,0)</f>
        <v>Ignore</v>
      </c>
      <c r="D3366" s="38">
        <f t="shared" si="157"/>
        <v>1.0187587E-2</v>
      </c>
      <c r="E3366" s="38">
        <f t="shared" si="158"/>
        <v>1.0519549000000001E-2</v>
      </c>
      <c r="F3366" s="37" t="str">
        <f>VLOOKUP(L3366,Mapping!D:H,5,0)</f>
        <v>AUM</v>
      </c>
      <c r="G3366" t="s">
        <v>562</v>
      </c>
      <c r="H3366" t="s">
        <v>364</v>
      </c>
      <c r="I3366" t="s">
        <v>2654</v>
      </c>
      <c r="J3366">
        <v>212000</v>
      </c>
      <c r="K3366" t="s">
        <v>595</v>
      </c>
      <c r="L3366">
        <v>212187</v>
      </c>
      <c r="M3366">
        <v>0</v>
      </c>
      <c r="N3366" t="s">
        <v>1023</v>
      </c>
      <c r="O3366" t="s">
        <v>565</v>
      </c>
      <c r="P3366">
        <v>0</v>
      </c>
      <c r="Q3366">
        <v>3319.62</v>
      </c>
      <c r="R3366">
        <v>0</v>
      </c>
      <c r="S3366">
        <v>101875.87</v>
      </c>
      <c r="T3366">
        <v>0</v>
      </c>
      <c r="U3366">
        <v>105195.49</v>
      </c>
      <c r="V3366">
        <v>0</v>
      </c>
      <c r="W3366">
        <v>3319.62</v>
      </c>
      <c r="X3366">
        <v>0</v>
      </c>
      <c r="Y3366">
        <v>101875.87</v>
      </c>
      <c r="Z3366">
        <v>0</v>
      </c>
      <c r="AA3366">
        <v>105195.49</v>
      </c>
    </row>
    <row r="3367" spans="1:27" ht="15" customHeight="1" x14ac:dyDescent="0.25">
      <c r="A3367" s="37" t="str">
        <f t="shared" si="156"/>
        <v>LEINSXIgnore</v>
      </c>
      <c r="B3367" s="37" t="str">
        <f>VLOOKUP(L3367,Mapping!D:F,3,0)</f>
        <v>Ignore</v>
      </c>
      <c r="C3367" s="37" t="str">
        <f>VLOOKUP(L3367,Mapping!D:G,4,0)</f>
        <v>Ignore</v>
      </c>
      <c r="D3367" s="38">
        <f t="shared" si="157"/>
        <v>5.1359000000000001E-5</v>
      </c>
      <c r="E3367" s="38">
        <f t="shared" si="158"/>
        <v>5.38E-5</v>
      </c>
      <c r="F3367" s="37" t="str">
        <f>VLOOKUP(L3367,Mapping!D:H,5,0)</f>
        <v>AUM</v>
      </c>
      <c r="G3367" t="s">
        <v>562</v>
      </c>
      <c r="H3367" t="s">
        <v>364</v>
      </c>
      <c r="I3367" t="s">
        <v>2654</v>
      </c>
      <c r="J3367">
        <v>212000</v>
      </c>
      <c r="K3367" t="s">
        <v>595</v>
      </c>
      <c r="L3367">
        <v>212191</v>
      </c>
      <c r="M3367">
        <v>0</v>
      </c>
      <c r="N3367" t="s">
        <v>1193</v>
      </c>
      <c r="O3367" t="s">
        <v>565</v>
      </c>
      <c r="P3367">
        <v>0</v>
      </c>
      <c r="Q3367">
        <v>24.41</v>
      </c>
      <c r="R3367">
        <v>0</v>
      </c>
      <c r="S3367">
        <v>513.59</v>
      </c>
      <c r="T3367">
        <v>0</v>
      </c>
      <c r="U3367">
        <v>538</v>
      </c>
      <c r="V3367">
        <v>0</v>
      </c>
      <c r="W3367">
        <v>24.41</v>
      </c>
      <c r="X3367">
        <v>0</v>
      </c>
      <c r="Y3367">
        <v>513.59</v>
      </c>
      <c r="Z3367">
        <v>0</v>
      </c>
      <c r="AA3367">
        <v>538</v>
      </c>
    </row>
    <row r="3368" spans="1:27" ht="15" customHeight="1" x14ac:dyDescent="0.25">
      <c r="A3368" s="37" t="str">
        <f t="shared" si="156"/>
        <v>LEINSXIgnore</v>
      </c>
      <c r="B3368" s="37" t="str">
        <f>VLOOKUP(L3368,Mapping!D:F,3,0)</f>
        <v>Ignore</v>
      </c>
      <c r="C3368" s="37" t="str">
        <f>VLOOKUP(L3368,Mapping!D:G,4,0)</f>
        <v>Ignore</v>
      </c>
      <c r="D3368" s="38">
        <f t="shared" si="157"/>
        <v>0</v>
      </c>
      <c r="E3368" s="38">
        <f t="shared" si="158"/>
        <v>2.16E-3</v>
      </c>
      <c r="F3368" s="37" t="str">
        <f>VLOOKUP(L3368,Mapping!D:H,5,0)</f>
        <v>AUM</v>
      </c>
      <c r="G3368" t="s">
        <v>562</v>
      </c>
      <c r="H3368" t="s">
        <v>364</v>
      </c>
      <c r="I3368" t="s">
        <v>2654</v>
      </c>
      <c r="J3368">
        <v>212000</v>
      </c>
      <c r="K3368" t="s">
        <v>595</v>
      </c>
      <c r="L3368">
        <v>212194</v>
      </c>
      <c r="M3368">
        <v>0</v>
      </c>
      <c r="N3368" t="s">
        <v>605</v>
      </c>
      <c r="O3368" t="s">
        <v>565</v>
      </c>
      <c r="P3368">
        <v>0</v>
      </c>
      <c r="Q3368">
        <v>21600</v>
      </c>
      <c r="R3368">
        <v>0</v>
      </c>
      <c r="S3368">
        <v>0</v>
      </c>
      <c r="T3368">
        <v>0</v>
      </c>
      <c r="U3368">
        <v>21600</v>
      </c>
      <c r="V3368">
        <v>0</v>
      </c>
      <c r="W3368">
        <v>21600</v>
      </c>
      <c r="X3368">
        <v>0</v>
      </c>
      <c r="Y3368">
        <v>0</v>
      </c>
      <c r="Z3368">
        <v>0</v>
      </c>
      <c r="AA3368">
        <v>21600</v>
      </c>
    </row>
    <row r="3369" spans="1:27" ht="15" customHeight="1" x14ac:dyDescent="0.25">
      <c r="A3369" s="37" t="str">
        <f t="shared" si="156"/>
        <v>LEINSXIgnore</v>
      </c>
      <c r="B3369" s="37" t="str">
        <f>VLOOKUP(L3369,Mapping!D:F,3,0)</f>
        <v>Ignore</v>
      </c>
      <c r="C3369" s="37" t="str">
        <f>VLOOKUP(L3369,Mapping!D:G,4,0)</f>
        <v>Ignore</v>
      </c>
      <c r="D3369" s="38">
        <f t="shared" si="157"/>
        <v>1.3397699999999999E-4</v>
      </c>
      <c r="E3369" s="38">
        <f t="shared" si="158"/>
        <v>1.80817E-4</v>
      </c>
      <c r="F3369" s="37" t="str">
        <f>VLOOKUP(L3369,Mapping!D:H,5,0)</f>
        <v>AUM</v>
      </c>
      <c r="G3369" t="s">
        <v>562</v>
      </c>
      <c r="H3369" t="s">
        <v>364</v>
      </c>
      <c r="I3369" t="s">
        <v>2654</v>
      </c>
      <c r="J3369">
        <v>212000</v>
      </c>
      <c r="K3369" t="s">
        <v>595</v>
      </c>
      <c r="L3369">
        <v>212195</v>
      </c>
      <c r="M3369">
        <v>0</v>
      </c>
      <c r="N3369" t="s">
        <v>2247</v>
      </c>
      <c r="O3369" t="s">
        <v>565</v>
      </c>
      <c r="P3369">
        <v>0</v>
      </c>
      <c r="Q3369">
        <v>468.4</v>
      </c>
      <c r="R3369">
        <v>0</v>
      </c>
      <c r="S3369">
        <v>1339.77</v>
      </c>
      <c r="T3369">
        <v>0</v>
      </c>
      <c r="U3369">
        <v>1808.17</v>
      </c>
      <c r="V3369">
        <v>0</v>
      </c>
      <c r="W3369">
        <v>468.4</v>
      </c>
      <c r="X3369">
        <v>0</v>
      </c>
      <c r="Y3369">
        <v>1339.77</v>
      </c>
      <c r="Z3369">
        <v>0</v>
      </c>
      <c r="AA3369">
        <v>1808.17</v>
      </c>
    </row>
    <row r="3370" spans="1:27" ht="15" customHeight="1" x14ac:dyDescent="0.25">
      <c r="A3370" s="37" t="str">
        <f t="shared" si="156"/>
        <v>LEINSXIgnore</v>
      </c>
      <c r="B3370" s="37" t="str">
        <f>VLOOKUP(L3370,Mapping!D:F,3,0)</f>
        <v>Ignore</v>
      </c>
      <c r="C3370" s="37" t="str">
        <f>VLOOKUP(L3370,Mapping!D:G,4,0)</f>
        <v>Ignore</v>
      </c>
      <c r="D3370" s="38">
        <f t="shared" si="157"/>
        <v>3.1118600000000003E-4</v>
      </c>
      <c r="E3370" s="38">
        <f t="shared" si="158"/>
        <v>5.4000000000000001E-4</v>
      </c>
      <c r="F3370" s="37" t="str">
        <f>VLOOKUP(L3370,Mapping!D:H,5,0)</f>
        <v>AUM</v>
      </c>
      <c r="G3370" t="s">
        <v>562</v>
      </c>
      <c r="H3370" t="s">
        <v>364</v>
      </c>
      <c r="I3370" t="s">
        <v>2654</v>
      </c>
      <c r="J3370">
        <v>212000</v>
      </c>
      <c r="K3370" t="s">
        <v>595</v>
      </c>
      <c r="L3370">
        <v>212197</v>
      </c>
      <c r="M3370">
        <v>0</v>
      </c>
      <c r="N3370" t="s">
        <v>856</v>
      </c>
      <c r="O3370" t="s">
        <v>565</v>
      </c>
      <c r="P3370">
        <v>0</v>
      </c>
      <c r="Q3370">
        <v>2288.14</v>
      </c>
      <c r="R3370">
        <v>0</v>
      </c>
      <c r="S3370">
        <v>3111.86</v>
      </c>
      <c r="T3370">
        <v>0</v>
      </c>
      <c r="U3370">
        <v>5400</v>
      </c>
      <c r="V3370">
        <v>0</v>
      </c>
      <c r="W3370">
        <v>2288.14</v>
      </c>
      <c r="X3370">
        <v>0</v>
      </c>
      <c r="Y3370">
        <v>3111.86</v>
      </c>
      <c r="Z3370">
        <v>0</v>
      </c>
      <c r="AA3370">
        <v>5400</v>
      </c>
    </row>
    <row r="3371" spans="1:27" ht="15" customHeight="1" x14ac:dyDescent="0.25">
      <c r="A3371" s="37" t="str">
        <f t="shared" si="156"/>
        <v>LEINSXIgnore</v>
      </c>
      <c r="B3371" s="37" t="str">
        <f>VLOOKUP(L3371,Mapping!D:F,3,0)</f>
        <v>Ignore</v>
      </c>
      <c r="C3371" s="37" t="str">
        <f>VLOOKUP(L3371,Mapping!D:G,4,0)</f>
        <v>Ignore</v>
      </c>
      <c r="D3371" s="38">
        <f t="shared" si="157"/>
        <v>7.8476232999999992E-2</v>
      </c>
      <c r="E3371" s="38">
        <f t="shared" si="158"/>
        <v>0.156966096</v>
      </c>
      <c r="F3371" s="37" t="str">
        <f>VLOOKUP(L3371,Mapping!D:H,5,0)</f>
        <v>AUM</v>
      </c>
      <c r="G3371" t="s">
        <v>562</v>
      </c>
      <c r="H3371" t="s">
        <v>364</v>
      </c>
      <c r="I3371" t="s">
        <v>2654</v>
      </c>
      <c r="J3371">
        <v>212000</v>
      </c>
      <c r="K3371" t="s">
        <v>595</v>
      </c>
      <c r="L3371">
        <v>212220</v>
      </c>
      <c r="M3371">
        <v>0</v>
      </c>
      <c r="N3371" t="s">
        <v>606</v>
      </c>
      <c r="O3371" t="s">
        <v>565</v>
      </c>
      <c r="P3371">
        <v>0</v>
      </c>
      <c r="Q3371">
        <v>784898.63</v>
      </c>
      <c r="R3371">
        <v>0</v>
      </c>
      <c r="S3371">
        <v>784762.33</v>
      </c>
      <c r="T3371">
        <v>0</v>
      </c>
      <c r="U3371">
        <v>1569660.96</v>
      </c>
      <c r="V3371">
        <v>0</v>
      </c>
      <c r="W3371">
        <v>784898.63</v>
      </c>
      <c r="X3371">
        <v>0</v>
      </c>
      <c r="Y3371">
        <v>784762.33</v>
      </c>
      <c r="Z3371">
        <v>0</v>
      </c>
      <c r="AA3371">
        <v>1569660.96</v>
      </c>
    </row>
    <row r="3372" spans="1:27" ht="15" customHeight="1" x14ac:dyDescent="0.25">
      <c r="A3372" s="37" t="str">
        <f t="shared" si="156"/>
        <v>LEINSXIgnore</v>
      </c>
      <c r="B3372" s="37" t="str">
        <f>VLOOKUP(L3372,Mapping!D:F,3,0)</f>
        <v>Ignore</v>
      </c>
      <c r="C3372" s="37" t="str">
        <f>VLOOKUP(L3372,Mapping!D:G,4,0)</f>
        <v>Ignore</v>
      </c>
      <c r="D3372" s="38">
        <f t="shared" si="157"/>
        <v>-7.4976106000000001E-2</v>
      </c>
      <c r="E3372" s="38">
        <f t="shared" si="158"/>
        <v>-9.4434841000000005E-2</v>
      </c>
      <c r="F3372" s="37" t="str">
        <f>VLOOKUP(L3372,Mapping!D:H,5,0)</f>
        <v>AUM</v>
      </c>
      <c r="G3372" t="s">
        <v>562</v>
      </c>
      <c r="H3372" t="s">
        <v>364</v>
      </c>
      <c r="I3372" t="s">
        <v>2654</v>
      </c>
      <c r="J3372">
        <v>212000</v>
      </c>
      <c r="K3372" t="s">
        <v>595</v>
      </c>
      <c r="L3372">
        <v>212223</v>
      </c>
      <c r="M3372">
        <v>0</v>
      </c>
      <c r="N3372" t="s">
        <v>607</v>
      </c>
      <c r="O3372" t="s">
        <v>565</v>
      </c>
      <c r="P3372">
        <v>-194587.35</v>
      </c>
      <c r="Q3372">
        <v>0</v>
      </c>
      <c r="R3372">
        <v>-749761.06</v>
      </c>
      <c r="S3372">
        <v>0</v>
      </c>
      <c r="T3372">
        <v>-944348.41</v>
      </c>
      <c r="U3372">
        <v>0</v>
      </c>
      <c r="V3372">
        <v>-194587.35</v>
      </c>
      <c r="W3372">
        <v>0</v>
      </c>
      <c r="X3372">
        <v>-749761.06</v>
      </c>
      <c r="Y3372">
        <v>0</v>
      </c>
      <c r="Z3372">
        <v>-944348.41</v>
      </c>
      <c r="AA3372">
        <v>0</v>
      </c>
    </row>
    <row r="3373" spans="1:27" ht="15" customHeight="1" x14ac:dyDescent="0.25">
      <c r="A3373" s="37" t="str">
        <f t="shared" si="156"/>
        <v>LEINSXIgnore</v>
      </c>
      <c r="B3373" s="37" t="str">
        <f>VLOOKUP(L3373,Mapping!D:F,3,0)</f>
        <v>Ignore</v>
      </c>
      <c r="C3373" s="37" t="str">
        <f>VLOOKUP(L3373,Mapping!D:G,4,0)</f>
        <v>Ignore</v>
      </c>
      <c r="D3373" s="38">
        <f t="shared" si="157"/>
        <v>0</v>
      </c>
      <c r="E3373" s="38">
        <f t="shared" si="158"/>
        <v>-3.8000000000000003E-8</v>
      </c>
      <c r="F3373" s="37" t="str">
        <f>VLOOKUP(L3373,Mapping!D:H,5,0)</f>
        <v>AUM</v>
      </c>
      <c r="G3373" t="s">
        <v>562</v>
      </c>
      <c r="H3373" t="s">
        <v>364</v>
      </c>
      <c r="I3373" t="s">
        <v>2654</v>
      </c>
      <c r="J3373">
        <v>212000</v>
      </c>
      <c r="K3373" t="s">
        <v>595</v>
      </c>
      <c r="L3373">
        <v>212227</v>
      </c>
      <c r="M3373">
        <v>0</v>
      </c>
      <c r="N3373" t="s">
        <v>750</v>
      </c>
      <c r="O3373" t="s">
        <v>565</v>
      </c>
      <c r="P3373">
        <v>-0.38</v>
      </c>
      <c r="Q3373">
        <v>0</v>
      </c>
      <c r="R3373">
        <v>0</v>
      </c>
      <c r="S3373">
        <v>0</v>
      </c>
      <c r="T3373">
        <v>-0.38</v>
      </c>
      <c r="U3373">
        <v>0</v>
      </c>
      <c r="V3373">
        <v>-0.38</v>
      </c>
      <c r="W3373">
        <v>0</v>
      </c>
      <c r="X3373">
        <v>0</v>
      </c>
      <c r="Y3373">
        <v>0</v>
      </c>
      <c r="Z3373">
        <v>-0.38</v>
      </c>
      <c r="AA3373">
        <v>0</v>
      </c>
    </row>
    <row r="3374" spans="1:27" ht="15" customHeight="1" x14ac:dyDescent="0.25">
      <c r="A3374" s="37" t="str">
        <f t="shared" si="156"/>
        <v>LEINSXIgnore</v>
      </c>
      <c r="B3374" s="37" t="str">
        <f>VLOOKUP(L3374,Mapping!D:F,3,0)</f>
        <v>Ignore</v>
      </c>
      <c r="C3374" s="37" t="str">
        <f>VLOOKUP(L3374,Mapping!D:G,4,0)</f>
        <v>Ignore</v>
      </c>
      <c r="D3374" s="38">
        <f t="shared" si="157"/>
        <v>-1.4065E-5</v>
      </c>
      <c r="E3374" s="38">
        <f t="shared" si="158"/>
        <v>2.5280000000000002E-6</v>
      </c>
      <c r="F3374" s="37" t="str">
        <f>VLOOKUP(L3374,Mapping!D:H,5,0)</f>
        <v>AUM</v>
      </c>
      <c r="G3374" t="s">
        <v>562</v>
      </c>
      <c r="H3374" t="s">
        <v>364</v>
      </c>
      <c r="I3374" t="s">
        <v>2654</v>
      </c>
      <c r="J3374">
        <v>212000</v>
      </c>
      <c r="K3374" t="s">
        <v>595</v>
      </c>
      <c r="L3374">
        <v>212231</v>
      </c>
      <c r="M3374">
        <v>0</v>
      </c>
      <c r="N3374" t="s">
        <v>824</v>
      </c>
      <c r="O3374" t="s">
        <v>565</v>
      </c>
      <c r="P3374">
        <v>0</v>
      </c>
      <c r="Q3374">
        <v>165.93</v>
      </c>
      <c r="R3374">
        <v>-140.65</v>
      </c>
      <c r="S3374">
        <v>0</v>
      </c>
      <c r="T3374">
        <v>0</v>
      </c>
      <c r="U3374">
        <v>25.28</v>
      </c>
      <c r="V3374">
        <v>0</v>
      </c>
      <c r="W3374">
        <v>165.93</v>
      </c>
      <c r="X3374">
        <v>-140.65</v>
      </c>
      <c r="Y3374">
        <v>0</v>
      </c>
      <c r="Z3374">
        <v>0</v>
      </c>
      <c r="AA3374">
        <v>25.28</v>
      </c>
    </row>
    <row r="3375" spans="1:27" ht="15" customHeight="1" x14ac:dyDescent="0.25">
      <c r="A3375" s="37" t="str">
        <f t="shared" si="156"/>
        <v>LEINSXIgnore</v>
      </c>
      <c r="B3375" s="37" t="str">
        <f>VLOOKUP(L3375,Mapping!D:F,3,0)</f>
        <v>Ignore</v>
      </c>
      <c r="C3375" s="37" t="str">
        <f>VLOOKUP(L3375,Mapping!D:G,4,0)</f>
        <v>Ignore</v>
      </c>
      <c r="D3375" s="38">
        <f t="shared" si="157"/>
        <v>-9.9999999999999995E-8</v>
      </c>
      <c r="E3375" s="38">
        <f t="shared" si="158"/>
        <v>-4.9999999999999998E-7</v>
      </c>
      <c r="F3375" s="37" t="str">
        <f>VLOOKUP(L3375,Mapping!D:H,5,0)</f>
        <v>AUM</v>
      </c>
      <c r="G3375" t="s">
        <v>562</v>
      </c>
      <c r="H3375" t="s">
        <v>364</v>
      </c>
      <c r="I3375" t="s">
        <v>2654</v>
      </c>
      <c r="J3375">
        <v>212000</v>
      </c>
      <c r="K3375" t="s">
        <v>595</v>
      </c>
      <c r="L3375">
        <v>212233</v>
      </c>
      <c r="M3375">
        <v>0</v>
      </c>
      <c r="N3375" t="s">
        <v>608</v>
      </c>
      <c r="O3375" t="s">
        <v>565</v>
      </c>
      <c r="P3375">
        <v>-4</v>
      </c>
      <c r="Q3375">
        <v>0</v>
      </c>
      <c r="R3375">
        <v>-1</v>
      </c>
      <c r="S3375">
        <v>0</v>
      </c>
      <c r="T3375">
        <v>-5</v>
      </c>
      <c r="U3375">
        <v>0</v>
      </c>
      <c r="V3375">
        <v>-4</v>
      </c>
      <c r="W3375">
        <v>0</v>
      </c>
      <c r="X3375">
        <v>-1</v>
      </c>
      <c r="Y3375">
        <v>0</v>
      </c>
      <c r="Z3375">
        <v>-5</v>
      </c>
      <c r="AA3375">
        <v>0</v>
      </c>
    </row>
    <row r="3376" spans="1:27" ht="15" customHeight="1" x14ac:dyDescent="0.25">
      <c r="A3376" s="37" t="str">
        <f t="shared" si="156"/>
        <v>LEINSXIgnore</v>
      </c>
      <c r="B3376" s="37" t="str">
        <f>VLOOKUP(L3376,Mapping!D:F,3,0)</f>
        <v>Ignore</v>
      </c>
      <c r="C3376" s="37" t="str">
        <f>VLOOKUP(L3376,Mapping!D:G,4,0)</f>
        <v>Ignore</v>
      </c>
      <c r="D3376" s="38">
        <f t="shared" si="157"/>
        <v>-1.0525E-4</v>
      </c>
      <c r="E3376" s="38">
        <f t="shared" si="158"/>
        <v>2.5328699999999999E-4</v>
      </c>
      <c r="F3376" s="37" t="str">
        <f>VLOOKUP(L3376,Mapping!D:H,5,0)</f>
        <v>AUM</v>
      </c>
      <c r="G3376" t="s">
        <v>562</v>
      </c>
      <c r="H3376" t="s">
        <v>364</v>
      </c>
      <c r="I3376" t="s">
        <v>2654</v>
      </c>
      <c r="J3376">
        <v>212000</v>
      </c>
      <c r="K3376" t="s">
        <v>595</v>
      </c>
      <c r="L3376">
        <v>212240</v>
      </c>
      <c r="M3376">
        <v>0</v>
      </c>
      <c r="N3376" t="s">
        <v>609</v>
      </c>
      <c r="O3376" t="s">
        <v>565</v>
      </c>
      <c r="P3376">
        <v>0</v>
      </c>
      <c r="Q3376">
        <v>3585.37</v>
      </c>
      <c r="R3376">
        <v>-1052.5</v>
      </c>
      <c r="S3376">
        <v>0</v>
      </c>
      <c r="T3376">
        <v>0</v>
      </c>
      <c r="U3376">
        <v>2532.87</v>
      </c>
      <c r="V3376">
        <v>0</v>
      </c>
      <c r="W3376">
        <v>3585.37</v>
      </c>
      <c r="X3376">
        <v>-1052.5</v>
      </c>
      <c r="Y3376">
        <v>0</v>
      </c>
      <c r="Z3376">
        <v>0</v>
      </c>
      <c r="AA3376">
        <v>2532.87</v>
      </c>
    </row>
    <row r="3377" spans="1:27" ht="15" customHeight="1" x14ac:dyDescent="0.25">
      <c r="A3377" s="37" t="str">
        <f t="shared" si="156"/>
        <v>LEINSXIgnore</v>
      </c>
      <c r="B3377" s="37" t="str">
        <f>VLOOKUP(L3377,Mapping!D:F,3,0)</f>
        <v>Ignore</v>
      </c>
      <c r="C3377" s="37" t="str">
        <f>VLOOKUP(L3377,Mapping!D:G,4,0)</f>
        <v>Ignore</v>
      </c>
      <c r="D3377" s="38">
        <f t="shared" si="157"/>
        <v>0</v>
      </c>
      <c r="E3377" s="38">
        <f t="shared" si="158"/>
        <v>3.3800000000000002E-5</v>
      </c>
      <c r="F3377" s="37" t="str">
        <f>VLOOKUP(L3377,Mapping!D:H,5,0)</f>
        <v>AUM</v>
      </c>
      <c r="G3377" t="s">
        <v>562</v>
      </c>
      <c r="H3377" t="s">
        <v>364</v>
      </c>
      <c r="I3377" t="s">
        <v>2654</v>
      </c>
      <c r="J3377">
        <v>212000</v>
      </c>
      <c r="K3377" t="s">
        <v>595</v>
      </c>
      <c r="L3377">
        <v>212247</v>
      </c>
      <c r="M3377">
        <v>0</v>
      </c>
      <c r="N3377" t="s">
        <v>610</v>
      </c>
      <c r="O3377" t="s">
        <v>565</v>
      </c>
      <c r="P3377">
        <v>0</v>
      </c>
      <c r="Q3377">
        <v>338</v>
      </c>
      <c r="R3377">
        <v>0</v>
      </c>
      <c r="S3377">
        <v>0</v>
      </c>
      <c r="T3377">
        <v>0</v>
      </c>
      <c r="U3377">
        <v>338</v>
      </c>
      <c r="V3377">
        <v>0</v>
      </c>
      <c r="W3377">
        <v>338</v>
      </c>
      <c r="X3377">
        <v>0</v>
      </c>
      <c r="Y3377">
        <v>0</v>
      </c>
      <c r="Z3377">
        <v>0</v>
      </c>
      <c r="AA3377">
        <v>338</v>
      </c>
    </row>
    <row r="3378" spans="1:27" ht="15" customHeight="1" x14ac:dyDescent="0.25">
      <c r="A3378" s="37" t="str">
        <f t="shared" si="156"/>
        <v>LEINSXIgnore</v>
      </c>
      <c r="B3378" s="37" t="str">
        <f>VLOOKUP(L3378,Mapping!D:F,3,0)</f>
        <v>Ignore</v>
      </c>
      <c r="C3378" s="37" t="str">
        <f>VLOOKUP(L3378,Mapping!D:G,4,0)</f>
        <v>Ignore</v>
      </c>
      <c r="D3378" s="38">
        <f t="shared" si="157"/>
        <v>1.934E-6</v>
      </c>
      <c r="E3378" s="38">
        <f t="shared" si="158"/>
        <v>3.9270000000000007E-6</v>
      </c>
      <c r="F3378" s="37" t="str">
        <f>VLOOKUP(L3378,Mapping!D:H,5,0)</f>
        <v>AUM</v>
      </c>
      <c r="G3378" t="s">
        <v>562</v>
      </c>
      <c r="H3378" t="s">
        <v>364</v>
      </c>
      <c r="I3378" t="s">
        <v>2654</v>
      </c>
      <c r="J3378">
        <v>212000</v>
      </c>
      <c r="K3378" t="s">
        <v>595</v>
      </c>
      <c r="L3378">
        <v>212252</v>
      </c>
      <c r="M3378">
        <v>0</v>
      </c>
      <c r="N3378" t="s">
        <v>611</v>
      </c>
      <c r="O3378" t="s">
        <v>565</v>
      </c>
      <c r="P3378">
        <v>0</v>
      </c>
      <c r="Q3378">
        <v>19.93</v>
      </c>
      <c r="R3378">
        <v>0</v>
      </c>
      <c r="S3378">
        <v>19.34</v>
      </c>
      <c r="T3378">
        <v>0</v>
      </c>
      <c r="U3378">
        <v>39.270000000000003</v>
      </c>
      <c r="V3378">
        <v>0</v>
      </c>
      <c r="W3378">
        <v>19.93</v>
      </c>
      <c r="X3378">
        <v>0</v>
      </c>
      <c r="Y3378">
        <v>19.34</v>
      </c>
      <c r="Z3378">
        <v>0</v>
      </c>
      <c r="AA3378">
        <v>39.270000000000003</v>
      </c>
    </row>
    <row r="3379" spans="1:27" ht="15" customHeight="1" x14ac:dyDescent="0.25">
      <c r="A3379" s="37" t="str">
        <f t="shared" si="156"/>
        <v>LEINSXIgnore</v>
      </c>
      <c r="B3379" s="37" t="str">
        <f>VLOOKUP(L3379,Mapping!D:F,3,0)</f>
        <v>Ignore</v>
      </c>
      <c r="C3379" s="37" t="str">
        <f>VLOOKUP(L3379,Mapping!D:G,4,0)</f>
        <v>Ignore</v>
      </c>
      <c r="D3379" s="38">
        <f t="shared" si="157"/>
        <v>4.1784598999999999E-2</v>
      </c>
      <c r="E3379" s="38">
        <f t="shared" si="158"/>
        <v>0.102155512</v>
      </c>
      <c r="F3379" s="37" t="str">
        <f>VLOOKUP(L3379,Mapping!D:H,5,0)</f>
        <v>AUM</v>
      </c>
      <c r="G3379" t="s">
        <v>562</v>
      </c>
      <c r="H3379" t="s">
        <v>364</v>
      </c>
      <c r="I3379" t="s">
        <v>2654</v>
      </c>
      <c r="J3379">
        <v>212000</v>
      </c>
      <c r="K3379" t="s">
        <v>595</v>
      </c>
      <c r="L3379">
        <v>212255</v>
      </c>
      <c r="M3379">
        <v>0</v>
      </c>
      <c r="N3379" t="s">
        <v>612</v>
      </c>
      <c r="O3379" t="s">
        <v>565</v>
      </c>
      <c r="P3379">
        <v>0</v>
      </c>
      <c r="Q3379">
        <v>603709.13</v>
      </c>
      <c r="R3379">
        <v>0</v>
      </c>
      <c r="S3379">
        <v>417845.99</v>
      </c>
      <c r="T3379">
        <v>0</v>
      </c>
      <c r="U3379">
        <v>1021555.12</v>
      </c>
      <c r="V3379">
        <v>0</v>
      </c>
      <c r="W3379">
        <v>603709.13</v>
      </c>
      <c r="X3379">
        <v>0</v>
      </c>
      <c r="Y3379">
        <v>417845.99</v>
      </c>
      <c r="Z3379">
        <v>0</v>
      </c>
      <c r="AA3379">
        <v>1021555.12</v>
      </c>
    </row>
    <row r="3380" spans="1:27" ht="15" customHeight="1" x14ac:dyDescent="0.25">
      <c r="A3380" s="37" t="str">
        <f t="shared" si="156"/>
        <v>LEINSXIgnore</v>
      </c>
      <c r="B3380" s="37" t="str">
        <f>VLOOKUP(L3380,Mapping!D:F,3,0)</f>
        <v>Ignore</v>
      </c>
      <c r="C3380" s="37" t="str">
        <f>VLOOKUP(L3380,Mapping!D:G,4,0)</f>
        <v>Ignore</v>
      </c>
      <c r="D3380" s="38">
        <f t="shared" si="157"/>
        <v>-7.1392799999999996E-4</v>
      </c>
      <c r="E3380" s="38">
        <f t="shared" si="158"/>
        <v>2.4775399999999999E-4</v>
      </c>
      <c r="F3380" s="37" t="str">
        <f>VLOOKUP(L3380,Mapping!D:H,5,0)</f>
        <v>AUM</v>
      </c>
      <c r="G3380" t="s">
        <v>562</v>
      </c>
      <c r="H3380" t="s">
        <v>364</v>
      </c>
      <c r="I3380" t="s">
        <v>2654</v>
      </c>
      <c r="J3380">
        <v>212000</v>
      </c>
      <c r="K3380" t="s">
        <v>595</v>
      </c>
      <c r="L3380">
        <v>212271</v>
      </c>
      <c r="M3380">
        <v>0</v>
      </c>
      <c r="N3380" t="s">
        <v>614</v>
      </c>
      <c r="O3380" t="s">
        <v>565</v>
      </c>
      <c r="P3380">
        <v>0</v>
      </c>
      <c r="Q3380">
        <v>9616.82</v>
      </c>
      <c r="R3380">
        <v>-7139.28</v>
      </c>
      <c r="S3380">
        <v>0</v>
      </c>
      <c r="T3380">
        <v>0</v>
      </c>
      <c r="U3380">
        <v>2477.54</v>
      </c>
      <c r="V3380">
        <v>0</v>
      </c>
      <c r="W3380">
        <v>9616.82</v>
      </c>
      <c r="X3380">
        <v>-7139.28</v>
      </c>
      <c r="Y3380">
        <v>0</v>
      </c>
      <c r="Z3380">
        <v>0</v>
      </c>
      <c r="AA3380">
        <v>2477.54</v>
      </c>
    </row>
    <row r="3381" spans="1:27" ht="15" customHeight="1" x14ac:dyDescent="0.25">
      <c r="A3381" s="37" t="str">
        <f t="shared" si="156"/>
        <v>LEINSXIgnore</v>
      </c>
      <c r="B3381" s="37" t="str">
        <f>VLOOKUP(L3381,Mapping!D:F,3,0)</f>
        <v>Ignore</v>
      </c>
      <c r="C3381" s="37" t="str">
        <f>VLOOKUP(L3381,Mapping!D:G,4,0)</f>
        <v>Ignore</v>
      </c>
      <c r="D3381" s="38">
        <f t="shared" si="157"/>
        <v>-7.1392799999999996E-4</v>
      </c>
      <c r="E3381" s="38">
        <f t="shared" si="158"/>
        <v>2.4775399999999999E-4</v>
      </c>
      <c r="F3381" s="37" t="str">
        <f>VLOOKUP(L3381,Mapping!D:H,5,0)</f>
        <v>AUM</v>
      </c>
      <c r="G3381" t="s">
        <v>562</v>
      </c>
      <c r="H3381" t="s">
        <v>364</v>
      </c>
      <c r="I3381" t="s">
        <v>2654</v>
      </c>
      <c r="J3381">
        <v>212000</v>
      </c>
      <c r="K3381" t="s">
        <v>595</v>
      </c>
      <c r="L3381">
        <v>212272</v>
      </c>
      <c r="M3381">
        <v>0</v>
      </c>
      <c r="N3381" t="s">
        <v>615</v>
      </c>
      <c r="O3381" t="s">
        <v>565</v>
      </c>
      <c r="P3381">
        <v>0</v>
      </c>
      <c r="Q3381">
        <v>9616.82</v>
      </c>
      <c r="R3381">
        <v>-7139.28</v>
      </c>
      <c r="S3381">
        <v>0</v>
      </c>
      <c r="T3381">
        <v>0</v>
      </c>
      <c r="U3381">
        <v>2477.54</v>
      </c>
      <c r="V3381">
        <v>0</v>
      </c>
      <c r="W3381">
        <v>9616.82</v>
      </c>
      <c r="X3381">
        <v>-7139.28</v>
      </c>
      <c r="Y3381">
        <v>0</v>
      </c>
      <c r="Z3381">
        <v>0</v>
      </c>
      <c r="AA3381">
        <v>2477.54</v>
      </c>
    </row>
    <row r="3382" spans="1:27" ht="15" customHeight="1" x14ac:dyDescent="0.25">
      <c r="A3382" s="37" t="str">
        <f t="shared" si="156"/>
        <v>LEINSXIgnore</v>
      </c>
      <c r="B3382" s="37" t="str">
        <f>VLOOKUP(L3382,Mapping!D:F,3,0)</f>
        <v>Ignore</v>
      </c>
      <c r="C3382" s="37" t="str">
        <f>VLOOKUP(L3382,Mapping!D:G,4,0)</f>
        <v>Ignore</v>
      </c>
      <c r="D3382" s="38">
        <f t="shared" si="157"/>
        <v>2.277332E-3</v>
      </c>
      <c r="E3382" s="38">
        <f t="shared" si="158"/>
        <v>2.6741410000000001E-3</v>
      </c>
      <c r="F3382" s="37" t="str">
        <f>VLOOKUP(L3382,Mapping!D:H,5,0)</f>
        <v>AUM</v>
      </c>
      <c r="G3382" t="s">
        <v>562</v>
      </c>
      <c r="H3382" t="s">
        <v>364</v>
      </c>
      <c r="I3382" t="s">
        <v>2654</v>
      </c>
      <c r="J3382">
        <v>212000</v>
      </c>
      <c r="K3382" t="s">
        <v>595</v>
      </c>
      <c r="L3382">
        <v>212427</v>
      </c>
      <c r="M3382">
        <v>0</v>
      </c>
      <c r="N3382" t="s">
        <v>682</v>
      </c>
      <c r="O3382" t="s">
        <v>565</v>
      </c>
      <c r="P3382">
        <v>0</v>
      </c>
      <c r="Q3382">
        <v>3968.09</v>
      </c>
      <c r="R3382">
        <v>0</v>
      </c>
      <c r="S3382">
        <v>22773.32</v>
      </c>
      <c r="T3382">
        <v>0</v>
      </c>
      <c r="U3382">
        <v>26741.41</v>
      </c>
      <c r="V3382">
        <v>0</v>
      </c>
      <c r="W3382">
        <v>3968.09</v>
      </c>
      <c r="X3382">
        <v>0</v>
      </c>
      <c r="Y3382">
        <v>22773.32</v>
      </c>
      <c r="Z3382">
        <v>0</v>
      </c>
      <c r="AA3382">
        <v>26741.41</v>
      </c>
    </row>
    <row r="3383" spans="1:27" ht="15" customHeight="1" x14ac:dyDescent="0.25">
      <c r="A3383" s="37" t="str">
        <f t="shared" si="156"/>
        <v>LEINSXIgnore</v>
      </c>
      <c r="B3383" s="37" t="str">
        <f>VLOOKUP(L3383,Mapping!D:F,3,0)</f>
        <v>Ignore</v>
      </c>
      <c r="C3383" s="37" t="str">
        <f>VLOOKUP(L3383,Mapping!D:G,4,0)</f>
        <v>Ignore</v>
      </c>
      <c r="D3383" s="38">
        <f t="shared" si="157"/>
        <v>1.0800000000000001E-2</v>
      </c>
      <c r="E3383" s="38">
        <f t="shared" si="158"/>
        <v>1.0800000000000001E-2</v>
      </c>
      <c r="F3383" s="37" t="str">
        <f>VLOOKUP(L3383,Mapping!D:H,5,0)</f>
        <v>AUM</v>
      </c>
      <c r="G3383" t="s">
        <v>562</v>
      </c>
      <c r="H3383" t="s">
        <v>364</v>
      </c>
      <c r="I3383" t="s">
        <v>2654</v>
      </c>
      <c r="J3383">
        <v>212000</v>
      </c>
      <c r="K3383" t="s">
        <v>595</v>
      </c>
      <c r="L3383">
        <v>213111</v>
      </c>
      <c r="M3383">
        <v>0</v>
      </c>
      <c r="N3383" t="s">
        <v>1320</v>
      </c>
      <c r="O3383" t="s">
        <v>565</v>
      </c>
      <c r="P3383">
        <v>0</v>
      </c>
      <c r="Q3383">
        <v>0</v>
      </c>
      <c r="R3383">
        <v>0</v>
      </c>
      <c r="S3383">
        <v>108000</v>
      </c>
      <c r="T3383">
        <v>0</v>
      </c>
      <c r="U3383">
        <v>108000</v>
      </c>
      <c r="V3383">
        <v>0</v>
      </c>
      <c r="W3383">
        <v>0</v>
      </c>
      <c r="X3383">
        <v>0</v>
      </c>
      <c r="Y3383">
        <v>108000</v>
      </c>
      <c r="Z3383">
        <v>0</v>
      </c>
      <c r="AA3383">
        <v>108000</v>
      </c>
    </row>
    <row r="3384" spans="1:27" ht="15" customHeight="1" x14ac:dyDescent="0.25">
      <c r="A3384" s="37" t="str">
        <f t="shared" si="156"/>
        <v>LEINSXIgnore</v>
      </c>
      <c r="B3384" s="37" t="str">
        <f>VLOOKUP(L3384,Mapping!D:F,3,0)</f>
        <v>Ignore</v>
      </c>
      <c r="C3384" s="37" t="str">
        <f>VLOOKUP(L3384,Mapping!D:G,4,0)</f>
        <v>Ignore</v>
      </c>
      <c r="D3384" s="38">
        <f t="shared" si="157"/>
        <v>-1.0525E-4</v>
      </c>
      <c r="E3384" s="38">
        <f t="shared" si="158"/>
        <v>2.5328699999999999E-4</v>
      </c>
      <c r="F3384" s="37" t="str">
        <f>VLOOKUP(L3384,Mapping!D:H,5,0)</f>
        <v>AUM</v>
      </c>
      <c r="G3384" t="s">
        <v>562</v>
      </c>
      <c r="H3384" t="s">
        <v>364</v>
      </c>
      <c r="I3384" t="s">
        <v>2654</v>
      </c>
      <c r="J3384">
        <v>212000</v>
      </c>
      <c r="K3384" t="s">
        <v>595</v>
      </c>
      <c r="L3384">
        <v>213166</v>
      </c>
      <c r="M3384">
        <v>0</v>
      </c>
      <c r="N3384" t="s">
        <v>616</v>
      </c>
      <c r="O3384" t="s">
        <v>565</v>
      </c>
      <c r="P3384">
        <v>0</v>
      </c>
      <c r="Q3384">
        <v>3585.37</v>
      </c>
      <c r="R3384">
        <v>-1052.5</v>
      </c>
      <c r="S3384">
        <v>0</v>
      </c>
      <c r="T3384">
        <v>0</v>
      </c>
      <c r="U3384">
        <v>2532.87</v>
      </c>
      <c r="V3384">
        <v>0</v>
      </c>
      <c r="W3384">
        <v>3585.37</v>
      </c>
      <c r="X3384">
        <v>-1052.5</v>
      </c>
      <c r="Y3384">
        <v>0</v>
      </c>
      <c r="Z3384">
        <v>0</v>
      </c>
      <c r="AA3384">
        <v>2532.87</v>
      </c>
    </row>
    <row r="3385" spans="1:27" ht="15" customHeight="1" x14ac:dyDescent="0.25">
      <c r="A3385" s="37" t="str">
        <f t="shared" si="156"/>
        <v>LEINSXIgnore</v>
      </c>
      <c r="B3385" s="37" t="str">
        <f>VLOOKUP(L3385,Mapping!D:F,3,0)</f>
        <v>Ignore</v>
      </c>
      <c r="C3385" s="37" t="str">
        <f>VLOOKUP(L3385,Mapping!D:G,4,0)</f>
        <v>Ignore</v>
      </c>
      <c r="D3385" s="38">
        <f t="shared" si="157"/>
        <v>1.636942E-3</v>
      </c>
      <c r="E3385" s="38">
        <f t="shared" si="158"/>
        <v>1.725861E-3</v>
      </c>
      <c r="F3385" s="37" t="str">
        <f>VLOOKUP(L3385,Mapping!D:H,5,0)</f>
        <v>AUM</v>
      </c>
      <c r="G3385" t="s">
        <v>562</v>
      </c>
      <c r="H3385" t="s">
        <v>364</v>
      </c>
      <c r="I3385" t="s">
        <v>2654</v>
      </c>
      <c r="J3385">
        <v>212000</v>
      </c>
      <c r="K3385" t="s">
        <v>595</v>
      </c>
      <c r="L3385">
        <v>214100</v>
      </c>
      <c r="M3385">
        <v>0</v>
      </c>
      <c r="N3385" t="s">
        <v>858</v>
      </c>
      <c r="O3385" t="s">
        <v>565</v>
      </c>
      <c r="P3385">
        <v>0</v>
      </c>
      <c r="Q3385">
        <v>889.19</v>
      </c>
      <c r="R3385">
        <v>0</v>
      </c>
      <c r="S3385">
        <v>16369.42</v>
      </c>
      <c r="T3385">
        <v>0</v>
      </c>
      <c r="U3385">
        <v>17258.61</v>
      </c>
      <c r="V3385">
        <v>0</v>
      </c>
      <c r="W3385">
        <v>889.19</v>
      </c>
      <c r="X3385">
        <v>0</v>
      </c>
      <c r="Y3385">
        <v>16369.42</v>
      </c>
      <c r="Z3385">
        <v>0</v>
      </c>
      <c r="AA3385">
        <v>17258.61</v>
      </c>
    </row>
    <row r="3386" spans="1:27" ht="15" customHeight="1" x14ac:dyDescent="0.25">
      <c r="A3386" s="37" t="str">
        <f t="shared" si="156"/>
        <v>LEINSXIgnore</v>
      </c>
      <c r="B3386" s="37" t="str">
        <f>VLOOKUP(L3386,Mapping!D:F,3,0)</f>
        <v>Ignore</v>
      </c>
      <c r="C3386" s="37" t="str">
        <f>VLOOKUP(L3386,Mapping!D:G,4,0)</f>
        <v>Ignore</v>
      </c>
      <c r="D3386" s="38">
        <f t="shared" si="157"/>
        <v>-8.2075930000000009E-3</v>
      </c>
      <c r="E3386" s="38">
        <f t="shared" si="158"/>
        <v>2.4770970000000002E-3</v>
      </c>
      <c r="F3386" s="37" t="str">
        <f>VLOOKUP(L3386,Mapping!D:H,5,0)</f>
        <v>AUM</v>
      </c>
      <c r="G3386" t="s">
        <v>562</v>
      </c>
      <c r="H3386" t="s">
        <v>364</v>
      </c>
      <c r="I3386" t="s">
        <v>2654</v>
      </c>
      <c r="J3386">
        <v>213000</v>
      </c>
      <c r="K3386" t="s">
        <v>617</v>
      </c>
      <c r="L3386">
        <v>213500</v>
      </c>
      <c r="M3386">
        <v>0</v>
      </c>
      <c r="N3386" t="s">
        <v>618</v>
      </c>
      <c r="O3386" t="s">
        <v>565</v>
      </c>
      <c r="P3386">
        <v>0</v>
      </c>
      <c r="Q3386">
        <v>106846.9</v>
      </c>
      <c r="R3386">
        <v>-82075.930000000008</v>
      </c>
      <c r="S3386">
        <v>0</v>
      </c>
      <c r="T3386">
        <v>0</v>
      </c>
      <c r="U3386">
        <v>24770.97</v>
      </c>
      <c r="V3386">
        <v>0</v>
      </c>
      <c r="W3386">
        <v>106846.9</v>
      </c>
      <c r="X3386">
        <v>-82075.930000000008</v>
      </c>
      <c r="Y3386">
        <v>0</v>
      </c>
      <c r="Z3386">
        <v>0</v>
      </c>
      <c r="AA3386">
        <v>24770.97</v>
      </c>
    </row>
    <row r="3387" spans="1:27" ht="15" customHeight="1" x14ac:dyDescent="0.25">
      <c r="A3387" s="37" t="str">
        <f t="shared" si="156"/>
        <v>LEINSXIgnore</v>
      </c>
      <c r="B3387" s="37" t="str">
        <f>VLOOKUP(L3387,Mapping!D:F,3,0)</f>
        <v>Ignore</v>
      </c>
      <c r="C3387" s="37" t="str">
        <f>VLOOKUP(L3387,Mapping!D:G,4,0)</f>
        <v>Ignore</v>
      </c>
      <c r="D3387" s="38">
        <f t="shared" si="157"/>
        <v>1.508985E-3</v>
      </c>
      <c r="E3387" s="38">
        <f t="shared" si="158"/>
        <v>8.2757669999999998E-3</v>
      </c>
      <c r="F3387" s="37" t="str">
        <f>VLOOKUP(L3387,Mapping!D:H,5,0)</f>
        <v>AUM</v>
      </c>
      <c r="G3387" t="s">
        <v>562</v>
      </c>
      <c r="H3387" t="s">
        <v>364</v>
      </c>
      <c r="I3387" t="s">
        <v>2654</v>
      </c>
      <c r="J3387">
        <v>220000</v>
      </c>
      <c r="K3387" t="s">
        <v>619</v>
      </c>
      <c r="L3387">
        <v>210125</v>
      </c>
      <c r="M3387">
        <v>0</v>
      </c>
      <c r="N3387" t="s">
        <v>1283</v>
      </c>
      <c r="O3387" t="s">
        <v>565</v>
      </c>
      <c r="P3387">
        <v>0</v>
      </c>
      <c r="Q3387">
        <v>67667.820000000007</v>
      </c>
      <c r="R3387">
        <v>0</v>
      </c>
      <c r="S3387">
        <v>15089.85</v>
      </c>
      <c r="T3387">
        <v>0</v>
      </c>
      <c r="U3387">
        <v>82757.67</v>
      </c>
      <c r="V3387">
        <v>0</v>
      </c>
      <c r="W3387">
        <v>67667.820000000007</v>
      </c>
      <c r="X3387">
        <v>0</v>
      </c>
      <c r="Y3387">
        <v>15089.85</v>
      </c>
      <c r="Z3387">
        <v>0</v>
      </c>
      <c r="AA3387">
        <v>82757.67</v>
      </c>
    </row>
    <row r="3388" spans="1:27" ht="15" customHeight="1" x14ac:dyDescent="0.25">
      <c r="A3388" s="37" t="str">
        <f t="shared" si="156"/>
        <v>LEINSX1.2</v>
      </c>
      <c r="B3388" s="37">
        <f>VLOOKUP(L3388,Mapping!D:F,3,0)</f>
        <v>1.2</v>
      </c>
      <c r="C3388" s="37" t="str">
        <f>VLOOKUP(L3388,Mapping!D:G,4,0)</f>
        <v>Ignore</v>
      </c>
      <c r="D3388" s="38">
        <f t="shared" si="157"/>
        <v>0.22636919999999999</v>
      </c>
      <c r="E3388" s="38">
        <f t="shared" si="158"/>
        <v>6.2116723340000002</v>
      </c>
      <c r="F3388" s="37">
        <f>VLOOKUP(L3388,Mapping!D:H,5,0)</f>
        <v>0</v>
      </c>
      <c r="G3388" t="s">
        <v>562</v>
      </c>
      <c r="H3388" t="s">
        <v>364</v>
      </c>
      <c r="I3388" t="s">
        <v>2654</v>
      </c>
      <c r="J3388">
        <v>301000</v>
      </c>
      <c r="K3388" t="s">
        <v>624</v>
      </c>
      <c r="L3388">
        <v>310000</v>
      </c>
      <c r="M3388">
        <v>0</v>
      </c>
      <c r="N3388" t="s">
        <v>625</v>
      </c>
      <c r="O3388" t="s">
        <v>565</v>
      </c>
      <c r="P3388">
        <v>0</v>
      </c>
      <c r="Q3388">
        <v>59853031.340000004</v>
      </c>
      <c r="R3388">
        <v>0</v>
      </c>
      <c r="S3388">
        <v>2263692</v>
      </c>
      <c r="T3388">
        <v>0</v>
      </c>
      <c r="U3388">
        <v>62116723.340000004</v>
      </c>
      <c r="V3388">
        <v>0</v>
      </c>
      <c r="W3388">
        <v>59853031.340000004</v>
      </c>
      <c r="X3388">
        <v>0</v>
      </c>
      <c r="Y3388">
        <v>2263692</v>
      </c>
      <c r="Z3388">
        <v>0</v>
      </c>
      <c r="AA3388">
        <v>62116723.340000004</v>
      </c>
    </row>
    <row r="3389" spans="1:27" ht="15" customHeight="1" x14ac:dyDescent="0.25">
      <c r="A3389" s="37" t="str">
        <f t="shared" si="156"/>
        <v>LEINSXIgnore</v>
      </c>
      <c r="B3389" s="37" t="str">
        <f>VLOOKUP(L3389,Mapping!D:F,3,0)</f>
        <v>Ignore</v>
      </c>
      <c r="C3389" s="37" t="str">
        <f>VLOOKUP(L3389,Mapping!D:G,4,0)</f>
        <v>Ignore</v>
      </c>
      <c r="D3389" s="38">
        <f t="shared" si="157"/>
        <v>0.90610269300000001</v>
      </c>
      <c r="E3389" s="38">
        <f t="shared" si="158"/>
        <v>-7.5881863300000001</v>
      </c>
      <c r="F3389" s="37">
        <f>VLOOKUP(L3389,Mapping!D:H,5,0)</f>
        <v>0</v>
      </c>
      <c r="G3389" t="s">
        <v>562</v>
      </c>
      <c r="H3389" t="s">
        <v>364</v>
      </c>
      <c r="I3389" t="s">
        <v>2654</v>
      </c>
      <c r="J3389">
        <v>303000</v>
      </c>
      <c r="K3389" t="s">
        <v>626</v>
      </c>
      <c r="L3389">
        <v>303201</v>
      </c>
      <c r="M3389">
        <v>0</v>
      </c>
      <c r="N3389" t="s">
        <v>627</v>
      </c>
      <c r="O3389" t="s">
        <v>565</v>
      </c>
      <c r="P3389">
        <v>-84942890.230000004</v>
      </c>
      <c r="Q3389">
        <v>0</v>
      </c>
      <c r="R3389">
        <v>0</v>
      </c>
      <c r="S3389">
        <v>9061026.9299999997</v>
      </c>
      <c r="T3389">
        <v>-75881863.299999997</v>
      </c>
      <c r="U3389">
        <v>0</v>
      </c>
      <c r="V3389">
        <v>-84942890.230000004</v>
      </c>
      <c r="W3389">
        <v>0</v>
      </c>
      <c r="X3389">
        <v>0</v>
      </c>
      <c r="Y3389">
        <v>9061026.9299999997</v>
      </c>
      <c r="Z3389">
        <v>-75881863.299999997</v>
      </c>
      <c r="AA3389">
        <v>0</v>
      </c>
    </row>
    <row r="3390" spans="1:27" ht="15" customHeight="1" x14ac:dyDescent="0.25">
      <c r="A3390" s="37" t="str">
        <f t="shared" si="156"/>
        <v>LEINSXIgnore</v>
      </c>
      <c r="B3390" s="37" t="str">
        <f>VLOOKUP(L3390,Mapping!D:F,3,0)</f>
        <v>Ignore</v>
      </c>
      <c r="C3390" s="37" t="str">
        <f>VLOOKUP(L3390,Mapping!D:G,4,0)</f>
        <v>Ignore</v>
      </c>
      <c r="D3390" s="38">
        <f t="shared" si="157"/>
        <v>-3.8879251000000004E-2</v>
      </c>
      <c r="E3390" s="38">
        <f t="shared" si="158"/>
        <v>-6.1986406120000002</v>
      </c>
      <c r="F3390" s="37">
        <f>VLOOKUP(L3390,Mapping!D:H,5,0)</f>
        <v>0</v>
      </c>
      <c r="G3390" t="s">
        <v>562</v>
      </c>
      <c r="H3390" t="s">
        <v>364</v>
      </c>
      <c r="I3390" t="s">
        <v>2654</v>
      </c>
      <c r="J3390">
        <v>303000</v>
      </c>
      <c r="K3390" t="s">
        <v>626</v>
      </c>
      <c r="L3390">
        <v>303202</v>
      </c>
      <c r="M3390">
        <v>0</v>
      </c>
      <c r="N3390" t="s">
        <v>628</v>
      </c>
      <c r="O3390" t="s">
        <v>565</v>
      </c>
      <c r="P3390">
        <v>-61597613.609999999</v>
      </c>
      <c r="Q3390">
        <v>0</v>
      </c>
      <c r="R3390">
        <v>-388792.51</v>
      </c>
      <c r="S3390">
        <v>0</v>
      </c>
      <c r="T3390">
        <v>-61986406.119999997</v>
      </c>
      <c r="U3390">
        <v>0</v>
      </c>
      <c r="V3390">
        <v>-61597613.609999999</v>
      </c>
      <c r="W3390">
        <v>0</v>
      </c>
      <c r="X3390">
        <v>-388792.51</v>
      </c>
      <c r="Y3390">
        <v>0</v>
      </c>
      <c r="Z3390">
        <v>-61986406.119999997</v>
      </c>
      <c r="AA3390">
        <v>0</v>
      </c>
    </row>
    <row r="3391" spans="1:27" ht="15" customHeight="1" x14ac:dyDescent="0.25">
      <c r="A3391" s="37" t="str">
        <f t="shared" si="156"/>
        <v>LEINSXIgnore</v>
      </c>
      <c r="B3391" s="37" t="str">
        <f>VLOOKUP(L3391,Mapping!D:F,3,0)</f>
        <v>Ignore</v>
      </c>
      <c r="C3391" s="37" t="str">
        <f>VLOOKUP(L3391,Mapping!D:G,4,0)</f>
        <v>Ignore</v>
      </c>
      <c r="D3391" s="38">
        <f t="shared" si="157"/>
        <v>2.3590681569999998</v>
      </c>
      <c r="E3391" s="38">
        <f t="shared" si="158"/>
        <v>10.827972893</v>
      </c>
      <c r="F3391" s="37">
        <f>VLOOKUP(L3391,Mapping!D:H,5,0)</f>
        <v>0</v>
      </c>
      <c r="G3391" t="s">
        <v>562</v>
      </c>
      <c r="H3391" t="s">
        <v>364</v>
      </c>
      <c r="I3391" t="s">
        <v>2654</v>
      </c>
      <c r="J3391">
        <v>303000</v>
      </c>
      <c r="K3391" t="s">
        <v>626</v>
      </c>
      <c r="L3391">
        <v>303245</v>
      </c>
      <c r="M3391">
        <v>0</v>
      </c>
      <c r="N3391" t="s">
        <v>629</v>
      </c>
      <c r="O3391" t="s">
        <v>565</v>
      </c>
      <c r="P3391">
        <v>0</v>
      </c>
      <c r="Q3391">
        <v>84689047.359999999</v>
      </c>
      <c r="R3391">
        <v>0</v>
      </c>
      <c r="S3391">
        <v>23590681.57</v>
      </c>
      <c r="T3391">
        <v>0</v>
      </c>
      <c r="U3391">
        <v>108279728.93000001</v>
      </c>
      <c r="V3391">
        <v>0</v>
      </c>
      <c r="W3391">
        <v>84689047.359999999</v>
      </c>
      <c r="X3391">
        <v>0</v>
      </c>
      <c r="Y3391">
        <v>23590681.57</v>
      </c>
      <c r="Z3391">
        <v>0</v>
      </c>
      <c r="AA3391">
        <v>108279728.93000001</v>
      </c>
    </row>
    <row r="3392" spans="1:27" ht="15" customHeight="1" x14ac:dyDescent="0.25">
      <c r="A3392" s="37" t="str">
        <f t="shared" si="156"/>
        <v>LEINSXIgnore</v>
      </c>
      <c r="B3392" s="37" t="str">
        <f>VLOOKUP(L3392,Mapping!D:F,3,0)</f>
        <v>Ignore</v>
      </c>
      <c r="C3392" s="37" t="str">
        <f>VLOOKUP(L3392,Mapping!D:G,4,0)</f>
        <v>Ignore</v>
      </c>
      <c r="D3392" s="38">
        <f t="shared" si="157"/>
        <v>1.4423964999999999E-2</v>
      </c>
      <c r="E3392" s="38">
        <f t="shared" si="158"/>
        <v>5.7217575E-2</v>
      </c>
      <c r="F3392" s="37">
        <f>VLOOKUP(L3392,Mapping!D:H,5,0)</f>
        <v>0</v>
      </c>
      <c r="G3392" t="s">
        <v>562</v>
      </c>
      <c r="H3392" t="s">
        <v>364</v>
      </c>
      <c r="I3392" t="s">
        <v>2654</v>
      </c>
      <c r="J3392">
        <v>303000</v>
      </c>
      <c r="K3392" t="s">
        <v>626</v>
      </c>
      <c r="L3392">
        <v>303246</v>
      </c>
      <c r="M3392">
        <v>0</v>
      </c>
      <c r="N3392" t="s">
        <v>630</v>
      </c>
      <c r="O3392" t="s">
        <v>565</v>
      </c>
      <c r="P3392">
        <v>0</v>
      </c>
      <c r="Q3392">
        <v>427936.1</v>
      </c>
      <c r="R3392">
        <v>0</v>
      </c>
      <c r="S3392">
        <v>144239.65</v>
      </c>
      <c r="T3392">
        <v>0</v>
      </c>
      <c r="U3392">
        <v>572175.75</v>
      </c>
      <c r="V3392">
        <v>0</v>
      </c>
      <c r="W3392">
        <v>427936.1</v>
      </c>
      <c r="X3392">
        <v>0</v>
      </c>
      <c r="Y3392">
        <v>144239.65</v>
      </c>
      <c r="Z3392">
        <v>0</v>
      </c>
      <c r="AA3392">
        <v>572175.75</v>
      </c>
    </row>
    <row r="3393" spans="1:27" ht="15" customHeight="1" x14ac:dyDescent="0.25">
      <c r="A3393" s="37" t="str">
        <f t="shared" si="156"/>
        <v>LEINSXIgnore</v>
      </c>
      <c r="B3393" s="37" t="str">
        <f>VLOOKUP(L3393,Mapping!D:F,3,0)</f>
        <v>Ignore</v>
      </c>
      <c r="C3393" s="37" t="str">
        <f>VLOOKUP(L3393,Mapping!D:G,4,0)</f>
        <v>Ignore</v>
      </c>
      <c r="D3393" s="38">
        <f t="shared" si="157"/>
        <v>0</v>
      </c>
      <c r="E3393" s="38">
        <f t="shared" si="158"/>
        <v>36.924808864999996</v>
      </c>
      <c r="F3393" s="37">
        <f>VLOOKUP(L3393,Mapping!D:H,5,0)</f>
        <v>0</v>
      </c>
      <c r="G3393" t="s">
        <v>562</v>
      </c>
      <c r="H3393" t="s">
        <v>364</v>
      </c>
      <c r="I3393" t="s">
        <v>2654</v>
      </c>
      <c r="J3393">
        <v>303000</v>
      </c>
      <c r="K3393" t="s">
        <v>626</v>
      </c>
      <c r="L3393">
        <v>390000</v>
      </c>
      <c r="M3393">
        <v>0</v>
      </c>
      <c r="N3393" t="s">
        <v>631</v>
      </c>
      <c r="O3393" t="s">
        <v>565</v>
      </c>
      <c r="P3393">
        <v>0</v>
      </c>
      <c r="Q3393">
        <v>369248088.64999998</v>
      </c>
      <c r="R3393">
        <v>0</v>
      </c>
      <c r="S3393">
        <v>0</v>
      </c>
      <c r="T3393">
        <v>0</v>
      </c>
      <c r="U3393">
        <v>369248088.64999998</v>
      </c>
      <c r="V3393">
        <v>0</v>
      </c>
      <c r="W3393">
        <v>369248088.64999998</v>
      </c>
      <c r="X3393">
        <v>0</v>
      </c>
      <c r="Y3393">
        <v>0</v>
      </c>
      <c r="Z3393">
        <v>0</v>
      </c>
      <c r="AA3393">
        <v>369248088.64999998</v>
      </c>
    </row>
    <row r="3394" spans="1:27" ht="15" customHeight="1" x14ac:dyDescent="0.25">
      <c r="A3394" s="37" t="str">
        <f t="shared" si="156"/>
        <v>LEINSXIgnore</v>
      </c>
      <c r="B3394" s="37" t="str">
        <f>VLOOKUP(L3394,Mapping!D:F,3,0)</f>
        <v>Ignore</v>
      </c>
      <c r="C3394" s="37" t="str">
        <f>VLOOKUP(L3394,Mapping!D:G,4,0)</f>
        <v>Ignore</v>
      </c>
      <c r="D3394" s="38">
        <f t="shared" si="157"/>
        <v>0</v>
      </c>
      <c r="E3394" s="38">
        <f t="shared" si="158"/>
        <v>-0.80968503700000005</v>
      </c>
      <c r="F3394" s="37">
        <f>VLOOKUP(L3394,Mapping!D:H,5,0)</f>
        <v>0</v>
      </c>
      <c r="G3394" t="s">
        <v>562</v>
      </c>
      <c r="H3394" t="s">
        <v>364</v>
      </c>
      <c r="I3394" t="s">
        <v>2654</v>
      </c>
      <c r="J3394">
        <v>303000</v>
      </c>
      <c r="K3394" t="s">
        <v>626</v>
      </c>
      <c r="L3394">
        <v>390001</v>
      </c>
      <c r="M3394">
        <v>0</v>
      </c>
      <c r="N3394" t="s">
        <v>632</v>
      </c>
      <c r="O3394" t="s">
        <v>565</v>
      </c>
      <c r="P3394">
        <v>-8096850.3700000001</v>
      </c>
      <c r="Q3394">
        <v>0</v>
      </c>
      <c r="R3394">
        <v>0</v>
      </c>
      <c r="S3394">
        <v>0</v>
      </c>
      <c r="T3394">
        <v>-8096850.3700000001</v>
      </c>
      <c r="U3394">
        <v>0</v>
      </c>
      <c r="V3394">
        <v>-8096850.3700000001</v>
      </c>
      <c r="W3394">
        <v>0</v>
      </c>
      <c r="X3394">
        <v>0</v>
      </c>
      <c r="Y3394">
        <v>0</v>
      </c>
      <c r="Z3394">
        <v>-8096850.3700000001</v>
      </c>
      <c r="AA3394">
        <v>0</v>
      </c>
    </row>
    <row r="3395" spans="1:27" ht="15" customHeight="1" x14ac:dyDescent="0.25">
      <c r="A3395" s="37" t="str">
        <f t="shared" si="156"/>
        <v>LEINSXIgnore</v>
      </c>
      <c r="B3395" s="37" t="str">
        <f>VLOOKUP(L3395,Mapping!D:F,3,0)</f>
        <v>Ignore</v>
      </c>
      <c r="C3395" s="37" t="str">
        <f>VLOOKUP(L3395,Mapping!D:G,4,0)</f>
        <v>Ignore</v>
      </c>
      <c r="D3395" s="38">
        <f t="shared" si="157"/>
        <v>0</v>
      </c>
      <c r="E3395" s="38">
        <f t="shared" si="158"/>
        <v>0.74900103399999995</v>
      </c>
      <c r="F3395" s="37">
        <f>VLOOKUP(L3395,Mapping!D:H,5,0)</f>
        <v>0</v>
      </c>
      <c r="G3395" t="s">
        <v>562</v>
      </c>
      <c r="H3395" t="s">
        <v>364</v>
      </c>
      <c r="I3395" t="s">
        <v>2654</v>
      </c>
      <c r="J3395">
        <v>303000</v>
      </c>
      <c r="K3395" t="s">
        <v>626</v>
      </c>
      <c r="L3395">
        <v>390002</v>
      </c>
      <c r="M3395">
        <v>0</v>
      </c>
      <c r="N3395" t="s">
        <v>633</v>
      </c>
      <c r="O3395" t="s">
        <v>565</v>
      </c>
      <c r="P3395">
        <v>0</v>
      </c>
      <c r="Q3395">
        <v>7490010.3399999999</v>
      </c>
      <c r="R3395">
        <v>0</v>
      </c>
      <c r="S3395">
        <v>0</v>
      </c>
      <c r="T3395">
        <v>0</v>
      </c>
      <c r="U3395">
        <v>7490010.3399999999</v>
      </c>
      <c r="V3395">
        <v>0</v>
      </c>
      <c r="W3395">
        <v>7490010.3399999999</v>
      </c>
      <c r="X3395">
        <v>0</v>
      </c>
      <c r="Y3395">
        <v>0</v>
      </c>
      <c r="Z3395">
        <v>0</v>
      </c>
      <c r="AA3395">
        <v>7490010.3399999999</v>
      </c>
    </row>
    <row r="3396" spans="1:27" ht="15" customHeight="1" x14ac:dyDescent="0.25">
      <c r="A3396" s="37" t="str">
        <f t="shared" ref="A3396:A3459" si="159">H3396&amp;B3396</f>
        <v>LEINSXIgnore</v>
      </c>
      <c r="B3396" s="37" t="str">
        <f>VLOOKUP(L3396,Mapping!D:F,3,0)</f>
        <v>Ignore</v>
      </c>
      <c r="C3396" s="37" t="str">
        <f>VLOOKUP(L3396,Mapping!D:G,4,0)</f>
        <v>Ignore</v>
      </c>
      <c r="D3396" s="38">
        <f t="shared" ref="D3396:D3459" si="160">(X3396+Y3396)/10000000</f>
        <v>0</v>
      </c>
      <c r="E3396" s="38">
        <f t="shared" ref="E3396:E3459" si="161">(Z3396+AA3396)/10000000</f>
        <v>-0.69232334600000001</v>
      </c>
      <c r="F3396" s="37">
        <f>VLOOKUP(L3396,Mapping!D:H,5,0)</f>
        <v>0</v>
      </c>
      <c r="G3396" t="s">
        <v>562</v>
      </c>
      <c r="H3396" t="s">
        <v>364</v>
      </c>
      <c r="I3396" t="s">
        <v>2654</v>
      </c>
      <c r="J3396">
        <v>303000</v>
      </c>
      <c r="K3396" t="s">
        <v>626</v>
      </c>
      <c r="L3396">
        <v>390405</v>
      </c>
      <c r="M3396">
        <v>0</v>
      </c>
      <c r="N3396" t="s">
        <v>634</v>
      </c>
      <c r="O3396" t="s">
        <v>565</v>
      </c>
      <c r="P3396">
        <v>-6923233.46</v>
      </c>
      <c r="Q3396">
        <v>0</v>
      </c>
      <c r="R3396">
        <v>0</v>
      </c>
      <c r="S3396">
        <v>0</v>
      </c>
      <c r="T3396">
        <v>-6923233.46</v>
      </c>
      <c r="U3396">
        <v>0</v>
      </c>
      <c r="V3396">
        <v>-6923233.46</v>
      </c>
      <c r="W3396">
        <v>0</v>
      </c>
      <c r="X3396">
        <v>0</v>
      </c>
      <c r="Y3396">
        <v>0</v>
      </c>
      <c r="Z3396">
        <v>-6923233.46</v>
      </c>
      <c r="AA3396">
        <v>0</v>
      </c>
    </row>
    <row r="3397" spans="1:27" ht="15" customHeight="1" x14ac:dyDescent="0.25">
      <c r="A3397" s="37" t="str">
        <f t="shared" si="159"/>
        <v>LEINSXIgnore</v>
      </c>
      <c r="B3397" s="37" t="str">
        <f>VLOOKUP(L3397,Mapping!D:F,3,0)</f>
        <v>Ignore</v>
      </c>
      <c r="C3397" s="37" t="str">
        <f>VLOOKUP(L3397,Mapping!D:G,4,0)</f>
        <v>Ignore</v>
      </c>
      <c r="D3397" s="38">
        <f t="shared" si="160"/>
        <v>0</v>
      </c>
      <c r="E3397" s="38">
        <f t="shared" si="161"/>
        <v>1.3797639999999999E-3</v>
      </c>
      <c r="F3397" s="37">
        <f>VLOOKUP(L3397,Mapping!D:H,5,0)</f>
        <v>0</v>
      </c>
      <c r="G3397" t="s">
        <v>562</v>
      </c>
      <c r="H3397" t="s">
        <v>364</v>
      </c>
      <c r="I3397" t="s">
        <v>2654</v>
      </c>
      <c r="J3397">
        <v>303000</v>
      </c>
      <c r="K3397" t="s">
        <v>626</v>
      </c>
      <c r="L3397">
        <v>390406</v>
      </c>
      <c r="M3397">
        <v>0</v>
      </c>
      <c r="N3397" t="s">
        <v>935</v>
      </c>
      <c r="O3397" t="s">
        <v>565</v>
      </c>
      <c r="P3397">
        <v>0</v>
      </c>
      <c r="Q3397">
        <v>13797.64</v>
      </c>
      <c r="R3397">
        <v>0</v>
      </c>
      <c r="S3397">
        <v>0</v>
      </c>
      <c r="T3397">
        <v>0</v>
      </c>
      <c r="U3397">
        <v>13797.64</v>
      </c>
      <c r="V3397">
        <v>0</v>
      </c>
      <c r="W3397">
        <v>13797.64</v>
      </c>
      <c r="X3397">
        <v>0</v>
      </c>
      <c r="Y3397">
        <v>0</v>
      </c>
      <c r="Z3397">
        <v>0</v>
      </c>
      <c r="AA3397">
        <v>13797.64</v>
      </c>
    </row>
    <row r="3398" spans="1:27" ht="15" customHeight="1" x14ac:dyDescent="0.25">
      <c r="A3398" s="37" t="str">
        <f t="shared" si="159"/>
        <v>LEINSXIgnore</v>
      </c>
      <c r="B3398" s="37" t="str">
        <f>VLOOKUP(L3398,Mapping!D:F,3,0)</f>
        <v>Ignore</v>
      </c>
      <c r="C3398" s="37" t="str">
        <f>VLOOKUP(L3398,Mapping!D:G,4,0)</f>
        <v>Ignore</v>
      </c>
      <c r="D3398" s="38">
        <f t="shared" si="160"/>
        <v>0</v>
      </c>
      <c r="E3398" s="38">
        <f t="shared" si="161"/>
        <v>18.378194587999999</v>
      </c>
      <c r="F3398" s="37">
        <f>VLOOKUP(L3398,Mapping!D:H,5,0)</f>
        <v>0</v>
      </c>
      <c r="G3398" t="s">
        <v>562</v>
      </c>
      <c r="H3398" t="s">
        <v>364</v>
      </c>
      <c r="I3398" t="s">
        <v>2654</v>
      </c>
      <c r="J3398">
        <v>303000</v>
      </c>
      <c r="K3398" t="s">
        <v>626</v>
      </c>
      <c r="L3398">
        <v>390445</v>
      </c>
      <c r="M3398">
        <v>0</v>
      </c>
      <c r="N3398" t="s">
        <v>635</v>
      </c>
      <c r="O3398" t="s">
        <v>565</v>
      </c>
      <c r="P3398">
        <v>0</v>
      </c>
      <c r="Q3398">
        <v>183781945.88</v>
      </c>
      <c r="R3398">
        <v>0</v>
      </c>
      <c r="S3398">
        <v>0</v>
      </c>
      <c r="T3398">
        <v>0</v>
      </c>
      <c r="U3398">
        <v>183781945.88</v>
      </c>
      <c r="V3398">
        <v>0</v>
      </c>
      <c r="W3398">
        <v>183781945.88</v>
      </c>
      <c r="X3398">
        <v>0</v>
      </c>
      <c r="Y3398">
        <v>0</v>
      </c>
      <c r="Z3398">
        <v>0</v>
      </c>
      <c r="AA3398">
        <v>183781945.88</v>
      </c>
    </row>
    <row r="3399" spans="1:27" ht="15" customHeight="1" x14ac:dyDescent="0.25">
      <c r="A3399" s="37" t="str">
        <f t="shared" si="159"/>
        <v>LEINSXIgnore</v>
      </c>
      <c r="B3399" s="37" t="str">
        <f>VLOOKUP(L3399,Mapping!D:F,3,0)</f>
        <v>Ignore</v>
      </c>
      <c r="C3399" s="37" t="str">
        <f>VLOOKUP(L3399,Mapping!D:G,4,0)</f>
        <v>Ignore</v>
      </c>
      <c r="D3399" s="38">
        <f t="shared" si="160"/>
        <v>0</v>
      </c>
      <c r="E3399" s="38">
        <f t="shared" si="161"/>
        <v>0.22007172799999997</v>
      </c>
      <c r="F3399" s="37">
        <f>VLOOKUP(L3399,Mapping!D:H,5,0)</f>
        <v>0</v>
      </c>
      <c r="G3399" t="s">
        <v>562</v>
      </c>
      <c r="H3399" t="s">
        <v>364</v>
      </c>
      <c r="I3399" t="s">
        <v>2654</v>
      </c>
      <c r="J3399">
        <v>303000</v>
      </c>
      <c r="K3399" t="s">
        <v>626</v>
      </c>
      <c r="L3399">
        <v>390446</v>
      </c>
      <c r="M3399">
        <v>0</v>
      </c>
      <c r="N3399" t="s">
        <v>636</v>
      </c>
      <c r="O3399" t="s">
        <v>565</v>
      </c>
      <c r="P3399">
        <v>0</v>
      </c>
      <c r="Q3399">
        <v>2200717.2799999998</v>
      </c>
      <c r="R3399">
        <v>0</v>
      </c>
      <c r="S3399">
        <v>0</v>
      </c>
      <c r="T3399">
        <v>0</v>
      </c>
      <c r="U3399">
        <v>2200717.2799999998</v>
      </c>
      <c r="V3399">
        <v>0</v>
      </c>
      <c r="W3399">
        <v>2200717.2799999998</v>
      </c>
      <c r="X3399">
        <v>0</v>
      </c>
      <c r="Y3399">
        <v>0</v>
      </c>
      <c r="Z3399">
        <v>0</v>
      </c>
      <c r="AA3399">
        <v>2200717.2799999998</v>
      </c>
    </row>
    <row r="3400" spans="1:27" ht="15" customHeight="1" x14ac:dyDescent="0.25">
      <c r="A3400" s="37" t="str">
        <f t="shared" si="159"/>
        <v>LEINSX5.3</v>
      </c>
      <c r="B3400" s="37">
        <f>VLOOKUP(L3400,Mapping!D:F,3,0)</f>
        <v>5.3</v>
      </c>
      <c r="C3400" s="37" t="str">
        <f>VLOOKUP(L3400,Mapping!D:G,4,0)</f>
        <v>Ignore</v>
      </c>
      <c r="D3400" s="38">
        <f t="shared" si="160"/>
        <v>0.67782619</v>
      </c>
      <c r="E3400" s="38">
        <f t="shared" si="161"/>
        <v>2.9275601359999999</v>
      </c>
      <c r="F3400" s="37">
        <f>VLOOKUP(L3400,Mapping!D:H,5,0)</f>
        <v>0</v>
      </c>
      <c r="G3400" t="s">
        <v>562</v>
      </c>
      <c r="H3400" t="s">
        <v>364</v>
      </c>
      <c r="I3400" t="s">
        <v>2654</v>
      </c>
      <c r="J3400">
        <v>410000</v>
      </c>
      <c r="K3400" t="s">
        <v>637</v>
      </c>
      <c r="L3400">
        <v>411100</v>
      </c>
      <c r="M3400">
        <v>0</v>
      </c>
      <c r="N3400" t="s">
        <v>694</v>
      </c>
      <c r="O3400" t="s">
        <v>565</v>
      </c>
      <c r="P3400">
        <v>0</v>
      </c>
      <c r="Q3400">
        <v>22497339.460000001</v>
      </c>
      <c r="R3400">
        <v>0</v>
      </c>
      <c r="S3400">
        <v>6778261.9000000004</v>
      </c>
      <c r="T3400">
        <v>0</v>
      </c>
      <c r="U3400">
        <v>29275601.359999999</v>
      </c>
      <c r="V3400">
        <v>0</v>
      </c>
      <c r="W3400">
        <v>22497339.460000001</v>
      </c>
      <c r="X3400">
        <v>0</v>
      </c>
      <c r="Y3400">
        <v>6778261.9000000004</v>
      </c>
      <c r="Z3400">
        <v>0</v>
      </c>
      <c r="AA3400">
        <v>29275601.359999999</v>
      </c>
    </row>
    <row r="3401" spans="1:27" ht="15" customHeight="1" x14ac:dyDescent="0.25">
      <c r="A3401" s="37" t="str">
        <f t="shared" si="159"/>
        <v>LEINSXIgnore</v>
      </c>
      <c r="B3401" s="37" t="str">
        <f>VLOOKUP(L3401,Mapping!D:F,3,0)</f>
        <v>Ignore</v>
      </c>
      <c r="C3401" s="37" t="str">
        <f>VLOOKUP(L3401,Mapping!D:G,4,0)</f>
        <v>Ignore</v>
      </c>
      <c r="D3401" s="38">
        <f t="shared" si="160"/>
        <v>-7.8893187409999994</v>
      </c>
      <c r="E3401" s="38">
        <f t="shared" si="161"/>
        <v>22.595784541999997</v>
      </c>
      <c r="F3401" s="37">
        <f>VLOOKUP(L3401,Mapping!D:H,5,0)</f>
        <v>0</v>
      </c>
      <c r="G3401" t="s">
        <v>562</v>
      </c>
      <c r="H3401" t="s">
        <v>364</v>
      </c>
      <c r="I3401" t="s">
        <v>2654</v>
      </c>
      <c r="J3401">
        <v>430000</v>
      </c>
      <c r="K3401" t="s">
        <v>643</v>
      </c>
      <c r="L3401">
        <v>431100</v>
      </c>
      <c r="M3401">
        <v>0</v>
      </c>
      <c r="N3401" t="s">
        <v>727</v>
      </c>
      <c r="O3401" t="s">
        <v>565</v>
      </c>
      <c r="P3401">
        <v>0</v>
      </c>
      <c r="Q3401">
        <v>304851032.82999998</v>
      </c>
      <c r="R3401">
        <v>-78893187.409999996</v>
      </c>
      <c r="S3401">
        <v>0</v>
      </c>
      <c r="T3401">
        <v>0</v>
      </c>
      <c r="U3401">
        <v>225957845.41999999</v>
      </c>
      <c r="V3401">
        <v>0</v>
      </c>
      <c r="W3401">
        <v>304851032.82999998</v>
      </c>
      <c r="X3401">
        <v>-78893187.409999996</v>
      </c>
      <c r="Y3401">
        <v>0</v>
      </c>
      <c r="Z3401">
        <v>0</v>
      </c>
      <c r="AA3401">
        <v>225957845.41999999</v>
      </c>
    </row>
    <row r="3402" spans="1:27" ht="15" customHeight="1" x14ac:dyDescent="0.25">
      <c r="A3402" s="37" t="str">
        <f t="shared" si="159"/>
        <v>LEINSX5.1</v>
      </c>
      <c r="B3402" s="37">
        <f>VLOOKUP(L3402,Mapping!D:F,3,0)</f>
        <v>5.0999999999999996</v>
      </c>
      <c r="C3402" s="37" t="str">
        <f>VLOOKUP(L3402,Mapping!D:G,4,0)</f>
        <v>Ignore</v>
      </c>
      <c r="D3402" s="38">
        <f t="shared" si="160"/>
        <v>0.33411752500000003</v>
      </c>
      <c r="E3402" s="38">
        <f t="shared" si="161"/>
        <v>1.07941102</v>
      </c>
      <c r="F3402" s="37">
        <f>VLOOKUP(L3402,Mapping!D:H,5,0)</f>
        <v>0</v>
      </c>
      <c r="G3402" t="s">
        <v>562</v>
      </c>
      <c r="H3402" t="s">
        <v>364</v>
      </c>
      <c r="I3402" t="s">
        <v>2654</v>
      </c>
      <c r="J3402">
        <v>450000</v>
      </c>
      <c r="K3402" t="s">
        <v>647</v>
      </c>
      <c r="L3402">
        <v>451100</v>
      </c>
      <c r="M3402">
        <v>0</v>
      </c>
      <c r="N3402" t="s">
        <v>695</v>
      </c>
      <c r="O3402" t="s">
        <v>565</v>
      </c>
      <c r="P3402">
        <v>0</v>
      </c>
      <c r="Q3402">
        <v>7452934.9500000002</v>
      </c>
      <c r="R3402">
        <v>0</v>
      </c>
      <c r="S3402">
        <v>3341175.25</v>
      </c>
      <c r="T3402">
        <v>0</v>
      </c>
      <c r="U3402">
        <v>10794110.199999999</v>
      </c>
      <c r="V3402">
        <v>0</v>
      </c>
      <c r="W3402">
        <v>7452934.9500000002</v>
      </c>
      <c r="X3402">
        <v>0</v>
      </c>
      <c r="Y3402">
        <v>3341175.25</v>
      </c>
      <c r="Z3402">
        <v>0</v>
      </c>
      <c r="AA3402">
        <v>10794110.199999999</v>
      </c>
    </row>
    <row r="3403" spans="1:27" ht="15" customHeight="1" x14ac:dyDescent="0.25">
      <c r="A3403" s="37" t="str">
        <f t="shared" si="159"/>
        <v>LEINSX5.2</v>
      </c>
      <c r="B3403" s="37">
        <f>VLOOKUP(L3403,Mapping!D:F,3,0)</f>
        <v>5.2</v>
      </c>
      <c r="C3403" s="37" t="str">
        <f>VLOOKUP(L3403,Mapping!D:G,4,0)</f>
        <v>Ignore</v>
      </c>
      <c r="D3403" s="38">
        <f t="shared" si="160"/>
        <v>1.2255409999999999E-3</v>
      </c>
      <c r="E3403" s="38">
        <f t="shared" si="161"/>
        <v>2.7890759999999997E-3</v>
      </c>
      <c r="F3403" s="37">
        <f>VLOOKUP(L3403,Mapping!D:H,5,0)</f>
        <v>0</v>
      </c>
      <c r="G3403" t="s">
        <v>562</v>
      </c>
      <c r="H3403" t="s">
        <v>364</v>
      </c>
      <c r="I3403" t="s">
        <v>2654</v>
      </c>
      <c r="J3403">
        <v>450000</v>
      </c>
      <c r="K3403" t="s">
        <v>647</v>
      </c>
      <c r="L3403">
        <v>452111</v>
      </c>
      <c r="M3403">
        <v>0</v>
      </c>
      <c r="N3403" t="s">
        <v>649</v>
      </c>
      <c r="O3403" t="s">
        <v>565</v>
      </c>
      <c r="P3403">
        <v>0</v>
      </c>
      <c r="Q3403">
        <v>15635.35</v>
      </c>
      <c r="R3403">
        <v>0</v>
      </c>
      <c r="S3403">
        <v>12255.41</v>
      </c>
      <c r="T3403">
        <v>0</v>
      </c>
      <c r="U3403">
        <v>27890.76</v>
      </c>
      <c r="V3403">
        <v>0</v>
      </c>
      <c r="W3403">
        <v>15635.35</v>
      </c>
      <c r="X3403">
        <v>0</v>
      </c>
      <c r="Y3403">
        <v>12255.41</v>
      </c>
      <c r="Z3403">
        <v>0</v>
      </c>
      <c r="AA3403">
        <v>27890.76</v>
      </c>
    </row>
    <row r="3404" spans="1:27" ht="15" customHeight="1" x14ac:dyDescent="0.25">
      <c r="A3404" s="37" t="str">
        <f t="shared" si="159"/>
        <v>LEINSX5.2</v>
      </c>
      <c r="B3404" s="37">
        <f>VLOOKUP(L3404,Mapping!D:F,3,0)</f>
        <v>5.2</v>
      </c>
      <c r="C3404" s="37" t="str">
        <f>VLOOKUP(L3404,Mapping!D:G,4,0)</f>
        <v>Ignore</v>
      </c>
      <c r="D3404" s="38">
        <f t="shared" si="160"/>
        <v>1.0221756E-2</v>
      </c>
      <c r="E3404" s="38">
        <f t="shared" si="161"/>
        <v>1.8571051999999998E-2</v>
      </c>
      <c r="F3404" s="37">
        <f>VLOOKUP(L3404,Mapping!D:H,5,0)</f>
        <v>0</v>
      </c>
      <c r="G3404" t="s">
        <v>562</v>
      </c>
      <c r="H3404" t="s">
        <v>364</v>
      </c>
      <c r="I3404" t="s">
        <v>2654</v>
      </c>
      <c r="J3404">
        <v>450000</v>
      </c>
      <c r="K3404" t="s">
        <v>647</v>
      </c>
      <c r="L3404">
        <v>452247</v>
      </c>
      <c r="M3404">
        <v>0</v>
      </c>
      <c r="N3404" t="s">
        <v>655</v>
      </c>
      <c r="O3404" t="s">
        <v>565</v>
      </c>
      <c r="P3404">
        <v>0</v>
      </c>
      <c r="Q3404">
        <v>83492.960000000006</v>
      </c>
      <c r="R3404">
        <v>0</v>
      </c>
      <c r="S3404">
        <v>102217.56</v>
      </c>
      <c r="T3404">
        <v>0</v>
      </c>
      <c r="U3404">
        <v>185710.52</v>
      </c>
      <c r="V3404">
        <v>0</v>
      </c>
      <c r="W3404">
        <v>83492.960000000006</v>
      </c>
      <c r="X3404">
        <v>0</v>
      </c>
      <c r="Y3404">
        <v>102217.56</v>
      </c>
      <c r="Z3404">
        <v>0</v>
      </c>
      <c r="AA3404">
        <v>185710.52</v>
      </c>
    </row>
    <row r="3405" spans="1:27" ht="15" customHeight="1" x14ac:dyDescent="0.25">
      <c r="A3405" s="37" t="str">
        <f t="shared" si="159"/>
        <v>LEINSX5.5</v>
      </c>
      <c r="B3405" s="37">
        <f>VLOOKUP(L3405,Mapping!D:F,3,0)</f>
        <v>5.5</v>
      </c>
      <c r="C3405" s="37" t="str">
        <f>VLOOKUP(L3405,Mapping!D:G,4,0)</f>
        <v>Ignore</v>
      </c>
      <c r="D3405" s="38">
        <f t="shared" si="160"/>
        <v>1.4636739999999999E-3</v>
      </c>
      <c r="E3405" s="38">
        <f t="shared" si="161"/>
        <v>1.4636739999999999E-3</v>
      </c>
      <c r="F3405" s="37">
        <f>VLOOKUP(L3405,Mapping!D:H,5,0)</f>
        <v>0</v>
      </c>
      <c r="G3405" t="s">
        <v>562</v>
      </c>
      <c r="H3405" t="s">
        <v>364</v>
      </c>
      <c r="I3405" t="s">
        <v>2654</v>
      </c>
      <c r="J3405">
        <v>460000</v>
      </c>
      <c r="K3405" t="s">
        <v>656</v>
      </c>
      <c r="L3405">
        <v>452233</v>
      </c>
      <c r="M3405">
        <v>0</v>
      </c>
      <c r="N3405" t="s">
        <v>657</v>
      </c>
      <c r="O3405" t="s">
        <v>565</v>
      </c>
      <c r="P3405">
        <v>0</v>
      </c>
      <c r="Q3405">
        <v>0</v>
      </c>
      <c r="R3405">
        <v>0</v>
      </c>
      <c r="S3405">
        <v>14636.74</v>
      </c>
      <c r="T3405">
        <v>0</v>
      </c>
      <c r="U3405">
        <v>14636.74</v>
      </c>
      <c r="V3405">
        <v>0</v>
      </c>
      <c r="W3405">
        <v>0</v>
      </c>
      <c r="X3405">
        <v>0</v>
      </c>
      <c r="Y3405">
        <v>14636.74</v>
      </c>
      <c r="Z3405">
        <v>0</v>
      </c>
      <c r="AA3405">
        <v>14636.74</v>
      </c>
    </row>
    <row r="3406" spans="1:27" ht="15" customHeight="1" x14ac:dyDescent="0.25">
      <c r="A3406" s="37" t="str">
        <f t="shared" si="159"/>
        <v>LEINSX5.5</v>
      </c>
      <c r="B3406" s="37">
        <f>VLOOKUP(L3406,Mapping!D:F,3,0)</f>
        <v>5.5</v>
      </c>
      <c r="C3406" s="37" t="str">
        <f>VLOOKUP(L3406,Mapping!D:G,4,0)</f>
        <v>Ignore</v>
      </c>
      <c r="D3406" s="38">
        <f t="shared" si="160"/>
        <v>6.6117999999999993E-5</v>
      </c>
      <c r="E3406" s="38">
        <f t="shared" si="161"/>
        <v>1.9048510000000002E-3</v>
      </c>
      <c r="F3406" s="37">
        <f>VLOOKUP(L3406,Mapping!D:H,5,0)</f>
        <v>0</v>
      </c>
      <c r="G3406" t="s">
        <v>562</v>
      </c>
      <c r="H3406" t="s">
        <v>364</v>
      </c>
      <c r="I3406" t="s">
        <v>2654</v>
      </c>
      <c r="J3406">
        <v>460000</v>
      </c>
      <c r="K3406" t="s">
        <v>656</v>
      </c>
      <c r="L3406">
        <v>455103</v>
      </c>
      <c r="M3406">
        <v>0</v>
      </c>
      <c r="N3406" t="s">
        <v>658</v>
      </c>
      <c r="O3406" t="s">
        <v>565</v>
      </c>
      <c r="P3406">
        <v>0</v>
      </c>
      <c r="Q3406">
        <v>18387.330000000002</v>
      </c>
      <c r="R3406">
        <v>0</v>
      </c>
      <c r="S3406">
        <v>661.18</v>
      </c>
      <c r="T3406">
        <v>0</v>
      </c>
      <c r="U3406">
        <v>19048.510000000002</v>
      </c>
      <c r="V3406">
        <v>0</v>
      </c>
      <c r="W3406">
        <v>18387.330000000002</v>
      </c>
      <c r="X3406">
        <v>0</v>
      </c>
      <c r="Y3406">
        <v>661.18</v>
      </c>
      <c r="Z3406">
        <v>0</v>
      </c>
      <c r="AA3406">
        <v>19048.510000000002</v>
      </c>
    </row>
    <row r="3407" spans="1:27" ht="15" customHeight="1" x14ac:dyDescent="0.25">
      <c r="A3407" s="37" t="str">
        <f t="shared" si="159"/>
        <v>LEINSX5.5</v>
      </c>
      <c r="B3407" s="37">
        <f>VLOOKUP(L3407,Mapping!D:F,3,0)</f>
        <v>5.5</v>
      </c>
      <c r="C3407" s="37" t="str">
        <f>VLOOKUP(L3407,Mapping!D:G,4,0)</f>
        <v>Ignore</v>
      </c>
      <c r="D3407" s="38">
        <f t="shared" si="160"/>
        <v>8.16E-7</v>
      </c>
      <c r="E3407" s="38">
        <f t="shared" si="161"/>
        <v>8.16E-7</v>
      </c>
      <c r="F3407" s="37">
        <f>VLOOKUP(L3407,Mapping!D:H,5,0)</f>
        <v>0</v>
      </c>
      <c r="G3407" t="s">
        <v>562</v>
      </c>
      <c r="H3407" t="s">
        <v>364</v>
      </c>
      <c r="I3407" t="s">
        <v>2654</v>
      </c>
      <c r="J3407">
        <v>460000</v>
      </c>
      <c r="K3407" t="s">
        <v>656</v>
      </c>
      <c r="L3407">
        <v>460000</v>
      </c>
      <c r="M3407">
        <v>0</v>
      </c>
      <c r="N3407" t="s">
        <v>706</v>
      </c>
      <c r="O3407" t="s">
        <v>565</v>
      </c>
      <c r="P3407">
        <v>0</v>
      </c>
      <c r="Q3407">
        <v>0</v>
      </c>
      <c r="R3407">
        <v>0</v>
      </c>
      <c r="S3407">
        <v>8.16</v>
      </c>
      <c r="T3407">
        <v>0</v>
      </c>
      <c r="U3407">
        <v>8.16</v>
      </c>
      <c r="V3407">
        <v>0</v>
      </c>
      <c r="W3407">
        <v>0</v>
      </c>
      <c r="X3407">
        <v>0</v>
      </c>
      <c r="Y3407">
        <v>8.16</v>
      </c>
      <c r="Z3407">
        <v>0</v>
      </c>
      <c r="AA3407">
        <v>8.16</v>
      </c>
    </row>
    <row r="3408" spans="1:27" ht="15" customHeight="1" x14ac:dyDescent="0.25">
      <c r="A3408" s="37" t="str">
        <f t="shared" si="159"/>
        <v>LEINSX5.5</v>
      </c>
      <c r="B3408" s="37">
        <f>VLOOKUP(L3408,Mapping!D:F,3,0)</f>
        <v>5.5</v>
      </c>
      <c r="C3408" s="37" t="str">
        <f>VLOOKUP(L3408,Mapping!D:G,4,0)</f>
        <v>Ignore</v>
      </c>
      <c r="D3408" s="38">
        <f t="shared" si="160"/>
        <v>1.8129800000000001E-4</v>
      </c>
      <c r="E3408" s="38">
        <f t="shared" si="161"/>
        <v>1.7022000000000001E-4</v>
      </c>
      <c r="F3408" s="37">
        <f>VLOOKUP(L3408,Mapping!D:H,5,0)</f>
        <v>0</v>
      </c>
      <c r="G3408" t="s">
        <v>562</v>
      </c>
      <c r="H3408" t="s">
        <v>364</v>
      </c>
      <c r="I3408" t="s">
        <v>2654</v>
      </c>
      <c r="J3408">
        <v>460000</v>
      </c>
      <c r="K3408" t="s">
        <v>656</v>
      </c>
      <c r="L3408">
        <v>460100</v>
      </c>
      <c r="M3408">
        <v>0</v>
      </c>
      <c r="N3408" t="s">
        <v>729</v>
      </c>
      <c r="O3408" t="s">
        <v>565</v>
      </c>
      <c r="P3408">
        <v>-110.78</v>
      </c>
      <c r="Q3408">
        <v>0</v>
      </c>
      <c r="R3408">
        <v>0</v>
      </c>
      <c r="S3408">
        <v>1812.98</v>
      </c>
      <c r="T3408">
        <v>0</v>
      </c>
      <c r="U3408">
        <v>1702.2</v>
      </c>
      <c r="V3408">
        <v>-110.78</v>
      </c>
      <c r="W3408">
        <v>0</v>
      </c>
      <c r="X3408">
        <v>0</v>
      </c>
      <c r="Y3408">
        <v>1812.98</v>
      </c>
      <c r="Z3408">
        <v>0</v>
      </c>
      <c r="AA3408">
        <v>1702.2</v>
      </c>
    </row>
    <row r="3409" spans="1:27" ht="15" customHeight="1" x14ac:dyDescent="0.25">
      <c r="A3409" s="37" t="str">
        <f t="shared" si="159"/>
        <v>LEINSX5.5</v>
      </c>
      <c r="B3409" s="37">
        <f>VLOOKUP(L3409,Mapping!D:F,3,0)</f>
        <v>5.5</v>
      </c>
      <c r="C3409" s="37" t="str">
        <f>VLOOKUP(L3409,Mapping!D:G,4,0)</f>
        <v>Ignore</v>
      </c>
      <c r="D3409" s="38">
        <f t="shared" si="160"/>
        <v>-8.776799999999999E-5</v>
      </c>
      <c r="E3409" s="38">
        <f t="shared" si="161"/>
        <v>-3.6644999999999999E-5</v>
      </c>
      <c r="F3409" s="37">
        <f>VLOOKUP(L3409,Mapping!D:H,5,0)</f>
        <v>0</v>
      </c>
      <c r="G3409" t="s">
        <v>562</v>
      </c>
      <c r="H3409" t="s">
        <v>364</v>
      </c>
      <c r="I3409" t="s">
        <v>2654</v>
      </c>
      <c r="J3409">
        <v>460000</v>
      </c>
      <c r="K3409" t="s">
        <v>656</v>
      </c>
      <c r="L3409">
        <v>460101</v>
      </c>
      <c r="M3409">
        <v>0</v>
      </c>
      <c r="N3409" t="s">
        <v>732</v>
      </c>
      <c r="O3409" t="s">
        <v>565</v>
      </c>
      <c r="P3409">
        <v>0</v>
      </c>
      <c r="Q3409">
        <v>511.23</v>
      </c>
      <c r="R3409">
        <v>-877.68</v>
      </c>
      <c r="S3409">
        <v>0</v>
      </c>
      <c r="T3409">
        <v>-366.45</v>
      </c>
      <c r="U3409">
        <v>0</v>
      </c>
      <c r="V3409">
        <v>0</v>
      </c>
      <c r="W3409">
        <v>511.23</v>
      </c>
      <c r="X3409">
        <v>-877.68</v>
      </c>
      <c r="Y3409">
        <v>0</v>
      </c>
      <c r="Z3409">
        <v>-366.45</v>
      </c>
      <c r="AA3409">
        <v>0</v>
      </c>
    </row>
    <row r="3410" spans="1:27" ht="15" customHeight="1" x14ac:dyDescent="0.25">
      <c r="A3410" s="37" t="str">
        <f t="shared" si="159"/>
        <v>LEINSX5.5</v>
      </c>
      <c r="B3410" s="37">
        <f>VLOOKUP(L3410,Mapping!D:F,3,0)</f>
        <v>5.5</v>
      </c>
      <c r="C3410" s="37" t="str">
        <f>VLOOKUP(L3410,Mapping!D:G,4,0)</f>
        <v>Ignore</v>
      </c>
      <c r="D3410" s="38">
        <f t="shared" si="160"/>
        <v>6.9999999999999997E-7</v>
      </c>
      <c r="E3410" s="38">
        <f t="shared" si="161"/>
        <v>-1.8737999999999999E-5</v>
      </c>
      <c r="F3410" s="37">
        <f>VLOOKUP(L3410,Mapping!D:H,5,0)</f>
        <v>0</v>
      </c>
      <c r="G3410" t="s">
        <v>562</v>
      </c>
      <c r="H3410" t="s">
        <v>364</v>
      </c>
      <c r="I3410" t="s">
        <v>2654</v>
      </c>
      <c r="J3410">
        <v>460000</v>
      </c>
      <c r="K3410" t="s">
        <v>656</v>
      </c>
      <c r="L3410">
        <v>460102</v>
      </c>
      <c r="M3410">
        <v>0</v>
      </c>
      <c r="N3410" t="s">
        <v>733</v>
      </c>
      <c r="O3410" t="s">
        <v>565</v>
      </c>
      <c r="P3410">
        <v>-194.38</v>
      </c>
      <c r="Q3410">
        <v>0</v>
      </c>
      <c r="R3410">
        <v>0</v>
      </c>
      <c r="S3410">
        <v>7</v>
      </c>
      <c r="T3410">
        <v>-187.38</v>
      </c>
      <c r="U3410">
        <v>0</v>
      </c>
      <c r="V3410">
        <v>-194.38</v>
      </c>
      <c r="W3410">
        <v>0</v>
      </c>
      <c r="X3410">
        <v>0</v>
      </c>
      <c r="Y3410">
        <v>7</v>
      </c>
      <c r="Z3410">
        <v>-187.38</v>
      </c>
      <c r="AA3410">
        <v>0</v>
      </c>
    </row>
    <row r="3411" spans="1:27" ht="15" customHeight="1" x14ac:dyDescent="0.25">
      <c r="A3411" s="37" t="str">
        <f t="shared" si="159"/>
        <v>LEINSX5.5</v>
      </c>
      <c r="B3411" s="37">
        <f>VLOOKUP(L3411,Mapping!D:F,3,0)</f>
        <v>5.5</v>
      </c>
      <c r="C3411" s="37" t="str">
        <f>VLOOKUP(L3411,Mapping!D:G,4,0)</f>
        <v>Ignore</v>
      </c>
      <c r="D3411" s="38">
        <f t="shared" si="160"/>
        <v>-8.6001000000000006E-5</v>
      </c>
      <c r="E3411" s="38">
        <f t="shared" si="161"/>
        <v>-1.05474E-4</v>
      </c>
      <c r="F3411" s="37">
        <f>VLOOKUP(L3411,Mapping!D:H,5,0)</f>
        <v>0</v>
      </c>
      <c r="G3411" t="s">
        <v>562</v>
      </c>
      <c r="H3411" t="s">
        <v>364</v>
      </c>
      <c r="I3411" t="s">
        <v>2654</v>
      </c>
      <c r="J3411">
        <v>460000</v>
      </c>
      <c r="K3411" t="s">
        <v>656</v>
      </c>
      <c r="L3411">
        <v>460143</v>
      </c>
      <c r="M3411">
        <v>0</v>
      </c>
      <c r="N3411" t="s">
        <v>730</v>
      </c>
      <c r="O3411" t="s">
        <v>565</v>
      </c>
      <c r="P3411">
        <v>-194.73</v>
      </c>
      <c r="Q3411">
        <v>0</v>
      </c>
      <c r="R3411">
        <v>-860.01</v>
      </c>
      <c r="S3411">
        <v>0</v>
      </c>
      <c r="T3411">
        <v>-1054.74</v>
      </c>
      <c r="U3411">
        <v>0</v>
      </c>
      <c r="V3411">
        <v>-194.73</v>
      </c>
      <c r="W3411">
        <v>0</v>
      </c>
      <c r="X3411">
        <v>-860.01</v>
      </c>
      <c r="Y3411">
        <v>0</v>
      </c>
      <c r="Z3411">
        <v>-1054.74</v>
      </c>
      <c r="AA3411">
        <v>0</v>
      </c>
    </row>
    <row r="3412" spans="1:27" ht="15" customHeight="1" x14ac:dyDescent="0.25">
      <c r="A3412" s="37" t="str">
        <f t="shared" si="159"/>
        <v>LEINSX5.5</v>
      </c>
      <c r="B3412" s="37">
        <f>VLOOKUP(L3412,Mapping!D:F,3,0)</f>
        <v>5.5</v>
      </c>
      <c r="C3412" s="37" t="str">
        <f>VLOOKUP(L3412,Mapping!D:G,4,0)</f>
        <v>Ignore</v>
      </c>
      <c r="D3412" s="38">
        <f t="shared" si="160"/>
        <v>-8.2290000000000003E-6</v>
      </c>
      <c r="E3412" s="38">
        <f t="shared" si="161"/>
        <v>-9.363E-6</v>
      </c>
      <c r="F3412" s="37">
        <f>VLOOKUP(L3412,Mapping!D:H,5,0)</f>
        <v>0</v>
      </c>
      <c r="G3412" t="s">
        <v>562</v>
      </c>
      <c r="H3412" t="s">
        <v>364</v>
      </c>
      <c r="I3412" t="s">
        <v>2654</v>
      </c>
      <c r="J3412">
        <v>460000</v>
      </c>
      <c r="K3412" t="s">
        <v>656</v>
      </c>
      <c r="L3412">
        <v>460144</v>
      </c>
      <c r="M3412">
        <v>0</v>
      </c>
      <c r="N3412" t="s">
        <v>734</v>
      </c>
      <c r="O3412" t="s">
        <v>565</v>
      </c>
      <c r="P3412">
        <v>-11.34</v>
      </c>
      <c r="Q3412">
        <v>0</v>
      </c>
      <c r="R3412">
        <v>-82.29</v>
      </c>
      <c r="S3412">
        <v>0</v>
      </c>
      <c r="T3412">
        <v>-93.63</v>
      </c>
      <c r="U3412">
        <v>0</v>
      </c>
      <c r="V3412">
        <v>-11.34</v>
      </c>
      <c r="W3412">
        <v>0</v>
      </c>
      <c r="X3412">
        <v>-82.29</v>
      </c>
      <c r="Y3412">
        <v>0</v>
      </c>
      <c r="Z3412">
        <v>-93.63</v>
      </c>
      <c r="AA3412">
        <v>0</v>
      </c>
    </row>
    <row r="3413" spans="1:27" ht="15" customHeight="1" x14ac:dyDescent="0.25">
      <c r="A3413" s="37" t="str">
        <f t="shared" si="159"/>
        <v>LEINSX5.3</v>
      </c>
      <c r="B3413" s="37">
        <f>VLOOKUP(L3413,Mapping!D:F,3,0)</f>
        <v>5.3</v>
      </c>
      <c r="C3413" s="37" t="str">
        <f>VLOOKUP(L3413,Mapping!D:G,4,0)</f>
        <v>Ignore</v>
      </c>
      <c r="D3413" s="38">
        <f t="shared" si="160"/>
        <v>-6.7057309999999995E-3</v>
      </c>
      <c r="E3413" s="38">
        <f t="shared" si="161"/>
        <v>-6.3936805999999999E-2</v>
      </c>
      <c r="F3413" s="37">
        <f>VLOOKUP(L3413,Mapping!D:H,5,0)</f>
        <v>0</v>
      </c>
      <c r="G3413" t="s">
        <v>562</v>
      </c>
      <c r="H3413" t="s">
        <v>364</v>
      </c>
      <c r="I3413" t="s">
        <v>2654</v>
      </c>
      <c r="J3413">
        <v>510000</v>
      </c>
      <c r="K3413" t="s">
        <v>659</v>
      </c>
      <c r="L3413">
        <v>511100</v>
      </c>
      <c r="M3413">
        <v>0</v>
      </c>
      <c r="N3413" t="s">
        <v>696</v>
      </c>
      <c r="O3413" t="s">
        <v>565</v>
      </c>
      <c r="P3413">
        <v>-572310.75</v>
      </c>
      <c r="Q3413">
        <v>0</v>
      </c>
      <c r="R3413">
        <v>-67057.31</v>
      </c>
      <c r="S3413">
        <v>0</v>
      </c>
      <c r="T3413">
        <v>-639368.06000000006</v>
      </c>
      <c r="U3413">
        <v>0</v>
      </c>
      <c r="V3413">
        <v>-572310.75</v>
      </c>
      <c r="W3413">
        <v>0</v>
      </c>
      <c r="X3413">
        <v>-67057.31</v>
      </c>
      <c r="Y3413">
        <v>0</v>
      </c>
      <c r="Z3413">
        <v>-639368.06000000006</v>
      </c>
      <c r="AA3413">
        <v>0</v>
      </c>
    </row>
    <row r="3414" spans="1:27" ht="15" customHeight="1" x14ac:dyDescent="0.25">
      <c r="A3414" s="37" t="str">
        <f t="shared" si="159"/>
        <v>LEINSXIgnore</v>
      </c>
      <c r="B3414" s="37" t="str">
        <f>VLOOKUP(L3414,Mapping!D:F,3,0)</f>
        <v>Ignore</v>
      </c>
      <c r="C3414" s="37" t="str">
        <f>VLOOKUP(L3414,Mapping!D:G,4,0)</f>
        <v>Mirror</v>
      </c>
      <c r="D3414" s="38">
        <f t="shared" si="160"/>
        <v>0</v>
      </c>
      <c r="E3414" s="38">
        <f t="shared" si="161"/>
        <v>-1.032975E-3</v>
      </c>
      <c r="F3414" s="37">
        <f>VLOOKUP(L3414,Mapping!D:H,5,0)</f>
        <v>0</v>
      </c>
      <c r="G3414" t="s">
        <v>562</v>
      </c>
      <c r="H3414" t="s">
        <v>364</v>
      </c>
      <c r="I3414" t="s">
        <v>2654</v>
      </c>
      <c r="J3414">
        <v>550000</v>
      </c>
      <c r="K3414" t="s">
        <v>666</v>
      </c>
      <c r="L3414">
        <v>553007</v>
      </c>
      <c r="M3414">
        <v>0</v>
      </c>
      <c r="N3414" t="s">
        <v>667</v>
      </c>
      <c r="O3414" t="s">
        <v>565</v>
      </c>
      <c r="P3414">
        <v>-10329.75</v>
      </c>
      <c r="Q3414">
        <v>0</v>
      </c>
      <c r="R3414">
        <v>0</v>
      </c>
      <c r="S3414">
        <v>0</v>
      </c>
      <c r="T3414">
        <v>-10329.75</v>
      </c>
      <c r="U3414">
        <v>0</v>
      </c>
      <c r="V3414">
        <v>-10329.75</v>
      </c>
      <c r="W3414">
        <v>0</v>
      </c>
      <c r="X3414">
        <v>0</v>
      </c>
      <c r="Y3414">
        <v>0</v>
      </c>
      <c r="Z3414">
        <v>-10329.75</v>
      </c>
      <c r="AA3414">
        <v>0</v>
      </c>
    </row>
    <row r="3415" spans="1:27" ht="15" customHeight="1" x14ac:dyDescent="0.25">
      <c r="A3415" s="37" t="str">
        <f t="shared" si="159"/>
        <v>LEINSXIgnore</v>
      </c>
      <c r="B3415" s="37" t="str">
        <f>VLOOKUP(L3415,Mapping!D:F,3,0)</f>
        <v>Ignore</v>
      </c>
      <c r="C3415" s="37" t="str">
        <f>VLOOKUP(L3415,Mapping!D:G,4,0)</f>
        <v>Mirror</v>
      </c>
      <c r="D3415" s="38">
        <f t="shared" si="160"/>
        <v>-2.148896E-3</v>
      </c>
      <c r="E3415" s="38">
        <f t="shared" si="161"/>
        <v>-3.6617160000000002E-3</v>
      </c>
      <c r="F3415" s="37">
        <f>VLOOKUP(L3415,Mapping!D:H,5,0)</f>
        <v>0</v>
      </c>
      <c r="G3415" t="s">
        <v>562</v>
      </c>
      <c r="H3415" t="s">
        <v>364</v>
      </c>
      <c r="I3415" t="s">
        <v>2654</v>
      </c>
      <c r="J3415">
        <v>550000</v>
      </c>
      <c r="K3415" t="s">
        <v>666</v>
      </c>
      <c r="L3415">
        <v>553020</v>
      </c>
      <c r="M3415">
        <v>0</v>
      </c>
      <c r="N3415" t="s">
        <v>1284</v>
      </c>
      <c r="O3415" t="s">
        <v>565</v>
      </c>
      <c r="P3415">
        <v>-15128.2</v>
      </c>
      <c r="Q3415">
        <v>0</v>
      </c>
      <c r="R3415">
        <v>-21488.959999999999</v>
      </c>
      <c r="S3415">
        <v>0</v>
      </c>
      <c r="T3415">
        <v>-36617.160000000003</v>
      </c>
      <c r="U3415">
        <v>0</v>
      </c>
      <c r="V3415">
        <v>-15128.2</v>
      </c>
      <c r="W3415">
        <v>0</v>
      </c>
      <c r="X3415">
        <v>-21488.959999999999</v>
      </c>
      <c r="Y3415">
        <v>0</v>
      </c>
      <c r="Z3415">
        <v>-36617.160000000003</v>
      </c>
      <c r="AA3415">
        <v>0</v>
      </c>
    </row>
    <row r="3416" spans="1:27" ht="15" customHeight="1" x14ac:dyDescent="0.25">
      <c r="A3416" s="37" t="str">
        <f t="shared" si="159"/>
        <v>LEINSXIgnore</v>
      </c>
      <c r="B3416" s="37" t="str">
        <f>VLOOKUP(L3416,Mapping!D:F,3,0)</f>
        <v>Ignore</v>
      </c>
      <c r="C3416" s="37" t="str">
        <f>VLOOKUP(L3416,Mapping!D:G,4,0)</f>
        <v>Mirror</v>
      </c>
      <c r="D3416" s="38">
        <f t="shared" si="160"/>
        <v>-2.3600000000000001E-3</v>
      </c>
      <c r="E3416" s="38">
        <f t="shared" si="161"/>
        <v>-2.3600000000000001E-3</v>
      </c>
      <c r="F3416" s="37">
        <f>VLOOKUP(L3416,Mapping!D:H,5,0)</f>
        <v>0</v>
      </c>
      <c r="G3416" t="s">
        <v>562</v>
      </c>
      <c r="H3416" t="s">
        <v>364</v>
      </c>
      <c r="I3416" t="s">
        <v>2654</v>
      </c>
      <c r="J3416">
        <v>550000</v>
      </c>
      <c r="K3416" t="s">
        <v>666</v>
      </c>
      <c r="L3416">
        <v>553105</v>
      </c>
      <c r="M3416">
        <v>0</v>
      </c>
      <c r="N3416" t="s">
        <v>668</v>
      </c>
      <c r="O3416" t="s">
        <v>565</v>
      </c>
      <c r="P3416">
        <v>0</v>
      </c>
      <c r="Q3416">
        <v>0</v>
      </c>
      <c r="R3416">
        <v>-23600</v>
      </c>
      <c r="S3416">
        <v>0</v>
      </c>
      <c r="T3416">
        <v>-23600</v>
      </c>
      <c r="U3416">
        <v>0</v>
      </c>
      <c r="V3416">
        <v>0</v>
      </c>
      <c r="W3416">
        <v>0</v>
      </c>
      <c r="X3416">
        <v>-23600</v>
      </c>
      <c r="Y3416">
        <v>0</v>
      </c>
      <c r="Z3416">
        <v>-23600</v>
      </c>
      <c r="AA3416">
        <v>0</v>
      </c>
    </row>
    <row r="3417" spans="1:27" ht="15" customHeight="1" x14ac:dyDescent="0.25">
      <c r="A3417" s="37" t="str">
        <f t="shared" si="159"/>
        <v>LEINSXIgnore</v>
      </c>
      <c r="B3417" s="37" t="str">
        <f>VLOOKUP(L3417,Mapping!D:F,3,0)</f>
        <v>Ignore</v>
      </c>
      <c r="C3417" s="37" t="str">
        <f>VLOOKUP(L3417,Mapping!D:G,4,0)</f>
        <v>Mirror</v>
      </c>
      <c r="D3417" s="38">
        <f t="shared" si="160"/>
        <v>-7.7929850000000005E-3</v>
      </c>
      <c r="E3417" s="38">
        <f t="shared" si="161"/>
        <v>-1.0290163E-2</v>
      </c>
      <c r="F3417" s="37">
        <f>VLOOKUP(L3417,Mapping!D:H,5,0)</f>
        <v>0</v>
      </c>
      <c r="G3417" t="s">
        <v>562</v>
      </c>
      <c r="H3417" t="s">
        <v>364</v>
      </c>
      <c r="I3417" t="s">
        <v>2654</v>
      </c>
      <c r="J3417">
        <v>550000</v>
      </c>
      <c r="K3417" t="s">
        <v>666</v>
      </c>
      <c r="L3417">
        <v>553107</v>
      </c>
      <c r="M3417">
        <v>0</v>
      </c>
      <c r="N3417" t="s">
        <v>669</v>
      </c>
      <c r="O3417" t="s">
        <v>565</v>
      </c>
      <c r="P3417">
        <v>-24971.78</v>
      </c>
      <c r="Q3417">
        <v>0</v>
      </c>
      <c r="R3417">
        <v>-77929.850000000006</v>
      </c>
      <c r="S3417">
        <v>0</v>
      </c>
      <c r="T3417">
        <v>-102901.63</v>
      </c>
      <c r="U3417">
        <v>0</v>
      </c>
      <c r="V3417">
        <v>-24971.78</v>
      </c>
      <c r="W3417">
        <v>0</v>
      </c>
      <c r="X3417">
        <v>-77929.850000000006</v>
      </c>
      <c r="Y3417">
        <v>0</v>
      </c>
      <c r="Z3417">
        <v>-102901.63</v>
      </c>
      <c r="AA3417">
        <v>0</v>
      </c>
    </row>
    <row r="3418" spans="1:27" ht="15" customHeight="1" x14ac:dyDescent="0.25">
      <c r="A3418" s="37" t="str">
        <f t="shared" si="159"/>
        <v>LEINSXIgnore</v>
      </c>
      <c r="B3418" s="37" t="str">
        <f>VLOOKUP(L3418,Mapping!D:F,3,0)</f>
        <v>Ignore</v>
      </c>
      <c r="C3418" s="37" t="str">
        <f>VLOOKUP(L3418,Mapping!D:G,4,0)</f>
        <v>Mirror</v>
      </c>
      <c r="D3418" s="38">
        <f t="shared" si="160"/>
        <v>7.4976106000000001E-2</v>
      </c>
      <c r="E3418" s="38">
        <f t="shared" si="161"/>
        <v>9.4434841000000005E-2</v>
      </c>
      <c r="F3418" s="37">
        <f>VLOOKUP(L3418,Mapping!D:H,5,0)</f>
        <v>0</v>
      </c>
      <c r="G3418" t="s">
        <v>562</v>
      </c>
      <c r="H3418" t="s">
        <v>364</v>
      </c>
      <c r="I3418" t="s">
        <v>2654</v>
      </c>
      <c r="J3418">
        <v>550000</v>
      </c>
      <c r="K3418" t="s">
        <v>666</v>
      </c>
      <c r="L3418">
        <v>553111</v>
      </c>
      <c r="M3418">
        <v>0</v>
      </c>
      <c r="N3418" t="s">
        <v>670</v>
      </c>
      <c r="O3418" t="s">
        <v>565</v>
      </c>
      <c r="P3418">
        <v>0</v>
      </c>
      <c r="Q3418">
        <v>194587.35</v>
      </c>
      <c r="R3418">
        <v>0</v>
      </c>
      <c r="S3418">
        <v>749761.06</v>
      </c>
      <c r="T3418">
        <v>0</v>
      </c>
      <c r="U3418">
        <v>944348.41</v>
      </c>
      <c r="V3418">
        <v>0</v>
      </c>
      <c r="W3418">
        <v>194587.35</v>
      </c>
      <c r="X3418">
        <v>0</v>
      </c>
      <c r="Y3418">
        <v>749761.06</v>
      </c>
      <c r="Z3418">
        <v>0</v>
      </c>
      <c r="AA3418">
        <v>944348.41</v>
      </c>
    </row>
    <row r="3419" spans="1:27" ht="15" customHeight="1" x14ac:dyDescent="0.25">
      <c r="A3419" s="37" t="str">
        <f t="shared" si="159"/>
        <v>LEINSXIgnore</v>
      </c>
      <c r="B3419" s="37" t="str">
        <f>VLOOKUP(L3419,Mapping!D:F,3,0)</f>
        <v>Ignore</v>
      </c>
      <c r="C3419" s="37" t="str">
        <f>VLOOKUP(L3419,Mapping!D:G,4,0)</f>
        <v>Mirror</v>
      </c>
      <c r="D3419" s="38">
        <f t="shared" si="160"/>
        <v>-7.1204899999999997E-4</v>
      </c>
      <c r="E3419" s="38">
        <f t="shared" si="161"/>
        <v>-1.0617290000000002E-3</v>
      </c>
      <c r="F3419" s="37">
        <f>VLOOKUP(L3419,Mapping!D:H,5,0)</f>
        <v>0</v>
      </c>
      <c r="G3419" t="s">
        <v>562</v>
      </c>
      <c r="H3419" t="s">
        <v>364</v>
      </c>
      <c r="I3419" t="s">
        <v>2654</v>
      </c>
      <c r="J3419">
        <v>550000</v>
      </c>
      <c r="K3419" t="s">
        <v>666</v>
      </c>
      <c r="L3419">
        <v>553117</v>
      </c>
      <c r="M3419">
        <v>0</v>
      </c>
      <c r="N3419" t="s">
        <v>1285</v>
      </c>
      <c r="O3419" t="s">
        <v>565</v>
      </c>
      <c r="P3419">
        <v>-3496.8</v>
      </c>
      <c r="Q3419">
        <v>0</v>
      </c>
      <c r="R3419">
        <v>-7120.49</v>
      </c>
      <c r="S3419">
        <v>0</v>
      </c>
      <c r="T3419">
        <v>-10617.29</v>
      </c>
      <c r="U3419">
        <v>0</v>
      </c>
      <c r="V3419">
        <v>-3496.8</v>
      </c>
      <c r="W3419">
        <v>0</v>
      </c>
      <c r="X3419">
        <v>-7120.49</v>
      </c>
      <c r="Y3419">
        <v>0</v>
      </c>
      <c r="Z3419">
        <v>-10617.29</v>
      </c>
      <c r="AA3419">
        <v>0</v>
      </c>
    </row>
    <row r="3420" spans="1:27" ht="15" customHeight="1" x14ac:dyDescent="0.25">
      <c r="A3420" s="37" t="str">
        <f t="shared" si="159"/>
        <v>LEINSX6.1a</v>
      </c>
      <c r="B3420" s="37" t="str">
        <f>VLOOKUP(L3420,Mapping!D:F,3,0)</f>
        <v>6.1a</v>
      </c>
      <c r="C3420" s="37" t="str">
        <f>VLOOKUP(L3420,Mapping!D:G,4,0)</f>
        <v>Accrual</v>
      </c>
      <c r="D3420" s="38">
        <f t="shared" si="160"/>
        <v>-8.6768000000000001E-3</v>
      </c>
      <c r="E3420" s="38">
        <f t="shared" si="161"/>
        <v>-2.20027E-2</v>
      </c>
      <c r="F3420" s="37">
        <f>VLOOKUP(L3420,Mapping!D:H,5,0)</f>
        <v>0</v>
      </c>
      <c r="G3420" t="s">
        <v>562</v>
      </c>
      <c r="H3420" t="s">
        <v>364</v>
      </c>
      <c r="I3420" t="s">
        <v>2654</v>
      </c>
      <c r="J3420">
        <v>550000</v>
      </c>
      <c r="K3420" t="s">
        <v>666</v>
      </c>
      <c r="L3420">
        <v>553128</v>
      </c>
      <c r="M3420">
        <v>0</v>
      </c>
      <c r="N3420" t="s">
        <v>831</v>
      </c>
      <c r="O3420" t="s">
        <v>565</v>
      </c>
      <c r="P3420">
        <v>-133259</v>
      </c>
      <c r="Q3420">
        <v>0</v>
      </c>
      <c r="R3420">
        <v>-86768</v>
      </c>
      <c r="S3420">
        <v>0</v>
      </c>
      <c r="T3420">
        <v>-220027</v>
      </c>
      <c r="U3420">
        <v>0</v>
      </c>
      <c r="V3420">
        <v>-133259</v>
      </c>
      <c r="W3420">
        <v>0</v>
      </c>
      <c r="X3420">
        <v>-86768</v>
      </c>
      <c r="Y3420">
        <v>0</v>
      </c>
      <c r="Z3420">
        <v>-220027</v>
      </c>
      <c r="AA3420">
        <v>0</v>
      </c>
    </row>
    <row r="3421" spans="1:27" ht="15" customHeight="1" x14ac:dyDescent="0.25">
      <c r="A3421" s="37" t="str">
        <f t="shared" si="159"/>
        <v>LEINSX6.1a</v>
      </c>
      <c r="B3421" s="37" t="str">
        <f>VLOOKUP(L3421,Mapping!D:F,3,0)</f>
        <v>6.1a</v>
      </c>
      <c r="C3421" s="37" t="str">
        <f>VLOOKUP(L3421,Mapping!D:G,4,0)</f>
        <v>Accrual</v>
      </c>
      <c r="D3421" s="38">
        <f t="shared" si="160"/>
        <v>-2.1161999999999999E-3</v>
      </c>
      <c r="E3421" s="38">
        <f t="shared" si="161"/>
        <v>-5.7388999999999999E-3</v>
      </c>
      <c r="F3421" s="37">
        <f>VLOOKUP(L3421,Mapping!D:H,5,0)</f>
        <v>0</v>
      </c>
      <c r="G3421" t="s">
        <v>562</v>
      </c>
      <c r="H3421" t="s">
        <v>364</v>
      </c>
      <c r="I3421" t="s">
        <v>2654</v>
      </c>
      <c r="J3421">
        <v>550000</v>
      </c>
      <c r="K3421" t="s">
        <v>666</v>
      </c>
      <c r="L3421">
        <v>553130</v>
      </c>
      <c r="M3421">
        <v>0</v>
      </c>
      <c r="N3421" t="s">
        <v>2254</v>
      </c>
      <c r="O3421" t="s">
        <v>565</v>
      </c>
      <c r="P3421">
        <v>-36227</v>
      </c>
      <c r="Q3421">
        <v>0</v>
      </c>
      <c r="R3421">
        <v>-21162</v>
      </c>
      <c r="S3421">
        <v>0</v>
      </c>
      <c r="T3421">
        <v>-57389</v>
      </c>
      <c r="U3421">
        <v>0</v>
      </c>
      <c r="V3421">
        <v>-36227</v>
      </c>
      <c r="W3421">
        <v>0</v>
      </c>
      <c r="X3421">
        <v>-21162</v>
      </c>
      <c r="Y3421">
        <v>0</v>
      </c>
      <c r="Z3421">
        <v>-57389</v>
      </c>
      <c r="AA3421">
        <v>0</v>
      </c>
    </row>
    <row r="3422" spans="1:27" ht="15" customHeight="1" x14ac:dyDescent="0.25">
      <c r="A3422" s="37" t="str">
        <f t="shared" si="159"/>
        <v>LEINSX6.3</v>
      </c>
      <c r="B3422" s="37">
        <f>VLOOKUP(L3422,Mapping!D:F,3,0)</f>
        <v>6.3</v>
      </c>
      <c r="C3422" s="37" t="str">
        <f>VLOOKUP(L3422,Mapping!D:G,4,0)</f>
        <v>Mirror</v>
      </c>
      <c r="D3422" s="38">
        <f t="shared" si="160"/>
        <v>-7.9847100000000003E-4</v>
      </c>
      <c r="E3422" s="38">
        <f t="shared" si="161"/>
        <v>-1.4148839999999999E-3</v>
      </c>
      <c r="F3422" s="37">
        <f>VLOOKUP(L3422,Mapping!D:H,5,0)</f>
        <v>0</v>
      </c>
      <c r="G3422" t="s">
        <v>562</v>
      </c>
      <c r="H3422" t="s">
        <v>364</v>
      </c>
      <c r="I3422" t="s">
        <v>2654</v>
      </c>
      <c r="J3422">
        <v>550000</v>
      </c>
      <c r="K3422" t="s">
        <v>666</v>
      </c>
      <c r="L3422">
        <v>553131</v>
      </c>
      <c r="M3422">
        <v>0</v>
      </c>
      <c r="N3422" t="s">
        <v>671</v>
      </c>
      <c r="O3422" t="s">
        <v>565</v>
      </c>
      <c r="P3422">
        <v>-6164.13</v>
      </c>
      <c r="Q3422">
        <v>0</v>
      </c>
      <c r="R3422">
        <v>-7984.71</v>
      </c>
      <c r="S3422">
        <v>0</v>
      </c>
      <c r="T3422">
        <v>-14148.84</v>
      </c>
      <c r="U3422">
        <v>0</v>
      </c>
      <c r="V3422">
        <v>-6164.13</v>
      </c>
      <c r="W3422">
        <v>0</v>
      </c>
      <c r="X3422">
        <v>-7984.71</v>
      </c>
      <c r="Y3422">
        <v>0</v>
      </c>
      <c r="Z3422">
        <v>-14148.84</v>
      </c>
      <c r="AA3422">
        <v>0</v>
      </c>
    </row>
    <row r="3423" spans="1:27" ht="15" customHeight="1" x14ac:dyDescent="0.25">
      <c r="A3423" s="37" t="str">
        <f t="shared" si="159"/>
        <v>LEINSXIgnore</v>
      </c>
      <c r="B3423" s="37" t="str">
        <f>VLOOKUP(L3423,Mapping!D:F,3,0)</f>
        <v>Ignore</v>
      </c>
      <c r="C3423" s="37" t="str">
        <f>VLOOKUP(L3423,Mapping!D:G,4,0)</f>
        <v>Mirror</v>
      </c>
      <c r="D3423" s="38">
        <f t="shared" si="160"/>
        <v>-2.8423499999999998E-4</v>
      </c>
      <c r="E3423" s="38">
        <f t="shared" si="161"/>
        <v>-3.5612699999999997E-4</v>
      </c>
      <c r="F3423" s="37">
        <f>VLOOKUP(L3423,Mapping!D:H,5,0)</f>
        <v>0</v>
      </c>
      <c r="G3423" t="s">
        <v>562</v>
      </c>
      <c r="H3423" t="s">
        <v>364</v>
      </c>
      <c r="I3423" t="s">
        <v>2654</v>
      </c>
      <c r="J3423">
        <v>550000</v>
      </c>
      <c r="K3423" t="s">
        <v>666</v>
      </c>
      <c r="L3423">
        <v>553141</v>
      </c>
      <c r="M3423">
        <v>0</v>
      </c>
      <c r="N3423" t="s">
        <v>672</v>
      </c>
      <c r="O3423" t="s">
        <v>565</v>
      </c>
      <c r="P3423">
        <v>-718.92</v>
      </c>
      <c r="Q3423">
        <v>0</v>
      </c>
      <c r="R3423">
        <v>-2842.35</v>
      </c>
      <c r="S3423">
        <v>0</v>
      </c>
      <c r="T3423">
        <v>-3561.27</v>
      </c>
      <c r="U3423">
        <v>0</v>
      </c>
      <c r="V3423">
        <v>-718.92</v>
      </c>
      <c r="W3423">
        <v>0</v>
      </c>
      <c r="X3423">
        <v>-2842.35</v>
      </c>
      <c r="Y3423">
        <v>0</v>
      </c>
      <c r="Z3423">
        <v>-3561.27</v>
      </c>
      <c r="AA3423">
        <v>0</v>
      </c>
    </row>
    <row r="3424" spans="1:27" ht="15" customHeight="1" x14ac:dyDescent="0.25">
      <c r="A3424" s="37" t="str">
        <f t="shared" si="159"/>
        <v>LEINSXIgnore</v>
      </c>
      <c r="B3424" s="37" t="str">
        <f>VLOOKUP(L3424,Mapping!D:F,3,0)</f>
        <v>Ignore</v>
      </c>
      <c r="C3424" s="37" t="str">
        <f>VLOOKUP(L3424,Mapping!D:G,4,0)</f>
        <v>Mirror</v>
      </c>
      <c r="D3424" s="38">
        <f t="shared" si="160"/>
        <v>-2.2155119999999998E-3</v>
      </c>
      <c r="E3424" s="38">
        <f t="shared" si="161"/>
        <v>-2.9180500000000002E-3</v>
      </c>
      <c r="F3424" s="37">
        <f>VLOOKUP(L3424,Mapping!D:H,5,0)</f>
        <v>0</v>
      </c>
      <c r="G3424" t="s">
        <v>562</v>
      </c>
      <c r="H3424" t="s">
        <v>364</v>
      </c>
      <c r="I3424" t="s">
        <v>2654</v>
      </c>
      <c r="J3424">
        <v>550000</v>
      </c>
      <c r="K3424" t="s">
        <v>666</v>
      </c>
      <c r="L3424">
        <v>553147</v>
      </c>
      <c r="M3424">
        <v>0</v>
      </c>
      <c r="N3424" t="s">
        <v>951</v>
      </c>
      <c r="O3424" t="s">
        <v>565</v>
      </c>
      <c r="P3424">
        <v>-7025.38</v>
      </c>
      <c r="Q3424">
        <v>0</v>
      </c>
      <c r="R3424">
        <v>-22155.119999999999</v>
      </c>
      <c r="S3424">
        <v>0</v>
      </c>
      <c r="T3424">
        <v>-29180.5</v>
      </c>
      <c r="U3424">
        <v>0</v>
      </c>
      <c r="V3424">
        <v>-7025.38</v>
      </c>
      <c r="W3424">
        <v>0</v>
      </c>
      <c r="X3424">
        <v>-22155.119999999999</v>
      </c>
      <c r="Y3424">
        <v>0</v>
      </c>
      <c r="Z3424">
        <v>-29180.5</v>
      </c>
      <c r="AA3424">
        <v>0</v>
      </c>
    </row>
    <row r="3425" spans="1:27" ht="15" customHeight="1" x14ac:dyDescent="0.25">
      <c r="A3425" s="37" t="str">
        <f t="shared" si="159"/>
        <v>LEINSX6.1a</v>
      </c>
      <c r="B3425" s="37" t="str">
        <f>VLOOKUP(L3425,Mapping!D:F,3,0)</f>
        <v>6.1a</v>
      </c>
      <c r="C3425" s="37" t="str">
        <f>VLOOKUP(L3425,Mapping!D:G,4,0)</f>
        <v>Accrual</v>
      </c>
      <c r="D3425" s="38">
        <f t="shared" si="160"/>
        <v>-1.969518E-3</v>
      </c>
      <c r="E3425" s="38">
        <f t="shared" si="161"/>
        <v>-4.0351079999999999E-3</v>
      </c>
      <c r="F3425" s="37">
        <f>VLOOKUP(L3425,Mapping!D:H,5,0)</f>
        <v>0</v>
      </c>
      <c r="G3425" t="s">
        <v>562</v>
      </c>
      <c r="H3425" t="s">
        <v>364</v>
      </c>
      <c r="I3425" t="s">
        <v>2654</v>
      </c>
      <c r="J3425">
        <v>550000</v>
      </c>
      <c r="K3425" t="s">
        <v>666</v>
      </c>
      <c r="L3425">
        <v>553171</v>
      </c>
      <c r="M3425">
        <v>0</v>
      </c>
      <c r="N3425" t="s">
        <v>673</v>
      </c>
      <c r="O3425" t="s">
        <v>565</v>
      </c>
      <c r="P3425">
        <v>-20655.900000000001</v>
      </c>
      <c r="Q3425">
        <v>0</v>
      </c>
      <c r="R3425">
        <v>-19695.18</v>
      </c>
      <c r="S3425">
        <v>0</v>
      </c>
      <c r="T3425">
        <v>-40351.08</v>
      </c>
      <c r="U3425">
        <v>0</v>
      </c>
      <c r="V3425">
        <v>-20655.900000000001</v>
      </c>
      <c r="W3425">
        <v>0</v>
      </c>
      <c r="X3425">
        <v>-19695.18</v>
      </c>
      <c r="Y3425">
        <v>0</v>
      </c>
      <c r="Z3425">
        <v>-40351.08</v>
      </c>
      <c r="AA3425">
        <v>0</v>
      </c>
    </row>
    <row r="3426" spans="1:27" ht="15" customHeight="1" x14ac:dyDescent="0.25">
      <c r="A3426" s="37" t="str">
        <f t="shared" si="159"/>
        <v>LEINSX6.1a</v>
      </c>
      <c r="B3426" s="37" t="str">
        <f>VLOOKUP(L3426,Mapping!D:F,3,0)</f>
        <v>6.1a</v>
      </c>
      <c r="C3426" s="37" t="str">
        <f>VLOOKUP(L3426,Mapping!D:G,4,0)</f>
        <v>Accrual</v>
      </c>
      <c r="D3426" s="38">
        <f t="shared" si="160"/>
        <v>-1.4399999999999999E-5</v>
      </c>
      <c r="E3426" s="38">
        <f t="shared" si="161"/>
        <v>-2.6263999999999998E-5</v>
      </c>
      <c r="F3426" s="37">
        <f>VLOOKUP(L3426,Mapping!D:H,5,0)</f>
        <v>0</v>
      </c>
      <c r="G3426" t="s">
        <v>562</v>
      </c>
      <c r="H3426" t="s">
        <v>364</v>
      </c>
      <c r="I3426" t="s">
        <v>2654</v>
      </c>
      <c r="J3426">
        <v>550000</v>
      </c>
      <c r="K3426" t="s">
        <v>666</v>
      </c>
      <c r="L3426">
        <v>553176</v>
      </c>
      <c r="M3426">
        <v>0</v>
      </c>
      <c r="N3426" t="s">
        <v>674</v>
      </c>
      <c r="O3426" t="s">
        <v>565</v>
      </c>
      <c r="P3426">
        <v>-118.64</v>
      </c>
      <c r="Q3426">
        <v>0</v>
      </c>
      <c r="R3426">
        <v>-144</v>
      </c>
      <c r="S3426">
        <v>0</v>
      </c>
      <c r="T3426">
        <v>-262.64</v>
      </c>
      <c r="U3426">
        <v>0</v>
      </c>
      <c r="V3426">
        <v>-118.64</v>
      </c>
      <c r="W3426">
        <v>0</v>
      </c>
      <c r="X3426">
        <v>-144</v>
      </c>
      <c r="Y3426">
        <v>0</v>
      </c>
      <c r="Z3426">
        <v>-262.64</v>
      </c>
      <c r="AA3426">
        <v>0</v>
      </c>
    </row>
    <row r="3427" spans="1:27" ht="15" customHeight="1" x14ac:dyDescent="0.25">
      <c r="A3427" s="37" t="str">
        <f t="shared" si="159"/>
        <v>LEINSXIgnore</v>
      </c>
      <c r="B3427" s="37" t="str">
        <f>VLOOKUP(L3427,Mapping!D:F,3,0)</f>
        <v>Ignore</v>
      </c>
      <c r="C3427" s="37" t="str">
        <f>VLOOKUP(L3427,Mapping!D:G,4,0)</f>
        <v>Mirror</v>
      </c>
      <c r="D3427" s="38">
        <f t="shared" si="160"/>
        <v>-2.5759489999999999E-2</v>
      </c>
      <c r="E3427" s="38">
        <f t="shared" si="161"/>
        <v>-3.4277369000000002E-2</v>
      </c>
      <c r="F3427" s="37">
        <f>VLOOKUP(L3427,Mapping!D:H,5,0)</f>
        <v>0</v>
      </c>
      <c r="G3427" t="s">
        <v>562</v>
      </c>
      <c r="H3427" t="s">
        <v>364</v>
      </c>
      <c r="I3427" t="s">
        <v>2654</v>
      </c>
      <c r="J3427">
        <v>550000</v>
      </c>
      <c r="K3427" t="s">
        <v>666</v>
      </c>
      <c r="L3427">
        <v>553180</v>
      </c>
      <c r="M3427">
        <v>0</v>
      </c>
      <c r="N3427" t="s">
        <v>675</v>
      </c>
      <c r="O3427" t="s">
        <v>565</v>
      </c>
      <c r="P3427">
        <v>-85178.79</v>
      </c>
      <c r="Q3427">
        <v>0</v>
      </c>
      <c r="R3427">
        <v>-257594.9</v>
      </c>
      <c r="S3427">
        <v>0</v>
      </c>
      <c r="T3427">
        <v>-342773.69</v>
      </c>
      <c r="U3427">
        <v>0</v>
      </c>
      <c r="V3427">
        <v>-85178.79</v>
      </c>
      <c r="W3427">
        <v>0</v>
      </c>
      <c r="X3427">
        <v>-257594.9</v>
      </c>
      <c r="Y3427">
        <v>0</v>
      </c>
      <c r="Z3427">
        <v>-342773.69</v>
      </c>
      <c r="AA3427">
        <v>0</v>
      </c>
    </row>
    <row r="3428" spans="1:27" ht="15" customHeight="1" x14ac:dyDescent="0.25">
      <c r="A3428" s="37" t="str">
        <f t="shared" si="159"/>
        <v>LEINSX6.1a</v>
      </c>
      <c r="B3428" s="37" t="str">
        <f>VLOOKUP(L3428,Mapping!D:F,3,0)</f>
        <v>6.1a</v>
      </c>
      <c r="C3428" s="37" t="str">
        <f>VLOOKUP(L3428,Mapping!D:G,4,0)</f>
        <v>Accrual</v>
      </c>
      <c r="D3428" s="38">
        <f t="shared" si="160"/>
        <v>-7.8476232999999992E-2</v>
      </c>
      <c r="E3428" s="38">
        <f t="shared" si="161"/>
        <v>-0.156966149</v>
      </c>
      <c r="F3428" s="37">
        <f>VLOOKUP(L3428,Mapping!D:H,5,0)</f>
        <v>0</v>
      </c>
      <c r="G3428" t="s">
        <v>562</v>
      </c>
      <c r="H3428" t="s">
        <v>364</v>
      </c>
      <c r="I3428" t="s">
        <v>2654</v>
      </c>
      <c r="J3428">
        <v>550000</v>
      </c>
      <c r="K3428" t="s">
        <v>666</v>
      </c>
      <c r="L3428">
        <v>553190</v>
      </c>
      <c r="M3428">
        <v>0</v>
      </c>
      <c r="N3428" t="s">
        <v>676</v>
      </c>
      <c r="O3428" t="s">
        <v>565</v>
      </c>
      <c r="P3428">
        <v>-784899.16</v>
      </c>
      <c r="Q3428">
        <v>0</v>
      </c>
      <c r="R3428">
        <v>-784762.33</v>
      </c>
      <c r="S3428">
        <v>0</v>
      </c>
      <c r="T3428">
        <v>-1569661.49</v>
      </c>
      <c r="U3428">
        <v>0</v>
      </c>
      <c r="V3428">
        <v>-784899.16</v>
      </c>
      <c r="W3428">
        <v>0</v>
      </c>
      <c r="X3428">
        <v>-784762.33</v>
      </c>
      <c r="Y3428">
        <v>0</v>
      </c>
      <c r="Z3428">
        <v>-1569661.49</v>
      </c>
      <c r="AA3428">
        <v>0</v>
      </c>
    </row>
    <row r="3429" spans="1:27" ht="15" customHeight="1" x14ac:dyDescent="0.25">
      <c r="A3429" s="37" t="str">
        <f t="shared" si="159"/>
        <v>LEINSX6.1</v>
      </c>
      <c r="B3429" s="37">
        <f>VLOOKUP(L3429,Mapping!D:F,3,0)</f>
        <v>6.1</v>
      </c>
      <c r="C3429" s="37" t="str">
        <f>VLOOKUP(L3429,Mapping!D:G,4,0)</f>
        <v>Accrual</v>
      </c>
      <c r="D3429" s="38">
        <f t="shared" si="160"/>
        <v>-9.2519169999999998E-2</v>
      </c>
      <c r="E3429" s="38">
        <f t="shared" si="161"/>
        <v>-0.18877524900000001</v>
      </c>
      <c r="F3429" s="37">
        <f>VLOOKUP(L3429,Mapping!D:H,5,0)</f>
        <v>0</v>
      </c>
      <c r="G3429" t="s">
        <v>562</v>
      </c>
      <c r="H3429" t="s">
        <v>364</v>
      </c>
      <c r="I3429" t="s">
        <v>2654</v>
      </c>
      <c r="J3429">
        <v>550000</v>
      </c>
      <c r="K3429" t="s">
        <v>666</v>
      </c>
      <c r="L3429">
        <v>553202</v>
      </c>
      <c r="M3429">
        <v>0</v>
      </c>
      <c r="N3429" t="s">
        <v>678</v>
      </c>
      <c r="O3429" t="s">
        <v>565</v>
      </c>
      <c r="P3429">
        <v>-962560.79</v>
      </c>
      <c r="Q3429">
        <v>0</v>
      </c>
      <c r="R3429">
        <v>-925191.7</v>
      </c>
      <c r="S3429">
        <v>0</v>
      </c>
      <c r="T3429">
        <v>-1887752.49</v>
      </c>
      <c r="U3429">
        <v>0</v>
      </c>
      <c r="V3429">
        <v>-962560.79</v>
      </c>
      <c r="W3429">
        <v>0</v>
      </c>
      <c r="X3429">
        <v>-925191.7</v>
      </c>
      <c r="Y3429">
        <v>0</v>
      </c>
      <c r="Z3429">
        <v>-1887752.49</v>
      </c>
      <c r="AA3429">
        <v>0</v>
      </c>
    </row>
    <row r="3430" spans="1:27" ht="15" customHeight="1" x14ac:dyDescent="0.25">
      <c r="A3430" s="37" t="str">
        <f t="shared" si="159"/>
        <v>LEINSX6.1</v>
      </c>
      <c r="B3430" s="37">
        <f>VLOOKUP(L3430,Mapping!D:F,3,0)</f>
        <v>6.1</v>
      </c>
      <c r="C3430" s="37" t="str">
        <f>VLOOKUP(L3430,Mapping!D:G,4,0)</f>
        <v>Accrual</v>
      </c>
      <c r="D3430" s="38">
        <f t="shared" si="160"/>
        <v>5.0734570999999999E-2</v>
      </c>
      <c r="E3430" s="38">
        <f t="shared" si="161"/>
        <v>8.6619739000000001E-2</v>
      </c>
      <c r="F3430" s="37">
        <f>VLOOKUP(L3430,Mapping!D:H,5,0)</f>
        <v>0</v>
      </c>
      <c r="G3430" t="s">
        <v>562</v>
      </c>
      <c r="H3430" t="s">
        <v>364</v>
      </c>
      <c r="I3430" t="s">
        <v>2654</v>
      </c>
      <c r="J3430">
        <v>550000</v>
      </c>
      <c r="K3430" t="s">
        <v>666</v>
      </c>
      <c r="L3430">
        <v>553208</v>
      </c>
      <c r="M3430">
        <v>0</v>
      </c>
      <c r="N3430" t="s">
        <v>679</v>
      </c>
      <c r="O3430" t="s">
        <v>565</v>
      </c>
      <c r="P3430">
        <v>0</v>
      </c>
      <c r="Q3430">
        <v>358851.68</v>
      </c>
      <c r="R3430">
        <v>0</v>
      </c>
      <c r="S3430">
        <v>507345.71</v>
      </c>
      <c r="T3430">
        <v>0</v>
      </c>
      <c r="U3430">
        <v>866197.39</v>
      </c>
      <c r="V3430">
        <v>0</v>
      </c>
      <c r="W3430">
        <v>358851.68</v>
      </c>
      <c r="X3430">
        <v>0</v>
      </c>
      <c r="Y3430">
        <v>507345.71</v>
      </c>
      <c r="Z3430">
        <v>0</v>
      </c>
      <c r="AA3430">
        <v>866197.39</v>
      </c>
    </row>
    <row r="3431" spans="1:27" ht="15" customHeight="1" x14ac:dyDescent="0.25">
      <c r="A3431" s="37" t="str">
        <f t="shared" si="159"/>
        <v>LEINSXIgnore</v>
      </c>
      <c r="B3431" s="37" t="str">
        <f>VLOOKUP(L3431,Mapping!D:F,3,0)</f>
        <v>Ignore</v>
      </c>
      <c r="C3431" s="37" t="str">
        <f>VLOOKUP(L3431,Mapping!D:G,4,0)</f>
        <v>Mirror</v>
      </c>
      <c r="D3431" s="38">
        <f t="shared" si="160"/>
        <v>-1.1800000000000001E-3</v>
      </c>
      <c r="E3431" s="38">
        <f t="shared" si="161"/>
        <v>-1.1800000000000001E-3</v>
      </c>
      <c r="F3431" s="37">
        <f>VLOOKUP(L3431,Mapping!D:H,5,0)</f>
        <v>0</v>
      </c>
      <c r="G3431" t="s">
        <v>562</v>
      </c>
      <c r="H3431" t="s">
        <v>364</v>
      </c>
      <c r="I3431" t="s">
        <v>2654</v>
      </c>
      <c r="J3431">
        <v>550000</v>
      </c>
      <c r="K3431" t="s">
        <v>666</v>
      </c>
      <c r="L3431">
        <v>553213</v>
      </c>
      <c r="M3431">
        <v>0</v>
      </c>
      <c r="N3431" t="s">
        <v>680</v>
      </c>
      <c r="O3431" t="s">
        <v>565</v>
      </c>
      <c r="P3431">
        <v>0</v>
      </c>
      <c r="Q3431">
        <v>0</v>
      </c>
      <c r="R3431">
        <v>-11800</v>
      </c>
      <c r="S3431">
        <v>0</v>
      </c>
      <c r="T3431">
        <v>-11800</v>
      </c>
      <c r="U3431">
        <v>0</v>
      </c>
      <c r="V3431">
        <v>0</v>
      </c>
      <c r="W3431">
        <v>0</v>
      </c>
      <c r="X3431">
        <v>-11800</v>
      </c>
      <c r="Y3431">
        <v>0</v>
      </c>
      <c r="Z3431">
        <v>-11800</v>
      </c>
      <c r="AA3431">
        <v>0</v>
      </c>
    </row>
    <row r="3432" spans="1:27" ht="15" customHeight="1" x14ac:dyDescent="0.25">
      <c r="A3432" s="37" t="str">
        <f t="shared" si="159"/>
        <v>LEINSXIgnore</v>
      </c>
      <c r="B3432" s="37" t="str">
        <f>VLOOKUP(L3432,Mapping!D:F,3,0)</f>
        <v>Ignore</v>
      </c>
      <c r="C3432" s="37" t="str">
        <f>VLOOKUP(L3432,Mapping!D:G,4,0)</f>
        <v>Mirror</v>
      </c>
      <c r="D3432" s="38">
        <f t="shared" si="160"/>
        <v>-1.298827E-3</v>
      </c>
      <c r="E3432" s="38">
        <f t="shared" si="161"/>
        <v>-2.446775E-3</v>
      </c>
      <c r="F3432" s="37">
        <f>VLOOKUP(L3432,Mapping!D:H,5,0)</f>
        <v>0</v>
      </c>
      <c r="G3432" t="s">
        <v>562</v>
      </c>
      <c r="H3432" t="s">
        <v>364</v>
      </c>
      <c r="I3432" t="s">
        <v>2654</v>
      </c>
      <c r="J3432">
        <v>550000</v>
      </c>
      <c r="K3432" t="s">
        <v>666</v>
      </c>
      <c r="L3432">
        <v>553219</v>
      </c>
      <c r="M3432">
        <v>0</v>
      </c>
      <c r="N3432" t="s">
        <v>865</v>
      </c>
      <c r="O3432" t="s">
        <v>565</v>
      </c>
      <c r="P3432">
        <v>-11479.48</v>
      </c>
      <c r="Q3432">
        <v>0</v>
      </c>
      <c r="R3432">
        <v>-12988.27</v>
      </c>
      <c r="S3432">
        <v>0</v>
      </c>
      <c r="T3432">
        <v>-24467.75</v>
      </c>
      <c r="U3432">
        <v>0</v>
      </c>
      <c r="V3432">
        <v>-11479.48</v>
      </c>
      <c r="W3432">
        <v>0</v>
      </c>
      <c r="X3432">
        <v>-12988.27</v>
      </c>
      <c r="Y3432">
        <v>0</v>
      </c>
      <c r="Z3432">
        <v>-24467.75</v>
      </c>
      <c r="AA3432">
        <v>0</v>
      </c>
    </row>
    <row r="3433" spans="1:27" ht="15" customHeight="1" x14ac:dyDescent="0.25">
      <c r="A3433" s="37" t="str">
        <f t="shared" si="159"/>
        <v>LEINSXIgnore</v>
      </c>
      <c r="B3433" s="37" t="str">
        <f>VLOOKUP(L3433,Mapping!D:F,3,0)</f>
        <v>Ignore</v>
      </c>
      <c r="C3433" s="37" t="str">
        <f>VLOOKUP(L3433,Mapping!D:G,4,0)</f>
        <v>Mirror</v>
      </c>
      <c r="D3433" s="38">
        <f t="shared" si="160"/>
        <v>-2.3599999999999999E-2</v>
      </c>
      <c r="E3433" s="38">
        <f t="shared" si="161"/>
        <v>-2.3599999999999999E-2</v>
      </c>
      <c r="F3433" s="37">
        <f>VLOOKUP(L3433,Mapping!D:H,5,0)</f>
        <v>0</v>
      </c>
      <c r="G3433" t="s">
        <v>562</v>
      </c>
      <c r="H3433" t="s">
        <v>364</v>
      </c>
      <c r="I3433" t="s">
        <v>2654</v>
      </c>
      <c r="J3433">
        <v>550000</v>
      </c>
      <c r="K3433" t="s">
        <v>666</v>
      </c>
      <c r="L3433">
        <v>553983</v>
      </c>
      <c r="M3433">
        <v>0</v>
      </c>
      <c r="N3433" t="s">
        <v>933</v>
      </c>
      <c r="O3433" t="s">
        <v>565</v>
      </c>
      <c r="P3433">
        <v>0</v>
      </c>
      <c r="Q3433">
        <v>0</v>
      </c>
      <c r="R3433">
        <v>-236000</v>
      </c>
      <c r="S3433">
        <v>0</v>
      </c>
      <c r="T3433">
        <v>-236000</v>
      </c>
      <c r="U3433">
        <v>0</v>
      </c>
      <c r="V3433">
        <v>0</v>
      </c>
      <c r="W3433">
        <v>0</v>
      </c>
      <c r="X3433">
        <v>-236000</v>
      </c>
      <c r="Y3433">
        <v>0</v>
      </c>
      <c r="Z3433">
        <v>-236000</v>
      </c>
      <c r="AA3433">
        <v>0</v>
      </c>
    </row>
    <row r="3434" spans="1:27" ht="15" customHeight="1" x14ac:dyDescent="0.25">
      <c r="A3434" s="37" t="str">
        <f t="shared" si="159"/>
        <v>LEINSX6.1a</v>
      </c>
      <c r="B3434" s="37" t="str">
        <f>VLOOKUP(L3434,Mapping!D:F,3,0)</f>
        <v>6.1a</v>
      </c>
      <c r="C3434" s="37" t="str">
        <f>VLOOKUP(L3434,Mapping!D:G,4,0)</f>
        <v>Accrual</v>
      </c>
      <c r="D3434" s="38">
        <f t="shared" si="160"/>
        <v>-1.969518E-3</v>
      </c>
      <c r="E3434" s="38">
        <f t="shared" si="161"/>
        <v>-4.0351079999999999E-3</v>
      </c>
      <c r="F3434" s="37">
        <f>VLOOKUP(L3434,Mapping!D:H,5,0)</f>
        <v>0</v>
      </c>
      <c r="G3434" t="s">
        <v>562</v>
      </c>
      <c r="H3434" t="s">
        <v>364</v>
      </c>
      <c r="I3434" t="s">
        <v>2654</v>
      </c>
      <c r="J3434">
        <v>550000</v>
      </c>
      <c r="K3434" t="s">
        <v>666</v>
      </c>
      <c r="L3434">
        <v>554526</v>
      </c>
      <c r="M3434">
        <v>0</v>
      </c>
      <c r="N3434" t="s">
        <v>681</v>
      </c>
      <c r="O3434" t="s">
        <v>565</v>
      </c>
      <c r="P3434">
        <v>-20655.900000000001</v>
      </c>
      <c r="Q3434">
        <v>0</v>
      </c>
      <c r="R3434">
        <v>-19695.18</v>
      </c>
      <c r="S3434">
        <v>0</v>
      </c>
      <c r="T3434">
        <v>-40351.08</v>
      </c>
      <c r="U3434">
        <v>0</v>
      </c>
      <c r="V3434">
        <v>-20655.900000000001</v>
      </c>
      <c r="W3434">
        <v>0</v>
      </c>
      <c r="X3434">
        <v>-19695.18</v>
      </c>
      <c r="Y3434">
        <v>0</v>
      </c>
      <c r="Z3434">
        <v>-40351.08</v>
      </c>
      <c r="AA3434">
        <v>0</v>
      </c>
    </row>
    <row r="3435" spans="1:27" ht="15" customHeight="1" x14ac:dyDescent="0.25">
      <c r="A3435" s="37" t="str">
        <f t="shared" si="159"/>
        <v>LEINSXIgnore</v>
      </c>
      <c r="B3435" s="37" t="str">
        <f>VLOOKUP(L3435,Mapping!D:F,3,0)</f>
        <v>Ignore</v>
      </c>
      <c r="C3435" s="37" t="str">
        <f>VLOOKUP(L3435,Mapping!D:G,4,0)</f>
        <v>Mirror</v>
      </c>
      <c r="D3435" s="38">
        <f t="shared" si="160"/>
        <v>-3.7320919999999998E-3</v>
      </c>
      <c r="E3435" s="38">
        <f t="shared" si="161"/>
        <v>-3.8210430000000001E-3</v>
      </c>
      <c r="F3435" s="37">
        <f>VLOOKUP(L3435,Mapping!D:H,5,0)</f>
        <v>0</v>
      </c>
      <c r="G3435" t="s">
        <v>562</v>
      </c>
      <c r="H3435" t="s">
        <v>364</v>
      </c>
      <c r="I3435" t="s">
        <v>2654</v>
      </c>
      <c r="J3435">
        <v>550000</v>
      </c>
      <c r="K3435" t="s">
        <v>666</v>
      </c>
      <c r="L3435">
        <v>554527</v>
      </c>
      <c r="M3435">
        <v>0</v>
      </c>
      <c r="N3435" t="s">
        <v>682</v>
      </c>
      <c r="O3435" t="s">
        <v>565</v>
      </c>
      <c r="P3435">
        <v>-889.51</v>
      </c>
      <c r="Q3435">
        <v>0</v>
      </c>
      <c r="R3435">
        <v>-37320.92</v>
      </c>
      <c r="S3435">
        <v>0</v>
      </c>
      <c r="T3435">
        <v>-38210.43</v>
      </c>
      <c r="U3435">
        <v>0</v>
      </c>
      <c r="V3435">
        <v>-889.51</v>
      </c>
      <c r="W3435">
        <v>0</v>
      </c>
      <c r="X3435">
        <v>-37320.92</v>
      </c>
      <c r="Y3435">
        <v>0</v>
      </c>
      <c r="Z3435">
        <v>-38210.43</v>
      </c>
      <c r="AA3435">
        <v>0</v>
      </c>
    </row>
    <row r="3436" spans="1:27" ht="15" customHeight="1" x14ac:dyDescent="0.25">
      <c r="A3436" s="37" t="str">
        <f t="shared" si="159"/>
        <v>LEINSXIgnore</v>
      </c>
      <c r="B3436" s="37" t="str">
        <f>VLOOKUP(L3436,Mapping!D:F,3,0)</f>
        <v>Ignore</v>
      </c>
      <c r="C3436" s="37" t="str">
        <f>VLOOKUP(L3436,Mapping!D:G,4,0)</f>
        <v>Mirror</v>
      </c>
      <c r="D3436" s="38">
        <f t="shared" si="160"/>
        <v>-1.045764E-3</v>
      </c>
      <c r="E3436" s="38">
        <f t="shared" si="161"/>
        <v>-3.5072889999999998E-3</v>
      </c>
      <c r="F3436" s="37">
        <f>VLOOKUP(L3436,Mapping!D:H,5,0)</f>
        <v>0</v>
      </c>
      <c r="G3436" t="s">
        <v>562</v>
      </c>
      <c r="H3436" t="s">
        <v>364</v>
      </c>
      <c r="I3436" t="s">
        <v>2654</v>
      </c>
      <c r="J3436">
        <v>550000</v>
      </c>
      <c r="K3436" t="s">
        <v>666</v>
      </c>
      <c r="L3436">
        <v>555104</v>
      </c>
      <c r="M3436">
        <v>0</v>
      </c>
      <c r="N3436" t="s">
        <v>683</v>
      </c>
      <c r="O3436" t="s">
        <v>565</v>
      </c>
      <c r="P3436">
        <v>-24615.25</v>
      </c>
      <c r="Q3436">
        <v>0</v>
      </c>
      <c r="R3436">
        <v>-10457.64</v>
      </c>
      <c r="S3436">
        <v>0</v>
      </c>
      <c r="T3436">
        <v>-35072.89</v>
      </c>
      <c r="U3436">
        <v>0</v>
      </c>
      <c r="V3436">
        <v>-24615.25</v>
      </c>
      <c r="W3436">
        <v>0</v>
      </c>
      <c r="X3436">
        <v>-10457.64</v>
      </c>
      <c r="Y3436">
        <v>0</v>
      </c>
      <c r="Z3436">
        <v>-35072.89</v>
      </c>
      <c r="AA3436">
        <v>0</v>
      </c>
    </row>
    <row r="3437" spans="1:27" ht="15" customHeight="1" x14ac:dyDescent="0.25">
      <c r="A3437" s="37" t="str">
        <f t="shared" si="159"/>
        <v>LEINSX6.1</v>
      </c>
      <c r="B3437" s="37">
        <f>VLOOKUP(L3437,Mapping!D:F,3,0)</f>
        <v>6.1</v>
      </c>
      <c r="C3437" s="37" t="str">
        <f>VLOOKUP(L3437,Mapping!D:G,4,0)</f>
        <v>Accrual</v>
      </c>
      <c r="D3437" s="38">
        <f t="shared" si="160"/>
        <v>-5.0152828000000003E-2</v>
      </c>
      <c r="E3437" s="38">
        <f t="shared" si="161"/>
        <v>-8.6037995999999992E-2</v>
      </c>
      <c r="F3437" s="37">
        <f>VLOOKUP(L3437,Mapping!D:H,5,0)</f>
        <v>0</v>
      </c>
      <c r="G3437" t="s">
        <v>562</v>
      </c>
      <c r="H3437" t="s">
        <v>364</v>
      </c>
      <c r="I3437" t="s">
        <v>2654</v>
      </c>
      <c r="J3437">
        <v>550000</v>
      </c>
      <c r="K3437" t="s">
        <v>666</v>
      </c>
      <c r="L3437">
        <v>555157</v>
      </c>
      <c r="M3437">
        <v>0</v>
      </c>
      <c r="N3437" t="s">
        <v>684</v>
      </c>
      <c r="O3437" t="s">
        <v>565</v>
      </c>
      <c r="P3437">
        <v>-358851.68</v>
      </c>
      <c r="Q3437">
        <v>0</v>
      </c>
      <c r="R3437">
        <v>-501528.28</v>
      </c>
      <c r="S3437">
        <v>0</v>
      </c>
      <c r="T3437">
        <v>-860379.96</v>
      </c>
      <c r="U3437">
        <v>0</v>
      </c>
      <c r="V3437">
        <v>-358851.68</v>
      </c>
      <c r="W3437">
        <v>0</v>
      </c>
      <c r="X3437">
        <v>-501528.28</v>
      </c>
      <c r="Y3437">
        <v>0</v>
      </c>
      <c r="Z3437">
        <v>-860379.96</v>
      </c>
      <c r="AA3437">
        <v>0</v>
      </c>
    </row>
    <row r="3438" spans="1:27" ht="15" customHeight="1" x14ac:dyDescent="0.25">
      <c r="A3438" s="37" t="str">
        <f t="shared" si="159"/>
        <v>LEINSX6.1</v>
      </c>
      <c r="B3438" s="37">
        <f>VLOOKUP(L3438,Mapping!D:F,3,0)</f>
        <v>6.1</v>
      </c>
      <c r="C3438" s="37" t="str">
        <f>VLOOKUP(L3438,Mapping!D:G,4,0)</f>
        <v>Accrual</v>
      </c>
      <c r="D3438" s="38">
        <f t="shared" si="160"/>
        <v>-5.8174300000000002E-4</v>
      </c>
      <c r="E3438" s="38">
        <f t="shared" si="161"/>
        <v>-5.8174300000000002E-4</v>
      </c>
      <c r="F3438" s="37">
        <f>VLOOKUP(L3438,Mapping!D:H,5,0)</f>
        <v>0</v>
      </c>
      <c r="G3438" t="s">
        <v>562</v>
      </c>
      <c r="H3438" t="s">
        <v>364</v>
      </c>
      <c r="I3438" t="s">
        <v>2654</v>
      </c>
      <c r="J3438">
        <v>550000</v>
      </c>
      <c r="K3438" t="s">
        <v>666</v>
      </c>
      <c r="L3438">
        <v>555159</v>
      </c>
      <c r="M3438">
        <v>0</v>
      </c>
      <c r="N3438" t="s">
        <v>2813</v>
      </c>
      <c r="O3438" t="s">
        <v>565</v>
      </c>
      <c r="P3438">
        <v>0</v>
      </c>
      <c r="Q3438">
        <v>0</v>
      </c>
      <c r="R3438">
        <v>-5817.43</v>
      </c>
      <c r="S3438">
        <v>0</v>
      </c>
      <c r="T3438">
        <v>-5817.43</v>
      </c>
      <c r="U3438">
        <v>0</v>
      </c>
      <c r="V3438">
        <v>0</v>
      </c>
      <c r="W3438">
        <v>0</v>
      </c>
      <c r="X3438">
        <v>-5817.43</v>
      </c>
      <c r="Y3438">
        <v>0</v>
      </c>
      <c r="Z3438">
        <v>-5817.43</v>
      </c>
      <c r="AA3438">
        <v>0</v>
      </c>
    </row>
    <row r="3439" spans="1:27" ht="15" customHeight="1" x14ac:dyDescent="0.25">
      <c r="A3439" s="37" t="str">
        <f t="shared" si="159"/>
        <v>LEINSXIgnore</v>
      </c>
      <c r="B3439" s="37" t="str">
        <f>VLOOKUP(L3439,Mapping!D:F,3,0)</f>
        <v>Ignore</v>
      </c>
      <c r="C3439" s="37" t="str">
        <f>VLOOKUP(L3439,Mapping!D:G,4,0)</f>
        <v>Mirror</v>
      </c>
      <c r="D3439" s="38">
        <f t="shared" si="160"/>
        <v>-2.0477850000000003E-3</v>
      </c>
      <c r="E3439" s="38">
        <f t="shared" si="161"/>
        <v>-2.479359E-3</v>
      </c>
      <c r="F3439" s="37">
        <f>VLOOKUP(L3439,Mapping!D:H,5,0)</f>
        <v>0</v>
      </c>
      <c r="G3439" t="s">
        <v>562</v>
      </c>
      <c r="H3439" t="s">
        <v>364</v>
      </c>
      <c r="I3439" t="s">
        <v>2654</v>
      </c>
      <c r="J3439">
        <v>550000</v>
      </c>
      <c r="K3439" t="s">
        <v>666</v>
      </c>
      <c r="L3439">
        <v>555204</v>
      </c>
      <c r="M3439">
        <v>0</v>
      </c>
      <c r="N3439" t="s">
        <v>685</v>
      </c>
      <c r="O3439" t="s">
        <v>565</v>
      </c>
      <c r="P3439">
        <v>-4315.74</v>
      </c>
      <c r="Q3439">
        <v>0</v>
      </c>
      <c r="R3439">
        <v>-20477.850000000002</v>
      </c>
      <c r="S3439">
        <v>0</v>
      </c>
      <c r="T3439">
        <v>-24793.59</v>
      </c>
      <c r="U3439">
        <v>0</v>
      </c>
      <c r="V3439">
        <v>-4315.74</v>
      </c>
      <c r="W3439">
        <v>0</v>
      </c>
      <c r="X3439">
        <v>-20477.850000000002</v>
      </c>
      <c r="Y3439">
        <v>0</v>
      </c>
      <c r="Z3439">
        <v>-24793.59</v>
      </c>
      <c r="AA3439">
        <v>0</v>
      </c>
    </row>
    <row r="3440" spans="1:27" ht="15" customHeight="1" x14ac:dyDescent="0.25">
      <c r="A3440" s="37" t="str">
        <f t="shared" si="159"/>
        <v>LEINSX6.1a</v>
      </c>
      <c r="B3440" s="37" t="str">
        <f>VLOOKUP(L3440,Mapping!D:F,3,0)</f>
        <v>6.1a</v>
      </c>
      <c r="C3440" s="37" t="str">
        <f>VLOOKUP(L3440,Mapping!D:G,4,0)</f>
        <v>Accrual</v>
      </c>
      <c r="D3440" s="38">
        <f t="shared" si="160"/>
        <v>-5.5631949999999999E-3</v>
      </c>
      <c r="E3440" s="38">
        <f t="shared" si="161"/>
        <v>-1.1140286999999999E-2</v>
      </c>
      <c r="F3440" s="37">
        <f>VLOOKUP(L3440,Mapping!D:H,5,0)</f>
        <v>0</v>
      </c>
      <c r="G3440" t="s">
        <v>562</v>
      </c>
      <c r="H3440" t="s">
        <v>364</v>
      </c>
      <c r="I3440" t="s">
        <v>2654</v>
      </c>
      <c r="J3440">
        <v>550000</v>
      </c>
      <c r="K3440" t="s">
        <v>666</v>
      </c>
      <c r="L3440">
        <v>555597</v>
      </c>
      <c r="M3440">
        <v>0</v>
      </c>
      <c r="N3440" t="s">
        <v>686</v>
      </c>
      <c r="O3440" t="s">
        <v>565</v>
      </c>
      <c r="P3440">
        <v>-55770.92</v>
      </c>
      <c r="Q3440">
        <v>0</v>
      </c>
      <c r="R3440">
        <v>-55631.95</v>
      </c>
      <c r="S3440">
        <v>0</v>
      </c>
      <c r="T3440">
        <v>-111402.87</v>
      </c>
      <c r="U3440">
        <v>0</v>
      </c>
      <c r="V3440">
        <v>-55770.92</v>
      </c>
      <c r="W3440">
        <v>0</v>
      </c>
      <c r="X3440">
        <v>-55631.95</v>
      </c>
      <c r="Y3440">
        <v>0</v>
      </c>
      <c r="Z3440">
        <v>-111402.87</v>
      </c>
      <c r="AA3440">
        <v>0</v>
      </c>
    </row>
    <row r="3441" spans="1:27" ht="15" customHeight="1" x14ac:dyDescent="0.25">
      <c r="A3441" s="37" t="str">
        <f t="shared" si="159"/>
        <v>LEINSX6.1a</v>
      </c>
      <c r="B3441" s="37" t="str">
        <f>VLOOKUP(L3441,Mapping!D:F,3,0)</f>
        <v>6.1a</v>
      </c>
      <c r="C3441" s="37" t="str">
        <f>VLOOKUP(L3441,Mapping!D:G,4,0)</f>
        <v>Accrual</v>
      </c>
      <c r="D3441" s="38">
        <f t="shared" si="160"/>
        <v>-5.5631949999999999E-3</v>
      </c>
      <c r="E3441" s="38">
        <f t="shared" si="161"/>
        <v>-1.1140286999999999E-2</v>
      </c>
      <c r="F3441" s="37">
        <f>VLOOKUP(L3441,Mapping!D:H,5,0)</f>
        <v>0</v>
      </c>
      <c r="G3441" t="s">
        <v>562</v>
      </c>
      <c r="H3441" t="s">
        <v>364</v>
      </c>
      <c r="I3441" t="s">
        <v>2654</v>
      </c>
      <c r="J3441">
        <v>550000</v>
      </c>
      <c r="K3441" t="s">
        <v>666</v>
      </c>
      <c r="L3441">
        <v>555598</v>
      </c>
      <c r="M3441">
        <v>0</v>
      </c>
      <c r="N3441" t="s">
        <v>687</v>
      </c>
      <c r="O3441" t="s">
        <v>565</v>
      </c>
      <c r="P3441">
        <v>-55770.92</v>
      </c>
      <c r="Q3441">
        <v>0</v>
      </c>
      <c r="R3441">
        <v>-55631.95</v>
      </c>
      <c r="S3441">
        <v>0</v>
      </c>
      <c r="T3441">
        <v>-111402.87</v>
      </c>
      <c r="U3441">
        <v>0</v>
      </c>
      <c r="V3441">
        <v>-55770.92</v>
      </c>
      <c r="W3441">
        <v>0</v>
      </c>
      <c r="X3441">
        <v>-55631.95</v>
      </c>
      <c r="Y3441">
        <v>0</v>
      </c>
      <c r="Z3441">
        <v>-111402.87</v>
      </c>
      <c r="AA3441">
        <v>0</v>
      </c>
    </row>
    <row r="3442" spans="1:27" ht="15" customHeight="1" x14ac:dyDescent="0.25">
      <c r="A3442" s="37" t="str">
        <f t="shared" si="159"/>
        <v>LEINSX6.1a</v>
      </c>
      <c r="B3442" s="37" t="str">
        <f>VLOOKUP(L3442,Mapping!D:F,3,0)</f>
        <v>6.1a</v>
      </c>
      <c r="C3442" s="37" t="str">
        <f>VLOOKUP(L3442,Mapping!D:G,4,0)</f>
        <v>Accrual</v>
      </c>
      <c r="D3442" s="38">
        <f t="shared" si="160"/>
        <v>3.6467000000000002E-5</v>
      </c>
      <c r="E3442" s="38">
        <f t="shared" si="161"/>
        <v>7.2968999999999999E-5</v>
      </c>
      <c r="F3442" s="37">
        <f>VLOOKUP(L3442,Mapping!D:H,5,0)</f>
        <v>0</v>
      </c>
      <c r="G3442" t="s">
        <v>562</v>
      </c>
      <c r="H3442" t="s">
        <v>364</v>
      </c>
      <c r="I3442" t="s">
        <v>2654</v>
      </c>
      <c r="J3442">
        <v>550000</v>
      </c>
      <c r="K3442" t="s">
        <v>666</v>
      </c>
      <c r="L3442">
        <v>555599</v>
      </c>
      <c r="M3442">
        <v>0</v>
      </c>
      <c r="N3442" t="s">
        <v>688</v>
      </c>
      <c r="O3442" t="s">
        <v>565</v>
      </c>
      <c r="P3442">
        <v>0</v>
      </c>
      <c r="Q3442">
        <v>365.02</v>
      </c>
      <c r="R3442">
        <v>0</v>
      </c>
      <c r="S3442">
        <v>364.67</v>
      </c>
      <c r="T3442">
        <v>0</v>
      </c>
      <c r="U3442">
        <v>729.69</v>
      </c>
      <c r="V3442">
        <v>0</v>
      </c>
      <c r="W3442">
        <v>365.02</v>
      </c>
      <c r="X3442">
        <v>0</v>
      </c>
      <c r="Y3442">
        <v>364.67</v>
      </c>
      <c r="Z3442">
        <v>0</v>
      </c>
      <c r="AA3442">
        <v>729.69</v>
      </c>
    </row>
    <row r="3443" spans="1:27" ht="15" customHeight="1" x14ac:dyDescent="0.25">
      <c r="A3443" s="37" t="str">
        <f t="shared" si="159"/>
        <v>LEINSX6.1a</v>
      </c>
      <c r="B3443" s="37" t="str">
        <f>VLOOKUP(L3443,Mapping!D:F,3,0)</f>
        <v>6.1a</v>
      </c>
      <c r="C3443" s="37" t="str">
        <f>VLOOKUP(L3443,Mapping!D:G,4,0)</f>
        <v>Accrual</v>
      </c>
      <c r="D3443" s="38">
        <f t="shared" si="160"/>
        <v>3.6467000000000002E-5</v>
      </c>
      <c r="E3443" s="38">
        <f t="shared" si="161"/>
        <v>7.2968999999999999E-5</v>
      </c>
      <c r="F3443" s="37">
        <f>VLOOKUP(L3443,Mapping!D:H,5,0)</f>
        <v>0</v>
      </c>
      <c r="G3443" t="s">
        <v>562</v>
      </c>
      <c r="H3443" t="s">
        <v>364</v>
      </c>
      <c r="I3443" t="s">
        <v>2654</v>
      </c>
      <c r="J3443">
        <v>550000</v>
      </c>
      <c r="K3443" t="s">
        <v>666</v>
      </c>
      <c r="L3443">
        <v>555600</v>
      </c>
      <c r="M3443">
        <v>0</v>
      </c>
      <c r="N3443" t="s">
        <v>689</v>
      </c>
      <c r="O3443" t="s">
        <v>565</v>
      </c>
      <c r="P3443">
        <v>0</v>
      </c>
      <c r="Q3443">
        <v>365.02</v>
      </c>
      <c r="R3443">
        <v>0</v>
      </c>
      <c r="S3443">
        <v>364.67</v>
      </c>
      <c r="T3443">
        <v>0</v>
      </c>
      <c r="U3443">
        <v>729.69</v>
      </c>
      <c r="V3443">
        <v>0</v>
      </c>
      <c r="W3443">
        <v>365.02</v>
      </c>
      <c r="X3443">
        <v>0</v>
      </c>
      <c r="Y3443">
        <v>364.67</v>
      </c>
      <c r="Z3443">
        <v>0</v>
      </c>
      <c r="AA3443">
        <v>729.69</v>
      </c>
    </row>
    <row r="3444" spans="1:27" ht="15" customHeight="1" x14ac:dyDescent="0.25">
      <c r="A3444" s="37" t="str">
        <f t="shared" si="159"/>
        <v>LEINSXIgnore</v>
      </c>
      <c r="B3444" s="37" t="str">
        <f>VLOOKUP(L3444,Mapping!D:F,3,0)</f>
        <v>Ignore</v>
      </c>
      <c r="C3444" s="37" t="str">
        <f>VLOOKUP(L3444,Mapping!D:G,4,0)</f>
        <v>Mirror</v>
      </c>
      <c r="D3444" s="38">
        <f t="shared" si="160"/>
        <v>0</v>
      </c>
      <c r="E3444" s="38">
        <f t="shared" si="161"/>
        <v>-2.7362E-5</v>
      </c>
      <c r="F3444" s="37">
        <f>VLOOKUP(L3444,Mapping!D:H,5,0)</f>
        <v>0</v>
      </c>
      <c r="G3444" t="s">
        <v>562</v>
      </c>
      <c r="H3444" t="s">
        <v>364</v>
      </c>
      <c r="I3444" t="s">
        <v>2654</v>
      </c>
      <c r="J3444">
        <v>550000</v>
      </c>
      <c r="K3444" t="s">
        <v>666</v>
      </c>
      <c r="L3444">
        <v>556421</v>
      </c>
      <c r="M3444">
        <v>0</v>
      </c>
      <c r="N3444" t="s">
        <v>690</v>
      </c>
      <c r="O3444" t="s">
        <v>565</v>
      </c>
      <c r="P3444">
        <v>-273.62</v>
      </c>
      <c r="Q3444">
        <v>0</v>
      </c>
      <c r="R3444">
        <v>0</v>
      </c>
      <c r="S3444">
        <v>0</v>
      </c>
      <c r="T3444">
        <v>-273.62</v>
      </c>
      <c r="U3444">
        <v>0</v>
      </c>
      <c r="V3444">
        <v>-273.62</v>
      </c>
      <c r="W3444">
        <v>0</v>
      </c>
      <c r="X3444">
        <v>0</v>
      </c>
      <c r="Y3444">
        <v>0</v>
      </c>
      <c r="Z3444">
        <v>-273.62</v>
      </c>
      <c r="AA3444">
        <v>0</v>
      </c>
    </row>
    <row r="3445" spans="1:27" ht="15" customHeight="1" x14ac:dyDescent="0.25">
      <c r="A3445" s="37" t="str">
        <f t="shared" si="159"/>
        <v>LEINSX6.2</v>
      </c>
      <c r="B3445" s="37">
        <f>VLOOKUP(L3445,Mapping!D:F,3,0)</f>
        <v>6.2</v>
      </c>
      <c r="C3445" s="37" t="str">
        <f>VLOOKUP(L3445,Mapping!D:G,4,0)</f>
        <v>Accrual</v>
      </c>
      <c r="D3445" s="38">
        <f t="shared" si="160"/>
        <v>-6.1811659999999997E-2</v>
      </c>
      <c r="E3445" s="38">
        <f t="shared" si="161"/>
        <v>-0.12377768400000001</v>
      </c>
      <c r="F3445" s="37">
        <f>VLOOKUP(L3445,Mapping!D:H,5,0)</f>
        <v>0</v>
      </c>
      <c r="G3445" t="s">
        <v>562</v>
      </c>
      <c r="H3445" t="s">
        <v>364</v>
      </c>
      <c r="I3445" t="s">
        <v>2654</v>
      </c>
      <c r="J3445">
        <v>555100</v>
      </c>
      <c r="K3445" t="s">
        <v>691</v>
      </c>
      <c r="L3445">
        <v>555100</v>
      </c>
      <c r="M3445">
        <v>0</v>
      </c>
      <c r="N3445" t="s">
        <v>692</v>
      </c>
      <c r="O3445" t="s">
        <v>565</v>
      </c>
      <c r="P3445">
        <v>-619660.24</v>
      </c>
      <c r="Q3445">
        <v>0</v>
      </c>
      <c r="R3445">
        <v>-618116.6</v>
      </c>
      <c r="S3445">
        <v>0</v>
      </c>
      <c r="T3445">
        <v>-1237776.8400000001</v>
      </c>
      <c r="U3445">
        <v>0</v>
      </c>
      <c r="V3445">
        <v>-619660.24</v>
      </c>
      <c r="W3445">
        <v>0</v>
      </c>
      <c r="X3445">
        <v>-618116.6</v>
      </c>
      <c r="Y3445">
        <v>0</v>
      </c>
      <c r="Z3445">
        <v>-1237776.8400000001</v>
      </c>
      <c r="AA3445">
        <v>0</v>
      </c>
    </row>
    <row r="3446" spans="1:27" ht="15" customHeight="1" x14ac:dyDescent="0.25">
      <c r="A3446" s="37" t="str">
        <f t="shared" si="159"/>
        <v>LEINSX6.2</v>
      </c>
      <c r="B3446" s="37">
        <f>VLOOKUP(L3446,Mapping!D:F,3,0)</f>
        <v>6.2</v>
      </c>
      <c r="C3446" s="37" t="str">
        <f>VLOOKUP(L3446,Mapping!D:G,4,0)</f>
        <v>Accrual</v>
      </c>
      <c r="D3446" s="38">
        <f t="shared" si="160"/>
        <v>4.0518999999999999E-4</v>
      </c>
      <c r="E3446" s="38">
        <f t="shared" si="161"/>
        <v>8.1080099999999999E-4</v>
      </c>
      <c r="F3446" s="37">
        <f>VLOOKUP(L3446,Mapping!D:H,5,0)</f>
        <v>0</v>
      </c>
      <c r="G3446" t="s">
        <v>562</v>
      </c>
      <c r="H3446" t="s">
        <v>364</v>
      </c>
      <c r="I3446" t="s">
        <v>2654</v>
      </c>
      <c r="J3446">
        <v>555100</v>
      </c>
      <c r="K3446" t="s">
        <v>691</v>
      </c>
      <c r="L3446">
        <v>555329</v>
      </c>
      <c r="M3446">
        <v>0</v>
      </c>
      <c r="N3446" t="s">
        <v>693</v>
      </c>
      <c r="O3446" t="s">
        <v>565</v>
      </c>
      <c r="P3446">
        <v>0</v>
      </c>
      <c r="Q3446">
        <v>4056.11</v>
      </c>
      <c r="R3446">
        <v>0</v>
      </c>
      <c r="S3446">
        <v>4051.9</v>
      </c>
      <c r="T3446">
        <v>0</v>
      </c>
      <c r="U3446">
        <v>8108.01</v>
      </c>
      <c r="V3446">
        <v>0</v>
      </c>
      <c r="W3446">
        <v>4056.11</v>
      </c>
      <c r="X3446">
        <v>0</v>
      </c>
      <c r="Y3446">
        <v>4051.9</v>
      </c>
      <c r="Z3446">
        <v>0</v>
      </c>
      <c r="AA3446">
        <v>8108.01</v>
      </c>
    </row>
    <row r="3447" spans="1:27" ht="15" customHeight="1" x14ac:dyDescent="0.25">
      <c r="A3447" s="37" t="str">
        <f t="shared" si="159"/>
        <v>LELTVFIgnore</v>
      </c>
      <c r="B3447" s="37" t="str">
        <f>VLOOKUP(L3447,Mapping!D:F,3,0)</f>
        <v>Ignore</v>
      </c>
      <c r="C3447" s="37" t="str">
        <f>VLOOKUP(L3447,Mapping!D:G,4,0)</f>
        <v>Ignore</v>
      </c>
      <c r="D3447" s="38">
        <f t="shared" si="160"/>
        <v>-60.635038194000003</v>
      </c>
      <c r="E3447" s="38">
        <f t="shared" si="161"/>
        <v>-154.449327676</v>
      </c>
      <c r="F3447" s="37" t="str">
        <f>VLOOKUP(L3447,Mapping!D:H,5,0)</f>
        <v>AUM</v>
      </c>
      <c r="G3447" t="s">
        <v>562</v>
      </c>
      <c r="H3447" t="s">
        <v>2128</v>
      </c>
      <c r="I3447" t="s">
        <v>2707</v>
      </c>
      <c r="J3447">
        <v>101000</v>
      </c>
      <c r="K3447" t="s">
        <v>720</v>
      </c>
      <c r="L3447">
        <v>101100</v>
      </c>
      <c r="M3447">
        <v>0</v>
      </c>
      <c r="N3447" t="s">
        <v>721</v>
      </c>
      <c r="O3447" t="s">
        <v>565</v>
      </c>
      <c r="P3447">
        <v>-938142894.82000005</v>
      </c>
      <c r="Q3447">
        <v>0</v>
      </c>
      <c r="R3447">
        <v>-606350381.94000006</v>
      </c>
      <c r="S3447">
        <v>0</v>
      </c>
      <c r="T3447">
        <v>-1544493276.76</v>
      </c>
      <c r="U3447">
        <v>0</v>
      </c>
      <c r="V3447">
        <v>-938142894.82000005</v>
      </c>
      <c r="W3447">
        <v>0</v>
      </c>
      <c r="X3447">
        <v>-606350381.94000006</v>
      </c>
      <c r="Y3447">
        <v>0</v>
      </c>
      <c r="Z3447">
        <v>-1544493276.76</v>
      </c>
      <c r="AA3447">
        <v>0</v>
      </c>
    </row>
    <row r="3448" spans="1:27" ht="15" customHeight="1" x14ac:dyDescent="0.25">
      <c r="A3448" s="37" t="str">
        <f t="shared" si="159"/>
        <v>LELTVFIgnore</v>
      </c>
      <c r="B3448" s="37" t="str">
        <f>VLOOKUP(L3448,Mapping!D:F,3,0)</f>
        <v>Ignore</v>
      </c>
      <c r="C3448" s="37" t="str">
        <f>VLOOKUP(L3448,Mapping!D:G,4,0)</f>
        <v>Ignore</v>
      </c>
      <c r="D3448" s="38">
        <f t="shared" si="160"/>
        <v>0</v>
      </c>
      <c r="E3448" s="38">
        <f t="shared" si="161"/>
        <v>-8.5700098000000002E-2</v>
      </c>
      <c r="F3448" s="37" t="str">
        <f>VLOOKUP(L3448,Mapping!D:H,5,0)</f>
        <v>AUM</v>
      </c>
      <c r="G3448" t="s">
        <v>562</v>
      </c>
      <c r="H3448" t="s">
        <v>2128</v>
      </c>
      <c r="I3448" t="s">
        <v>2707</v>
      </c>
      <c r="J3448">
        <v>110000</v>
      </c>
      <c r="K3448" t="s">
        <v>570</v>
      </c>
      <c r="L3448">
        <v>110116</v>
      </c>
      <c r="M3448">
        <v>0</v>
      </c>
      <c r="N3448" t="s">
        <v>573</v>
      </c>
      <c r="O3448" t="s">
        <v>565</v>
      </c>
      <c r="P3448">
        <v>-857000.98</v>
      </c>
      <c r="Q3448">
        <v>0</v>
      </c>
      <c r="R3448">
        <v>0</v>
      </c>
      <c r="S3448">
        <v>0</v>
      </c>
      <c r="T3448">
        <v>-857000.98</v>
      </c>
      <c r="U3448">
        <v>0</v>
      </c>
      <c r="V3448">
        <v>-857000.98</v>
      </c>
      <c r="W3448">
        <v>0</v>
      </c>
      <c r="X3448">
        <v>0</v>
      </c>
      <c r="Y3448">
        <v>0</v>
      </c>
      <c r="Z3448">
        <v>-857000.98</v>
      </c>
      <c r="AA3448">
        <v>0</v>
      </c>
    </row>
    <row r="3449" spans="1:27" ht="15" customHeight="1" x14ac:dyDescent="0.25">
      <c r="A3449" s="37" t="str">
        <f t="shared" si="159"/>
        <v>LELTVFIgnore</v>
      </c>
      <c r="B3449" s="37" t="str">
        <f>VLOOKUP(L3449,Mapping!D:F,3,0)</f>
        <v>Ignore</v>
      </c>
      <c r="C3449" s="37" t="str">
        <f>VLOOKUP(L3449,Mapping!D:G,4,0)</f>
        <v>Ignore</v>
      </c>
      <c r="D3449" s="38">
        <f t="shared" si="160"/>
        <v>0</v>
      </c>
      <c r="E3449" s="38">
        <f t="shared" si="161"/>
        <v>-5.4529786999999996E-2</v>
      </c>
      <c r="F3449" s="37" t="str">
        <f>VLOOKUP(L3449,Mapping!D:H,5,0)</f>
        <v>AUM</v>
      </c>
      <c r="G3449" t="s">
        <v>562</v>
      </c>
      <c r="H3449" t="s">
        <v>2128</v>
      </c>
      <c r="I3449" t="s">
        <v>2707</v>
      </c>
      <c r="J3449">
        <v>110000</v>
      </c>
      <c r="K3449" t="s">
        <v>570</v>
      </c>
      <c r="L3449">
        <v>110125</v>
      </c>
      <c r="M3449">
        <v>0</v>
      </c>
      <c r="N3449" t="s">
        <v>1315</v>
      </c>
      <c r="O3449" t="s">
        <v>565</v>
      </c>
      <c r="P3449">
        <v>-545297.87</v>
      </c>
      <c r="Q3449">
        <v>0</v>
      </c>
      <c r="R3449">
        <v>0</v>
      </c>
      <c r="S3449">
        <v>0</v>
      </c>
      <c r="T3449">
        <v>-545297.87</v>
      </c>
      <c r="U3449">
        <v>0</v>
      </c>
      <c r="V3449">
        <v>-545297.87</v>
      </c>
      <c r="W3449">
        <v>0</v>
      </c>
      <c r="X3449">
        <v>0</v>
      </c>
      <c r="Y3449">
        <v>0</v>
      </c>
      <c r="Z3449">
        <v>-545297.87</v>
      </c>
      <c r="AA3449">
        <v>0</v>
      </c>
    </row>
    <row r="3450" spans="1:27" ht="15" customHeight="1" x14ac:dyDescent="0.25">
      <c r="A3450" s="37" t="str">
        <f t="shared" si="159"/>
        <v>LELTVFIgnore</v>
      </c>
      <c r="B3450" s="37" t="str">
        <f>VLOOKUP(L3450,Mapping!D:F,3,0)</f>
        <v>Ignore</v>
      </c>
      <c r="C3450" s="37" t="str">
        <f>VLOOKUP(L3450,Mapping!D:G,4,0)</f>
        <v>Ignore</v>
      </c>
      <c r="D3450" s="38">
        <f t="shared" si="160"/>
        <v>0.546209583</v>
      </c>
      <c r="E3450" s="38">
        <f t="shared" si="161"/>
        <v>-3.9624806390000002</v>
      </c>
      <c r="F3450" s="37" t="str">
        <f>VLOOKUP(L3450,Mapping!D:H,5,0)</f>
        <v>AUM</v>
      </c>
      <c r="G3450" t="s">
        <v>562</v>
      </c>
      <c r="H3450" t="s">
        <v>2128</v>
      </c>
      <c r="I3450" t="s">
        <v>2707</v>
      </c>
      <c r="J3450">
        <v>110000</v>
      </c>
      <c r="K3450" t="s">
        <v>570</v>
      </c>
      <c r="L3450">
        <v>110247</v>
      </c>
      <c r="M3450">
        <v>0</v>
      </c>
      <c r="N3450" t="s">
        <v>574</v>
      </c>
      <c r="O3450" t="s">
        <v>565</v>
      </c>
      <c r="P3450">
        <v>-45086902.219999999</v>
      </c>
      <c r="Q3450">
        <v>0</v>
      </c>
      <c r="R3450">
        <v>0</v>
      </c>
      <c r="S3450">
        <v>5462095.8300000001</v>
      </c>
      <c r="T3450">
        <v>-39624806.390000001</v>
      </c>
      <c r="U3450">
        <v>0</v>
      </c>
      <c r="V3450">
        <v>-45086902.219999999</v>
      </c>
      <c r="W3450">
        <v>0</v>
      </c>
      <c r="X3450">
        <v>0</v>
      </c>
      <c r="Y3450">
        <v>5462095.8300000001</v>
      </c>
      <c r="Z3450">
        <v>-39624806.390000001</v>
      </c>
      <c r="AA3450">
        <v>0</v>
      </c>
    </row>
    <row r="3451" spans="1:27" ht="15" customHeight="1" x14ac:dyDescent="0.25">
      <c r="A3451" s="37" t="str">
        <f t="shared" si="159"/>
        <v>LELTVFIgnore</v>
      </c>
      <c r="B3451" s="37" t="str">
        <f>VLOOKUP(L3451,Mapping!D:F,3,0)</f>
        <v>Ignore</v>
      </c>
      <c r="C3451" s="37" t="str">
        <f>VLOOKUP(L3451,Mapping!D:G,4,0)</f>
        <v>Ignore</v>
      </c>
      <c r="D3451" s="38">
        <f t="shared" si="160"/>
        <v>-1.1117E-2</v>
      </c>
      <c r="E3451" s="38">
        <f t="shared" si="161"/>
        <v>-2.50849E-2</v>
      </c>
      <c r="F3451" s="37" t="str">
        <f>VLOOKUP(L3451,Mapping!D:H,5,0)</f>
        <v>AUM</v>
      </c>
      <c r="G3451" t="s">
        <v>562</v>
      </c>
      <c r="H3451" t="s">
        <v>2128</v>
      </c>
      <c r="I3451" t="s">
        <v>2707</v>
      </c>
      <c r="J3451">
        <v>132000</v>
      </c>
      <c r="K3451" t="s">
        <v>575</v>
      </c>
      <c r="L3451">
        <v>132100</v>
      </c>
      <c r="M3451">
        <v>0</v>
      </c>
      <c r="N3451" t="s">
        <v>723</v>
      </c>
      <c r="O3451" t="s">
        <v>565</v>
      </c>
      <c r="P3451">
        <v>-139679</v>
      </c>
      <c r="Q3451">
        <v>0</v>
      </c>
      <c r="R3451">
        <v>-111170</v>
      </c>
      <c r="S3451">
        <v>0</v>
      </c>
      <c r="T3451">
        <v>-250849</v>
      </c>
      <c r="U3451">
        <v>0</v>
      </c>
      <c r="V3451">
        <v>-139679</v>
      </c>
      <c r="W3451">
        <v>0</v>
      </c>
      <c r="X3451">
        <v>-111170</v>
      </c>
      <c r="Y3451">
        <v>0</v>
      </c>
      <c r="Z3451">
        <v>-250849</v>
      </c>
      <c r="AA3451">
        <v>0</v>
      </c>
    </row>
    <row r="3452" spans="1:27" ht="15" customHeight="1" x14ac:dyDescent="0.25">
      <c r="A3452" s="37" t="str">
        <f t="shared" si="159"/>
        <v>LELTVFIgnore</v>
      </c>
      <c r="B3452" s="37" t="str">
        <f>VLOOKUP(L3452,Mapping!D:F,3,0)</f>
        <v>Ignore</v>
      </c>
      <c r="C3452" s="37" t="str">
        <f>VLOOKUP(L3452,Mapping!D:G,4,0)</f>
        <v>Ignore</v>
      </c>
      <c r="D3452" s="38">
        <f t="shared" si="160"/>
        <v>-5.9185250000000002E-2</v>
      </c>
      <c r="E3452" s="38">
        <f t="shared" si="161"/>
        <v>-9.4670539999999991E-3</v>
      </c>
      <c r="F3452" s="37" t="str">
        <f>VLOOKUP(L3452,Mapping!D:H,5,0)</f>
        <v>AUM</v>
      </c>
      <c r="G3452" t="s">
        <v>562</v>
      </c>
      <c r="H3452" t="s">
        <v>2128</v>
      </c>
      <c r="I3452" t="s">
        <v>2707</v>
      </c>
      <c r="J3452">
        <v>132000</v>
      </c>
      <c r="K3452" t="s">
        <v>575</v>
      </c>
      <c r="L3452">
        <v>132121</v>
      </c>
      <c r="M3452">
        <v>0</v>
      </c>
      <c r="N3452" t="s">
        <v>576</v>
      </c>
      <c r="O3452" t="s">
        <v>565</v>
      </c>
      <c r="P3452">
        <v>0</v>
      </c>
      <c r="Q3452">
        <v>497181.96</v>
      </c>
      <c r="R3452">
        <v>-591852.5</v>
      </c>
      <c r="S3452">
        <v>0</v>
      </c>
      <c r="T3452">
        <v>-94670.54</v>
      </c>
      <c r="U3452">
        <v>0</v>
      </c>
      <c r="V3452">
        <v>0</v>
      </c>
      <c r="W3452">
        <v>497181.96</v>
      </c>
      <c r="X3452">
        <v>-591852.5</v>
      </c>
      <c r="Y3452">
        <v>0</v>
      </c>
      <c r="Z3452">
        <v>-94670.54</v>
      </c>
      <c r="AA3452">
        <v>0</v>
      </c>
    </row>
    <row r="3453" spans="1:27" ht="15" customHeight="1" x14ac:dyDescent="0.25">
      <c r="A3453" s="37" t="str">
        <f t="shared" si="159"/>
        <v>LELTVFIgnore</v>
      </c>
      <c r="B3453" s="37" t="str">
        <f>VLOOKUP(L3453,Mapping!D:F,3,0)</f>
        <v>Ignore</v>
      </c>
      <c r="C3453" s="37" t="str">
        <f>VLOOKUP(L3453,Mapping!D:G,4,0)</f>
        <v>Ignore</v>
      </c>
      <c r="D3453" s="38">
        <f t="shared" si="160"/>
        <v>-1.7707420000000003E-3</v>
      </c>
      <c r="E3453" s="38">
        <f t="shared" si="161"/>
        <v>9.1E-4</v>
      </c>
      <c r="F3453" s="37" t="str">
        <f>VLOOKUP(L3453,Mapping!D:H,5,0)</f>
        <v>AUM</v>
      </c>
      <c r="G3453" t="s">
        <v>562</v>
      </c>
      <c r="H3453" t="s">
        <v>2128</v>
      </c>
      <c r="I3453" t="s">
        <v>2707</v>
      </c>
      <c r="J3453">
        <v>132000</v>
      </c>
      <c r="K3453" t="s">
        <v>575</v>
      </c>
      <c r="L3453">
        <v>132124</v>
      </c>
      <c r="M3453">
        <v>0</v>
      </c>
      <c r="N3453" t="s">
        <v>577</v>
      </c>
      <c r="O3453" t="s">
        <v>565</v>
      </c>
      <c r="P3453">
        <v>0</v>
      </c>
      <c r="Q3453">
        <v>26807.42</v>
      </c>
      <c r="R3453">
        <v>-17707.420000000002</v>
      </c>
      <c r="S3453">
        <v>0</v>
      </c>
      <c r="T3453">
        <v>0</v>
      </c>
      <c r="U3453">
        <v>9100</v>
      </c>
      <c r="V3453">
        <v>0</v>
      </c>
      <c r="W3453">
        <v>26807.42</v>
      </c>
      <c r="X3453">
        <v>-17707.420000000002</v>
      </c>
      <c r="Y3453">
        <v>0</v>
      </c>
      <c r="Z3453">
        <v>0</v>
      </c>
      <c r="AA3453">
        <v>9100</v>
      </c>
    </row>
    <row r="3454" spans="1:27" ht="15" customHeight="1" x14ac:dyDescent="0.25">
      <c r="A3454" s="37" t="str">
        <f t="shared" si="159"/>
        <v>LELTVFIgnore</v>
      </c>
      <c r="B3454" s="37" t="str">
        <f>VLOOKUP(L3454,Mapping!D:F,3,0)</f>
        <v>Ignore</v>
      </c>
      <c r="C3454" s="37" t="str">
        <f>VLOOKUP(L3454,Mapping!D:G,4,0)</f>
        <v>Ignore</v>
      </c>
      <c r="D3454" s="38">
        <f t="shared" si="160"/>
        <v>-0.17769252599999999</v>
      </c>
      <c r="E3454" s="38">
        <f t="shared" si="161"/>
        <v>-0.77241659699999998</v>
      </c>
      <c r="F3454" s="37" t="str">
        <f>VLOOKUP(L3454,Mapping!D:H,5,0)</f>
        <v>AUM</v>
      </c>
      <c r="G3454" t="s">
        <v>562</v>
      </c>
      <c r="H3454" t="s">
        <v>2128</v>
      </c>
      <c r="I3454" t="s">
        <v>2707</v>
      </c>
      <c r="J3454">
        <v>132000</v>
      </c>
      <c r="K3454" t="s">
        <v>575</v>
      </c>
      <c r="L3454">
        <v>132150</v>
      </c>
      <c r="M3454">
        <v>0</v>
      </c>
      <c r="N3454" t="s">
        <v>789</v>
      </c>
      <c r="O3454" t="s">
        <v>565</v>
      </c>
      <c r="P3454">
        <v>-5947240.71</v>
      </c>
      <c r="Q3454">
        <v>0</v>
      </c>
      <c r="R3454">
        <v>-1776925.26</v>
      </c>
      <c r="S3454">
        <v>0</v>
      </c>
      <c r="T3454">
        <v>-7724165.9699999997</v>
      </c>
      <c r="U3454">
        <v>0</v>
      </c>
      <c r="V3454">
        <v>-5947240.71</v>
      </c>
      <c r="W3454">
        <v>0</v>
      </c>
      <c r="X3454">
        <v>-1776925.26</v>
      </c>
      <c r="Y3454">
        <v>0</v>
      </c>
      <c r="Z3454">
        <v>-7724165.9699999997</v>
      </c>
      <c r="AA3454">
        <v>0</v>
      </c>
    </row>
    <row r="3455" spans="1:27" ht="15" customHeight="1" x14ac:dyDescent="0.25">
      <c r="A3455" s="37" t="str">
        <f t="shared" si="159"/>
        <v>LELTVFIgnore</v>
      </c>
      <c r="B3455" s="37" t="str">
        <f>VLOOKUP(L3455,Mapping!D:F,3,0)</f>
        <v>Ignore</v>
      </c>
      <c r="C3455" s="37" t="str">
        <f>VLOOKUP(L3455,Mapping!D:G,4,0)</f>
        <v>Ignore</v>
      </c>
      <c r="D3455" s="38">
        <f t="shared" si="160"/>
        <v>8.6619249999999991E-3</v>
      </c>
      <c r="E3455" s="38">
        <f t="shared" si="161"/>
        <v>-2.1904532000000001E-2</v>
      </c>
      <c r="F3455" s="37" t="str">
        <f>VLOOKUP(L3455,Mapping!D:H,5,0)</f>
        <v>AUM</v>
      </c>
      <c r="G3455" t="s">
        <v>562</v>
      </c>
      <c r="H3455" t="s">
        <v>2128</v>
      </c>
      <c r="I3455" t="s">
        <v>2707</v>
      </c>
      <c r="J3455">
        <v>140000</v>
      </c>
      <c r="K3455" t="s">
        <v>579</v>
      </c>
      <c r="L3455">
        <v>140500</v>
      </c>
      <c r="M3455">
        <v>0</v>
      </c>
      <c r="N3455" t="s">
        <v>584</v>
      </c>
      <c r="O3455" t="s">
        <v>565</v>
      </c>
      <c r="P3455">
        <v>-305664.57</v>
      </c>
      <c r="Q3455">
        <v>0</v>
      </c>
      <c r="R3455">
        <v>0</v>
      </c>
      <c r="S3455">
        <v>86619.25</v>
      </c>
      <c r="T3455">
        <v>-219045.32</v>
      </c>
      <c r="U3455">
        <v>0</v>
      </c>
      <c r="V3455">
        <v>-305664.57</v>
      </c>
      <c r="W3455">
        <v>0</v>
      </c>
      <c r="X3455">
        <v>0</v>
      </c>
      <c r="Y3455">
        <v>86619.25</v>
      </c>
      <c r="Z3455">
        <v>-219045.32</v>
      </c>
      <c r="AA3455">
        <v>0</v>
      </c>
    </row>
    <row r="3456" spans="1:27" ht="15" customHeight="1" x14ac:dyDescent="0.25">
      <c r="A3456" s="37" t="str">
        <f t="shared" si="159"/>
        <v>LELTVFIgnore</v>
      </c>
      <c r="B3456" s="37" t="str">
        <f>VLOOKUP(L3456,Mapping!D:F,3,0)</f>
        <v>Ignore</v>
      </c>
      <c r="C3456" s="37" t="str">
        <f>VLOOKUP(L3456,Mapping!D:G,4,0)</f>
        <v>Ignore</v>
      </c>
      <c r="D3456" s="38">
        <f t="shared" si="160"/>
        <v>4.4003800000000002E-4</v>
      </c>
      <c r="E3456" s="38">
        <f t="shared" si="161"/>
        <v>-3.5939783000000003E-2</v>
      </c>
      <c r="F3456" s="37" t="str">
        <f>VLOOKUP(L3456,Mapping!D:H,5,0)</f>
        <v>AUM</v>
      </c>
      <c r="G3456" t="s">
        <v>562</v>
      </c>
      <c r="H3456" t="s">
        <v>2128</v>
      </c>
      <c r="I3456" t="s">
        <v>2707</v>
      </c>
      <c r="J3456">
        <v>140000</v>
      </c>
      <c r="K3456" t="s">
        <v>579</v>
      </c>
      <c r="L3456">
        <v>140551</v>
      </c>
      <c r="M3456">
        <v>0</v>
      </c>
      <c r="N3456" t="s">
        <v>926</v>
      </c>
      <c r="O3456" t="s">
        <v>565</v>
      </c>
      <c r="P3456">
        <v>-363798.21</v>
      </c>
      <c r="Q3456">
        <v>0</v>
      </c>
      <c r="R3456">
        <v>0</v>
      </c>
      <c r="S3456">
        <v>4400.38</v>
      </c>
      <c r="T3456">
        <v>-359397.83</v>
      </c>
      <c r="U3456">
        <v>0</v>
      </c>
      <c r="V3456">
        <v>-363798.21</v>
      </c>
      <c r="W3456">
        <v>0</v>
      </c>
      <c r="X3456">
        <v>0</v>
      </c>
      <c r="Y3456">
        <v>4400.38</v>
      </c>
      <c r="Z3456">
        <v>-359397.83</v>
      </c>
      <c r="AA3456">
        <v>0</v>
      </c>
    </row>
    <row r="3457" spans="1:27" ht="15" customHeight="1" x14ac:dyDescent="0.25">
      <c r="A3457" s="37" t="str">
        <f t="shared" si="159"/>
        <v>LELTVFIgnore</v>
      </c>
      <c r="B3457" s="37" t="str">
        <f>VLOOKUP(L3457,Mapping!D:F,3,0)</f>
        <v>Ignore</v>
      </c>
      <c r="C3457" s="37" t="str">
        <f>VLOOKUP(L3457,Mapping!D:G,4,0)</f>
        <v>Ignore</v>
      </c>
      <c r="D3457" s="38">
        <f t="shared" si="160"/>
        <v>-2.0731270000000001E-3</v>
      </c>
      <c r="E3457" s="38">
        <f t="shared" si="161"/>
        <v>-2.8967120000000001E-3</v>
      </c>
      <c r="F3457" s="37" t="str">
        <f>VLOOKUP(L3457,Mapping!D:H,5,0)</f>
        <v>AUM</v>
      </c>
      <c r="G3457" t="s">
        <v>562</v>
      </c>
      <c r="H3457" t="s">
        <v>2128</v>
      </c>
      <c r="I3457" t="s">
        <v>2707</v>
      </c>
      <c r="J3457">
        <v>152000</v>
      </c>
      <c r="K3457" t="s">
        <v>585</v>
      </c>
      <c r="L3457">
        <v>152248</v>
      </c>
      <c r="M3457">
        <v>0</v>
      </c>
      <c r="N3457" t="s">
        <v>590</v>
      </c>
      <c r="O3457" t="s">
        <v>565</v>
      </c>
      <c r="P3457">
        <v>-8235.85</v>
      </c>
      <c r="Q3457">
        <v>0</v>
      </c>
      <c r="R3457">
        <v>-20731.27</v>
      </c>
      <c r="S3457">
        <v>0</v>
      </c>
      <c r="T3457">
        <v>-28967.119999999999</v>
      </c>
      <c r="U3457">
        <v>0</v>
      </c>
      <c r="V3457">
        <v>-8235.85</v>
      </c>
      <c r="W3457">
        <v>0</v>
      </c>
      <c r="X3457">
        <v>-20731.27</v>
      </c>
      <c r="Y3457">
        <v>0</v>
      </c>
      <c r="Z3457">
        <v>-28967.119999999999</v>
      </c>
      <c r="AA3457">
        <v>0</v>
      </c>
    </row>
    <row r="3458" spans="1:27" ht="15" customHeight="1" x14ac:dyDescent="0.25">
      <c r="A3458" s="37" t="str">
        <f t="shared" si="159"/>
        <v>LELTVFIgnore</v>
      </c>
      <c r="B3458" s="37" t="str">
        <f>VLOOKUP(L3458,Mapping!D:F,3,0)</f>
        <v>Ignore</v>
      </c>
      <c r="C3458" s="37" t="str">
        <f>VLOOKUP(L3458,Mapping!D:G,4,0)</f>
        <v>Ignore</v>
      </c>
      <c r="D3458" s="38">
        <f t="shared" si="160"/>
        <v>46.474840610000001</v>
      </c>
      <c r="E3458" s="38">
        <f t="shared" si="161"/>
        <v>9.6670238949999998</v>
      </c>
      <c r="F3458" s="37" t="str">
        <f>VLOOKUP(L3458,Mapping!D:H,5,0)</f>
        <v>AUM</v>
      </c>
      <c r="G3458" t="s">
        <v>562</v>
      </c>
      <c r="H3458" t="s">
        <v>2128</v>
      </c>
      <c r="I3458" t="s">
        <v>2707</v>
      </c>
      <c r="J3458">
        <v>160000</v>
      </c>
      <c r="K3458" t="s">
        <v>591</v>
      </c>
      <c r="L3458">
        <v>161100</v>
      </c>
      <c r="M3458">
        <v>0</v>
      </c>
      <c r="N3458" t="s">
        <v>725</v>
      </c>
      <c r="O3458" t="s">
        <v>565</v>
      </c>
      <c r="P3458">
        <v>-368078167.14999998</v>
      </c>
      <c r="Q3458">
        <v>0</v>
      </c>
      <c r="R3458">
        <v>0</v>
      </c>
      <c r="S3458">
        <v>464748406.10000002</v>
      </c>
      <c r="T3458">
        <v>0</v>
      </c>
      <c r="U3458">
        <v>96670238.950000003</v>
      </c>
      <c r="V3458">
        <v>-368078167.14999998</v>
      </c>
      <c r="W3458">
        <v>0</v>
      </c>
      <c r="X3458">
        <v>0</v>
      </c>
      <c r="Y3458">
        <v>464748406.10000002</v>
      </c>
      <c r="Z3458">
        <v>0</v>
      </c>
      <c r="AA3458">
        <v>96670238.950000003</v>
      </c>
    </row>
    <row r="3459" spans="1:27" ht="15" customHeight="1" x14ac:dyDescent="0.25">
      <c r="A3459" s="37" t="str">
        <f t="shared" si="159"/>
        <v>LELTVFIgnore</v>
      </c>
      <c r="B3459" s="37" t="str">
        <f>VLOOKUP(L3459,Mapping!D:F,3,0)</f>
        <v>Ignore</v>
      </c>
      <c r="C3459" s="37" t="str">
        <f>VLOOKUP(L3459,Mapping!D:G,4,0)</f>
        <v>Ignore</v>
      </c>
      <c r="D3459" s="38">
        <f t="shared" si="160"/>
        <v>1.3436700000000001E-4</v>
      </c>
      <c r="E3459" s="38">
        <f t="shared" si="161"/>
        <v>-3.6629000000000005E-5</v>
      </c>
      <c r="F3459" s="37" t="str">
        <f>VLOOKUP(L3459,Mapping!D:H,5,0)</f>
        <v>AUM</v>
      </c>
      <c r="G3459" t="s">
        <v>562</v>
      </c>
      <c r="H3459" t="s">
        <v>2128</v>
      </c>
      <c r="I3459" t="s">
        <v>2707</v>
      </c>
      <c r="J3459">
        <v>212000</v>
      </c>
      <c r="K3459" t="s">
        <v>595</v>
      </c>
      <c r="L3459">
        <v>210123</v>
      </c>
      <c r="M3459">
        <v>0</v>
      </c>
      <c r="N3459" t="s">
        <v>1191</v>
      </c>
      <c r="O3459" t="s">
        <v>565</v>
      </c>
      <c r="P3459">
        <v>-1709.96</v>
      </c>
      <c r="Q3459">
        <v>0</v>
      </c>
      <c r="R3459">
        <v>0</v>
      </c>
      <c r="S3459">
        <v>1343.67</v>
      </c>
      <c r="T3459">
        <v>-366.29</v>
      </c>
      <c r="U3459">
        <v>0</v>
      </c>
      <c r="V3459">
        <v>-1709.96</v>
      </c>
      <c r="W3459">
        <v>0</v>
      </c>
      <c r="X3459">
        <v>0</v>
      </c>
      <c r="Y3459">
        <v>1343.67</v>
      </c>
      <c r="Z3459">
        <v>-366.29</v>
      </c>
      <c r="AA3459">
        <v>0</v>
      </c>
    </row>
    <row r="3460" spans="1:27" ht="15" customHeight="1" x14ac:dyDescent="0.25">
      <c r="A3460" s="37" t="str">
        <f t="shared" ref="A3460:A3523" si="162">H3460&amp;B3460</f>
        <v>LELTVFIgnore</v>
      </c>
      <c r="B3460" s="37" t="str">
        <f>VLOOKUP(L3460,Mapping!D:F,3,0)</f>
        <v>Ignore</v>
      </c>
      <c r="C3460" s="37" t="str">
        <f>VLOOKUP(L3460,Mapping!D:G,4,0)</f>
        <v>Ignore</v>
      </c>
      <c r="D3460" s="38">
        <f t="shared" ref="D3460:D3523" si="163">(X3460+Y3460)/10000000</f>
        <v>-4.4003800000000002E-4</v>
      </c>
      <c r="E3460" s="38">
        <f t="shared" ref="E3460:E3523" si="164">(Z3460+AA3460)/10000000</f>
        <v>3.5939783000000003E-2</v>
      </c>
      <c r="F3460" s="37" t="str">
        <f>VLOOKUP(L3460,Mapping!D:H,5,0)</f>
        <v>AUM</v>
      </c>
      <c r="G3460" t="s">
        <v>562</v>
      </c>
      <c r="H3460" t="s">
        <v>2128</v>
      </c>
      <c r="I3460" t="s">
        <v>2707</v>
      </c>
      <c r="J3460">
        <v>212000</v>
      </c>
      <c r="K3460" t="s">
        <v>595</v>
      </c>
      <c r="L3460">
        <v>210168</v>
      </c>
      <c r="M3460">
        <v>0</v>
      </c>
      <c r="N3460" t="s">
        <v>927</v>
      </c>
      <c r="O3460" t="s">
        <v>565</v>
      </c>
      <c r="P3460">
        <v>0</v>
      </c>
      <c r="Q3460">
        <v>363798.21</v>
      </c>
      <c r="R3460">
        <v>-4400.38</v>
      </c>
      <c r="S3460">
        <v>0</v>
      </c>
      <c r="T3460">
        <v>0</v>
      </c>
      <c r="U3460">
        <v>359397.83</v>
      </c>
      <c r="V3460">
        <v>0</v>
      </c>
      <c r="W3460">
        <v>363798.21</v>
      </c>
      <c r="X3460">
        <v>-4400.38</v>
      </c>
      <c r="Y3460">
        <v>0</v>
      </c>
      <c r="Z3460">
        <v>0</v>
      </c>
      <c r="AA3460">
        <v>359397.83</v>
      </c>
    </row>
    <row r="3461" spans="1:27" ht="15" customHeight="1" x14ac:dyDescent="0.25">
      <c r="A3461" s="37" t="str">
        <f t="shared" si="162"/>
        <v>LELTVFIgnore</v>
      </c>
      <c r="B3461" s="37" t="str">
        <f>VLOOKUP(L3461,Mapping!D:F,3,0)</f>
        <v>Ignore</v>
      </c>
      <c r="C3461" s="37" t="str">
        <f>VLOOKUP(L3461,Mapping!D:G,4,0)</f>
        <v>Ignore</v>
      </c>
      <c r="D3461" s="38">
        <f t="shared" si="163"/>
        <v>0.100774577</v>
      </c>
      <c r="E3461" s="38">
        <f t="shared" si="164"/>
        <v>0.100774577</v>
      </c>
      <c r="F3461" s="37" t="str">
        <f>VLOOKUP(L3461,Mapping!D:H,5,0)</f>
        <v>AUM</v>
      </c>
      <c r="G3461" t="s">
        <v>562</v>
      </c>
      <c r="H3461" t="s">
        <v>2128</v>
      </c>
      <c r="I3461" t="s">
        <v>2707</v>
      </c>
      <c r="J3461">
        <v>212000</v>
      </c>
      <c r="K3461" t="s">
        <v>595</v>
      </c>
      <c r="L3461">
        <v>211114</v>
      </c>
      <c r="M3461">
        <v>0</v>
      </c>
      <c r="N3461" t="s">
        <v>701</v>
      </c>
      <c r="O3461" t="s">
        <v>565</v>
      </c>
      <c r="P3461">
        <v>0</v>
      </c>
      <c r="Q3461">
        <v>0</v>
      </c>
      <c r="R3461">
        <v>0</v>
      </c>
      <c r="S3461">
        <v>1007745.77</v>
      </c>
      <c r="T3461">
        <v>0</v>
      </c>
      <c r="U3461">
        <v>1007745.77</v>
      </c>
      <c r="V3461">
        <v>0</v>
      </c>
      <c r="W3461">
        <v>0</v>
      </c>
      <c r="X3461">
        <v>0</v>
      </c>
      <c r="Y3461">
        <v>1007745.77</v>
      </c>
      <c r="Z3461">
        <v>0</v>
      </c>
      <c r="AA3461">
        <v>1007745.77</v>
      </c>
    </row>
    <row r="3462" spans="1:27" ht="15" customHeight="1" x14ac:dyDescent="0.25">
      <c r="A3462" s="37" t="str">
        <f t="shared" si="162"/>
        <v>LELTVFIgnore</v>
      </c>
      <c r="B3462" s="37" t="str">
        <f>VLOOKUP(L3462,Mapping!D:F,3,0)</f>
        <v>Ignore</v>
      </c>
      <c r="C3462" s="37" t="str">
        <f>VLOOKUP(L3462,Mapping!D:G,4,0)</f>
        <v>Ignore</v>
      </c>
      <c r="D3462" s="38">
        <f t="shared" si="163"/>
        <v>7.5637449999999993E-3</v>
      </c>
      <c r="E3462" s="38">
        <f t="shared" si="164"/>
        <v>7.5637449999999993E-3</v>
      </c>
      <c r="F3462" s="37" t="str">
        <f>VLOOKUP(L3462,Mapping!D:H,5,0)</f>
        <v>AUM</v>
      </c>
      <c r="G3462" t="s">
        <v>562</v>
      </c>
      <c r="H3462" t="s">
        <v>2128</v>
      </c>
      <c r="I3462" t="s">
        <v>2707</v>
      </c>
      <c r="J3462">
        <v>212000</v>
      </c>
      <c r="K3462" t="s">
        <v>595</v>
      </c>
      <c r="L3462">
        <v>212101</v>
      </c>
      <c r="M3462">
        <v>0</v>
      </c>
      <c r="N3462" t="s">
        <v>598</v>
      </c>
      <c r="O3462" t="s">
        <v>565</v>
      </c>
      <c r="P3462">
        <v>0</v>
      </c>
      <c r="Q3462">
        <v>0</v>
      </c>
      <c r="R3462">
        <v>0</v>
      </c>
      <c r="S3462">
        <v>75637.45</v>
      </c>
      <c r="T3462">
        <v>0</v>
      </c>
      <c r="U3462">
        <v>75637.45</v>
      </c>
      <c r="V3462">
        <v>0</v>
      </c>
      <c r="W3462">
        <v>0</v>
      </c>
      <c r="X3462">
        <v>0</v>
      </c>
      <c r="Y3462">
        <v>75637.45</v>
      </c>
      <c r="Z3462">
        <v>0</v>
      </c>
      <c r="AA3462">
        <v>75637.45</v>
      </c>
    </row>
    <row r="3463" spans="1:27" ht="15" customHeight="1" x14ac:dyDescent="0.25">
      <c r="A3463" s="37" t="str">
        <f t="shared" si="162"/>
        <v>LELTVFIgnore</v>
      </c>
      <c r="B3463" s="37" t="str">
        <f>VLOOKUP(L3463,Mapping!D:F,3,0)</f>
        <v>Ignore</v>
      </c>
      <c r="C3463" s="37" t="str">
        <f>VLOOKUP(L3463,Mapping!D:G,4,0)</f>
        <v>Ignore</v>
      </c>
      <c r="D3463" s="38">
        <f t="shared" si="163"/>
        <v>5.28025E-4</v>
      </c>
      <c r="E3463" s="38">
        <f t="shared" si="164"/>
        <v>1.133153E-3</v>
      </c>
      <c r="F3463" s="37" t="str">
        <f>VLOOKUP(L3463,Mapping!D:H,5,0)</f>
        <v>AUM</v>
      </c>
      <c r="G3463" t="s">
        <v>562</v>
      </c>
      <c r="H3463" t="s">
        <v>2128</v>
      </c>
      <c r="I3463" t="s">
        <v>2707</v>
      </c>
      <c r="J3463">
        <v>212000</v>
      </c>
      <c r="K3463" t="s">
        <v>595</v>
      </c>
      <c r="L3463">
        <v>212109</v>
      </c>
      <c r="M3463">
        <v>0</v>
      </c>
      <c r="N3463" t="s">
        <v>1291</v>
      </c>
      <c r="O3463" t="s">
        <v>565</v>
      </c>
      <c r="P3463">
        <v>0</v>
      </c>
      <c r="Q3463">
        <v>6051.28</v>
      </c>
      <c r="R3463">
        <v>0</v>
      </c>
      <c r="S3463">
        <v>5280.25</v>
      </c>
      <c r="T3463">
        <v>0</v>
      </c>
      <c r="U3463">
        <v>11331.53</v>
      </c>
      <c r="V3463">
        <v>0</v>
      </c>
      <c r="W3463">
        <v>6051.28</v>
      </c>
      <c r="X3463">
        <v>0</v>
      </c>
      <c r="Y3463">
        <v>5280.25</v>
      </c>
      <c r="Z3463">
        <v>0</v>
      </c>
      <c r="AA3463">
        <v>11331.53</v>
      </c>
    </row>
    <row r="3464" spans="1:27" ht="15" customHeight="1" x14ac:dyDescent="0.25">
      <c r="A3464" s="37" t="str">
        <f t="shared" si="162"/>
        <v>LELTVFIgnore</v>
      </c>
      <c r="B3464" s="37" t="str">
        <f>VLOOKUP(L3464,Mapping!D:F,3,0)</f>
        <v>Ignore</v>
      </c>
      <c r="C3464" s="37" t="str">
        <f>VLOOKUP(L3464,Mapping!D:G,4,0)</f>
        <v>Ignore</v>
      </c>
      <c r="D3464" s="38">
        <f t="shared" si="163"/>
        <v>3.4044999999999997E-5</v>
      </c>
      <c r="E3464" s="38">
        <f t="shared" si="164"/>
        <v>4.6640000000000001E-5</v>
      </c>
      <c r="F3464" s="37" t="str">
        <f>VLOOKUP(L3464,Mapping!D:H,5,0)</f>
        <v>AUM</v>
      </c>
      <c r="G3464" t="s">
        <v>562</v>
      </c>
      <c r="H3464" t="s">
        <v>2128</v>
      </c>
      <c r="I3464" t="s">
        <v>2707</v>
      </c>
      <c r="J3464">
        <v>212000</v>
      </c>
      <c r="K3464" t="s">
        <v>595</v>
      </c>
      <c r="L3464">
        <v>212112</v>
      </c>
      <c r="M3464">
        <v>0</v>
      </c>
      <c r="N3464" t="s">
        <v>599</v>
      </c>
      <c r="O3464" t="s">
        <v>565</v>
      </c>
      <c r="P3464">
        <v>0</v>
      </c>
      <c r="Q3464">
        <v>125.95</v>
      </c>
      <c r="R3464">
        <v>0</v>
      </c>
      <c r="S3464">
        <v>340.45</v>
      </c>
      <c r="T3464">
        <v>0</v>
      </c>
      <c r="U3464">
        <v>466.4</v>
      </c>
      <c r="V3464">
        <v>0</v>
      </c>
      <c r="W3464">
        <v>125.95</v>
      </c>
      <c r="X3464">
        <v>0</v>
      </c>
      <c r="Y3464">
        <v>340.45</v>
      </c>
      <c r="Z3464">
        <v>0</v>
      </c>
      <c r="AA3464">
        <v>466.4</v>
      </c>
    </row>
    <row r="3465" spans="1:27" ht="15" customHeight="1" x14ac:dyDescent="0.25">
      <c r="A3465" s="37" t="str">
        <f t="shared" si="162"/>
        <v>LELTVFIgnore</v>
      </c>
      <c r="B3465" s="37" t="str">
        <f>VLOOKUP(L3465,Mapping!D:F,3,0)</f>
        <v>Ignore</v>
      </c>
      <c r="C3465" s="37" t="str">
        <f>VLOOKUP(L3465,Mapping!D:G,4,0)</f>
        <v>Ignore</v>
      </c>
      <c r="D3465" s="38">
        <f t="shared" si="163"/>
        <v>3.4044999999999997E-5</v>
      </c>
      <c r="E3465" s="38">
        <f t="shared" si="164"/>
        <v>4.6640000000000001E-5</v>
      </c>
      <c r="F3465" s="37" t="str">
        <f>VLOOKUP(L3465,Mapping!D:H,5,0)</f>
        <v>AUM</v>
      </c>
      <c r="G3465" t="s">
        <v>562</v>
      </c>
      <c r="H3465" t="s">
        <v>2128</v>
      </c>
      <c r="I3465" t="s">
        <v>2707</v>
      </c>
      <c r="J3465">
        <v>212000</v>
      </c>
      <c r="K3465" t="s">
        <v>595</v>
      </c>
      <c r="L3465">
        <v>212113</v>
      </c>
      <c r="M3465">
        <v>0</v>
      </c>
      <c r="N3465" t="s">
        <v>600</v>
      </c>
      <c r="O3465" t="s">
        <v>565</v>
      </c>
      <c r="P3465">
        <v>0</v>
      </c>
      <c r="Q3465">
        <v>125.95</v>
      </c>
      <c r="R3465">
        <v>0</v>
      </c>
      <c r="S3465">
        <v>340.45</v>
      </c>
      <c r="T3465">
        <v>0</v>
      </c>
      <c r="U3465">
        <v>466.4</v>
      </c>
      <c r="V3465">
        <v>0</v>
      </c>
      <c r="W3465">
        <v>125.95</v>
      </c>
      <c r="X3465">
        <v>0</v>
      </c>
      <c r="Y3465">
        <v>340.45</v>
      </c>
      <c r="Z3465">
        <v>0</v>
      </c>
      <c r="AA3465">
        <v>466.4</v>
      </c>
    </row>
    <row r="3466" spans="1:27" ht="15" customHeight="1" x14ac:dyDescent="0.25">
      <c r="A3466" s="37" t="str">
        <f t="shared" si="162"/>
        <v>LELTVFIgnore</v>
      </c>
      <c r="B3466" s="37" t="str">
        <f>VLOOKUP(L3466,Mapping!D:F,3,0)</f>
        <v>Ignore</v>
      </c>
      <c r="C3466" s="37" t="str">
        <f>VLOOKUP(L3466,Mapping!D:G,4,0)</f>
        <v>Ignore</v>
      </c>
      <c r="D3466" s="38">
        <f t="shared" si="163"/>
        <v>-2.3844600000000001E-4</v>
      </c>
      <c r="E3466" s="38">
        <f t="shared" si="164"/>
        <v>2.2693800000000001E-4</v>
      </c>
      <c r="F3466" s="37" t="str">
        <f>VLOOKUP(L3466,Mapping!D:H,5,0)</f>
        <v>AUM</v>
      </c>
      <c r="G3466" t="s">
        <v>562</v>
      </c>
      <c r="H3466" t="s">
        <v>2128</v>
      </c>
      <c r="I3466" t="s">
        <v>2707</v>
      </c>
      <c r="J3466">
        <v>212000</v>
      </c>
      <c r="K3466" t="s">
        <v>595</v>
      </c>
      <c r="L3466">
        <v>212114</v>
      </c>
      <c r="M3466">
        <v>0</v>
      </c>
      <c r="N3466" t="s">
        <v>601</v>
      </c>
      <c r="O3466" t="s">
        <v>565</v>
      </c>
      <c r="P3466">
        <v>0</v>
      </c>
      <c r="Q3466">
        <v>4653.84</v>
      </c>
      <c r="R3466">
        <v>-2384.46</v>
      </c>
      <c r="S3466">
        <v>0</v>
      </c>
      <c r="T3466">
        <v>0</v>
      </c>
      <c r="U3466">
        <v>2269.38</v>
      </c>
      <c r="V3466">
        <v>0</v>
      </c>
      <c r="W3466">
        <v>4653.84</v>
      </c>
      <c r="X3466">
        <v>-2384.46</v>
      </c>
      <c r="Y3466">
        <v>0</v>
      </c>
      <c r="Z3466">
        <v>0</v>
      </c>
      <c r="AA3466">
        <v>2269.38</v>
      </c>
    </row>
    <row r="3467" spans="1:27" ht="15" customHeight="1" x14ac:dyDescent="0.25">
      <c r="A3467" s="37" t="str">
        <f t="shared" si="162"/>
        <v>LELTVFIgnore</v>
      </c>
      <c r="B3467" s="37" t="str">
        <f>VLOOKUP(L3467,Mapping!D:F,3,0)</f>
        <v>Ignore</v>
      </c>
      <c r="C3467" s="37" t="str">
        <f>VLOOKUP(L3467,Mapping!D:G,4,0)</f>
        <v>Ignore</v>
      </c>
      <c r="D3467" s="38">
        <f t="shared" si="163"/>
        <v>1.76257E-4</v>
      </c>
      <c r="E3467" s="38">
        <f t="shared" si="164"/>
        <v>1.84453E-4</v>
      </c>
      <c r="F3467" s="37" t="str">
        <f>VLOOKUP(L3467,Mapping!D:H,5,0)</f>
        <v>AUM</v>
      </c>
      <c r="G3467" t="s">
        <v>562</v>
      </c>
      <c r="H3467" t="s">
        <v>2128</v>
      </c>
      <c r="I3467" t="s">
        <v>2707</v>
      </c>
      <c r="J3467">
        <v>212000</v>
      </c>
      <c r="K3467" t="s">
        <v>595</v>
      </c>
      <c r="L3467">
        <v>212117</v>
      </c>
      <c r="M3467">
        <v>0</v>
      </c>
      <c r="N3467" t="s">
        <v>865</v>
      </c>
      <c r="O3467" t="s">
        <v>565</v>
      </c>
      <c r="P3467">
        <v>0</v>
      </c>
      <c r="Q3467">
        <v>81.96</v>
      </c>
      <c r="R3467">
        <v>0</v>
      </c>
      <c r="S3467">
        <v>1762.57</v>
      </c>
      <c r="T3467">
        <v>0</v>
      </c>
      <c r="U3467">
        <v>1844.53</v>
      </c>
      <c r="V3467">
        <v>0</v>
      </c>
      <c r="W3467">
        <v>81.96</v>
      </c>
      <c r="X3467">
        <v>0</v>
      </c>
      <c r="Y3467">
        <v>1762.57</v>
      </c>
      <c r="Z3467">
        <v>0</v>
      </c>
      <c r="AA3467">
        <v>1844.53</v>
      </c>
    </row>
    <row r="3468" spans="1:27" ht="15" customHeight="1" x14ac:dyDescent="0.25">
      <c r="A3468" s="37" t="str">
        <f t="shared" si="162"/>
        <v>LELTVFIgnore</v>
      </c>
      <c r="B3468" s="37" t="str">
        <f>VLOOKUP(L3468,Mapping!D:F,3,0)</f>
        <v>Ignore</v>
      </c>
      <c r="C3468" s="37" t="str">
        <f>VLOOKUP(L3468,Mapping!D:G,4,0)</f>
        <v>Ignore</v>
      </c>
      <c r="D3468" s="38">
        <f t="shared" si="163"/>
        <v>2.8045697999999997E-2</v>
      </c>
      <c r="E3468" s="38">
        <f t="shared" si="164"/>
        <v>7.6459115000000008E-2</v>
      </c>
      <c r="F3468" s="37" t="str">
        <f>VLOOKUP(L3468,Mapping!D:H,5,0)</f>
        <v>AUM</v>
      </c>
      <c r="G3468" t="s">
        <v>562</v>
      </c>
      <c r="H3468" t="s">
        <v>2128</v>
      </c>
      <c r="I3468" t="s">
        <v>2707</v>
      </c>
      <c r="J3468">
        <v>212000</v>
      </c>
      <c r="K3468" t="s">
        <v>595</v>
      </c>
      <c r="L3468">
        <v>212121</v>
      </c>
      <c r="M3468">
        <v>0</v>
      </c>
      <c r="N3468" t="s">
        <v>602</v>
      </c>
      <c r="O3468" t="s">
        <v>565</v>
      </c>
      <c r="P3468">
        <v>0</v>
      </c>
      <c r="Q3468">
        <v>484134.17</v>
      </c>
      <c r="R3468">
        <v>0</v>
      </c>
      <c r="S3468">
        <v>280456.98</v>
      </c>
      <c r="T3468">
        <v>0</v>
      </c>
      <c r="U3468">
        <v>764591.15</v>
      </c>
      <c r="V3468">
        <v>0</v>
      </c>
      <c r="W3468">
        <v>484134.17</v>
      </c>
      <c r="X3468">
        <v>0</v>
      </c>
      <c r="Y3468">
        <v>280456.98</v>
      </c>
      <c r="Z3468">
        <v>0</v>
      </c>
      <c r="AA3468">
        <v>764591.15</v>
      </c>
    </row>
    <row r="3469" spans="1:27" ht="15" customHeight="1" x14ac:dyDescent="0.25">
      <c r="A3469" s="37" t="str">
        <f t="shared" si="162"/>
        <v>LELTVFIgnore</v>
      </c>
      <c r="B3469" s="37" t="str">
        <f>VLOOKUP(L3469,Mapping!D:F,3,0)</f>
        <v>Ignore</v>
      </c>
      <c r="C3469" s="37" t="str">
        <f>VLOOKUP(L3469,Mapping!D:G,4,0)</f>
        <v>Ignore</v>
      </c>
      <c r="D3469" s="38">
        <f t="shared" si="163"/>
        <v>9.7424699999999992E-4</v>
      </c>
      <c r="E3469" s="38">
        <f t="shared" si="164"/>
        <v>9.7424699999999992E-4</v>
      </c>
      <c r="F3469" s="37" t="str">
        <f>VLOOKUP(L3469,Mapping!D:H,5,0)</f>
        <v>AUM</v>
      </c>
      <c r="G3469" t="s">
        <v>562</v>
      </c>
      <c r="H3469" t="s">
        <v>2128</v>
      </c>
      <c r="I3469" t="s">
        <v>2707</v>
      </c>
      <c r="J3469">
        <v>212000</v>
      </c>
      <c r="K3469" t="s">
        <v>595</v>
      </c>
      <c r="L3469">
        <v>212124</v>
      </c>
      <c r="M3469">
        <v>0</v>
      </c>
      <c r="N3469" t="s">
        <v>603</v>
      </c>
      <c r="O3469" t="s">
        <v>565</v>
      </c>
      <c r="P3469">
        <v>0</v>
      </c>
      <c r="Q3469">
        <v>0</v>
      </c>
      <c r="R3469">
        <v>0</v>
      </c>
      <c r="S3469">
        <v>9742.4699999999993</v>
      </c>
      <c r="T3469">
        <v>0</v>
      </c>
      <c r="U3469">
        <v>9742.4699999999993</v>
      </c>
      <c r="V3469">
        <v>0</v>
      </c>
      <c r="W3469">
        <v>0</v>
      </c>
      <c r="X3469">
        <v>0</v>
      </c>
      <c r="Y3469">
        <v>9742.4699999999993</v>
      </c>
      <c r="Z3469">
        <v>0</v>
      </c>
      <c r="AA3469">
        <v>9742.4699999999993</v>
      </c>
    </row>
    <row r="3470" spans="1:27" ht="15" customHeight="1" x14ac:dyDescent="0.25">
      <c r="A3470" s="37" t="str">
        <f t="shared" si="162"/>
        <v>LELTVFIgnore</v>
      </c>
      <c r="B3470" s="37" t="str">
        <f>VLOOKUP(L3470,Mapping!D:F,3,0)</f>
        <v>Ignore</v>
      </c>
      <c r="C3470" s="37" t="str">
        <f>VLOOKUP(L3470,Mapping!D:G,4,0)</f>
        <v>Ignore</v>
      </c>
      <c r="D3470" s="38">
        <f t="shared" si="163"/>
        <v>3.9333700000000001E-4</v>
      </c>
      <c r="E3470" s="38">
        <f t="shared" si="164"/>
        <v>3.9166299999999999E-4</v>
      </c>
      <c r="F3470" s="37" t="str">
        <f>VLOOKUP(L3470,Mapping!D:H,5,0)</f>
        <v>AUM</v>
      </c>
      <c r="G3470" t="s">
        <v>562</v>
      </c>
      <c r="H3470" t="s">
        <v>2128</v>
      </c>
      <c r="I3470" t="s">
        <v>2707</v>
      </c>
      <c r="J3470">
        <v>212000</v>
      </c>
      <c r="K3470" t="s">
        <v>595</v>
      </c>
      <c r="L3470">
        <v>212132</v>
      </c>
      <c r="M3470">
        <v>0</v>
      </c>
      <c r="N3470" t="s">
        <v>1192</v>
      </c>
      <c r="O3470" t="s">
        <v>565</v>
      </c>
      <c r="P3470">
        <v>-16.740000000000002</v>
      </c>
      <c r="Q3470">
        <v>0</v>
      </c>
      <c r="R3470">
        <v>0</v>
      </c>
      <c r="S3470">
        <v>3933.37</v>
      </c>
      <c r="T3470">
        <v>0</v>
      </c>
      <c r="U3470">
        <v>3916.63</v>
      </c>
      <c r="V3470">
        <v>-16.740000000000002</v>
      </c>
      <c r="W3470">
        <v>0</v>
      </c>
      <c r="X3470">
        <v>0</v>
      </c>
      <c r="Y3470">
        <v>3933.37</v>
      </c>
      <c r="Z3470">
        <v>0</v>
      </c>
      <c r="AA3470">
        <v>3916.63</v>
      </c>
    </row>
    <row r="3471" spans="1:27" ht="15" customHeight="1" x14ac:dyDescent="0.25">
      <c r="A3471" s="37" t="str">
        <f t="shared" si="162"/>
        <v>LELTVFIgnore</v>
      </c>
      <c r="B3471" s="37" t="str">
        <f>VLOOKUP(L3471,Mapping!D:F,3,0)</f>
        <v>Ignore</v>
      </c>
      <c r="C3471" s="37" t="str">
        <f>VLOOKUP(L3471,Mapping!D:G,4,0)</f>
        <v>Ignore</v>
      </c>
      <c r="D3471" s="38">
        <f t="shared" si="163"/>
        <v>-2.9870206579999996</v>
      </c>
      <c r="E3471" s="38">
        <f t="shared" si="164"/>
        <v>0.264738362</v>
      </c>
      <c r="F3471" s="37" t="str">
        <f>VLOOKUP(L3471,Mapping!D:H,5,0)</f>
        <v>AUM</v>
      </c>
      <c r="G3471" t="s">
        <v>562</v>
      </c>
      <c r="H3471" t="s">
        <v>2128</v>
      </c>
      <c r="I3471" t="s">
        <v>2707</v>
      </c>
      <c r="J3471">
        <v>212000</v>
      </c>
      <c r="K3471" t="s">
        <v>595</v>
      </c>
      <c r="L3471">
        <v>212150</v>
      </c>
      <c r="M3471">
        <v>0</v>
      </c>
      <c r="N3471" t="s">
        <v>821</v>
      </c>
      <c r="O3471" t="s">
        <v>565</v>
      </c>
      <c r="P3471">
        <v>0</v>
      </c>
      <c r="Q3471">
        <v>32517590.199999999</v>
      </c>
      <c r="R3471">
        <v>-29870206.579999998</v>
      </c>
      <c r="S3471">
        <v>0</v>
      </c>
      <c r="T3471">
        <v>0</v>
      </c>
      <c r="U3471">
        <v>2647383.62</v>
      </c>
      <c r="V3471">
        <v>0</v>
      </c>
      <c r="W3471">
        <v>32517590.199999999</v>
      </c>
      <c r="X3471">
        <v>-29870206.579999998</v>
      </c>
      <c r="Y3471">
        <v>0</v>
      </c>
      <c r="Z3471">
        <v>0</v>
      </c>
      <c r="AA3471">
        <v>2647383.62</v>
      </c>
    </row>
    <row r="3472" spans="1:27" ht="15" customHeight="1" x14ac:dyDescent="0.25">
      <c r="A3472" s="37" t="str">
        <f t="shared" si="162"/>
        <v>LELTVFIgnore</v>
      </c>
      <c r="B3472" s="37" t="str">
        <f>VLOOKUP(L3472,Mapping!D:F,3,0)</f>
        <v>Ignore</v>
      </c>
      <c r="C3472" s="37" t="str">
        <f>VLOOKUP(L3472,Mapping!D:G,4,0)</f>
        <v>Ignore</v>
      </c>
      <c r="D3472" s="38">
        <f t="shared" si="163"/>
        <v>7.0655299999999996E-4</v>
      </c>
      <c r="E3472" s="38">
        <f t="shared" si="164"/>
        <v>1.18655E-3</v>
      </c>
      <c r="F3472" s="37" t="str">
        <f>VLOOKUP(L3472,Mapping!D:H,5,0)</f>
        <v>AUM</v>
      </c>
      <c r="G3472" t="s">
        <v>562</v>
      </c>
      <c r="H3472" t="s">
        <v>2128</v>
      </c>
      <c r="I3472" t="s">
        <v>2707</v>
      </c>
      <c r="J3472">
        <v>212000</v>
      </c>
      <c r="K3472" t="s">
        <v>595</v>
      </c>
      <c r="L3472">
        <v>212185</v>
      </c>
      <c r="M3472">
        <v>0</v>
      </c>
      <c r="N3472" t="s">
        <v>928</v>
      </c>
      <c r="O3472" t="s">
        <v>565</v>
      </c>
      <c r="P3472">
        <v>0</v>
      </c>
      <c r="Q3472">
        <v>4799.97</v>
      </c>
      <c r="R3472">
        <v>0</v>
      </c>
      <c r="S3472">
        <v>7065.53</v>
      </c>
      <c r="T3472">
        <v>0</v>
      </c>
      <c r="U3472">
        <v>11865.5</v>
      </c>
      <c r="V3472">
        <v>0</v>
      </c>
      <c r="W3472">
        <v>4799.97</v>
      </c>
      <c r="X3472">
        <v>0</v>
      </c>
      <c r="Y3472">
        <v>7065.53</v>
      </c>
      <c r="Z3472">
        <v>0</v>
      </c>
      <c r="AA3472">
        <v>11865.5</v>
      </c>
    </row>
    <row r="3473" spans="1:27" ht="15" customHeight="1" x14ac:dyDescent="0.25">
      <c r="A3473" s="37" t="str">
        <f t="shared" si="162"/>
        <v>LELTVFIgnore</v>
      </c>
      <c r="B3473" s="37" t="str">
        <f>VLOOKUP(L3473,Mapping!D:F,3,0)</f>
        <v>Ignore</v>
      </c>
      <c r="C3473" s="37" t="str">
        <f>VLOOKUP(L3473,Mapping!D:G,4,0)</f>
        <v>Ignore</v>
      </c>
      <c r="D3473" s="38">
        <f t="shared" si="163"/>
        <v>4.0844100000000006E-4</v>
      </c>
      <c r="E3473" s="38">
        <f t="shared" si="164"/>
        <v>4.0844100000000006E-4</v>
      </c>
      <c r="F3473" s="37" t="str">
        <f>VLOOKUP(L3473,Mapping!D:H,5,0)</f>
        <v>AUM</v>
      </c>
      <c r="G3473" t="s">
        <v>562</v>
      </c>
      <c r="H3473" t="s">
        <v>2128</v>
      </c>
      <c r="I3473" t="s">
        <v>2707</v>
      </c>
      <c r="J3473">
        <v>212000</v>
      </c>
      <c r="K3473" t="s">
        <v>595</v>
      </c>
      <c r="L3473">
        <v>212186</v>
      </c>
      <c r="M3473">
        <v>0</v>
      </c>
      <c r="N3473" t="s">
        <v>1377</v>
      </c>
      <c r="O3473" t="s">
        <v>565</v>
      </c>
      <c r="P3473">
        <v>0</v>
      </c>
      <c r="Q3473">
        <v>0</v>
      </c>
      <c r="R3473">
        <v>0</v>
      </c>
      <c r="S3473">
        <v>4084.4100000000008</v>
      </c>
      <c r="T3473">
        <v>0</v>
      </c>
      <c r="U3473">
        <v>4084.4100000000008</v>
      </c>
      <c r="V3473">
        <v>0</v>
      </c>
      <c r="W3473">
        <v>0</v>
      </c>
      <c r="X3473">
        <v>0</v>
      </c>
      <c r="Y3473">
        <v>4084.4100000000008</v>
      </c>
      <c r="Z3473">
        <v>0</v>
      </c>
      <c r="AA3473">
        <v>4084.4100000000008</v>
      </c>
    </row>
    <row r="3474" spans="1:27" ht="15" customHeight="1" x14ac:dyDescent="0.25">
      <c r="A3474" s="37" t="str">
        <f t="shared" si="162"/>
        <v>LELTVFIgnore</v>
      </c>
      <c r="B3474" s="37" t="str">
        <f>VLOOKUP(L3474,Mapping!D:F,3,0)</f>
        <v>Ignore</v>
      </c>
      <c r="C3474" s="37" t="str">
        <f>VLOOKUP(L3474,Mapping!D:G,4,0)</f>
        <v>Ignore</v>
      </c>
      <c r="D3474" s="38">
        <f t="shared" si="163"/>
        <v>5.2951792000000004E-2</v>
      </c>
      <c r="E3474" s="38">
        <f t="shared" si="164"/>
        <v>5.2928401999999999E-2</v>
      </c>
      <c r="F3474" s="37" t="str">
        <f>VLOOKUP(L3474,Mapping!D:H,5,0)</f>
        <v>AUM</v>
      </c>
      <c r="G3474" t="s">
        <v>562</v>
      </c>
      <c r="H3474" t="s">
        <v>2128</v>
      </c>
      <c r="I3474" t="s">
        <v>2707</v>
      </c>
      <c r="J3474">
        <v>212000</v>
      </c>
      <c r="K3474" t="s">
        <v>595</v>
      </c>
      <c r="L3474">
        <v>212187</v>
      </c>
      <c r="M3474">
        <v>0</v>
      </c>
      <c r="N3474" t="s">
        <v>1023</v>
      </c>
      <c r="O3474" t="s">
        <v>565</v>
      </c>
      <c r="P3474">
        <v>-233.9</v>
      </c>
      <c r="Q3474">
        <v>0</v>
      </c>
      <c r="R3474">
        <v>0</v>
      </c>
      <c r="S3474">
        <v>529517.92000000004</v>
      </c>
      <c r="T3474">
        <v>0</v>
      </c>
      <c r="U3474">
        <v>529284.02</v>
      </c>
      <c r="V3474">
        <v>-233.9</v>
      </c>
      <c r="W3474">
        <v>0</v>
      </c>
      <c r="X3474">
        <v>0</v>
      </c>
      <c r="Y3474">
        <v>529517.92000000004</v>
      </c>
      <c r="Z3474">
        <v>0</v>
      </c>
      <c r="AA3474">
        <v>529284.02</v>
      </c>
    </row>
    <row r="3475" spans="1:27" ht="15" customHeight="1" x14ac:dyDescent="0.25">
      <c r="A3475" s="37" t="str">
        <f t="shared" si="162"/>
        <v>LELTVFIgnore</v>
      </c>
      <c r="B3475" s="37" t="str">
        <f>VLOOKUP(L3475,Mapping!D:F,3,0)</f>
        <v>Ignore</v>
      </c>
      <c r="C3475" s="37" t="str">
        <f>VLOOKUP(L3475,Mapping!D:G,4,0)</f>
        <v>Ignore</v>
      </c>
      <c r="D3475" s="38">
        <f t="shared" si="163"/>
        <v>9.7089000000000005E-5</v>
      </c>
      <c r="E3475" s="38">
        <f t="shared" si="164"/>
        <v>9.7899999999999994E-5</v>
      </c>
      <c r="F3475" s="37" t="str">
        <f>VLOOKUP(L3475,Mapping!D:H,5,0)</f>
        <v>AUM</v>
      </c>
      <c r="G3475" t="s">
        <v>562</v>
      </c>
      <c r="H3475" t="s">
        <v>2128</v>
      </c>
      <c r="I3475" t="s">
        <v>2707</v>
      </c>
      <c r="J3475">
        <v>212000</v>
      </c>
      <c r="K3475" t="s">
        <v>595</v>
      </c>
      <c r="L3475">
        <v>212191</v>
      </c>
      <c r="M3475">
        <v>0</v>
      </c>
      <c r="N3475" t="s">
        <v>1193</v>
      </c>
      <c r="O3475" t="s">
        <v>565</v>
      </c>
      <c r="P3475">
        <v>0</v>
      </c>
      <c r="Q3475">
        <v>8.11</v>
      </c>
      <c r="R3475">
        <v>0</v>
      </c>
      <c r="S3475">
        <v>970.89</v>
      </c>
      <c r="T3475">
        <v>0</v>
      </c>
      <c r="U3475">
        <v>979</v>
      </c>
      <c r="V3475">
        <v>0</v>
      </c>
      <c r="W3475">
        <v>8.11</v>
      </c>
      <c r="X3475">
        <v>0</v>
      </c>
      <c r="Y3475">
        <v>970.89</v>
      </c>
      <c r="Z3475">
        <v>0</v>
      </c>
      <c r="AA3475">
        <v>979</v>
      </c>
    </row>
    <row r="3476" spans="1:27" ht="15" customHeight="1" x14ac:dyDescent="0.25">
      <c r="A3476" s="37" t="str">
        <f t="shared" si="162"/>
        <v>LELTVFIgnore</v>
      </c>
      <c r="B3476" s="37" t="str">
        <f>VLOOKUP(L3476,Mapping!D:F,3,0)</f>
        <v>Ignore</v>
      </c>
      <c r="C3476" s="37" t="str">
        <f>VLOOKUP(L3476,Mapping!D:G,4,0)</f>
        <v>Ignore</v>
      </c>
      <c r="D3476" s="38">
        <f t="shared" si="163"/>
        <v>0</v>
      </c>
      <c r="E3476" s="38">
        <f t="shared" si="164"/>
        <v>2.16E-3</v>
      </c>
      <c r="F3476" s="37" t="str">
        <f>VLOOKUP(L3476,Mapping!D:H,5,0)</f>
        <v>AUM</v>
      </c>
      <c r="G3476" t="s">
        <v>562</v>
      </c>
      <c r="H3476" t="s">
        <v>2128</v>
      </c>
      <c r="I3476" t="s">
        <v>2707</v>
      </c>
      <c r="J3476">
        <v>212000</v>
      </c>
      <c r="K3476" t="s">
        <v>595</v>
      </c>
      <c r="L3476">
        <v>212194</v>
      </c>
      <c r="M3476">
        <v>0</v>
      </c>
      <c r="N3476" t="s">
        <v>605</v>
      </c>
      <c r="O3476" t="s">
        <v>565</v>
      </c>
      <c r="P3476">
        <v>0</v>
      </c>
      <c r="Q3476">
        <v>21600</v>
      </c>
      <c r="R3476">
        <v>0</v>
      </c>
      <c r="S3476">
        <v>0</v>
      </c>
      <c r="T3476">
        <v>0</v>
      </c>
      <c r="U3476">
        <v>21600</v>
      </c>
      <c r="V3476">
        <v>0</v>
      </c>
      <c r="W3476">
        <v>21600</v>
      </c>
      <c r="X3476">
        <v>0</v>
      </c>
      <c r="Y3476">
        <v>0</v>
      </c>
      <c r="Z3476">
        <v>0</v>
      </c>
      <c r="AA3476">
        <v>21600</v>
      </c>
    </row>
    <row r="3477" spans="1:27" ht="15" customHeight="1" x14ac:dyDescent="0.25">
      <c r="A3477" s="37" t="str">
        <f t="shared" si="162"/>
        <v>LELTVFIgnore</v>
      </c>
      <c r="B3477" s="37" t="str">
        <f>VLOOKUP(L3477,Mapping!D:F,3,0)</f>
        <v>Ignore</v>
      </c>
      <c r="C3477" s="37" t="str">
        <f>VLOOKUP(L3477,Mapping!D:G,4,0)</f>
        <v>Ignore</v>
      </c>
      <c r="D3477" s="38">
        <f t="shared" si="163"/>
        <v>1.3397699999999999E-4</v>
      </c>
      <c r="E3477" s="38">
        <f t="shared" si="164"/>
        <v>1.80817E-4</v>
      </c>
      <c r="F3477" s="37" t="str">
        <f>VLOOKUP(L3477,Mapping!D:H,5,0)</f>
        <v>AUM</v>
      </c>
      <c r="G3477" t="s">
        <v>562</v>
      </c>
      <c r="H3477" t="s">
        <v>2128</v>
      </c>
      <c r="I3477" t="s">
        <v>2707</v>
      </c>
      <c r="J3477">
        <v>212000</v>
      </c>
      <c r="K3477" t="s">
        <v>595</v>
      </c>
      <c r="L3477">
        <v>212195</v>
      </c>
      <c r="M3477">
        <v>0</v>
      </c>
      <c r="N3477" t="s">
        <v>2247</v>
      </c>
      <c r="O3477" t="s">
        <v>565</v>
      </c>
      <c r="P3477">
        <v>0</v>
      </c>
      <c r="Q3477">
        <v>468.4</v>
      </c>
      <c r="R3477">
        <v>0</v>
      </c>
      <c r="S3477">
        <v>1339.77</v>
      </c>
      <c r="T3477">
        <v>0</v>
      </c>
      <c r="U3477">
        <v>1808.17</v>
      </c>
      <c r="V3477">
        <v>0</v>
      </c>
      <c r="W3477">
        <v>468.4</v>
      </c>
      <c r="X3477">
        <v>0</v>
      </c>
      <c r="Y3477">
        <v>1339.77</v>
      </c>
      <c r="Z3477">
        <v>0</v>
      </c>
      <c r="AA3477">
        <v>1808.17</v>
      </c>
    </row>
    <row r="3478" spans="1:27" ht="15" customHeight="1" x14ac:dyDescent="0.25">
      <c r="A3478" s="37" t="str">
        <f t="shared" si="162"/>
        <v>LELTVFIgnore</v>
      </c>
      <c r="B3478" s="37" t="str">
        <f>VLOOKUP(L3478,Mapping!D:F,3,0)</f>
        <v>Ignore</v>
      </c>
      <c r="C3478" s="37" t="str">
        <f>VLOOKUP(L3478,Mapping!D:G,4,0)</f>
        <v>Ignore</v>
      </c>
      <c r="D3478" s="38">
        <f t="shared" si="163"/>
        <v>3.1118600000000003E-4</v>
      </c>
      <c r="E3478" s="38">
        <f t="shared" si="164"/>
        <v>5.4000000000000001E-4</v>
      </c>
      <c r="F3478" s="37" t="str">
        <f>VLOOKUP(L3478,Mapping!D:H,5,0)</f>
        <v>AUM</v>
      </c>
      <c r="G3478" t="s">
        <v>562</v>
      </c>
      <c r="H3478" t="s">
        <v>2128</v>
      </c>
      <c r="I3478" t="s">
        <v>2707</v>
      </c>
      <c r="J3478">
        <v>212000</v>
      </c>
      <c r="K3478" t="s">
        <v>595</v>
      </c>
      <c r="L3478">
        <v>212197</v>
      </c>
      <c r="M3478">
        <v>0</v>
      </c>
      <c r="N3478" t="s">
        <v>856</v>
      </c>
      <c r="O3478" t="s">
        <v>565</v>
      </c>
      <c r="P3478">
        <v>0</v>
      </c>
      <c r="Q3478">
        <v>2288.14</v>
      </c>
      <c r="R3478">
        <v>0</v>
      </c>
      <c r="S3478">
        <v>3111.86</v>
      </c>
      <c r="T3478">
        <v>0</v>
      </c>
      <c r="U3478">
        <v>5400</v>
      </c>
      <c r="V3478">
        <v>0</v>
      </c>
      <c r="W3478">
        <v>2288.14</v>
      </c>
      <c r="X3478">
        <v>0</v>
      </c>
      <c r="Y3478">
        <v>3111.86</v>
      </c>
      <c r="Z3478">
        <v>0</v>
      </c>
      <c r="AA3478">
        <v>5400</v>
      </c>
    </row>
    <row r="3479" spans="1:27" ht="15" customHeight="1" x14ac:dyDescent="0.25">
      <c r="A3479" s="37" t="str">
        <f t="shared" si="162"/>
        <v>LELTVFIgnore</v>
      </c>
      <c r="B3479" s="37" t="str">
        <f>VLOOKUP(L3479,Mapping!D:F,3,0)</f>
        <v>Ignore</v>
      </c>
      <c r="C3479" s="37" t="str">
        <f>VLOOKUP(L3479,Mapping!D:G,4,0)</f>
        <v>Ignore</v>
      </c>
      <c r="D3479" s="38">
        <f t="shared" si="163"/>
        <v>0.155537915</v>
      </c>
      <c r="E3479" s="38">
        <f t="shared" si="164"/>
        <v>0.28552707100000002</v>
      </c>
      <c r="F3479" s="37" t="str">
        <f>VLOOKUP(L3479,Mapping!D:H,5,0)</f>
        <v>AUM</v>
      </c>
      <c r="G3479" t="s">
        <v>562</v>
      </c>
      <c r="H3479" t="s">
        <v>2128</v>
      </c>
      <c r="I3479" t="s">
        <v>2707</v>
      </c>
      <c r="J3479">
        <v>212000</v>
      </c>
      <c r="K3479" t="s">
        <v>595</v>
      </c>
      <c r="L3479">
        <v>212220</v>
      </c>
      <c r="M3479">
        <v>0</v>
      </c>
      <c r="N3479" t="s">
        <v>606</v>
      </c>
      <c r="O3479" t="s">
        <v>565</v>
      </c>
      <c r="P3479">
        <v>0</v>
      </c>
      <c r="Q3479">
        <v>1299891.56</v>
      </c>
      <c r="R3479">
        <v>0</v>
      </c>
      <c r="S3479">
        <v>1555379.15</v>
      </c>
      <c r="T3479">
        <v>0</v>
      </c>
      <c r="U3479">
        <v>2855270.71</v>
      </c>
      <c r="V3479">
        <v>0</v>
      </c>
      <c r="W3479">
        <v>1299891.56</v>
      </c>
      <c r="X3479">
        <v>0</v>
      </c>
      <c r="Y3479">
        <v>1555379.15</v>
      </c>
      <c r="Z3479">
        <v>0</v>
      </c>
      <c r="AA3479">
        <v>2855270.71</v>
      </c>
    </row>
    <row r="3480" spans="1:27" ht="15" customHeight="1" x14ac:dyDescent="0.25">
      <c r="A3480" s="37" t="str">
        <f t="shared" si="162"/>
        <v>LELTVFIgnore</v>
      </c>
      <c r="B3480" s="37" t="str">
        <f>VLOOKUP(L3480,Mapping!D:F,3,0)</f>
        <v>Ignore</v>
      </c>
      <c r="C3480" s="37" t="str">
        <f>VLOOKUP(L3480,Mapping!D:G,4,0)</f>
        <v>Ignore</v>
      </c>
      <c r="D3480" s="38">
        <f t="shared" si="163"/>
        <v>-0.156969998</v>
      </c>
      <c r="E3480" s="38">
        <f t="shared" si="164"/>
        <v>-0.20522258600000001</v>
      </c>
      <c r="F3480" s="37" t="str">
        <f>VLOOKUP(L3480,Mapping!D:H,5,0)</f>
        <v>AUM</v>
      </c>
      <c r="G3480" t="s">
        <v>562</v>
      </c>
      <c r="H3480" t="s">
        <v>2128</v>
      </c>
      <c r="I3480" t="s">
        <v>2707</v>
      </c>
      <c r="J3480">
        <v>212000</v>
      </c>
      <c r="K3480" t="s">
        <v>595</v>
      </c>
      <c r="L3480">
        <v>212223</v>
      </c>
      <c r="M3480">
        <v>0</v>
      </c>
      <c r="N3480" t="s">
        <v>607</v>
      </c>
      <c r="O3480" t="s">
        <v>565</v>
      </c>
      <c r="P3480">
        <v>-482525.88</v>
      </c>
      <c r="Q3480">
        <v>0</v>
      </c>
      <c r="R3480">
        <v>-1569699.98</v>
      </c>
      <c r="S3480">
        <v>0</v>
      </c>
      <c r="T3480">
        <v>-2052225.86</v>
      </c>
      <c r="U3480">
        <v>0</v>
      </c>
      <c r="V3480">
        <v>-482525.88</v>
      </c>
      <c r="W3480">
        <v>0</v>
      </c>
      <c r="X3480">
        <v>-1569699.98</v>
      </c>
      <c r="Y3480">
        <v>0</v>
      </c>
      <c r="Z3480">
        <v>-2052225.86</v>
      </c>
      <c r="AA3480">
        <v>0</v>
      </c>
    </row>
    <row r="3481" spans="1:27" ht="15" customHeight="1" x14ac:dyDescent="0.25">
      <c r="A3481" s="37" t="str">
        <f t="shared" si="162"/>
        <v>LELTVFIgnore</v>
      </c>
      <c r="B3481" s="37" t="str">
        <f>VLOOKUP(L3481,Mapping!D:F,3,0)</f>
        <v>Ignore</v>
      </c>
      <c r="C3481" s="37" t="str">
        <f>VLOOKUP(L3481,Mapping!D:G,4,0)</f>
        <v>Ignore</v>
      </c>
      <c r="D3481" s="38">
        <f t="shared" si="163"/>
        <v>0</v>
      </c>
      <c r="E3481" s="38">
        <f t="shared" si="164"/>
        <v>8.3939999999999996E-6</v>
      </c>
      <c r="F3481" s="37" t="str">
        <f>VLOOKUP(L3481,Mapping!D:H,5,0)</f>
        <v>AUM</v>
      </c>
      <c r="G3481" t="s">
        <v>562</v>
      </c>
      <c r="H3481" t="s">
        <v>2128</v>
      </c>
      <c r="I3481" t="s">
        <v>2707</v>
      </c>
      <c r="J3481">
        <v>212000</v>
      </c>
      <c r="K3481" t="s">
        <v>595</v>
      </c>
      <c r="L3481">
        <v>212227</v>
      </c>
      <c r="M3481">
        <v>0</v>
      </c>
      <c r="N3481" t="s">
        <v>750</v>
      </c>
      <c r="O3481" t="s">
        <v>565</v>
      </c>
      <c r="P3481">
        <v>0</v>
      </c>
      <c r="Q3481">
        <v>83.94</v>
      </c>
      <c r="R3481">
        <v>0</v>
      </c>
      <c r="S3481">
        <v>0</v>
      </c>
      <c r="T3481">
        <v>0</v>
      </c>
      <c r="U3481">
        <v>83.94</v>
      </c>
      <c r="V3481">
        <v>0</v>
      </c>
      <c r="W3481">
        <v>83.94</v>
      </c>
      <c r="X3481">
        <v>0</v>
      </c>
      <c r="Y3481">
        <v>0</v>
      </c>
      <c r="Z3481">
        <v>0</v>
      </c>
      <c r="AA3481">
        <v>83.94</v>
      </c>
    </row>
    <row r="3482" spans="1:27" ht="15" customHeight="1" x14ac:dyDescent="0.25">
      <c r="A3482" s="37" t="str">
        <f t="shared" si="162"/>
        <v>LELTVFIgnore</v>
      </c>
      <c r="B3482" s="37" t="str">
        <f>VLOOKUP(L3482,Mapping!D:F,3,0)</f>
        <v>Ignore</v>
      </c>
      <c r="C3482" s="37" t="str">
        <f>VLOOKUP(L3482,Mapping!D:G,4,0)</f>
        <v>Ignore</v>
      </c>
      <c r="D3482" s="38">
        <f t="shared" si="163"/>
        <v>-1.1648000000000001E-5</v>
      </c>
      <c r="E3482" s="38">
        <f t="shared" si="164"/>
        <v>7.5320000000000009E-6</v>
      </c>
      <c r="F3482" s="37" t="str">
        <f>VLOOKUP(L3482,Mapping!D:H,5,0)</f>
        <v>AUM</v>
      </c>
      <c r="G3482" t="s">
        <v>562</v>
      </c>
      <c r="H3482" t="s">
        <v>2128</v>
      </c>
      <c r="I3482" t="s">
        <v>2707</v>
      </c>
      <c r="J3482">
        <v>212000</v>
      </c>
      <c r="K3482" t="s">
        <v>595</v>
      </c>
      <c r="L3482">
        <v>212231</v>
      </c>
      <c r="M3482">
        <v>0</v>
      </c>
      <c r="N3482" t="s">
        <v>824</v>
      </c>
      <c r="O3482" t="s">
        <v>565</v>
      </c>
      <c r="P3482">
        <v>0</v>
      </c>
      <c r="Q3482">
        <v>191.8</v>
      </c>
      <c r="R3482">
        <v>-116.48</v>
      </c>
      <c r="S3482">
        <v>0</v>
      </c>
      <c r="T3482">
        <v>0</v>
      </c>
      <c r="U3482">
        <v>75.320000000000007</v>
      </c>
      <c r="V3482">
        <v>0</v>
      </c>
      <c r="W3482">
        <v>191.8</v>
      </c>
      <c r="X3482">
        <v>-116.48</v>
      </c>
      <c r="Y3482">
        <v>0</v>
      </c>
      <c r="Z3482">
        <v>0</v>
      </c>
      <c r="AA3482">
        <v>75.320000000000007</v>
      </c>
    </row>
    <row r="3483" spans="1:27" ht="15" customHeight="1" x14ac:dyDescent="0.25">
      <c r="A3483" s="37" t="str">
        <f t="shared" si="162"/>
        <v>LELTVFIgnore</v>
      </c>
      <c r="B3483" s="37" t="str">
        <f>VLOOKUP(L3483,Mapping!D:F,3,0)</f>
        <v>Ignore</v>
      </c>
      <c r="C3483" s="37" t="str">
        <f>VLOOKUP(L3483,Mapping!D:G,4,0)</f>
        <v>Ignore</v>
      </c>
      <c r="D3483" s="38">
        <f t="shared" si="163"/>
        <v>-1.6268000000000001E-3</v>
      </c>
      <c r="E3483" s="38">
        <f t="shared" si="164"/>
        <v>-9.9999999999999995E-8</v>
      </c>
      <c r="F3483" s="37" t="str">
        <f>VLOOKUP(L3483,Mapping!D:H,5,0)</f>
        <v>AUM</v>
      </c>
      <c r="G3483" t="s">
        <v>562</v>
      </c>
      <c r="H3483" t="s">
        <v>2128</v>
      </c>
      <c r="I3483" t="s">
        <v>2707</v>
      </c>
      <c r="J3483">
        <v>212000</v>
      </c>
      <c r="K3483" t="s">
        <v>595</v>
      </c>
      <c r="L3483">
        <v>212233</v>
      </c>
      <c r="M3483">
        <v>0</v>
      </c>
      <c r="N3483" t="s">
        <v>608</v>
      </c>
      <c r="O3483" t="s">
        <v>565</v>
      </c>
      <c r="P3483">
        <v>0</v>
      </c>
      <c r="Q3483">
        <v>16267</v>
      </c>
      <c r="R3483">
        <v>-16268</v>
      </c>
      <c r="S3483">
        <v>0</v>
      </c>
      <c r="T3483">
        <v>-1</v>
      </c>
      <c r="U3483">
        <v>0</v>
      </c>
      <c r="V3483">
        <v>0</v>
      </c>
      <c r="W3483">
        <v>16267</v>
      </c>
      <c r="X3483">
        <v>-16268</v>
      </c>
      <c r="Y3483">
        <v>0</v>
      </c>
      <c r="Z3483">
        <v>-1</v>
      </c>
      <c r="AA3483">
        <v>0</v>
      </c>
    </row>
    <row r="3484" spans="1:27" ht="15" customHeight="1" x14ac:dyDescent="0.25">
      <c r="A3484" s="37" t="str">
        <f t="shared" si="162"/>
        <v>LELTVFIgnore</v>
      </c>
      <c r="B3484" s="37" t="str">
        <f>VLOOKUP(L3484,Mapping!D:F,3,0)</f>
        <v>Ignore</v>
      </c>
      <c r="C3484" s="37" t="str">
        <f>VLOOKUP(L3484,Mapping!D:G,4,0)</f>
        <v>Ignore</v>
      </c>
      <c r="D3484" s="38">
        <f t="shared" si="163"/>
        <v>1.2288500000000001E-4</v>
      </c>
      <c r="E3484" s="38">
        <f t="shared" si="164"/>
        <v>1.18187E-3</v>
      </c>
      <c r="F3484" s="37" t="str">
        <f>VLOOKUP(L3484,Mapping!D:H,5,0)</f>
        <v>AUM</v>
      </c>
      <c r="G3484" t="s">
        <v>562</v>
      </c>
      <c r="H3484" t="s">
        <v>2128</v>
      </c>
      <c r="I3484" t="s">
        <v>2707</v>
      </c>
      <c r="J3484">
        <v>212000</v>
      </c>
      <c r="K3484" t="s">
        <v>595</v>
      </c>
      <c r="L3484">
        <v>212240</v>
      </c>
      <c r="M3484">
        <v>0</v>
      </c>
      <c r="N3484" t="s">
        <v>609</v>
      </c>
      <c r="O3484" t="s">
        <v>565</v>
      </c>
      <c r="P3484">
        <v>0</v>
      </c>
      <c r="Q3484">
        <v>10589.85</v>
      </c>
      <c r="R3484">
        <v>0</v>
      </c>
      <c r="S3484">
        <v>1228.8500000000001</v>
      </c>
      <c r="T3484">
        <v>0</v>
      </c>
      <c r="U3484">
        <v>11818.7</v>
      </c>
      <c r="V3484">
        <v>0</v>
      </c>
      <c r="W3484">
        <v>10589.85</v>
      </c>
      <c r="X3484">
        <v>0</v>
      </c>
      <c r="Y3484">
        <v>1228.8500000000001</v>
      </c>
      <c r="Z3484">
        <v>0</v>
      </c>
      <c r="AA3484">
        <v>11818.7</v>
      </c>
    </row>
    <row r="3485" spans="1:27" ht="15" customHeight="1" x14ac:dyDescent="0.25">
      <c r="A3485" s="37" t="str">
        <f t="shared" si="162"/>
        <v>LELTVFIgnore</v>
      </c>
      <c r="B3485" s="37" t="str">
        <f>VLOOKUP(L3485,Mapping!D:F,3,0)</f>
        <v>Ignore</v>
      </c>
      <c r="C3485" s="37" t="str">
        <f>VLOOKUP(L3485,Mapping!D:G,4,0)</f>
        <v>Ignore</v>
      </c>
      <c r="D3485" s="38">
        <f t="shared" si="163"/>
        <v>2.7100000000000003E-6</v>
      </c>
      <c r="E3485" s="38">
        <f t="shared" si="164"/>
        <v>2.7429000000000001E-5</v>
      </c>
      <c r="F3485" s="37" t="str">
        <f>VLOOKUP(L3485,Mapping!D:H,5,0)</f>
        <v>AUM</v>
      </c>
      <c r="G3485" t="s">
        <v>562</v>
      </c>
      <c r="H3485" t="s">
        <v>2128</v>
      </c>
      <c r="I3485" t="s">
        <v>2707</v>
      </c>
      <c r="J3485">
        <v>212000</v>
      </c>
      <c r="K3485" t="s">
        <v>595</v>
      </c>
      <c r="L3485">
        <v>212252</v>
      </c>
      <c r="M3485">
        <v>0</v>
      </c>
      <c r="N3485" t="s">
        <v>611</v>
      </c>
      <c r="O3485" t="s">
        <v>565</v>
      </c>
      <c r="P3485">
        <v>0</v>
      </c>
      <c r="Q3485">
        <v>247.19</v>
      </c>
      <c r="R3485">
        <v>0</v>
      </c>
      <c r="S3485">
        <v>27.1</v>
      </c>
      <c r="T3485">
        <v>0</v>
      </c>
      <c r="U3485">
        <v>274.29000000000002</v>
      </c>
      <c r="V3485">
        <v>0</v>
      </c>
      <c r="W3485">
        <v>247.19</v>
      </c>
      <c r="X3485">
        <v>0</v>
      </c>
      <c r="Y3485">
        <v>27.1</v>
      </c>
      <c r="Z3485">
        <v>0</v>
      </c>
      <c r="AA3485">
        <v>274.29000000000002</v>
      </c>
    </row>
    <row r="3486" spans="1:27" ht="15" customHeight="1" x14ac:dyDescent="0.25">
      <c r="A3486" s="37" t="str">
        <f t="shared" si="162"/>
        <v>LELTVFIgnore</v>
      </c>
      <c r="B3486" s="37" t="str">
        <f>VLOOKUP(L3486,Mapping!D:F,3,0)</f>
        <v>Ignore</v>
      </c>
      <c r="C3486" s="37" t="str">
        <f>VLOOKUP(L3486,Mapping!D:G,4,0)</f>
        <v>Ignore</v>
      </c>
      <c r="D3486" s="38">
        <f t="shared" si="163"/>
        <v>9.3577146999999999E-2</v>
      </c>
      <c r="E3486" s="38">
        <f t="shared" si="164"/>
        <v>0.19248960000000001</v>
      </c>
      <c r="F3486" s="37" t="str">
        <f>VLOOKUP(L3486,Mapping!D:H,5,0)</f>
        <v>AUM</v>
      </c>
      <c r="G3486" t="s">
        <v>562</v>
      </c>
      <c r="H3486" t="s">
        <v>2128</v>
      </c>
      <c r="I3486" t="s">
        <v>2707</v>
      </c>
      <c r="J3486">
        <v>212000</v>
      </c>
      <c r="K3486" t="s">
        <v>595</v>
      </c>
      <c r="L3486">
        <v>212255</v>
      </c>
      <c r="M3486">
        <v>0</v>
      </c>
      <c r="N3486" t="s">
        <v>612</v>
      </c>
      <c r="O3486" t="s">
        <v>565</v>
      </c>
      <c r="P3486">
        <v>0</v>
      </c>
      <c r="Q3486">
        <v>989124.53</v>
      </c>
      <c r="R3486">
        <v>0</v>
      </c>
      <c r="S3486">
        <v>935771.47</v>
      </c>
      <c r="T3486">
        <v>0</v>
      </c>
      <c r="U3486">
        <v>1924896</v>
      </c>
      <c r="V3486">
        <v>0</v>
      </c>
      <c r="W3486">
        <v>989124.53</v>
      </c>
      <c r="X3486">
        <v>0</v>
      </c>
      <c r="Y3486">
        <v>935771.47</v>
      </c>
      <c r="Z3486">
        <v>0</v>
      </c>
      <c r="AA3486">
        <v>1924896</v>
      </c>
    </row>
    <row r="3487" spans="1:27" ht="15" customHeight="1" x14ac:dyDescent="0.25">
      <c r="A3487" s="37" t="str">
        <f t="shared" si="162"/>
        <v>LELTVFIgnore</v>
      </c>
      <c r="B3487" s="37" t="str">
        <f>VLOOKUP(L3487,Mapping!D:F,3,0)</f>
        <v>Ignore</v>
      </c>
      <c r="C3487" s="37" t="str">
        <f>VLOOKUP(L3487,Mapping!D:G,4,0)</f>
        <v>Ignore</v>
      </c>
      <c r="D3487" s="38">
        <f t="shared" si="163"/>
        <v>-9.6046820000000015E-3</v>
      </c>
      <c r="E3487" s="38">
        <f t="shared" si="164"/>
        <v>1.8161200000000001E-3</v>
      </c>
      <c r="F3487" s="37" t="str">
        <f>VLOOKUP(L3487,Mapping!D:H,5,0)</f>
        <v>AUM</v>
      </c>
      <c r="G3487" t="s">
        <v>562</v>
      </c>
      <c r="H3487" t="s">
        <v>2128</v>
      </c>
      <c r="I3487" t="s">
        <v>2707</v>
      </c>
      <c r="J3487">
        <v>212000</v>
      </c>
      <c r="K3487" t="s">
        <v>595</v>
      </c>
      <c r="L3487">
        <v>212271</v>
      </c>
      <c r="M3487">
        <v>0</v>
      </c>
      <c r="N3487" t="s">
        <v>614</v>
      </c>
      <c r="O3487" t="s">
        <v>565</v>
      </c>
      <c r="P3487">
        <v>0</v>
      </c>
      <c r="Q3487">
        <v>114208.02</v>
      </c>
      <c r="R3487">
        <v>-96046.82</v>
      </c>
      <c r="S3487">
        <v>0</v>
      </c>
      <c r="T3487">
        <v>0</v>
      </c>
      <c r="U3487">
        <v>18161.2</v>
      </c>
      <c r="V3487">
        <v>0</v>
      </c>
      <c r="W3487">
        <v>114208.02</v>
      </c>
      <c r="X3487">
        <v>-96046.82</v>
      </c>
      <c r="Y3487">
        <v>0</v>
      </c>
      <c r="Z3487">
        <v>0</v>
      </c>
      <c r="AA3487">
        <v>18161.2</v>
      </c>
    </row>
    <row r="3488" spans="1:27" ht="15" customHeight="1" x14ac:dyDescent="0.25">
      <c r="A3488" s="37" t="str">
        <f t="shared" si="162"/>
        <v>LELTVFIgnore</v>
      </c>
      <c r="B3488" s="37" t="str">
        <f>VLOOKUP(L3488,Mapping!D:F,3,0)</f>
        <v>Ignore</v>
      </c>
      <c r="C3488" s="37" t="str">
        <f>VLOOKUP(L3488,Mapping!D:G,4,0)</f>
        <v>Ignore</v>
      </c>
      <c r="D3488" s="38">
        <f t="shared" si="163"/>
        <v>-9.6046820000000015E-3</v>
      </c>
      <c r="E3488" s="38">
        <f t="shared" si="164"/>
        <v>1.8161200000000001E-3</v>
      </c>
      <c r="F3488" s="37" t="str">
        <f>VLOOKUP(L3488,Mapping!D:H,5,0)</f>
        <v>AUM</v>
      </c>
      <c r="G3488" t="s">
        <v>562</v>
      </c>
      <c r="H3488" t="s">
        <v>2128</v>
      </c>
      <c r="I3488" t="s">
        <v>2707</v>
      </c>
      <c r="J3488">
        <v>212000</v>
      </c>
      <c r="K3488" t="s">
        <v>595</v>
      </c>
      <c r="L3488">
        <v>212272</v>
      </c>
      <c r="M3488">
        <v>0</v>
      </c>
      <c r="N3488" t="s">
        <v>615</v>
      </c>
      <c r="O3488" t="s">
        <v>565</v>
      </c>
      <c r="P3488">
        <v>0</v>
      </c>
      <c r="Q3488">
        <v>114208.02</v>
      </c>
      <c r="R3488">
        <v>-96046.82</v>
      </c>
      <c r="S3488">
        <v>0</v>
      </c>
      <c r="T3488">
        <v>0</v>
      </c>
      <c r="U3488">
        <v>18161.2</v>
      </c>
      <c r="V3488">
        <v>0</v>
      </c>
      <c r="W3488">
        <v>114208.02</v>
      </c>
      <c r="X3488">
        <v>-96046.82</v>
      </c>
      <c r="Y3488">
        <v>0</v>
      </c>
      <c r="Z3488">
        <v>0</v>
      </c>
      <c r="AA3488">
        <v>18161.2</v>
      </c>
    </row>
    <row r="3489" spans="1:27" ht="15" customHeight="1" x14ac:dyDescent="0.25">
      <c r="A3489" s="37" t="str">
        <f t="shared" si="162"/>
        <v>LELTVFIgnore</v>
      </c>
      <c r="B3489" s="37" t="str">
        <f>VLOOKUP(L3489,Mapping!D:F,3,0)</f>
        <v>Ignore</v>
      </c>
      <c r="C3489" s="37" t="str">
        <f>VLOOKUP(L3489,Mapping!D:G,4,0)</f>
        <v>Ignore</v>
      </c>
      <c r="D3489" s="38">
        <f t="shared" si="163"/>
        <v>1.599538E-3</v>
      </c>
      <c r="E3489" s="38">
        <f t="shared" si="164"/>
        <v>1.787832E-3</v>
      </c>
      <c r="F3489" s="37" t="str">
        <f>VLOOKUP(L3489,Mapping!D:H,5,0)</f>
        <v>AUM</v>
      </c>
      <c r="G3489" t="s">
        <v>562</v>
      </c>
      <c r="H3489" t="s">
        <v>2128</v>
      </c>
      <c r="I3489" t="s">
        <v>2707</v>
      </c>
      <c r="J3489">
        <v>212000</v>
      </c>
      <c r="K3489" t="s">
        <v>595</v>
      </c>
      <c r="L3489">
        <v>212427</v>
      </c>
      <c r="M3489">
        <v>0</v>
      </c>
      <c r="N3489" t="s">
        <v>682</v>
      </c>
      <c r="O3489" t="s">
        <v>565</v>
      </c>
      <c r="P3489">
        <v>0</v>
      </c>
      <c r="Q3489">
        <v>1882.94</v>
      </c>
      <c r="R3489">
        <v>0</v>
      </c>
      <c r="S3489">
        <v>15995.38</v>
      </c>
      <c r="T3489">
        <v>0</v>
      </c>
      <c r="U3489">
        <v>17878.32</v>
      </c>
      <c r="V3489">
        <v>0</v>
      </c>
      <c r="W3489">
        <v>1882.94</v>
      </c>
      <c r="X3489">
        <v>0</v>
      </c>
      <c r="Y3489">
        <v>15995.38</v>
      </c>
      <c r="Z3489">
        <v>0</v>
      </c>
      <c r="AA3489">
        <v>17878.32</v>
      </c>
    </row>
    <row r="3490" spans="1:27" ht="15" customHeight="1" x14ac:dyDescent="0.25">
      <c r="A3490" s="37" t="str">
        <f t="shared" si="162"/>
        <v>LELTVFIgnore</v>
      </c>
      <c r="B3490" s="37" t="str">
        <f>VLOOKUP(L3490,Mapping!D:F,3,0)</f>
        <v>Ignore</v>
      </c>
      <c r="C3490" s="37" t="str">
        <f>VLOOKUP(L3490,Mapping!D:G,4,0)</f>
        <v>Ignore</v>
      </c>
      <c r="D3490" s="38">
        <f t="shared" si="163"/>
        <v>1.2288500000000001E-4</v>
      </c>
      <c r="E3490" s="38">
        <f t="shared" si="164"/>
        <v>1.18187E-3</v>
      </c>
      <c r="F3490" s="37" t="str">
        <f>VLOOKUP(L3490,Mapping!D:H,5,0)</f>
        <v>AUM</v>
      </c>
      <c r="G3490" t="s">
        <v>562</v>
      </c>
      <c r="H3490" t="s">
        <v>2128</v>
      </c>
      <c r="I3490" t="s">
        <v>2707</v>
      </c>
      <c r="J3490">
        <v>212000</v>
      </c>
      <c r="K3490" t="s">
        <v>595</v>
      </c>
      <c r="L3490">
        <v>213166</v>
      </c>
      <c r="M3490">
        <v>0</v>
      </c>
      <c r="N3490" t="s">
        <v>616</v>
      </c>
      <c r="O3490" t="s">
        <v>565</v>
      </c>
      <c r="P3490">
        <v>0</v>
      </c>
      <c r="Q3490">
        <v>10589.85</v>
      </c>
      <c r="R3490">
        <v>0</v>
      </c>
      <c r="S3490">
        <v>1228.8500000000001</v>
      </c>
      <c r="T3490">
        <v>0</v>
      </c>
      <c r="U3490">
        <v>11818.7</v>
      </c>
      <c r="V3490">
        <v>0</v>
      </c>
      <c r="W3490">
        <v>10589.85</v>
      </c>
      <c r="X3490">
        <v>0</v>
      </c>
      <c r="Y3490">
        <v>1228.8500000000001</v>
      </c>
      <c r="Z3490">
        <v>0</v>
      </c>
      <c r="AA3490">
        <v>11818.7</v>
      </c>
    </row>
    <row r="3491" spans="1:27" ht="15" customHeight="1" x14ac:dyDescent="0.25">
      <c r="A3491" s="37" t="str">
        <f t="shared" si="162"/>
        <v>LELTVFIgnore</v>
      </c>
      <c r="B3491" s="37" t="str">
        <f>VLOOKUP(L3491,Mapping!D:F,3,0)</f>
        <v>Ignore</v>
      </c>
      <c r="C3491" s="37" t="str">
        <f>VLOOKUP(L3491,Mapping!D:G,4,0)</f>
        <v>Ignore</v>
      </c>
      <c r="D3491" s="38">
        <f t="shared" si="163"/>
        <v>2.8822459999999998E-3</v>
      </c>
      <c r="E3491" s="38">
        <f t="shared" si="164"/>
        <v>2.9353419999999996E-3</v>
      </c>
      <c r="F3491" s="37" t="str">
        <f>VLOOKUP(L3491,Mapping!D:H,5,0)</f>
        <v>AUM</v>
      </c>
      <c r="G3491" t="s">
        <v>562</v>
      </c>
      <c r="H3491" t="s">
        <v>2128</v>
      </c>
      <c r="I3491" t="s">
        <v>2707</v>
      </c>
      <c r="J3491">
        <v>212000</v>
      </c>
      <c r="K3491" t="s">
        <v>595</v>
      </c>
      <c r="L3491">
        <v>214100</v>
      </c>
      <c r="M3491">
        <v>0</v>
      </c>
      <c r="N3491" t="s">
        <v>858</v>
      </c>
      <c r="O3491" t="s">
        <v>565</v>
      </c>
      <c r="P3491">
        <v>0</v>
      </c>
      <c r="Q3491">
        <v>530.96</v>
      </c>
      <c r="R3491">
        <v>0</v>
      </c>
      <c r="S3491">
        <v>28822.46</v>
      </c>
      <c r="T3491">
        <v>0</v>
      </c>
      <c r="U3491">
        <v>29353.42</v>
      </c>
      <c r="V3491">
        <v>0</v>
      </c>
      <c r="W3491">
        <v>530.96</v>
      </c>
      <c r="X3491">
        <v>0</v>
      </c>
      <c r="Y3491">
        <v>28822.46</v>
      </c>
      <c r="Z3491">
        <v>0</v>
      </c>
      <c r="AA3491">
        <v>29353.42</v>
      </c>
    </row>
    <row r="3492" spans="1:27" ht="15" customHeight="1" x14ac:dyDescent="0.25">
      <c r="A3492" s="37" t="str">
        <f t="shared" si="162"/>
        <v>LELTVFIgnore</v>
      </c>
      <c r="B3492" s="37" t="str">
        <f>VLOOKUP(L3492,Mapping!D:F,3,0)</f>
        <v>Ignore</v>
      </c>
      <c r="C3492" s="37" t="str">
        <f>VLOOKUP(L3492,Mapping!D:G,4,0)</f>
        <v>Ignore</v>
      </c>
      <c r="D3492" s="38">
        <f t="shared" si="163"/>
        <v>-0.10873606799999999</v>
      </c>
      <c r="E3492" s="38">
        <f t="shared" si="164"/>
        <v>1.8160967E-2</v>
      </c>
      <c r="F3492" s="37" t="str">
        <f>VLOOKUP(L3492,Mapping!D:H,5,0)</f>
        <v>AUM</v>
      </c>
      <c r="G3492" t="s">
        <v>562</v>
      </c>
      <c r="H3492" t="s">
        <v>2128</v>
      </c>
      <c r="I3492" t="s">
        <v>2707</v>
      </c>
      <c r="J3492">
        <v>213000</v>
      </c>
      <c r="K3492" t="s">
        <v>617</v>
      </c>
      <c r="L3492">
        <v>213500</v>
      </c>
      <c r="M3492">
        <v>0</v>
      </c>
      <c r="N3492" t="s">
        <v>618</v>
      </c>
      <c r="O3492" t="s">
        <v>565</v>
      </c>
      <c r="P3492">
        <v>0</v>
      </c>
      <c r="Q3492">
        <v>1268970.3500000001</v>
      </c>
      <c r="R3492">
        <v>-1087360.68</v>
      </c>
      <c r="S3492">
        <v>0</v>
      </c>
      <c r="T3492">
        <v>0</v>
      </c>
      <c r="U3492">
        <v>181609.67</v>
      </c>
      <c r="V3492">
        <v>0</v>
      </c>
      <c r="W3492">
        <v>1268970.3500000001</v>
      </c>
      <c r="X3492">
        <v>-1087360.68</v>
      </c>
      <c r="Y3492">
        <v>0</v>
      </c>
      <c r="Z3492">
        <v>0</v>
      </c>
      <c r="AA3492">
        <v>181609.67</v>
      </c>
    </row>
    <row r="3493" spans="1:27" ht="15" customHeight="1" x14ac:dyDescent="0.25">
      <c r="A3493" s="37" t="str">
        <f t="shared" si="162"/>
        <v>LELTVFIgnore</v>
      </c>
      <c r="B3493" s="37" t="str">
        <f>VLOOKUP(L3493,Mapping!D:F,3,0)</f>
        <v>Ignore</v>
      </c>
      <c r="C3493" s="37" t="str">
        <f>VLOOKUP(L3493,Mapping!D:G,4,0)</f>
        <v>Ignore</v>
      </c>
      <c r="D3493" s="38">
        <f t="shared" si="163"/>
        <v>3.7257730000000004E-3</v>
      </c>
      <c r="E3493" s="38">
        <f t="shared" si="164"/>
        <v>3.6041279999999998E-3</v>
      </c>
      <c r="F3493" s="37" t="str">
        <f>VLOOKUP(L3493,Mapping!D:H,5,0)</f>
        <v>AUM</v>
      </c>
      <c r="G3493" t="s">
        <v>562</v>
      </c>
      <c r="H3493" t="s">
        <v>2128</v>
      </c>
      <c r="I3493" t="s">
        <v>2707</v>
      </c>
      <c r="J3493">
        <v>220000</v>
      </c>
      <c r="K3493" t="s">
        <v>619</v>
      </c>
      <c r="L3493">
        <v>210125</v>
      </c>
      <c r="M3493">
        <v>0</v>
      </c>
      <c r="N3493" t="s">
        <v>1283</v>
      </c>
      <c r="O3493" t="s">
        <v>565</v>
      </c>
      <c r="P3493">
        <v>-1216.45</v>
      </c>
      <c r="Q3493">
        <v>0</v>
      </c>
      <c r="R3493">
        <v>0</v>
      </c>
      <c r="S3493">
        <v>37257.730000000003</v>
      </c>
      <c r="T3493">
        <v>0</v>
      </c>
      <c r="U3493">
        <v>36041.279999999999</v>
      </c>
      <c r="V3493">
        <v>-1216.45</v>
      </c>
      <c r="W3493">
        <v>0</v>
      </c>
      <c r="X3493">
        <v>0</v>
      </c>
      <c r="Y3493">
        <v>37257.730000000003</v>
      </c>
      <c r="Z3493">
        <v>0</v>
      </c>
      <c r="AA3493">
        <v>36041.279999999999</v>
      </c>
    </row>
    <row r="3494" spans="1:27" ht="15" customHeight="1" x14ac:dyDescent="0.25">
      <c r="A3494" s="37" t="str">
        <f t="shared" si="162"/>
        <v>LELTVF1.2</v>
      </c>
      <c r="B3494" s="37">
        <f>VLOOKUP(L3494,Mapping!D:F,3,0)</f>
        <v>1.2</v>
      </c>
      <c r="C3494" s="37" t="str">
        <f>VLOOKUP(L3494,Mapping!D:G,4,0)</f>
        <v>Ignore</v>
      </c>
      <c r="D3494" s="38">
        <f t="shared" si="163"/>
        <v>17.685527631999999</v>
      </c>
      <c r="E3494" s="38">
        <f t="shared" si="164"/>
        <v>67.083275299999997</v>
      </c>
      <c r="F3494" s="37">
        <f>VLOOKUP(L3494,Mapping!D:H,5,0)</f>
        <v>0</v>
      </c>
      <c r="G3494" t="s">
        <v>562</v>
      </c>
      <c r="H3494" t="s">
        <v>2128</v>
      </c>
      <c r="I3494" t="s">
        <v>2707</v>
      </c>
      <c r="J3494">
        <v>301000</v>
      </c>
      <c r="K3494" t="s">
        <v>624</v>
      </c>
      <c r="L3494">
        <v>310000</v>
      </c>
      <c r="M3494">
        <v>0</v>
      </c>
      <c r="N3494" t="s">
        <v>625</v>
      </c>
      <c r="O3494" t="s">
        <v>565</v>
      </c>
      <c r="P3494">
        <v>0</v>
      </c>
      <c r="Q3494">
        <v>493977476.68000001</v>
      </c>
      <c r="R3494">
        <v>0</v>
      </c>
      <c r="S3494">
        <v>176855276.31999999</v>
      </c>
      <c r="T3494">
        <v>0</v>
      </c>
      <c r="U3494">
        <v>670832753</v>
      </c>
      <c r="V3494">
        <v>0</v>
      </c>
      <c r="W3494">
        <v>493977476.68000001</v>
      </c>
      <c r="X3494">
        <v>0</v>
      </c>
      <c r="Y3494">
        <v>176855276.31999999</v>
      </c>
      <c r="Z3494">
        <v>0</v>
      </c>
      <c r="AA3494">
        <v>670832753</v>
      </c>
    </row>
    <row r="3495" spans="1:27" ht="15" customHeight="1" x14ac:dyDescent="0.25">
      <c r="A3495" s="37" t="str">
        <f t="shared" si="162"/>
        <v>LELTVFIgnore</v>
      </c>
      <c r="B3495" s="37" t="str">
        <f>VLOOKUP(L3495,Mapping!D:F,3,0)</f>
        <v>Ignore</v>
      </c>
      <c r="C3495" s="37" t="str">
        <f>VLOOKUP(L3495,Mapping!D:G,4,0)</f>
        <v>Ignore</v>
      </c>
      <c r="D3495" s="38">
        <f t="shared" si="163"/>
        <v>0</v>
      </c>
      <c r="E3495" s="38">
        <f t="shared" si="164"/>
        <v>-0.111285626</v>
      </c>
      <c r="F3495" s="37">
        <f>VLOOKUP(L3495,Mapping!D:H,5,0)</f>
        <v>0</v>
      </c>
      <c r="G3495" t="s">
        <v>562</v>
      </c>
      <c r="H3495" t="s">
        <v>2128</v>
      </c>
      <c r="I3495" t="s">
        <v>2707</v>
      </c>
      <c r="J3495">
        <v>303000</v>
      </c>
      <c r="K3495" t="s">
        <v>626</v>
      </c>
      <c r="L3495">
        <v>303100</v>
      </c>
      <c r="M3495">
        <v>0</v>
      </c>
      <c r="N3495" t="s">
        <v>2264</v>
      </c>
      <c r="O3495" t="s">
        <v>565</v>
      </c>
      <c r="P3495">
        <v>-1112856.26</v>
      </c>
      <c r="Q3495">
        <v>0</v>
      </c>
      <c r="R3495">
        <v>0</v>
      </c>
      <c r="S3495">
        <v>0</v>
      </c>
      <c r="T3495">
        <v>-1112856.26</v>
      </c>
      <c r="U3495">
        <v>0</v>
      </c>
      <c r="V3495">
        <v>-1112856.26</v>
      </c>
      <c r="W3495">
        <v>0</v>
      </c>
      <c r="X3495">
        <v>0</v>
      </c>
      <c r="Y3495">
        <v>0</v>
      </c>
      <c r="Z3495">
        <v>-1112856.26</v>
      </c>
      <c r="AA3495">
        <v>0</v>
      </c>
    </row>
    <row r="3496" spans="1:27" ht="15" customHeight="1" x14ac:dyDescent="0.25">
      <c r="A3496" s="37" t="str">
        <f t="shared" si="162"/>
        <v>LELTVFIgnore</v>
      </c>
      <c r="B3496" s="37" t="str">
        <f>VLOOKUP(L3496,Mapping!D:F,3,0)</f>
        <v>Ignore</v>
      </c>
      <c r="C3496" s="37" t="str">
        <f>VLOOKUP(L3496,Mapping!D:G,4,0)</f>
        <v>Ignore</v>
      </c>
      <c r="D3496" s="38">
        <f t="shared" si="163"/>
        <v>0</v>
      </c>
      <c r="E3496" s="38">
        <f t="shared" si="164"/>
        <v>30.144804586999999</v>
      </c>
      <c r="F3496" s="37">
        <f>VLOOKUP(L3496,Mapping!D:H,5,0)</f>
        <v>0</v>
      </c>
      <c r="G3496" t="s">
        <v>562</v>
      </c>
      <c r="H3496" t="s">
        <v>2128</v>
      </c>
      <c r="I3496" t="s">
        <v>2707</v>
      </c>
      <c r="J3496">
        <v>303000</v>
      </c>
      <c r="K3496" t="s">
        <v>626</v>
      </c>
      <c r="L3496">
        <v>303166</v>
      </c>
      <c r="M3496">
        <v>0</v>
      </c>
      <c r="N3496" t="s">
        <v>2265</v>
      </c>
      <c r="O3496" t="s">
        <v>565</v>
      </c>
      <c r="P3496">
        <v>0</v>
      </c>
      <c r="Q3496">
        <v>301448045.87</v>
      </c>
      <c r="R3496">
        <v>0</v>
      </c>
      <c r="S3496">
        <v>0</v>
      </c>
      <c r="T3496">
        <v>0</v>
      </c>
      <c r="U3496">
        <v>301448045.87</v>
      </c>
      <c r="V3496">
        <v>0</v>
      </c>
      <c r="W3496">
        <v>301448045.87</v>
      </c>
      <c r="X3496">
        <v>0</v>
      </c>
      <c r="Y3496">
        <v>0</v>
      </c>
      <c r="Z3496">
        <v>0</v>
      </c>
      <c r="AA3496">
        <v>301448045.87</v>
      </c>
    </row>
    <row r="3497" spans="1:27" ht="15" customHeight="1" x14ac:dyDescent="0.25">
      <c r="A3497" s="37" t="str">
        <f t="shared" si="162"/>
        <v>LELTVFIgnore</v>
      </c>
      <c r="B3497" s="37" t="str">
        <f>VLOOKUP(L3497,Mapping!D:F,3,0)</f>
        <v>Ignore</v>
      </c>
      <c r="C3497" s="37" t="str">
        <f>VLOOKUP(L3497,Mapping!D:G,4,0)</f>
        <v>Ignore</v>
      </c>
      <c r="D3497" s="38">
        <f t="shared" si="163"/>
        <v>18.335746475000001</v>
      </c>
      <c r="E3497" s="38">
        <f t="shared" si="164"/>
        <v>-13.487843580000002</v>
      </c>
      <c r="F3497" s="37">
        <f>VLOOKUP(L3497,Mapping!D:H,5,0)</f>
        <v>0</v>
      </c>
      <c r="G3497" t="s">
        <v>562</v>
      </c>
      <c r="H3497" t="s">
        <v>2128</v>
      </c>
      <c r="I3497" t="s">
        <v>2707</v>
      </c>
      <c r="J3497">
        <v>303000</v>
      </c>
      <c r="K3497" t="s">
        <v>626</v>
      </c>
      <c r="L3497">
        <v>303201</v>
      </c>
      <c r="M3497">
        <v>0</v>
      </c>
      <c r="N3497" t="s">
        <v>627</v>
      </c>
      <c r="O3497" t="s">
        <v>565</v>
      </c>
      <c r="P3497">
        <v>-318235900.55000001</v>
      </c>
      <c r="Q3497">
        <v>0</v>
      </c>
      <c r="R3497">
        <v>0</v>
      </c>
      <c r="S3497">
        <v>183357464.75</v>
      </c>
      <c r="T3497">
        <v>-134878435.80000001</v>
      </c>
      <c r="U3497">
        <v>0</v>
      </c>
      <c r="V3497">
        <v>-318235900.55000001</v>
      </c>
      <c r="W3497">
        <v>0</v>
      </c>
      <c r="X3497">
        <v>0</v>
      </c>
      <c r="Y3497">
        <v>183357464.75</v>
      </c>
      <c r="Z3497">
        <v>-134878435.80000001</v>
      </c>
      <c r="AA3497">
        <v>0</v>
      </c>
    </row>
    <row r="3498" spans="1:27" ht="15" customHeight="1" x14ac:dyDescent="0.25">
      <c r="A3498" s="37" t="str">
        <f t="shared" si="162"/>
        <v>LELTVFIgnore</v>
      </c>
      <c r="B3498" s="37" t="str">
        <f>VLOOKUP(L3498,Mapping!D:F,3,0)</f>
        <v>Ignore</v>
      </c>
      <c r="C3498" s="37" t="str">
        <f>VLOOKUP(L3498,Mapping!D:G,4,0)</f>
        <v>Ignore</v>
      </c>
      <c r="D3498" s="38">
        <f t="shared" si="163"/>
        <v>-0.22819120000000001</v>
      </c>
      <c r="E3498" s="38">
        <f t="shared" si="164"/>
        <v>-1.0023107539999998</v>
      </c>
      <c r="F3498" s="37">
        <f>VLOOKUP(L3498,Mapping!D:H,5,0)</f>
        <v>0</v>
      </c>
      <c r="G3498" t="s">
        <v>562</v>
      </c>
      <c r="H3498" t="s">
        <v>2128</v>
      </c>
      <c r="I3498" t="s">
        <v>2707</v>
      </c>
      <c r="J3498">
        <v>303000</v>
      </c>
      <c r="K3498" t="s">
        <v>626</v>
      </c>
      <c r="L3498">
        <v>303202</v>
      </c>
      <c r="M3498">
        <v>0</v>
      </c>
      <c r="N3498" t="s">
        <v>628</v>
      </c>
      <c r="O3498" t="s">
        <v>565</v>
      </c>
      <c r="P3498">
        <v>-7741195.54</v>
      </c>
      <c r="Q3498">
        <v>0</v>
      </c>
      <c r="R3498">
        <v>-2281912</v>
      </c>
      <c r="S3498">
        <v>0</v>
      </c>
      <c r="T3498">
        <v>-10023107.539999999</v>
      </c>
      <c r="U3498">
        <v>0</v>
      </c>
      <c r="V3498">
        <v>-7741195.54</v>
      </c>
      <c r="W3498">
        <v>0</v>
      </c>
      <c r="X3498">
        <v>-2281912</v>
      </c>
      <c r="Y3498">
        <v>0</v>
      </c>
      <c r="Z3498">
        <v>-10023107.539999999</v>
      </c>
      <c r="AA3498">
        <v>0</v>
      </c>
    </row>
    <row r="3499" spans="1:27" ht="15" customHeight="1" x14ac:dyDescent="0.25">
      <c r="A3499" s="37" t="str">
        <f t="shared" si="162"/>
        <v>LELTVFIgnore</v>
      </c>
      <c r="B3499" s="37" t="str">
        <f>VLOOKUP(L3499,Mapping!D:F,3,0)</f>
        <v>Ignore</v>
      </c>
      <c r="C3499" s="37" t="str">
        <f>VLOOKUP(L3499,Mapping!D:G,4,0)</f>
        <v>Ignore</v>
      </c>
      <c r="D3499" s="38">
        <f t="shared" si="163"/>
        <v>8.5953014450000005</v>
      </c>
      <c r="E3499" s="38">
        <f t="shared" si="164"/>
        <v>9.0542805430000008</v>
      </c>
      <c r="F3499" s="37">
        <f>VLOOKUP(L3499,Mapping!D:H,5,0)</f>
        <v>0</v>
      </c>
      <c r="G3499" t="s">
        <v>562</v>
      </c>
      <c r="H3499" t="s">
        <v>2128</v>
      </c>
      <c r="I3499" t="s">
        <v>2707</v>
      </c>
      <c r="J3499">
        <v>303000</v>
      </c>
      <c r="K3499" t="s">
        <v>626</v>
      </c>
      <c r="L3499">
        <v>303245</v>
      </c>
      <c r="M3499">
        <v>0</v>
      </c>
      <c r="N3499" t="s">
        <v>629</v>
      </c>
      <c r="O3499" t="s">
        <v>565</v>
      </c>
      <c r="P3499">
        <v>0</v>
      </c>
      <c r="Q3499">
        <v>4589790.9800000004</v>
      </c>
      <c r="R3499">
        <v>0</v>
      </c>
      <c r="S3499">
        <v>85953014.450000003</v>
      </c>
      <c r="T3499">
        <v>0</v>
      </c>
      <c r="U3499">
        <v>90542805.430000007</v>
      </c>
      <c r="V3499">
        <v>0</v>
      </c>
      <c r="W3499">
        <v>4589790.9800000004</v>
      </c>
      <c r="X3499">
        <v>0</v>
      </c>
      <c r="Y3499">
        <v>85953014.450000003</v>
      </c>
      <c r="Z3499">
        <v>0</v>
      </c>
      <c r="AA3499">
        <v>90542805.430000007</v>
      </c>
    </row>
    <row r="3500" spans="1:27" ht="15" customHeight="1" x14ac:dyDescent="0.25">
      <c r="A3500" s="37" t="str">
        <f t="shared" si="162"/>
        <v>LELTVFIgnore</v>
      </c>
      <c r="B3500" s="37" t="str">
        <f>VLOOKUP(L3500,Mapping!D:F,3,0)</f>
        <v>Ignore</v>
      </c>
      <c r="C3500" s="37" t="str">
        <f>VLOOKUP(L3500,Mapping!D:G,4,0)</f>
        <v>Ignore</v>
      </c>
      <c r="D3500" s="38">
        <f t="shared" si="163"/>
        <v>5.9608120000000002E-3</v>
      </c>
      <c r="E3500" s="38">
        <f t="shared" si="164"/>
        <v>1.6624249000000001E-2</v>
      </c>
      <c r="F3500" s="37">
        <f>VLOOKUP(L3500,Mapping!D:H,5,0)</f>
        <v>0</v>
      </c>
      <c r="G3500" t="s">
        <v>562</v>
      </c>
      <c r="H3500" t="s">
        <v>2128</v>
      </c>
      <c r="I3500" t="s">
        <v>2707</v>
      </c>
      <c r="J3500">
        <v>303000</v>
      </c>
      <c r="K3500" t="s">
        <v>626</v>
      </c>
      <c r="L3500">
        <v>303246</v>
      </c>
      <c r="M3500">
        <v>0</v>
      </c>
      <c r="N3500" t="s">
        <v>630</v>
      </c>
      <c r="O3500" t="s">
        <v>565</v>
      </c>
      <c r="P3500">
        <v>0</v>
      </c>
      <c r="Q3500">
        <v>106634.37</v>
      </c>
      <c r="R3500">
        <v>0</v>
      </c>
      <c r="S3500">
        <v>59608.12</v>
      </c>
      <c r="T3500">
        <v>0</v>
      </c>
      <c r="U3500">
        <v>166242.49</v>
      </c>
      <c r="V3500">
        <v>0</v>
      </c>
      <c r="W3500">
        <v>106634.37</v>
      </c>
      <c r="X3500">
        <v>0</v>
      </c>
      <c r="Y3500">
        <v>59608.12</v>
      </c>
      <c r="Z3500">
        <v>0</v>
      </c>
      <c r="AA3500">
        <v>166242.49</v>
      </c>
    </row>
    <row r="3501" spans="1:27" ht="15" customHeight="1" x14ac:dyDescent="0.25">
      <c r="A3501" s="37" t="str">
        <f t="shared" si="162"/>
        <v>LELTVFIgnore</v>
      </c>
      <c r="B3501" s="37" t="str">
        <f>VLOOKUP(L3501,Mapping!D:F,3,0)</f>
        <v>Ignore</v>
      </c>
      <c r="C3501" s="37" t="str">
        <f>VLOOKUP(L3501,Mapping!D:G,4,0)</f>
        <v>Ignore</v>
      </c>
      <c r="D3501" s="38">
        <f t="shared" si="163"/>
        <v>0</v>
      </c>
      <c r="E3501" s="38">
        <f t="shared" si="164"/>
        <v>4.2065796510000002</v>
      </c>
      <c r="F3501" s="37">
        <f>VLOOKUP(L3501,Mapping!D:H,5,0)</f>
        <v>0</v>
      </c>
      <c r="G3501" t="s">
        <v>562</v>
      </c>
      <c r="H3501" t="s">
        <v>2128</v>
      </c>
      <c r="I3501" t="s">
        <v>2707</v>
      </c>
      <c r="J3501">
        <v>303000</v>
      </c>
      <c r="K3501" t="s">
        <v>626</v>
      </c>
      <c r="L3501">
        <v>303301</v>
      </c>
      <c r="M3501">
        <v>0</v>
      </c>
      <c r="N3501" t="s">
        <v>2266</v>
      </c>
      <c r="O3501" t="s">
        <v>565</v>
      </c>
      <c r="P3501">
        <v>0</v>
      </c>
      <c r="Q3501">
        <v>42065796.509999998</v>
      </c>
      <c r="R3501">
        <v>0</v>
      </c>
      <c r="S3501">
        <v>0</v>
      </c>
      <c r="T3501">
        <v>0</v>
      </c>
      <c r="U3501">
        <v>42065796.509999998</v>
      </c>
      <c r="V3501">
        <v>0</v>
      </c>
      <c r="W3501">
        <v>42065796.509999998</v>
      </c>
      <c r="X3501">
        <v>0</v>
      </c>
      <c r="Y3501">
        <v>0</v>
      </c>
      <c r="Z3501">
        <v>0</v>
      </c>
      <c r="AA3501">
        <v>42065796.509999998</v>
      </c>
    </row>
    <row r="3502" spans="1:27" ht="15" customHeight="1" x14ac:dyDescent="0.25">
      <c r="A3502" s="37" t="str">
        <f t="shared" si="162"/>
        <v>LELTVFIgnore</v>
      </c>
      <c r="B3502" s="37" t="str">
        <f>VLOOKUP(L3502,Mapping!D:F,3,0)</f>
        <v>Ignore</v>
      </c>
      <c r="C3502" s="37" t="str">
        <f>VLOOKUP(L3502,Mapping!D:G,4,0)</f>
        <v>Ignore</v>
      </c>
      <c r="D3502" s="38">
        <f t="shared" si="163"/>
        <v>0</v>
      </c>
      <c r="E3502" s="38">
        <f t="shared" si="164"/>
        <v>0.10844299299999999</v>
      </c>
      <c r="F3502" s="37">
        <f>VLOOKUP(L3502,Mapping!D:H,5,0)</f>
        <v>0</v>
      </c>
      <c r="G3502" t="s">
        <v>562</v>
      </c>
      <c r="H3502" t="s">
        <v>2128</v>
      </c>
      <c r="I3502" t="s">
        <v>2707</v>
      </c>
      <c r="J3502">
        <v>303000</v>
      </c>
      <c r="K3502" t="s">
        <v>626</v>
      </c>
      <c r="L3502">
        <v>303302</v>
      </c>
      <c r="M3502">
        <v>0</v>
      </c>
      <c r="N3502" t="s">
        <v>950</v>
      </c>
      <c r="O3502" t="s">
        <v>565</v>
      </c>
      <c r="P3502">
        <v>0</v>
      </c>
      <c r="Q3502">
        <v>1084429.93</v>
      </c>
      <c r="R3502">
        <v>0</v>
      </c>
      <c r="S3502">
        <v>0</v>
      </c>
      <c r="T3502">
        <v>0</v>
      </c>
      <c r="U3502">
        <v>1084429.93</v>
      </c>
      <c r="V3502">
        <v>0</v>
      </c>
      <c r="W3502">
        <v>1084429.93</v>
      </c>
      <c r="X3502">
        <v>0</v>
      </c>
      <c r="Y3502">
        <v>0</v>
      </c>
      <c r="Z3502">
        <v>0</v>
      </c>
      <c r="AA3502">
        <v>1084429.93</v>
      </c>
    </row>
    <row r="3503" spans="1:27" ht="15" customHeight="1" x14ac:dyDescent="0.25">
      <c r="A3503" s="37" t="str">
        <f t="shared" si="162"/>
        <v>LELTVFIgnore</v>
      </c>
      <c r="B3503" s="37" t="str">
        <f>VLOOKUP(L3503,Mapping!D:F,3,0)</f>
        <v>Ignore</v>
      </c>
      <c r="C3503" s="37" t="str">
        <f>VLOOKUP(L3503,Mapping!D:G,4,0)</f>
        <v>Ignore</v>
      </c>
      <c r="D3503" s="38">
        <f t="shared" si="163"/>
        <v>0</v>
      </c>
      <c r="E3503" s="38">
        <f t="shared" si="164"/>
        <v>3.3210679999999999E-2</v>
      </c>
      <c r="F3503" s="37">
        <f>VLOOKUP(L3503,Mapping!D:H,5,0)</f>
        <v>0</v>
      </c>
      <c r="G3503" t="s">
        <v>562</v>
      </c>
      <c r="H3503" t="s">
        <v>2128</v>
      </c>
      <c r="I3503" t="s">
        <v>2707</v>
      </c>
      <c r="J3503">
        <v>303000</v>
      </c>
      <c r="K3503" t="s">
        <v>626</v>
      </c>
      <c r="L3503">
        <v>303345</v>
      </c>
      <c r="M3503">
        <v>0</v>
      </c>
      <c r="N3503" t="s">
        <v>2267</v>
      </c>
      <c r="O3503" t="s">
        <v>565</v>
      </c>
      <c r="P3503">
        <v>0</v>
      </c>
      <c r="Q3503">
        <v>332106.8</v>
      </c>
      <c r="R3503">
        <v>0</v>
      </c>
      <c r="S3503">
        <v>0</v>
      </c>
      <c r="T3503">
        <v>0</v>
      </c>
      <c r="U3503">
        <v>332106.8</v>
      </c>
      <c r="V3503">
        <v>0</v>
      </c>
      <c r="W3503">
        <v>332106.8</v>
      </c>
      <c r="X3503">
        <v>0</v>
      </c>
      <c r="Y3503">
        <v>0</v>
      </c>
      <c r="Z3503">
        <v>0</v>
      </c>
      <c r="AA3503">
        <v>332106.8</v>
      </c>
    </row>
    <row r="3504" spans="1:27" ht="15" customHeight="1" x14ac:dyDescent="0.25">
      <c r="A3504" s="37" t="str">
        <f t="shared" si="162"/>
        <v>LELTVFIgnore</v>
      </c>
      <c r="B3504" s="37" t="str">
        <f>VLOOKUP(L3504,Mapping!D:F,3,0)</f>
        <v>Ignore</v>
      </c>
      <c r="C3504" s="37" t="str">
        <f>VLOOKUP(L3504,Mapping!D:G,4,0)</f>
        <v>Ignore</v>
      </c>
      <c r="D3504" s="38">
        <f t="shared" si="163"/>
        <v>0</v>
      </c>
      <c r="E3504" s="38">
        <f t="shared" si="164"/>
        <v>-1.46805E-3</v>
      </c>
      <c r="F3504" s="37">
        <f>VLOOKUP(L3504,Mapping!D:H,5,0)</f>
        <v>0</v>
      </c>
      <c r="G3504" t="s">
        <v>562</v>
      </c>
      <c r="H3504" t="s">
        <v>2128</v>
      </c>
      <c r="I3504" t="s">
        <v>2707</v>
      </c>
      <c r="J3504">
        <v>303000</v>
      </c>
      <c r="K3504" t="s">
        <v>626</v>
      </c>
      <c r="L3504">
        <v>303346</v>
      </c>
      <c r="M3504">
        <v>0</v>
      </c>
      <c r="N3504" t="s">
        <v>952</v>
      </c>
      <c r="O3504" t="s">
        <v>565</v>
      </c>
      <c r="P3504">
        <v>-14680.5</v>
      </c>
      <c r="Q3504">
        <v>0</v>
      </c>
      <c r="R3504">
        <v>0</v>
      </c>
      <c r="S3504">
        <v>0</v>
      </c>
      <c r="T3504">
        <v>-14680.5</v>
      </c>
      <c r="U3504">
        <v>0</v>
      </c>
      <c r="V3504">
        <v>-14680.5</v>
      </c>
      <c r="W3504">
        <v>0</v>
      </c>
      <c r="X3504">
        <v>0</v>
      </c>
      <c r="Y3504">
        <v>0</v>
      </c>
      <c r="Z3504">
        <v>-14680.5</v>
      </c>
      <c r="AA3504">
        <v>0</v>
      </c>
    </row>
    <row r="3505" spans="1:27" ht="15" customHeight="1" x14ac:dyDescent="0.25">
      <c r="A3505" s="37" t="str">
        <f t="shared" si="162"/>
        <v>LELTVFIgnore</v>
      </c>
      <c r="B3505" s="37" t="str">
        <f>VLOOKUP(L3505,Mapping!D:F,3,0)</f>
        <v>Ignore</v>
      </c>
      <c r="C3505" s="37" t="str">
        <f>VLOOKUP(L3505,Mapping!D:G,4,0)</f>
        <v>Ignore</v>
      </c>
      <c r="D3505" s="38">
        <f t="shared" si="163"/>
        <v>0</v>
      </c>
      <c r="E3505" s="38">
        <f t="shared" si="164"/>
        <v>30.474240049999999</v>
      </c>
      <c r="F3505" s="37">
        <f>VLOOKUP(L3505,Mapping!D:H,5,0)</f>
        <v>0</v>
      </c>
      <c r="G3505" t="s">
        <v>562</v>
      </c>
      <c r="H3505" t="s">
        <v>2128</v>
      </c>
      <c r="I3505" t="s">
        <v>2707</v>
      </c>
      <c r="J3505">
        <v>303000</v>
      </c>
      <c r="K3505" t="s">
        <v>626</v>
      </c>
      <c r="L3505">
        <v>390000</v>
      </c>
      <c r="M3505">
        <v>0</v>
      </c>
      <c r="N3505" t="s">
        <v>631</v>
      </c>
      <c r="O3505" t="s">
        <v>565</v>
      </c>
      <c r="P3505">
        <v>0</v>
      </c>
      <c r="Q3505">
        <v>304742400.5</v>
      </c>
      <c r="R3505">
        <v>0</v>
      </c>
      <c r="S3505">
        <v>0</v>
      </c>
      <c r="T3505">
        <v>0</v>
      </c>
      <c r="U3505">
        <v>304742400.5</v>
      </c>
      <c r="V3505">
        <v>0</v>
      </c>
      <c r="W3505">
        <v>304742400.5</v>
      </c>
      <c r="X3505">
        <v>0</v>
      </c>
      <c r="Y3505">
        <v>0</v>
      </c>
      <c r="Z3505">
        <v>0</v>
      </c>
      <c r="AA3505">
        <v>304742400.5</v>
      </c>
    </row>
    <row r="3506" spans="1:27" ht="15" customHeight="1" x14ac:dyDescent="0.25">
      <c r="A3506" s="37" t="str">
        <f t="shared" si="162"/>
        <v>LELTVFIgnore</v>
      </c>
      <c r="B3506" s="37" t="str">
        <f>VLOOKUP(L3506,Mapping!D:F,3,0)</f>
        <v>Ignore</v>
      </c>
      <c r="C3506" s="37" t="str">
        <f>VLOOKUP(L3506,Mapping!D:G,4,0)</f>
        <v>Ignore</v>
      </c>
      <c r="D3506" s="38">
        <f t="shared" si="163"/>
        <v>0</v>
      </c>
      <c r="E3506" s="38">
        <f t="shared" si="164"/>
        <v>-9.7343262969999991</v>
      </c>
      <c r="F3506" s="37">
        <f>VLOOKUP(L3506,Mapping!D:H,5,0)</f>
        <v>0</v>
      </c>
      <c r="G3506" t="s">
        <v>562</v>
      </c>
      <c r="H3506" t="s">
        <v>2128</v>
      </c>
      <c r="I3506" t="s">
        <v>2707</v>
      </c>
      <c r="J3506">
        <v>303000</v>
      </c>
      <c r="K3506" t="s">
        <v>626</v>
      </c>
      <c r="L3506">
        <v>390001</v>
      </c>
      <c r="M3506">
        <v>0</v>
      </c>
      <c r="N3506" t="s">
        <v>632</v>
      </c>
      <c r="O3506" t="s">
        <v>565</v>
      </c>
      <c r="P3506">
        <v>-97343262.969999999</v>
      </c>
      <c r="Q3506">
        <v>0</v>
      </c>
      <c r="R3506">
        <v>0</v>
      </c>
      <c r="S3506">
        <v>0</v>
      </c>
      <c r="T3506">
        <v>-97343262.969999999</v>
      </c>
      <c r="U3506">
        <v>0</v>
      </c>
      <c r="V3506">
        <v>-97343262.969999999</v>
      </c>
      <c r="W3506">
        <v>0</v>
      </c>
      <c r="X3506">
        <v>0</v>
      </c>
      <c r="Y3506">
        <v>0</v>
      </c>
      <c r="Z3506">
        <v>-97343262.969999999</v>
      </c>
      <c r="AA3506">
        <v>0</v>
      </c>
    </row>
    <row r="3507" spans="1:27" ht="15" customHeight="1" x14ac:dyDescent="0.25">
      <c r="A3507" s="37" t="str">
        <f t="shared" si="162"/>
        <v>LELTVFIgnore</v>
      </c>
      <c r="B3507" s="37" t="str">
        <f>VLOOKUP(L3507,Mapping!D:F,3,0)</f>
        <v>Ignore</v>
      </c>
      <c r="C3507" s="37" t="str">
        <f>VLOOKUP(L3507,Mapping!D:G,4,0)</f>
        <v>Ignore</v>
      </c>
      <c r="D3507" s="38">
        <f t="shared" si="163"/>
        <v>0</v>
      </c>
      <c r="E3507" s="38">
        <f t="shared" si="164"/>
        <v>-0.201054699</v>
      </c>
      <c r="F3507" s="37">
        <f>VLOOKUP(L3507,Mapping!D:H,5,0)</f>
        <v>0</v>
      </c>
      <c r="G3507" t="s">
        <v>562</v>
      </c>
      <c r="H3507" t="s">
        <v>2128</v>
      </c>
      <c r="I3507" t="s">
        <v>2707</v>
      </c>
      <c r="J3507">
        <v>303000</v>
      </c>
      <c r="K3507" t="s">
        <v>626</v>
      </c>
      <c r="L3507">
        <v>390002</v>
      </c>
      <c r="M3507">
        <v>0</v>
      </c>
      <c r="N3507" t="s">
        <v>633</v>
      </c>
      <c r="O3507" t="s">
        <v>565</v>
      </c>
      <c r="P3507">
        <v>-2010546.99</v>
      </c>
      <c r="Q3507">
        <v>0</v>
      </c>
      <c r="R3507">
        <v>0</v>
      </c>
      <c r="S3507">
        <v>0</v>
      </c>
      <c r="T3507">
        <v>-2010546.99</v>
      </c>
      <c r="U3507">
        <v>0</v>
      </c>
      <c r="V3507">
        <v>-2010546.99</v>
      </c>
      <c r="W3507">
        <v>0</v>
      </c>
      <c r="X3507">
        <v>0</v>
      </c>
      <c r="Y3507">
        <v>0</v>
      </c>
      <c r="Z3507">
        <v>-2010546.99</v>
      </c>
      <c r="AA3507">
        <v>0</v>
      </c>
    </row>
    <row r="3508" spans="1:27" ht="15" customHeight="1" x14ac:dyDescent="0.25">
      <c r="A3508" s="37" t="str">
        <f t="shared" si="162"/>
        <v>LELTVFIgnore</v>
      </c>
      <c r="B3508" s="37" t="str">
        <f>VLOOKUP(L3508,Mapping!D:F,3,0)</f>
        <v>Ignore</v>
      </c>
      <c r="C3508" s="37" t="str">
        <f>VLOOKUP(L3508,Mapping!D:G,4,0)</f>
        <v>Ignore</v>
      </c>
      <c r="D3508" s="38">
        <f t="shared" si="163"/>
        <v>0</v>
      </c>
      <c r="E3508" s="38">
        <f t="shared" si="164"/>
        <v>-0.58125509000000009</v>
      </c>
      <c r="F3508" s="37">
        <f>VLOOKUP(L3508,Mapping!D:H,5,0)</f>
        <v>0</v>
      </c>
      <c r="G3508" t="s">
        <v>562</v>
      </c>
      <c r="H3508" t="s">
        <v>2128</v>
      </c>
      <c r="I3508" t="s">
        <v>2707</v>
      </c>
      <c r="J3508">
        <v>303000</v>
      </c>
      <c r="K3508" t="s">
        <v>626</v>
      </c>
      <c r="L3508">
        <v>390405</v>
      </c>
      <c r="M3508">
        <v>0</v>
      </c>
      <c r="N3508" t="s">
        <v>634</v>
      </c>
      <c r="O3508" t="s">
        <v>565</v>
      </c>
      <c r="P3508">
        <v>-5812550.9000000004</v>
      </c>
      <c r="Q3508">
        <v>0</v>
      </c>
      <c r="R3508">
        <v>0</v>
      </c>
      <c r="S3508">
        <v>0</v>
      </c>
      <c r="T3508">
        <v>-5812550.9000000004</v>
      </c>
      <c r="U3508">
        <v>0</v>
      </c>
      <c r="V3508">
        <v>-5812550.9000000004</v>
      </c>
      <c r="W3508">
        <v>0</v>
      </c>
      <c r="X3508">
        <v>0</v>
      </c>
      <c r="Y3508">
        <v>0</v>
      </c>
      <c r="Z3508">
        <v>-5812550.9000000004</v>
      </c>
      <c r="AA3508">
        <v>0</v>
      </c>
    </row>
    <row r="3509" spans="1:27" ht="15" customHeight="1" x14ac:dyDescent="0.25">
      <c r="A3509" s="37" t="str">
        <f t="shared" si="162"/>
        <v>LELTVFIgnore</v>
      </c>
      <c r="B3509" s="37" t="str">
        <f>VLOOKUP(L3509,Mapping!D:F,3,0)</f>
        <v>Ignore</v>
      </c>
      <c r="C3509" s="37" t="str">
        <f>VLOOKUP(L3509,Mapping!D:G,4,0)</f>
        <v>Ignore</v>
      </c>
      <c r="D3509" s="38">
        <f t="shared" si="163"/>
        <v>0</v>
      </c>
      <c r="E3509" s="38">
        <f t="shared" si="164"/>
        <v>1.4554300000000001E-4</v>
      </c>
      <c r="F3509" s="37">
        <f>VLOOKUP(L3509,Mapping!D:H,5,0)</f>
        <v>0</v>
      </c>
      <c r="G3509" t="s">
        <v>562</v>
      </c>
      <c r="H3509" t="s">
        <v>2128</v>
      </c>
      <c r="I3509" t="s">
        <v>2707</v>
      </c>
      <c r="J3509">
        <v>303000</v>
      </c>
      <c r="K3509" t="s">
        <v>626</v>
      </c>
      <c r="L3509">
        <v>390406</v>
      </c>
      <c r="M3509">
        <v>0</v>
      </c>
      <c r="N3509" t="s">
        <v>935</v>
      </c>
      <c r="O3509" t="s">
        <v>565</v>
      </c>
      <c r="P3509">
        <v>0</v>
      </c>
      <c r="Q3509">
        <v>1455.43</v>
      </c>
      <c r="R3509">
        <v>0</v>
      </c>
      <c r="S3509">
        <v>0</v>
      </c>
      <c r="T3509">
        <v>0</v>
      </c>
      <c r="U3509">
        <v>1455.43</v>
      </c>
      <c r="V3509">
        <v>0</v>
      </c>
      <c r="W3509">
        <v>1455.43</v>
      </c>
      <c r="X3509">
        <v>0</v>
      </c>
      <c r="Y3509">
        <v>0</v>
      </c>
      <c r="Z3509">
        <v>0</v>
      </c>
      <c r="AA3509">
        <v>1455.43</v>
      </c>
    </row>
    <row r="3510" spans="1:27" ht="15" customHeight="1" x14ac:dyDescent="0.25">
      <c r="A3510" s="37" t="str">
        <f t="shared" si="162"/>
        <v>LELTVFIgnore</v>
      </c>
      <c r="B3510" s="37" t="str">
        <f>VLOOKUP(L3510,Mapping!D:F,3,0)</f>
        <v>Ignore</v>
      </c>
      <c r="C3510" s="37" t="str">
        <f>VLOOKUP(L3510,Mapping!D:G,4,0)</f>
        <v>Ignore</v>
      </c>
      <c r="D3510" s="38">
        <f t="shared" si="163"/>
        <v>0</v>
      </c>
      <c r="E3510" s="38">
        <f t="shared" si="164"/>
        <v>-0.19575321399999998</v>
      </c>
      <c r="F3510" s="37">
        <f>VLOOKUP(L3510,Mapping!D:H,5,0)</f>
        <v>0</v>
      </c>
      <c r="G3510" t="s">
        <v>562</v>
      </c>
      <c r="H3510" t="s">
        <v>2128</v>
      </c>
      <c r="I3510" t="s">
        <v>2707</v>
      </c>
      <c r="J3510">
        <v>303000</v>
      </c>
      <c r="K3510" t="s">
        <v>626</v>
      </c>
      <c r="L3510">
        <v>390445</v>
      </c>
      <c r="M3510">
        <v>0</v>
      </c>
      <c r="N3510" t="s">
        <v>635</v>
      </c>
      <c r="O3510" t="s">
        <v>565</v>
      </c>
      <c r="P3510">
        <v>-1957532.14</v>
      </c>
      <c r="Q3510">
        <v>0</v>
      </c>
      <c r="R3510">
        <v>0</v>
      </c>
      <c r="S3510">
        <v>0</v>
      </c>
      <c r="T3510">
        <v>-1957532.14</v>
      </c>
      <c r="U3510">
        <v>0</v>
      </c>
      <c r="V3510">
        <v>-1957532.14</v>
      </c>
      <c r="W3510">
        <v>0</v>
      </c>
      <c r="X3510">
        <v>0</v>
      </c>
      <c r="Y3510">
        <v>0</v>
      </c>
      <c r="Z3510">
        <v>-1957532.14</v>
      </c>
      <c r="AA3510">
        <v>0</v>
      </c>
    </row>
    <row r="3511" spans="1:27" ht="15" customHeight="1" x14ac:dyDescent="0.25">
      <c r="A3511" s="37" t="str">
        <f t="shared" si="162"/>
        <v>LELTVFIgnore</v>
      </c>
      <c r="B3511" s="37" t="str">
        <f>VLOOKUP(L3511,Mapping!D:F,3,0)</f>
        <v>Ignore</v>
      </c>
      <c r="C3511" s="37" t="str">
        <f>VLOOKUP(L3511,Mapping!D:G,4,0)</f>
        <v>Ignore</v>
      </c>
      <c r="D3511" s="38">
        <f t="shared" si="163"/>
        <v>0</v>
      </c>
      <c r="E3511" s="38">
        <f t="shared" si="164"/>
        <v>-1.8285341E-2</v>
      </c>
      <c r="F3511" s="37">
        <f>VLOOKUP(L3511,Mapping!D:H,5,0)</f>
        <v>0</v>
      </c>
      <c r="G3511" t="s">
        <v>562</v>
      </c>
      <c r="H3511" t="s">
        <v>2128</v>
      </c>
      <c r="I3511" t="s">
        <v>2707</v>
      </c>
      <c r="J3511">
        <v>303000</v>
      </c>
      <c r="K3511" t="s">
        <v>626</v>
      </c>
      <c r="L3511">
        <v>390446</v>
      </c>
      <c r="M3511">
        <v>0</v>
      </c>
      <c r="N3511" t="s">
        <v>636</v>
      </c>
      <c r="O3511" t="s">
        <v>565</v>
      </c>
      <c r="P3511">
        <v>-182853.41</v>
      </c>
      <c r="Q3511">
        <v>0</v>
      </c>
      <c r="R3511">
        <v>0</v>
      </c>
      <c r="S3511">
        <v>0</v>
      </c>
      <c r="T3511">
        <v>-182853.41</v>
      </c>
      <c r="U3511">
        <v>0</v>
      </c>
      <c r="V3511">
        <v>-182853.41</v>
      </c>
      <c r="W3511">
        <v>0</v>
      </c>
      <c r="X3511">
        <v>0</v>
      </c>
      <c r="Y3511">
        <v>0</v>
      </c>
      <c r="Z3511">
        <v>-182853.41</v>
      </c>
      <c r="AA3511">
        <v>0</v>
      </c>
    </row>
    <row r="3512" spans="1:27" ht="15" customHeight="1" x14ac:dyDescent="0.25">
      <c r="A3512" s="37" t="str">
        <f t="shared" si="162"/>
        <v>LELTVF5.3</v>
      </c>
      <c r="B3512" s="37">
        <f>VLOOKUP(L3512,Mapping!D:F,3,0)</f>
        <v>5.3</v>
      </c>
      <c r="C3512" s="37" t="str">
        <f>VLOOKUP(L3512,Mapping!D:G,4,0)</f>
        <v>Ignore</v>
      </c>
      <c r="D3512" s="38">
        <f t="shared" si="163"/>
        <v>22.609738024000002</v>
      </c>
      <c r="E3512" s="38">
        <f t="shared" si="164"/>
        <v>49.028461069000002</v>
      </c>
      <c r="F3512" s="37">
        <f>VLOOKUP(L3512,Mapping!D:H,5,0)</f>
        <v>0</v>
      </c>
      <c r="G3512" t="s">
        <v>562</v>
      </c>
      <c r="H3512" t="s">
        <v>2128</v>
      </c>
      <c r="I3512" t="s">
        <v>2707</v>
      </c>
      <c r="J3512">
        <v>410000</v>
      </c>
      <c r="K3512" t="s">
        <v>637</v>
      </c>
      <c r="L3512">
        <v>411100</v>
      </c>
      <c r="M3512">
        <v>0</v>
      </c>
      <c r="N3512" t="s">
        <v>694</v>
      </c>
      <c r="O3512" t="s">
        <v>565</v>
      </c>
      <c r="P3512">
        <v>0</v>
      </c>
      <c r="Q3512">
        <v>264187230.44999999</v>
      </c>
      <c r="R3512">
        <v>0</v>
      </c>
      <c r="S3512">
        <v>226097380.24000001</v>
      </c>
      <c r="T3512">
        <v>0</v>
      </c>
      <c r="U3512">
        <v>490284610.69</v>
      </c>
      <c r="V3512">
        <v>0</v>
      </c>
      <c r="W3512">
        <v>264187230.44999999</v>
      </c>
      <c r="X3512">
        <v>0</v>
      </c>
      <c r="Y3512">
        <v>226097380.24000001</v>
      </c>
      <c r="Z3512">
        <v>0</v>
      </c>
      <c r="AA3512">
        <v>490284610.69</v>
      </c>
    </row>
    <row r="3513" spans="1:27" ht="15" customHeight="1" x14ac:dyDescent="0.25">
      <c r="A3513" s="37" t="str">
        <f t="shared" si="162"/>
        <v>LELTVFIgnore</v>
      </c>
      <c r="B3513" s="37" t="str">
        <f>VLOOKUP(L3513,Mapping!D:F,3,0)</f>
        <v>Ignore</v>
      </c>
      <c r="C3513" s="37" t="str">
        <f>VLOOKUP(L3513,Mapping!D:G,4,0)</f>
        <v>Ignore</v>
      </c>
      <c r="D3513" s="38">
        <f t="shared" si="163"/>
        <v>-46.474840610000001</v>
      </c>
      <c r="E3513" s="38">
        <f t="shared" si="164"/>
        <v>-9.6670238949999998</v>
      </c>
      <c r="F3513" s="37">
        <f>VLOOKUP(L3513,Mapping!D:H,5,0)</f>
        <v>0</v>
      </c>
      <c r="G3513" t="s">
        <v>562</v>
      </c>
      <c r="H3513" t="s">
        <v>2128</v>
      </c>
      <c r="I3513" t="s">
        <v>2707</v>
      </c>
      <c r="J3513">
        <v>430000</v>
      </c>
      <c r="K3513" t="s">
        <v>643</v>
      </c>
      <c r="L3513">
        <v>431100</v>
      </c>
      <c r="M3513">
        <v>0</v>
      </c>
      <c r="N3513" t="s">
        <v>727</v>
      </c>
      <c r="O3513" t="s">
        <v>565</v>
      </c>
      <c r="P3513">
        <v>0</v>
      </c>
      <c r="Q3513">
        <v>368078167.14999998</v>
      </c>
      <c r="R3513">
        <v>-464748406.10000002</v>
      </c>
      <c r="S3513">
        <v>0</v>
      </c>
      <c r="T3513">
        <v>-96670238.950000003</v>
      </c>
      <c r="U3513">
        <v>0</v>
      </c>
      <c r="V3513">
        <v>0</v>
      </c>
      <c r="W3513">
        <v>368078167.14999998</v>
      </c>
      <c r="X3513">
        <v>-464748406.10000002</v>
      </c>
      <c r="Y3513">
        <v>0</v>
      </c>
      <c r="Z3513">
        <v>-96670238.950000003</v>
      </c>
      <c r="AA3513">
        <v>0</v>
      </c>
    </row>
    <row r="3514" spans="1:27" ht="15" customHeight="1" x14ac:dyDescent="0.25">
      <c r="A3514" s="37" t="str">
        <f t="shared" si="162"/>
        <v>LELTVF5.1</v>
      </c>
      <c r="B3514" s="37">
        <f>VLOOKUP(L3514,Mapping!D:F,3,0)</f>
        <v>5.0999999999999996</v>
      </c>
      <c r="C3514" s="37" t="str">
        <f>VLOOKUP(L3514,Mapping!D:G,4,0)</f>
        <v>Ignore</v>
      </c>
      <c r="D3514" s="38">
        <f t="shared" si="163"/>
        <v>0.32062421499999999</v>
      </c>
      <c r="E3514" s="38">
        <f t="shared" si="164"/>
        <v>1.0681804099999999</v>
      </c>
      <c r="F3514" s="37">
        <f>VLOOKUP(L3514,Mapping!D:H,5,0)</f>
        <v>0</v>
      </c>
      <c r="G3514" t="s">
        <v>562</v>
      </c>
      <c r="H3514" t="s">
        <v>2128</v>
      </c>
      <c r="I3514" t="s">
        <v>2707</v>
      </c>
      <c r="J3514">
        <v>450000</v>
      </c>
      <c r="K3514" t="s">
        <v>647</v>
      </c>
      <c r="L3514">
        <v>451100</v>
      </c>
      <c r="M3514">
        <v>0</v>
      </c>
      <c r="N3514" t="s">
        <v>695</v>
      </c>
      <c r="O3514" t="s">
        <v>565</v>
      </c>
      <c r="P3514">
        <v>0</v>
      </c>
      <c r="Q3514">
        <v>7475561.9500000002</v>
      </c>
      <c r="R3514">
        <v>0</v>
      </c>
      <c r="S3514">
        <v>3206242.15</v>
      </c>
      <c r="T3514">
        <v>0</v>
      </c>
      <c r="U3514">
        <v>10681804.1</v>
      </c>
      <c r="V3514">
        <v>0</v>
      </c>
      <c r="W3514">
        <v>7475561.9500000002</v>
      </c>
      <c r="X3514">
        <v>0</v>
      </c>
      <c r="Y3514">
        <v>3206242.15</v>
      </c>
      <c r="Z3514">
        <v>0</v>
      </c>
      <c r="AA3514">
        <v>10681804.1</v>
      </c>
    </row>
    <row r="3515" spans="1:27" ht="15" customHeight="1" x14ac:dyDescent="0.25">
      <c r="A3515" s="37" t="str">
        <f t="shared" si="162"/>
        <v>LELTVF5.2</v>
      </c>
      <c r="B3515" s="37">
        <f>VLOOKUP(L3515,Mapping!D:F,3,0)</f>
        <v>5.2</v>
      </c>
      <c r="C3515" s="37" t="str">
        <f>VLOOKUP(L3515,Mapping!D:G,4,0)</f>
        <v>Ignore</v>
      </c>
      <c r="D3515" s="38">
        <f t="shared" si="163"/>
        <v>2.2076220000000002E-3</v>
      </c>
      <c r="E3515" s="38">
        <f t="shared" si="164"/>
        <v>5.1638079999999998E-3</v>
      </c>
      <c r="F3515" s="37">
        <f>VLOOKUP(L3515,Mapping!D:H,5,0)</f>
        <v>0</v>
      </c>
      <c r="G3515" t="s">
        <v>562</v>
      </c>
      <c r="H3515" t="s">
        <v>2128</v>
      </c>
      <c r="I3515" t="s">
        <v>2707</v>
      </c>
      <c r="J3515">
        <v>450000</v>
      </c>
      <c r="K3515" t="s">
        <v>647</v>
      </c>
      <c r="L3515">
        <v>452111</v>
      </c>
      <c r="M3515">
        <v>0</v>
      </c>
      <c r="N3515" t="s">
        <v>649</v>
      </c>
      <c r="O3515" t="s">
        <v>565</v>
      </c>
      <c r="P3515">
        <v>0</v>
      </c>
      <c r="Q3515">
        <v>29561.86</v>
      </c>
      <c r="R3515">
        <v>0</v>
      </c>
      <c r="S3515">
        <v>22076.22</v>
      </c>
      <c r="T3515">
        <v>0</v>
      </c>
      <c r="U3515">
        <v>51638.080000000002</v>
      </c>
      <c r="V3515">
        <v>0</v>
      </c>
      <c r="W3515">
        <v>29561.86</v>
      </c>
      <c r="X3515">
        <v>0</v>
      </c>
      <c r="Y3515">
        <v>22076.22</v>
      </c>
      <c r="Z3515">
        <v>0</v>
      </c>
      <c r="AA3515">
        <v>51638.080000000002</v>
      </c>
    </row>
    <row r="3516" spans="1:27" ht="15" customHeight="1" x14ac:dyDescent="0.25">
      <c r="A3516" s="37" t="str">
        <f t="shared" si="162"/>
        <v>LELTVF5.2</v>
      </c>
      <c r="B3516" s="37">
        <f>VLOOKUP(L3516,Mapping!D:F,3,0)</f>
        <v>5.2</v>
      </c>
      <c r="C3516" s="37" t="str">
        <f>VLOOKUP(L3516,Mapping!D:G,4,0)</f>
        <v>Ignore</v>
      </c>
      <c r="D3516" s="38">
        <f t="shared" si="163"/>
        <v>0.13601633300000002</v>
      </c>
      <c r="E3516" s="38">
        <f t="shared" si="164"/>
        <v>0.252946116</v>
      </c>
      <c r="F3516" s="37">
        <f>VLOOKUP(L3516,Mapping!D:H,5,0)</f>
        <v>0</v>
      </c>
      <c r="G3516" t="s">
        <v>562</v>
      </c>
      <c r="H3516" t="s">
        <v>2128</v>
      </c>
      <c r="I3516" t="s">
        <v>2707</v>
      </c>
      <c r="J3516">
        <v>450000</v>
      </c>
      <c r="K3516" t="s">
        <v>647</v>
      </c>
      <c r="L3516">
        <v>452247</v>
      </c>
      <c r="M3516">
        <v>0</v>
      </c>
      <c r="N3516" t="s">
        <v>655</v>
      </c>
      <c r="O3516" t="s">
        <v>565</v>
      </c>
      <c r="P3516">
        <v>0</v>
      </c>
      <c r="Q3516">
        <v>1169297.83</v>
      </c>
      <c r="R3516">
        <v>0</v>
      </c>
      <c r="S3516">
        <v>1360163.33</v>
      </c>
      <c r="T3516">
        <v>0</v>
      </c>
      <c r="U3516">
        <v>2529461.16</v>
      </c>
      <c r="V3516">
        <v>0</v>
      </c>
      <c r="W3516">
        <v>1169297.83</v>
      </c>
      <c r="X3516">
        <v>0</v>
      </c>
      <c r="Y3516">
        <v>1360163.33</v>
      </c>
      <c r="Z3516">
        <v>0</v>
      </c>
      <c r="AA3516">
        <v>2529461.16</v>
      </c>
    </row>
    <row r="3517" spans="1:27" ht="15" customHeight="1" x14ac:dyDescent="0.25">
      <c r="A3517" s="37" t="str">
        <f t="shared" si="162"/>
        <v>LELTVF5.5</v>
      </c>
      <c r="B3517" s="37">
        <f>VLOOKUP(L3517,Mapping!D:F,3,0)</f>
        <v>5.5</v>
      </c>
      <c r="C3517" s="37" t="str">
        <f>VLOOKUP(L3517,Mapping!D:G,4,0)</f>
        <v>Ignore</v>
      </c>
      <c r="D3517" s="38">
        <f t="shared" si="163"/>
        <v>6.2816800000000002E-4</v>
      </c>
      <c r="E3517" s="38">
        <f t="shared" si="164"/>
        <v>6.2816800000000002E-4</v>
      </c>
      <c r="F3517" s="37">
        <f>VLOOKUP(L3517,Mapping!D:H,5,0)</f>
        <v>0</v>
      </c>
      <c r="G3517" t="s">
        <v>562</v>
      </c>
      <c r="H3517" t="s">
        <v>2128</v>
      </c>
      <c r="I3517" t="s">
        <v>2707</v>
      </c>
      <c r="J3517">
        <v>460000</v>
      </c>
      <c r="K3517" t="s">
        <v>656</v>
      </c>
      <c r="L3517">
        <v>452233</v>
      </c>
      <c r="M3517">
        <v>0</v>
      </c>
      <c r="N3517" t="s">
        <v>657</v>
      </c>
      <c r="O3517" t="s">
        <v>565</v>
      </c>
      <c r="P3517">
        <v>0</v>
      </c>
      <c r="Q3517">
        <v>0</v>
      </c>
      <c r="R3517">
        <v>0</v>
      </c>
      <c r="S3517">
        <v>6281.68</v>
      </c>
      <c r="T3517">
        <v>0</v>
      </c>
      <c r="U3517">
        <v>6281.68</v>
      </c>
      <c r="V3517">
        <v>0</v>
      </c>
      <c r="W3517">
        <v>0</v>
      </c>
      <c r="X3517">
        <v>0</v>
      </c>
      <c r="Y3517">
        <v>6281.68</v>
      </c>
      <c r="Z3517">
        <v>0</v>
      </c>
      <c r="AA3517">
        <v>6281.68</v>
      </c>
    </row>
    <row r="3518" spans="1:27" ht="15" customHeight="1" x14ac:dyDescent="0.25">
      <c r="A3518" s="37" t="str">
        <f t="shared" si="162"/>
        <v>LELTVF5.5</v>
      </c>
      <c r="B3518" s="37">
        <f>VLOOKUP(L3518,Mapping!D:F,3,0)</f>
        <v>5.5</v>
      </c>
      <c r="C3518" s="37" t="str">
        <f>VLOOKUP(L3518,Mapping!D:G,4,0)</f>
        <v>Ignore</v>
      </c>
      <c r="D3518" s="38">
        <f t="shared" si="163"/>
        <v>6.5557690000000004E-3</v>
      </c>
      <c r="E3518" s="38">
        <f t="shared" si="164"/>
        <v>1.9490837E-2</v>
      </c>
      <c r="F3518" s="37">
        <f>VLOOKUP(L3518,Mapping!D:H,5,0)</f>
        <v>0</v>
      </c>
      <c r="G3518" t="s">
        <v>562</v>
      </c>
      <c r="H3518" t="s">
        <v>2128</v>
      </c>
      <c r="I3518" t="s">
        <v>2707</v>
      </c>
      <c r="J3518">
        <v>460000</v>
      </c>
      <c r="K3518" t="s">
        <v>656</v>
      </c>
      <c r="L3518">
        <v>455103</v>
      </c>
      <c r="M3518">
        <v>0</v>
      </c>
      <c r="N3518" t="s">
        <v>658</v>
      </c>
      <c r="O3518" t="s">
        <v>565</v>
      </c>
      <c r="P3518">
        <v>0</v>
      </c>
      <c r="Q3518">
        <v>129350.68</v>
      </c>
      <c r="R3518">
        <v>0</v>
      </c>
      <c r="S3518">
        <v>65557.69</v>
      </c>
      <c r="T3518">
        <v>0</v>
      </c>
      <c r="U3518">
        <v>194908.37</v>
      </c>
      <c r="V3518">
        <v>0</v>
      </c>
      <c r="W3518">
        <v>129350.68</v>
      </c>
      <c r="X3518">
        <v>0</v>
      </c>
      <c r="Y3518">
        <v>65557.69</v>
      </c>
      <c r="Z3518">
        <v>0</v>
      </c>
      <c r="AA3518">
        <v>194908.37</v>
      </c>
    </row>
    <row r="3519" spans="1:27" ht="15" customHeight="1" x14ac:dyDescent="0.25">
      <c r="A3519" s="37" t="str">
        <f t="shared" si="162"/>
        <v>LELTVF5.5</v>
      </c>
      <c r="B3519" s="37">
        <f>VLOOKUP(L3519,Mapping!D:F,3,0)</f>
        <v>5.5</v>
      </c>
      <c r="C3519" s="37" t="str">
        <f>VLOOKUP(L3519,Mapping!D:G,4,0)</f>
        <v>Ignore</v>
      </c>
      <c r="D3519" s="38">
        <f t="shared" si="163"/>
        <v>1.4391E-5</v>
      </c>
      <c r="E3519" s="38">
        <f t="shared" si="164"/>
        <v>-1.19571E-4</v>
      </c>
      <c r="F3519" s="37">
        <f>VLOOKUP(L3519,Mapping!D:H,5,0)</f>
        <v>0</v>
      </c>
      <c r="G3519" t="s">
        <v>562</v>
      </c>
      <c r="H3519" t="s">
        <v>2128</v>
      </c>
      <c r="I3519" t="s">
        <v>2707</v>
      </c>
      <c r="J3519">
        <v>460000</v>
      </c>
      <c r="K3519" t="s">
        <v>656</v>
      </c>
      <c r="L3519">
        <v>460000</v>
      </c>
      <c r="M3519">
        <v>0</v>
      </c>
      <c r="N3519" t="s">
        <v>706</v>
      </c>
      <c r="O3519" t="s">
        <v>565</v>
      </c>
      <c r="P3519">
        <v>-1339.62</v>
      </c>
      <c r="Q3519">
        <v>0</v>
      </c>
      <c r="R3519">
        <v>0</v>
      </c>
      <c r="S3519">
        <v>143.91</v>
      </c>
      <c r="T3519">
        <v>-1195.71</v>
      </c>
      <c r="U3519">
        <v>0</v>
      </c>
      <c r="V3519">
        <v>-1339.62</v>
      </c>
      <c r="W3519">
        <v>0</v>
      </c>
      <c r="X3519">
        <v>0</v>
      </c>
      <c r="Y3519">
        <v>143.91</v>
      </c>
      <c r="Z3519">
        <v>-1195.71</v>
      </c>
      <c r="AA3519">
        <v>0</v>
      </c>
    </row>
    <row r="3520" spans="1:27" ht="15" customHeight="1" x14ac:dyDescent="0.25">
      <c r="A3520" s="37" t="str">
        <f t="shared" si="162"/>
        <v>LELTVF5.5</v>
      </c>
      <c r="B3520" s="37">
        <f>VLOOKUP(L3520,Mapping!D:F,3,0)</f>
        <v>5.5</v>
      </c>
      <c r="C3520" s="37" t="str">
        <f>VLOOKUP(L3520,Mapping!D:G,4,0)</f>
        <v>Ignore</v>
      </c>
      <c r="D3520" s="38">
        <f t="shared" si="163"/>
        <v>8.8389350000000009E-3</v>
      </c>
      <c r="E3520" s="38">
        <f t="shared" si="164"/>
        <v>8.8989869999999988E-3</v>
      </c>
      <c r="F3520" s="37">
        <f>VLOOKUP(L3520,Mapping!D:H,5,0)</f>
        <v>0</v>
      </c>
      <c r="G3520" t="s">
        <v>562</v>
      </c>
      <c r="H3520" t="s">
        <v>2128</v>
      </c>
      <c r="I3520" t="s">
        <v>2707</v>
      </c>
      <c r="J3520">
        <v>460000</v>
      </c>
      <c r="K3520" t="s">
        <v>656</v>
      </c>
      <c r="L3520">
        <v>460100</v>
      </c>
      <c r="M3520">
        <v>0</v>
      </c>
      <c r="N3520" t="s">
        <v>729</v>
      </c>
      <c r="O3520" t="s">
        <v>565</v>
      </c>
      <c r="P3520">
        <v>0</v>
      </c>
      <c r="Q3520">
        <v>600.52</v>
      </c>
      <c r="R3520">
        <v>0</v>
      </c>
      <c r="S3520">
        <v>88389.35</v>
      </c>
      <c r="T3520">
        <v>0</v>
      </c>
      <c r="U3520">
        <v>88989.87</v>
      </c>
      <c r="V3520">
        <v>0</v>
      </c>
      <c r="W3520">
        <v>600.52</v>
      </c>
      <c r="X3520">
        <v>0</v>
      </c>
      <c r="Y3520">
        <v>88389.35</v>
      </c>
      <c r="Z3520">
        <v>0</v>
      </c>
      <c r="AA3520">
        <v>88989.87</v>
      </c>
    </row>
    <row r="3521" spans="1:27" ht="15" customHeight="1" x14ac:dyDescent="0.25">
      <c r="A3521" s="37" t="str">
        <f t="shared" si="162"/>
        <v>LELTVF5.5</v>
      </c>
      <c r="B3521" s="37">
        <f>VLOOKUP(L3521,Mapping!D:F,3,0)</f>
        <v>5.5</v>
      </c>
      <c r="C3521" s="37" t="str">
        <f>VLOOKUP(L3521,Mapping!D:G,4,0)</f>
        <v>Ignore</v>
      </c>
      <c r="D3521" s="38">
        <f t="shared" si="163"/>
        <v>-9.2996070000000014E-3</v>
      </c>
      <c r="E3521" s="38">
        <f t="shared" si="164"/>
        <v>-9.7183110000000003E-3</v>
      </c>
      <c r="F3521" s="37">
        <f>VLOOKUP(L3521,Mapping!D:H,5,0)</f>
        <v>0</v>
      </c>
      <c r="G3521" t="s">
        <v>562</v>
      </c>
      <c r="H3521" t="s">
        <v>2128</v>
      </c>
      <c r="I3521" t="s">
        <v>2707</v>
      </c>
      <c r="J3521">
        <v>460000</v>
      </c>
      <c r="K3521" t="s">
        <v>656</v>
      </c>
      <c r="L3521">
        <v>460101</v>
      </c>
      <c r="M3521">
        <v>0</v>
      </c>
      <c r="N3521" t="s">
        <v>732</v>
      </c>
      <c r="O3521" t="s">
        <v>565</v>
      </c>
      <c r="P3521">
        <v>-4187.04</v>
      </c>
      <c r="Q3521">
        <v>0</v>
      </c>
      <c r="R3521">
        <v>-92996.07</v>
      </c>
      <c r="S3521">
        <v>0</v>
      </c>
      <c r="T3521">
        <v>-97183.11</v>
      </c>
      <c r="U3521">
        <v>0</v>
      </c>
      <c r="V3521">
        <v>-4187.04</v>
      </c>
      <c r="W3521">
        <v>0</v>
      </c>
      <c r="X3521">
        <v>-92996.07</v>
      </c>
      <c r="Y3521">
        <v>0</v>
      </c>
      <c r="Z3521">
        <v>-97183.11</v>
      </c>
      <c r="AA3521">
        <v>0</v>
      </c>
    </row>
    <row r="3522" spans="1:27" ht="15" customHeight="1" x14ac:dyDescent="0.25">
      <c r="A3522" s="37" t="str">
        <f t="shared" si="162"/>
        <v>LELTVF5.5</v>
      </c>
      <c r="B3522" s="37">
        <f>VLOOKUP(L3522,Mapping!D:F,3,0)</f>
        <v>5.5</v>
      </c>
      <c r="C3522" s="37" t="str">
        <f>VLOOKUP(L3522,Mapping!D:G,4,0)</f>
        <v>Ignore</v>
      </c>
      <c r="D3522" s="38">
        <f t="shared" si="163"/>
        <v>-4.1330000000000001E-6</v>
      </c>
      <c r="E3522" s="38">
        <f t="shared" si="164"/>
        <v>-2.3929999999999998E-6</v>
      </c>
      <c r="F3522" s="37">
        <f>VLOOKUP(L3522,Mapping!D:H,5,0)</f>
        <v>0</v>
      </c>
      <c r="G3522" t="s">
        <v>562</v>
      </c>
      <c r="H3522" t="s">
        <v>2128</v>
      </c>
      <c r="I3522" t="s">
        <v>2707</v>
      </c>
      <c r="J3522">
        <v>460000</v>
      </c>
      <c r="K3522" t="s">
        <v>656</v>
      </c>
      <c r="L3522">
        <v>460102</v>
      </c>
      <c r="M3522">
        <v>0</v>
      </c>
      <c r="N3522" t="s">
        <v>733</v>
      </c>
      <c r="O3522" t="s">
        <v>565</v>
      </c>
      <c r="P3522">
        <v>0</v>
      </c>
      <c r="Q3522">
        <v>17.400000000000002</v>
      </c>
      <c r="R3522">
        <v>-41.33</v>
      </c>
      <c r="S3522">
        <v>0</v>
      </c>
      <c r="T3522">
        <v>-23.93</v>
      </c>
      <c r="U3522">
        <v>0</v>
      </c>
      <c r="V3522">
        <v>0</v>
      </c>
      <c r="W3522">
        <v>17.400000000000002</v>
      </c>
      <c r="X3522">
        <v>-41.33</v>
      </c>
      <c r="Y3522">
        <v>0</v>
      </c>
      <c r="Z3522">
        <v>-23.93</v>
      </c>
      <c r="AA3522">
        <v>0</v>
      </c>
    </row>
    <row r="3523" spans="1:27" ht="15" customHeight="1" x14ac:dyDescent="0.25">
      <c r="A3523" s="37" t="str">
        <f t="shared" si="162"/>
        <v>LELTVF5.5</v>
      </c>
      <c r="B3523" s="37">
        <f>VLOOKUP(L3523,Mapping!D:F,3,0)</f>
        <v>5.5</v>
      </c>
      <c r="C3523" s="37" t="str">
        <f>VLOOKUP(L3523,Mapping!D:G,4,0)</f>
        <v>Ignore</v>
      </c>
      <c r="D3523" s="38">
        <f t="shared" si="163"/>
        <v>4.6346500000000004E-4</v>
      </c>
      <c r="E3523" s="38">
        <f t="shared" si="164"/>
        <v>8.1965300000000005E-4</v>
      </c>
      <c r="F3523" s="37">
        <f>VLOOKUP(L3523,Mapping!D:H,5,0)</f>
        <v>0</v>
      </c>
      <c r="G3523" t="s">
        <v>562</v>
      </c>
      <c r="H3523" t="s">
        <v>2128</v>
      </c>
      <c r="I3523" t="s">
        <v>2707</v>
      </c>
      <c r="J3523">
        <v>460000</v>
      </c>
      <c r="K3523" t="s">
        <v>656</v>
      </c>
      <c r="L3523">
        <v>460143</v>
      </c>
      <c r="M3523">
        <v>0</v>
      </c>
      <c r="N3523" t="s">
        <v>730</v>
      </c>
      <c r="O3523" t="s">
        <v>565</v>
      </c>
      <c r="P3523">
        <v>0</v>
      </c>
      <c r="Q3523">
        <v>3561.88</v>
      </c>
      <c r="R3523">
        <v>0</v>
      </c>
      <c r="S3523">
        <v>4634.6500000000005</v>
      </c>
      <c r="T3523">
        <v>0</v>
      </c>
      <c r="U3523">
        <v>8196.5300000000007</v>
      </c>
      <c r="V3523">
        <v>0</v>
      </c>
      <c r="W3523">
        <v>3561.88</v>
      </c>
      <c r="X3523">
        <v>0</v>
      </c>
      <c r="Y3523">
        <v>4634.6500000000005</v>
      </c>
      <c r="Z3523">
        <v>0</v>
      </c>
      <c r="AA3523">
        <v>8196.5300000000007</v>
      </c>
    </row>
    <row r="3524" spans="1:27" ht="15" customHeight="1" x14ac:dyDescent="0.25">
      <c r="A3524" s="37" t="str">
        <f t="shared" ref="A3524:A3587" si="165">H3524&amp;B3524</f>
        <v>LELTVF5.5</v>
      </c>
      <c r="B3524" s="37">
        <f>VLOOKUP(L3524,Mapping!D:F,3,0)</f>
        <v>5.5</v>
      </c>
      <c r="C3524" s="37" t="str">
        <f>VLOOKUP(L3524,Mapping!D:G,4,0)</f>
        <v>Ignore</v>
      </c>
      <c r="D3524" s="38">
        <f t="shared" ref="D3524:D3587" si="166">(X3524+Y3524)/10000000</f>
        <v>1.3400000000000001E-6</v>
      </c>
      <c r="E3524" s="38">
        <f t="shared" ref="E3524:E3587" si="167">(Z3524+AA3524)/10000000</f>
        <v>2.0640000000000001E-6</v>
      </c>
      <c r="F3524" s="37">
        <f>VLOOKUP(L3524,Mapping!D:H,5,0)</f>
        <v>0</v>
      </c>
      <c r="G3524" t="s">
        <v>562</v>
      </c>
      <c r="H3524" t="s">
        <v>2128</v>
      </c>
      <c r="I3524" t="s">
        <v>2707</v>
      </c>
      <c r="J3524">
        <v>460000</v>
      </c>
      <c r="K3524" t="s">
        <v>656</v>
      </c>
      <c r="L3524">
        <v>460144</v>
      </c>
      <c r="M3524">
        <v>0</v>
      </c>
      <c r="N3524" t="s">
        <v>734</v>
      </c>
      <c r="O3524" t="s">
        <v>565</v>
      </c>
      <c r="P3524">
        <v>0</v>
      </c>
      <c r="Q3524">
        <v>7.24</v>
      </c>
      <c r="R3524">
        <v>0</v>
      </c>
      <c r="S3524">
        <v>13.4</v>
      </c>
      <c r="T3524">
        <v>0</v>
      </c>
      <c r="U3524">
        <v>20.64</v>
      </c>
      <c r="V3524">
        <v>0</v>
      </c>
      <c r="W3524">
        <v>7.24</v>
      </c>
      <c r="X3524">
        <v>0</v>
      </c>
      <c r="Y3524">
        <v>13.4</v>
      </c>
      <c r="Z3524">
        <v>0</v>
      </c>
      <c r="AA3524">
        <v>20.64</v>
      </c>
    </row>
    <row r="3525" spans="1:27" ht="15" customHeight="1" x14ac:dyDescent="0.25">
      <c r="A3525" s="37" t="str">
        <f t="shared" si="165"/>
        <v>LELTVF5.3</v>
      </c>
      <c r="B3525" s="37">
        <f>VLOOKUP(L3525,Mapping!D:F,3,0)</f>
        <v>5.3</v>
      </c>
      <c r="C3525" s="37" t="str">
        <f>VLOOKUP(L3525,Mapping!D:G,4,0)</f>
        <v>Ignore</v>
      </c>
      <c r="D3525" s="38">
        <f t="shared" si="166"/>
        <v>-2.2389212469999999</v>
      </c>
      <c r="E3525" s="38">
        <f t="shared" si="167"/>
        <v>-3.740758407</v>
      </c>
      <c r="F3525" s="37">
        <f>VLOOKUP(L3525,Mapping!D:H,5,0)</f>
        <v>0</v>
      </c>
      <c r="G3525" t="s">
        <v>562</v>
      </c>
      <c r="H3525" t="s">
        <v>2128</v>
      </c>
      <c r="I3525" t="s">
        <v>2707</v>
      </c>
      <c r="J3525">
        <v>510000</v>
      </c>
      <c r="K3525" t="s">
        <v>659</v>
      </c>
      <c r="L3525">
        <v>511100</v>
      </c>
      <c r="M3525">
        <v>0</v>
      </c>
      <c r="N3525" t="s">
        <v>696</v>
      </c>
      <c r="O3525" t="s">
        <v>565</v>
      </c>
      <c r="P3525">
        <v>-15018371.6</v>
      </c>
      <c r="Q3525">
        <v>0</v>
      </c>
      <c r="R3525">
        <v>-22389212.469999999</v>
      </c>
      <c r="S3525">
        <v>0</v>
      </c>
      <c r="T3525">
        <v>-37407584.07</v>
      </c>
      <c r="U3525">
        <v>0</v>
      </c>
      <c r="V3525">
        <v>-15018371.6</v>
      </c>
      <c r="W3525">
        <v>0</v>
      </c>
      <c r="X3525">
        <v>-22389212.469999999</v>
      </c>
      <c r="Y3525">
        <v>0</v>
      </c>
      <c r="Z3525">
        <v>-37407584.07</v>
      </c>
      <c r="AA3525">
        <v>0</v>
      </c>
    </row>
    <row r="3526" spans="1:27" ht="15" customHeight="1" x14ac:dyDescent="0.25">
      <c r="A3526" s="37" t="str">
        <f t="shared" si="165"/>
        <v>LELTVFIgnore</v>
      </c>
      <c r="B3526" s="37" t="str">
        <f>VLOOKUP(L3526,Mapping!D:F,3,0)</f>
        <v>Ignore</v>
      </c>
      <c r="C3526" s="37" t="str">
        <f>VLOOKUP(L3526,Mapping!D:G,4,0)</f>
        <v>Mirror</v>
      </c>
      <c r="D3526" s="38">
        <f t="shared" si="166"/>
        <v>0</v>
      </c>
      <c r="E3526" s="38">
        <f t="shared" si="167"/>
        <v>-1.3715559999999999E-3</v>
      </c>
      <c r="F3526" s="37">
        <f>VLOOKUP(L3526,Mapping!D:H,5,0)</f>
        <v>0</v>
      </c>
      <c r="G3526" t="s">
        <v>562</v>
      </c>
      <c r="H3526" t="s">
        <v>2128</v>
      </c>
      <c r="I3526" t="s">
        <v>2707</v>
      </c>
      <c r="J3526">
        <v>550000</v>
      </c>
      <c r="K3526" t="s">
        <v>666</v>
      </c>
      <c r="L3526">
        <v>553007</v>
      </c>
      <c r="M3526">
        <v>0</v>
      </c>
      <c r="N3526" t="s">
        <v>667</v>
      </c>
      <c r="O3526" t="s">
        <v>565</v>
      </c>
      <c r="P3526">
        <v>-13715.56</v>
      </c>
      <c r="Q3526">
        <v>0</v>
      </c>
      <c r="R3526">
        <v>0</v>
      </c>
      <c r="S3526">
        <v>0</v>
      </c>
      <c r="T3526">
        <v>-13715.56</v>
      </c>
      <c r="U3526">
        <v>0</v>
      </c>
      <c r="V3526">
        <v>-13715.56</v>
      </c>
      <c r="W3526">
        <v>0</v>
      </c>
      <c r="X3526">
        <v>0</v>
      </c>
      <c r="Y3526">
        <v>0</v>
      </c>
      <c r="Z3526">
        <v>-13715.56</v>
      </c>
      <c r="AA3526">
        <v>0</v>
      </c>
    </row>
    <row r="3527" spans="1:27" ht="15" customHeight="1" x14ac:dyDescent="0.25">
      <c r="A3527" s="37" t="str">
        <f t="shared" si="165"/>
        <v>LELTVFIgnore</v>
      </c>
      <c r="B3527" s="37" t="str">
        <f>VLOOKUP(L3527,Mapping!D:F,3,0)</f>
        <v>Ignore</v>
      </c>
      <c r="C3527" s="37" t="str">
        <f>VLOOKUP(L3527,Mapping!D:G,4,0)</f>
        <v>Mirror</v>
      </c>
      <c r="D3527" s="38">
        <f t="shared" si="166"/>
        <v>-2.148896E-3</v>
      </c>
      <c r="E3527" s="38">
        <f t="shared" si="167"/>
        <v>-3.6617160000000002E-3</v>
      </c>
      <c r="F3527" s="37">
        <f>VLOOKUP(L3527,Mapping!D:H,5,0)</f>
        <v>0</v>
      </c>
      <c r="G3527" t="s">
        <v>562</v>
      </c>
      <c r="H3527" t="s">
        <v>2128</v>
      </c>
      <c r="I3527" t="s">
        <v>2707</v>
      </c>
      <c r="J3527">
        <v>550000</v>
      </c>
      <c r="K3527" t="s">
        <v>666</v>
      </c>
      <c r="L3527">
        <v>553020</v>
      </c>
      <c r="M3527">
        <v>0</v>
      </c>
      <c r="N3527" t="s">
        <v>1284</v>
      </c>
      <c r="O3527" t="s">
        <v>565</v>
      </c>
      <c r="P3527">
        <v>-15128.2</v>
      </c>
      <c r="Q3527">
        <v>0</v>
      </c>
      <c r="R3527">
        <v>-21488.959999999999</v>
      </c>
      <c r="S3527">
        <v>0</v>
      </c>
      <c r="T3527">
        <v>-36617.160000000003</v>
      </c>
      <c r="U3527">
        <v>0</v>
      </c>
      <c r="V3527">
        <v>-15128.2</v>
      </c>
      <c r="W3527">
        <v>0</v>
      </c>
      <c r="X3527">
        <v>-21488.959999999999</v>
      </c>
      <c r="Y3527">
        <v>0</v>
      </c>
      <c r="Z3527">
        <v>-36617.160000000003</v>
      </c>
      <c r="AA3527">
        <v>0</v>
      </c>
    </row>
    <row r="3528" spans="1:27" ht="15" customHeight="1" x14ac:dyDescent="0.25">
      <c r="A3528" s="37" t="str">
        <f t="shared" si="165"/>
        <v>LELTVFIgnore</v>
      </c>
      <c r="B3528" s="37" t="str">
        <f>VLOOKUP(L3528,Mapping!D:F,3,0)</f>
        <v>Ignore</v>
      </c>
      <c r="C3528" s="37" t="str">
        <f>VLOOKUP(L3528,Mapping!D:G,4,0)</f>
        <v>Mirror</v>
      </c>
      <c r="D3528" s="38">
        <f t="shared" si="166"/>
        <v>-2.3600000000000001E-3</v>
      </c>
      <c r="E3528" s="38">
        <f t="shared" si="167"/>
        <v>-2.3600000000000001E-3</v>
      </c>
      <c r="F3528" s="37">
        <f>VLOOKUP(L3528,Mapping!D:H,5,0)</f>
        <v>0</v>
      </c>
      <c r="G3528" t="s">
        <v>562</v>
      </c>
      <c r="H3528" t="s">
        <v>2128</v>
      </c>
      <c r="I3528" t="s">
        <v>2707</v>
      </c>
      <c r="J3528">
        <v>550000</v>
      </c>
      <c r="K3528" t="s">
        <v>666</v>
      </c>
      <c r="L3528">
        <v>553105</v>
      </c>
      <c r="M3528">
        <v>0</v>
      </c>
      <c r="N3528" t="s">
        <v>668</v>
      </c>
      <c r="O3528" t="s">
        <v>565</v>
      </c>
      <c r="P3528">
        <v>0</v>
      </c>
      <c r="Q3528">
        <v>0</v>
      </c>
      <c r="R3528">
        <v>-23600</v>
      </c>
      <c r="S3528">
        <v>0</v>
      </c>
      <c r="T3528">
        <v>-23600</v>
      </c>
      <c r="U3528">
        <v>0</v>
      </c>
      <c r="V3528">
        <v>0</v>
      </c>
      <c r="W3528">
        <v>0</v>
      </c>
      <c r="X3528">
        <v>-23600</v>
      </c>
      <c r="Y3528">
        <v>0</v>
      </c>
      <c r="Z3528">
        <v>-23600</v>
      </c>
      <c r="AA3528">
        <v>0</v>
      </c>
    </row>
    <row r="3529" spans="1:27" ht="15" customHeight="1" x14ac:dyDescent="0.25">
      <c r="A3529" s="37" t="str">
        <f t="shared" si="165"/>
        <v>LELTVFIgnore</v>
      </c>
      <c r="B3529" s="37" t="str">
        <f>VLOOKUP(L3529,Mapping!D:F,3,0)</f>
        <v>Ignore</v>
      </c>
      <c r="C3529" s="37" t="str">
        <f>VLOOKUP(L3529,Mapping!D:G,4,0)</f>
        <v>Mirror</v>
      </c>
      <c r="D3529" s="38">
        <f t="shared" si="166"/>
        <v>-1.2553949E-2</v>
      </c>
      <c r="E3529" s="38">
        <f t="shared" si="167"/>
        <v>-1.5972597000000002E-2</v>
      </c>
      <c r="F3529" s="37">
        <f>VLOOKUP(L3529,Mapping!D:H,5,0)</f>
        <v>0</v>
      </c>
      <c r="G3529" t="s">
        <v>562</v>
      </c>
      <c r="H3529" t="s">
        <v>2128</v>
      </c>
      <c r="I3529" t="s">
        <v>2707</v>
      </c>
      <c r="J3529">
        <v>550000</v>
      </c>
      <c r="K3529" t="s">
        <v>666</v>
      </c>
      <c r="L3529">
        <v>553107</v>
      </c>
      <c r="M3529">
        <v>0</v>
      </c>
      <c r="N3529" t="s">
        <v>669</v>
      </c>
      <c r="O3529" t="s">
        <v>565</v>
      </c>
      <c r="P3529">
        <v>-34186.480000000003</v>
      </c>
      <c r="Q3529">
        <v>0</v>
      </c>
      <c r="R3529">
        <v>-125539.49</v>
      </c>
      <c r="S3529">
        <v>0</v>
      </c>
      <c r="T3529">
        <v>-159725.97</v>
      </c>
      <c r="U3529">
        <v>0</v>
      </c>
      <c r="V3529">
        <v>-34186.480000000003</v>
      </c>
      <c r="W3529">
        <v>0</v>
      </c>
      <c r="X3529">
        <v>-125539.49</v>
      </c>
      <c r="Y3529">
        <v>0</v>
      </c>
      <c r="Z3529">
        <v>-159725.97</v>
      </c>
      <c r="AA3529">
        <v>0</v>
      </c>
    </row>
    <row r="3530" spans="1:27" ht="15" customHeight="1" x14ac:dyDescent="0.25">
      <c r="A3530" s="37" t="str">
        <f t="shared" si="165"/>
        <v>LELTVFIgnore</v>
      </c>
      <c r="B3530" s="37" t="str">
        <f>VLOOKUP(L3530,Mapping!D:F,3,0)</f>
        <v>Ignore</v>
      </c>
      <c r="C3530" s="37" t="str">
        <f>VLOOKUP(L3530,Mapping!D:G,4,0)</f>
        <v>Mirror</v>
      </c>
      <c r="D3530" s="38">
        <f t="shared" si="166"/>
        <v>0.156969998</v>
      </c>
      <c r="E3530" s="38">
        <f t="shared" si="167"/>
        <v>0.20522258600000001</v>
      </c>
      <c r="F3530" s="37">
        <f>VLOOKUP(L3530,Mapping!D:H,5,0)</f>
        <v>0</v>
      </c>
      <c r="G3530" t="s">
        <v>562</v>
      </c>
      <c r="H3530" t="s">
        <v>2128</v>
      </c>
      <c r="I3530" t="s">
        <v>2707</v>
      </c>
      <c r="J3530">
        <v>550000</v>
      </c>
      <c r="K3530" t="s">
        <v>666</v>
      </c>
      <c r="L3530">
        <v>553111</v>
      </c>
      <c r="M3530">
        <v>0</v>
      </c>
      <c r="N3530" t="s">
        <v>670</v>
      </c>
      <c r="O3530" t="s">
        <v>565</v>
      </c>
      <c r="P3530">
        <v>0</v>
      </c>
      <c r="Q3530">
        <v>482525.88</v>
      </c>
      <c r="R3530">
        <v>0</v>
      </c>
      <c r="S3530">
        <v>1569699.98</v>
      </c>
      <c r="T3530">
        <v>0</v>
      </c>
      <c r="U3530">
        <v>2052225.86</v>
      </c>
      <c r="V3530">
        <v>0</v>
      </c>
      <c r="W3530">
        <v>482525.88</v>
      </c>
      <c r="X3530">
        <v>0</v>
      </c>
      <c r="Y3530">
        <v>1569699.98</v>
      </c>
      <c r="Z3530">
        <v>0</v>
      </c>
      <c r="AA3530">
        <v>2052225.86</v>
      </c>
    </row>
    <row r="3531" spans="1:27" ht="15" customHeight="1" x14ac:dyDescent="0.25">
      <c r="A3531" s="37" t="str">
        <f t="shared" si="165"/>
        <v>LELTVFIgnore</v>
      </c>
      <c r="B3531" s="37" t="str">
        <f>VLOOKUP(L3531,Mapping!D:F,3,0)</f>
        <v>Ignore</v>
      </c>
      <c r="C3531" s="37" t="str">
        <f>VLOOKUP(L3531,Mapping!D:G,4,0)</f>
        <v>Mirror</v>
      </c>
      <c r="D3531" s="38">
        <f t="shared" si="166"/>
        <v>-7.8430600000000002E-4</v>
      </c>
      <c r="E3531" s="38">
        <f t="shared" si="167"/>
        <v>-5.8536320000000001E-3</v>
      </c>
      <c r="F3531" s="37">
        <f>VLOOKUP(L3531,Mapping!D:H,5,0)</f>
        <v>0</v>
      </c>
      <c r="G3531" t="s">
        <v>562</v>
      </c>
      <c r="H3531" t="s">
        <v>2128</v>
      </c>
      <c r="I3531" t="s">
        <v>2707</v>
      </c>
      <c r="J3531">
        <v>550000</v>
      </c>
      <c r="K3531" t="s">
        <v>666</v>
      </c>
      <c r="L3531">
        <v>553117</v>
      </c>
      <c r="M3531">
        <v>0</v>
      </c>
      <c r="N3531" t="s">
        <v>1285</v>
      </c>
      <c r="O3531" t="s">
        <v>565</v>
      </c>
      <c r="P3531">
        <v>-50693.26</v>
      </c>
      <c r="Q3531">
        <v>0</v>
      </c>
      <c r="R3531">
        <v>-7843.06</v>
      </c>
      <c r="S3531">
        <v>0</v>
      </c>
      <c r="T3531">
        <v>-58536.32</v>
      </c>
      <c r="U3531">
        <v>0</v>
      </c>
      <c r="V3531">
        <v>-50693.26</v>
      </c>
      <c r="W3531">
        <v>0</v>
      </c>
      <c r="X3531">
        <v>-7843.06</v>
      </c>
      <c r="Y3531">
        <v>0</v>
      </c>
      <c r="Z3531">
        <v>-58536.32</v>
      </c>
      <c r="AA3531">
        <v>0</v>
      </c>
    </row>
    <row r="3532" spans="1:27" ht="15" customHeight="1" x14ac:dyDescent="0.25">
      <c r="A3532" s="37" t="str">
        <f t="shared" si="165"/>
        <v>LELTVF6.1a</v>
      </c>
      <c r="B3532" s="37" t="str">
        <f>VLOOKUP(L3532,Mapping!D:F,3,0)</f>
        <v>6.1a</v>
      </c>
      <c r="C3532" s="37" t="str">
        <f>VLOOKUP(L3532,Mapping!D:G,4,0)</f>
        <v>Accrual</v>
      </c>
      <c r="D3532" s="38">
        <f t="shared" si="166"/>
        <v>-0.19783229999999999</v>
      </c>
      <c r="E3532" s="38">
        <f t="shared" si="167"/>
        <v>-0.34303830000000002</v>
      </c>
      <c r="F3532" s="37">
        <f>VLOOKUP(L3532,Mapping!D:H,5,0)</f>
        <v>0</v>
      </c>
      <c r="G3532" t="s">
        <v>562</v>
      </c>
      <c r="H3532" t="s">
        <v>2128</v>
      </c>
      <c r="I3532" t="s">
        <v>2707</v>
      </c>
      <c r="J3532">
        <v>550000</v>
      </c>
      <c r="K3532" t="s">
        <v>666</v>
      </c>
      <c r="L3532">
        <v>553128</v>
      </c>
      <c r="M3532">
        <v>0</v>
      </c>
      <c r="N3532" t="s">
        <v>831</v>
      </c>
      <c r="O3532" t="s">
        <v>565</v>
      </c>
      <c r="P3532">
        <v>-1452060</v>
      </c>
      <c r="Q3532">
        <v>0</v>
      </c>
      <c r="R3532">
        <v>-1978323</v>
      </c>
      <c r="S3532">
        <v>0</v>
      </c>
      <c r="T3532">
        <v>-3430383</v>
      </c>
      <c r="U3532">
        <v>0</v>
      </c>
      <c r="V3532">
        <v>-1452060</v>
      </c>
      <c r="W3532">
        <v>0</v>
      </c>
      <c r="X3532">
        <v>-1978323</v>
      </c>
      <c r="Y3532">
        <v>0</v>
      </c>
      <c r="Z3532">
        <v>-3430383</v>
      </c>
      <c r="AA3532">
        <v>0</v>
      </c>
    </row>
    <row r="3533" spans="1:27" ht="15" customHeight="1" x14ac:dyDescent="0.25">
      <c r="A3533" s="37" t="str">
        <f t="shared" si="165"/>
        <v>LELTVF6.1a</v>
      </c>
      <c r="B3533" s="37" t="str">
        <f>VLOOKUP(L3533,Mapping!D:F,3,0)</f>
        <v>6.1a</v>
      </c>
      <c r="C3533" s="37" t="str">
        <f>VLOOKUP(L3533,Mapping!D:G,4,0)</f>
        <v>Accrual</v>
      </c>
      <c r="D3533" s="38">
        <f t="shared" si="166"/>
        <v>-0.23458709999999999</v>
      </c>
      <c r="E3533" s="38">
        <f t="shared" si="167"/>
        <v>-0.40694580000000002</v>
      </c>
      <c r="F3533" s="37">
        <f>VLOOKUP(L3533,Mapping!D:H,5,0)</f>
        <v>0</v>
      </c>
      <c r="G3533" t="s">
        <v>562</v>
      </c>
      <c r="H3533" t="s">
        <v>2128</v>
      </c>
      <c r="I3533" t="s">
        <v>2707</v>
      </c>
      <c r="J3533">
        <v>550000</v>
      </c>
      <c r="K3533" t="s">
        <v>666</v>
      </c>
      <c r="L3533">
        <v>553130</v>
      </c>
      <c r="M3533">
        <v>0</v>
      </c>
      <c r="N3533" t="s">
        <v>2254</v>
      </c>
      <c r="O3533" t="s">
        <v>565</v>
      </c>
      <c r="P3533">
        <v>-1723587</v>
      </c>
      <c r="Q3533">
        <v>0</v>
      </c>
      <c r="R3533">
        <v>-2345871</v>
      </c>
      <c r="S3533">
        <v>0</v>
      </c>
      <c r="T3533">
        <v>-4069458</v>
      </c>
      <c r="U3533">
        <v>0</v>
      </c>
      <c r="V3533">
        <v>-1723587</v>
      </c>
      <c r="W3533">
        <v>0</v>
      </c>
      <c r="X3533">
        <v>-2345871</v>
      </c>
      <c r="Y3533">
        <v>0</v>
      </c>
      <c r="Z3533">
        <v>-4069458</v>
      </c>
      <c r="AA3533">
        <v>0</v>
      </c>
    </row>
    <row r="3534" spans="1:27" ht="15" customHeight="1" x14ac:dyDescent="0.25">
      <c r="A3534" s="37" t="str">
        <f t="shared" si="165"/>
        <v>LELTVF6.3</v>
      </c>
      <c r="B3534" s="37">
        <f>VLOOKUP(L3534,Mapping!D:F,3,0)</f>
        <v>6.3</v>
      </c>
      <c r="C3534" s="37" t="str">
        <f>VLOOKUP(L3534,Mapping!D:G,4,0)</f>
        <v>Mirror</v>
      </c>
      <c r="D3534" s="38">
        <f t="shared" si="166"/>
        <v>-1.3519070000000001E-3</v>
      </c>
      <c r="E3534" s="38">
        <f t="shared" si="167"/>
        <v>-2.2278740000000003E-3</v>
      </c>
      <c r="F3534" s="37">
        <f>VLOOKUP(L3534,Mapping!D:H,5,0)</f>
        <v>0</v>
      </c>
      <c r="G3534" t="s">
        <v>562</v>
      </c>
      <c r="H3534" t="s">
        <v>2128</v>
      </c>
      <c r="I3534" t="s">
        <v>2707</v>
      </c>
      <c r="J3534">
        <v>550000</v>
      </c>
      <c r="K3534" t="s">
        <v>666</v>
      </c>
      <c r="L3534">
        <v>553131</v>
      </c>
      <c r="M3534">
        <v>0</v>
      </c>
      <c r="N3534" t="s">
        <v>671</v>
      </c>
      <c r="O3534" t="s">
        <v>565</v>
      </c>
      <c r="P3534">
        <v>-8759.67</v>
      </c>
      <c r="Q3534">
        <v>0</v>
      </c>
      <c r="R3534">
        <v>-13519.07</v>
      </c>
      <c r="S3534">
        <v>0</v>
      </c>
      <c r="T3534">
        <v>-22278.74</v>
      </c>
      <c r="U3534">
        <v>0</v>
      </c>
      <c r="V3534">
        <v>-8759.67</v>
      </c>
      <c r="W3534">
        <v>0</v>
      </c>
      <c r="X3534">
        <v>-13519.07</v>
      </c>
      <c r="Y3534">
        <v>0</v>
      </c>
      <c r="Z3534">
        <v>-22278.74</v>
      </c>
      <c r="AA3534">
        <v>0</v>
      </c>
    </row>
    <row r="3535" spans="1:27" ht="15" customHeight="1" x14ac:dyDescent="0.25">
      <c r="A3535" s="37" t="str">
        <f t="shared" si="165"/>
        <v>LELTVFIgnore</v>
      </c>
      <c r="B3535" s="37" t="str">
        <f>VLOOKUP(L3535,Mapping!D:F,3,0)</f>
        <v>Ignore</v>
      </c>
      <c r="C3535" s="37" t="str">
        <f>VLOOKUP(L3535,Mapping!D:G,4,0)</f>
        <v>Mirror</v>
      </c>
      <c r="D3535" s="38">
        <f t="shared" si="166"/>
        <v>-2.9217499999999999E-4</v>
      </c>
      <c r="E3535" s="38">
        <f t="shared" si="167"/>
        <v>-3.0235199999999998E-4</v>
      </c>
      <c r="F3535" s="37">
        <f>VLOOKUP(L3535,Mapping!D:H,5,0)</f>
        <v>0</v>
      </c>
      <c r="G3535" t="s">
        <v>562</v>
      </c>
      <c r="H3535" t="s">
        <v>2128</v>
      </c>
      <c r="I3535" t="s">
        <v>2707</v>
      </c>
      <c r="J3535">
        <v>550000</v>
      </c>
      <c r="K3535" t="s">
        <v>666</v>
      </c>
      <c r="L3535">
        <v>553141</v>
      </c>
      <c r="M3535">
        <v>0</v>
      </c>
      <c r="N3535" t="s">
        <v>672</v>
      </c>
      <c r="O3535" t="s">
        <v>565</v>
      </c>
      <c r="P3535">
        <v>-101.77</v>
      </c>
      <c r="Q3535">
        <v>0</v>
      </c>
      <c r="R3535">
        <v>-2921.75</v>
      </c>
      <c r="S3535">
        <v>0</v>
      </c>
      <c r="T3535">
        <v>-3023.52</v>
      </c>
      <c r="U3535">
        <v>0</v>
      </c>
      <c r="V3535">
        <v>-101.77</v>
      </c>
      <c r="W3535">
        <v>0</v>
      </c>
      <c r="X3535">
        <v>-2921.75</v>
      </c>
      <c r="Y3535">
        <v>0</v>
      </c>
      <c r="Z3535">
        <v>-3023.52</v>
      </c>
      <c r="AA3535">
        <v>0</v>
      </c>
    </row>
    <row r="3536" spans="1:27" ht="15" customHeight="1" x14ac:dyDescent="0.25">
      <c r="A3536" s="37" t="str">
        <f t="shared" si="165"/>
        <v>LELTVFIgnore</v>
      </c>
      <c r="B3536" s="37" t="str">
        <f>VLOOKUP(L3536,Mapping!D:F,3,0)</f>
        <v>Ignore</v>
      </c>
      <c r="C3536" s="37" t="str">
        <f>VLOOKUP(L3536,Mapping!D:G,4,0)</f>
        <v>Mirror</v>
      </c>
      <c r="D3536" s="38">
        <f t="shared" si="166"/>
        <v>-8.9663060000000003E-3</v>
      </c>
      <c r="E3536" s="38">
        <f t="shared" si="167"/>
        <v>-9.5473980000000003E-3</v>
      </c>
      <c r="F3536" s="37">
        <f>VLOOKUP(L3536,Mapping!D:H,5,0)</f>
        <v>0</v>
      </c>
      <c r="G3536" t="s">
        <v>562</v>
      </c>
      <c r="H3536" t="s">
        <v>2128</v>
      </c>
      <c r="I3536" t="s">
        <v>2707</v>
      </c>
      <c r="J3536">
        <v>550000</v>
      </c>
      <c r="K3536" t="s">
        <v>666</v>
      </c>
      <c r="L3536">
        <v>553147</v>
      </c>
      <c r="M3536">
        <v>0</v>
      </c>
      <c r="N3536" t="s">
        <v>951</v>
      </c>
      <c r="O3536" t="s">
        <v>565</v>
      </c>
      <c r="P3536">
        <v>-5810.92</v>
      </c>
      <c r="Q3536">
        <v>0</v>
      </c>
      <c r="R3536">
        <v>-89663.06</v>
      </c>
      <c r="S3536">
        <v>0</v>
      </c>
      <c r="T3536">
        <v>-95473.98</v>
      </c>
      <c r="U3536">
        <v>0</v>
      </c>
      <c r="V3536">
        <v>-5810.92</v>
      </c>
      <c r="W3536">
        <v>0</v>
      </c>
      <c r="X3536">
        <v>-89663.06</v>
      </c>
      <c r="Y3536">
        <v>0</v>
      </c>
      <c r="Z3536">
        <v>-95473.98</v>
      </c>
      <c r="AA3536">
        <v>0</v>
      </c>
    </row>
    <row r="3537" spans="1:27" ht="15" customHeight="1" x14ac:dyDescent="0.25">
      <c r="A3537" s="37" t="str">
        <f t="shared" si="165"/>
        <v>LELTVF6.1a</v>
      </c>
      <c r="B3537" s="37" t="str">
        <f>VLOOKUP(L3537,Mapping!D:F,3,0)</f>
        <v>6.1a</v>
      </c>
      <c r="C3537" s="37" t="str">
        <f>VLOOKUP(L3537,Mapping!D:G,4,0)</f>
        <v>Accrual</v>
      </c>
      <c r="D3537" s="38">
        <f t="shared" si="166"/>
        <v>-7.107777E-3</v>
      </c>
      <c r="E3537" s="38">
        <f t="shared" si="167"/>
        <v>-1.3020518E-2</v>
      </c>
      <c r="F3537" s="37">
        <f>VLOOKUP(L3537,Mapping!D:H,5,0)</f>
        <v>0</v>
      </c>
      <c r="G3537" t="s">
        <v>562</v>
      </c>
      <c r="H3537" t="s">
        <v>2128</v>
      </c>
      <c r="I3537" t="s">
        <v>2707</v>
      </c>
      <c r="J3537">
        <v>550000</v>
      </c>
      <c r="K3537" t="s">
        <v>666</v>
      </c>
      <c r="L3537">
        <v>553171</v>
      </c>
      <c r="M3537">
        <v>0</v>
      </c>
      <c r="N3537" t="s">
        <v>673</v>
      </c>
      <c r="O3537" t="s">
        <v>565</v>
      </c>
      <c r="P3537">
        <v>-59127.41</v>
      </c>
      <c r="Q3537">
        <v>0</v>
      </c>
      <c r="R3537">
        <v>-71077.77</v>
      </c>
      <c r="S3537">
        <v>0</v>
      </c>
      <c r="T3537">
        <v>-130205.18</v>
      </c>
      <c r="U3537">
        <v>0</v>
      </c>
      <c r="V3537">
        <v>-59127.41</v>
      </c>
      <c r="W3537">
        <v>0</v>
      </c>
      <c r="X3537">
        <v>-71077.77</v>
      </c>
      <c r="Y3537">
        <v>0</v>
      </c>
      <c r="Z3537">
        <v>-130205.18</v>
      </c>
      <c r="AA3537">
        <v>0</v>
      </c>
    </row>
    <row r="3538" spans="1:27" ht="15" customHeight="1" x14ac:dyDescent="0.25">
      <c r="A3538" s="37" t="str">
        <f t="shared" si="165"/>
        <v>LELTVF6.1a</v>
      </c>
      <c r="B3538" s="37" t="str">
        <f>VLOOKUP(L3538,Mapping!D:F,3,0)</f>
        <v>6.1a</v>
      </c>
      <c r="C3538" s="37" t="str">
        <f>VLOOKUP(L3538,Mapping!D:G,4,0)</f>
        <v>Accrual</v>
      </c>
      <c r="D3538" s="38">
        <f t="shared" si="166"/>
        <v>-1.9092799999999999E-4</v>
      </c>
      <c r="E3538" s="38">
        <f t="shared" si="167"/>
        <v>-3.5284800000000001E-4</v>
      </c>
      <c r="F3538" s="37">
        <f>VLOOKUP(L3538,Mapping!D:H,5,0)</f>
        <v>0</v>
      </c>
      <c r="G3538" t="s">
        <v>562</v>
      </c>
      <c r="H3538" t="s">
        <v>2128</v>
      </c>
      <c r="I3538" t="s">
        <v>2707</v>
      </c>
      <c r="J3538">
        <v>550000</v>
      </c>
      <c r="K3538" t="s">
        <v>666</v>
      </c>
      <c r="L3538">
        <v>553176</v>
      </c>
      <c r="M3538">
        <v>0</v>
      </c>
      <c r="N3538" t="s">
        <v>674</v>
      </c>
      <c r="O3538" t="s">
        <v>565</v>
      </c>
      <c r="P3538">
        <v>-1619.2</v>
      </c>
      <c r="Q3538">
        <v>0</v>
      </c>
      <c r="R3538">
        <v>-1909.28</v>
      </c>
      <c r="S3538">
        <v>0</v>
      </c>
      <c r="T3538">
        <v>-3528.48</v>
      </c>
      <c r="U3538">
        <v>0</v>
      </c>
      <c r="V3538">
        <v>-1619.2</v>
      </c>
      <c r="W3538">
        <v>0</v>
      </c>
      <c r="X3538">
        <v>-1909.28</v>
      </c>
      <c r="Y3538">
        <v>0</v>
      </c>
      <c r="Z3538">
        <v>-3528.48</v>
      </c>
      <c r="AA3538">
        <v>0</v>
      </c>
    </row>
    <row r="3539" spans="1:27" ht="15" customHeight="1" x14ac:dyDescent="0.25">
      <c r="A3539" s="37" t="str">
        <f t="shared" si="165"/>
        <v>LELTVFIgnore</v>
      </c>
      <c r="B3539" s="37" t="str">
        <f>VLOOKUP(L3539,Mapping!D:F,3,0)</f>
        <v>Ignore</v>
      </c>
      <c r="C3539" s="37" t="str">
        <f>VLOOKUP(L3539,Mapping!D:G,4,0)</f>
        <v>Mirror</v>
      </c>
      <c r="D3539" s="38">
        <f t="shared" si="166"/>
        <v>-0.12083193</v>
      </c>
      <c r="E3539" s="38">
        <f t="shared" si="167"/>
        <v>-0.15325765499999999</v>
      </c>
      <c r="F3539" s="37">
        <f>VLOOKUP(L3539,Mapping!D:H,5,0)</f>
        <v>0</v>
      </c>
      <c r="G3539" t="s">
        <v>562</v>
      </c>
      <c r="H3539" t="s">
        <v>2128</v>
      </c>
      <c r="I3539" t="s">
        <v>2707</v>
      </c>
      <c r="J3539">
        <v>550000</v>
      </c>
      <c r="K3539" t="s">
        <v>666</v>
      </c>
      <c r="L3539">
        <v>553180</v>
      </c>
      <c r="M3539">
        <v>0</v>
      </c>
      <c r="N3539" t="s">
        <v>675</v>
      </c>
      <c r="O3539" t="s">
        <v>565</v>
      </c>
      <c r="P3539">
        <v>-324257.25</v>
      </c>
      <c r="Q3539">
        <v>0</v>
      </c>
      <c r="R3539">
        <v>-1208319.3</v>
      </c>
      <c r="S3539">
        <v>0</v>
      </c>
      <c r="T3539">
        <v>-1532576.55</v>
      </c>
      <c r="U3539">
        <v>0</v>
      </c>
      <c r="V3539">
        <v>-324257.25</v>
      </c>
      <c r="W3539">
        <v>0</v>
      </c>
      <c r="X3539">
        <v>-1208319.3</v>
      </c>
      <c r="Y3539">
        <v>0</v>
      </c>
      <c r="Z3539">
        <v>-1532576.55</v>
      </c>
      <c r="AA3539">
        <v>0</v>
      </c>
    </row>
    <row r="3540" spans="1:27" ht="15" customHeight="1" x14ac:dyDescent="0.25">
      <c r="A3540" s="37" t="str">
        <f t="shared" si="165"/>
        <v>LELTVF6.1a</v>
      </c>
      <c r="B3540" s="37" t="str">
        <f>VLOOKUP(L3540,Mapping!D:F,3,0)</f>
        <v>6.1a</v>
      </c>
      <c r="C3540" s="37" t="str">
        <f>VLOOKUP(L3540,Mapping!D:G,4,0)</f>
        <v>Accrual</v>
      </c>
      <c r="D3540" s="38">
        <f t="shared" si="166"/>
        <v>-0.156376074</v>
      </c>
      <c r="E3540" s="38">
        <f t="shared" si="167"/>
        <v>-0.28646054900000001</v>
      </c>
      <c r="F3540" s="37">
        <f>VLOOKUP(L3540,Mapping!D:H,5,0)</f>
        <v>0</v>
      </c>
      <c r="G3540" t="s">
        <v>562</v>
      </c>
      <c r="H3540" t="s">
        <v>2128</v>
      </c>
      <c r="I3540" t="s">
        <v>2707</v>
      </c>
      <c r="J3540">
        <v>550000</v>
      </c>
      <c r="K3540" t="s">
        <v>666</v>
      </c>
      <c r="L3540">
        <v>553190</v>
      </c>
      <c r="M3540">
        <v>0</v>
      </c>
      <c r="N3540" t="s">
        <v>676</v>
      </c>
      <c r="O3540" t="s">
        <v>565</v>
      </c>
      <c r="P3540">
        <v>-1300844.75</v>
      </c>
      <c r="Q3540">
        <v>0</v>
      </c>
      <c r="R3540">
        <v>-1563760.74</v>
      </c>
      <c r="S3540">
        <v>0</v>
      </c>
      <c r="T3540">
        <v>-2864605.49</v>
      </c>
      <c r="U3540">
        <v>0</v>
      </c>
      <c r="V3540">
        <v>-1300844.75</v>
      </c>
      <c r="W3540">
        <v>0</v>
      </c>
      <c r="X3540">
        <v>-1563760.74</v>
      </c>
      <c r="Y3540">
        <v>0</v>
      </c>
      <c r="Z3540">
        <v>-2864605.49</v>
      </c>
      <c r="AA3540">
        <v>0</v>
      </c>
    </row>
    <row r="3541" spans="1:27" ht="15" customHeight="1" x14ac:dyDescent="0.25">
      <c r="A3541" s="37" t="str">
        <f t="shared" si="165"/>
        <v>LELTVF6.1</v>
      </c>
      <c r="B3541" s="37">
        <f>VLOOKUP(L3541,Mapping!D:F,3,0)</f>
        <v>6.1</v>
      </c>
      <c r="C3541" s="37" t="str">
        <f>VLOOKUP(L3541,Mapping!D:G,4,0)</f>
        <v>Accrual</v>
      </c>
      <c r="D3541" s="38">
        <f t="shared" si="166"/>
        <v>-0.75161117099999997</v>
      </c>
      <c r="E3541" s="38">
        <f t="shared" si="167"/>
        <v>-1.234220482</v>
      </c>
      <c r="F3541" s="37">
        <f>VLOOKUP(L3541,Mapping!D:H,5,0)</f>
        <v>0</v>
      </c>
      <c r="G3541" t="s">
        <v>562</v>
      </c>
      <c r="H3541" t="s">
        <v>2128</v>
      </c>
      <c r="I3541" t="s">
        <v>2707</v>
      </c>
      <c r="J3541">
        <v>550000</v>
      </c>
      <c r="K3541" t="s">
        <v>666</v>
      </c>
      <c r="L3541">
        <v>553202</v>
      </c>
      <c r="M3541">
        <v>0</v>
      </c>
      <c r="N3541" t="s">
        <v>678</v>
      </c>
      <c r="O3541" t="s">
        <v>565</v>
      </c>
      <c r="P3541">
        <v>-4826093.1100000003</v>
      </c>
      <c r="Q3541">
        <v>0</v>
      </c>
      <c r="R3541">
        <v>-7516111.71</v>
      </c>
      <c r="S3541">
        <v>0</v>
      </c>
      <c r="T3541">
        <v>-12342204.82</v>
      </c>
      <c r="U3541">
        <v>0</v>
      </c>
      <c r="V3541">
        <v>-4826093.1100000003</v>
      </c>
      <c r="W3541">
        <v>0</v>
      </c>
      <c r="X3541">
        <v>-7516111.71</v>
      </c>
      <c r="Y3541">
        <v>0</v>
      </c>
      <c r="Z3541">
        <v>-12342204.82</v>
      </c>
      <c r="AA3541">
        <v>0</v>
      </c>
    </row>
    <row r="3542" spans="1:27" ht="15" customHeight="1" x14ac:dyDescent="0.25">
      <c r="A3542" s="37" t="str">
        <f t="shared" si="165"/>
        <v>LELTVF6.1a</v>
      </c>
      <c r="B3542" s="37" t="str">
        <f>VLOOKUP(L3542,Mapping!D:F,3,0)</f>
        <v>6.1a</v>
      </c>
      <c r="C3542" s="37" t="str">
        <f>VLOOKUP(L3542,Mapping!D:G,4,0)</f>
        <v>Accrual</v>
      </c>
      <c r="D3542" s="38">
        <f t="shared" si="166"/>
        <v>8.38159E-4</v>
      </c>
      <c r="E3542" s="38">
        <f t="shared" si="167"/>
        <v>9.3347800000000006E-4</v>
      </c>
      <c r="F3542" s="37">
        <f>VLOOKUP(L3542,Mapping!D:H,5,0)</f>
        <v>0</v>
      </c>
      <c r="G3542" t="s">
        <v>562</v>
      </c>
      <c r="H3542" t="s">
        <v>2128</v>
      </c>
      <c r="I3542" t="s">
        <v>2707</v>
      </c>
      <c r="J3542">
        <v>550000</v>
      </c>
      <c r="K3542" t="s">
        <v>666</v>
      </c>
      <c r="L3542">
        <v>553203</v>
      </c>
      <c r="M3542">
        <v>0</v>
      </c>
      <c r="N3542" t="s">
        <v>742</v>
      </c>
      <c r="O3542" t="s">
        <v>565</v>
      </c>
      <c r="P3542">
        <v>0</v>
      </c>
      <c r="Q3542">
        <v>953.19</v>
      </c>
      <c r="R3542">
        <v>0</v>
      </c>
      <c r="S3542">
        <v>8381.59</v>
      </c>
      <c r="T3542">
        <v>0</v>
      </c>
      <c r="U3542">
        <v>9334.7800000000007</v>
      </c>
      <c r="V3542">
        <v>0</v>
      </c>
      <c r="W3542">
        <v>953.19</v>
      </c>
      <c r="X3542">
        <v>0</v>
      </c>
      <c r="Y3542">
        <v>8381.59</v>
      </c>
      <c r="Z3542">
        <v>0</v>
      </c>
      <c r="AA3542">
        <v>9334.7800000000007</v>
      </c>
    </row>
    <row r="3543" spans="1:27" ht="15" customHeight="1" x14ac:dyDescent="0.25">
      <c r="A3543" s="37" t="str">
        <f t="shared" si="165"/>
        <v>LELTVF6.1</v>
      </c>
      <c r="B3543" s="37">
        <f>VLOOKUP(L3543,Mapping!D:F,3,0)</f>
        <v>6.1</v>
      </c>
      <c r="C3543" s="37" t="str">
        <f>VLOOKUP(L3543,Mapping!D:G,4,0)</f>
        <v>Accrual</v>
      </c>
      <c r="D3543" s="38">
        <f t="shared" si="166"/>
        <v>0.658034024</v>
      </c>
      <c r="E3543" s="38">
        <f t="shared" si="167"/>
        <v>1.041730882</v>
      </c>
      <c r="F3543" s="37">
        <f>VLOOKUP(L3543,Mapping!D:H,5,0)</f>
        <v>0</v>
      </c>
      <c r="G3543" t="s">
        <v>562</v>
      </c>
      <c r="H3543" t="s">
        <v>2128</v>
      </c>
      <c r="I3543" t="s">
        <v>2707</v>
      </c>
      <c r="J3543">
        <v>550000</v>
      </c>
      <c r="K3543" t="s">
        <v>666</v>
      </c>
      <c r="L3543">
        <v>553208</v>
      </c>
      <c r="M3543">
        <v>0</v>
      </c>
      <c r="N3543" t="s">
        <v>679</v>
      </c>
      <c r="O3543" t="s">
        <v>565</v>
      </c>
      <c r="P3543">
        <v>0</v>
      </c>
      <c r="Q3543">
        <v>3836968.58</v>
      </c>
      <c r="R3543">
        <v>0</v>
      </c>
      <c r="S3543">
        <v>6580340.2400000002</v>
      </c>
      <c r="T3543">
        <v>0</v>
      </c>
      <c r="U3543">
        <v>10417308.82</v>
      </c>
      <c r="V3543">
        <v>0</v>
      </c>
      <c r="W3543">
        <v>3836968.58</v>
      </c>
      <c r="X3543">
        <v>0</v>
      </c>
      <c r="Y3543">
        <v>6580340.2400000002</v>
      </c>
      <c r="Z3543">
        <v>0</v>
      </c>
      <c r="AA3543">
        <v>10417308.82</v>
      </c>
    </row>
    <row r="3544" spans="1:27" ht="15" customHeight="1" x14ac:dyDescent="0.25">
      <c r="A3544" s="37" t="str">
        <f t="shared" si="165"/>
        <v>LELTVFIgnore</v>
      </c>
      <c r="B3544" s="37" t="str">
        <f>VLOOKUP(L3544,Mapping!D:F,3,0)</f>
        <v>Ignore</v>
      </c>
      <c r="C3544" s="37" t="str">
        <f>VLOOKUP(L3544,Mapping!D:G,4,0)</f>
        <v>Mirror</v>
      </c>
      <c r="D3544" s="38">
        <f t="shared" si="166"/>
        <v>-1.1800000000000001E-3</v>
      </c>
      <c r="E3544" s="38">
        <f t="shared" si="167"/>
        <v>-1.1800000000000001E-3</v>
      </c>
      <c r="F3544" s="37">
        <f>VLOOKUP(L3544,Mapping!D:H,5,0)</f>
        <v>0</v>
      </c>
      <c r="G3544" t="s">
        <v>562</v>
      </c>
      <c r="H3544" t="s">
        <v>2128</v>
      </c>
      <c r="I3544" t="s">
        <v>2707</v>
      </c>
      <c r="J3544">
        <v>550000</v>
      </c>
      <c r="K3544" t="s">
        <v>666</v>
      </c>
      <c r="L3544">
        <v>553213</v>
      </c>
      <c r="M3544">
        <v>0</v>
      </c>
      <c r="N3544" t="s">
        <v>680</v>
      </c>
      <c r="O3544" t="s">
        <v>565</v>
      </c>
      <c r="P3544">
        <v>0</v>
      </c>
      <c r="Q3544">
        <v>0</v>
      </c>
      <c r="R3544">
        <v>-11800</v>
      </c>
      <c r="S3544">
        <v>0</v>
      </c>
      <c r="T3544">
        <v>-11800</v>
      </c>
      <c r="U3544">
        <v>0</v>
      </c>
      <c r="V3544">
        <v>0</v>
      </c>
      <c r="W3544">
        <v>0</v>
      </c>
      <c r="X3544">
        <v>-11800</v>
      </c>
      <c r="Y3544">
        <v>0</v>
      </c>
      <c r="Z3544">
        <v>-11800</v>
      </c>
      <c r="AA3544">
        <v>0</v>
      </c>
    </row>
    <row r="3545" spans="1:27" ht="15" customHeight="1" x14ac:dyDescent="0.25">
      <c r="A3545" s="37" t="str">
        <f t="shared" si="165"/>
        <v>LELTVFIgnore</v>
      </c>
      <c r="B3545" s="37" t="str">
        <f>VLOOKUP(L3545,Mapping!D:F,3,0)</f>
        <v>Ignore</v>
      </c>
      <c r="C3545" s="37" t="str">
        <f>VLOOKUP(L3545,Mapping!D:G,4,0)</f>
        <v>Mirror</v>
      </c>
      <c r="D3545" s="38">
        <f t="shared" si="166"/>
        <v>-4.0432800000000002E-4</v>
      </c>
      <c r="E3545" s="38">
        <f t="shared" si="167"/>
        <v>-1.2913079999999999E-3</v>
      </c>
      <c r="F3545" s="37">
        <f>VLOOKUP(L3545,Mapping!D:H,5,0)</f>
        <v>0</v>
      </c>
      <c r="G3545" t="s">
        <v>562</v>
      </c>
      <c r="H3545" t="s">
        <v>2128</v>
      </c>
      <c r="I3545" t="s">
        <v>2707</v>
      </c>
      <c r="J3545">
        <v>550000</v>
      </c>
      <c r="K3545" t="s">
        <v>666</v>
      </c>
      <c r="L3545">
        <v>553219</v>
      </c>
      <c r="M3545">
        <v>0</v>
      </c>
      <c r="N3545" t="s">
        <v>865</v>
      </c>
      <c r="O3545" t="s">
        <v>565</v>
      </c>
      <c r="P3545">
        <v>-8869.8000000000011</v>
      </c>
      <c r="Q3545">
        <v>0</v>
      </c>
      <c r="R3545">
        <v>-4043.28</v>
      </c>
      <c r="S3545">
        <v>0</v>
      </c>
      <c r="T3545">
        <v>-12913.08</v>
      </c>
      <c r="U3545">
        <v>0</v>
      </c>
      <c r="V3545">
        <v>-8869.8000000000011</v>
      </c>
      <c r="W3545">
        <v>0</v>
      </c>
      <c r="X3545">
        <v>-4043.28</v>
      </c>
      <c r="Y3545">
        <v>0</v>
      </c>
      <c r="Z3545">
        <v>-12913.08</v>
      </c>
      <c r="AA3545">
        <v>0</v>
      </c>
    </row>
    <row r="3546" spans="1:27" ht="15" customHeight="1" x14ac:dyDescent="0.25">
      <c r="A3546" s="37" t="str">
        <f t="shared" si="165"/>
        <v>LELTVF6.1a</v>
      </c>
      <c r="B3546" s="37" t="str">
        <f>VLOOKUP(L3546,Mapping!D:F,3,0)</f>
        <v>6.1a</v>
      </c>
      <c r="C3546" s="37" t="str">
        <f>VLOOKUP(L3546,Mapping!D:G,4,0)</f>
        <v>Accrual</v>
      </c>
      <c r="D3546" s="38">
        <f t="shared" si="166"/>
        <v>-7.107777E-3</v>
      </c>
      <c r="E3546" s="38">
        <f t="shared" si="167"/>
        <v>-1.3020518E-2</v>
      </c>
      <c r="F3546" s="37">
        <f>VLOOKUP(L3546,Mapping!D:H,5,0)</f>
        <v>0</v>
      </c>
      <c r="G3546" t="s">
        <v>562</v>
      </c>
      <c r="H3546" t="s">
        <v>2128</v>
      </c>
      <c r="I3546" t="s">
        <v>2707</v>
      </c>
      <c r="J3546">
        <v>550000</v>
      </c>
      <c r="K3546" t="s">
        <v>666</v>
      </c>
      <c r="L3546">
        <v>554526</v>
      </c>
      <c r="M3546">
        <v>0</v>
      </c>
      <c r="N3546" t="s">
        <v>681</v>
      </c>
      <c r="O3546" t="s">
        <v>565</v>
      </c>
      <c r="P3546">
        <v>-59127.41</v>
      </c>
      <c r="Q3546">
        <v>0</v>
      </c>
      <c r="R3546">
        <v>-71077.77</v>
      </c>
      <c r="S3546">
        <v>0</v>
      </c>
      <c r="T3546">
        <v>-130205.18</v>
      </c>
      <c r="U3546">
        <v>0</v>
      </c>
      <c r="V3546">
        <v>-59127.41</v>
      </c>
      <c r="W3546">
        <v>0</v>
      </c>
      <c r="X3546">
        <v>-71077.77</v>
      </c>
      <c r="Y3546">
        <v>0</v>
      </c>
      <c r="Z3546">
        <v>-130205.18</v>
      </c>
      <c r="AA3546">
        <v>0</v>
      </c>
    </row>
    <row r="3547" spans="1:27" ht="15" customHeight="1" x14ac:dyDescent="0.25">
      <c r="A3547" s="37" t="str">
        <f t="shared" si="165"/>
        <v>LELTVFIgnore</v>
      </c>
      <c r="B3547" s="37" t="str">
        <f>VLOOKUP(L3547,Mapping!D:F,3,0)</f>
        <v>Ignore</v>
      </c>
      <c r="C3547" s="37" t="str">
        <f>VLOOKUP(L3547,Mapping!D:G,4,0)</f>
        <v>Mirror</v>
      </c>
      <c r="D3547" s="38">
        <f t="shared" si="166"/>
        <v>-2.9073480000000001E-3</v>
      </c>
      <c r="E3547" s="38">
        <f t="shared" si="167"/>
        <v>-3.1158560000000002E-3</v>
      </c>
      <c r="F3547" s="37">
        <f>VLOOKUP(L3547,Mapping!D:H,5,0)</f>
        <v>0</v>
      </c>
      <c r="G3547" t="s">
        <v>562</v>
      </c>
      <c r="H3547" t="s">
        <v>2128</v>
      </c>
      <c r="I3547" t="s">
        <v>2707</v>
      </c>
      <c r="J3547">
        <v>550000</v>
      </c>
      <c r="K3547" t="s">
        <v>666</v>
      </c>
      <c r="L3547">
        <v>554527</v>
      </c>
      <c r="M3547">
        <v>0</v>
      </c>
      <c r="N3547" t="s">
        <v>682</v>
      </c>
      <c r="O3547" t="s">
        <v>565</v>
      </c>
      <c r="P3547">
        <v>-2085.08</v>
      </c>
      <c r="Q3547">
        <v>0</v>
      </c>
      <c r="R3547">
        <v>-29073.48</v>
      </c>
      <c r="S3547">
        <v>0</v>
      </c>
      <c r="T3547">
        <v>-31158.560000000001</v>
      </c>
      <c r="U3547">
        <v>0</v>
      </c>
      <c r="V3547">
        <v>-2085.08</v>
      </c>
      <c r="W3547">
        <v>0</v>
      </c>
      <c r="X3547">
        <v>-29073.48</v>
      </c>
      <c r="Y3547">
        <v>0</v>
      </c>
      <c r="Z3547">
        <v>-31158.560000000001</v>
      </c>
      <c r="AA3547">
        <v>0</v>
      </c>
    </row>
    <row r="3548" spans="1:27" ht="15" customHeight="1" x14ac:dyDescent="0.25">
      <c r="A3548" s="37" t="str">
        <f t="shared" si="165"/>
        <v>LELTVFIgnore</v>
      </c>
      <c r="B3548" s="37" t="str">
        <f>VLOOKUP(L3548,Mapping!D:F,3,0)</f>
        <v>Ignore</v>
      </c>
      <c r="C3548" s="37" t="str">
        <f>VLOOKUP(L3548,Mapping!D:G,4,0)</f>
        <v>Mirror</v>
      </c>
      <c r="D3548" s="38">
        <f t="shared" si="166"/>
        <v>-6.6386899999999998E-4</v>
      </c>
      <c r="E3548" s="38">
        <f t="shared" si="167"/>
        <v>-2.0061929999999999E-3</v>
      </c>
      <c r="F3548" s="37">
        <f>VLOOKUP(L3548,Mapping!D:H,5,0)</f>
        <v>0</v>
      </c>
      <c r="G3548" t="s">
        <v>562</v>
      </c>
      <c r="H3548" t="s">
        <v>2128</v>
      </c>
      <c r="I3548" t="s">
        <v>2707</v>
      </c>
      <c r="J3548">
        <v>550000</v>
      </c>
      <c r="K3548" t="s">
        <v>666</v>
      </c>
      <c r="L3548">
        <v>555104</v>
      </c>
      <c r="M3548">
        <v>0</v>
      </c>
      <c r="N3548" t="s">
        <v>683</v>
      </c>
      <c r="O3548" t="s">
        <v>565</v>
      </c>
      <c r="P3548">
        <v>-13423.24</v>
      </c>
      <c r="Q3548">
        <v>0</v>
      </c>
      <c r="R3548">
        <v>-6638.69</v>
      </c>
      <c r="S3548">
        <v>0</v>
      </c>
      <c r="T3548">
        <v>-20061.93</v>
      </c>
      <c r="U3548">
        <v>0</v>
      </c>
      <c r="V3548">
        <v>-13423.24</v>
      </c>
      <c r="W3548">
        <v>0</v>
      </c>
      <c r="X3548">
        <v>-6638.69</v>
      </c>
      <c r="Y3548">
        <v>0</v>
      </c>
      <c r="Z3548">
        <v>-20061.93</v>
      </c>
      <c r="AA3548">
        <v>0</v>
      </c>
    </row>
    <row r="3549" spans="1:27" ht="15" customHeight="1" x14ac:dyDescent="0.25">
      <c r="A3549" s="37" t="str">
        <f t="shared" si="165"/>
        <v>LELTVF6.1</v>
      </c>
      <c r="B3549" s="37">
        <f>VLOOKUP(L3549,Mapping!D:F,3,0)</f>
        <v>6.1</v>
      </c>
      <c r="C3549" s="37" t="str">
        <f>VLOOKUP(L3549,Mapping!D:G,4,0)</f>
        <v>Accrual</v>
      </c>
      <c r="D3549" s="38">
        <f t="shared" si="166"/>
        <v>-0.65438321500000007</v>
      </c>
      <c r="E3549" s="38">
        <f t="shared" si="167"/>
        <v>-1.0380800729999999</v>
      </c>
      <c r="F3549" s="37">
        <f>VLOOKUP(L3549,Mapping!D:H,5,0)</f>
        <v>0</v>
      </c>
      <c r="G3549" t="s">
        <v>562</v>
      </c>
      <c r="H3549" t="s">
        <v>2128</v>
      </c>
      <c r="I3549" t="s">
        <v>2707</v>
      </c>
      <c r="J3549">
        <v>550000</v>
      </c>
      <c r="K3549" t="s">
        <v>666</v>
      </c>
      <c r="L3549">
        <v>555157</v>
      </c>
      <c r="M3549">
        <v>0</v>
      </c>
      <c r="N3549" t="s">
        <v>684</v>
      </c>
      <c r="O3549" t="s">
        <v>565</v>
      </c>
      <c r="P3549">
        <v>-3836968.58</v>
      </c>
      <c r="Q3549">
        <v>0</v>
      </c>
      <c r="R3549">
        <v>-6543832.1500000004</v>
      </c>
      <c r="S3549">
        <v>0</v>
      </c>
      <c r="T3549">
        <v>-10380800.73</v>
      </c>
      <c r="U3549">
        <v>0</v>
      </c>
      <c r="V3549">
        <v>-3836968.58</v>
      </c>
      <c r="W3549">
        <v>0</v>
      </c>
      <c r="X3549">
        <v>-6543832.1500000004</v>
      </c>
      <c r="Y3549">
        <v>0</v>
      </c>
      <c r="Z3549">
        <v>-10380800.73</v>
      </c>
      <c r="AA3549">
        <v>0</v>
      </c>
    </row>
    <row r="3550" spans="1:27" ht="15" customHeight="1" x14ac:dyDescent="0.25">
      <c r="A3550" s="37" t="str">
        <f t="shared" si="165"/>
        <v>LELTVF6.1</v>
      </c>
      <c r="B3550" s="37">
        <f>VLOOKUP(L3550,Mapping!D:F,3,0)</f>
        <v>6.1</v>
      </c>
      <c r="C3550" s="37" t="str">
        <f>VLOOKUP(L3550,Mapping!D:G,4,0)</f>
        <v>Accrual</v>
      </c>
      <c r="D3550" s="38">
        <f t="shared" si="166"/>
        <v>-3.6508090000000005E-3</v>
      </c>
      <c r="E3550" s="38">
        <f t="shared" si="167"/>
        <v>-3.6508090000000005E-3</v>
      </c>
      <c r="F3550" s="37">
        <f>VLOOKUP(L3550,Mapping!D:H,5,0)</f>
        <v>0</v>
      </c>
      <c r="G3550" t="s">
        <v>562</v>
      </c>
      <c r="H3550" t="s">
        <v>2128</v>
      </c>
      <c r="I3550" t="s">
        <v>2707</v>
      </c>
      <c r="J3550">
        <v>550000</v>
      </c>
      <c r="K3550" t="s">
        <v>666</v>
      </c>
      <c r="L3550">
        <v>555159</v>
      </c>
      <c r="M3550">
        <v>0</v>
      </c>
      <c r="N3550" t="s">
        <v>2813</v>
      </c>
      <c r="O3550" t="s">
        <v>565</v>
      </c>
      <c r="P3550">
        <v>0</v>
      </c>
      <c r="Q3550">
        <v>0</v>
      </c>
      <c r="R3550">
        <v>-36508.090000000004</v>
      </c>
      <c r="S3550">
        <v>0</v>
      </c>
      <c r="T3550">
        <v>-36508.090000000004</v>
      </c>
      <c r="U3550">
        <v>0</v>
      </c>
      <c r="V3550">
        <v>0</v>
      </c>
      <c r="W3550">
        <v>0</v>
      </c>
      <c r="X3550">
        <v>-36508.090000000004</v>
      </c>
      <c r="Y3550">
        <v>0</v>
      </c>
      <c r="Z3550">
        <v>-36508.090000000004</v>
      </c>
      <c r="AA3550">
        <v>0</v>
      </c>
    </row>
    <row r="3551" spans="1:27" ht="15" customHeight="1" x14ac:dyDescent="0.25">
      <c r="A3551" s="37" t="str">
        <f t="shared" si="165"/>
        <v>LELTVFIgnore</v>
      </c>
      <c r="B3551" s="37" t="str">
        <f>VLOOKUP(L3551,Mapping!D:F,3,0)</f>
        <v>Ignore</v>
      </c>
      <c r="C3551" s="37" t="str">
        <f>VLOOKUP(L3551,Mapping!D:G,4,0)</f>
        <v>Mirror</v>
      </c>
      <c r="D3551" s="38">
        <f t="shared" si="166"/>
        <v>-2.5249840000000001E-3</v>
      </c>
      <c r="E3551" s="38">
        <f t="shared" si="167"/>
        <v>-3.037873E-3</v>
      </c>
      <c r="F3551" s="37">
        <f>VLOOKUP(L3551,Mapping!D:H,5,0)</f>
        <v>0</v>
      </c>
      <c r="G3551" t="s">
        <v>562</v>
      </c>
      <c r="H3551" t="s">
        <v>2128</v>
      </c>
      <c r="I3551" t="s">
        <v>2707</v>
      </c>
      <c r="J3551">
        <v>550000</v>
      </c>
      <c r="K3551" t="s">
        <v>666</v>
      </c>
      <c r="L3551">
        <v>555204</v>
      </c>
      <c r="M3551">
        <v>0</v>
      </c>
      <c r="N3551" t="s">
        <v>685</v>
      </c>
      <c r="O3551" t="s">
        <v>565</v>
      </c>
      <c r="P3551">
        <v>-5128.8900000000003</v>
      </c>
      <c r="Q3551">
        <v>0</v>
      </c>
      <c r="R3551">
        <v>-25249.84</v>
      </c>
      <c r="S3551">
        <v>0</v>
      </c>
      <c r="T3551">
        <v>-30378.73</v>
      </c>
      <c r="U3551">
        <v>0</v>
      </c>
      <c r="V3551">
        <v>-5128.8900000000003</v>
      </c>
      <c r="W3551">
        <v>0</v>
      </c>
      <c r="X3551">
        <v>-25249.84</v>
      </c>
      <c r="Y3551">
        <v>0</v>
      </c>
      <c r="Z3551">
        <v>-30378.73</v>
      </c>
      <c r="AA3551">
        <v>0</v>
      </c>
    </row>
    <row r="3552" spans="1:27" ht="15" customHeight="1" x14ac:dyDescent="0.25">
      <c r="A3552" s="37" t="str">
        <f t="shared" si="165"/>
        <v>LELTVF6.1a</v>
      </c>
      <c r="B3552" s="37" t="str">
        <f>VLOOKUP(L3552,Mapping!D:F,3,0)</f>
        <v>6.1a</v>
      </c>
      <c r="C3552" s="37" t="str">
        <f>VLOOKUP(L3552,Mapping!D:G,4,0)</f>
        <v>Accrual</v>
      </c>
      <c r="D3552" s="38">
        <f t="shared" si="166"/>
        <v>-5.5155791000000003E-2</v>
      </c>
      <c r="E3552" s="38">
        <f t="shared" si="167"/>
        <v>-0.119015649</v>
      </c>
      <c r="F3552" s="37">
        <f>VLOOKUP(L3552,Mapping!D:H,5,0)</f>
        <v>0</v>
      </c>
      <c r="G3552" t="s">
        <v>562</v>
      </c>
      <c r="H3552" t="s">
        <v>2128</v>
      </c>
      <c r="I3552" t="s">
        <v>2707</v>
      </c>
      <c r="J3552">
        <v>550000</v>
      </c>
      <c r="K3552" t="s">
        <v>666</v>
      </c>
      <c r="L3552">
        <v>555597</v>
      </c>
      <c r="M3552">
        <v>0</v>
      </c>
      <c r="N3552" t="s">
        <v>686</v>
      </c>
      <c r="O3552" t="s">
        <v>565</v>
      </c>
      <c r="P3552">
        <v>-638598.57999999996</v>
      </c>
      <c r="Q3552">
        <v>0</v>
      </c>
      <c r="R3552">
        <v>-551557.91</v>
      </c>
      <c r="S3552">
        <v>0</v>
      </c>
      <c r="T3552">
        <v>-1190156.49</v>
      </c>
      <c r="U3552">
        <v>0</v>
      </c>
      <c r="V3552">
        <v>-638598.57999999996</v>
      </c>
      <c r="W3552">
        <v>0</v>
      </c>
      <c r="X3552">
        <v>-551557.91</v>
      </c>
      <c r="Y3552">
        <v>0</v>
      </c>
      <c r="Z3552">
        <v>-1190156.49</v>
      </c>
      <c r="AA3552">
        <v>0</v>
      </c>
    </row>
    <row r="3553" spans="1:27" ht="15" customHeight="1" x14ac:dyDescent="0.25">
      <c r="A3553" s="37" t="str">
        <f t="shared" si="165"/>
        <v>LELTVF6.1a</v>
      </c>
      <c r="B3553" s="37" t="str">
        <f>VLOOKUP(L3553,Mapping!D:F,3,0)</f>
        <v>6.1a</v>
      </c>
      <c r="C3553" s="37" t="str">
        <f>VLOOKUP(L3553,Mapping!D:G,4,0)</f>
        <v>Accrual</v>
      </c>
      <c r="D3553" s="38">
        <f t="shared" si="166"/>
        <v>-5.5155791000000003E-2</v>
      </c>
      <c r="E3553" s="38">
        <f t="shared" si="167"/>
        <v>-0.119015649</v>
      </c>
      <c r="F3553" s="37">
        <f>VLOOKUP(L3553,Mapping!D:H,5,0)</f>
        <v>0</v>
      </c>
      <c r="G3553" t="s">
        <v>562</v>
      </c>
      <c r="H3553" t="s">
        <v>2128</v>
      </c>
      <c r="I3553" t="s">
        <v>2707</v>
      </c>
      <c r="J3553">
        <v>550000</v>
      </c>
      <c r="K3553" t="s">
        <v>666</v>
      </c>
      <c r="L3553">
        <v>555598</v>
      </c>
      <c r="M3553">
        <v>0</v>
      </c>
      <c r="N3553" t="s">
        <v>687</v>
      </c>
      <c r="O3553" t="s">
        <v>565</v>
      </c>
      <c r="P3553">
        <v>-638598.57999999996</v>
      </c>
      <c r="Q3553">
        <v>0</v>
      </c>
      <c r="R3553">
        <v>-551557.91</v>
      </c>
      <c r="S3553">
        <v>0</v>
      </c>
      <c r="T3553">
        <v>-1190156.49</v>
      </c>
      <c r="U3553">
        <v>0</v>
      </c>
      <c r="V3553">
        <v>-638598.57999999996</v>
      </c>
      <c r="W3553">
        <v>0</v>
      </c>
      <c r="X3553">
        <v>-551557.91</v>
      </c>
      <c r="Y3553">
        <v>0</v>
      </c>
      <c r="Z3553">
        <v>-1190156.49</v>
      </c>
      <c r="AA3553">
        <v>0</v>
      </c>
    </row>
    <row r="3554" spans="1:27" ht="15" customHeight="1" x14ac:dyDescent="0.25">
      <c r="A3554" s="37" t="str">
        <f t="shared" si="165"/>
        <v>LELTVF6.1a</v>
      </c>
      <c r="B3554" s="37" t="str">
        <f>VLOOKUP(L3554,Mapping!D:F,3,0)</f>
        <v>6.1a</v>
      </c>
      <c r="C3554" s="37" t="str">
        <f>VLOOKUP(L3554,Mapping!D:G,4,0)</f>
        <v>Accrual</v>
      </c>
      <c r="D3554" s="38">
        <f t="shared" si="166"/>
        <v>6.8858999999999999E-5</v>
      </c>
      <c r="E3554" s="38">
        <f t="shared" si="167"/>
        <v>1.61034E-4</v>
      </c>
      <c r="F3554" s="37">
        <f>VLOOKUP(L3554,Mapping!D:H,5,0)</f>
        <v>0</v>
      </c>
      <c r="G3554" t="s">
        <v>562</v>
      </c>
      <c r="H3554" t="s">
        <v>2128</v>
      </c>
      <c r="I3554" t="s">
        <v>2707</v>
      </c>
      <c r="J3554">
        <v>550000</v>
      </c>
      <c r="K3554" t="s">
        <v>666</v>
      </c>
      <c r="L3554">
        <v>555599</v>
      </c>
      <c r="M3554">
        <v>0</v>
      </c>
      <c r="N3554" t="s">
        <v>688</v>
      </c>
      <c r="O3554" t="s">
        <v>565</v>
      </c>
      <c r="P3554">
        <v>0</v>
      </c>
      <c r="Q3554">
        <v>921.75</v>
      </c>
      <c r="R3554">
        <v>0</v>
      </c>
      <c r="S3554">
        <v>688.59</v>
      </c>
      <c r="T3554">
        <v>0</v>
      </c>
      <c r="U3554">
        <v>1610.34</v>
      </c>
      <c r="V3554">
        <v>0</v>
      </c>
      <c r="W3554">
        <v>921.75</v>
      </c>
      <c r="X3554">
        <v>0</v>
      </c>
      <c r="Y3554">
        <v>688.59</v>
      </c>
      <c r="Z3554">
        <v>0</v>
      </c>
      <c r="AA3554">
        <v>1610.34</v>
      </c>
    </row>
    <row r="3555" spans="1:27" ht="15" customHeight="1" x14ac:dyDescent="0.25">
      <c r="A3555" s="37" t="str">
        <f t="shared" si="165"/>
        <v>LELTVF6.1a</v>
      </c>
      <c r="B3555" s="37" t="str">
        <f>VLOOKUP(L3555,Mapping!D:F,3,0)</f>
        <v>6.1a</v>
      </c>
      <c r="C3555" s="37" t="str">
        <f>VLOOKUP(L3555,Mapping!D:G,4,0)</f>
        <v>Accrual</v>
      </c>
      <c r="D3555" s="38">
        <f t="shared" si="166"/>
        <v>6.8858999999999999E-5</v>
      </c>
      <c r="E3555" s="38">
        <f t="shared" si="167"/>
        <v>1.61034E-4</v>
      </c>
      <c r="F3555" s="37">
        <f>VLOOKUP(L3555,Mapping!D:H,5,0)</f>
        <v>0</v>
      </c>
      <c r="G3555" t="s">
        <v>562</v>
      </c>
      <c r="H3555" t="s">
        <v>2128</v>
      </c>
      <c r="I3555" t="s">
        <v>2707</v>
      </c>
      <c r="J3555">
        <v>550000</v>
      </c>
      <c r="K3555" t="s">
        <v>666</v>
      </c>
      <c r="L3555">
        <v>555600</v>
      </c>
      <c r="M3555">
        <v>0</v>
      </c>
      <c r="N3555" t="s">
        <v>689</v>
      </c>
      <c r="O3555" t="s">
        <v>565</v>
      </c>
      <c r="P3555">
        <v>0</v>
      </c>
      <c r="Q3555">
        <v>921.75</v>
      </c>
      <c r="R3555">
        <v>0</v>
      </c>
      <c r="S3555">
        <v>688.59</v>
      </c>
      <c r="T3555">
        <v>0</v>
      </c>
      <c r="U3555">
        <v>1610.34</v>
      </c>
      <c r="V3555">
        <v>0</v>
      </c>
      <c r="W3555">
        <v>921.75</v>
      </c>
      <c r="X3555">
        <v>0</v>
      </c>
      <c r="Y3555">
        <v>688.59</v>
      </c>
      <c r="Z3555">
        <v>0</v>
      </c>
      <c r="AA3555">
        <v>1610.34</v>
      </c>
    </row>
    <row r="3556" spans="1:27" ht="15" customHeight="1" x14ac:dyDescent="0.25">
      <c r="A3556" s="37" t="str">
        <f t="shared" si="165"/>
        <v>LELTVFIgnore</v>
      </c>
      <c r="B3556" s="37" t="str">
        <f>VLOOKUP(L3556,Mapping!D:F,3,0)</f>
        <v>Ignore</v>
      </c>
      <c r="C3556" s="37" t="str">
        <f>VLOOKUP(L3556,Mapping!D:G,4,0)</f>
        <v>Mirror</v>
      </c>
      <c r="D3556" s="38">
        <f t="shared" si="166"/>
        <v>0</v>
      </c>
      <c r="E3556" s="38">
        <f t="shared" si="167"/>
        <v>-3.6575999999999997E-5</v>
      </c>
      <c r="F3556" s="37">
        <f>VLOOKUP(L3556,Mapping!D:H,5,0)</f>
        <v>0</v>
      </c>
      <c r="G3556" t="s">
        <v>562</v>
      </c>
      <c r="H3556" t="s">
        <v>2128</v>
      </c>
      <c r="I3556" t="s">
        <v>2707</v>
      </c>
      <c r="J3556">
        <v>550000</v>
      </c>
      <c r="K3556" t="s">
        <v>666</v>
      </c>
      <c r="L3556">
        <v>556421</v>
      </c>
      <c r="M3556">
        <v>0</v>
      </c>
      <c r="N3556" t="s">
        <v>690</v>
      </c>
      <c r="O3556" t="s">
        <v>565</v>
      </c>
      <c r="P3556">
        <v>-365.76</v>
      </c>
      <c r="Q3556">
        <v>0</v>
      </c>
      <c r="R3556">
        <v>0</v>
      </c>
      <c r="S3556">
        <v>0</v>
      </c>
      <c r="T3556">
        <v>-365.76</v>
      </c>
      <c r="U3556">
        <v>0</v>
      </c>
      <c r="V3556">
        <v>-365.76</v>
      </c>
      <c r="W3556">
        <v>0</v>
      </c>
      <c r="X3556">
        <v>0</v>
      </c>
      <c r="Y3556">
        <v>0</v>
      </c>
      <c r="Z3556">
        <v>-365.76</v>
      </c>
      <c r="AA3556">
        <v>0</v>
      </c>
    </row>
    <row r="3557" spans="1:27" ht="15" customHeight="1" x14ac:dyDescent="0.25">
      <c r="A3557" s="37" t="str">
        <f t="shared" si="165"/>
        <v>LELTVF6.2</v>
      </c>
      <c r="B3557" s="37">
        <f>VLOOKUP(L3557,Mapping!D:F,3,0)</f>
        <v>6.2</v>
      </c>
      <c r="C3557" s="37" t="str">
        <f>VLOOKUP(L3557,Mapping!D:G,4,0)</f>
        <v>Accrual</v>
      </c>
      <c r="D3557" s="38">
        <f t="shared" si="166"/>
        <v>-0.61284498499999995</v>
      </c>
      <c r="E3557" s="38">
        <f t="shared" si="167"/>
        <v>-1.3223965449999999</v>
      </c>
      <c r="F3557" s="37">
        <f>VLOOKUP(L3557,Mapping!D:H,5,0)</f>
        <v>0</v>
      </c>
      <c r="G3557" t="s">
        <v>562</v>
      </c>
      <c r="H3557" t="s">
        <v>2128</v>
      </c>
      <c r="I3557" t="s">
        <v>2707</v>
      </c>
      <c r="J3557">
        <v>555100</v>
      </c>
      <c r="K3557" t="s">
        <v>691</v>
      </c>
      <c r="L3557">
        <v>555100</v>
      </c>
      <c r="M3557">
        <v>0</v>
      </c>
      <c r="N3557" t="s">
        <v>692</v>
      </c>
      <c r="O3557" t="s">
        <v>565</v>
      </c>
      <c r="P3557">
        <v>-7095515.5999999996</v>
      </c>
      <c r="Q3557">
        <v>0</v>
      </c>
      <c r="R3557">
        <v>-6128449.8499999996</v>
      </c>
      <c r="S3557">
        <v>0</v>
      </c>
      <c r="T3557">
        <v>-13223965.449999999</v>
      </c>
      <c r="U3557">
        <v>0</v>
      </c>
      <c r="V3557">
        <v>-7095515.5999999996</v>
      </c>
      <c r="W3557">
        <v>0</v>
      </c>
      <c r="X3557">
        <v>-6128449.8499999996</v>
      </c>
      <c r="Y3557">
        <v>0</v>
      </c>
      <c r="Z3557">
        <v>-13223965.449999999</v>
      </c>
      <c r="AA3557">
        <v>0</v>
      </c>
    </row>
    <row r="3558" spans="1:27" ht="15" customHeight="1" x14ac:dyDescent="0.25">
      <c r="A3558" s="37" t="str">
        <f t="shared" si="165"/>
        <v>LELTVF6.2</v>
      </c>
      <c r="B3558" s="37">
        <f>VLOOKUP(L3558,Mapping!D:F,3,0)</f>
        <v>6.2</v>
      </c>
      <c r="C3558" s="37" t="str">
        <f>VLOOKUP(L3558,Mapping!D:G,4,0)</f>
        <v>Accrual</v>
      </c>
      <c r="D3558" s="38">
        <f t="shared" si="166"/>
        <v>7.6521100000000002E-4</v>
      </c>
      <c r="E3558" s="38">
        <f t="shared" si="167"/>
        <v>1.7893290000000001E-3</v>
      </c>
      <c r="F3558" s="37">
        <f>VLOOKUP(L3558,Mapping!D:H,5,0)</f>
        <v>0</v>
      </c>
      <c r="G3558" t="s">
        <v>562</v>
      </c>
      <c r="H3558" t="s">
        <v>2128</v>
      </c>
      <c r="I3558" t="s">
        <v>2707</v>
      </c>
      <c r="J3558">
        <v>555100</v>
      </c>
      <c r="K3558" t="s">
        <v>691</v>
      </c>
      <c r="L3558">
        <v>555329</v>
      </c>
      <c r="M3558">
        <v>0</v>
      </c>
      <c r="N3558" t="s">
        <v>693</v>
      </c>
      <c r="O3558" t="s">
        <v>565</v>
      </c>
      <c r="P3558">
        <v>0</v>
      </c>
      <c r="Q3558">
        <v>10241.18</v>
      </c>
      <c r="R3558">
        <v>0</v>
      </c>
      <c r="S3558">
        <v>7652.11</v>
      </c>
      <c r="T3558">
        <v>0</v>
      </c>
      <c r="U3558">
        <v>17893.29</v>
      </c>
      <c r="V3558">
        <v>0</v>
      </c>
      <c r="W3558">
        <v>10241.18</v>
      </c>
      <c r="X3558">
        <v>0</v>
      </c>
      <c r="Y3558">
        <v>7652.11</v>
      </c>
      <c r="Z3558">
        <v>0</v>
      </c>
      <c r="AA3558">
        <v>17893.29</v>
      </c>
    </row>
    <row r="3559" spans="1:27" ht="15" customHeight="1" x14ac:dyDescent="0.25">
      <c r="A3559" s="37" t="str">
        <f t="shared" si="165"/>
        <v>LEMAAFIgnore</v>
      </c>
      <c r="B3559" s="37" t="str">
        <f>VLOOKUP(L3559,Mapping!D:F,3,0)</f>
        <v>Ignore</v>
      </c>
      <c r="C3559" s="37" t="str">
        <f>VLOOKUP(L3559,Mapping!D:G,4,0)</f>
        <v>Ignore</v>
      </c>
      <c r="D3559" s="38">
        <f t="shared" si="166"/>
        <v>-336.28863804100001</v>
      </c>
      <c r="E3559" s="38">
        <f t="shared" si="167"/>
        <v>-336.28863804100001</v>
      </c>
      <c r="F3559" s="37" t="str">
        <f>VLOOKUP(L3559,Mapping!D:H,5,0)</f>
        <v>AUM</v>
      </c>
      <c r="G3559" t="s">
        <v>562</v>
      </c>
      <c r="H3559" t="s">
        <v>2786</v>
      </c>
      <c r="I3559" t="s">
        <v>2787</v>
      </c>
      <c r="J3559">
        <v>101000</v>
      </c>
      <c r="K3559" t="s">
        <v>720</v>
      </c>
      <c r="L3559">
        <v>101100</v>
      </c>
      <c r="M3559">
        <v>0</v>
      </c>
      <c r="N3559" t="s">
        <v>721</v>
      </c>
      <c r="O3559" t="s">
        <v>565</v>
      </c>
      <c r="P3559">
        <v>0</v>
      </c>
      <c r="Q3559">
        <v>0</v>
      </c>
      <c r="R3559">
        <v>-3362886380.4099998</v>
      </c>
      <c r="S3559">
        <v>0</v>
      </c>
      <c r="T3559">
        <v>-3362886380.4099998</v>
      </c>
      <c r="U3559">
        <v>0</v>
      </c>
      <c r="V3559">
        <v>0</v>
      </c>
      <c r="W3559">
        <v>0</v>
      </c>
      <c r="X3559">
        <v>-3362886380.4099998</v>
      </c>
      <c r="Y3559">
        <v>0</v>
      </c>
      <c r="Z3559">
        <v>-3362886380.4099998</v>
      </c>
      <c r="AA3559">
        <v>0</v>
      </c>
    </row>
    <row r="3560" spans="1:27" ht="15" customHeight="1" x14ac:dyDescent="0.25">
      <c r="A3560" s="37" t="str">
        <f t="shared" si="165"/>
        <v>LEMAAFIgnore</v>
      </c>
      <c r="B3560" s="37" t="str">
        <f>VLOOKUP(L3560,Mapping!D:F,3,0)</f>
        <v>Ignore</v>
      </c>
      <c r="C3560" s="37" t="str">
        <f>VLOOKUP(L3560,Mapping!D:G,4,0)</f>
        <v>Ignore</v>
      </c>
      <c r="D3560" s="38">
        <f t="shared" si="166"/>
        <v>-34.516060000000003</v>
      </c>
      <c r="E3560" s="38">
        <f t="shared" si="167"/>
        <v>-34.516060000000003</v>
      </c>
      <c r="F3560" s="37" t="str">
        <f>VLOOKUP(L3560,Mapping!D:H,5,0)</f>
        <v>AUM</v>
      </c>
      <c r="G3560" t="s">
        <v>562</v>
      </c>
      <c r="H3560" t="s">
        <v>2786</v>
      </c>
      <c r="I3560" t="s">
        <v>2787</v>
      </c>
      <c r="J3560">
        <v>102000</v>
      </c>
      <c r="K3560" t="s">
        <v>563</v>
      </c>
      <c r="L3560">
        <v>102120</v>
      </c>
      <c r="M3560">
        <v>0</v>
      </c>
      <c r="N3560" t="s">
        <v>564</v>
      </c>
      <c r="O3560" t="s">
        <v>565</v>
      </c>
      <c r="P3560">
        <v>0</v>
      </c>
      <c r="Q3560">
        <v>0</v>
      </c>
      <c r="R3560">
        <v>-345160600</v>
      </c>
      <c r="S3560">
        <v>0</v>
      </c>
      <c r="T3560">
        <v>-345160600</v>
      </c>
      <c r="U3560">
        <v>0</v>
      </c>
      <c r="V3560">
        <v>0</v>
      </c>
      <c r="W3560">
        <v>0</v>
      </c>
      <c r="X3560">
        <v>-345160600</v>
      </c>
      <c r="Y3560">
        <v>0</v>
      </c>
      <c r="Z3560">
        <v>-345160600</v>
      </c>
      <c r="AA3560">
        <v>0</v>
      </c>
    </row>
    <row r="3561" spans="1:27" ht="15" customHeight="1" x14ac:dyDescent="0.25">
      <c r="A3561" s="37" t="str">
        <f t="shared" si="165"/>
        <v>LEMAAFIgnore</v>
      </c>
      <c r="B3561" s="37" t="str">
        <f>VLOOKUP(L3561,Mapping!D:F,3,0)</f>
        <v>Ignore</v>
      </c>
      <c r="C3561" s="37" t="str">
        <f>VLOOKUP(L3561,Mapping!D:G,4,0)</f>
        <v>Ignore</v>
      </c>
      <c r="D3561" s="38">
        <f t="shared" si="166"/>
        <v>-10.247</v>
      </c>
      <c r="E3561" s="38">
        <f t="shared" si="167"/>
        <v>-10.247</v>
      </c>
      <c r="F3561" s="37" t="str">
        <f>VLOOKUP(L3561,Mapping!D:H,5,0)</f>
        <v>AUM</v>
      </c>
      <c r="G3561" t="s">
        <v>562</v>
      </c>
      <c r="H3561" t="s">
        <v>2786</v>
      </c>
      <c r="I3561" t="s">
        <v>2787</v>
      </c>
      <c r="J3561">
        <v>102000</v>
      </c>
      <c r="K3561" t="s">
        <v>563</v>
      </c>
      <c r="L3561">
        <v>102130</v>
      </c>
      <c r="M3561">
        <v>0</v>
      </c>
      <c r="N3561" t="s">
        <v>566</v>
      </c>
      <c r="O3561" t="s">
        <v>565</v>
      </c>
      <c r="P3561">
        <v>0</v>
      </c>
      <c r="Q3561">
        <v>0</v>
      </c>
      <c r="R3561">
        <v>-102470000</v>
      </c>
      <c r="S3561">
        <v>0</v>
      </c>
      <c r="T3561">
        <v>-102470000</v>
      </c>
      <c r="U3561">
        <v>0</v>
      </c>
      <c r="V3561">
        <v>0</v>
      </c>
      <c r="W3561">
        <v>0</v>
      </c>
      <c r="X3561">
        <v>-102470000</v>
      </c>
      <c r="Y3561">
        <v>0</v>
      </c>
      <c r="Z3561">
        <v>-102470000</v>
      </c>
      <c r="AA3561">
        <v>0</v>
      </c>
    </row>
    <row r="3562" spans="1:27" ht="15" customHeight="1" x14ac:dyDescent="0.25">
      <c r="A3562" s="37" t="str">
        <f t="shared" si="165"/>
        <v>LEMAAFIgnore</v>
      </c>
      <c r="B3562" s="37" t="str">
        <f>VLOOKUP(L3562,Mapping!D:F,3,0)</f>
        <v>Ignore</v>
      </c>
      <c r="C3562" s="37" t="str">
        <f>VLOOKUP(L3562,Mapping!D:G,4,0)</f>
        <v>Ignore</v>
      </c>
      <c r="D3562" s="38">
        <f t="shared" si="166"/>
        <v>-74.653929028999997</v>
      </c>
      <c r="E3562" s="38">
        <f t="shared" si="167"/>
        <v>-74.653929028999997</v>
      </c>
      <c r="F3562" s="37" t="str">
        <f>VLOOKUP(L3562,Mapping!D:H,5,0)</f>
        <v>AUM</v>
      </c>
      <c r="G3562" t="s">
        <v>562</v>
      </c>
      <c r="H3562" t="s">
        <v>2786</v>
      </c>
      <c r="I3562" t="s">
        <v>2787</v>
      </c>
      <c r="J3562">
        <v>105000</v>
      </c>
      <c r="K3562" t="s">
        <v>568</v>
      </c>
      <c r="L3562">
        <v>105110</v>
      </c>
      <c r="M3562">
        <v>0</v>
      </c>
      <c r="N3562" t="s">
        <v>2285</v>
      </c>
      <c r="O3562" t="s">
        <v>565</v>
      </c>
      <c r="P3562">
        <v>0</v>
      </c>
      <c r="Q3562">
        <v>0</v>
      </c>
      <c r="R3562">
        <v>-746539290.28999996</v>
      </c>
      <c r="S3562">
        <v>0</v>
      </c>
      <c r="T3562">
        <v>-746539290.28999996</v>
      </c>
      <c r="U3562">
        <v>0</v>
      </c>
      <c r="V3562">
        <v>0</v>
      </c>
      <c r="W3562">
        <v>0</v>
      </c>
      <c r="X3562">
        <v>-746539290.28999996</v>
      </c>
      <c r="Y3562">
        <v>0</v>
      </c>
      <c r="Z3562">
        <v>-746539290.28999996</v>
      </c>
      <c r="AA3562">
        <v>0</v>
      </c>
    </row>
    <row r="3563" spans="1:27" ht="15" customHeight="1" x14ac:dyDescent="0.25">
      <c r="A3563" s="37" t="str">
        <f t="shared" si="165"/>
        <v>LEMAAFIgnore</v>
      </c>
      <c r="B3563" s="37" t="str">
        <f>VLOOKUP(L3563,Mapping!D:F,3,0)</f>
        <v>Ignore</v>
      </c>
      <c r="C3563" s="37" t="str">
        <f>VLOOKUP(L3563,Mapping!D:G,4,0)</f>
        <v>Ignore</v>
      </c>
      <c r="D3563" s="38">
        <f t="shared" si="166"/>
        <v>-2.25</v>
      </c>
      <c r="E3563" s="38">
        <f t="shared" si="167"/>
        <v>-2.25</v>
      </c>
      <c r="F3563" s="37" t="str">
        <f>VLOOKUP(L3563,Mapping!D:H,5,0)</f>
        <v>AUM</v>
      </c>
      <c r="G3563" t="s">
        <v>562</v>
      </c>
      <c r="H3563" t="s">
        <v>2786</v>
      </c>
      <c r="I3563" t="s">
        <v>2787</v>
      </c>
      <c r="J3563">
        <v>110000</v>
      </c>
      <c r="K3563" t="s">
        <v>570</v>
      </c>
      <c r="L3563">
        <v>110116</v>
      </c>
      <c r="M3563">
        <v>0</v>
      </c>
      <c r="N3563" t="s">
        <v>573</v>
      </c>
      <c r="O3563" t="s">
        <v>565</v>
      </c>
      <c r="P3563">
        <v>0</v>
      </c>
      <c r="Q3563">
        <v>0</v>
      </c>
      <c r="R3563">
        <v>-22500000</v>
      </c>
      <c r="S3563">
        <v>0</v>
      </c>
      <c r="T3563">
        <v>-22500000</v>
      </c>
      <c r="U3563">
        <v>0</v>
      </c>
      <c r="V3563">
        <v>0</v>
      </c>
      <c r="W3563">
        <v>0</v>
      </c>
      <c r="X3563">
        <v>-22500000</v>
      </c>
      <c r="Y3563">
        <v>0</v>
      </c>
      <c r="Z3563">
        <v>-22500000</v>
      </c>
      <c r="AA3563">
        <v>0</v>
      </c>
    </row>
    <row r="3564" spans="1:27" ht="15" customHeight="1" x14ac:dyDescent="0.25">
      <c r="A3564" s="37" t="str">
        <f t="shared" si="165"/>
        <v>LEMAAFIgnore</v>
      </c>
      <c r="B3564" s="37" t="str">
        <f>VLOOKUP(L3564,Mapping!D:F,3,0)</f>
        <v>Ignore</v>
      </c>
      <c r="C3564" s="37" t="str">
        <f>VLOOKUP(L3564,Mapping!D:G,4,0)</f>
        <v>Ignore</v>
      </c>
      <c r="D3564" s="38">
        <f t="shared" si="166"/>
        <v>-0.4</v>
      </c>
      <c r="E3564" s="38">
        <f t="shared" si="167"/>
        <v>-0.4</v>
      </c>
      <c r="F3564" s="37" t="str">
        <f>VLOOKUP(L3564,Mapping!D:H,5,0)</f>
        <v>AUM</v>
      </c>
      <c r="G3564" t="s">
        <v>562</v>
      </c>
      <c r="H3564" t="s">
        <v>2786</v>
      </c>
      <c r="I3564" t="s">
        <v>2787</v>
      </c>
      <c r="J3564">
        <v>110000</v>
      </c>
      <c r="K3564" t="s">
        <v>570</v>
      </c>
      <c r="L3564">
        <v>110123</v>
      </c>
      <c r="M3564">
        <v>0</v>
      </c>
      <c r="N3564" t="s">
        <v>925</v>
      </c>
      <c r="O3564" t="s">
        <v>565</v>
      </c>
      <c r="P3564">
        <v>0</v>
      </c>
      <c r="Q3564">
        <v>0</v>
      </c>
      <c r="R3564">
        <v>-4000000</v>
      </c>
      <c r="S3564">
        <v>0</v>
      </c>
      <c r="T3564">
        <v>-4000000</v>
      </c>
      <c r="U3564">
        <v>0</v>
      </c>
      <c r="V3564">
        <v>0</v>
      </c>
      <c r="W3564">
        <v>0</v>
      </c>
      <c r="X3564">
        <v>-4000000</v>
      </c>
      <c r="Y3564">
        <v>0</v>
      </c>
      <c r="Z3564">
        <v>-4000000</v>
      </c>
      <c r="AA3564">
        <v>0</v>
      </c>
    </row>
    <row r="3565" spans="1:27" ht="15" customHeight="1" x14ac:dyDescent="0.25">
      <c r="A3565" s="37" t="str">
        <f t="shared" si="165"/>
        <v>LEMAAFIgnore</v>
      </c>
      <c r="B3565" s="37" t="str">
        <f>VLOOKUP(L3565,Mapping!D:F,3,0)</f>
        <v>Ignore</v>
      </c>
      <c r="C3565" s="37" t="str">
        <f>VLOOKUP(L3565,Mapping!D:G,4,0)</f>
        <v>Ignore</v>
      </c>
      <c r="D3565" s="38">
        <f t="shared" si="166"/>
        <v>-29.129887799999999</v>
      </c>
      <c r="E3565" s="38">
        <f t="shared" si="167"/>
        <v>-29.129887799999999</v>
      </c>
      <c r="F3565" s="37" t="str">
        <f>VLOOKUP(L3565,Mapping!D:H,5,0)</f>
        <v>AUM</v>
      </c>
      <c r="G3565" t="s">
        <v>562</v>
      </c>
      <c r="H3565" t="s">
        <v>2786</v>
      </c>
      <c r="I3565" t="s">
        <v>2787</v>
      </c>
      <c r="J3565">
        <v>110000</v>
      </c>
      <c r="K3565" t="s">
        <v>570</v>
      </c>
      <c r="L3565">
        <v>110247</v>
      </c>
      <c r="M3565">
        <v>0</v>
      </c>
      <c r="N3565" t="s">
        <v>574</v>
      </c>
      <c r="O3565" t="s">
        <v>565</v>
      </c>
      <c r="P3565">
        <v>0</v>
      </c>
      <c r="Q3565">
        <v>0</v>
      </c>
      <c r="R3565">
        <v>-291298878</v>
      </c>
      <c r="S3565">
        <v>0</v>
      </c>
      <c r="T3565">
        <v>-291298878</v>
      </c>
      <c r="U3565">
        <v>0</v>
      </c>
      <c r="V3565">
        <v>0</v>
      </c>
      <c r="W3565">
        <v>0</v>
      </c>
      <c r="X3565">
        <v>-291298878</v>
      </c>
      <c r="Y3565">
        <v>0</v>
      </c>
      <c r="Z3565">
        <v>-291298878</v>
      </c>
      <c r="AA3565">
        <v>0</v>
      </c>
    </row>
    <row r="3566" spans="1:27" ht="15" customHeight="1" x14ac:dyDescent="0.25">
      <c r="A3566" s="37" t="str">
        <f t="shared" si="165"/>
        <v>LEMAAFIgnore</v>
      </c>
      <c r="B3566" s="37" t="str">
        <f>VLOOKUP(L3566,Mapping!D:F,3,0)</f>
        <v>Ignore</v>
      </c>
      <c r="C3566" s="37" t="str">
        <f>VLOOKUP(L3566,Mapping!D:G,4,0)</f>
        <v>Ignore</v>
      </c>
      <c r="D3566" s="38">
        <f t="shared" si="166"/>
        <v>-0.17917308000000001</v>
      </c>
      <c r="E3566" s="38">
        <f t="shared" si="167"/>
        <v>-0.17917308000000001</v>
      </c>
      <c r="F3566" s="37" t="str">
        <f>VLOOKUP(L3566,Mapping!D:H,5,0)</f>
        <v>AUM</v>
      </c>
      <c r="G3566" t="s">
        <v>562</v>
      </c>
      <c r="H3566" t="s">
        <v>2786</v>
      </c>
      <c r="I3566" t="s">
        <v>2787</v>
      </c>
      <c r="J3566">
        <v>132000</v>
      </c>
      <c r="K3566" t="s">
        <v>575</v>
      </c>
      <c r="L3566">
        <v>132100</v>
      </c>
      <c r="M3566">
        <v>0</v>
      </c>
      <c r="N3566" t="s">
        <v>723</v>
      </c>
      <c r="O3566" t="s">
        <v>565</v>
      </c>
      <c r="P3566">
        <v>0</v>
      </c>
      <c r="Q3566">
        <v>0</v>
      </c>
      <c r="R3566">
        <v>-1791730.8</v>
      </c>
      <c r="S3566">
        <v>0</v>
      </c>
      <c r="T3566">
        <v>-1791730.8</v>
      </c>
      <c r="U3566">
        <v>0</v>
      </c>
      <c r="V3566">
        <v>0</v>
      </c>
      <c r="W3566">
        <v>0</v>
      </c>
      <c r="X3566">
        <v>-1791730.8</v>
      </c>
      <c r="Y3566">
        <v>0</v>
      </c>
      <c r="Z3566">
        <v>-1791730.8</v>
      </c>
      <c r="AA3566">
        <v>0</v>
      </c>
    </row>
    <row r="3567" spans="1:27" ht="15" customHeight="1" x14ac:dyDescent="0.25">
      <c r="A3567" s="37" t="str">
        <f t="shared" si="165"/>
        <v>LEMAAFIgnore</v>
      </c>
      <c r="B3567" s="37" t="str">
        <f>VLOOKUP(L3567,Mapping!D:F,3,0)</f>
        <v>Ignore</v>
      </c>
      <c r="C3567" s="37" t="str">
        <f>VLOOKUP(L3567,Mapping!D:G,4,0)</f>
        <v>Ignore</v>
      </c>
      <c r="D3567" s="38">
        <f t="shared" si="166"/>
        <v>-0.26393850000000002</v>
      </c>
      <c r="E3567" s="38">
        <f t="shared" si="167"/>
        <v>-0.26393850000000002</v>
      </c>
      <c r="F3567" s="37" t="str">
        <f>VLOOKUP(L3567,Mapping!D:H,5,0)</f>
        <v>AUM</v>
      </c>
      <c r="G3567" t="s">
        <v>562</v>
      </c>
      <c r="H3567" t="s">
        <v>2786</v>
      </c>
      <c r="I3567" t="s">
        <v>2787</v>
      </c>
      <c r="J3567">
        <v>132000</v>
      </c>
      <c r="K3567" t="s">
        <v>575</v>
      </c>
      <c r="L3567">
        <v>132121</v>
      </c>
      <c r="M3567">
        <v>0</v>
      </c>
      <c r="N3567" t="s">
        <v>576</v>
      </c>
      <c r="O3567" t="s">
        <v>565</v>
      </c>
      <c r="P3567">
        <v>0</v>
      </c>
      <c r="Q3567">
        <v>0</v>
      </c>
      <c r="R3567">
        <v>-2639385</v>
      </c>
      <c r="S3567">
        <v>0</v>
      </c>
      <c r="T3567">
        <v>-2639385</v>
      </c>
      <c r="U3567">
        <v>0</v>
      </c>
      <c r="V3567">
        <v>0</v>
      </c>
      <c r="W3567">
        <v>0</v>
      </c>
      <c r="X3567">
        <v>-2639385</v>
      </c>
      <c r="Y3567">
        <v>0</v>
      </c>
      <c r="Z3567">
        <v>-2639385</v>
      </c>
      <c r="AA3567">
        <v>0</v>
      </c>
    </row>
    <row r="3568" spans="1:27" ht="15" customHeight="1" x14ac:dyDescent="0.25">
      <c r="A3568" s="37" t="str">
        <f t="shared" si="165"/>
        <v>LEMAAFIgnore</v>
      </c>
      <c r="B3568" s="37" t="str">
        <f>VLOOKUP(L3568,Mapping!D:F,3,0)</f>
        <v>Ignore</v>
      </c>
      <c r="C3568" s="37" t="str">
        <f>VLOOKUP(L3568,Mapping!D:G,4,0)</f>
        <v>Ignore</v>
      </c>
      <c r="D3568" s="38">
        <f t="shared" si="166"/>
        <v>5.1786300000000003E-4</v>
      </c>
      <c r="E3568" s="38">
        <f t="shared" si="167"/>
        <v>5.1786300000000003E-4</v>
      </c>
      <c r="F3568" s="37" t="str">
        <f>VLOOKUP(L3568,Mapping!D:H,5,0)</f>
        <v>AUM</v>
      </c>
      <c r="G3568" t="s">
        <v>562</v>
      </c>
      <c r="H3568" t="s">
        <v>2786</v>
      </c>
      <c r="I3568" t="s">
        <v>2787</v>
      </c>
      <c r="J3568">
        <v>132000</v>
      </c>
      <c r="K3568" t="s">
        <v>575</v>
      </c>
      <c r="L3568">
        <v>132124</v>
      </c>
      <c r="M3568">
        <v>0</v>
      </c>
      <c r="N3568" t="s">
        <v>577</v>
      </c>
      <c r="O3568" t="s">
        <v>565</v>
      </c>
      <c r="P3568">
        <v>0</v>
      </c>
      <c r="Q3568">
        <v>0</v>
      </c>
      <c r="R3568">
        <v>0</v>
      </c>
      <c r="S3568">
        <v>5178.63</v>
      </c>
      <c r="T3568">
        <v>0</v>
      </c>
      <c r="U3568">
        <v>5178.63</v>
      </c>
      <c r="V3568">
        <v>0</v>
      </c>
      <c r="W3568">
        <v>0</v>
      </c>
      <c r="X3568">
        <v>0</v>
      </c>
      <c r="Y3568">
        <v>5178.63</v>
      </c>
      <c r="Z3568">
        <v>0</v>
      </c>
      <c r="AA3568">
        <v>5178.63</v>
      </c>
    </row>
    <row r="3569" spans="1:27" ht="15" customHeight="1" x14ac:dyDescent="0.25">
      <c r="A3569" s="37" t="str">
        <f t="shared" si="165"/>
        <v>LEMAAFIgnore</v>
      </c>
      <c r="B3569" s="37" t="str">
        <f>VLOOKUP(L3569,Mapping!D:F,3,0)</f>
        <v>Ignore</v>
      </c>
      <c r="C3569" s="37" t="str">
        <f>VLOOKUP(L3569,Mapping!D:G,4,0)</f>
        <v>Ignore</v>
      </c>
      <c r="D3569" s="38">
        <f t="shared" si="166"/>
        <v>-5.8199384E-2</v>
      </c>
      <c r="E3569" s="38">
        <f t="shared" si="167"/>
        <v>-5.8199384E-2</v>
      </c>
      <c r="F3569" s="37" t="str">
        <f>VLOOKUP(L3569,Mapping!D:H,5,0)</f>
        <v>AUM</v>
      </c>
      <c r="G3569" t="s">
        <v>562</v>
      </c>
      <c r="H3569" t="s">
        <v>2786</v>
      </c>
      <c r="I3569" t="s">
        <v>2787</v>
      </c>
      <c r="J3569">
        <v>140000</v>
      </c>
      <c r="K3569" t="s">
        <v>579</v>
      </c>
      <c r="L3569">
        <v>140500</v>
      </c>
      <c r="M3569">
        <v>0</v>
      </c>
      <c r="N3569" t="s">
        <v>584</v>
      </c>
      <c r="O3569" t="s">
        <v>565</v>
      </c>
      <c r="P3569">
        <v>0</v>
      </c>
      <c r="Q3569">
        <v>0</v>
      </c>
      <c r="R3569">
        <v>-581993.84</v>
      </c>
      <c r="S3569">
        <v>0</v>
      </c>
      <c r="T3569">
        <v>-581993.84</v>
      </c>
      <c r="U3569">
        <v>0</v>
      </c>
      <c r="V3569">
        <v>0</v>
      </c>
      <c r="W3569">
        <v>0</v>
      </c>
      <c r="X3569">
        <v>-581993.84</v>
      </c>
      <c r="Y3569">
        <v>0</v>
      </c>
      <c r="Z3569">
        <v>-581993.84</v>
      </c>
      <c r="AA3569">
        <v>0</v>
      </c>
    </row>
    <row r="3570" spans="1:27" ht="15" customHeight="1" x14ac:dyDescent="0.25">
      <c r="A3570" s="37" t="str">
        <f t="shared" si="165"/>
        <v>LEMAAFIgnore</v>
      </c>
      <c r="B3570" s="37" t="str">
        <f>VLOOKUP(L3570,Mapping!D:F,3,0)</f>
        <v>Ignore</v>
      </c>
      <c r="C3570" s="37" t="str">
        <f>VLOOKUP(L3570,Mapping!D:G,4,0)</f>
        <v>Ignore</v>
      </c>
      <c r="D3570" s="38">
        <f t="shared" si="166"/>
        <v>-0.92453698599999989</v>
      </c>
      <c r="E3570" s="38">
        <f t="shared" si="167"/>
        <v>-0.92453698599999989</v>
      </c>
      <c r="F3570" s="37" t="str">
        <f>VLOOKUP(L3570,Mapping!D:H,5,0)</f>
        <v>AUM</v>
      </c>
      <c r="G3570" t="s">
        <v>562</v>
      </c>
      <c r="H3570" t="s">
        <v>2786</v>
      </c>
      <c r="I3570" t="s">
        <v>2787</v>
      </c>
      <c r="J3570">
        <v>152000</v>
      </c>
      <c r="K3570" t="s">
        <v>585</v>
      </c>
      <c r="L3570">
        <v>152120</v>
      </c>
      <c r="M3570">
        <v>0</v>
      </c>
      <c r="N3570" t="s">
        <v>586</v>
      </c>
      <c r="O3570" t="s">
        <v>565</v>
      </c>
      <c r="P3570">
        <v>0</v>
      </c>
      <c r="Q3570">
        <v>0</v>
      </c>
      <c r="R3570">
        <v>-9245369.8599999994</v>
      </c>
      <c r="S3570">
        <v>0</v>
      </c>
      <c r="T3570">
        <v>-9245369.8599999994</v>
      </c>
      <c r="U3570">
        <v>0</v>
      </c>
      <c r="V3570">
        <v>0</v>
      </c>
      <c r="W3570">
        <v>0</v>
      </c>
      <c r="X3570">
        <v>-9245369.8599999994</v>
      </c>
      <c r="Y3570">
        <v>0</v>
      </c>
      <c r="Z3570">
        <v>-9245369.8599999994</v>
      </c>
      <c r="AA3570">
        <v>0</v>
      </c>
    </row>
    <row r="3571" spans="1:27" ht="15" customHeight="1" x14ac:dyDescent="0.25">
      <c r="A3571" s="37" t="str">
        <f t="shared" si="165"/>
        <v>LEMAAFIgnore</v>
      </c>
      <c r="B3571" s="37" t="str">
        <f>VLOOKUP(L3571,Mapping!D:F,3,0)</f>
        <v>Ignore</v>
      </c>
      <c r="C3571" s="37" t="str">
        <f>VLOOKUP(L3571,Mapping!D:G,4,0)</f>
        <v>Ignore</v>
      </c>
      <c r="D3571" s="38">
        <f t="shared" si="166"/>
        <v>-0.133627778</v>
      </c>
      <c r="E3571" s="38">
        <f t="shared" si="167"/>
        <v>-0.133627778</v>
      </c>
      <c r="F3571" s="37" t="str">
        <f>VLOOKUP(L3571,Mapping!D:H,5,0)</f>
        <v>AUM</v>
      </c>
      <c r="G3571" t="s">
        <v>562</v>
      </c>
      <c r="H3571" t="s">
        <v>2786</v>
      </c>
      <c r="I3571" t="s">
        <v>2787</v>
      </c>
      <c r="J3571">
        <v>152000</v>
      </c>
      <c r="K3571" t="s">
        <v>585</v>
      </c>
      <c r="L3571">
        <v>152130</v>
      </c>
      <c r="M3571">
        <v>0</v>
      </c>
      <c r="N3571" t="s">
        <v>587</v>
      </c>
      <c r="O3571" t="s">
        <v>565</v>
      </c>
      <c r="P3571">
        <v>0</v>
      </c>
      <c r="Q3571">
        <v>0</v>
      </c>
      <c r="R3571">
        <v>-1336277.78</v>
      </c>
      <c r="S3571">
        <v>0</v>
      </c>
      <c r="T3571">
        <v>-1336277.78</v>
      </c>
      <c r="U3571">
        <v>0</v>
      </c>
      <c r="V3571">
        <v>0</v>
      </c>
      <c r="W3571">
        <v>0</v>
      </c>
      <c r="X3571">
        <v>-1336277.78</v>
      </c>
      <c r="Y3571">
        <v>0</v>
      </c>
      <c r="Z3571">
        <v>-1336277.78</v>
      </c>
      <c r="AA3571">
        <v>0</v>
      </c>
    </row>
    <row r="3572" spans="1:27" ht="15" customHeight="1" x14ac:dyDescent="0.25">
      <c r="A3572" s="37" t="str">
        <f t="shared" si="165"/>
        <v>LEMAAFIgnore</v>
      </c>
      <c r="B3572" s="37" t="str">
        <f>VLOOKUP(L3572,Mapping!D:F,3,0)</f>
        <v>Ignore</v>
      </c>
      <c r="C3572" s="37" t="str">
        <f>VLOOKUP(L3572,Mapping!D:G,4,0)</f>
        <v>Ignore</v>
      </c>
      <c r="D3572" s="38">
        <f t="shared" si="166"/>
        <v>-2.1294963E-2</v>
      </c>
      <c r="E3572" s="38">
        <f t="shared" si="167"/>
        <v>-2.1294963E-2</v>
      </c>
      <c r="F3572" s="37" t="str">
        <f>VLOOKUP(L3572,Mapping!D:H,5,0)</f>
        <v>AUM</v>
      </c>
      <c r="G3572" t="s">
        <v>562</v>
      </c>
      <c r="H3572" t="s">
        <v>2786</v>
      </c>
      <c r="I3572" t="s">
        <v>2787</v>
      </c>
      <c r="J3572">
        <v>152000</v>
      </c>
      <c r="K3572" t="s">
        <v>585</v>
      </c>
      <c r="L3572">
        <v>152248</v>
      </c>
      <c r="M3572">
        <v>0</v>
      </c>
      <c r="N3572" t="s">
        <v>590</v>
      </c>
      <c r="O3572" t="s">
        <v>565</v>
      </c>
      <c r="P3572">
        <v>0</v>
      </c>
      <c r="Q3572">
        <v>0</v>
      </c>
      <c r="R3572">
        <v>-212949.63</v>
      </c>
      <c r="S3572">
        <v>0</v>
      </c>
      <c r="T3572">
        <v>-212949.63</v>
      </c>
      <c r="U3572">
        <v>0</v>
      </c>
      <c r="V3572">
        <v>0</v>
      </c>
      <c r="W3572">
        <v>0</v>
      </c>
      <c r="X3572">
        <v>-212949.63</v>
      </c>
      <c r="Y3572">
        <v>0</v>
      </c>
      <c r="Z3572">
        <v>-212949.63</v>
      </c>
      <c r="AA3572">
        <v>0</v>
      </c>
    </row>
    <row r="3573" spans="1:27" ht="15" customHeight="1" x14ac:dyDescent="0.25">
      <c r="A3573" s="37" t="str">
        <f t="shared" si="165"/>
        <v>LEMAAFIgnore</v>
      </c>
      <c r="B3573" s="37" t="str">
        <f>VLOOKUP(L3573,Mapping!D:F,3,0)</f>
        <v>Ignore</v>
      </c>
      <c r="C3573" s="37" t="str">
        <f>VLOOKUP(L3573,Mapping!D:G,4,0)</f>
        <v>Ignore</v>
      </c>
      <c r="D3573" s="38">
        <f t="shared" si="166"/>
        <v>-18.148812887000002</v>
      </c>
      <c r="E3573" s="38">
        <f t="shared" si="167"/>
        <v>-18.148812887000002</v>
      </c>
      <c r="F3573" s="37" t="str">
        <f>VLOOKUP(L3573,Mapping!D:H,5,0)</f>
        <v>AUM</v>
      </c>
      <c r="G3573" t="s">
        <v>562</v>
      </c>
      <c r="H3573" t="s">
        <v>2786</v>
      </c>
      <c r="I3573" t="s">
        <v>2787</v>
      </c>
      <c r="J3573">
        <v>160000</v>
      </c>
      <c r="K3573" t="s">
        <v>591</v>
      </c>
      <c r="L3573">
        <v>161100</v>
      </c>
      <c r="M3573">
        <v>0</v>
      </c>
      <c r="N3573" t="s">
        <v>725</v>
      </c>
      <c r="O3573" t="s">
        <v>565</v>
      </c>
      <c r="P3573">
        <v>0</v>
      </c>
      <c r="Q3573">
        <v>0</v>
      </c>
      <c r="R3573">
        <v>-181488128.87</v>
      </c>
      <c r="S3573">
        <v>0</v>
      </c>
      <c r="T3573">
        <v>-181488128.87</v>
      </c>
      <c r="U3573">
        <v>0</v>
      </c>
      <c r="V3573">
        <v>0</v>
      </c>
      <c r="W3573">
        <v>0</v>
      </c>
      <c r="X3573">
        <v>-181488128.87</v>
      </c>
      <c r="Y3573">
        <v>0</v>
      </c>
      <c r="Z3573">
        <v>-181488128.87</v>
      </c>
      <c r="AA3573">
        <v>0</v>
      </c>
    </row>
    <row r="3574" spans="1:27" ht="15" customHeight="1" x14ac:dyDescent="0.25">
      <c r="A3574" s="37" t="str">
        <f t="shared" si="165"/>
        <v>LEMAAFIgnore</v>
      </c>
      <c r="B3574" s="37" t="str">
        <f>VLOOKUP(L3574,Mapping!D:F,3,0)</f>
        <v>Ignore</v>
      </c>
      <c r="C3574" s="37" t="str">
        <f>VLOOKUP(L3574,Mapping!D:G,4,0)</f>
        <v>Ignore</v>
      </c>
      <c r="D3574" s="38">
        <f t="shared" si="166"/>
        <v>-2.8114090960000002</v>
      </c>
      <c r="E3574" s="38">
        <f t="shared" si="167"/>
        <v>-2.8114090960000002</v>
      </c>
      <c r="F3574" s="37" t="str">
        <f>VLOOKUP(L3574,Mapping!D:H,5,0)</f>
        <v>AUM</v>
      </c>
      <c r="G3574" t="s">
        <v>562</v>
      </c>
      <c r="H3574" t="s">
        <v>2786</v>
      </c>
      <c r="I3574" t="s">
        <v>2787</v>
      </c>
      <c r="J3574">
        <v>160000</v>
      </c>
      <c r="K3574" t="s">
        <v>591</v>
      </c>
      <c r="L3574">
        <v>161190</v>
      </c>
      <c r="M3574">
        <v>0</v>
      </c>
      <c r="N3574" t="s">
        <v>2286</v>
      </c>
      <c r="O3574" t="s">
        <v>565</v>
      </c>
      <c r="P3574">
        <v>0</v>
      </c>
      <c r="Q3574">
        <v>0</v>
      </c>
      <c r="R3574">
        <v>-28114090.960000001</v>
      </c>
      <c r="S3574">
        <v>0</v>
      </c>
      <c r="T3574">
        <v>-28114090.960000001</v>
      </c>
      <c r="U3574">
        <v>0</v>
      </c>
      <c r="V3574">
        <v>0</v>
      </c>
      <c r="W3574">
        <v>0</v>
      </c>
      <c r="X3574">
        <v>-28114090.960000001</v>
      </c>
      <c r="Y3574">
        <v>0</v>
      </c>
      <c r="Z3574">
        <v>-28114090.960000001</v>
      </c>
      <c r="AA3574">
        <v>0</v>
      </c>
    </row>
    <row r="3575" spans="1:27" ht="15" customHeight="1" x14ac:dyDescent="0.25">
      <c r="A3575" s="37" t="str">
        <f t="shared" si="165"/>
        <v>LEMAAFIgnore</v>
      </c>
      <c r="B3575" s="37" t="str">
        <f>VLOOKUP(L3575,Mapping!D:F,3,0)</f>
        <v>Ignore</v>
      </c>
      <c r="C3575" s="37" t="str">
        <f>VLOOKUP(L3575,Mapping!D:G,4,0)</f>
        <v>Ignore</v>
      </c>
      <c r="D3575" s="38">
        <f t="shared" si="166"/>
        <v>-0.44265500000000002</v>
      </c>
      <c r="E3575" s="38">
        <f t="shared" si="167"/>
        <v>-0.44265500000000002</v>
      </c>
      <c r="F3575" s="37" t="str">
        <f>VLOOKUP(L3575,Mapping!D:H,5,0)</f>
        <v>AUM</v>
      </c>
      <c r="G3575" t="s">
        <v>562</v>
      </c>
      <c r="H3575" t="s">
        <v>2786</v>
      </c>
      <c r="I3575" t="s">
        <v>2787</v>
      </c>
      <c r="J3575">
        <v>160000</v>
      </c>
      <c r="K3575" t="s">
        <v>591</v>
      </c>
      <c r="L3575">
        <v>162120</v>
      </c>
      <c r="M3575">
        <v>0</v>
      </c>
      <c r="N3575" t="s">
        <v>592</v>
      </c>
      <c r="O3575" t="s">
        <v>565</v>
      </c>
      <c r="P3575">
        <v>0</v>
      </c>
      <c r="Q3575">
        <v>0</v>
      </c>
      <c r="R3575">
        <v>-4426550</v>
      </c>
      <c r="S3575">
        <v>0</v>
      </c>
      <c r="T3575">
        <v>-4426550</v>
      </c>
      <c r="U3575">
        <v>0</v>
      </c>
      <c r="V3575">
        <v>0</v>
      </c>
      <c r="W3575">
        <v>0</v>
      </c>
      <c r="X3575">
        <v>-4426550</v>
      </c>
      <c r="Y3575">
        <v>0</v>
      </c>
      <c r="Z3575">
        <v>-4426550</v>
      </c>
      <c r="AA3575">
        <v>0</v>
      </c>
    </row>
    <row r="3576" spans="1:27" ht="15" customHeight="1" x14ac:dyDescent="0.25">
      <c r="A3576" s="37" t="str">
        <f t="shared" si="165"/>
        <v>LEMAAFIgnore</v>
      </c>
      <c r="B3576" s="37" t="str">
        <f>VLOOKUP(L3576,Mapping!D:F,3,0)</f>
        <v>Ignore</v>
      </c>
      <c r="C3576" s="37" t="str">
        <f>VLOOKUP(L3576,Mapping!D:G,4,0)</f>
        <v>Ignore</v>
      </c>
      <c r="D3576" s="38">
        <f t="shared" si="166"/>
        <v>-0.16139000000000001</v>
      </c>
      <c r="E3576" s="38">
        <f t="shared" si="167"/>
        <v>-0.16139000000000001</v>
      </c>
      <c r="F3576" s="37" t="str">
        <f>VLOOKUP(L3576,Mapping!D:H,5,0)</f>
        <v>AUM</v>
      </c>
      <c r="G3576" t="s">
        <v>562</v>
      </c>
      <c r="H3576" t="s">
        <v>2786</v>
      </c>
      <c r="I3576" t="s">
        <v>2787</v>
      </c>
      <c r="J3576">
        <v>160000</v>
      </c>
      <c r="K3576" t="s">
        <v>591</v>
      </c>
      <c r="L3576">
        <v>162130</v>
      </c>
      <c r="M3576">
        <v>0</v>
      </c>
      <c r="N3576" t="s">
        <v>593</v>
      </c>
      <c r="O3576" t="s">
        <v>565</v>
      </c>
      <c r="P3576">
        <v>0</v>
      </c>
      <c r="Q3576">
        <v>0</v>
      </c>
      <c r="R3576">
        <v>-1613900</v>
      </c>
      <c r="S3576">
        <v>0</v>
      </c>
      <c r="T3576">
        <v>-1613900</v>
      </c>
      <c r="U3576">
        <v>0</v>
      </c>
      <c r="V3576">
        <v>0</v>
      </c>
      <c r="W3576">
        <v>0</v>
      </c>
      <c r="X3576">
        <v>-1613900</v>
      </c>
      <c r="Y3576">
        <v>0</v>
      </c>
      <c r="Z3576">
        <v>-1613900</v>
      </c>
      <c r="AA3576">
        <v>0</v>
      </c>
    </row>
    <row r="3577" spans="1:27" ht="15" customHeight="1" x14ac:dyDescent="0.25">
      <c r="A3577" s="37" t="str">
        <f t="shared" si="165"/>
        <v>LEMAAFIgnore</v>
      </c>
      <c r="B3577" s="37" t="str">
        <f>VLOOKUP(L3577,Mapping!D:F,3,0)</f>
        <v>Ignore</v>
      </c>
      <c r="C3577" s="37" t="str">
        <f>VLOOKUP(L3577,Mapping!D:G,4,0)</f>
        <v>Ignore</v>
      </c>
      <c r="D3577" s="38">
        <f t="shared" si="166"/>
        <v>1.0261409999999999E-3</v>
      </c>
      <c r="E3577" s="38">
        <f t="shared" si="167"/>
        <v>1.0261409999999999E-3</v>
      </c>
      <c r="F3577" s="37" t="str">
        <f>VLOOKUP(L3577,Mapping!D:H,5,0)</f>
        <v>AUM</v>
      </c>
      <c r="G3577" t="s">
        <v>562</v>
      </c>
      <c r="H3577" t="s">
        <v>2786</v>
      </c>
      <c r="I3577" t="s">
        <v>2787</v>
      </c>
      <c r="J3577">
        <v>212000</v>
      </c>
      <c r="K3577" t="s">
        <v>595</v>
      </c>
      <c r="L3577">
        <v>210123</v>
      </c>
      <c r="M3577">
        <v>0</v>
      </c>
      <c r="N3577" t="s">
        <v>1191</v>
      </c>
      <c r="O3577" t="s">
        <v>565</v>
      </c>
      <c r="P3577">
        <v>0</v>
      </c>
      <c r="Q3577">
        <v>0</v>
      </c>
      <c r="R3577">
        <v>0</v>
      </c>
      <c r="S3577">
        <v>10261.41</v>
      </c>
      <c r="T3577">
        <v>0</v>
      </c>
      <c r="U3577">
        <v>10261.41</v>
      </c>
      <c r="V3577">
        <v>0</v>
      </c>
      <c r="W3577">
        <v>0</v>
      </c>
      <c r="X3577">
        <v>0</v>
      </c>
      <c r="Y3577">
        <v>10261.41</v>
      </c>
      <c r="Z3577">
        <v>0</v>
      </c>
      <c r="AA3577">
        <v>10261.41</v>
      </c>
    </row>
    <row r="3578" spans="1:27" ht="15" customHeight="1" x14ac:dyDescent="0.25">
      <c r="A3578" s="37" t="str">
        <f t="shared" si="165"/>
        <v>LEMAAFIgnore</v>
      </c>
      <c r="B3578" s="37" t="str">
        <f>VLOOKUP(L3578,Mapping!D:F,3,0)</f>
        <v>Ignore</v>
      </c>
      <c r="C3578" s="37" t="str">
        <f>VLOOKUP(L3578,Mapping!D:G,4,0)</f>
        <v>Ignore</v>
      </c>
      <c r="D3578" s="38">
        <f t="shared" si="166"/>
        <v>0.53927630900000001</v>
      </c>
      <c r="E3578" s="38">
        <f t="shared" si="167"/>
        <v>0.53927630900000001</v>
      </c>
      <c r="F3578" s="37" t="str">
        <f>VLOOKUP(L3578,Mapping!D:H,5,0)</f>
        <v>AUM</v>
      </c>
      <c r="G3578" t="s">
        <v>562</v>
      </c>
      <c r="H3578" t="s">
        <v>2786</v>
      </c>
      <c r="I3578" t="s">
        <v>2787</v>
      </c>
      <c r="J3578">
        <v>212000</v>
      </c>
      <c r="K3578" t="s">
        <v>595</v>
      </c>
      <c r="L3578">
        <v>211114</v>
      </c>
      <c r="M3578">
        <v>0</v>
      </c>
      <c r="N3578" t="s">
        <v>701</v>
      </c>
      <c r="O3578" t="s">
        <v>565</v>
      </c>
      <c r="P3578">
        <v>0</v>
      </c>
      <c r="Q3578">
        <v>0</v>
      </c>
      <c r="R3578">
        <v>0</v>
      </c>
      <c r="S3578">
        <v>5392763.0899999999</v>
      </c>
      <c r="T3578">
        <v>0</v>
      </c>
      <c r="U3578">
        <v>5392763.0899999999</v>
      </c>
      <c r="V3578">
        <v>0</v>
      </c>
      <c r="W3578">
        <v>0</v>
      </c>
      <c r="X3578">
        <v>0</v>
      </c>
      <c r="Y3578">
        <v>5392763.0899999999</v>
      </c>
      <c r="Z3578">
        <v>0</v>
      </c>
      <c r="AA3578">
        <v>5392763.0899999999</v>
      </c>
    </row>
    <row r="3579" spans="1:27" ht="15" customHeight="1" x14ac:dyDescent="0.25">
      <c r="A3579" s="37" t="str">
        <f t="shared" si="165"/>
        <v>LEMAAFIgnore</v>
      </c>
      <c r="B3579" s="37" t="str">
        <f>VLOOKUP(L3579,Mapping!D:F,3,0)</f>
        <v>Ignore</v>
      </c>
      <c r="C3579" s="37" t="str">
        <f>VLOOKUP(L3579,Mapping!D:G,4,0)</f>
        <v>Ignore</v>
      </c>
      <c r="D3579" s="38">
        <f t="shared" si="166"/>
        <v>8.781067E-3</v>
      </c>
      <c r="E3579" s="38">
        <f t="shared" si="167"/>
        <v>8.781067E-3</v>
      </c>
      <c r="F3579" s="37" t="str">
        <f>VLOOKUP(L3579,Mapping!D:H,5,0)</f>
        <v>AUM</v>
      </c>
      <c r="G3579" t="s">
        <v>562</v>
      </c>
      <c r="H3579" t="s">
        <v>2786</v>
      </c>
      <c r="I3579" t="s">
        <v>2787</v>
      </c>
      <c r="J3579">
        <v>212000</v>
      </c>
      <c r="K3579" t="s">
        <v>595</v>
      </c>
      <c r="L3579">
        <v>212101</v>
      </c>
      <c r="M3579">
        <v>0</v>
      </c>
      <c r="N3579" t="s">
        <v>598</v>
      </c>
      <c r="O3579" t="s">
        <v>565</v>
      </c>
      <c r="P3579">
        <v>0</v>
      </c>
      <c r="Q3579">
        <v>0</v>
      </c>
      <c r="R3579">
        <v>0</v>
      </c>
      <c r="S3579">
        <v>87810.67</v>
      </c>
      <c r="T3579">
        <v>0</v>
      </c>
      <c r="U3579">
        <v>87810.67</v>
      </c>
      <c r="V3579">
        <v>0</v>
      </c>
      <c r="W3579">
        <v>0</v>
      </c>
      <c r="X3579">
        <v>0</v>
      </c>
      <c r="Y3579">
        <v>87810.67</v>
      </c>
      <c r="Z3579">
        <v>0</v>
      </c>
      <c r="AA3579">
        <v>87810.67</v>
      </c>
    </row>
    <row r="3580" spans="1:27" ht="15" customHeight="1" x14ac:dyDescent="0.25">
      <c r="A3580" s="37" t="str">
        <f t="shared" si="165"/>
        <v>LEMAAFIgnore</v>
      </c>
      <c r="B3580" s="37" t="str">
        <f>VLOOKUP(L3580,Mapping!D:F,3,0)</f>
        <v>Ignore</v>
      </c>
      <c r="C3580" s="37" t="str">
        <f>VLOOKUP(L3580,Mapping!D:G,4,0)</f>
        <v>Ignore</v>
      </c>
      <c r="D3580" s="38">
        <f t="shared" si="166"/>
        <v>1.19443E-3</v>
      </c>
      <c r="E3580" s="38">
        <f t="shared" si="167"/>
        <v>1.19443E-3</v>
      </c>
      <c r="F3580" s="37" t="str">
        <f>VLOOKUP(L3580,Mapping!D:H,5,0)</f>
        <v>AUM</v>
      </c>
      <c r="G3580" t="s">
        <v>562</v>
      </c>
      <c r="H3580" t="s">
        <v>2786</v>
      </c>
      <c r="I3580" t="s">
        <v>2787</v>
      </c>
      <c r="J3580">
        <v>212000</v>
      </c>
      <c r="K3580" t="s">
        <v>595</v>
      </c>
      <c r="L3580">
        <v>212109</v>
      </c>
      <c r="M3580">
        <v>0</v>
      </c>
      <c r="N3580" t="s">
        <v>1291</v>
      </c>
      <c r="O3580" t="s">
        <v>565</v>
      </c>
      <c r="P3580">
        <v>0</v>
      </c>
      <c r="Q3580">
        <v>0</v>
      </c>
      <c r="R3580">
        <v>0</v>
      </c>
      <c r="S3580">
        <v>11944.3</v>
      </c>
      <c r="T3580">
        <v>0</v>
      </c>
      <c r="U3580">
        <v>11944.3</v>
      </c>
      <c r="V3580">
        <v>0</v>
      </c>
      <c r="W3580">
        <v>0</v>
      </c>
      <c r="X3580">
        <v>0</v>
      </c>
      <c r="Y3580">
        <v>11944.3</v>
      </c>
      <c r="Z3580">
        <v>0</v>
      </c>
      <c r="AA3580">
        <v>11944.3</v>
      </c>
    </row>
    <row r="3581" spans="1:27" ht="15" customHeight="1" x14ac:dyDescent="0.25">
      <c r="A3581" s="37" t="str">
        <f t="shared" si="165"/>
        <v>LEMAAFIgnore</v>
      </c>
      <c r="B3581" s="37" t="str">
        <f>VLOOKUP(L3581,Mapping!D:F,3,0)</f>
        <v>Ignore</v>
      </c>
      <c r="C3581" s="37" t="str">
        <f>VLOOKUP(L3581,Mapping!D:G,4,0)</f>
        <v>Ignore</v>
      </c>
      <c r="D3581" s="38">
        <f t="shared" si="166"/>
        <v>4.3928919999999998E-3</v>
      </c>
      <c r="E3581" s="38">
        <f t="shared" si="167"/>
        <v>4.3928919999999998E-3</v>
      </c>
      <c r="F3581" s="37" t="str">
        <f>VLOOKUP(L3581,Mapping!D:H,5,0)</f>
        <v>AUM</v>
      </c>
      <c r="G3581" t="s">
        <v>562</v>
      </c>
      <c r="H3581" t="s">
        <v>2786</v>
      </c>
      <c r="I3581" t="s">
        <v>2787</v>
      </c>
      <c r="J3581">
        <v>212000</v>
      </c>
      <c r="K3581" t="s">
        <v>595</v>
      </c>
      <c r="L3581">
        <v>212112</v>
      </c>
      <c r="M3581">
        <v>0</v>
      </c>
      <c r="N3581" t="s">
        <v>599</v>
      </c>
      <c r="O3581" t="s">
        <v>565</v>
      </c>
      <c r="P3581">
        <v>0</v>
      </c>
      <c r="Q3581">
        <v>0</v>
      </c>
      <c r="R3581">
        <v>0</v>
      </c>
      <c r="S3581">
        <v>43928.92</v>
      </c>
      <c r="T3581">
        <v>0</v>
      </c>
      <c r="U3581">
        <v>43928.92</v>
      </c>
      <c r="V3581">
        <v>0</v>
      </c>
      <c r="W3581">
        <v>0</v>
      </c>
      <c r="X3581">
        <v>0</v>
      </c>
      <c r="Y3581">
        <v>43928.92</v>
      </c>
      <c r="Z3581">
        <v>0</v>
      </c>
      <c r="AA3581">
        <v>43928.92</v>
      </c>
    </row>
    <row r="3582" spans="1:27" ht="15" customHeight="1" x14ac:dyDescent="0.25">
      <c r="A3582" s="37" t="str">
        <f t="shared" si="165"/>
        <v>LEMAAFIgnore</v>
      </c>
      <c r="B3582" s="37" t="str">
        <f>VLOOKUP(L3582,Mapping!D:F,3,0)</f>
        <v>Ignore</v>
      </c>
      <c r="C3582" s="37" t="str">
        <f>VLOOKUP(L3582,Mapping!D:G,4,0)</f>
        <v>Ignore</v>
      </c>
      <c r="D3582" s="38">
        <f t="shared" si="166"/>
        <v>4.3928919999999998E-3</v>
      </c>
      <c r="E3582" s="38">
        <f t="shared" si="167"/>
        <v>4.3928919999999998E-3</v>
      </c>
      <c r="F3582" s="37" t="str">
        <f>VLOOKUP(L3582,Mapping!D:H,5,0)</f>
        <v>AUM</v>
      </c>
      <c r="G3582" t="s">
        <v>562</v>
      </c>
      <c r="H3582" t="s">
        <v>2786</v>
      </c>
      <c r="I3582" t="s">
        <v>2787</v>
      </c>
      <c r="J3582">
        <v>212000</v>
      </c>
      <c r="K3582" t="s">
        <v>595</v>
      </c>
      <c r="L3582">
        <v>212113</v>
      </c>
      <c r="M3582">
        <v>0</v>
      </c>
      <c r="N3582" t="s">
        <v>600</v>
      </c>
      <c r="O3582" t="s">
        <v>565</v>
      </c>
      <c r="P3582">
        <v>0</v>
      </c>
      <c r="Q3582">
        <v>0</v>
      </c>
      <c r="R3582">
        <v>0</v>
      </c>
      <c r="S3582">
        <v>43928.92</v>
      </c>
      <c r="T3582">
        <v>0</v>
      </c>
      <c r="U3582">
        <v>43928.92</v>
      </c>
      <c r="V3582">
        <v>0</v>
      </c>
      <c r="W3582">
        <v>0</v>
      </c>
      <c r="X3582">
        <v>0</v>
      </c>
      <c r="Y3582">
        <v>43928.92</v>
      </c>
      <c r="Z3582">
        <v>0</v>
      </c>
      <c r="AA3582">
        <v>43928.92</v>
      </c>
    </row>
    <row r="3583" spans="1:27" ht="15" customHeight="1" x14ac:dyDescent="0.25">
      <c r="A3583" s="37" t="str">
        <f t="shared" si="165"/>
        <v>LEMAAFIgnore</v>
      </c>
      <c r="B3583" s="37" t="str">
        <f>VLOOKUP(L3583,Mapping!D:F,3,0)</f>
        <v>Ignore</v>
      </c>
      <c r="C3583" s="37" t="str">
        <f>VLOOKUP(L3583,Mapping!D:G,4,0)</f>
        <v>Ignore</v>
      </c>
      <c r="D3583" s="38">
        <f t="shared" si="166"/>
        <v>6.5563770000000004E-3</v>
      </c>
      <c r="E3583" s="38">
        <f t="shared" si="167"/>
        <v>6.5563770000000004E-3</v>
      </c>
      <c r="F3583" s="37" t="str">
        <f>VLOOKUP(L3583,Mapping!D:H,5,0)</f>
        <v>AUM</v>
      </c>
      <c r="G3583" t="s">
        <v>562</v>
      </c>
      <c r="H3583" t="s">
        <v>2786</v>
      </c>
      <c r="I3583" t="s">
        <v>2787</v>
      </c>
      <c r="J3583">
        <v>212000</v>
      </c>
      <c r="K3583" t="s">
        <v>595</v>
      </c>
      <c r="L3583">
        <v>212114</v>
      </c>
      <c r="M3583">
        <v>0</v>
      </c>
      <c r="N3583" t="s">
        <v>601</v>
      </c>
      <c r="O3583" t="s">
        <v>565</v>
      </c>
      <c r="P3583">
        <v>0</v>
      </c>
      <c r="Q3583">
        <v>0</v>
      </c>
      <c r="R3583">
        <v>0</v>
      </c>
      <c r="S3583">
        <v>65563.77</v>
      </c>
      <c r="T3583">
        <v>0</v>
      </c>
      <c r="U3583">
        <v>65563.77</v>
      </c>
      <c r="V3583">
        <v>0</v>
      </c>
      <c r="W3583">
        <v>0</v>
      </c>
      <c r="X3583">
        <v>0</v>
      </c>
      <c r="Y3583">
        <v>65563.77</v>
      </c>
      <c r="Z3583">
        <v>0</v>
      </c>
      <c r="AA3583">
        <v>65563.77</v>
      </c>
    </row>
    <row r="3584" spans="1:27" ht="15" customHeight="1" x14ac:dyDescent="0.25">
      <c r="A3584" s="37" t="str">
        <f t="shared" si="165"/>
        <v>LEMAAFIgnore</v>
      </c>
      <c r="B3584" s="37" t="str">
        <f>VLOOKUP(L3584,Mapping!D:F,3,0)</f>
        <v>Ignore</v>
      </c>
      <c r="C3584" s="37" t="str">
        <f>VLOOKUP(L3584,Mapping!D:G,4,0)</f>
        <v>Ignore</v>
      </c>
      <c r="D3584" s="38">
        <f t="shared" si="166"/>
        <v>5.6036468040000003</v>
      </c>
      <c r="E3584" s="38">
        <f t="shared" si="167"/>
        <v>5.6036468040000003</v>
      </c>
      <c r="F3584" s="37" t="str">
        <f>VLOOKUP(L3584,Mapping!D:H,5,0)</f>
        <v>AUM</v>
      </c>
      <c r="G3584" t="s">
        <v>562</v>
      </c>
      <c r="H3584" t="s">
        <v>2786</v>
      </c>
      <c r="I3584" t="s">
        <v>2787</v>
      </c>
      <c r="J3584">
        <v>212000</v>
      </c>
      <c r="K3584" t="s">
        <v>595</v>
      </c>
      <c r="L3584">
        <v>212121</v>
      </c>
      <c r="M3584">
        <v>0</v>
      </c>
      <c r="N3584" t="s">
        <v>602</v>
      </c>
      <c r="O3584" t="s">
        <v>565</v>
      </c>
      <c r="P3584">
        <v>0</v>
      </c>
      <c r="Q3584">
        <v>0</v>
      </c>
      <c r="R3584">
        <v>0</v>
      </c>
      <c r="S3584">
        <v>56036468.039999999</v>
      </c>
      <c r="T3584">
        <v>0</v>
      </c>
      <c r="U3584">
        <v>56036468.039999999</v>
      </c>
      <c r="V3584">
        <v>0</v>
      </c>
      <c r="W3584">
        <v>0</v>
      </c>
      <c r="X3584">
        <v>0</v>
      </c>
      <c r="Y3584">
        <v>56036468.039999999</v>
      </c>
      <c r="Z3584">
        <v>0</v>
      </c>
      <c r="AA3584">
        <v>56036468.039999999</v>
      </c>
    </row>
    <row r="3585" spans="1:27" ht="15" customHeight="1" x14ac:dyDescent="0.25">
      <c r="A3585" s="37" t="str">
        <f t="shared" si="165"/>
        <v>LEMAAFIgnore</v>
      </c>
      <c r="B3585" s="37" t="str">
        <f>VLOOKUP(L3585,Mapping!D:F,3,0)</f>
        <v>Ignore</v>
      </c>
      <c r="C3585" s="37" t="str">
        <f>VLOOKUP(L3585,Mapping!D:G,4,0)</f>
        <v>Ignore</v>
      </c>
      <c r="D3585" s="38">
        <f t="shared" si="166"/>
        <v>0.1</v>
      </c>
      <c r="E3585" s="38">
        <f t="shared" si="167"/>
        <v>0.1</v>
      </c>
      <c r="F3585" s="37" t="str">
        <f>VLOOKUP(L3585,Mapping!D:H,5,0)</f>
        <v>AUM</v>
      </c>
      <c r="G3585" t="s">
        <v>562</v>
      </c>
      <c r="H3585" t="s">
        <v>2786</v>
      </c>
      <c r="I3585" t="s">
        <v>2787</v>
      </c>
      <c r="J3585">
        <v>212000</v>
      </c>
      <c r="K3585" t="s">
        <v>595</v>
      </c>
      <c r="L3585">
        <v>212124</v>
      </c>
      <c r="M3585">
        <v>0</v>
      </c>
      <c r="N3585" t="s">
        <v>603</v>
      </c>
      <c r="O3585" t="s">
        <v>565</v>
      </c>
      <c r="P3585">
        <v>0</v>
      </c>
      <c r="Q3585">
        <v>0</v>
      </c>
      <c r="R3585">
        <v>0</v>
      </c>
      <c r="S3585">
        <v>1000000</v>
      </c>
      <c r="T3585">
        <v>0</v>
      </c>
      <c r="U3585">
        <v>1000000</v>
      </c>
      <c r="V3585">
        <v>0</v>
      </c>
      <c r="W3585">
        <v>0</v>
      </c>
      <c r="X3585">
        <v>0</v>
      </c>
      <c r="Y3585">
        <v>1000000</v>
      </c>
      <c r="Z3585">
        <v>0</v>
      </c>
      <c r="AA3585">
        <v>1000000</v>
      </c>
    </row>
    <row r="3586" spans="1:27" ht="15" customHeight="1" x14ac:dyDescent="0.25">
      <c r="A3586" s="37" t="str">
        <f t="shared" si="165"/>
        <v>LEMAAFIgnore</v>
      </c>
      <c r="B3586" s="37" t="str">
        <f>VLOOKUP(L3586,Mapping!D:F,3,0)</f>
        <v>Ignore</v>
      </c>
      <c r="C3586" s="37" t="str">
        <f>VLOOKUP(L3586,Mapping!D:G,4,0)</f>
        <v>Ignore</v>
      </c>
      <c r="D3586" s="38">
        <f t="shared" si="166"/>
        <v>4.3048659159999998</v>
      </c>
      <c r="E3586" s="38">
        <f t="shared" si="167"/>
        <v>4.3048659159999998</v>
      </c>
      <c r="F3586" s="37" t="str">
        <f>VLOOKUP(L3586,Mapping!D:H,5,0)</f>
        <v>AUM</v>
      </c>
      <c r="G3586" t="s">
        <v>562</v>
      </c>
      <c r="H3586" t="s">
        <v>2786</v>
      </c>
      <c r="I3586" t="s">
        <v>2787</v>
      </c>
      <c r="J3586">
        <v>212000</v>
      </c>
      <c r="K3586" t="s">
        <v>595</v>
      </c>
      <c r="L3586">
        <v>212150</v>
      </c>
      <c r="M3586">
        <v>0</v>
      </c>
      <c r="N3586" t="s">
        <v>821</v>
      </c>
      <c r="O3586" t="s">
        <v>565</v>
      </c>
      <c r="P3586">
        <v>0</v>
      </c>
      <c r="Q3586">
        <v>0</v>
      </c>
      <c r="R3586">
        <v>0</v>
      </c>
      <c r="S3586">
        <v>43048659.159999996</v>
      </c>
      <c r="T3586">
        <v>0</v>
      </c>
      <c r="U3586">
        <v>43048659.159999996</v>
      </c>
      <c r="V3586">
        <v>0</v>
      </c>
      <c r="W3586">
        <v>0</v>
      </c>
      <c r="X3586">
        <v>0</v>
      </c>
      <c r="Y3586">
        <v>43048659.159999996</v>
      </c>
      <c r="Z3586">
        <v>0</v>
      </c>
      <c r="AA3586">
        <v>43048659.159999996</v>
      </c>
    </row>
    <row r="3587" spans="1:27" ht="15" customHeight="1" x14ac:dyDescent="0.25">
      <c r="A3587" s="37" t="str">
        <f t="shared" si="165"/>
        <v>LEMAAFIgnore</v>
      </c>
      <c r="B3587" s="37" t="str">
        <f>VLOOKUP(L3587,Mapping!D:F,3,0)</f>
        <v>Ignore</v>
      </c>
      <c r="C3587" s="37" t="str">
        <f>VLOOKUP(L3587,Mapping!D:G,4,0)</f>
        <v>Ignore</v>
      </c>
      <c r="D3587" s="38">
        <f t="shared" si="166"/>
        <v>1.8880500000000001E-4</v>
      </c>
      <c r="E3587" s="38">
        <f t="shared" si="167"/>
        <v>1.8880500000000001E-4</v>
      </c>
      <c r="F3587" s="37" t="str">
        <f>VLOOKUP(L3587,Mapping!D:H,5,0)</f>
        <v>AUM</v>
      </c>
      <c r="G3587" t="s">
        <v>562</v>
      </c>
      <c r="H3587" t="s">
        <v>2786</v>
      </c>
      <c r="I3587" t="s">
        <v>2787</v>
      </c>
      <c r="J3587">
        <v>212000</v>
      </c>
      <c r="K3587" t="s">
        <v>595</v>
      </c>
      <c r="L3587">
        <v>212185</v>
      </c>
      <c r="M3587">
        <v>0</v>
      </c>
      <c r="N3587" t="s">
        <v>928</v>
      </c>
      <c r="O3587" t="s">
        <v>565</v>
      </c>
      <c r="P3587">
        <v>0</v>
      </c>
      <c r="Q3587">
        <v>0</v>
      </c>
      <c r="R3587">
        <v>0</v>
      </c>
      <c r="S3587">
        <v>1888.05</v>
      </c>
      <c r="T3587">
        <v>0</v>
      </c>
      <c r="U3587">
        <v>1888.05</v>
      </c>
      <c r="V3587">
        <v>0</v>
      </c>
      <c r="W3587">
        <v>0</v>
      </c>
      <c r="X3587">
        <v>0</v>
      </c>
      <c r="Y3587">
        <v>1888.05</v>
      </c>
      <c r="Z3587">
        <v>0</v>
      </c>
      <c r="AA3587">
        <v>1888.05</v>
      </c>
    </row>
    <row r="3588" spans="1:27" ht="15" customHeight="1" x14ac:dyDescent="0.25">
      <c r="A3588" s="37" t="str">
        <f t="shared" ref="A3588:A3651" si="168">H3588&amp;B3588</f>
        <v>LEMAAFIgnore</v>
      </c>
      <c r="B3588" s="37" t="str">
        <f>VLOOKUP(L3588,Mapping!D:F,3,0)</f>
        <v>Ignore</v>
      </c>
      <c r="C3588" s="37" t="str">
        <f>VLOOKUP(L3588,Mapping!D:G,4,0)</f>
        <v>Ignore</v>
      </c>
      <c r="D3588" s="38">
        <f t="shared" ref="D3588:D3651" si="169">(X3588+Y3588)/10000000</f>
        <v>1.2749734E-2</v>
      </c>
      <c r="E3588" s="38">
        <f t="shared" ref="E3588:E3651" si="170">(Z3588+AA3588)/10000000</f>
        <v>1.2749734E-2</v>
      </c>
      <c r="F3588" s="37" t="str">
        <f>VLOOKUP(L3588,Mapping!D:H,5,0)</f>
        <v>AUM</v>
      </c>
      <c r="G3588" t="s">
        <v>562</v>
      </c>
      <c r="H3588" t="s">
        <v>2786</v>
      </c>
      <c r="I3588" t="s">
        <v>2787</v>
      </c>
      <c r="J3588">
        <v>212000</v>
      </c>
      <c r="K3588" t="s">
        <v>595</v>
      </c>
      <c r="L3588">
        <v>212186</v>
      </c>
      <c r="M3588">
        <v>0</v>
      </c>
      <c r="N3588" t="s">
        <v>1377</v>
      </c>
      <c r="O3588" t="s">
        <v>565</v>
      </c>
      <c r="P3588">
        <v>0</v>
      </c>
      <c r="Q3588">
        <v>0</v>
      </c>
      <c r="R3588">
        <v>0</v>
      </c>
      <c r="S3588">
        <v>127497.34</v>
      </c>
      <c r="T3588">
        <v>0</v>
      </c>
      <c r="U3588">
        <v>127497.34</v>
      </c>
      <c r="V3588">
        <v>0</v>
      </c>
      <c r="W3588">
        <v>0</v>
      </c>
      <c r="X3588">
        <v>0</v>
      </c>
      <c r="Y3588">
        <v>127497.34</v>
      </c>
      <c r="Z3588">
        <v>0</v>
      </c>
      <c r="AA3588">
        <v>127497.34</v>
      </c>
    </row>
    <row r="3589" spans="1:27" ht="15" customHeight="1" x14ac:dyDescent="0.25">
      <c r="A3589" s="37" t="str">
        <f t="shared" si="168"/>
        <v>LEMAAFIgnore</v>
      </c>
      <c r="B3589" s="37" t="str">
        <f>VLOOKUP(L3589,Mapping!D:F,3,0)</f>
        <v>Ignore</v>
      </c>
      <c r="C3589" s="37" t="str">
        <f>VLOOKUP(L3589,Mapping!D:G,4,0)</f>
        <v>Ignore</v>
      </c>
      <c r="D3589" s="38">
        <f t="shared" si="169"/>
        <v>4.6913727000000002E-2</v>
      </c>
      <c r="E3589" s="38">
        <f t="shared" si="170"/>
        <v>4.6913727000000002E-2</v>
      </c>
      <c r="F3589" s="37" t="str">
        <f>VLOOKUP(L3589,Mapping!D:H,5,0)</f>
        <v>AUM</v>
      </c>
      <c r="G3589" t="s">
        <v>562</v>
      </c>
      <c r="H3589" t="s">
        <v>2786</v>
      </c>
      <c r="I3589" t="s">
        <v>2787</v>
      </c>
      <c r="J3589">
        <v>212000</v>
      </c>
      <c r="K3589" t="s">
        <v>595</v>
      </c>
      <c r="L3589">
        <v>212187</v>
      </c>
      <c r="M3589">
        <v>0</v>
      </c>
      <c r="N3589" t="s">
        <v>1023</v>
      </c>
      <c r="O3589" t="s">
        <v>565</v>
      </c>
      <c r="P3589">
        <v>0</v>
      </c>
      <c r="Q3589">
        <v>0</v>
      </c>
      <c r="R3589">
        <v>0</v>
      </c>
      <c r="S3589">
        <v>469137.27</v>
      </c>
      <c r="T3589">
        <v>0</v>
      </c>
      <c r="U3589">
        <v>469137.27</v>
      </c>
      <c r="V3589">
        <v>0</v>
      </c>
      <c r="W3589">
        <v>0</v>
      </c>
      <c r="X3589">
        <v>0</v>
      </c>
      <c r="Y3589">
        <v>469137.27</v>
      </c>
      <c r="Z3589">
        <v>0</v>
      </c>
      <c r="AA3589">
        <v>469137.27</v>
      </c>
    </row>
    <row r="3590" spans="1:27" ht="15" customHeight="1" x14ac:dyDescent="0.25">
      <c r="A3590" s="37" t="str">
        <f t="shared" si="168"/>
        <v>LEMAAFIgnore</v>
      </c>
      <c r="B3590" s="37" t="str">
        <f>VLOOKUP(L3590,Mapping!D:F,3,0)</f>
        <v>Ignore</v>
      </c>
      <c r="C3590" s="37" t="str">
        <f>VLOOKUP(L3590,Mapping!D:G,4,0)</f>
        <v>Ignore</v>
      </c>
      <c r="D3590" s="38">
        <f t="shared" si="169"/>
        <v>3.5799999999999997E-4</v>
      </c>
      <c r="E3590" s="38">
        <f t="shared" si="170"/>
        <v>3.5799999999999997E-4</v>
      </c>
      <c r="F3590" s="37" t="str">
        <f>VLOOKUP(L3590,Mapping!D:H,5,0)</f>
        <v>AUM</v>
      </c>
      <c r="G3590" t="s">
        <v>562</v>
      </c>
      <c r="H3590" t="s">
        <v>2786</v>
      </c>
      <c r="I3590" t="s">
        <v>2787</v>
      </c>
      <c r="J3590">
        <v>212000</v>
      </c>
      <c r="K3590" t="s">
        <v>595</v>
      </c>
      <c r="L3590">
        <v>212191</v>
      </c>
      <c r="M3590">
        <v>0</v>
      </c>
      <c r="N3590" t="s">
        <v>1193</v>
      </c>
      <c r="O3590" t="s">
        <v>565</v>
      </c>
      <c r="P3590">
        <v>0</v>
      </c>
      <c r="Q3590">
        <v>0</v>
      </c>
      <c r="R3590">
        <v>0</v>
      </c>
      <c r="S3590">
        <v>3580</v>
      </c>
      <c r="T3590">
        <v>0</v>
      </c>
      <c r="U3590">
        <v>3580</v>
      </c>
      <c r="V3590">
        <v>0</v>
      </c>
      <c r="W3590">
        <v>0</v>
      </c>
      <c r="X3590">
        <v>0</v>
      </c>
      <c r="Y3590">
        <v>3580</v>
      </c>
      <c r="Z3590">
        <v>0</v>
      </c>
      <c r="AA3590">
        <v>3580</v>
      </c>
    </row>
    <row r="3591" spans="1:27" ht="15" customHeight="1" x14ac:dyDescent="0.25">
      <c r="A3591" s="37" t="str">
        <f t="shared" si="168"/>
        <v>LEMAAFIgnore</v>
      </c>
      <c r="B3591" s="37" t="str">
        <f>VLOOKUP(L3591,Mapping!D:F,3,0)</f>
        <v>Ignore</v>
      </c>
      <c r="C3591" s="37" t="str">
        <f>VLOOKUP(L3591,Mapping!D:G,4,0)</f>
        <v>Ignore</v>
      </c>
      <c r="D3591" s="38">
        <f t="shared" si="169"/>
        <v>3.9328970000000003E-3</v>
      </c>
      <c r="E3591" s="38">
        <f t="shared" si="170"/>
        <v>3.9328970000000003E-3</v>
      </c>
      <c r="F3591" s="37" t="str">
        <f>VLOOKUP(L3591,Mapping!D:H,5,0)</f>
        <v>AUM</v>
      </c>
      <c r="G3591" t="s">
        <v>562</v>
      </c>
      <c r="H3591" t="s">
        <v>2786</v>
      </c>
      <c r="I3591" t="s">
        <v>2787</v>
      </c>
      <c r="J3591">
        <v>212000</v>
      </c>
      <c r="K3591" t="s">
        <v>595</v>
      </c>
      <c r="L3591">
        <v>212194</v>
      </c>
      <c r="M3591">
        <v>0</v>
      </c>
      <c r="N3591" t="s">
        <v>605</v>
      </c>
      <c r="O3591" t="s">
        <v>565</v>
      </c>
      <c r="P3591">
        <v>0</v>
      </c>
      <c r="Q3591">
        <v>0</v>
      </c>
      <c r="R3591">
        <v>0</v>
      </c>
      <c r="S3591">
        <v>39328.97</v>
      </c>
      <c r="T3591">
        <v>0</v>
      </c>
      <c r="U3591">
        <v>39328.97</v>
      </c>
      <c r="V3591">
        <v>0</v>
      </c>
      <c r="W3591">
        <v>0</v>
      </c>
      <c r="X3591">
        <v>0</v>
      </c>
      <c r="Y3591">
        <v>39328.97</v>
      </c>
      <c r="Z3591">
        <v>0</v>
      </c>
      <c r="AA3591">
        <v>39328.97</v>
      </c>
    </row>
    <row r="3592" spans="1:27" ht="15" customHeight="1" x14ac:dyDescent="0.25">
      <c r="A3592" s="37" t="str">
        <f t="shared" si="168"/>
        <v>LEMAAFIgnore</v>
      </c>
      <c r="B3592" s="37" t="str">
        <f>VLOOKUP(L3592,Mapping!D:F,3,0)</f>
        <v>Ignore</v>
      </c>
      <c r="C3592" s="37" t="str">
        <f>VLOOKUP(L3592,Mapping!D:G,4,0)</f>
        <v>Ignore</v>
      </c>
      <c r="D3592" s="38">
        <f t="shared" si="169"/>
        <v>1.8081999999999999E-4</v>
      </c>
      <c r="E3592" s="38">
        <f t="shared" si="170"/>
        <v>1.8081999999999999E-4</v>
      </c>
      <c r="F3592" s="37" t="str">
        <f>VLOOKUP(L3592,Mapping!D:H,5,0)</f>
        <v>AUM</v>
      </c>
      <c r="G3592" t="s">
        <v>562</v>
      </c>
      <c r="H3592" t="s">
        <v>2786</v>
      </c>
      <c r="I3592" t="s">
        <v>2787</v>
      </c>
      <c r="J3592">
        <v>212000</v>
      </c>
      <c r="K3592" t="s">
        <v>595</v>
      </c>
      <c r="L3592">
        <v>212195</v>
      </c>
      <c r="M3592">
        <v>0</v>
      </c>
      <c r="N3592" t="s">
        <v>2247</v>
      </c>
      <c r="O3592" t="s">
        <v>565</v>
      </c>
      <c r="P3592">
        <v>0</v>
      </c>
      <c r="Q3592">
        <v>0</v>
      </c>
      <c r="R3592">
        <v>0</v>
      </c>
      <c r="S3592">
        <v>1808.2</v>
      </c>
      <c r="T3592">
        <v>0</v>
      </c>
      <c r="U3592">
        <v>1808.2</v>
      </c>
      <c r="V3592">
        <v>0</v>
      </c>
      <c r="W3592">
        <v>0</v>
      </c>
      <c r="X3592">
        <v>0</v>
      </c>
      <c r="Y3592">
        <v>1808.2</v>
      </c>
      <c r="Z3592">
        <v>0</v>
      </c>
      <c r="AA3592">
        <v>1808.2</v>
      </c>
    </row>
    <row r="3593" spans="1:27" ht="15" customHeight="1" x14ac:dyDescent="0.25">
      <c r="A3593" s="37" t="str">
        <f t="shared" si="168"/>
        <v>LEMAAFIgnore</v>
      </c>
      <c r="B3593" s="37" t="str">
        <f>VLOOKUP(L3593,Mapping!D:F,3,0)</f>
        <v>Ignore</v>
      </c>
      <c r="C3593" s="37" t="str">
        <f>VLOOKUP(L3593,Mapping!D:G,4,0)</f>
        <v>Ignore</v>
      </c>
      <c r="D3593" s="38">
        <f t="shared" si="169"/>
        <v>8.2720899999999997E-4</v>
      </c>
      <c r="E3593" s="38">
        <f t="shared" si="170"/>
        <v>8.2720899999999997E-4</v>
      </c>
      <c r="F3593" s="37" t="str">
        <f>VLOOKUP(L3593,Mapping!D:H,5,0)</f>
        <v>AUM</v>
      </c>
      <c r="G3593" t="s">
        <v>562</v>
      </c>
      <c r="H3593" t="s">
        <v>2786</v>
      </c>
      <c r="I3593" t="s">
        <v>2787</v>
      </c>
      <c r="J3593">
        <v>212000</v>
      </c>
      <c r="K3593" t="s">
        <v>595</v>
      </c>
      <c r="L3593">
        <v>212197</v>
      </c>
      <c r="M3593">
        <v>0</v>
      </c>
      <c r="N3593" t="s">
        <v>856</v>
      </c>
      <c r="O3593" t="s">
        <v>565</v>
      </c>
      <c r="P3593">
        <v>0</v>
      </c>
      <c r="Q3593">
        <v>0</v>
      </c>
      <c r="R3593">
        <v>0</v>
      </c>
      <c r="S3593">
        <v>8272.09</v>
      </c>
      <c r="T3593">
        <v>0</v>
      </c>
      <c r="U3593">
        <v>8272.09</v>
      </c>
      <c r="V3593">
        <v>0</v>
      </c>
      <c r="W3593">
        <v>0</v>
      </c>
      <c r="X3593">
        <v>0</v>
      </c>
      <c r="Y3593">
        <v>8272.09</v>
      </c>
      <c r="Z3593">
        <v>0</v>
      </c>
      <c r="AA3593">
        <v>8272.09</v>
      </c>
    </row>
    <row r="3594" spans="1:27" ht="15" customHeight="1" x14ac:dyDescent="0.25">
      <c r="A3594" s="37" t="str">
        <f t="shared" si="168"/>
        <v>LEMAAFIgnore</v>
      </c>
      <c r="B3594" s="37" t="str">
        <f>VLOOKUP(L3594,Mapping!D:F,3,0)</f>
        <v>Ignore</v>
      </c>
      <c r="C3594" s="37" t="str">
        <f>VLOOKUP(L3594,Mapping!D:G,4,0)</f>
        <v>Ignore</v>
      </c>
      <c r="D3594" s="38">
        <f t="shared" si="169"/>
        <v>8.8102927999999997E-2</v>
      </c>
      <c r="E3594" s="38">
        <f t="shared" si="170"/>
        <v>8.8102927999999997E-2</v>
      </c>
      <c r="F3594" s="37" t="str">
        <f>VLOOKUP(L3594,Mapping!D:H,5,0)</f>
        <v>AUM</v>
      </c>
      <c r="G3594" t="s">
        <v>562</v>
      </c>
      <c r="H3594" t="s">
        <v>2786</v>
      </c>
      <c r="I3594" t="s">
        <v>2787</v>
      </c>
      <c r="J3594">
        <v>212000</v>
      </c>
      <c r="K3594" t="s">
        <v>595</v>
      </c>
      <c r="L3594">
        <v>212220</v>
      </c>
      <c r="M3594">
        <v>0</v>
      </c>
      <c r="N3594" t="s">
        <v>606</v>
      </c>
      <c r="O3594" t="s">
        <v>565</v>
      </c>
      <c r="P3594">
        <v>0</v>
      </c>
      <c r="Q3594">
        <v>0</v>
      </c>
      <c r="R3594">
        <v>0</v>
      </c>
      <c r="S3594">
        <v>881029.28</v>
      </c>
      <c r="T3594">
        <v>0</v>
      </c>
      <c r="U3594">
        <v>881029.28</v>
      </c>
      <c r="V3594">
        <v>0</v>
      </c>
      <c r="W3594">
        <v>0</v>
      </c>
      <c r="X3594">
        <v>0</v>
      </c>
      <c r="Y3594">
        <v>881029.28</v>
      </c>
      <c r="Z3594">
        <v>0</v>
      </c>
      <c r="AA3594">
        <v>881029.28</v>
      </c>
    </row>
    <row r="3595" spans="1:27" ht="15" customHeight="1" x14ac:dyDescent="0.25">
      <c r="A3595" s="37" t="str">
        <f t="shared" si="168"/>
        <v>LEMAAFIgnore</v>
      </c>
      <c r="B3595" s="37" t="str">
        <f>VLOOKUP(L3595,Mapping!D:F,3,0)</f>
        <v>Ignore</v>
      </c>
      <c r="C3595" s="37" t="str">
        <f>VLOOKUP(L3595,Mapping!D:G,4,0)</f>
        <v>Ignore</v>
      </c>
      <c r="D3595" s="38">
        <f t="shared" si="169"/>
        <v>-8.3810244999999992E-2</v>
      </c>
      <c r="E3595" s="38">
        <f t="shared" si="170"/>
        <v>-8.3810244999999992E-2</v>
      </c>
      <c r="F3595" s="37" t="str">
        <f>VLOOKUP(L3595,Mapping!D:H,5,0)</f>
        <v>AUM</v>
      </c>
      <c r="G3595" t="s">
        <v>562</v>
      </c>
      <c r="H3595" t="s">
        <v>2786</v>
      </c>
      <c r="I3595" t="s">
        <v>2787</v>
      </c>
      <c r="J3595">
        <v>212000</v>
      </c>
      <c r="K3595" t="s">
        <v>595</v>
      </c>
      <c r="L3595">
        <v>212223</v>
      </c>
      <c r="M3595">
        <v>0</v>
      </c>
      <c r="N3595" t="s">
        <v>607</v>
      </c>
      <c r="O3595" t="s">
        <v>565</v>
      </c>
      <c r="P3595">
        <v>0</v>
      </c>
      <c r="Q3595">
        <v>0</v>
      </c>
      <c r="R3595">
        <v>-838102.45</v>
      </c>
      <c r="S3595">
        <v>0</v>
      </c>
      <c r="T3595">
        <v>-838102.45</v>
      </c>
      <c r="U3595">
        <v>0</v>
      </c>
      <c r="V3595">
        <v>0</v>
      </c>
      <c r="W3595">
        <v>0</v>
      </c>
      <c r="X3595">
        <v>-838102.45</v>
      </c>
      <c r="Y3595">
        <v>0</v>
      </c>
      <c r="Z3595">
        <v>-838102.45</v>
      </c>
      <c r="AA3595">
        <v>0</v>
      </c>
    </row>
    <row r="3596" spans="1:27" ht="15" customHeight="1" x14ac:dyDescent="0.25">
      <c r="A3596" s="37" t="str">
        <f t="shared" si="168"/>
        <v>LEMAAFIgnore</v>
      </c>
      <c r="B3596" s="37" t="str">
        <f>VLOOKUP(L3596,Mapping!D:F,3,0)</f>
        <v>Ignore</v>
      </c>
      <c r="C3596" s="37" t="str">
        <f>VLOOKUP(L3596,Mapping!D:G,4,0)</f>
        <v>Ignore</v>
      </c>
      <c r="D3596" s="38">
        <f t="shared" si="169"/>
        <v>1.1491200000000001E-4</v>
      </c>
      <c r="E3596" s="38">
        <f t="shared" si="170"/>
        <v>1.1491200000000001E-4</v>
      </c>
      <c r="F3596" s="37" t="str">
        <f>VLOOKUP(L3596,Mapping!D:H,5,0)</f>
        <v>AUM</v>
      </c>
      <c r="G3596" t="s">
        <v>562</v>
      </c>
      <c r="H3596" t="s">
        <v>2786</v>
      </c>
      <c r="I3596" t="s">
        <v>2787</v>
      </c>
      <c r="J3596">
        <v>212000</v>
      </c>
      <c r="K3596" t="s">
        <v>595</v>
      </c>
      <c r="L3596">
        <v>212231</v>
      </c>
      <c r="M3596">
        <v>0</v>
      </c>
      <c r="N3596" t="s">
        <v>824</v>
      </c>
      <c r="O3596" t="s">
        <v>565</v>
      </c>
      <c r="P3596">
        <v>0</v>
      </c>
      <c r="Q3596">
        <v>0</v>
      </c>
      <c r="R3596">
        <v>0</v>
      </c>
      <c r="S3596">
        <v>1149.1200000000001</v>
      </c>
      <c r="T3596">
        <v>0</v>
      </c>
      <c r="U3596">
        <v>1149.1200000000001</v>
      </c>
      <c r="V3596">
        <v>0</v>
      </c>
      <c r="W3596">
        <v>0</v>
      </c>
      <c r="X3596">
        <v>0</v>
      </c>
      <c r="Y3596">
        <v>1149.1200000000001</v>
      </c>
      <c r="Z3596">
        <v>0</v>
      </c>
      <c r="AA3596">
        <v>1149.1200000000001</v>
      </c>
    </row>
    <row r="3597" spans="1:27" ht="15" customHeight="1" x14ac:dyDescent="0.25">
      <c r="A3597" s="37" t="str">
        <f t="shared" si="168"/>
        <v>LEMAAFIgnore</v>
      </c>
      <c r="B3597" s="37" t="str">
        <f>VLOOKUP(L3597,Mapping!D:F,3,0)</f>
        <v>Ignore</v>
      </c>
      <c r="C3597" s="37" t="str">
        <f>VLOOKUP(L3597,Mapping!D:G,4,0)</f>
        <v>Ignore</v>
      </c>
      <c r="D3597" s="38">
        <f t="shared" si="169"/>
        <v>9.9999999999999995E-8</v>
      </c>
      <c r="E3597" s="38">
        <f t="shared" si="170"/>
        <v>9.9999999999999995E-8</v>
      </c>
      <c r="F3597" s="37" t="str">
        <f>VLOOKUP(L3597,Mapping!D:H,5,0)</f>
        <v>AUM</v>
      </c>
      <c r="G3597" t="s">
        <v>562</v>
      </c>
      <c r="H3597" t="s">
        <v>2786</v>
      </c>
      <c r="I3597" t="s">
        <v>2787</v>
      </c>
      <c r="J3597">
        <v>212000</v>
      </c>
      <c r="K3597" t="s">
        <v>595</v>
      </c>
      <c r="L3597">
        <v>212233</v>
      </c>
      <c r="M3597">
        <v>0</v>
      </c>
      <c r="N3597" t="s">
        <v>608</v>
      </c>
      <c r="O3597" t="s">
        <v>565</v>
      </c>
      <c r="P3597">
        <v>0</v>
      </c>
      <c r="Q3597">
        <v>0</v>
      </c>
      <c r="R3597">
        <v>0</v>
      </c>
      <c r="S3597">
        <v>1</v>
      </c>
      <c r="T3597">
        <v>0</v>
      </c>
      <c r="U3597">
        <v>1</v>
      </c>
      <c r="V3597">
        <v>0</v>
      </c>
      <c r="W3597">
        <v>0</v>
      </c>
      <c r="X3597">
        <v>0</v>
      </c>
      <c r="Y3597">
        <v>1</v>
      </c>
      <c r="Z3597">
        <v>0</v>
      </c>
      <c r="AA3597">
        <v>1</v>
      </c>
    </row>
    <row r="3598" spans="1:27" ht="15" customHeight="1" x14ac:dyDescent="0.25">
      <c r="A3598" s="37" t="str">
        <f t="shared" si="168"/>
        <v>LEMAAFIgnore</v>
      </c>
      <c r="B3598" s="37" t="str">
        <f>VLOOKUP(L3598,Mapping!D:F,3,0)</f>
        <v>Ignore</v>
      </c>
      <c r="C3598" s="37" t="str">
        <f>VLOOKUP(L3598,Mapping!D:G,4,0)</f>
        <v>Ignore</v>
      </c>
      <c r="D3598" s="38">
        <f t="shared" si="169"/>
        <v>4.0340700000000007E-3</v>
      </c>
      <c r="E3598" s="38">
        <f t="shared" si="170"/>
        <v>4.0340700000000007E-3</v>
      </c>
      <c r="F3598" s="37" t="str">
        <f>VLOOKUP(L3598,Mapping!D:H,5,0)</f>
        <v>AUM</v>
      </c>
      <c r="G3598" t="s">
        <v>562</v>
      </c>
      <c r="H3598" t="s">
        <v>2786</v>
      </c>
      <c r="I3598" t="s">
        <v>2787</v>
      </c>
      <c r="J3598">
        <v>212000</v>
      </c>
      <c r="K3598" t="s">
        <v>595</v>
      </c>
      <c r="L3598">
        <v>212240</v>
      </c>
      <c r="M3598">
        <v>0</v>
      </c>
      <c r="N3598" t="s">
        <v>609</v>
      </c>
      <c r="O3598" t="s">
        <v>565</v>
      </c>
      <c r="P3598">
        <v>0</v>
      </c>
      <c r="Q3598">
        <v>0</v>
      </c>
      <c r="R3598">
        <v>0</v>
      </c>
      <c r="S3598">
        <v>40340.700000000004</v>
      </c>
      <c r="T3598">
        <v>0</v>
      </c>
      <c r="U3598">
        <v>40340.700000000004</v>
      </c>
      <c r="V3598">
        <v>0</v>
      </c>
      <c r="W3598">
        <v>0</v>
      </c>
      <c r="X3598">
        <v>0</v>
      </c>
      <c r="Y3598">
        <v>40340.700000000004</v>
      </c>
      <c r="Z3598">
        <v>0</v>
      </c>
      <c r="AA3598">
        <v>40340.700000000004</v>
      </c>
    </row>
    <row r="3599" spans="1:27" ht="15" customHeight="1" x14ac:dyDescent="0.25">
      <c r="A3599" s="37" t="str">
        <f t="shared" si="168"/>
        <v>LEMAAFIgnore</v>
      </c>
      <c r="B3599" s="37" t="str">
        <f>VLOOKUP(L3599,Mapping!D:F,3,0)</f>
        <v>Ignore</v>
      </c>
      <c r="C3599" s="37" t="str">
        <f>VLOOKUP(L3599,Mapping!D:G,4,0)</f>
        <v>Ignore</v>
      </c>
      <c r="D3599" s="38">
        <f t="shared" si="169"/>
        <v>4.0995699999999996E-4</v>
      </c>
      <c r="E3599" s="38">
        <f t="shared" si="170"/>
        <v>4.0995699999999996E-4</v>
      </c>
      <c r="F3599" s="37" t="str">
        <f>VLOOKUP(L3599,Mapping!D:H,5,0)</f>
        <v>AUM</v>
      </c>
      <c r="G3599" t="s">
        <v>562</v>
      </c>
      <c r="H3599" t="s">
        <v>2786</v>
      </c>
      <c r="I3599" t="s">
        <v>2787</v>
      </c>
      <c r="J3599">
        <v>212000</v>
      </c>
      <c r="K3599" t="s">
        <v>595</v>
      </c>
      <c r="L3599">
        <v>212252</v>
      </c>
      <c r="M3599">
        <v>0</v>
      </c>
      <c r="N3599" t="s">
        <v>611</v>
      </c>
      <c r="O3599" t="s">
        <v>565</v>
      </c>
      <c r="P3599">
        <v>0</v>
      </c>
      <c r="Q3599">
        <v>0</v>
      </c>
      <c r="R3599">
        <v>0</v>
      </c>
      <c r="S3599">
        <v>4099.57</v>
      </c>
      <c r="T3599">
        <v>0</v>
      </c>
      <c r="U3599">
        <v>4099.57</v>
      </c>
      <c r="V3599">
        <v>0</v>
      </c>
      <c r="W3599">
        <v>0</v>
      </c>
      <c r="X3599">
        <v>0</v>
      </c>
      <c r="Y3599">
        <v>4099.57</v>
      </c>
      <c r="Z3599">
        <v>0</v>
      </c>
      <c r="AA3599">
        <v>4099.57</v>
      </c>
    </row>
    <row r="3600" spans="1:27" ht="15" customHeight="1" x14ac:dyDescent="0.25">
      <c r="A3600" s="37" t="str">
        <f t="shared" si="168"/>
        <v>LEMAAFIgnore</v>
      </c>
      <c r="B3600" s="37" t="str">
        <f>VLOOKUP(L3600,Mapping!D:F,3,0)</f>
        <v>Ignore</v>
      </c>
      <c r="C3600" s="37" t="str">
        <f>VLOOKUP(L3600,Mapping!D:G,4,0)</f>
        <v>Ignore</v>
      </c>
      <c r="D3600" s="38">
        <f t="shared" si="169"/>
        <v>0.12687152199999999</v>
      </c>
      <c r="E3600" s="38">
        <f t="shared" si="170"/>
        <v>0.12687152199999999</v>
      </c>
      <c r="F3600" s="37" t="str">
        <f>VLOOKUP(L3600,Mapping!D:H,5,0)</f>
        <v>AUM</v>
      </c>
      <c r="G3600" t="s">
        <v>562</v>
      </c>
      <c r="H3600" t="s">
        <v>2786</v>
      </c>
      <c r="I3600" t="s">
        <v>2787</v>
      </c>
      <c r="J3600">
        <v>212000</v>
      </c>
      <c r="K3600" t="s">
        <v>595</v>
      </c>
      <c r="L3600">
        <v>212255</v>
      </c>
      <c r="M3600">
        <v>0</v>
      </c>
      <c r="N3600" t="s">
        <v>612</v>
      </c>
      <c r="O3600" t="s">
        <v>565</v>
      </c>
      <c r="P3600">
        <v>0</v>
      </c>
      <c r="Q3600">
        <v>0</v>
      </c>
      <c r="R3600">
        <v>0</v>
      </c>
      <c r="S3600">
        <v>1268715.22</v>
      </c>
      <c r="T3600">
        <v>0</v>
      </c>
      <c r="U3600">
        <v>1268715.22</v>
      </c>
      <c r="V3600">
        <v>0</v>
      </c>
      <c r="W3600">
        <v>0</v>
      </c>
      <c r="X3600">
        <v>0</v>
      </c>
      <c r="Y3600">
        <v>1268715.22</v>
      </c>
      <c r="Z3600">
        <v>0</v>
      </c>
      <c r="AA3600">
        <v>1268715.22</v>
      </c>
    </row>
    <row r="3601" spans="1:27" ht="15" customHeight="1" x14ac:dyDescent="0.25">
      <c r="A3601" s="37" t="str">
        <f t="shared" si="168"/>
        <v>LEMAAFIgnore</v>
      </c>
      <c r="B3601" s="37" t="str">
        <f>VLOOKUP(L3601,Mapping!D:F,3,0)</f>
        <v>Ignore</v>
      </c>
      <c r="C3601" s="37" t="str">
        <f>VLOOKUP(L3601,Mapping!D:G,4,0)</f>
        <v>Ignore</v>
      </c>
      <c r="D3601" s="38">
        <f t="shared" si="169"/>
        <v>3.1664919999999999E-3</v>
      </c>
      <c r="E3601" s="38">
        <f t="shared" si="170"/>
        <v>3.1664919999999999E-3</v>
      </c>
      <c r="F3601" s="37" t="str">
        <f>VLOOKUP(L3601,Mapping!D:H,5,0)</f>
        <v>AUM</v>
      </c>
      <c r="G3601" t="s">
        <v>562</v>
      </c>
      <c r="H3601" t="s">
        <v>2786</v>
      </c>
      <c r="I3601" t="s">
        <v>2787</v>
      </c>
      <c r="J3601">
        <v>212000</v>
      </c>
      <c r="K3601" t="s">
        <v>595</v>
      </c>
      <c r="L3601">
        <v>212271</v>
      </c>
      <c r="M3601">
        <v>0</v>
      </c>
      <c r="N3601" t="s">
        <v>614</v>
      </c>
      <c r="O3601" t="s">
        <v>565</v>
      </c>
      <c r="P3601">
        <v>0</v>
      </c>
      <c r="Q3601">
        <v>0</v>
      </c>
      <c r="R3601">
        <v>0</v>
      </c>
      <c r="S3601">
        <v>31664.92</v>
      </c>
      <c r="T3601">
        <v>0</v>
      </c>
      <c r="U3601">
        <v>31664.92</v>
      </c>
      <c r="V3601">
        <v>0</v>
      </c>
      <c r="W3601">
        <v>0</v>
      </c>
      <c r="X3601">
        <v>0</v>
      </c>
      <c r="Y3601">
        <v>31664.92</v>
      </c>
      <c r="Z3601">
        <v>0</v>
      </c>
      <c r="AA3601">
        <v>31664.92</v>
      </c>
    </row>
    <row r="3602" spans="1:27" ht="15" customHeight="1" x14ac:dyDescent="0.25">
      <c r="A3602" s="37" t="str">
        <f t="shared" si="168"/>
        <v>LEMAAFIgnore</v>
      </c>
      <c r="B3602" s="37" t="str">
        <f>VLOOKUP(L3602,Mapping!D:F,3,0)</f>
        <v>Ignore</v>
      </c>
      <c r="C3602" s="37" t="str">
        <f>VLOOKUP(L3602,Mapping!D:G,4,0)</f>
        <v>Ignore</v>
      </c>
      <c r="D3602" s="38">
        <f t="shared" si="169"/>
        <v>3.1664919999999999E-3</v>
      </c>
      <c r="E3602" s="38">
        <f t="shared" si="170"/>
        <v>3.1664919999999999E-3</v>
      </c>
      <c r="F3602" s="37" t="str">
        <f>VLOOKUP(L3602,Mapping!D:H,5,0)</f>
        <v>AUM</v>
      </c>
      <c r="G3602" t="s">
        <v>562</v>
      </c>
      <c r="H3602" t="s">
        <v>2786</v>
      </c>
      <c r="I3602" t="s">
        <v>2787</v>
      </c>
      <c r="J3602">
        <v>212000</v>
      </c>
      <c r="K3602" t="s">
        <v>595</v>
      </c>
      <c r="L3602">
        <v>212272</v>
      </c>
      <c r="M3602">
        <v>0</v>
      </c>
      <c r="N3602" t="s">
        <v>615</v>
      </c>
      <c r="O3602" t="s">
        <v>565</v>
      </c>
      <c r="P3602">
        <v>0</v>
      </c>
      <c r="Q3602">
        <v>0</v>
      </c>
      <c r="R3602">
        <v>0</v>
      </c>
      <c r="S3602">
        <v>31664.92</v>
      </c>
      <c r="T3602">
        <v>0</v>
      </c>
      <c r="U3602">
        <v>31664.92</v>
      </c>
      <c r="V3602">
        <v>0</v>
      </c>
      <c r="W3602">
        <v>0</v>
      </c>
      <c r="X3602">
        <v>0</v>
      </c>
      <c r="Y3602">
        <v>31664.92</v>
      </c>
      <c r="Z3602">
        <v>0</v>
      </c>
      <c r="AA3602">
        <v>31664.92</v>
      </c>
    </row>
    <row r="3603" spans="1:27" ht="15" customHeight="1" x14ac:dyDescent="0.25">
      <c r="A3603" s="37" t="str">
        <f t="shared" si="168"/>
        <v>LEMAAFIgnore</v>
      </c>
      <c r="B3603" s="37" t="str">
        <f>VLOOKUP(L3603,Mapping!D:F,3,0)</f>
        <v>Ignore</v>
      </c>
      <c r="C3603" s="37" t="str">
        <f>VLOOKUP(L3603,Mapping!D:G,4,0)</f>
        <v>Ignore</v>
      </c>
      <c r="D3603" s="38">
        <f t="shared" si="169"/>
        <v>1.08E-3</v>
      </c>
      <c r="E3603" s="38">
        <f t="shared" si="170"/>
        <v>1.08E-3</v>
      </c>
      <c r="F3603" s="37" t="str">
        <f>VLOOKUP(L3603,Mapping!D:H,5,0)</f>
        <v>AUM</v>
      </c>
      <c r="G3603" t="s">
        <v>562</v>
      </c>
      <c r="H3603" t="s">
        <v>2786</v>
      </c>
      <c r="I3603" t="s">
        <v>2787</v>
      </c>
      <c r="J3603">
        <v>212000</v>
      </c>
      <c r="K3603" t="s">
        <v>595</v>
      </c>
      <c r="L3603">
        <v>212427</v>
      </c>
      <c r="M3603">
        <v>0</v>
      </c>
      <c r="N3603" t="s">
        <v>682</v>
      </c>
      <c r="O3603" t="s">
        <v>565</v>
      </c>
      <c r="P3603">
        <v>0</v>
      </c>
      <c r="Q3603">
        <v>0</v>
      </c>
      <c r="R3603">
        <v>0</v>
      </c>
      <c r="S3603">
        <v>10800</v>
      </c>
      <c r="T3603">
        <v>0</v>
      </c>
      <c r="U3603">
        <v>10800</v>
      </c>
      <c r="V3603">
        <v>0</v>
      </c>
      <c r="W3603">
        <v>0</v>
      </c>
      <c r="X3603">
        <v>0</v>
      </c>
      <c r="Y3603">
        <v>10800</v>
      </c>
      <c r="Z3603">
        <v>0</v>
      </c>
      <c r="AA3603">
        <v>10800</v>
      </c>
    </row>
    <row r="3604" spans="1:27" ht="15" customHeight="1" x14ac:dyDescent="0.25">
      <c r="A3604" s="37" t="str">
        <f t="shared" si="168"/>
        <v>LEMAAFIgnore</v>
      </c>
      <c r="B3604" s="37" t="str">
        <f>VLOOKUP(L3604,Mapping!D:F,3,0)</f>
        <v>Ignore</v>
      </c>
      <c r="C3604" s="37" t="str">
        <f>VLOOKUP(L3604,Mapping!D:G,4,0)</f>
        <v>Ignore</v>
      </c>
      <c r="D3604" s="38">
        <f t="shared" si="169"/>
        <v>4.0340700000000007E-3</v>
      </c>
      <c r="E3604" s="38">
        <f t="shared" si="170"/>
        <v>4.0340700000000007E-3</v>
      </c>
      <c r="F3604" s="37" t="str">
        <f>VLOOKUP(L3604,Mapping!D:H,5,0)</f>
        <v>AUM</v>
      </c>
      <c r="G3604" t="s">
        <v>562</v>
      </c>
      <c r="H3604" t="s">
        <v>2786</v>
      </c>
      <c r="I3604" t="s">
        <v>2787</v>
      </c>
      <c r="J3604">
        <v>212000</v>
      </c>
      <c r="K3604" t="s">
        <v>595</v>
      </c>
      <c r="L3604">
        <v>213166</v>
      </c>
      <c r="M3604">
        <v>0</v>
      </c>
      <c r="N3604" t="s">
        <v>616</v>
      </c>
      <c r="O3604" t="s">
        <v>565</v>
      </c>
      <c r="P3604">
        <v>0</v>
      </c>
      <c r="Q3604">
        <v>0</v>
      </c>
      <c r="R3604">
        <v>0</v>
      </c>
      <c r="S3604">
        <v>40340.700000000004</v>
      </c>
      <c r="T3604">
        <v>0</v>
      </c>
      <c r="U3604">
        <v>40340.700000000004</v>
      </c>
      <c r="V3604">
        <v>0</v>
      </c>
      <c r="W3604">
        <v>0</v>
      </c>
      <c r="X3604">
        <v>0</v>
      </c>
      <c r="Y3604">
        <v>40340.700000000004</v>
      </c>
      <c r="Z3604">
        <v>0</v>
      </c>
      <c r="AA3604">
        <v>40340.700000000004</v>
      </c>
    </row>
    <row r="3605" spans="1:27" ht="15" customHeight="1" x14ac:dyDescent="0.25">
      <c r="A3605" s="37" t="str">
        <f t="shared" si="168"/>
        <v>LEMAAFIgnore</v>
      </c>
      <c r="B3605" s="37" t="str">
        <f>VLOOKUP(L3605,Mapping!D:F,3,0)</f>
        <v>Ignore</v>
      </c>
      <c r="C3605" s="37" t="str">
        <f>VLOOKUP(L3605,Mapping!D:G,4,0)</f>
        <v>Ignore</v>
      </c>
      <c r="D3605" s="38">
        <f t="shared" si="169"/>
        <v>4.3843959999999996E-3</v>
      </c>
      <c r="E3605" s="38">
        <f t="shared" si="170"/>
        <v>4.3843959999999996E-3</v>
      </c>
      <c r="F3605" s="37" t="str">
        <f>VLOOKUP(L3605,Mapping!D:H,5,0)</f>
        <v>AUM</v>
      </c>
      <c r="G3605" t="s">
        <v>562</v>
      </c>
      <c r="H3605" t="s">
        <v>2786</v>
      </c>
      <c r="I3605" t="s">
        <v>2787</v>
      </c>
      <c r="J3605">
        <v>212000</v>
      </c>
      <c r="K3605" t="s">
        <v>595</v>
      </c>
      <c r="L3605">
        <v>214100</v>
      </c>
      <c r="M3605">
        <v>0</v>
      </c>
      <c r="N3605" t="s">
        <v>858</v>
      </c>
      <c r="O3605" t="s">
        <v>565</v>
      </c>
      <c r="P3605">
        <v>0</v>
      </c>
      <c r="Q3605">
        <v>0</v>
      </c>
      <c r="R3605">
        <v>0</v>
      </c>
      <c r="S3605">
        <v>43843.96</v>
      </c>
      <c r="T3605">
        <v>0</v>
      </c>
      <c r="U3605">
        <v>43843.96</v>
      </c>
      <c r="V3605">
        <v>0</v>
      </c>
      <c r="W3605">
        <v>0</v>
      </c>
      <c r="X3605">
        <v>0</v>
      </c>
      <c r="Y3605">
        <v>43843.96</v>
      </c>
      <c r="Z3605">
        <v>0</v>
      </c>
      <c r="AA3605">
        <v>43843.96</v>
      </c>
    </row>
    <row r="3606" spans="1:27" ht="15" customHeight="1" x14ac:dyDescent="0.25">
      <c r="A3606" s="37" t="str">
        <f t="shared" si="168"/>
        <v>LEMAAFIgnore</v>
      </c>
      <c r="B3606" s="37" t="str">
        <f>VLOOKUP(L3606,Mapping!D:F,3,0)</f>
        <v>Ignore</v>
      </c>
      <c r="C3606" s="37" t="str">
        <f>VLOOKUP(L3606,Mapping!D:G,4,0)</f>
        <v>Ignore</v>
      </c>
      <c r="D3606" s="38">
        <f t="shared" si="169"/>
        <v>3.1664716000000002E-2</v>
      </c>
      <c r="E3606" s="38">
        <f t="shared" si="170"/>
        <v>3.1664716000000002E-2</v>
      </c>
      <c r="F3606" s="37" t="str">
        <f>VLOOKUP(L3606,Mapping!D:H,5,0)</f>
        <v>AUM</v>
      </c>
      <c r="G3606" t="s">
        <v>562</v>
      </c>
      <c r="H3606" t="s">
        <v>2786</v>
      </c>
      <c r="I3606" t="s">
        <v>2787</v>
      </c>
      <c r="J3606">
        <v>213000</v>
      </c>
      <c r="K3606" t="s">
        <v>617</v>
      </c>
      <c r="L3606">
        <v>213500</v>
      </c>
      <c r="M3606">
        <v>0</v>
      </c>
      <c r="N3606" t="s">
        <v>618</v>
      </c>
      <c r="O3606" t="s">
        <v>565</v>
      </c>
      <c r="P3606">
        <v>0</v>
      </c>
      <c r="Q3606">
        <v>0</v>
      </c>
      <c r="R3606">
        <v>0</v>
      </c>
      <c r="S3606">
        <v>316647.16000000003</v>
      </c>
      <c r="T3606">
        <v>0</v>
      </c>
      <c r="U3606">
        <v>316647.16000000003</v>
      </c>
      <c r="V3606">
        <v>0</v>
      </c>
      <c r="W3606">
        <v>0</v>
      </c>
      <c r="X3606">
        <v>0</v>
      </c>
      <c r="Y3606">
        <v>316647.16000000003</v>
      </c>
      <c r="Z3606">
        <v>0</v>
      </c>
      <c r="AA3606">
        <v>316647.16000000003</v>
      </c>
    </row>
    <row r="3607" spans="1:27" ht="15" customHeight="1" x14ac:dyDescent="0.25">
      <c r="A3607" s="37" t="str">
        <f t="shared" si="168"/>
        <v>LEMAAFIgnore</v>
      </c>
      <c r="B3607" s="37" t="str">
        <f>VLOOKUP(L3607,Mapping!D:F,3,0)</f>
        <v>Ignore</v>
      </c>
      <c r="C3607" s="37" t="str">
        <f>VLOOKUP(L3607,Mapping!D:G,4,0)</f>
        <v>Ignore</v>
      </c>
      <c r="D3607" s="38">
        <f t="shared" si="169"/>
        <v>5.7936039999999999E-3</v>
      </c>
      <c r="E3607" s="38">
        <f t="shared" si="170"/>
        <v>5.7936039999999999E-3</v>
      </c>
      <c r="F3607" s="37" t="str">
        <f>VLOOKUP(L3607,Mapping!D:H,5,0)</f>
        <v>AUM</v>
      </c>
      <c r="G3607" t="s">
        <v>562</v>
      </c>
      <c r="H3607" t="s">
        <v>2786</v>
      </c>
      <c r="I3607" t="s">
        <v>2787</v>
      </c>
      <c r="J3607">
        <v>220000</v>
      </c>
      <c r="K3607" t="s">
        <v>619</v>
      </c>
      <c r="L3607">
        <v>210125</v>
      </c>
      <c r="M3607">
        <v>0</v>
      </c>
      <c r="N3607" t="s">
        <v>1283</v>
      </c>
      <c r="O3607" t="s">
        <v>565</v>
      </c>
      <c r="P3607">
        <v>0</v>
      </c>
      <c r="Q3607">
        <v>0</v>
      </c>
      <c r="R3607">
        <v>0</v>
      </c>
      <c r="S3607">
        <v>57936.04</v>
      </c>
      <c r="T3607">
        <v>0</v>
      </c>
      <c r="U3607">
        <v>57936.04</v>
      </c>
      <c r="V3607">
        <v>0</v>
      </c>
      <c r="W3607">
        <v>0</v>
      </c>
      <c r="X3607">
        <v>0</v>
      </c>
      <c r="Y3607">
        <v>57936.04</v>
      </c>
      <c r="Z3607">
        <v>0</v>
      </c>
      <c r="AA3607">
        <v>57936.04</v>
      </c>
    </row>
    <row r="3608" spans="1:27" ht="15" customHeight="1" x14ac:dyDescent="0.25">
      <c r="A3608" s="37" t="str">
        <f t="shared" si="168"/>
        <v>LEMAAF1.2</v>
      </c>
      <c r="B3608" s="37">
        <f>VLOOKUP(L3608,Mapping!D:F,3,0)</f>
        <v>1.2</v>
      </c>
      <c r="C3608" s="37" t="str">
        <f>VLOOKUP(L3608,Mapping!D:G,4,0)</f>
        <v>Ignore</v>
      </c>
      <c r="D3608" s="38">
        <f t="shared" si="169"/>
        <v>477.11611149399994</v>
      </c>
      <c r="E3608" s="38">
        <f t="shared" si="170"/>
        <v>477.11611149399994</v>
      </c>
      <c r="F3608" s="37">
        <f>VLOOKUP(L3608,Mapping!D:H,5,0)</f>
        <v>0</v>
      </c>
      <c r="G3608" t="s">
        <v>562</v>
      </c>
      <c r="H3608" t="s">
        <v>2786</v>
      </c>
      <c r="I3608" t="s">
        <v>2787</v>
      </c>
      <c r="J3608">
        <v>301000</v>
      </c>
      <c r="K3608" t="s">
        <v>624</v>
      </c>
      <c r="L3608">
        <v>310000</v>
      </c>
      <c r="M3608">
        <v>0</v>
      </c>
      <c r="N3608" t="s">
        <v>625</v>
      </c>
      <c r="O3608" t="s">
        <v>565</v>
      </c>
      <c r="P3608">
        <v>0</v>
      </c>
      <c r="Q3608">
        <v>0</v>
      </c>
      <c r="R3608">
        <v>0</v>
      </c>
      <c r="S3608">
        <v>4771161114.9399996</v>
      </c>
      <c r="T3608">
        <v>0</v>
      </c>
      <c r="U3608">
        <v>4771161114.9399996</v>
      </c>
      <c r="V3608">
        <v>0</v>
      </c>
      <c r="W3608">
        <v>0</v>
      </c>
      <c r="X3608">
        <v>0</v>
      </c>
      <c r="Y3608">
        <v>4771161114.9399996</v>
      </c>
      <c r="Z3608">
        <v>0</v>
      </c>
      <c r="AA3608">
        <v>4771161114.9399996</v>
      </c>
    </row>
    <row r="3609" spans="1:27" ht="15" customHeight="1" x14ac:dyDescent="0.25">
      <c r="A3609" s="37" t="str">
        <f t="shared" si="168"/>
        <v>LEMAAFIgnore</v>
      </c>
      <c r="B3609" s="37" t="str">
        <f>VLOOKUP(L3609,Mapping!D:F,3,0)</f>
        <v>Ignore</v>
      </c>
      <c r="C3609" s="37" t="str">
        <f>VLOOKUP(L3609,Mapping!D:G,4,0)</f>
        <v>Ignore</v>
      </c>
      <c r="D3609" s="38">
        <f t="shared" si="169"/>
        <v>0.55444939199999999</v>
      </c>
      <c r="E3609" s="38">
        <f t="shared" si="170"/>
        <v>0.55444939199999999</v>
      </c>
      <c r="F3609" s="37">
        <f>VLOOKUP(L3609,Mapping!D:H,5,0)</f>
        <v>0</v>
      </c>
      <c r="G3609" t="s">
        <v>562</v>
      </c>
      <c r="H3609" t="s">
        <v>2786</v>
      </c>
      <c r="I3609" t="s">
        <v>2787</v>
      </c>
      <c r="J3609">
        <v>303000</v>
      </c>
      <c r="K3609" t="s">
        <v>626</v>
      </c>
      <c r="L3609">
        <v>303201</v>
      </c>
      <c r="M3609">
        <v>0</v>
      </c>
      <c r="N3609" t="s">
        <v>627</v>
      </c>
      <c r="O3609" t="s">
        <v>565</v>
      </c>
      <c r="P3609">
        <v>0</v>
      </c>
      <c r="Q3609">
        <v>0</v>
      </c>
      <c r="R3609">
        <v>0</v>
      </c>
      <c r="S3609">
        <v>5544493.9199999999</v>
      </c>
      <c r="T3609">
        <v>0</v>
      </c>
      <c r="U3609">
        <v>5544493.9199999999</v>
      </c>
      <c r="V3609">
        <v>0</v>
      </c>
      <c r="W3609">
        <v>0</v>
      </c>
      <c r="X3609">
        <v>0</v>
      </c>
      <c r="Y3609">
        <v>5544493.9199999999</v>
      </c>
      <c r="Z3609">
        <v>0</v>
      </c>
      <c r="AA3609">
        <v>5544493.9199999999</v>
      </c>
    </row>
    <row r="3610" spans="1:27" ht="15" customHeight="1" x14ac:dyDescent="0.25">
      <c r="A3610" s="37" t="str">
        <f t="shared" si="168"/>
        <v>LEMAAFIgnore</v>
      </c>
      <c r="B3610" s="37" t="str">
        <f>VLOOKUP(L3610,Mapping!D:F,3,0)</f>
        <v>Ignore</v>
      </c>
      <c r="C3610" s="37" t="str">
        <f>VLOOKUP(L3610,Mapping!D:G,4,0)</f>
        <v>Ignore</v>
      </c>
      <c r="D3610" s="38">
        <f t="shared" si="169"/>
        <v>-7.4987399999999998E-4</v>
      </c>
      <c r="E3610" s="38">
        <f t="shared" si="170"/>
        <v>-7.4987399999999998E-4</v>
      </c>
      <c r="F3610" s="37">
        <f>VLOOKUP(L3610,Mapping!D:H,5,0)</f>
        <v>0</v>
      </c>
      <c r="G3610" t="s">
        <v>562</v>
      </c>
      <c r="H3610" t="s">
        <v>2786</v>
      </c>
      <c r="I3610" t="s">
        <v>2787</v>
      </c>
      <c r="J3610">
        <v>303000</v>
      </c>
      <c r="K3610" t="s">
        <v>626</v>
      </c>
      <c r="L3610">
        <v>303202</v>
      </c>
      <c r="M3610">
        <v>0</v>
      </c>
      <c r="N3610" t="s">
        <v>628</v>
      </c>
      <c r="O3610" t="s">
        <v>565</v>
      </c>
      <c r="P3610">
        <v>0</v>
      </c>
      <c r="Q3610">
        <v>0</v>
      </c>
      <c r="R3610">
        <v>-7498.74</v>
      </c>
      <c r="S3610">
        <v>0</v>
      </c>
      <c r="T3610">
        <v>-7498.74</v>
      </c>
      <c r="U3610">
        <v>0</v>
      </c>
      <c r="V3610">
        <v>0</v>
      </c>
      <c r="W3610">
        <v>0</v>
      </c>
      <c r="X3610">
        <v>-7498.74</v>
      </c>
      <c r="Y3610">
        <v>0</v>
      </c>
      <c r="Z3610">
        <v>-7498.74</v>
      </c>
      <c r="AA3610">
        <v>0</v>
      </c>
    </row>
    <row r="3611" spans="1:27" ht="15" customHeight="1" x14ac:dyDescent="0.25">
      <c r="A3611" s="37" t="str">
        <f t="shared" si="168"/>
        <v>LEMAAFIgnore</v>
      </c>
      <c r="B3611" s="37" t="str">
        <f>VLOOKUP(L3611,Mapping!D:F,3,0)</f>
        <v>Ignore</v>
      </c>
      <c r="C3611" s="37" t="str">
        <f>VLOOKUP(L3611,Mapping!D:G,4,0)</f>
        <v>Ignore</v>
      </c>
      <c r="D3611" s="38">
        <f t="shared" si="169"/>
        <v>-0.22900825099999997</v>
      </c>
      <c r="E3611" s="38">
        <f t="shared" si="170"/>
        <v>-0.22900825099999997</v>
      </c>
      <c r="F3611" s="37">
        <f>VLOOKUP(L3611,Mapping!D:H,5,0)</f>
        <v>0</v>
      </c>
      <c r="G3611" t="s">
        <v>562</v>
      </c>
      <c r="H3611" t="s">
        <v>2786</v>
      </c>
      <c r="I3611" t="s">
        <v>2787</v>
      </c>
      <c r="J3611">
        <v>303000</v>
      </c>
      <c r="K3611" t="s">
        <v>626</v>
      </c>
      <c r="L3611">
        <v>303245</v>
      </c>
      <c r="M3611">
        <v>0</v>
      </c>
      <c r="N3611" t="s">
        <v>629</v>
      </c>
      <c r="O3611" t="s">
        <v>565</v>
      </c>
      <c r="P3611">
        <v>0</v>
      </c>
      <c r="Q3611">
        <v>0</v>
      </c>
      <c r="R3611">
        <v>-2290082.5099999998</v>
      </c>
      <c r="S3611">
        <v>0</v>
      </c>
      <c r="T3611">
        <v>-2290082.5099999998</v>
      </c>
      <c r="U3611">
        <v>0</v>
      </c>
      <c r="V3611">
        <v>0</v>
      </c>
      <c r="W3611">
        <v>0</v>
      </c>
      <c r="X3611">
        <v>-2290082.5099999998</v>
      </c>
      <c r="Y3611">
        <v>0</v>
      </c>
      <c r="Z3611">
        <v>-2290082.5099999998</v>
      </c>
      <c r="AA3611">
        <v>0</v>
      </c>
    </row>
    <row r="3612" spans="1:27" ht="15" customHeight="1" x14ac:dyDescent="0.25">
      <c r="A3612" s="37" t="str">
        <f t="shared" si="168"/>
        <v>LEMAAFIgnore</v>
      </c>
      <c r="B3612" s="37" t="str">
        <f>VLOOKUP(L3612,Mapping!D:F,3,0)</f>
        <v>Ignore</v>
      </c>
      <c r="C3612" s="37" t="str">
        <f>VLOOKUP(L3612,Mapping!D:G,4,0)</f>
        <v>Ignore</v>
      </c>
      <c r="D3612" s="38">
        <f t="shared" si="169"/>
        <v>7.8739300000000006E-4</v>
      </c>
      <c r="E3612" s="38">
        <f t="shared" si="170"/>
        <v>7.8739300000000006E-4</v>
      </c>
      <c r="F3612" s="37">
        <f>VLOOKUP(L3612,Mapping!D:H,5,0)</f>
        <v>0</v>
      </c>
      <c r="G3612" t="s">
        <v>562</v>
      </c>
      <c r="H3612" t="s">
        <v>2786</v>
      </c>
      <c r="I3612" t="s">
        <v>2787</v>
      </c>
      <c r="J3612">
        <v>303000</v>
      </c>
      <c r="K3612" t="s">
        <v>626</v>
      </c>
      <c r="L3612">
        <v>303246</v>
      </c>
      <c r="M3612">
        <v>0</v>
      </c>
      <c r="N3612" t="s">
        <v>630</v>
      </c>
      <c r="O3612" t="s">
        <v>565</v>
      </c>
      <c r="P3612">
        <v>0</v>
      </c>
      <c r="Q3612">
        <v>0</v>
      </c>
      <c r="R3612">
        <v>0</v>
      </c>
      <c r="S3612">
        <v>7873.93</v>
      </c>
      <c r="T3612">
        <v>0</v>
      </c>
      <c r="U3612">
        <v>7873.93</v>
      </c>
      <c r="V3612">
        <v>0</v>
      </c>
      <c r="W3612">
        <v>0</v>
      </c>
      <c r="X3612">
        <v>0</v>
      </c>
      <c r="Y3612">
        <v>7873.93</v>
      </c>
      <c r="Z3612">
        <v>0</v>
      </c>
      <c r="AA3612">
        <v>7873.93</v>
      </c>
    </row>
    <row r="3613" spans="1:27" ht="15" customHeight="1" x14ac:dyDescent="0.25">
      <c r="A3613" s="37" t="str">
        <f t="shared" si="168"/>
        <v>LEMAAF5.3</v>
      </c>
      <c r="B3613" s="37">
        <f>VLOOKUP(L3613,Mapping!D:F,3,0)</f>
        <v>5.3</v>
      </c>
      <c r="C3613" s="37" t="str">
        <f>VLOOKUP(L3613,Mapping!D:G,4,0)</f>
        <v>Ignore</v>
      </c>
      <c r="D3613" s="38">
        <f t="shared" si="169"/>
        <v>0.50583740899999996</v>
      </c>
      <c r="E3613" s="38">
        <f t="shared" si="170"/>
        <v>0.50583740899999996</v>
      </c>
      <c r="F3613" s="37">
        <f>VLOOKUP(L3613,Mapping!D:H,5,0)</f>
        <v>0</v>
      </c>
      <c r="G3613" t="s">
        <v>562</v>
      </c>
      <c r="H3613" t="s">
        <v>2786</v>
      </c>
      <c r="I3613" t="s">
        <v>2787</v>
      </c>
      <c r="J3613">
        <v>410000</v>
      </c>
      <c r="K3613" t="s">
        <v>637</v>
      </c>
      <c r="L3613">
        <v>411100</v>
      </c>
      <c r="M3613">
        <v>0</v>
      </c>
      <c r="N3613" t="s">
        <v>694</v>
      </c>
      <c r="O3613" t="s">
        <v>565</v>
      </c>
      <c r="P3613">
        <v>0</v>
      </c>
      <c r="Q3613">
        <v>0</v>
      </c>
      <c r="R3613">
        <v>0</v>
      </c>
      <c r="S3613">
        <v>5058374.09</v>
      </c>
      <c r="T3613">
        <v>0</v>
      </c>
      <c r="U3613">
        <v>5058374.09</v>
      </c>
      <c r="V3613">
        <v>0</v>
      </c>
      <c r="W3613">
        <v>0</v>
      </c>
      <c r="X3613">
        <v>0</v>
      </c>
      <c r="Y3613">
        <v>5058374.09</v>
      </c>
      <c r="Z3613">
        <v>0</v>
      </c>
      <c r="AA3613">
        <v>5058374.09</v>
      </c>
    </row>
    <row r="3614" spans="1:27" ht="15" customHeight="1" x14ac:dyDescent="0.25">
      <c r="A3614" s="37" t="str">
        <f t="shared" si="168"/>
        <v>LEMAAFIgnore</v>
      </c>
      <c r="B3614" s="37" t="str">
        <f>VLOOKUP(L3614,Mapping!D:F,3,0)</f>
        <v>Ignore</v>
      </c>
      <c r="C3614" s="37" t="str">
        <f>VLOOKUP(L3614,Mapping!D:G,4,0)</f>
        <v>Ignore</v>
      </c>
      <c r="D3614" s="38">
        <f t="shared" si="169"/>
        <v>18.148812887000002</v>
      </c>
      <c r="E3614" s="38">
        <f t="shared" si="170"/>
        <v>18.148812887000002</v>
      </c>
      <c r="F3614" s="37">
        <f>VLOOKUP(L3614,Mapping!D:H,5,0)</f>
        <v>0</v>
      </c>
      <c r="G3614" t="s">
        <v>562</v>
      </c>
      <c r="H3614" t="s">
        <v>2786</v>
      </c>
      <c r="I3614" t="s">
        <v>2787</v>
      </c>
      <c r="J3614">
        <v>430000</v>
      </c>
      <c r="K3614" t="s">
        <v>643</v>
      </c>
      <c r="L3614">
        <v>431100</v>
      </c>
      <c r="M3614">
        <v>0</v>
      </c>
      <c r="N3614" t="s">
        <v>727</v>
      </c>
      <c r="O3614" t="s">
        <v>565</v>
      </c>
      <c r="P3614">
        <v>0</v>
      </c>
      <c r="Q3614">
        <v>0</v>
      </c>
      <c r="R3614">
        <v>0</v>
      </c>
      <c r="S3614">
        <v>181488128.87</v>
      </c>
      <c r="T3614">
        <v>0</v>
      </c>
      <c r="U3614">
        <v>181488128.87</v>
      </c>
      <c r="V3614">
        <v>0</v>
      </c>
      <c r="W3614">
        <v>0</v>
      </c>
      <c r="X3614">
        <v>0</v>
      </c>
      <c r="Y3614">
        <v>181488128.87</v>
      </c>
      <c r="Z3614">
        <v>0</v>
      </c>
      <c r="AA3614">
        <v>181488128.87</v>
      </c>
    </row>
    <row r="3615" spans="1:27" ht="15" customHeight="1" x14ac:dyDescent="0.25">
      <c r="A3615" s="37" t="str">
        <f t="shared" si="168"/>
        <v>LEMAAFIgnore</v>
      </c>
      <c r="B3615" s="37" t="str">
        <f>VLOOKUP(L3615,Mapping!D:F,3,0)</f>
        <v>Ignore</v>
      </c>
      <c r="C3615" s="37" t="str">
        <f>VLOOKUP(L3615,Mapping!D:G,4,0)</f>
        <v>Ignore</v>
      </c>
      <c r="D3615" s="38">
        <f t="shared" si="169"/>
        <v>2.8114090960000002</v>
      </c>
      <c r="E3615" s="38">
        <f t="shared" si="170"/>
        <v>2.8114090960000002</v>
      </c>
      <c r="F3615" s="37">
        <f>VLOOKUP(L3615,Mapping!D:H,5,0)</f>
        <v>0</v>
      </c>
      <c r="G3615" t="s">
        <v>562</v>
      </c>
      <c r="H3615" t="s">
        <v>2786</v>
      </c>
      <c r="I3615" t="s">
        <v>2787</v>
      </c>
      <c r="J3615">
        <v>430000</v>
      </c>
      <c r="K3615" t="s">
        <v>643</v>
      </c>
      <c r="L3615">
        <v>431190</v>
      </c>
      <c r="M3615">
        <v>0</v>
      </c>
      <c r="N3615" t="s">
        <v>2288</v>
      </c>
      <c r="O3615" t="s">
        <v>565</v>
      </c>
      <c r="P3615">
        <v>0</v>
      </c>
      <c r="Q3615">
        <v>0</v>
      </c>
      <c r="R3615">
        <v>0</v>
      </c>
      <c r="S3615">
        <v>28114090.960000001</v>
      </c>
      <c r="T3615">
        <v>0</v>
      </c>
      <c r="U3615">
        <v>28114090.960000001</v>
      </c>
      <c r="V3615">
        <v>0</v>
      </c>
      <c r="W3615">
        <v>0</v>
      </c>
      <c r="X3615">
        <v>0</v>
      </c>
      <c r="Y3615">
        <v>28114090.960000001</v>
      </c>
      <c r="Z3615">
        <v>0</v>
      </c>
      <c r="AA3615">
        <v>28114090.960000001</v>
      </c>
    </row>
    <row r="3616" spans="1:27" ht="15" customHeight="1" x14ac:dyDescent="0.25">
      <c r="A3616" s="37" t="str">
        <f t="shared" si="168"/>
        <v>LEMAAFIgnore</v>
      </c>
      <c r="B3616" s="37" t="str">
        <f>VLOOKUP(L3616,Mapping!D:F,3,0)</f>
        <v>Ignore</v>
      </c>
      <c r="C3616" s="37" t="str">
        <f>VLOOKUP(L3616,Mapping!D:G,4,0)</f>
        <v>Ignore</v>
      </c>
      <c r="D3616" s="38">
        <f t="shared" si="169"/>
        <v>0.44265500000000002</v>
      </c>
      <c r="E3616" s="38">
        <f t="shared" si="170"/>
        <v>0.44265500000000002</v>
      </c>
      <c r="F3616" s="37">
        <f>VLOOKUP(L3616,Mapping!D:H,5,0)</f>
        <v>0</v>
      </c>
      <c r="G3616" t="s">
        <v>562</v>
      </c>
      <c r="H3616" t="s">
        <v>2786</v>
      </c>
      <c r="I3616" t="s">
        <v>2787</v>
      </c>
      <c r="J3616">
        <v>430000</v>
      </c>
      <c r="K3616" t="s">
        <v>643</v>
      </c>
      <c r="L3616">
        <v>432120</v>
      </c>
      <c r="M3616">
        <v>0</v>
      </c>
      <c r="N3616" t="s">
        <v>644</v>
      </c>
      <c r="O3616" t="s">
        <v>565</v>
      </c>
      <c r="P3616">
        <v>0</v>
      </c>
      <c r="Q3616">
        <v>0</v>
      </c>
      <c r="R3616">
        <v>0</v>
      </c>
      <c r="S3616">
        <v>4426550</v>
      </c>
      <c r="T3616">
        <v>0</v>
      </c>
      <c r="U3616">
        <v>4426550</v>
      </c>
      <c r="V3616">
        <v>0</v>
      </c>
      <c r="W3616">
        <v>0</v>
      </c>
      <c r="X3616">
        <v>0</v>
      </c>
      <c r="Y3616">
        <v>4426550</v>
      </c>
      <c r="Z3616">
        <v>0</v>
      </c>
      <c r="AA3616">
        <v>4426550</v>
      </c>
    </row>
    <row r="3617" spans="1:27" ht="15" customHeight="1" x14ac:dyDescent="0.25">
      <c r="A3617" s="37" t="str">
        <f t="shared" si="168"/>
        <v>LEMAAFIgnore</v>
      </c>
      <c r="B3617" s="37" t="str">
        <f>VLOOKUP(L3617,Mapping!D:F,3,0)</f>
        <v>Ignore</v>
      </c>
      <c r="C3617" s="37" t="str">
        <f>VLOOKUP(L3617,Mapping!D:G,4,0)</f>
        <v>Ignore</v>
      </c>
      <c r="D3617" s="38">
        <f t="shared" si="169"/>
        <v>0.16139000000000001</v>
      </c>
      <c r="E3617" s="38">
        <f t="shared" si="170"/>
        <v>0.16139000000000001</v>
      </c>
      <c r="F3617" s="37">
        <f>VLOOKUP(L3617,Mapping!D:H,5,0)</f>
        <v>0</v>
      </c>
      <c r="G3617" t="s">
        <v>562</v>
      </c>
      <c r="H3617" t="s">
        <v>2786</v>
      </c>
      <c r="I3617" t="s">
        <v>2787</v>
      </c>
      <c r="J3617">
        <v>430000</v>
      </c>
      <c r="K3617" t="s">
        <v>643</v>
      </c>
      <c r="L3617">
        <v>432130</v>
      </c>
      <c r="M3617">
        <v>0</v>
      </c>
      <c r="N3617" t="s">
        <v>645</v>
      </c>
      <c r="O3617" t="s">
        <v>565</v>
      </c>
      <c r="P3617">
        <v>0</v>
      </c>
      <c r="Q3617">
        <v>0</v>
      </c>
      <c r="R3617">
        <v>0</v>
      </c>
      <c r="S3617">
        <v>1613900</v>
      </c>
      <c r="T3617">
        <v>0</v>
      </c>
      <c r="U3617">
        <v>1613900</v>
      </c>
      <c r="V3617">
        <v>0</v>
      </c>
      <c r="W3617">
        <v>0</v>
      </c>
      <c r="X3617">
        <v>0</v>
      </c>
      <c r="Y3617">
        <v>1613900</v>
      </c>
      <c r="Z3617">
        <v>0</v>
      </c>
      <c r="AA3617">
        <v>1613900</v>
      </c>
    </row>
    <row r="3618" spans="1:27" ht="15" customHeight="1" x14ac:dyDescent="0.25">
      <c r="A3618" s="37" t="str">
        <f t="shared" si="168"/>
        <v>LEMAAF5.1</v>
      </c>
      <c r="B3618" s="37">
        <f>VLOOKUP(L3618,Mapping!D:F,3,0)</f>
        <v>5.0999999999999996</v>
      </c>
      <c r="C3618" s="37" t="str">
        <f>VLOOKUP(L3618,Mapping!D:G,4,0)</f>
        <v>Ignore</v>
      </c>
      <c r="D3618" s="38">
        <f t="shared" si="169"/>
        <v>0.34846863</v>
      </c>
      <c r="E3618" s="38">
        <f t="shared" si="170"/>
        <v>0.34846863</v>
      </c>
      <c r="F3618" s="37">
        <f>VLOOKUP(L3618,Mapping!D:H,5,0)</f>
        <v>0</v>
      </c>
      <c r="G3618" t="s">
        <v>562</v>
      </c>
      <c r="H3618" t="s">
        <v>2786</v>
      </c>
      <c r="I3618" t="s">
        <v>2787</v>
      </c>
      <c r="J3618">
        <v>450000</v>
      </c>
      <c r="K3618" t="s">
        <v>647</v>
      </c>
      <c r="L3618">
        <v>451100</v>
      </c>
      <c r="M3618">
        <v>0</v>
      </c>
      <c r="N3618" t="s">
        <v>695</v>
      </c>
      <c r="O3618" t="s">
        <v>565</v>
      </c>
      <c r="P3618">
        <v>0</v>
      </c>
      <c r="Q3618">
        <v>0</v>
      </c>
      <c r="R3618">
        <v>0</v>
      </c>
      <c r="S3618">
        <v>3484686.3</v>
      </c>
      <c r="T3618">
        <v>0</v>
      </c>
      <c r="U3618">
        <v>3484686.3</v>
      </c>
      <c r="V3618">
        <v>0</v>
      </c>
      <c r="W3618">
        <v>0</v>
      </c>
      <c r="X3618">
        <v>0</v>
      </c>
      <c r="Y3618">
        <v>3484686.3</v>
      </c>
      <c r="Z3618">
        <v>0</v>
      </c>
      <c r="AA3618">
        <v>3484686.3</v>
      </c>
    </row>
    <row r="3619" spans="1:27" ht="15" customHeight="1" x14ac:dyDescent="0.25">
      <c r="A3619" s="37" t="str">
        <f t="shared" si="168"/>
        <v>LEMAAF5.2</v>
      </c>
      <c r="B3619" s="37">
        <f>VLOOKUP(L3619,Mapping!D:F,3,0)</f>
        <v>5.2</v>
      </c>
      <c r="C3619" s="37" t="str">
        <f>VLOOKUP(L3619,Mapping!D:G,4,0)</f>
        <v>Ignore</v>
      </c>
      <c r="D3619" s="38">
        <f t="shared" si="169"/>
        <v>0.199602739</v>
      </c>
      <c r="E3619" s="38">
        <f t="shared" si="170"/>
        <v>0.199602739</v>
      </c>
      <c r="F3619" s="37">
        <f>VLOOKUP(L3619,Mapping!D:H,5,0)</f>
        <v>0</v>
      </c>
      <c r="G3619" t="s">
        <v>562</v>
      </c>
      <c r="H3619" t="s">
        <v>2786</v>
      </c>
      <c r="I3619" t="s">
        <v>2787</v>
      </c>
      <c r="J3619">
        <v>450000</v>
      </c>
      <c r="K3619" t="s">
        <v>647</v>
      </c>
      <c r="L3619">
        <v>452120</v>
      </c>
      <c r="M3619">
        <v>0</v>
      </c>
      <c r="N3619" t="s">
        <v>650</v>
      </c>
      <c r="O3619" t="s">
        <v>565</v>
      </c>
      <c r="P3619">
        <v>0</v>
      </c>
      <c r="Q3619">
        <v>0</v>
      </c>
      <c r="R3619">
        <v>0</v>
      </c>
      <c r="S3619">
        <v>1996027.39</v>
      </c>
      <c r="T3619">
        <v>0</v>
      </c>
      <c r="U3619">
        <v>1996027.39</v>
      </c>
      <c r="V3619">
        <v>0</v>
      </c>
      <c r="W3619">
        <v>0</v>
      </c>
      <c r="X3619">
        <v>0</v>
      </c>
      <c r="Y3619">
        <v>1996027.39</v>
      </c>
      <c r="Z3619">
        <v>0</v>
      </c>
      <c r="AA3619">
        <v>1996027.39</v>
      </c>
    </row>
    <row r="3620" spans="1:27" ht="15" customHeight="1" x14ac:dyDescent="0.25">
      <c r="A3620" s="37" t="str">
        <f t="shared" si="168"/>
        <v>LEMAAF5.2</v>
      </c>
      <c r="B3620" s="37">
        <f>VLOOKUP(L3620,Mapping!D:F,3,0)</f>
        <v>5.2</v>
      </c>
      <c r="C3620" s="37" t="str">
        <f>VLOOKUP(L3620,Mapping!D:G,4,0)</f>
        <v>Ignore</v>
      </c>
      <c r="D3620" s="38">
        <f t="shared" si="169"/>
        <v>7.3794445E-2</v>
      </c>
      <c r="E3620" s="38">
        <f t="shared" si="170"/>
        <v>7.3794445E-2</v>
      </c>
      <c r="F3620" s="37">
        <f>VLOOKUP(L3620,Mapping!D:H,5,0)</f>
        <v>0</v>
      </c>
      <c r="G3620" t="s">
        <v>562</v>
      </c>
      <c r="H3620" t="s">
        <v>2786</v>
      </c>
      <c r="I3620" t="s">
        <v>2787</v>
      </c>
      <c r="J3620">
        <v>450000</v>
      </c>
      <c r="K3620" t="s">
        <v>647</v>
      </c>
      <c r="L3620">
        <v>452130</v>
      </c>
      <c r="M3620">
        <v>0</v>
      </c>
      <c r="N3620" t="s">
        <v>651</v>
      </c>
      <c r="O3620" t="s">
        <v>565</v>
      </c>
      <c r="P3620">
        <v>0</v>
      </c>
      <c r="Q3620">
        <v>0</v>
      </c>
      <c r="R3620">
        <v>0</v>
      </c>
      <c r="S3620">
        <v>737944.45</v>
      </c>
      <c r="T3620">
        <v>0</v>
      </c>
      <c r="U3620">
        <v>737944.45</v>
      </c>
      <c r="V3620">
        <v>0</v>
      </c>
      <c r="W3620">
        <v>0</v>
      </c>
      <c r="X3620">
        <v>0</v>
      </c>
      <c r="Y3620">
        <v>737944.45</v>
      </c>
      <c r="Z3620">
        <v>0</v>
      </c>
      <c r="AA3620">
        <v>737944.45</v>
      </c>
    </row>
    <row r="3621" spans="1:27" ht="15" customHeight="1" x14ac:dyDescent="0.25">
      <c r="A3621" s="37" t="str">
        <f t="shared" si="168"/>
        <v>LEMAAF5.2</v>
      </c>
      <c r="B3621" s="37">
        <f>VLOOKUP(L3621,Mapping!D:F,3,0)</f>
        <v>5.2</v>
      </c>
      <c r="C3621" s="37" t="str">
        <f>VLOOKUP(L3621,Mapping!D:G,4,0)</f>
        <v>Ignore</v>
      </c>
      <c r="D3621" s="38">
        <f t="shared" si="169"/>
        <v>1.6017311730000001</v>
      </c>
      <c r="E3621" s="38">
        <f t="shared" si="170"/>
        <v>1.6017311730000001</v>
      </c>
      <c r="F3621" s="37">
        <f>VLOOKUP(L3621,Mapping!D:H,5,0)</f>
        <v>0</v>
      </c>
      <c r="G3621" t="s">
        <v>562</v>
      </c>
      <c r="H3621" t="s">
        <v>2786</v>
      </c>
      <c r="I3621" t="s">
        <v>2787</v>
      </c>
      <c r="J3621">
        <v>450000</v>
      </c>
      <c r="K3621" t="s">
        <v>647</v>
      </c>
      <c r="L3621">
        <v>452247</v>
      </c>
      <c r="M3621">
        <v>0</v>
      </c>
      <c r="N3621" t="s">
        <v>655</v>
      </c>
      <c r="O3621" t="s">
        <v>565</v>
      </c>
      <c r="P3621">
        <v>0</v>
      </c>
      <c r="Q3621">
        <v>0</v>
      </c>
      <c r="R3621">
        <v>0</v>
      </c>
      <c r="S3621">
        <v>16017311.73</v>
      </c>
      <c r="T3621">
        <v>0</v>
      </c>
      <c r="U3621">
        <v>16017311.73</v>
      </c>
      <c r="V3621">
        <v>0</v>
      </c>
      <c r="W3621">
        <v>0</v>
      </c>
      <c r="X3621">
        <v>0</v>
      </c>
      <c r="Y3621">
        <v>16017311.73</v>
      </c>
      <c r="Z3621">
        <v>0</v>
      </c>
      <c r="AA3621">
        <v>16017311.73</v>
      </c>
    </row>
    <row r="3622" spans="1:27" ht="15" customHeight="1" x14ac:dyDescent="0.25">
      <c r="A3622" s="37" t="str">
        <f t="shared" si="168"/>
        <v>LEMAAF5.5</v>
      </c>
      <c r="B3622" s="37">
        <f>VLOOKUP(L3622,Mapping!D:F,3,0)</f>
        <v>5.5</v>
      </c>
      <c r="C3622" s="37" t="str">
        <f>VLOOKUP(L3622,Mapping!D:G,4,0)</f>
        <v>Ignore</v>
      </c>
      <c r="D3622" s="38">
        <f t="shared" si="169"/>
        <v>9.9474614000000003E-2</v>
      </c>
      <c r="E3622" s="38">
        <f t="shared" si="170"/>
        <v>9.9474614000000003E-2</v>
      </c>
      <c r="F3622" s="37">
        <f>VLOOKUP(L3622,Mapping!D:H,5,0)</f>
        <v>0</v>
      </c>
      <c r="G3622" t="s">
        <v>562</v>
      </c>
      <c r="H3622" t="s">
        <v>2786</v>
      </c>
      <c r="I3622" t="s">
        <v>2787</v>
      </c>
      <c r="J3622">
        <v>460000</v>
      </c>
      <c r="K3622" t="s">
        <v>656</v>
      </c>
      <c r="L3622">
        <v>455103</v>
      </c>
      <c r="M3622">
        <v>0</v>
      </c>
      <c r="N3622" t="s">
        <v>658</v>
      </c>
      <c r="O3622" t="s">
        <v>565</v>
      </c>
      <c r="P3622">
        <v>0</v>
      </c>
      <c r="Q3622">
        <v>0</v>
      </c>
      <c r="R3622">
        <v>0</v>
      </c>
      <c r="S3622">
        <v>994746.14</v>
      </c>
      <c r="T3622">
        <v>0</v>
      </c>
      <c r="U3622">
        <v>994746.14</v>
      </c>
      <c r="V3622">
        <v>0</v>
      </c>
      <c r="W3622">
        <v>0</v>
      </c>
      <c r="X3622">
        <v>0</v>
      </c>
      <c r="Y3622">
        <v>994746.14</v>
      </c>
      <c r="Z3622">
        <v>0</v>
      </c>
      <c r="AA3622">
        <v>994746.14</v>
      </c>
    </row>
    <row r="3623" spans="1:27" ht="15" customHeight="1" x14ac:dyDescent="0.25">
      <c r="A3623" s="37" t="str">
        <f t="shared" si="168"/>
        <v>LEMAAF5.5</v>
      </c>
      <c r="B3623" s="37">
        <f>VLOOKUP(L3623,Mapping!D:F,3,0)</f>
        <v>5.5</v>
      </c>
      <c r="C3623" s="37" t="str">
        <f>VLOOKUP(L3623,Mapping!D:G,4,0)</f>
        <v>Ignore</v>
      </c>
      <c r="D3623" s="38">
        <f t="shared" si="169"/>
        <v>-7.1321000000000004E-5</v>
      </c>
      <c r="E3623" s="38">
        <f t="shared" si="170"/>
        <v>-7.1321000000000004E-5</v>
      </c>
      <c r="F3623" s="37">
        <f>VLOOKUP(L3623,Mapping!D:H,5,0)</f>
        <v>0</v>
      </c>
      <c r="G3623" t="s">
        <v>562</v>
      </c>
      <c r="H3623" t="s">
        <v>2786</v>
      </c>
      <c r="I3623" t="s">
        <v>2787</v>
      </c>
      <c r="J3623">
        <v>460000</v>
      </c>
      <c r="K3623" t="s">
        <v>656</v>
      </c>
      <c r="L3623">
        <v>460000</v>
      </c>
      <c r="M3623">
        <v>0</v>
      </c>
      <c r="N3623" t="s">
        <v>706</v>
      </c>
      <c r="O3623" t="s">
        <v>565</v>
      </c>
      <c r="P3623">
        <v>0</v>
      </c>
      <c r="Q3623">
        <v>0</v>
      </c>
      <c r="R3623">
        <v>-713.21</v>
      </c>
      <c r="S3623">
        <v>0</v>
      </c>
      <c r="T3623">
        <v>-713.21</v>
      </c>
      <c r="U3623">
        <v>0</v>
      </c>
      <c r="V3623">
        <v>0</v>
      </c>
      <c r="W3623">
        <v>0</v>
      </c>
      <c r="X3623">
        <v>-713.21</v>
      </c>
      <c r="Y3623">
        <v>0</v>
      </c>
      <c r="Z3623">
        <v>-713.21</v>
      </c>
      <c r="AA3623">
        <v>0</v>
      </c>
    </row>
    <row r="3624" spans="1:27" ht="15" customHeight="1" x14ac:dyDescent="0.25">
      <c r="A3624" s="37" t="str">
        <f t="shared" si="168"/>
        <v>LEMAAF5.5</v>
      </c>
      <c r="B3624" s="37">
        <f>VLOOKUP(L3624,Mapping!D:F,3,0)</f>
        <v>5.5</v>
      </c>
      <c r="C3624" s="37" t="str">
        <f>VLOOKUP(L3624,Mapping!D:G,4,0)</f>
        <v>Ignore</v>
      </c>
      <c r="D3624" s="38">
        <f t="shared" si="169"/>
        <v>4.6047400000000004E-3</v>
      </c>
      <c r="E3624" s="38">
        <f t="shared" si="170"/>
        <v>4.6047400000000004E-3</v>
      </c>
      <c r="F3624" s="37">
        <f>VLOOKUP(L3624,Mapping!D:H,5,0)</f>
        <v>0</v>
      </c>
      <c r="G3624" t="s">
        <v>562</v>
      </c>
      <c r="H3624" t="s">
        <v>2786</v>
      </c>
      <c r="I3624" t="s">
        <v>2787</v>
      </c>
      <c r="J3624">
        <v>460000</v>
      </c>
      <c r="K3624" t="s">
        <v>656</v>
      </c>
      <c r="L3624">
        <v>460100</v>
      </c>
      <c r="M3624">
        <v>0</v>
      </c>
      <c r="N3624" t="s">
        <v>729</v>
      </c>
      <c r="O3624" t="s">
        <v>565</v>
      </c>
      <c r="P3624">
        <v>0</v>
      </c>
      <c r="Q3624">
        <v>0</v>
      </c>
      <c r="R3624">
        <v>0</v>
      </c>
      <c r="S3624">
        <v>46047.4</v>
      </c>
      <c r="T3624">
        <v>0</v>
      </c>
      <c r="U3624">
        <v>46047.4</v>
      </c>
      <c r="V3624">
        <v>0</v>
      </c>
      <c r="W3624">
        <v>0</v>
      </c>
      <c r="X3624">
        <v>0</v>
      </c>
      <c r="Y3624">
        <v>46047.4</v>
      </c>
      <c r="Z3624">
        <v>0</v>
      </c>
      <c r="AA3624">
        <v>46047.4</v>
      </c>
    </row>
    <row r="3625" spans="1:27" ht="15" customHeight="1" x14ac:dyDescent="0.25">
      <c r="A3625" s="37" t="str">
        <f t="shared" si="168"/>
        <v>LEMAAF5.5</v>
      </c>
      <c r="B3625" s="37">
        <f>VLOOKUP(L3625,Mapping!D:F,3,0)</f>
        <v>5.5</v>
      </c>
      <c r="C3625" s="37" t="str">
        <f>VLOOKUP(L3625,Mapping!D:G,4,0)</f>
        <v>Ignore</v>
      </c>
      <c r="D3625" s="38">
        <f t="shared" si="169"/>
        <v>-3.9739060000000001E-3</v>
      </c>
      <c r="E3625" s="38">
        <f t="shared" si="170"/>
        <v>-3.9739060000000001E-3</v>
      </c>
      <c r="F3625" s="37">
        <f>VLOOKUP(L3625,Mapping!D:H,5,0)</f>
        <v>0</v>
      </c>
      <c r="G3625" t="s">
        <v>562</v>
      </c>
      <c r="H3625" t="s">
        <v>2786</v>
      </c>
      <c r="I3625" t="s">
        <v>2787</v>
      </c>
      <c r="J3625">
        <v>460000</v>
      </c>
      <c r="K3625" t="s">
        <v>656</v>
      </c>
      <c r="L3625">
        <v>460101</v>
      </c>
      <c r="M3625">
        <v>0</v>
      </c>
      <c r="N3625" t="s">
        <v>732</v>
      </c>
      <c r="O3625" t="s">
        <v>565</v>
      </c>
      <c r="P3625">
        <v>0</v>
      </c>
      <c r="Q3625">
        <v>0</v>
      </c>
      <c r="R3625">
        <v>-39739.06</v>
      </c>
      <c r="S3625">
        <v>0</v>
      </c>
      <c r="T3625">
        <v>-39739.06</v>
      </c>
      <c r="U3625">
        <v>0</v>
      </c>
      <c r="V3625">
        <v>0</v>
      </c>
      <c r="W3625">
        <v>0</v>
      </c>
      <c r="X3625">
        <v>-39739.06</v>
      </c>
      <c r="Y3625">
        <v>0</v>
      </c>
      <c r="Z3625">
        <v>-39739.06</v>
      </c>
      <c r="AA3625">
        <v>0</v>
      </c>
    </row>
    <row r="3626" spans="1:27" ht="15" customHeight="1" x14ac:dyDescent="0.25">
      <c r="A3626" s="37" t="str">
        <f t="shared" si="168"/>
        <v>LEMAAF5.5</v>
      </c>
      <c r="B3626" s="37">
        <f>VLOOKUP(L3626,Mapping!D:F,3,0)</f>
        <v>5.5</v>
      </c>
      <c r="C3626" s="37" t="str">
        <f>VLOOKUP(L3626,Mapping!D:G,4,0)</f>
        <v>Ignore</v>
      </c>
      <c r="D3626" s="38">
        <f t="shared" si="169"/>
        <v>-6.6254499999999995E-4</v>
      </c>
      <c r="E3626" s="38">
        <f t="shared" si="170"/>
        <v>-6.6254499999999995E-4</v>
      </c>
      <c r="F3626" s="37">
        <f>VLOOKUP(L3626,Mapping!D:H,5,0)</f>
        <v>0</v>
      </c>
      <c r="G3626" t="s">
        <v>562</v>
      </c>
      <c r="H3626" t="s">
        <v>2786</v>
      </c>
      <c r="I3626" t="s">
        <v>2787</v>
      </c>
      <c r="J3626">
        <v>460000</v>
      </c>
      <c r="K3626" t="s">
        <v>656</v>
      </c>
      <c r="L3626">
        <v>460143</v>
      </c>
      <c r="M3626">
        <v>0</v>
      </c>
      <c r="N3626" t="s">
        <v>730</v>
      </c>
      <c r="O3626" t="s">
        <v>565</v>
      </c>
      <c r="P3626">
        <v>0</v>
      </c>
      <c r="Q3626">
        <v>0</v>
      </c>
      <c r="R3626">
        <v>-6625.45</v>
      </c>
      <c r="S3626">
        <v>0</v>
      </c>
      <c r="T3626">
        <v>-6625.45</v>
      </c>
      <c r="U3626">
        <v>0</v>
      </c>
      <c r="V3626">
        <v>0</v>
      </c>
      <c r="W3626">
        <v>0</v>
      </c>
      <c r="X3626">
        <v>-6625.45</v>
      </c>
      <c r="Y3626">
        <v>0</v>
      </c>
      <c r="Z3626">
        <v>-6625.45</v>
      </c>
      <c r="AA3626">
        <v>0</v>
      </c>
    </row>
    <row r="3627" spans="1:27" ht="15" customHeight="1" x14ac:dyDescent="0.25">
      <c r="A3627" s="37" t="str">
        <f t="shared" si="168"/>
        <v>LEMAAF5.5</v>
      </c>
      <c r="B3627" s="37">
        <f>VLOOKUP(L3627,Mapping!D:F,3,0)</f>
        <v>5.5</v>
      </c>
      <c r="C3627" s="37" t="str">
        <f>VLOOKUP(L3627,Mapping!D:G,4,0)</f>
        <v>Ignore</v>
      </c>
      <c r="D3627" s="38">
        <f t="shared" si="169"/>
        <v>3.1711000000000002E-5</v>
      </c>
      <c r="E3627" s="38">
        <f t="shared" si="170"/>
        <v>3.1711000000000002E-5</v>
      </c>
      <c r="F3627" s="37">
        <f>VLOOKUP(L3627,Mapping!D:H,5,0)</f>
        <v>0</v>
      </c>
      <c r="G3627" t="s">
        <v>562</v>
      </c>
      <c r="H3627" t="s">
        <v>2786</v>
      </c>
      <c r="I3627" t="s">
        <v>2787</v>
      </c>
      <c r="J3627">
        <v>460000</v>
      </c>
      <c r="K3627" t="s">
        <v>656</v>
      </c>
      <c r="L3627">
        <v>460144</v>
      </c>
      <c r="M3627">
        <v>0</v>
      </c>
      <c r="N3627" t="s">
        <v>734</v>
      </c>
      <c r="O3627" t="s">
        <v>565</v>
      </c>
      <c r="P3627">
        <v>0</v>
      </c>
      <c r="Q3627">
        <v>0</v>
      </c>
      <c r="R3627">
        <v>0</v>
      </c>
      <c r="S3627">
        <v>317.11</v>
      </c>
      <c r="T3627">
        <v>0</v>
      </c>
      <c r="U3627">
        <v>317.11</v>
      </c>
      <c r="V3627">
        <v>0</v>
      </c>
      <c r="W3627">
        <v>0</v>
      </c>
      <c r="X3627">
        <v>0</v>
      </c>
      <c r="Y3627">
        <v>317.11</v>
      </c>
      <c r="Z3627">
        <v>0</v>
      </c>
      <c r="AA3627">
        <v>317.11</v>
      </c>
    </row>
    <row r="3628" spans="1:27" ht="15" customHeight="1" x14ac:dyDescent="0.25">
      <c r="A3628" s="37" t="str">
        <f t="shared" si="168"/>
        <v>LEMAAFIgnore</v>
      </c>
      <c r="B3628" s="37" t="str">
        <f>VLOOKUP(L3628,Mapping!D:F,3,0)</f>
        <v>Ignore</v>
      </c>
      <c r="C3628" s="37" t="str">
        <f>VLOOKUP(L3628,Mapping!D:G,4,0)</f>
        <v>Mirror</v>
      </c>
      <c r="D3628" s="38">
        <f t="shared" si="169"/>
        <v>-6.3313200000000001E-4</v>
      </c>
      <c r="E3628" s="38">
        <f t="shared" si="170"/>
        <v>-6.3313200000000001E-4</v>
      </c>
      <c r="F3628" s="37">
        <f>VLOOKUP(L3628,Mapping!D:H,5,0)</f>
        <v>0</v>
      </c>
      <c r="G3628" t="s">
        <v>562</v>
      </c>
      <c r="H3628" t="s">
        <v>2786</v>
      </c>
      <c r="I3628" t="s">
        <v>2787</v>
      </c>
      <c r="J3628">
        <v>550000</v>
      </c>
      <c r="K3628" t="s">
        <v>666</v>
      </c>
      <c r="L3628">
        <v>553020</v>
      </c>
      <c r="M3628">
        <v>0</v>
      </c>
      <c r="N3628" t="s">
        <v>1284</v>
      </c>
      <c r="O3628" t="s">
        <v>565</v>
      </c>
      <c r="P3628">
        <v>0</v>
      </c>
      <c r="Q3628">
        <v>0</v>
      </c>
      <c r="R3628">
        <v>-6331.32</v>
      </c>
      <c r="S3628">
        <v>0</v>
      </c>
      <c r="T3628">
        <v>-6331.32</v>
      </c>
      <c r="U3628">
        <v>0</v>
      </c>
      <c r="V3628">
        <v>0</v>
      </c>
      <c r="W3628">
        <v>0</v>
      </c>
      <c r="X3628">
        <v>-6331.32</v>
      </c>
      <c r="Y3628">
        <v>0</v>
      </c>
      <c r="Z3628">
        <v>-6331.32</v>
      </c>
      <c r="AA3628">
        <v>0</v>
      </c>
    </row>
    <row r="3629" spans="1:27" ht="15" customHeight="1" x14ac:dyDescent="0.25">
      <c r="A3629" s="37" t="str">
        <f t="shared" si="168"/>
        <v>LEMAAFIgnore</v>
      </c>
      <c r="B3629" s="37" t="str">
        <f>VLOOKUP(L3629,Mapping!D:F,3,0)</f>
        <v>Ignore</v>
      </c>
      <c r="C3629" s="37" t="str">
        <f>VLOOKUP(L3629,Mapping!D:G,4,0)</f>
        <v>Mirror</v>
      </c>
      <c r="D3629" s="38">
        <f t="shared" si="169"/>
        <v>-4.2970510000000005E-3</v>
      </c>
      <c r="E3629" s="38">
        <f t="shared" si="170"/>
        <v>-4.2970510000000005E-3</v>
      </c>
      <c r="F3629" s="37">
        <f>VLOOKUP(L3629,Mapping!D:H,5,0)</f>
        <v>0</v>
      </c>
      <c r="G3629" t="s">
        <v>562</v>
      </c>
      <c r="H3629" t="s">
        <v>2786</v>
      </c>
      <c r="I3629" t="s">
        <v>2787</v>
      </c>
      <c r="J3629">
        <v>550000</v>
      </c>
      <c r="K3629" t="s">
        <v>666</v>
      </c>
      <c r="L3629">
        <v>553105</v>
      </c>
      <c r="M3629">
        <v>0</v>
      </c>
      <c r="N3629" t="s">
        <v>668</v>
      </c>
      <c r="O3629" t="s">
        <v>565</v>
      </c>
      <c r="P3629">
        <v>0</v>
      </c>
      <c r="Q3629">
        <v>0</v>
      </c>
      <c r="R3629">
        <v>-42970.51</v>
      </c>
      <c r="S3629">
        <v>0</v>
      </c>
      <c r="T3629">
        <v>-42970.51</v>
      </c>
      <c r="U3629">
        <v>0</v>
      </c>
      <c r="V3629">
        <v>0</v>
      </c>
      <c r="W3629">
        <v>0</v>
      </c>
      <c r="X3629">
        <v>-42970.51</v>
      </c>
      <c r="Y3629">
        <v>0</v>
      </c>
      <c r="Z3629">
        <v>-42970.51</v>
      </c>
      <c r="AA3629">
        <v>0</v>
      </c>
    </row>
    <row r="3630" spans="1:27" ht="15" customHeight="1" x14ac:dyDescent="0.25">
      <c r="A3630" s="37" t="str">
        <f t="shared" si="168"/>
        <v>LEMAAFIgnore</v>
      </c>
      <c r="B3630" s="37" t="str">
        <f>VLOOKUP(L3630,Mapping!D:F,3,0)</f>
        <v>Ignore</v>
      </c>
      <c r="C3630" s="37" t="str">
        <f>VLOOKUP(L3630,Mapping!D:G,4,0)</f>
        <v>Mirror</v>
      </c>
      <c r="D3630" s="38">
        <f t="shared" si="169"/>
        <v>-4.3843959999999996E-3</v>
      </c>
      <c r="E3630" s="38">
        <f t="shared" si="170"/>
        <v>-4.3843959999999996E-3</v>
      </c>
      <c r="F3630" s="37">
        <f>VLOOKUP(L3630,Mapping!D:H,5,0)</f>
        <v>0</v>
      </c>
      <c r="G3630" t="s">
        <v>562</v>
      </c>
      <c r="H3630" t="s">
        <v>2786</v>
      </c>
      <c r="I3630" t="s">
        <v>2787</v>
      </c>
      <c r="J3630">
        <v>550000</v>
      </c>
      <c r="K3630" t="s">
        <v>666</v>
      </c>
      <c r="L3630">
        <v>553107</v>
      </c>
      <c r="M3630">
        <v>0</v>
      </c>
      <c r="N3630" t="s">
        <v>669</v>
      </c>
      <c r="O3630" t="s">
        <v>565</v>
      </c>
      <c r="P3630">
        <v>0</v>
      </c>
      <c r="Q3630">
        <v>0</v>
      </c>
      <c r="R3630">
        <v>-43843.96</v>
      </c>
      <c r="S3630">
        <v>0</v>
      </c>
      <c r="T3630">
        <v>-43843.96</v>
      </c>
      <c r="U3630">
        <v>0</v>
      </c>
      <c r="V3630">
        <v>0</v>
      </c>
      <c r="W3630">
        <v>0</v>
      </c>
      <c r="X3630">
        <v>-43843.96</v>
      </c>
      <c r="Y3630">
        <v>0</v>
      </c>
      <c r="Z3630">
        <v>-43843.96</v>
      </c>
      <c r="AA3630">
        <v>0</v>
      </c>
    </row>
    <row r="3631" spans="1:27" ht="15" customHeight="1" x14ac:dyDescent="0.25">
      <c r="A3631" s="37" t="str">
        <f t="shared" si="168"/>
        <v>LEMAAFIgnore</v>
      </c>
      <c r="B3631" s="37" t="str">
        <f>VLOOKUP(L3631,Mapping!D:F,3,0)</f>
        <v>Ignore</v>
      </c>
      <c r="C3631" s="37" t="str">
        <f>VLOOKUP(L3631,Mapping!D:G,4,0)</f>
        <v>Mirror</v>
      </c>
      <c r="D3631" s="38">
        <f t="shared" si="169"/>
        <v>8.3810244999999992E-2</v>
      </c>
      <c r="E3631" s="38">
        <f t="shared" si="170"/>
        <v>8.3810244999999992E-2</v>
      </c>
      <c r="F3631" s="37">
        <f>VLOOKUP(L3631,Mapping!D:H,5,0)</f>
        <v>0</v>
      </c>
      <c r="G3631" t="s">
        <v>562</v>
      </c>
      <c r="H3631" t="s">
        <v>2786</v>
      </c>
      <c r="I3631" t="s">
        <v>2787</v>
      </c>
      <c r="J3631">
        <v>550000</v>
      </c>
      <c r="K3631" t="s">
        <v>666</v>
      </c>
      <c r="L3631">
        <v>553111</v>
      </c>
      <c r="M3631">
        <v>0</v>
      </c>
      <c r="N3631" t="s">
        <v>670</v>
      </c>
      <c r="O3631" t="s">
        <v>565</v>
      </c>
      <c r="P3631">
        <v>0</v>
      </c>
      <c r="Q3631">
        <v>0</v>
      </c>
      <c r="R3631">
        <v>0</v>
      </c>
      <c r="S3631">
        <v>838102.45</v>
      </c>
      <c r="T3631">
        <v>0</v>
      </c>
      <c r="U3631">
        <v>838102.45</v>
      </c>
      <c r="V3631">
        <v>0</v>
      </c>
      <c r="W3631">
        <v>0</v>
      </c>
      <c r="X3631">
        <v>0</v>
      </c>
      <c r="Y3631">
        <v>838102.45</v>
      </c>
      <c r="Z3631">
        <v>0</v>
      </c>
      <c r="AA3631">
        <v>838102.45</v>
      </c>
    </row>
    <row r="3632" spans="1:27" ht="15" customHeight="1" x14ac:dyDescent="0.25">
      <c r="A3632" s="37" t="str">
        <f t="shared" si="168"/>
        <v>LEMAAFIgnore</v>
      </c>
      <c r="B3632" s="37" t="str">
        <f>VLOOKUP(L3632,Mapping!D:F,3,0)</f>
        <v>Ignore</v>
      </c>
      <c r="C3632" s="37" t="str">
        <f>VLOOKUP(L3632,Mapping!D:G,4,0)</f>
        <v>Mirror</v>
      </c>
      <c r="D3632" s="38">
        <f t="shared" si="169"/>
        <v>-3.7715599999999998E-3</v>
      </c>
      <c r="E3632" s="38">
        <f t="shared" si="170"/>
        <v>-3.7715599999999998E-3</v>
      </c>
      <c r="F3632" s="37">
        <f>VLOOKUP(L3632,Mapping!D:H,5,0)</f>
        <v>0</v>
      </c>
      <c r="G3632" t="s">
        <v>562</v>
      </c>
      <c r="H3632" t="s">
        <v>2786</v>
      </c>
      <c r="I3632" t="s">
        <v>2787</v>
      </c>
      <c r="J3632">
        <v>550000</v>
      </c>
      <c r="K3632" t="s">
        <v>666</v>
      </c>
      <c r="L3632">
        <v>553117</v>
      </c>
      <c r="M3632">
        <v>0</v>
      </c>
      <c r="N3632" t="s">
        <v>1285</v>
      </c>
      <c r="O3632" t="s">
        <v>565</v>
      </c>
      <c r="P3632">
        <v>0</v>
      </c>
      <c r="Q3632">
        <v>0</v>
      </c>
      <c r="R3632">
        <v>-37715.599999999999</v>
      </c>
      <c r="S3632">
        <v>0</v>
      </c>
      <c r="T3632">
        <v>-37715.599999999999</v>
      </c>
      <c r="U3632">
        <v>0</v>
      </c>
      <c r="V3632">
        <v>0</v>
      </c>
      <c r="W3632">
        <v>0</v>
      </c>
      <c r="X3632">
        <v>-37715.599999999999</v>
      </c>
      <c r="Y3632">
        <v>0</v>
      </c>
      <c r="Z3632">
        <v>-37715.599999999999</v>
      </c>
      <c r="AA3632">
        <v>0</v>
      </c>
    </row>
    <row r="3633" spans="1:27" ht="15" customHeight="1" x14ac:dyDescent="0.25">
      <c r="A3633" s="37" t="str">
        <f t="shared" si="168"/>
        <v>LEMAAF6.1a</v>
      </c>
      <c r="B3633" s="37" t="str">
        <f>VLOOKUP(L3633,Mapping!D:F,3,0)</f>
        <v>6.1a</v>
      </c>
      <c r="C3633" s="37" t="str">
        <f>VLOOKUP(L3633,Mapping!D:G,4,0)</f>
        <v>Accrual</v>
      </c>
      <c r="D3633" s="38">
        <f t="shared" si="169"/>
        <v>-0.34969820000000001</v>
      </c>
      <c r="E3633" s="38">
        <f t="shared" si="170"/>
        <v>-0.34969820000000001</v>
      </c>
      <c r="F3633" s="37">
        <f>VLOOKUP(L3633,Mapping!D:H,5,0)</f>
        <v>0</v>
      </c>
      <c r="G3633" t="s">
        <v>562</v>
      </c>
      <c r="H3633" t="s">
        <v>2786</v>
      </c>
      <c r="I3633" t="s">
        <v>2787</v>
      </c>
      <c r="J3633">
        <v>550000</v>
      </c>
      <c r="K3633" t="s">
        <v>666</v>
      </c>
      <c r="L3633">
        <v>553128</v>
      </c>
      <c r="M3633">
        <v>0</v>
      </c>
      <c r="N3633" t="s">
        <v>831</v>
      </c>
      <c r="O3633" t="s">
        <v>565</v>
      </c>
      <c r="P3633">
        <v>0</v>
      </c>
      <c r="Q3633">
        <v>0</v>
      </c>
      <c r="R3633">
        <v>-3496982</v>
      </c>
      <c r="S3633">
        <v>0</v>
      </c>
      <c r="T3633">
        <v>-3496982</v>
      </c>
      <c r="U3633">
        <v>0</v>
      </c>
      <c r="V3633">
        <v>0</v>
      </c>
      <c r="W3633">
        <v>0</v>
      </c>
      <c r="X3633">
        <v>-3496982</v>
      </c>
      <c r="Y3633">
        <v>0</v>
      </c>
      <c r="Z3633">
        <v>-3496982</v>
      </c>
      <c r="AA3633">
        <v>0</v>
      </c>
    </row>
    <row r="3634" spans="1:27" ht="15" customHeight="1" x14ac:dyDescent="0.25">
      <c r="A3634" s="37" t="str">
        <f t="shared" si="168"/>
        <v>LEMAAF6.1a</v>
      </c>
      <c r="B3634" s="37" t="str">
        <f>VLOOKUP(L3634,Mapping!D:F,3,0)</f>
        <v>6.1a</v>
      </c>
      <c r="C3634" s="37" t="str">
        <f>VLOOKUP(L3634,Mapping!D:G,4,0)</f>
        <v>Accrual</v>
      </c>
      <c r="D3634" s="38">
        <f t="shared" si="169"/>
        <v>-0.4365638</v>
      </c>
      <c r="E3634" s="38">
        <f t="shared" si="170"/>
        <v>-0.4365638</v>
      </c>
      <c r="F3634" s="37">
        <f>VLOOKUP(L3634,Mapping!D:H,5,0)</f>
        <v>0</v>
      </c>
      <c r="G3634" t="s">
        <v>562</v>
      </c>
      <c r="H3634" t="s">
        <v>2786</v>
      </c>
      <c r="I3634" t="s">
        <v>2787</v>
      </c>
      <c r="J3634">
        <v>550000</v>
      </c>
      <c r="K3634" t="s">
        <v>666</v>
      </c>
      <c r="L3634">
        <v>553130</v>
      </c>
      <c r="M3634">
        <v>0</v>
      </c>
      <c r="N3634" t="s">
        <v>2254</v>
      </c>
      <c r="O3634" t="s">
        <v>565</v>
      </c>
      <c r="P3634">
        <v>0</v>
      </c>
      <c r="Q3634">
        <v>0</v>
      </c>
      <c r="R3634">
        <v>-4365638</v>
      </c>
      <c r="S3634">
        <v>0</v>
      </c>
      <c r="T3634">
        <v>-4365638</v>
      </c>
      <c r="U3634">
        <v>0</v>
      </c>
      <c r="V3634">
        <v>0</v>
      </c>
      <c r="W3634">
        <v>0</v>
      </c>
      <c r="X3634">
        <v>-4365638</v>
      </c>
      <c r="Y3634">
        <v>0</v>
      </c>
      <c r="Z3634">
        <v>-4365638</v>
      </c>
      <c r="AA3634">
        <v>0</v>
      </c>
    </row>
    <row r="3635" spans="1:27" ht="15" customHeight="1" x14ac:dyDescent="0.25">
      <c r="A3635" s="37" t="str">
        <f t="shared" si="168"/>
        <v>LEMAAF6.3</v>
      </c>
      <c r="B3635" s="37">
        <f>VLOOKUP(L3635,Mapping!D:F,3,0)</f>
        <v>6.3</v>
      </c>
      <c r="C3635" s="37" t="str">
        <f>VLOOKUP(L3635,Mapping!D:G,4,0)</f>
        <v>Mirror</v>
      </c>
      <c r="D3635" s="38">
        <f t="shared" si="169"/>
        <v>-1.200193E-3</v>
      </c>
      <c r="E3635" s="38">
        <f t="shared" si="170"/>
        <v>-1.200193E-3</v>
      </c>
      <c r="F3635" s="37">
        <f>VLOOKUP(L3635,Mapping!D:H,5,0)</f>
        <v>0</v>
      </c>
      <c r="G3635" t="s">
        <v>562</v>
      </c>
      <c r="H3635" t="s">
        <v>2786</v>
      </c>
      <c r="I3635" t="s">
        <v>2787</v>
      </c>
      <c r="J3635">
        <v>550000</v>
      </c>
      <c r="K3635" t="s">
        <v>666</v>
      </c>
      <c r="L3635">
        <v>553131</v>
      </c>
      <c r="M3635">
        <v>0</v>
      </c>
      <c r="N3635" t="s">
        <v>671</v>
      </c>
      <c r="O3635" t="s">
        <v>565</v>
      </c>
      <c r="P3635">
        <v>0</v>
      </c>
      <c r="Q3635">
        <v>0</v>
      </c>
      <c r="R3635">
        <v>-12001.93</v>
      </c>
      <c r="S3635">
        <v>0</v>
      </c>
      <c r="T3635">
        <v>-12001.93</v>
      </c>
      <c r="U3635">
        <v>0</v>
      </c>
      <c r="V3635">
        <v>0</v>
      </c>
      <c r="W3635">
        <v>0</v>
      </c>
      <c r="X3635">
        <v>-12001.93</v>
      </c>
      <c r="Y3635">
        <v>0</v>
      </c>
      <c r="Z3635">
        <v>-12001.93</v>
      </c>
      <c r="AA3635">
        <v>0</v>
      </c>
    </row>
    <row r="3636" spans="1:27" ht="15" customHeight="1" x14ac:dyDescent="0.25">
      <c r="A3636" s="37" t="str">
        <f t="shared" si="168"/>
        <v>LEMAAF6.1a</v>
      </c>
      <c r="B3636" s="37" t="str">
        <f>VLOOKUP(L3636,Mapping!D:F,3,0)</f>
        <v>6.1a</v>
      </c>
      <c r="C3636" s="37" t="str">
        <f>VLOOKUP(L3636,Mapping!D:G,4,0)</f>
        <v>Accrual</v>
      </c>
      <c r="D3636" s="38">
        <f t="shared" si="169"/>
        <v>-3.5200000000000002E-5</v>
      </c>
      <c r="E3636" s="38">
        <f t="shared" si="170"/>
        <v>-3.5200000000000002E-5</v>
      </c>
      <c r="F3636" s="37">
        <f>VLOOKUP(L3636,Mapping!D:H,5,0)</f>
        <v>0</v>
      </c>
      <c r="G3636" t="s">
        <v>562</v>
      </c>
      <c r="H3636" t="s">
        <v>2786</v>
      </c>
      <c r="I3636" t="s">
        <v>2787</v>
      </c>
      <c r="J3636">
        <v>550000</v>
      </c>
      <c r="K3636" t="s">
        <v>666</v>
      </c>
      <c r="L3636">
        <v>553140</v>
      </c>
      <c r="M3636">
        <v>0</v>
      </c>
      <c r="N3636" t="s">
        <v>2256</v>
      </c>
      <c r="O3636" t="s">
        <v>565</v>
      </c>
      <c r="P3636">
        <v>0</v>
      </c>
      <c r="Q3636">
        <v>0</v>
      </c>
      <c r="R3636">
        <v>-352</v>
      </c>
      <c r="S3636">
        <v>0</v>
      </c>
      <c r="T3636">
        <v>-352</v>
      </c>
      <c r="U3636">
        <v>0</v>
      </c>
      <c r="V3636">
        <v>0</v>
      </c>
      <c r="W3636">
        <v>0</v>
      </c>
      <c r="X3636">
        <v>-352</v>
      </c>
      <c r="Y3636">
        <v>0</v>
      </c>
      <c r="Z3636">
        <v>-352</v>
      </c>
      <c r="AA3636">
        <v>0</v>
      </c>
    </row>
    <row r="3637" spans="1:27" ht="15" customHeight="1" x14ac:dyDescent="0.25">
      <c r="A3637" s="37" t="str">
        <f t="shared" si="168"/>
        <v>LEMAAFIgnore</v>
      </c>
      <c r="B3637" s="37" t="str">
        <f>VLOOKUP(L3637,Mapping!D:F,3,0)</f>
        <v>Ignore</v>
      </c>
      <c r="C3637" s="37" t="str">
        <f>VLOOKUP(L3637,Mapping!D:G,4,0)</f>
        <v>Mirror</v>
      </c>
      <c r="D3637" s="38">
        <f t="shared" si="169"/>
        <v>-3.8274899999999999E-4</v>
      </c>
      <c r="E3637" s="38">
        <f t="shared" si="170"/>
        <v>-3.8274899999999999E-4</v>
      </c>
      <c r="F3637" s="37">
        <f>VLOOKUP(L3637,Mapping!D:H,5,0)</f>
        <v>0</v>
      </c>
      <c r="G3637" t="s">
        <v>562</v>
      </c>
      <c r="H3637" t="s">
        <v>2786</v>
      </c>
      <c r="I3637" t="s">
        <v>2787</v>
      </c>
      <c r="J3637">
        <v>550000</v>
      </c>
      <c r="K3637" t="s">
        <v>666</v>
      </c>
      <c r="L3637">
        <v>553141</v>
      </c>
      <c r="M3637">
        <v>0</v>
      </c>
      <c r="N3637" t="s">
        <v>672</v>
      </c>
      <c r="O3637" t="s">
        <v>565</v>
      </c>
      <c r="P3637">
        <v>0</v>
      </c>
      <c r="Q3637">
        <v>0</v>
      </c>
      <c r="R3637">
        <v>-3827.49</v>
      </c>
      <c r="S3637">
        <v>0</v>
      </c>
      <c r="T3637">
        <v>-3827.49</v>
      </c>
      <c r="U3637">
        <v>0</v>
      </c>
      <c r="V3637">
        <v>0</v>
      </c>
      <c r="W3637">
        <v>0</v>
      </c>
      <c r="X3637">
        <v>-3827.49</v>
      </c>
      <c r="Y3637">
        <v>0</v>
      </c>
      <c r="Z3637">
        <v>-3827.49</v>
      </c>
      <c r="AA3637">
        <v>0</v>
      </c>
    </row>
    <row r="3638" spans="1:27" ht="15" customHeight="1" x14ac:dyDescent="0.25">
      <c r="A3638" s="37" t="str">
        <f t="shared" si="168"/>
        <v>LEMAAFIgnore</v>
      </c>
      <c r="B3638" s="37" t="str">
        <f>VLOOKUP(L3638,Mapping!D:F,3,0)</f>
        <v>Ignore</v>
      </c>
      <c r="C3638" s="37" t="str">
        <f>VLOOKUP(L3638,Mapping!D:G,4,0)</f>
        <v>Mirror</v>
      </c>
      <c r="D3638" s="38">
        <f t="shared" si="169"/>
        <v>-1.3941588000000001E-2</v>
      </c>
      <c r="E3638" s="38">
        <f t="shared" si="170"/>
        <v>-1.3941588000000001E-2</v>
      </c>
      <c r="F3638" s="37">
        <f>VLOOKUP(L3638,Mapping!D:H,5,0)</f>
        <v>0</v>
      </c>
      <c r="G3638" t="s">
        <v>562</v>
      </c>
      <c r="H3638" t="s">
        <v>2786</v>
      </c>
      <c r="I3638" t="s">
        <v>2787</v>
      </c>
      <c r="J3638">
        <v>550000</v>
      </c>
      <c r="K3638" t="s">
        <v>666</v>
      </c>
      <c r="L3638">
        <v>553147</v>
      </c>
      <c r="M3638">
        <v>0</v>
      </c>
      <c r="N3638" t="s">
        <v>951</v>
      </c>
      <c r="O3638" t="s">
        <v>565</v>
      </c>
      <c r="P3638">
        <v>0</v>
      </c>
      <c r="Q3638">
        <v>0</v>
      </c>
      <c r="R3638">
        <v>-139415.88</v>
      </c>
      <c r="S3638">
        <v>0</v>
      </c>
      <c r="T3638">
        <v>-139415.88</v>
      </c>
      <c r="U3638">
        <v>0</v>
      </c>
      <c r="V3638">
        <v>0</v>
      </c>
      <c r="W3638">
        <v>0</v>
      </c>
      <c r="X3638">
        <v>-139415.88</v>
      </c>
      <c r="Y3638">
        <v>0</v>
      </c>
      <c r="Z3638">
        <v>-139415.88</v>
      </c>
      <c r="AA3638">
        <v>0</v>
      </c>
    </row>
    <row r="3639" spans="1:27" ht="15" customHeight="1" x14ac:dyDescent="0.25">
      <c r="A3639" s="37" t="str">
        <f t="shared" si="168"/>
        <v>LEMAAF6.1a</v>
      </c>
      <c r="B3639" s="37" t="str">
        <f>VLOOKUP(L3639,Mapping!D:F,3,0)</f>
        <v>6.1a</v>
      </c>
      <c r="C3639" s="37" t="str">
        <f>VLOOKUP(L3639,Mapping!D:G,4,0)</f>
        <v>Accrual</v>
      </c>
      <c r="D3639" s="38">
        <f t="shared" si="169"/>
        <v>-5.873334E-3</v>
      </c>
      <c r="E3639" s="38">
        <f t="shared" si="170"/>
        <v>-5.873334E-3</v>
      </c>
      <c r="F3639" s="37">
        <f>VLOOKUP(L3639,Mapping!D:H,5,0)</f>
        <v>0</v>
      </c>
      <c r="G3639" t="s">
        <v>562</v>
      </c>
      <c r="H3639" t="s">
        <v>2786</v>
      </c>
      <c r="I3639" t="s">
        <v>2787</v>
      </c>
      <c r="J3639">
        <v>550000</v>
      </c>
      <c r="K3639" t="s">
        <v>666</v>
      </c>
      <c r="L3639">
        <v>553171</v>
      </c>
      <c r="M3639">
        <v>0</v>
      </c>
      <c r="N3639" t="s">
        <v>673</v>
      </c>
      <c r="O3639" t="s">
        <v>565</v>
      </c>
      <c r="P3639">
        <v>0</v>
      </c>
      <c r="Q3639">
        <v>0</v>
      </c>
      <c r="R3639">
        <v>-58733.34</v>
      </c>
      <c r="S3639">
        <v>0</v>
      </c>
      <c r="T3639">
        <v>-58733.34</v>
      </c>
      <c r="U3639">
        <v>0</v>
      </c>
      <c r="V3639">
        <v>0</v>
      </c>
      <c r="W3639">
        <v>0</v>
      </c>
      <c r="X3639">
        <v>-58733.34</v>
      </c>
      <c r="Y3639">
        <v>0</v>
      </c>
      <c r="Z3639">
        <v>-58733.34</v>
      </c>
      <c r="AA3639">
        <v>0</v>
      </c>
    </row>
    <row r="3640" spans="1:27" ht="15" customHeight="1" x14ac:dyDescent="0.25">
      <c r="A3640" s="37" t="str">
        <f t="shared" si="168"/>
        <v>LEMAAF6.1a</v>
      </c>
      <c r="B3640" s="37" t="str">
        <f>VLOOKUP(L3640,Mapping!D:F,3,0)</f>
        <v>6.1a</v>
      </c>
      <c r="C3640" s="37" t="str">
        <f>VLOOKUP(L3640,Mapping!D:G,4,0)</f>
        <v>Accrual</v>
      </c>
      <c r="D3640" s="38">
        <f t="shared" si="169"/>
        <v>-2.1797599999999998E-3</v>
      </c>
      <c r="E3640" s="38">
        <f t="shared" si="170"/>
        <v>-2.1797599999999998E-3</v>
      </c>
      <c r="F3640" s="37">
        <f>VLOOKUP(L3640,Mapping!D:H,5,0)</f>
        <v>0</v>
      </c>
      <c r="G3640" t="s">
        <v>562</v>
      </c>
      <c r="H3640" t="s">
        <v>2786</v>
      </c>
      <c r="I3640" t="s">
        <v>2787</v>
      </c>
      <c r="J3640">
        <v>550000</v>
      </c>
      <c r="K3640" t="s">
        <v>666</v>
      </c>
      <c r="L3640">
        <v>553176</v>
      </c>
      <c r="M3640">
        <v>0</v>
      </c>
      <c r="N3640" t="s">
        <v>674</v>
      </c>
      <c r="O3640" t="s">
        <v>565</v>
      </c>
      <c r="P3640">
        <v>0</v>
      </c>
      <c r="Q3640">
        <v>0</v>
      </c>
      <c r="R3640">
        <v>-21797.599999999999</v>
      </c>
      <c r="S3640">
        <v>0</v>
      </c>
      <c r="T3640">
        <v>-21797.599999999999</v>
      </c>
      <c r="U3640">
        <v>0</v>
      </c>
      <c r="V3640">
        <v>0</v>
      </c>
      <c r="W3640">
        <v>0</v>
      </c>
      <c r="X3640">
        <v>-21797.599999999999</v>
      </c>
      <c r="Y3640">
        <v>0</v>
      </c>
      <c r="Z3640">
        <v>-21797.599999999999</v>
      </c>
      <c r="AA3640">
        <v>0</v>
      </c>
    </row>
    <row r="3641" spans="1:27" ht="15" customHeight="1" x14ac:dyDescent="0.25">
      <c r="A3641" s="37" t="str">
        <f t="shared" si="168"/>
        <v>LEMAAFIgnore</v>
      </c>
      <c r="B3641" s="37" t="str">
        <f>VLOOKUP(L3641,Mapping!D:F,3,0)</f>
        <v>Ignore</v>
      </c>
      <c r="C3641" s="37" t="str">
        <f>VLOOKUP(L3641,Mapping!D:G,4,0)</f>
        <v>Mirror</v>
      </c>
      <c r="D3641" s="38">
        <f t="shared" si="169"/>
        <v>-5.1257586000000001E-2</v>
      </c>
      <c r="E3641" s="38">
        <f t="shared" si="170"/>
        <v>-5.1257586000000001E-2</v>
      </c>
      <c r="F3641" s="37">
        <f>VLOOKUP(L3641,Mapping!D:H,5,0)</f>
        <v>0</v>
      </c>
      <c r="G3641" t="s">
        <v>562</v>
      </c>
      <c r="H3641" t="s">
        <v>2786</v>
      </c>
      <c r="I3641" t="s">
        <v>2787</v>
      </c>
      <c r="J3641">
        <v>550000</v>
      </c>
      <c r="K3641" t="s">
        <v>666</v>
      </c>
      <c r="L3641">
        <v>553180</v>
      </c>
      <c r="M3641">
        <v>0</v>
      </c>
      <c r="N3641" t="s">
        <v>675</v>
      </c>
      <c r="O3641" t="s">
        <v>565</v>
      </c>
      <c r="P3641">
        <v>0</v>
      </c>
      <c r="Q3641">
        <v>0</v>
      </c>
      <c r="R3641">
        <v>-512575.86</v>
      </c>
      <c r="S3641">
        <v>0</v>
      </c>
      <c r="T3641">
        <v>-512575.86</v>
      </c>
      <c r="U3641">
        <v>0</v>
      </c>
      <c r="V3641">
        <v>0</v>
      </c>
      <c r="W3641">
        <v>0</v>
      </c>
      <c r="X3641">
        <v>-512575.86</v>
      </c>
      <c r="Y3641">
        <v>0</v>
      </c>
      <c r="Z3641">
        <v>-512575.86</v>
      </c>
      <c r="AA3641">
        <v>0</v>
      </c>
    </row>
    <row r="3642" spans="1:27" ht="15" customHeight="1" x14ac:dyDescent="0.25">
      <c r="A3642" s="37" t="str">
        <f t="shared" si="168"/>
        <v>LEMAAF6.1a</v>
      </c>
      <c r="B3642" s="37" t="str">
        <f>VLOOKUP(L3642,Mapping!D:F,3,0)</f>
        <v>6.1a</v>
      </c>
      <c r="C3642" s="37" t="str">
        <f>VLOOKUP(L3642,Mapping!D:G,4,0)</f>
        <v>Accrual</v>
      </c>
      <c r="D3642" s="38">
        <f t="shared" si="169"/>
        <v>-8.8102927999999997E-2</v>
      </c>
      <c r="E3642" s="38">
        <f t="shared" si="170"/>
        <v>-8.8102927999999997E-2</v>
      </c>
      <c r="F3642" s="37">
        <f>VLOOKUP(L3642,Mapping!D:H,5,0)</f>
        <v>0</v>
      </c>
      <c r="G3642" t="s">
        <v>562</v>
      </c>
      <c r="H3642" t="s">
        <v>2786</v>
      </c>
      <c r="I3642" t="s">
        <v>2787</v>
      </c>
      <c r="J3642">
        <v>550000</v>
      </c>
      <c r="K3642" t="s">
        <v>666</v>
      </c>
      <c r="L3642">
        <v>553190</v>
      </c>
      <c r="M3642">
        <v>0</v>
      </c>
      <c r="N3642" t="s">
        <v>676</v>
      </c>
      <c r="O3642" t="s">
        <v>565</v>
      </c>
      <c r="P3642">
        <v>0</v>
      </c>
      <c r="Q3642">
        <v>0</v>
      </c>
      <c r="R3642">
        <v>-881029.28</v>
      </c>
      <c r="S3642">
        <v>0</v>
      </c>
      <c r="T3642">
        <v>-881029.28</v>
      </c>
      <c r="U3642">
        <v>0</v>
      </c>
      <c r="V3642">
        <v>0</v>
      </c>
      <c r="W3642">
        <v>0</v>
      </c>
      <c r="X3642">
        <v>-881029.28</v>
      </c>
      <c r="Y3642">
        <v>0</v>
      </c>
      <c r="Z3642">
        <v>-881029.28</v>
      </c>
      <c r="AA3642">
        <v>0</v>
      </c>
    </row>
    <row r="3643" spans="1:27" ht="15" customHeight="1" x14ac:dyDescent="0.25">
      <c r="A3643" s="37" t="str">
        <f t="shared" si="168"/>
        <v>LEMAAFIgnore</v>
      </c>
      <c r="B3643" s="37" t="str">
        <f>VLOOKUP(L3643,Mapping!D:F,3,0)</f>
        <v>Ignore</v>
      </c>
      <c r="C3643" s="37" t="str">
        <f>VLOOKUP(L3643,Mapping!D:G,4,0)</f>
        <v>Mirror</v>
      </c>
      <c r="D3643" s="38">
        <f t="shared" si="169"/>
        <v>2.0000000000000001E-9</v>
      </c>
      <c r="E3643" s="38">
        <f t="shared" si="170"/>
        <v>2.0000000000000001E-9</v>
      </c>
      <c r="F3643" s="37">
        <f>VLOOKUP(L3643,Mapping!D:H,5,0)</f>
        <v>0</v>
      </c>
      <c r="G3643" t="s">
        <v>562</v>
      </c>
      <c r="H3643" t="s">
        <v>2786</v>
      </c>
      <c r="I3643" t="s">
        <v>2787</v>
      </c>
      <c r="J3643">
        <v>550000</v>
      </c>
      <c r="K3643" t="s">
        <v>666</v>
      </c>
      <c r="L3643">
        <v>553197</v>
      </c>
      <c r="M3643">
        <v>0</v>
      </c>
      <c r="N3643" t="s">
        <v>677</v>
      </c>
      <c r="O3643" t="s">
        <v>565</v>
      </c>
      <c r="P3643">
        <v>0</v>
      </c>
      <c r="Q3643">
        <v>0</v>
      </c>
      <c r="R3643">
        <v>0</v>
      </c>
      <c r="S3643">
        <v>0.02</v>
      </c>
      <c r="T3643">
        <v>0</v>
      </c>
      <c r="U3643">
        <v>0.02</v>
      </c>
      <c r="V3643">
        <v>0</v>
      </c>
      <c r="W3643">
        <v>0</v>
      </c>
      <c r="X3643">
        <v>0</v>
      </c>
      <c r="Y3643">
        <v>0.02</v>
      </c>
      <c r="Z3643">
        <v>0</v>
      </c>
      <c r="AA3643">
        <v>0.02</v>
      </c>
    </row>
    <row r="3644" spans="1:27" ht="15" customHeight="1" x14ac:dyDescent="0.25">
      <c r="A3644" s="37" t="str">
        <f t="shared" si="168"/>
        <v>LEMAAF6.1</v>
      </c>
      <c r="B3644" s="37">
        <f>VLOOKUP(L3644,Mapping!D:F,3,0)</f>
        <v>6.1</v>
      </c>
      <c r="C3644" s="37" t="str">
        <f>VLOOKUP(L3644,Mapping!D:G,4,0)</f>
        <v>Accrual</v>
      </c>
      <c r="D3644" s="38">
        <f t="shared" si="169"/>
        <v>-0.91470331999999988</v>
      </c>
      <c r="E3644" s="38">
        <f t="shared" si="170"/>
        <v>-0.91470331999999988</v>
      </c>
      <c r="F3644" s="37">
        <f>VLOOKUP(L3644,Mapping!D:H,5,0)</f>
        <v>0</v>
      </c>
      <c r="G3644" t="s">
        <v>562</v>
      </c>
      <c r="H3644" t="s">
        <v>2786</v>
      </c>
      <c r="I3644" t="s">
        <v>2787</v>
      </c>
      <c r="J3644">
        <v>550000</v>
      </c>
      <c r="K3644" t="s">
        <v>666</v>
      </c>
      <c r="L3644">
        <v>553202</v>
      </c>
      <c r="M3644">
        <v>0</v>
      </c>
      <c r="N3644" t="s">
        <v>678</v>
      </c>
      <c r="O3644" t="s">
        <v>565</v>
      </c>
      <c r="P3644">
        <v>0</v>
      </c>
      <c r="Q3644">
        <v>0</v>
      </c>
      <c r="R3644">
        <v>-9147033.1999999993</v>
      </c>
      <c r="S3644">
        <v>0</v>
      </c>
      <c r="T3644">
        <v>-9147033.1999999993</v>
      </c>
      <c r="U3644">
        <v>0</v>
      </c>
      <c r="V3644">
        <v>0</v>
      </c>
      <c r="W3644">
        <v>0</v>
      </c>
      <c r="X3644">
        <v>-9147033.1999999993</v>
      </c>
      <c r="Y3644">
        <v>0</v>
      </c>
      <c r="Z3644">
        <v>-9147033.1999999993</v>
      </c>
      <c r="AA3644">
        <v>0</v>
      </c>
    </row>
    <row r="3645" spans="1:27" ht="15" customHeight="1" x14ac:dyDescent="0.25">
      <c r="A3645" s="37" t="str">
        <f t="shared" si="168"/>
        <v>LEMAAF6.1</v>
      </c>
      <c r="B3645" s="37">
        <f>VLOOKUP(L3645,Mapping!D:F,3,0)</f>
        <v>6.1</v>
      </c>
      <c r="C3645" s="37" t="str">
        <f>VLOOKUP(L3645,Mapping!D:G,4,0)</f>
        <v>Accrual</v>
      </c>
      <c r="D3645" s="38">
        <f t="shared" si="169"/>
        <v>0.78783179800000003</v>
      </c>
      <c r="E3645" s="38">
        <f t="shared" si="170"/>
        <v>0.78783179800000003</v>
      </c>
      <c r="F3645" s="37">
        <f>VLOOKUP(L3645,Mapping!D:H,5,0)</f>
        <v>0</v>
      </c>
      <c r="G3645" t="s">
        <v>562</v>
      </c>
      <c r="H3645" t="s">
        <v>2786</v>
      </c>
      <c r="I3645" t="s">
        <v>2787</v>
      </c>
      <c r="J3645">
        <v>550000</v>
      </c>
      <c r="K3645" t="s">
        <v>666</v>
      </c>
      <c r="L3645">
        <v>553208</v>
      </c>
      <c r="M3645">
        <v>0</v>
      </c>
      <c r="N3645" t="s">
        <v>679</v>
      </c>
      <c r="O3645" t="s">
        <v>565</v>
      </c>
      <c r="P3645">
        <v>0</v>
      </c>
      <c r="Q3645">
        <v>0</v>
      </c>
      <c r="R3645">
        <v>0</v>
      </c>
      <c r="S3645">
        <v>7878317.9800000004</v>
      </c>
      <c r="T3645">
        <v>0</v>
      </c>
      <c r="U3645">
        <v>7878317.9800000004</v>
      </c>
      <c r="V3645">
        <v>0</v>
      </c>
      <c r="W3645">
        <v>0</v>
      </c>
      <c r="X3645">
        <v>0</v>
      </c>
      <c r="Y3645">
        <v>7878317.9800000004</v>
      </c>
      <c r="Z3645">
        <v>0</v>
      </c>
      <c r="AA3645">
        <v>7878317.9800000004</v>
      </c>
    </row>
    <row r="3646" spans="1:27" ht="15" customHeight="1" x14ac:dyDescent="0.25">
      <c r="A3646" s="37" t="str">
        <f t="shared" si="168"/>
        <v>LEMAAFIgnore</v>
      </c>
      <c r="B3646" s="37" t="str">
        <f>VLOOKUP(L3646,Mapping!D:F,3,0)</f>
        <v>Ignore</v>
      </c>
      <c r="C3646" s="37" t="str">
        <f>VLOOKUP(L3646,Mapping!D:G,4,0)</f>
        <v>Mirror</v>
      </c>
      <c r="D3646" s="38">
        <f t="shared" si="169"/>
        <v>-9.0380300000000011E-4</v>
      </c>
      <c r="E3646" s="38">
        <f t="shared" si="170"/>
        <v>-9.0380300000000011E-4</v>
      </c>
      <c r="F3646" s="37">
        <f>VLOOKUP(L3646,Mapping!D:H,5,0)</f>
        <v>0</v>
      </c>
      <c r="G3646" t="s">
        <v>562</v>
      </c>
      <c r="H3646" t="s">
        <v>2786</v>
      </c>
      <c r="I3646" t="s">
        <v>2787</v>
      </c>
      <c r="J3646">
        <v>550000</v>
      </c>
      <c r="K3646" t="s">
        <v>666</v>
      </c>
      <c r="L3646">
        <v>553213</v>
      </c>
      <c r="M3646">
        <v>0</v>
      </c>
      <c r="N3646" t="s">
        <v>680</v>
      </c>
      <c r="O3646" t="s">
        <v>565</v>
      </c>
      <c r="P3646">
        <v>0</v>
      </c>
      <c r="Q3646">
        <v>0</v>
      </c>
      <c r="R3646">
        <v>-9038.0300000000007</v>
      </c>
      <c r="S3646">
        <v>0</v>
      </c>
      <c r="T3646">
        <v>-9038.0300000000007</v>
      </c>
      <c r="U3646">
        <v>0</v>
      </c>
      <c r="V3646">
        <v>0</v>
      </c>
      <c r="W3646">
        <v>0</v>
      </c>
      <c r="X3646">
        <v>-9038.0300000000007</v>
      </c>
      <c r="Y3646">
        <v>0</v>
      </c>
      <c r="Z3646">
        <v>-9038.0300000000007</v>
      </c>
      <c r="AA3646">
        <v>0</v>
      </c>
    </row>
    <row r="3647" spans="1:27" ht="15" customHeight="1" x14ac:dyDescent="0.25">
      <c r="A3647" s="37" t="str">
        <f t="shared" si="168"/>
        <v>LEMAAF6.1a</v>
      </c>
      <c r="B3647" s="37" t="str">
        <f>VLOOKUP(L3647,Mapping!D:F,3,0)</f>
        <v>6.1a</v>
      </c>
      <c r="C3647" s="37" t="str">
        <f>VLOOKUP(L3647,Mapping!D:G,4,0)</f>
        <v>Accrual</v>
      </c>
      <c r="D3647" s="38">
        <f t="shared" si="169"/>
        <v>-5.873334E-3</v>
      </c>
      <c r="E3647" s="38">
        <f t="shared" si="170"/>
        <v>-5.873334E-3</v>
      </c>
      <c r="F3647" s="37">
        <f>VLOOKUP(L3647,Mapping!D:H,5,0)</f>
        <v>0</v>
      </c>
      <c r="G3647" t="s">
        <v>562</v>
      </c>
      <c r="H3647" t="s">
        <v>2786</v>
      </c>
      <c r="I3647" t="s">
        <v>2787</v>
      </c>
      <c r="J3647">
        <v>550000</v>
      </c>
      <c r="K3647" t="s">
        <v>666</v>
      </c>
      <c r="L3647">
        <v>554526</v>
      </c>
      <c r="M3647">
        <v>0</v>
      </c>
      <c r="N3647" t="s">
        <v>681</v>
      </c>
      <c r="O3647" t="s">
        <v>565</v>
      </c>
      <c r="P3647">
        <v>0</v>
      </c>
      <c r="Q3647">
        <v>0</v>
      </c>
      <c r="R3647">
        <v>-58733.34</v>
      </c>
      <c r="S3647">
        <v>0</v>
      </c>
      <c r="T3647">
        <v>-58733.34</v>
      </c>
      <c r="U3647">
        <v>0</v>
      </c>
      <c r="V3647">
        <v>0</v>
      </c>
      <c r="W3647">
        <v>0</v>
      </c>
      <c r="X3647">
        <v>-58733.34</v>
      </c>
      <c r="Y3647">
        <v>0</v>
      </c>
      <c r="Z3647">
        <v>-58733.34</v>
      </c>
      <c r="AA3647">
        <v>0</v>
      </c>
    </row>
    <row r="3648" spans="1:27" ht="15" customHeight="1" x14ac:dyDescent="0.25">
      <c r="A3648" s="37" t="str">
        <f t="shared" si="168"/>
        <v>LEMAAFIgnore</v>
      </c>
      <c r="B3648" s="37" t="str">
        <f>VLOOKUP(L3648,Mapping!D:F,3,0)</f>
        <v>Ignore</v>
      </c>
      <c r="C3648" s="37" t="str">
        <f>VLOOKUP(L3648,Mapping!D:G,4,0)</f>
        <v>Mirror</v>
      </c>
      <c r="D3648" s="38">
        <f t="shared" si="169"/>
        <v>-1.1800000000000001E-3</v>
      </c>
      <c r="E3648" s="38">
        <f t="shared" si="170"/>
        <v>-1.1800000000000001E-3</v>
      </c>
      <c r="F3648" s="37">
        <f>VLOOKUP(L3648,Mapping!D:H,5,0)</f>
        <v>0</v>
      </c>
      <c r="G3648" t="s">
        <v>562</v>
      </c>
      <c r="H3648" t="s">
        <v>2786</v>
      </c>
      <c r="I3648" t="s">
        <v>2787</v>
      </c>
      <c r="J3648">
        <v>550000</v>
      </c>
      <c r="K3648" t="s">
        <v>666</v>
      </c>
      <c r="L3648">
        <v>554527</v>
      </c>
      <c r="M3648">
        <v>0</v>
      </c>
      <c r="N3648" t="s">
        <v>682</v>
      </c>
      <c r="O3648" t="s">
        <v>565</v>
      </c>
      <c r="P3648">
        <v>0</v>
      </c>
      <c r="Q3648">
        <v>0</v>
      </c>
      <c r="R3648">
        <v>-11800</v>
      </c>
      <c r="S3648">
        <v>0</v>
      </c>
      <c r="T3648">
        <v>-11800</v>
      </c>
      <c r="U3648">
        <v>0</v>
      </c>
      <c r="V3648">
        <v>0</v>
      </c>
      <c r="W3648">
        <v>0</v>
      </c>
      <c r="X3648">
        <v>-11800</v>
      </c>
      <c r="Y3648">
        <v>0</v>
      </c>
      <c r="Z3648">
        <v>-11800</v>
      </c>
      <c r="AA3648">
        <v>0</v>
      </c>
    </row>
    <row r="3649" spans="1:27" ht="15" customHeight="1" x14ac:dyDescent="0.25">
      <c r="A3649" s="37" t="str">
        <f t="shared" si="168"/>
        <v>LEMAAFIgnore</v>
      </c>
      <c r="B3649" s="37" t="str">
        <f>VLOOKUP(L3649,Mapping!D:F,3,0)</f>
        <v>Ignore</v>
      </c>
      <c r="C3649" s="37" t="str">
        <f>VLOOKUP(L3649,Mapping!D:G,4,0)</f>
        <v>Mirror</v>
      </c>
      <c r="D3649" s="38">
        <f t="shared" si="169"/>
        <v>-1.6182390000000003E-3</v>
      </c>
      <c r="E3649" s="38">
        <f t="shared" si="170"/>
        <v>-1.6182390000000003E-3</v>
      </c>
      <c r="F3649" s="37">
        <f>VLOOKUP(L3649,Mapping!D:H,5,0)</f>
        <v>0</v>
      </c>
      <c r="G3649" t="s">
        <v>562</v>
      </c>
      <c r="H3649" t="s">
        <v>2786</v>
      </c>
      <c r="I3649" t="s">
        <v>2787</v>
      </c>
      <c r="J3649">
        <v>550000</v>
      </c>
      <c r="K3649" t="s">
        <v>666</v>
      </c>
      <c r="L3649">
        <v>555104</v>
      </c>
      <c r="M3649">
        <v>0</v>
      </c>
      <c r="N3649" t="s">
        <v>683</v>
      </c>
      <c r="O3649" t="s">
        <v>565</v>
      </c>
      <c r="P3649">
        <v>0</v>
      </c>
      <c r="Q3649">
        <v>0</v>
      </c>
      <c r="R3649">
        <v>-16182.390000000003</v>
      </c>
      <c r="S3649">
        <v>0</v>
      </c>
      <c r="T3649">
        <v>-16182.390000000003</v>
      </c>
      <c r="U3649">
        <v>0</v>
      </c>
      <c r="V3649">
        <v>0</v>
      </c>
      <c r="W3649">
        <v>0</v>
      </c>
      <c r="X3649">
        <v>-16182.390000000003</v>
      </c>
      <c r="Y3649">
        <v>0</v>
      </c>
      <c r="Z3649">
        <v>-16182.390000000003</v>
      </c>
      <c r="AA3649">
        <v>0</v>
      </c>
    </row>
    <row r="3650" spans="1:27" ht="15" customHeight="1" x14ac:dyDescent="0.25">
      <c r="A3650" s="37" t="str">
        <f t="shared" si="168"/>
        <v>LEMAAF6.1</v>
      </c>
      <c r="B3650" s="37">
        <f>VLOOKUP(L3650,Mapping!D:F,3,0)</f>
        <v>6.1</v>
      </c>
      <c r="C3650" s="37" t="str">
        <f>VLOOKUP(L3650,Mapping!D:G,4,0)</f>
        <v>Accrual</v>
      </c>
      <c r="D3650" s="38">
        <f t="shared" si="169"/>
        <v>-0.78203819400000008</v>
      </c>
      <c r="E3650" s="38">
        <f t="shared" si="170"/>
        <v>-0.78203819400000008</v>
      </c>
      <c r="F3650" s="37">
        <f>VLOOKUP(L3650,Mapping!D:H,5,0)</f>
        <v>0</v>
      </c>
      <c r="G3650" t="s">
        <v>562</v>
      </c>
      <c r="H3650" t="s">
        <v>2786</v>
      </c>
      <c r="I3650" t="s">
        <v>2787</v>
      </c>
      <c r="J3650">
        <v>550000</v>
      </c>
      <c r="K3650" t="s">
        <v>666</v>
      </c>
      <c r="L3650">
        <v>555157</v>
      </c>
      <c r="M3650">
        <v>0</v>
      </c>
      <c r="N3650" t="s">
        <v>684</v>
      </c>
      <c r="O3650" t="s">
        <v>565</v>
      </c>
      <c r="P3650">
        <v>0</v>
      </c>
      <c r="Q3650">
        <v>0</v>
      </c>
      <c r="R3650">
        <v>-7820381.9400000004</v>
      </c>
      <c r="S3650">
        <v>0</v>
      </c>
      <c r="T3650">
        <v>-7820381.9400000004</v>
      </c>
      <c r="U3650">
        <v>0</v>
      </c>
      <c r="V3650">
        <v>0</v>
      </c>
      <c r="W3650">
        <v>0</v>
      </c>
      <c r="X3650">
        <v>-7820381.9400000004</v>
      </c>
      <c r="Y3650">
        <v>0</v>
      </c>
      <c r="Z3650">
        <v>-7820381.9400000004</v>
      </c>
      <c r="AA3650">
        <v>0</v>
      </c>
    </row>
    <row r="3651" spans="1:27" ht="15" customHeight="1" x14ac:dyDescent="0.25">
      <c r="A3651" s="37" t="str">
        <f t="shared" si="168"/>
        <v>LEMAAF6.1</v>
      </c>
      <c r="B3651" s="37">
        <f>VLOOKUP(L3651,Mapping!D:F,3,0)</f>
        <v>6.1</v>
      </c>
      <c r="C3651" s="37" t="str">
        <f>VLOOKUP(L3651,Mapping!D:G,4,0)</f>
        <v>Accrual</v>
      </c>
      <c r="D3651" s="38">
        <f t="shared" si="169"/>
        <v>-5.7936039999999999E-3</v>
      </c>
      <c r="E3651" s="38">
        <f t="shared" si="170"/>
        <v>-5.7936039999999999E-3</v>
      </c>
      <c r="F3651" s="37">
        <f>VLOOKUP(L3651,Mapping!D:H,5,0)</f>
        <v>0</v>
      </c>
      <c r="G3651" t="s">
        <v>562</v>
      </c>
      <c r="H3651" t="s">
        <v>2786</v>
      </c>
      <c r="I3651" t="s">
        <v>2787</v>
      </c>
      <c r="J3651">
        <v>550000</v>
      </c>
      <c r="K3651" t="s">
        <v>666</v>
      </c>
      <c r="L3651">
        <v>555159</v>
      </c>
      <c r="M3651">
        <v>0</v>
      </c>
      <c r="N3651" t="s">
        <v>2813</v>
      </c>
      <c r="O3651" t="s">
        <v>565</v>
      </c>
      <c r="P3651">
        <v>0</v>
      </c>
      <c r="Q3651">
        <v>0</v>
      </c>
      <c r="R3651">
        <v>-57936.04</v>
      </c>
      <c r="S3651">
        <v>0</v>
      </c>
      <c r="T3651">
        <v>-57936.04</v>
      </c>
      <c r="U3651">
        <v>0</v>
      </c>
      <c r="V3651">
        <v>0</v>
      </c>
      <c r="W3651">
        <v>0</v>
      </c>
      <c r="X3651">
        <v>-57936.04</v>
      </c>
      <c r="Y3651">
        <v>0</v>
      </c>
      <c r="Z3651">
        <v>-57936.04</v>
      </c>
      <c r="AA3651">
        <v>0</v>
      </c>
    </row>
    <row r="3652" spans="1:27" ht="15" customHeight="1" x14ac:dyDescent="0.25">
      <c r="A3652" s="37" t="str">
        <f t="shared" ref="A3652:A3715" si="171">H3652&amp;B3652</f>
        <v>LEMAAFIgnore</v>
      </c>
      <c r="B3652" s="37" t="str">
        <f>VLOOKUP(L3652,Mapping!D:F,3,0)</f>
        <v>Ignore</v>
      </c>
      <c r="C3652" s="37" t="str">
        <f>VLOOKUP(L3652,Mapping!D:G,4,0)</f>
        <v>Mirror</v>
      </c>
      <c r="D3652" s="38">
        <f t="shared" ref="D3652:D3715" si="172">(X3652+Y3652)/10000000</f>
        <v>-2.39948E-4</v>
      </c>
      <c r="E3652" s="38">
        <f t="shared" ref="E3652:E3715" si="173">(Z3652+AA3652)/10000000</f>
        <v>-2.39948E-4</v>
      </c>
      <c r="F3652" s="37">
        <f>VLOOKUP(L3652,Mapping!D:H,5,0)</f>
        <v>0</v>
      </c>
      <c r="G3652" t="s">
        <v>562</v>
      </c>
      <c r="H3652" t="s">
        <v>2786</v>
      </c>
      <c r="I3652" t="s">
        <v>2787</v>
      </c>
      <c r="J3652">
        <v>550000</v>
      </c>
      <c r="K3652" t="s">
        <v>666</v>
      </c>
      <c r="L3652">
        <v>555204</v>
      </c>
      <c r="M3652">
        <v>0</v>
      </c>
      <c r="N3652" t="s">
        <v>685</v>
      </c>
      <c r="O3652" t="s">
        <v>565</v>
      </c>
      <c r="P3652">
        <v>0</v>
      </c>
      <c r="Q3652">
        <v>0</v>
      </c>
      <c r="R3652">
        <v>-2399.48</v>
      </c>
      <c r="S3652">
        <v>0</v>
      </c>
      <c r="T3652">
        <v>-2399.48</v>
      </c>
      <c r="U3652">
        <v>0</v>
      </c>
      <c r="V3652">
        <v>0</v>
      </c>
      <c r="W3652">
        <v>0</v>
      </c>
      <c r="X3652">
        <v>-2399.48</v>
      </c>
      <c r="Y3652">
        <v>0</v>
      </c>
      <c r="Z3652">
        <v>-2399.48</v>
      </c>
      <c r="AA3652">
        <v>0</v>
      </c>
    </row>
    <row r="3653" spans="1:27" ht="15" customHeight="1" x14ac:dyDescent="0.25">
      <c r="A3653" s="37" t="str">
        <f t="shared" si="171"/>
        <v>LEMAAF6.1a</v>
      </c>
      <c r="B3653" s="37" t="str">
        <f>VLOOKUP(L3653,Mapping!D:F,3,0)</f>
        <v>6.1a</v>
      </c>
      <c r="C3653" s="37" t="str">
        <f>VLOOKUP(L3653,Mapping!D:G,4,0)</f>
        <v>Accrual</v>
      </c>
      <c r="D3653" s="38">
        <f t="shared" si="172"/>
        <v>-1.7565251E-2</v>
      </c>
      <c r="E3653" s="38">
        <f t="shared" si="173"/>
        <v>-1.7565251E-2</v>
      </c>
      <c r="F3653" s="37">
        <f>VLOOKUP(L3653,Mapping!D:H,5,0)</f>
        <v>0</v>
      </c>
      <c r="G3653" t="s">
        <v>562</v>
      </c>
      <c r="H3653" t="s">
        <v>2786</v>
      </c>
      <c r="I3653" t="s">
        <v>2787</v>
      </c>
      <c r="J3653">
        <v>550000</v>
      </c>
      <c r="K3653" t="s">
        <v>666</v>
      </c>
      <c r="L3653">
        <v>555597</v>
      </c>
      <c r="M3653">
        <v>0</v>
      </c>
      <c r="N3653" t="s">
        <v>686</v>
      </c>
      <c r="O3653" t="s">
        <v>565</v>
      </c>
      <c r="P3653">
        <v>0</v>
      </c>
      <c r="Q3653">
        <v>0</v>
      </c>
      <c r="R3653">
        <v>-175652.51</v>
      </c>
      <c r="S3653">
        <v>0</v>
      </c>
      <c r="T3653">
        <v>-175652.51</v>
      </c>
      <c r="U3653">
        <v>0</v>
      </c>
      <c r="V3653">
        <v>0</v>
      </c>
      <c r="W3653">
        <v>0</v>
      </c>
      <c r="X3653">
        <v>-175652.51</v>
      </c>
      <c r="Y3653">
        <v>0</v>
      </c>
      <c r="Z3653">
        <v>-175652.51</v>
      </c>
      <c r="AA3653">
        <v>0</v>
      </c>
    </row>
    <row r="3654" spans="1:27" ht="15" customHeight="1" x14ac:dyDescent="0.25">
      <c r="A3654" s="37" t="str">
        <f t="shared" si="171"/>
        <v>LEMAAF6.1a</v>
      </c>
      <c r="B3654" s="37" t="str">
        <f>VLOOKUP(L3654,Mapping!D:F,3,0)</f>
        <v>6.1a</v>
      </c>
      <c r="C3654" s="37" t="str">
        <f>VLOOKUP(L3654,Mapping!D:G,4,0)</f>
        <v>Accrual</v>
      </c>
      <c r="D3654" s="38">
        <f t="shared" si="172"/>
        <v>-1.7565251E-2</v>
      </c>
      <c r="E3654" s="38">
        <f t="shared" si="173"/>
        <v>-1.7565251E-2</v>
      </c>
      <c r="F3654" s="37">
        <f>VLOOKUP(L3654,Mapping!D:H,5,0)</f>
        <v>0</v>
      </c>
      <c r="G3654" t="s">
        <v>562</v>
      </c>
      <c r="H3654" t="s">
        <v>2786</v>
      </c>
      <c r="I3654" t="s">
        <v>2787</v>
      </c>
      <c r="J3654">
        <v>550000</v>
      </c>
      <c r="K3654" t="s">
        <v>666</v>
      </c>
      <c r="L3654">
        <v>555598</v>
      </c>
      <c r="M3654">
        <v>0</v>
      </c>
      <c r="N3654" t="s">
        <v>687</v>
      </c>
      <c r="O3654" t="s">
        <v>565</v>
      </c>
      <c r="P3654">
        <v>0</v>
      </c>
      <c r="Q3654">
        <v>0</v>
      </c>
      <c r="R3654">
        <v>-175652.51</v>
      </c>
      <c r="S3654">
        <v>0</v>
      </c>
      <c r="T3654">
        <v>-175652.51</v>
      </c>
      <c r="U3654">
        <v>0</v>
      </c>
      <c r="V3654">
        <v>0</v>
      </c>
      <c r="W3654">
        <v>0</v>
      </c>
      <c r="X3654">
        <v>-175652.51</v>
      </c>
      <c r="Y3654">
        <v>0</v>
      </c>
      <c r="Z3654">
        <v>-175652.51</v>
      </c>
      <c r="AA3654">
        <v>0</v>
      </c>
    </row>
    <row r="3655" spans="1:27" ht="15" customHeight="1" x14ac:dyDescent="0.25">
      <c r="A3655" s="37" t="str">
        <f t="shared" si="171"/>
        <v>LEMAAF6.1a</v>
      </c>
      <c r="B3655" s="37" t="str">
        <f>VLOOKUP(L3655,Mapping!D:F,3,0)</f>
        <v>6.1a</v>
      </c>
      <c r="C3655" s="37" t="str">
        <f>VLOOKUP(L3655,Mapping!D:G,4,0)</f>
        <v>Accrual</v>
      </c>
      <c r="D3655" s="38">
        <f t="shared" si="172"/>
        <v>2.8316000000000001E-5</v>
      </c>
      <c r="E3655" s="38">
        <f t="shared" si="173"/>
        <v>2.8316000000000001E-5</v>
      </c>
      <c r="F3655" s="37">
        <f>VLOOKUP(L3655,Mapping!D:H,5,0)</f>
        <v>0</v>
      </c>
      <c r="G3655" t="s">
        <v>562</v>
      </c>
      <c r="H3655" t="s">
        <v>2786</v>
      </c>
      <c r="I3655" t="s">
        <v>2787</v>
      </c>
      <c r="J3655">
        <v>550000</v>
      </c>
      <c r="K3655" t="s">
        <v>666</v>
      </c>
      <c r="L3655">
        <v>555599</v>
      </c>
      <c r="M3655">
        <v>0</v>
      </c>
      <c r="N3655" t="s">
        <v>688</v>
      </c>
      <c r="O3655" t="s">
        <v>565</v>
      </c>
      <c r="P3655">
        <v>0</v>
      </c>
      <c r="Q3655">
        <v>0</v>
      </c>
      <c r="R3655">
        <v>0</v>
      </c>
      <c r="S3655">
        <v>283.16000000000003</v>
      </c>
      <c r="T3655">
        <v>0</v>
      </c>
      <c r="U3655">
        <v>283.16000000000003</v>
      </c>
      <c r="V3655">
        <v>0</v>
      </c>
      <c r="W3655">
        <v>0</v>
      </c>
      <c r="X3655">
        <v>0</v>
      </c>
      <c r="Y3655">
        <v>283.16000000000003</v>
      </c>
      <c r="Z3655">
        <v>0</v>
      </c>
      <c r="AA3655">
        <v>283.16000000000003</v>
      </c>
    </row>
    <row r="3656" spans="1:27" ht="15" customHeight="1" x14ac:dyDescent="0.25">
      <c r="A3656" s="37" t="str">
        <f t="shared" si="171"/>
        <v>LEMAAF6.1a</v>
      </c>
      <c r="B3656" s="37" t="str">
        <f>VLOOKUP(L3656,Mapping!D:F,3,0)</f>
        <v>6.1a</v>
      </c>
      <c r="C3656" s="37" t="str">
        <f>VLOOKUP(L3656,Mapping!D:G,4,0)</f>
        <v>Accrual</v>
      </c>
      <c r="D3656" s="38">
        <f t="shared" si="172"/>
        <v>2.8316000000000001E-5</v>
      </c>
      <c r="E3656" s="38">
        <f t="shared" si="173"/>
        <v>2.8316000000000001E-5</v>
      </c>
      <c r="F3656" s="37">
        <f>VLOOKUP(L3656,Mapping!D:H,5,0)</f>
        <v>0</v>
      </c>
      <c r="G3656" t="s">
        <v>562</v>
      </c>
      <c r="H3656" t="s">
        <v>2786</v>
      </c>
      <c r="I3656" t="s">
        <v>2787</v>
      </c>
      <c r="J3656">
        <v>550000</v>
      </c>
      <c r="K3656" t="s">
        <v>666</v>
      </c>
      <c r="L3656">
        <v>555600</v>
      </c>
      <c r="M3656">
        <v>0</v>
      </c>
      <c r="N3656" t="s">
        <v>689</v>
      </c>
      <c r="O3656" t="s">
        <v>565</v>
      </c>
      <c r="P3656">
        <v>0</v>
      </c>
      <c r="Q3656">
        <v>0</v>
      </c>
      <c r="R3656">
        <v>0</v>
      </c>
      <c r="S3656">
        <v>283.16000000000003</v>
      </c>
      <c r="T3656">
        <v>0</v>
      </c>
      <c r="U3656">
        <v>283.16000000000003</v>
      </c>
      <c r="V3656">
        <v>0</v>
      </c>
      <c r="W3656">
        <v>0</v>
      </c>
      <c r="X3656">
        <v>0</v>
      </c>
      <c r="Y3656">
        <v>283.16000000000003</v>
      </c>
      <c r="Z3656">
        <v>0</v>
      </c>
      <c r="AA3656">
        <v>283.16000000000003</v>
      </c>
    </row>
    <row r="3657" spans="1:27" ht="15" customHeight="1" x14ac:dyDescent="0.25">
      <c r="A3657" s="37" t="str">
        <f t="shared" si="171"/>
        <v>LEMAAF6.2</v>
      </c>
      <c r="B3657" s="37">
        <f>VLOOKUP(L3657,Mapping!D:F,3,0)</f>
        <v>6.2</v>
      </c>
      <c r="C3657" s="37" t="str">
        <f>VLOOKUP(L3657,Mapping!D:G,4,0)</f>
        <v>Accrual</v>
      </c>
      <c r="D3657" s="38">
        <f t="shared" si="172"/>
        <v>-0.19516805300000001</v>
      </c>
      <c r="E3657" s="38">
        <f t="shared" si="173"/>
        <v>-0.19516805300000001</v>
      </c>
      <c r="F3657" s="37">
        <f>VLOOKUP(L3657,Mapping!D:H,5,0)</f>
        <v>0</v>
      </c>
      <c r="G3657" t="s">
        <v>562</v>
      </c>
      <c r="H3657" t="s">
        <v>2786</v>
      </c>
      <c r="I3657" t="s">
        <v>2787</v>
      </c>
      <c r="J3657">
        <v>555100</v>
      </c>
      <c r="K3657" t="s">
        <v>691</v>
      </c>
      <c r="L3657">
        <v>555100</v>
      </c>
      <c r="M3657">
        <v>0</v>
      </c>
      <c r="N3657" t="s">
        <v>692</v>
      </c>
      <c r="O3657" t="s">
        <v>565</v>
      </c>
      <c r="P3657">
        <v>0</v>
      </c>
      <c r="Q3657">
        <v>0</v>
      </c>
      <c r="R3657">
        <v>-1951680.53</v>
      </c>
      <c r="S3657">
        <v>0</v>
      </c>
      <c r="T3657">
        <v>-1951680.53</v>
      </c>
      <c r="U3657">
        <v>0</v>
      </c>
      <c r="V3657">
        <v>0</v>
      </c>
      <c r="W3657">
        <v>0</v>
      </c>
      <c r="X3657">
        <v>-1951680.53</v>
      </c>
      <c r="Y3657">
        <v>0</v>
      </c>
      <c r="Z3657">
        <v>-1951680.53</v>
      </c>
      <c r="AA3657">
        <v>0</v>
      </c>
    </row>
    <row r="3658" spans="1:27" ht="15" customHeight="1" x14ac:dyDescent="0.25">
      <c r="A3658" s="37" t="str">
        <f t="shared" si="171"/>
        <v>LEMAAF6.2</v>
      </c>
      <c r="B3658" s="37">
        <f>VLOOKUP(L3658,Mapping!D:F,3,0)</f>
        <v>6.2</v>
      </c>
      <c r="C3658" s="37" t="str">
        <f>VLOOKUP(L3658,Mapping!D:G,4,0)</f>
        <v>Accrual</v>
      </c>
      <c r="D3658" s="38">
        <f t="shared" si="172"/>
        <v>3.1461799999999996E-4</v>
      </c>
      <c r="E3658" s="38">
        <f t="shared" si="173"/>
        <v>3.1461799999999996E-4</v>
      </c>
      <c r="F3658" s="37">
        <f>VLOOKUP(L3658,Mapping!D:H,5,0)</f>
        <v>0</v>
      </c>
      <c r="G3658" t="s">
        <v>562</v>
      </c>
      <c r="H3658" t="s">
        <v>2786</v>
      </c>
      <c r="I3658" t="s">
        <v>2787</v>
      </c>
      <c r="J3658">
        <v>555100</v>
      </c>
      <c r="K3658" t="s">
        <v>691</v>
      </c>
      <c r="L3658">
        <v>555329</v>
      </c>
      <c r="M3658">
        <v>0</v>
      </c>
      <c r="N3658" t="s">
        <v>693</v>
      </c>
      <c r="O3658" t="s">
        <v>565</v>
      </c>
      <c r="P3658">
        <v>0</v>
      </c>
      <c r="Q3658">
        <v>0</v>
      </c>
      <c r="R3658">
        <v>0</v>
      </c>
      <c r="S3658">
        <v>3146.18</v>
      </c>
      <c r="T3658">
        <v>0</v>
      </c>
      <c r="U3658">
        <v>3146.18</v>
      </c>
      <c r="V3658">
        <v>0</v>
      </c>
      <c r="W3658">
        <v>0</v>
      </c>
      <c r="X3658">
        <v>0</v>
      </c>
      <c r="Y3658">
        <v>3146.18</v>
      </c>
      <c r="Z3658">
        <v>0</v>
      </c>
      <c r="AA3658">
        <v>3146.18</v>
      </c>
    </row>
    <row r="3659" spans="1:27" ht="15" customHeight="1" x14ac:dyDescent="0.25">
      <c r="A3659" s="37" t="str">
        <f t="shared" si="171"/>
        <v>LEMETFIgnore</v>
      </c>
      <c r="B3659" s="37" t="str">
        <f>VLOOKUP(L3659,Mapping!D:F,3,0)</f>
        <v>Ignore</v>
      </c>
      <c r="C3659" s="37" t="str">
        <f>VLOOKUP(L3659,Mapping!D:G,4,0)</f>
        <v>Ignore</v>
      </c>
      <c r="D3659" s="38">
        <f t="shared" si="172"/>
        <v>-9.5366452559999999</v>
      </c>
      <c r="E3659" s="38">
        <f t="shared" si="173"/>
        <v>-631.65364028800002</v>
      </c>
      <c r="F3659" s="37" t="str">
        <f>VLOOKUP(L3659,Mapping!D:H,5,0)</f>
        <v>AUM</v>
      </c>
      <c r="G3659" t="s">
        <v>562</v>
      </c>
      <c r="H3659" t="s">
        <v>2394</v>
      </c>
      <c r="I3659" t="s">
        <v>2399</v>
      </c>
      <c r="J3659">
        <v>101000</v>
      </c>
      <c r="K3659" t="s">
        <v>720</v>
      </c>
      <c r="L3659">
        <v>101100</v>
      </c>
      <c r="M3659">
        <v>0</v>
      </c>
      <c r="N3659" t="s">
        <v>721</v>
      </c>
      <c r="O3659" t="s">
        <v>565</v>
      </c>
      <c r="P3659">
        <v>-6221169950.3199997</v>
      </c>
      <c r="Q3659">
        <v>0</v>
      </c>
      <c r="R3659">
        <v>-95366452.560000002</v>
      </c>
      <c r="S3659">
        <v>0</v>
      </c>
      <c r="T3659">
        <v>-6316536402.8800001</v>
      </c>
      <c r="U3659">
        <v>0</v>
      </c>
      <c r="V3659">
        <v>-6221169950.3199997</v>
      </c>
      <c r="W3659">
        <v>0</v>
      </c>
      <c r="X3659">
        <v>-95366452.560000002</v>
      </c>
      <c r="Y3659">
        <v>0</v>
      </c>
      <c r="Z3659">
        <v>-6316536402.8800001</v>
      </c>
      <c r="AA3659">
        <v>0</v>
      </c>
    </row>
    <row r="3660" spans="1:27" ht="15" customHeight="1" x14ac:dyDescent="0.25">
      <c r="A3660" s="37" t="str">
        <f t="shared" si="171"/>
        <v>LEMETFIgnore</v>
      </c>
      <c r="B3660" s="37" t="str">
        <f>VLOOKUP(L3660,Mapping!D:F,3,0)</f>
        <v>Ignore</v>
      </c>
      <c r="C3660" s="37" t="str">
        <f>VLOOKUP(L3660,Mapping!D:G,4,0)</f>
        <v>Ignore</v>
      </c>
      <c r="D3660" s="38">
        <f t="shared" si="172"/>
        <v>0</v>
      </c>
      <c r="E3660" s="38">
        <f t="shared" si="173"/>
        <v>-0.28000000000000003</v>
      </c>
      <c r="F3660" s="37" t="str">
        <f>VLOOKUP(L3660,Mapping!D:H,5,0)</f>
        <v>AUM</v>
      </c>
      <c r="G3660" t="s">
        <v>562</v>
      </c>
      <c r="H3660" t="s">
        <v>2394</v>
      </c>
      <c r="I3660" t="s">
        <v>2399</v>
      </c>
      <c r="J3660">
        <v>110000</v>
      </c>
      <c r="K3660" t="s">
        <v>570</v>
      </c>
      <c r="L3660">
        <v>110116</v>
      </c>
      <c r="M3660">
        <v>0</v>
      </c>
      <c r="N3660" t="s">
        <v>573</v>
      </c>
      <c r="O3660" t="s">
        <v>565</v>
      </c>
      <c r="P3660">
        <v>-2800000</v>
      </c>
      <c r="Q3660">
        <v>0</v>
      </c>
      <c r="R3660">
        <v>0</v>
      </c>
      <c r="S3660">
        <v>0</v>
      </c>
      <c r="T3660">
        <v>-2800000</v>
      </c>
      <c r="U3660">
        <v>0</v>
      </c>
      <c r="V3660">
        <v>-2800000</v>
      </c>
      <c r="W3660">
        <v>0</v>
      </c>
      <c r="X3660">
        <v>0</v>
      </c>
      <c r="Y3660">
        <v>0</v>
      </c>
      <c r="Z3660">
        <v>-2800000</v>
      </c>
      <c r="AA3660">
        <v>0</v>
      </c>
    </row>
    <row r="3661" spans="1:27" ht="15" customHeight="1" x14ac:dyDescent="0.25">
      <c r="A3661" s="37" t="str">
        <f t="shared" si="171"/>
        <v>LEMETFIgnore</v>
      </c>
      <c r="B3661" s="37" t="str">
        <f>VLOOKUP(L3661,Mapping!D:F,3,0)</f>
        <v>Ignore</v>
      </c>
      <c r="C3661" s="37" t="str">
        <f>VLOOKUP(L3661,Mapping!D:G,4,0)</f>
        <v>Ignore</v>
      </c>
      <c r="D3661" s="38">
        <f t="shared" si="172"/>
        <v>-4.2874504560000002</v>
      </c>
      <c r="E3661" s="38">
        <f t="shared" si="173"/>
        <v>-5.2433019869999997</v>
      </c>
      <c r="F3661" s="37" t="str">
        <f>VLOOKUP(L3661,Mapping!D:H,5,0)</f>
        <v>AUM</v>
      </c>
      <c r="G3661" t="s">
        <v>562</v>
      </c>
      <c r="H3661" t="s">
        <v>2394</v>
      </c>
      <c r="I3661" t="s">
        <v>2399</v>
      </c>
      <c r="J3661">
        <v>110000</v>
      </c>
      <c r="K3661" t="s">
        <v>570</v>
      </c>
      <c r="L3661">
        <v>110247</v>
      </c>
      <c r="M3661">
        <v>0</v>
      </c>
      <c r="N3661" t="s">
        <v>574</v>
      </c>
      <c r="O3661" t="s">
        <v>565</v>
      </c>
      <c r="P3661">
        <v>-9558515.3100000005</v>
      </c>
      <c r="Q3661">
        <v>0</v>
      </c>
      <c r="R3661">
        <v>-42874504.560000002</v>
      </c>
      <c r="S3661">
        <v>0</v>
      </c>
      <c r="T3661">
        <v>-52433019.869999997</v>
      </c>
      <c r="U3661">
        <v>0</v>
      </c>
      <c r="V3661">
        <v>-9558515.3100000005</v>
      </c>
      <c r="W3661">
        <v>0</v>
      </c>
      <c r="X3661">
        <v>-42874504.560000002</v>
      </c>
      <c r="Y3661">
        <v>0</v>
      </c>
      <c r="Z3661">
        <v>-52433019.869999997</v>
      </c>
      <c r="AA3661">
        <v>0</v>
      </c>
    </row>
    <row r="3662" spans="1:27" ht="15" customHeight="1" x14ac:dyDescent="0.25">
      <c r="A3662" s="37" t="str">
        <f t="shared" si="171"/>
        <v>LEMETFIgnore</v>
      </c>
      <c r="B3662" s="37" t="str">
        <f>VLOOKUP(L3662,Mapping!D:F,3,0)</f>
        <v>Ignore</v>
      </c>
      <c r="C3662" s="37" t="str">
        <f>VLOOKUP(L3662,Mapping!D:G,4,0)</f>
        <v>Ignore</v>
      </c>
      <c r="D3662" s="38">
        <f t="shared" si="172"/>
        <v>0.370432284</v>
      </c>
      <c r="E3662" s="38">
        <f t="shared" si="173"/>
        <v>-2.1221199999999999E-2</v>
      </c>
      <c r="F3662" s="37" t="str">
        <f>VLOOKUP(L3662,Mapping!D:H,5,0)</f>
        <v>AUM</v>
      </c>
      <c r="G3662" t="s">
        <v>562</v>
      </c>
      <c r="H3662" t="s">
        <v>2394</v>
      </c>
      <c r="I3662" t="s">
        <v>2399</v>
      </c>
      <c r="J3662">
        <v>132000</v>
      </c>
      <c r="K3662" t="s">
        <v>575</v>
      </c>
      <c r="L3662">
        <v>132100</v>
      </c>
      <c r="M3662">
        <v>0</v>
      </c>
      <c r="N3662" t="s">
        <v>723</v>
      </c>
      <c r="O3662" t="s">
        <v>565</v>
      </c>
      <c r="P3662">
        <v>-3916534.84</v>
      </c>
      <c r="Q3662">
        <v>0</v>
      </c>
      <c r="R3662">
        <v>0</v>
      </c>
      <c r="S3662">
        <v>3704322.84</v>
      </c>
      <c r="T3662">
        <v>-212212</v>
      </c>
      <c r="U3662">
        <v>0</v>
      </c>
      <c r="V3662">
        <v>-3916534.84</v>
      </c>
      <c r="W3662">
        <v>0</v>
      </c>
      <c r="X3662">
        <v>0</v>
      </c>
      <c r="Y3662">
        <v>3704322.84</v>
      </c>
      <c r="Z3662">
        <v>-212212</v>
      </c>
      <c r="AA3662">
        <v>0</v>
      </c>
    </row>
    <row r="3663" spans="1:27" ht="15" customHeight="1" x14ac:dyDescent="0.25">
      <c r="A3663" s="37" t="str">
        <f t="shared" si="171"/>
        <v>LEMETFIgnore</v>
      </c>
      <c r="B3663" s="37" t="str">
        <f>VLOOKUP(L3663,Mapping!D:F,3,0)</f>
        <v>Ignore</v>
      </c>
      <c r="C3663" s="37" t="str">
        <f>VLOOKUP(L3663,Mapping!D:G,4,0)</f>
        <v>Ignore</v>
      </c>
      <c r="D3663" s="38">
        <f t="shared" si="172"/>
        <v>0</v>
      </c>
      <c r="E3663" s="38">
        <f t="shared" si="173"/>
        <v>-7.0099999999999994E-7</v>
      </c>
      <c r="F3663" s="37" t="str">
        <f>VLOOKUP(L3663,Mapping!D:H,5,0)</f>
        <v>AUM</v>
      </c>
      <c r="G3663" t="s">
        <v>562</v>
      </c>
      <c r="H3663" t="s">
        <v>2394</v>
      </c>
      <c r="I3663" t="s">
        <v>2399</v>
      </c>
      <c r="J3663">
        <v>132000</v>
      </c>
      <c r="K3663" t="s">
        <v>575</v>
      </c>
      <c r="L3663">
        <v>132121</v>
      </c>
      <c r="M3663">
        <v>0</v>
      </c>
      <c r="N3663" t="s">
        <v>576</v>
      </c>
      <c r="O3663" t="s">
        <v>565</v>
      </c>
      <c r="P3663">
        <v>-7.01</v>
      </c>
      <c r="Q3663">
        <v>0</v>
      </c>
      <c r="R3663">
        <v>0</v>
      </c>
      <c r="S3663">
        <v>0</v>
      </c>
      <c r="T3663">
        <v>-7.01</v>
      </c>
      <c r="U3663">
        <v>0</v>
      </c>
      <c r="V3663">
        <v>-7.01</v>
      </c>
      <c r="W3663">
        <v>0</v>
      </c>
      <c r="X3663">
        <v>0</v>
      </c>
      <c r="Y3663">
        <v>0</v>
      </c>
      <c r="Z3663">
        <v>-7.01</v>
      </c>
      <c r="AA3663">
        <v>0</v>
      </c>
    </row>
    <row r="3664" spans="1:27" ht="15" customHeight="1" x14ac:dyDescent="0.25">
      <c r="A3664" s="37" t="str">
        <f t="shared" si="171"/>
        <v>LEMETFIgnore</v>
      </c>
      <c r="B3664" s="37" t="str">
        <f>VLOOKUP(L3664,Mapping!D:F,3,0)</f>
        <v>Ignore</v>
      </c>
      <c r="C3664" s="37" t="str">
        <f>VLOOKUP(L3664,Mapping!D:G,4,0)</f>
        <v>Ignore</v>
      </c>
      <c r="D3664" s="38">
        <f t="shared" si="172"/>
        <v>0.98942090500000013</v>
      </c>
      <c r="E3664" s="38">
        <f t="shared" si="173"/>
        <v>-1.015348057</v>
      </c>
      <c r="F3664" s="37" t="str">
        <f>VLOOKUP(L3664,Mapping!D:H,5,0)</f>
        <v>AUM</v>
      </c>
      <c r="G3664" t="s">
        <v>562</v>
      </c>
      <c r="H3664" t="s">
        <v>2394</v>
      </c>
      <c r="I3664" t="s">
        <v>2399</v>
      </c>
      <c r="J3664">
        <v>132000</v>
      </c>
      <c r="K3664" t="s">
        <v>575</v>
      </c>
      <c r="L3664">
        <v>132150</v>
      </c>
      <c r="M3664">
        <v>0</v>
      </c>
      <c r="N3664" t="s">
        <v>789</v>
      </c>
      <c r="O3664" t="s">
        <v>565</v>
      </c>
      <c r="P3664">
        <v>-20047689.620000001</v>
      </c>
      <c r="Q3664">
        <v>0</v>
      </c>
      <c r="R3664">
        <v>0</v>
      </c>
      <c r="S3664">
        <v>9894209.0500000007</v>
      </c>
      <c r="T3664">
        <v>-10153480.57</v>
      </c>
      <c r="U3664">
        <v>0</v>
      </c>
      <c r="V3664">
        <v>-20047689.620000001</v>
      </c>
      <c r="W3664">
        <v>0</v>
      </c>
      <c r="X3664">
        <v>0</v>
      </c>
      <c r="Y3664">
        <v>9894209.0500000007</v>
      </c>
      <c r="Z3664">
        <v>-10153480.57</v>
      </c>
      <c r="AA3664">
        <v>0</v>
      </c>
    </row>
    <row r="3665" spans="1:27" ht="15" customHeight="1" x14ac:dyDescent="0.25">
      <c r="A3665" s="37" t="str">
        <f t="shared" si="171"/>
        <v>LEMETFIgnore</v>
      </c>
      <c r="B3665" s="37" t="str">
        <f>VLOOKUP(L3665,Mapping!D:F,3,0)</f>
        <v>Ignore</v>
      </c>
      <c r="C3665" s="37" t="str">
        <f>VLOOKUP(L3665,Mapping!D:G,4,0)</f>
        <v>Ignore</v>
      </c>
      <c r="D3665" s="38">
        <f t="shared" si="172"/>
        <v>-0.21903380099999997</v>
      </c>
      <c r="E3665" s="38">
        <f t="shared" si="173"/>
        <v>-0.24143688599999999</v>
      </c>
      <c r="F3665" s="37" t="str">
        <f>VLOOKUP(L3665,Mapping!D:H,5,0)</f>
        <v>AUM</v>
      </c>
      <c r="G3665" t="s">
        <v>562</v>
      </c>
      <c r="H3665" t="s">
        <v>2394</v>
      </c>
      <c r="I3665" t="s">
        <v>2399</v>
      </c>
      <c r="J3665">
        <v>140000</v>
      </c>
      <c r="K3665" t="s">
        <v>579</v>
      </c>
      <c r="L3665">
        <v>140500</v>
      </c>
      <c r="M3665">
        <v>0</v>
      </c>
      <c r="N3665" t="s">
        <v>584</v>
      </c>
      <c r="O3665" t="s">
        <v>565</v>
      </c>
      <c r="P3665">
        <v>-224030.85</v>
      </c>
      <c r="Q3665">
        <v>0</v>
      </c>
      <c r="R3665">
        <v>-2190338.0099999998</v>
      </c>
      <c r="S3665">
        <v>0</v>
      </c>
      <c r="T3665">
        <v>-2414368.86</v>
      </c>
      <c r="U3665">
        <v>0</v>
      </c>
      <c r="V3665">
        <v>-224030.85</v>
      </c>
      <c r="W3665">
        <v>0</v>
      </c>
      <c r="X3665">
        <v>-2190338.0099999998</v>
      </c>
      <c r="Y3665">
        <v>0</v>
      </c>
      <c r="Z3665">
        <v>-2414368.86</v>
      </c>
      <c r="AA3665">
        <v>0</v>
      </c>
    </row>
    <row r="3666" spans="1:27" ht="15" customHeight="1" x14ac:dyDescent="0.25">
      <c r="A3666" s="37" t="str">
        <f t="shared" si="171"/>
        <v>LEMETFIgnore</v>
      </c>
      <c r="B3666" s="37" t="str">
        <f>VLOOKUP(L3666,Mapping!D:F,3,0)</f>
        <v>Ignore</v>
      </c>
      <c r="C3666" s="37" t="str">
        <f>VLOOKUP(L3666,Mapping!D:G,4,0)</f>
        <v>Ignore</v>
      </c>
      <c r="D3666" s="38">
        <f t="shared" si="172"/>
        <v>-3.6584349999999998E-3</v>
      </c>
      <c r="E3666" s="38">
        <f t="shared" si="173"/>
        <v>-3.8330370000000001E-3</v>
      </c>
      <c r="F3666" s="37" t="str">
        <f>VLOOKUP(L3666,Mapping!D:H,5,0)</f>
        <v>AUM</v>
      </c>
      <c r="G3666" t="s">
        <v>562</v>
      </c>
      <c r="H3666" t="s">
        <v>2394</v>
      </c>
      <c r="I3666" t="s">
        <v>2399</v>
      </c>
      <c r="J3666">
        <v>152000</v>
      </c>
      <c r="K3666" t="s">
        <v>585</v>
      </c>
      <c r="L3666">
        <v>152248</v>
      </c>
      <c r="M3666">
        <v>0</v>
      </c>
      <c r="N3666" t="s">
        <v>590</v>
      </c>
      <c r="O3666" t="s">
        <v>565</v>
      </c>
      <c r="P3666">
        <v>-1746.02</v>
      </c>
      <c r="Q3666">
        <v>0</v>
      </c>
      <c r="R3666">
        <v>-36584.35</v>
      </c>
      <c r="S3666">
        <v>0</v>
      </c>
      <c r="T3666">
        <v>-38330.370000000003</v>
      </c>
      <c r="U3666">
        <v>0</v>
      </c>
      <c r="V3666">
        <v>-1746.02</v>
      </c>
      <c r="W3666">
        <v>0</v>
      </c>
      <c r="X3666">
        <v>-36584.35</v>
      </c>
      <c r="Y3666">
        <v>0</v>
      </c>
      <c r="Z3666">
        <v>-38330.370000000003</v>
      </c>
      <c r="AA3666">
        <v>0</v>
      </c>
    </row>
    <row r="3667" spans="1:27" ht="15" customHeight="1" x14ac:dyDescent="0.25">
      <c r="A3667" s="37" t="str">
        <f t="shared" si="171"/>
        <v>LEMETFIgnore</v>
      </c>
      <c r="B3667" s="37" t="str">
        <f>VLOOKUP(L3667,Mapping!D:F,3,0)</f>
        <v>Ignore</v>
      </c>
      <c r="C3667" s="37" t="str">
        <f>VLOOKUP(L3667,Mapping!D:G,4,0)</f>
        <v>Ignore</v>
      </c>
      <c r="D3667" s="38">
        <f t="shared" si="172"/>
        <v>111.02248604200001</v>
      </c>
      <c r="E3667" s="38">
        <f t="shared" si="173"/>
        <v>-8.4055772439999998</v>
      </c>
      <c r="F3667" s="37" t="str">
        <f>VLOOKUP(L3667,Mapping!D:H,5,0)</f>
        <v>AUM</v>
      </c>
      <c r="G3667" t="s">
        <v>562</v>
      </c>
      <c r="H3667" t="s">
        <v>2394</v>
      </c>
      <c r="I3667" t="s">
        <v>2399</v>
      </c>
      <c r="J3667">
        <v>160000</v>
      </c>
      <c r="K3667" t="s">
        <v>591</v>
      </c>
      <c r="L3667">
        <v>161100</v>
      </c>
      <c r="M3667">
        <v>0</v>
      </c>
      <c r="N3667" t="s">
        <v>725</v>
      </c>
      <c r="O3667" t="s">
        <v>565</v>
      </c>
      <c r="P3667">
        <v>-1194280632.8599999</v>
      </c>
      <c r="Q3667">
        <v>0</v>
      </c>
      <c r="R3667">
        <v>0</v>
      </c>
      <c r="S3667">
        <v>1110224860.4200001</v>
      </c>
      <c r="T3667">
        <v>-84055772.439999998</v>
      </c>
      <c r="U3667">
        <v>0</v>
      </c>
      <c r="V3667">
        <v>-1194280632.8599999</v>
      </c>
      <c r="W3667">
        <v>0</v>
      </c>
      <c r="X3667">
        <v>0</v>
      </c>
      <c r="Y3667">
        <v>1110224860.4200001</v>
      </c>
      <c r="Z3667">
        <v>-84055772.439999998</v>
      </c>
      <c r="AA3667">
        <v>0</v>
      </c>
    </row>
    <row r="3668" spans="1:27" ht="15" customHeight="1" x14ac:dyDescent="0.25">
      <c r="A3668" s="37" t="str">
        <f t="shared" si="171"/>
        <v>LEMETFIgnore</v>
      </c>
      <c r="B3668" s="37" t="str">
        <f>VLOOKUP(L3668,Mapping!D:F,3,0)</f>
        <v>Ignore</v>
      </c>
      <c r="C3668" s="37" t="str">
        <f>VLOOKUP(L3668,Mapping!D:G,4,0)</f>
        <v>Ignore</v>
      </c>
      <c r="D3668" s="38">
        <f t="shared" si="172"/>
        <v>-6.0214999999999999E-5</v>
      </c>
      <c r="E3668" s="38">
        <f t="shared" si="173"/>
        <v>0</v>
      </c>
      <c r="F3668" s="37" t="str">
        <f>VLOOKUP(L3668,Mapping!D:H,5,0)</f>
        <v>AUM</v>
      </c>
      <c r="G3668" t="s">
        <v>562</v>
      </c>
      <c r="H3668" t="s">
        <v>2394</v>
      </c>
      <c r="I3668" t="s">
        <v>2399</v>
      </c>
      <c r="J3668">
        <v>212000</v>
      </c>
      <c r="K3668" t="s">
        <v>595</v>
      </c>
      <c r="L3668">
        <v>210123</v>
      </c>
      <c r="M3668">
        <v>0</v>
      </c>
      <c r="N3668" t="s">
        <v>1191</v>
      </c>
      <c r="O3668" t="s">
        <v>565</v>
      </c>
      <c r="P3668">
        <v>0</v>
      </c>
      <c r="Q3668">
        <v>602.15</v>
      </c>
      <c r="R3668">
        <v>-602.15</v>
      </c>
      <c r="S3668">
        <v>0</v>
      </c>
      <c r="T3668">
        <v>0</v>
      </c>
      <c r="U3668">
        <v>0</v>
      </c>
      <c r="V3668">
        <v>0</v>
      </c>
      <c r="W3668">
        <v>602.15</v>
      </c>
      <c r="X3668">
        <v>-602.15</v>
      </c>
      <c r="Y3668">
        <v>0</v>
      </c>
      <c r="Z3668">
        <v>0</v>
      </c>
      <c r="AA3668">
        <v>0</v>
      </c>
    </row>
    <row r="3669" spans="1:27" ht="15" customHeight="1" x14ac:dyDescent="0.25">
      <c r="A3669" s="37" t="str">
        <f t="shared" si="171"/>
        <v>LEMETFIgnore</v>
      </c>
      <c r="B3669" s="37" t="str">
        <f>VLOOKUP(L3669,Mapping!D:F,3,0)</f>
        <v>Ignore</v>
      </c>
      <c r="C3669" s="37" t="str">
        <f>VLOOKUP(L3669,Mapping!D:G,4,0)</f>
        <v>Ignore</v>
      </c>
      <c r="D3669" s="38">
        <f t="shared" si="172"/>
        <v>7.2213960000000006E-3</v>
      </c>
      <c r="E3669" s="38">
        <f t="shared" si="173"/>
        <v>7.2213960000000006E-3</v>
      </c>
      <c r="F3669" s="37" t="str">
        <f>VLOOKUP(L3669,Mapping!D:H,5,0)</f>
        <v>AUM</v>
      </c>
      <c r="G3669" t="s">
        <v>562</v>
      </c>
      <c r="H3669" t="s">
        <v>2394</v>
      </c>
      <c r="I3669" t="s">
        <v>2399</v>
      </c>
      <c r="J3669">
        <v>212000</v>
      </c>
      <c r="K3669" t="s">
        <v>595</v>
      </c>
      <c r="L3669">
        <v>212101</v>
      </c>
      <c r="M3669">
        <v>0</v>
      </c>
      <c r="N3669" t="s">
        <v>598</v>
      </c>
      <c r="O3669" t="s">
        <v>565</v>
      </c>
      <c r="P3669">
        <v>0</v>
      </c>
      <c r="Q3669">
        <v>0</v>
      </c>
      <c r="R3669">
        <v>0</v>
      </c>
      <c r="S3669">
        <v>72213.960000000006</v>
      </c>
      <c r="T3669">
        <v>0</v>
      </c>
      <c r="U3669">
        <v>72213.960000000006</v>
      </c>
      <c r="V3669">
        <v>0</v>
      </c>
      <c r="W3669">
        <v>0</v>
      </c>
      <c r="X3669">
        <v>0</v>
      </c>
      <c r="Y3669">
        <v>72213.960000000006</v>
      </c>
      <c r="Z3669">
        <v>0</v>
      </c>
      <c r="AA3669">
        <v>72213.960000000006</v>
      </c>
    </row>
    <row r="3670" spans="1:27" ht="15" customHeight="1" x14ac:dyDescent="0.25">
      <c r="A3670" s="37" t="str">
        <f t="shared" si="171"/>
        <v>LEMETFIgnore</v>
      </c>
      <c r="B3670" s="37" t="str">
        <f>VLOOKUP(L3670,Mapping!D:F,3,0)</f>
        <v>Ignore</v>
      </c>
      <c r="C3670" s="37" t="str">
        <f>VLOOKUP(L3670,Mapping!D:G,4,0)</f>
        <v>Ignore</v>
      </c>
      <c r="D3670" s="38">
        <f t="shared" si="172"/>
        <v>1.1353660000000001E-3</v>
      </c>
      <c r="E3670" s="38">
        <f t="shared" si="173"/>
        <v>1.7405119999999998E-3</v>
      </c>
      <c r="F3670" s="37" t="str">
        <f>VLOOKUP(L3670,Mapping!D:H,5,0)</f>
        <v>AUM</v>
      </c>
      <c r="G3670" t="s">
        <v>562</v>
      </c>
      <c r="H3670" t="s">
        <v>2394</v>
      </c>
      <c r="I3670" t="s">
        <v>2399</v>
      </c>
      <c r="J3670">
        <v>212000</v>
      </c>
      <c r="K3670" t="s">
        <v>595</v>
      </c>
      <c r="L3670">
        <v>212109</v>
      </c>
      <c r="M3670">
        <v>0</v>
      </c>
      <c r="N3670" t="s">
        <v>1291</v>
      </c>
      <c r="O3670" t="s">
        <v>565</v>
      </c>
      <c r="P3670">
        <v>0</v>
      </c>
      <c r="Q3670">
        <v>6051.46</v>
      </c>
      <c r="R3670">
        <v>0</v>
      </c>
      <c r="S3670">
        <v>11353.66</v>
      </c>
      <c r="T3670">
        <v>0</v>
      </c>
      <c r="U3670">
        <v>17405.12</v>
      </c>
      <c r="V3670">
        <v>0</v>
      </c>
      <c r="W3670">
        <v>6051.46</v>
      </c>
      <c r="X3670">
        <v>0</v>
      </c>
      <c r="Y3670">
        <v>11353.66</v>
      </c>
      <c r="Z3670">
        <v>0</v>
      </c>
      <c r="AA3670">
        <v>17405.12</v>
      </c>
    </row>
    <row r="3671" spans="1:27" ht="15" customHeight="1" x14ac:dyDescent="0.25">
      <c r="A3671" s="37" t="str">
        <f t="shared" si="171"/>
        <v>LEMETFIgnore</v>
      </c>
      <c r="B3671" s="37" t="str">
        <f>VLOOKUP(L3671,Mapping!D:F,3,0)</f>
        <v>Ignore</v>
      </c>
      <c r="C3671" s="37" t="str">
        <f>VLOOKUP(L3671,Mapping!D:G,4,0)</f>
        <v>Ignore</v>
      </c>
      <c r="D3671" s="38">
        <f t="shared" si="172"/>
        <v>9.6514999999999993E-5</v>
      </c>
      <c r="E3671" s="38">
        <f t="shared" si="173"/>
        <v>0</v>
      </c>
      <c r="F3671" s="37" t="str">
        <f>VLOOKUP(L3671,Mapping!D:H,5,0)</f>
        <v>AUM</v>
      </c>
      <c r="G3671" t="s">
        <v>562</v>
      </c>
      <c r="H3671" t="s">
        <v>2394</v>
      </c>
      <c r="I3671" t="s">
        <v>2399</v>
      </c>
      <c r="J3671">
        <v>212000</v>
      </c>
      <c r="K3671" t="s">
        <v>595</v>
      </c>
      <c r="L3671">
        <v>212132</v>
      </c>
      <c r="M3671">
        <v>0</v>
      </c>
      <c r="N3671" t="s">
        <v>1192</v>
      </c>
      <c r="O3671" t="s">
        <v>565</v>
      </c>
      <c r="P3671">
        <v>-965.15</v>
      </c>
      <c r="Q3671">
        <v>0</v>
      </c>
      <c r="R3671">
        <v>0</v>
      </c>
      <c r="S3671">
        <v>965.15</v>
      </c>
      <c r="T3671">
        <v>0</v>
      </c>
      <c r="U3671">
        <v>0</v>
      </c>
      <c r="V3671">
        <v>-965.15</v>
      </c>
      <c r="W3671">
        <v>0</v>
      </c>
      <c r="X3671">
        <v>0</v>
      </c>
      <c r="Y3671">
        <v>965.15</v>
      </c>
      <c r="Z3671">
        <v>0</v>
      </c>
      <c r="AA3671">
        <v>0</v>
      </c>
    </row>
    <row r="3672" spans="1:27" ht="15" customHeight="1" x14ac:dyDescent="0.25">
      <c r="A3672" s="37" t="str">
        <f t="shared" si="171"/>
        <v>LEMETFIgnore</v>
      </c>
      <c r="B3672" s="37" t="str">
        <f>VLOOKUP(L3672,Mapping!D:F,3,0)</f>
        <v>Ignore</v>
      </c>
      <c r="C3672" s="37" t="str">
        <f>VLOOKUP(L3672,Mapping!D:G,4,0)</f>
        <v>Ignore</v>
      </c>
      <c r="D3672" s="38">
        <f t="shared" si="172"/>
        <v>4.498665989</v>
      </c>
      <c r="E3672" s="38">
        <f t="shared" si="173"/>
        <v>5.7031654400000003</v>
      </c>
      <c r="F3672" s="37" t="str">
        <f>VLOOKUP(L3672,Mapping!D:H,5,0)</f>
        <v>AUM</v>
      </c>
      <c r="G3672" t="s">
        <v>562</v>
      </c>
      <c r="H3672" t="s">
        <v>2394</v>
      </c>
      <c r="I3672" t="s">
        <v>2399</v>
      </c>
      <c r="J3672">
        <v>212000</v>
      </c>
      <c r="K3672" t="s">
        <v>595</v>
      </c>
      <c r="L3672">
        <v>212150</v>
      </c>
      <c r="M3672">
        <v>0</v>
      </c>
      <c r="N3672" t="s">
        <v>821</v>
      </c>
      <c r="O3672" t="s">
        <v>565</v>
      </c>
      <c r="P3672">
        <v>0</v>
      </c>
      <c r="Q3672">
        <v>12044994.51</v>
      </c>
      <c r="R3672">
        <v>0</v>
      </c>
      <c r="S3672">
        <v>44986659.890000001</v>
      </c>
      <c r="T3672">
        <v>0</v>
      </c>
      <c r="U3672">
        <v>57031654.399999999</v>
      </c>
      <c r="V3672">
        <v>0</v>
      </c>
      <c r="W3672">
        <v>12044994.51</v>
      </c>
      <c r="X3672">
        <v>0</v>
      </c>
      <c r="Y3672">
        <v>44986659.890000001</v>
      </c>
      <c r="Z3672">
        <v>0</v>
      </c>
      <c r="AA3672">
        <v>57031654.399999999</v>
      </c>
    </row>
    <row r="3673" spans="1:27" ht="15" customHeight="1" x14ac:dyDescent="0.25">
      <c r="A3673" s="37" t="str">
        <f t="shared" si="171"/>
        <v>LEMETFIgnore</v>
      </c>
      <c r="B3673" s="37" t="str">
        <f>VLOOKUP(L3673,Mapping!D:F,3,0)</f>
        <v>Ignore</v>
      </c>
      <c r="C3673" s="37" t="str">
        <f>VLOOKUP(L3673,Mapping!D:G,4,0)</f>
        <v>Ignore</v>
      </c>
      <c r="D3673" s="38">
        <f t="shared" si="172"/>
        <v>7.3965000000000001E-5</v>
      </c>
      <c r="E3673" s="38">
        <f t="shared" si="173"/>
        <v>1.8559999999999999E-6</v>
      </c>
      <c r="F3673" s="37" t="str">
        <f>VLOOKUP(L3673,Mapping!D:H,5,0)</f>
        <v>AUM</v>
      </c>
      <c r="G3673" t="s">
        <v>562</v>
      </c>
      <c r="H3673" t="s">
        <v>2394</v>
      </c>
      <c r="I3673" t="s">
        <v>2399</v>
      </c>
      <c r="J3673">
        <v>212000</v>
      </c>
      <c r="K3673" t="s">
        <v>595</v>
      </c>
      <c r="L3673">
        <v>212185</v>
      </c>
      <c r="M3673">
        <v>0</v>
      </c>
      <c r="N3673" t="s">
        <v>928</v>
      </c>
      <c r="O3673" t="s">
        <v>565</v>
      </c>
      <c r="P3673">
        <v>-721.09</v>
      </c>
      <c r="Q3673">
        <v>0</v>
      </c>
      <c r="R3673">
        <v>0</v>
      </c>
      <c r="S3673">
        <v>739.65</v>
      </c>
      <c r="T3673">
        <v>0</v>
      </c>
      <c r="U3673">
        <v>18.559999999999999</v>
      </c>
      <c r="V3673">
        <v>-721.09</v>
      </c>
      <c r="W3673">
        <v>0</v>
      </c>
      <c r="X3673">
        <v>0</v>
      </c>
      <c r="Y3673">
        <v>739.65</v>
      </c>
      <c r="Z3673">
        <v>0</v>
      </c>
      <c r="AA3673">
        <v>18.559999999999999</v>
      </c>
    </row>
    <row r="3674" spans="1:27" ht="15" customHeight="1" x14ac:dyDescent="0.25">
      <c r="A3674" s="37" t="str">
        <f t="shared" si="171"/>
        <v>LEMETFIgnore</v>
      </c>
      <c r="B3674" s="37" t="str">
        <f>VLOOKUP(L3674,Mapping!D:F,3,0)</f>
        <v>Ignore</v>
      </c>
      <c r="C3674" s="37" t="str">
        <f>VLOOKUP(L3674,Mapping!D:G,4,0)</f>
        <v>Ignore</v>
      </c>
      <c r="D3674" s="38">
        <f t="shared" si="172"/>
        <v>2.7164099999999998E-4</v>
      </c>
      <c r="E3674" s="38">
        <f t="shared" si="173"/>
        <v>2.8244099999999997E-4</v>
      </c>
      <c r="F3674" s="37" t="str">
        <f>VLOOKUP(L3674,Mapping!D:H,5,0)</f>
        <v>AUM</v>
      </c>
      <c r="G3674" t="s">
        <v>562</v>
      </c>
      <c r="H3674" t="s">
        <v>2394</v>
      </c>
      <c r="I3674" t="s">
        <v>2399</v>
      </c>
      <c r="J3674">
        <v>212000</v>
      </c>
      <c r="K3674" t="s">
        <v>595</v>
      </c>
      <c r="L3674">
        <v>212186</v>
      </c>
      <c r="M3674">
        <v>0</v>
      </c>
      <c r="N3674" t="s">
        <v>1377</v>
      </c>
      <c r="O3674" t="s">
        <v>565</v>
      </c>
      <c r="P3674">
        <v>0</v>
      </c>
      <c r="Q3674">
        <v>108</v>
      </c>
      <c r="R3674">
        <v>0</v>
      </c>
      <c r="S3674">
        <v>2716.41</v>
      </c>
      <c r="T3674">
        <v>0</v>
      </c>
      <c r="U3674">
        <v>2824.41</v>
      </c>
      <c r="V3674">
        <v>0</v>
      </c>
      <c r="W3674">
        <v>108</v>
      </c>
      <c r="X3674">
        <v>0</v>
      </c>
      <c r="Y3674">
        <v>2716.41</v>
      </c>
      <c r="Z3674">
        <v>0</v>
      </c>
      <c r="AA3674">
        <v>2824.41</v>
      </c>
    </row>
    <row r="3675" spans="1:27" ht="15" customHeight="1" x14ac:dyDescent="0.25">
      <c r="A3675" s="37" t="str">
        <f t="shared" si="171"/>
        <v>LEMETFIgnore</v>
      </c>
      <c r="B3675" s="37" t="str">
        <f>VLOOKUP(L3675,Mapping!D:F,3,0)</f>
        <v>Ignore</v>
      </c>
      <c r="C3675" s="37" t="str">
        <f>VLOOKUP(L3675,Mapping!D:G,4,0)</f>
        <v>Ignore</v>
      </c>
      <c r="D3675" s="38">
        <f t="shared" si="172"/>
        <v>5.4461894000000004E-2</v>
      </c>
      <c r="E3675" s="38">
        <f t="shared" si="173"/>
        <v>4.6129062999999998E-2</v>
      </c>
      <c r="F3675" s="37" t="str">
        <f>VLOOKUP(L3675,Mapping!D:H,5,0)</f>
        <v>AUM</v>
      </c>
      <c r="G3675" t="s">
        <v>562</v>
      </c>
      <c r="H3675" t="s">
        <v>2394</v>
      </c>
      <c r="I3675" t="s">
        <v>2399</v>
      </c>
      <c r="J3675">
        <v>212000</v>
      </c>
      <c r="K3675" t="s">
        <v>595</v>
      </c>
      <c r="L3675">
        <v>212187</v>
      </c>
      <c r="M3675">
        <v>0</v>
      </c>
      <c r="N3675" t="s">
        <v>1023</v>
      </c>
      <c r="O3675" t="s">
        <v>565</v>
      </c>
      <c r="P3675">
        <v>-83328.31</v>
      </c>
      <c r="Q3675">
        <v>0</v>
      </c>
      <c r="R3675">
        <v>0</v>
      </c>
      <c r="S3675">
        <v>544618.94000000006</v>
      </c>
      <c r="T3675">
        <v>0</v>
      </c>
      <c r="U3675">
        <v>461290.63</v>
      </c>
      <c r="V3675">
        <v>-83328.31</v>
      </c>
      <c r="W3675">
        <v>0</v>
      </c>
      <c r="X3675">
        <v>0</v>
      </c>
      <c r="Y3675">
        <v>544618.94000000006</v>
      </c>
      <c r="Z3675">
        <v>0</v>
      </c>
      <c r="AA3675">
        <v>461290.63</v>
      </c>
    </row>
    <row r="3676" spans="1:27" ht="15" customHeight="1" x14ac:dyDescent="0.25">
      <c r="A3676" s="37" t="str">
        <f t="shared" si="171"/>
        <v>LEMETFIgnore</v>
      </c>
      <c r="B3676" s="37" t="str">
        <f>VLOOKUP(L3676,Mapping!D:F,3,0)</f>
        <v>Ignore</v>
      </c>
      <c r="C3676" s="37" t="str">
        <f>VLOOKUP(L3676,Mapping!D:G,4,0)</f>
        <v>Ignore</v>
      </c>
      <c r="D3676" s="38">
        <f t="shared" si="172"/>
        <v>-4.6102300000000002E-4</v>
      </c>
      <c r="E3676" s="38">
        <f t="shared" si="173"/>
        <v>5.5699650000000005E-3</v>
      </c>
      <c r="F3676" s="37" t="str">
        <f>VLOOKUP(L3676,Mapping!D:H,5,0)</f>
        <v>AUM</v>
      </c>
      <c r="G3676" t="s">
        <v>562</v>
      </c>
      <c r="H3676" t="s">
        <v>2394</v>
      </c>
      <c r="I3676" t="s">
        <v>2399</v>
      </c>
      <c r="J3676">
        <v>212000</v>
      </c>
      <c r="K3676" t="s">
        <v>595</v>
      </c>
      <c r="L3676">
        <v>212194</v>
      </c>
      <c r="M3676">
        <v>0</v>
      </c>
      <c r="N3676" t="s">
        <v>605</v>
      </c>
      <c r="O3676" t="s">
        <v>565</v>
      </c>
      <c r="P3676">
        <v>0</v>
      </c>
      <c r="Q3676">
        <v>60309.88</v>
      </c>
      <c r="R3676">
        <v>-4610.2300000000005</v>
      </c>
      <c r="S3676">
        <v>0</v>
      </c>
      <c r="T3676">
        <v>0</v>
      </c>
      <c r="U3676">
        <v>55699.65</v>
      </c>
      <c r="V3676">
        <v>0</v>
      </c>
      <c r="W3676">
        <v>60309.88</v>
      </c>
      <c r="X3676">
        <v>-4610.2300000000005</v>
      </c>
      <c r="Y3676">
        <v>0</v>
      </c>
      <c r="Z3676">
        <v>0</v>
      </c>
      <c r="AA3676">
        <v>55699.65</v>
      </c>
    </row>
    <row r="3677" spans="1:27" ht="15" customHeight="1" x14ac:dyDescent="0.25">
      <c r="A3677" s="37" t="str">
        <f t="shared" si="171"/>
        <v>LEMETFIgnore</v>
      </c>
      <c r="B3677" s="37" t="str">
        <f>VLOOKUP(L3677,Mapping!D:F,3,0)</f>
        <v>Ignore</v>
      </c>
      <c r="C3677" s="37" t="str">
        <f>VLOOKUP(L3677,Mapping!D:G,4,0)</f>
        <v>Ignore</v>
      </c>
      <c r="D3677" s="38">
        <f t="shared" si="172"/>
        <v>1.51741E-4</v>
      </c>
      <c r="E3677" s="38">
        <f t="shared" si="173"/>
        <v>1.80817E-4</v>
      </c>
      <c r="F3677" s="37" t="str">
        <f>VLOOKUP(L3677,Mapping!D:H,5,0)</f>
        <v>AUM</v>
      </c>
      <c r="G3677" t="s">
        <v>562</v>
      </c>
      <c r="H3677" t="s">
        <v>2394</v>
      </c>
      <c r="I3677" t="s">
        <v>2399</v>
      </c>
      <c r="J3677">
        <v>212000</v>
      </c>
      <c r="K3677" t="s">
        <v>595</v>
      </c>
      <c r="L3677">
        <v>212195</v>
      </c>
      <c r="M3677">
        <v>0</v>
      </c>
      <c r="N3677" t="s">
        <v>2247</v>
      </c>
      <c r="O3677" t="s">
        <v>565</v>
      </c>
      <c r="P3677">
        <v>0</v>
      </c>
      <c r="Q3677">
        <v>290.76</v>
      </c>
      <c r="R3677">
        <v>0</v>
      </c>
      <c r="S3677">
        <v>1517.41</v>
      </c>
      <c r="T3677">
        <v>0</v>
      </c>
      <c r="U3677">
        <v>1808.17</v>
      </c>
      <c r="V3677">
        <v>0</v>
      </c>
      <c r="W3677">
        <v>290.76</v>
      </c>
      <c r="X3677">
        <v>0</v>
      </c>
      <c r="Y3677">
        <v>1517.41</v>
      </c>
      <c r="Z3677">
        <v>0</v>
      </c>
      <c r="AA3677">
        <v>1808.17</v>
      </c>
    </row>
    <row r="3678" spans="1:27" ht="15" customHeight="1" x14ac:dyDescent="0.25">
      <c r="A3678" s="37" t="str">
        <f t="shared" si="171"/>
        <v>LEMETFIgnore</v>
      </c>
      <c r="B3678" s="37" t="str">
        <f>VLOOKUP(L3678,Mapping!D:F,3,0)</f>
        <v>Ignore</v>
      </c>
      <c r="C3678" s="37" t="str">
        <f>VLOOKUP(L3678,Mapping!D:G,4,0)</f>
        <v>Ignore</v>
      </c>
      <c r="D3678" s="38">
        <f t="shared" si="172"/>
        <v>1.8663430000000001E-3</v>
      </c>
      <c r="E3678" s="38">
        <f t="shared" si="173"/>
        <v>2.4482330000000002E-3</v>
      </c>
      <c r="F3678" s="37" t="str">
        <f>VLOOKUP(L3678,Mapping!D:H,5,0)</f>
        <v>AUM</v>
      </c>
      <c r="G3678" t="s">
        <v>562</v>
      </c>
      <c r="H3678" t="s">
        <v>2394</v>
      </c>
      <c r="I3678" t="s">
        <v>2399</v>
      </c>
      <c r="J3678">
        <v>212000</v>
      </c>
      <c r="K3678" t="s">
        <v>595</v>
      </c>
      <c r="L3678">
        <v>212197</v>
      </c>
      <c r="M3678">
        <v>0</v>
      </c>
      <c r="N3678" t="s">
        <v>856</v>
      </c>
      <c r="O3678" t="s">
        <v>565</v>
      </c>
      <c r="P3678">
        <v>0</v>
      </c>
      <c r="Q3678">
        <v>5818.9</v>
      </c>
      <c r="R3678">
        <v>0</v>
      </c>
      <c r="S3678">
        <v>18663.43</v>
      </c>
      <c r="T3678">
        <v>0</v>
      </c>
      <c r="U3678">
        <v>24482.33</v>
      </c>
      <c r="V3678">
        <v>0</v>
      </c>
      <c r="W3678">
        <v>5818.9</v>
      </c>
      <c r="X3678">
        <v>0</v>
      </c>
      <c r="Y3678">
        <v>18663.43</v>
      </c>
      <c r="Z3678">
        <v>0</v>
      </c>
      <c r="AA3678">
        <v>24482.33</v>
      </c>
    </row>
    <row r="3679" spans="1:27" ht="15" customHeight="1" x14ac:dyDescent="0.25">
      <c r="A3679" s="37" t="str">
        <f t="shared" si="171"/>
        <v>LEMETFIgnore</v>
      </c>
      <c r="B3679" s="37" t="str">
        <f>VLOOKUP(L3679,Mapping!D:F,3,0)</f>
        <v>Ignore</v>
      </c>
      <c r="C3679" s="37" t="str">
        <f>VLOOKUP(L3679,Mapping!D:G,4,0)</f>
        <v>Ignore</v>
      </c>
      <c r="D3679" s="38">
        <f t="shared" si="172"/>
        <v>0.33648701600000003</v>
      </c>
      <c r="E3679" s="38">
        <f t="shared" si="173"/>
        <v>0.65281235599999998</v>
      </c>
      <c r="F3679" s="37" t="str">
        <f>VLOOKUP(L3679,Mapping!D:H,5,0)</f>
        <v>AUM</v>
      </c>
      <c r="G3679" t="s">
        <v>562</v>
      </c>
      <c r="H3679" t="s">
        <v>2394</v>
      </c>
      <c r="I3679" t="s">
        <v>2399</v>
      </c>
      <c r="J3679">
        <v>212000</v>
      </c>
      <c r="K3679" t="s">
        <v>595</v>
      </c>
      <c r="L3679">
        <v>212220</v>
      </c>
      <c r="M3679">
        <v>0</v>
      </c>
      <c r="N3679" t="s">
        <v>606</v>
      </c>
      <c r="O3679" t="s">
        <v>565</v>
      </c>
      <c r="P3679">
        <v>0</v>
      </c>
      <c r="Q3679">
        <v>3163253.4</v>
      </c>
      <c r="R3679">
        <v>0</v>
      </c>
      <c r="S3679">
        <v>3364870.16</v>
      </c>
      <c r="T3679">
        <v>0</v>
      </c>
      <c r="U3679">
        <v>6528123.5599999996</v>
      </c>
      <c r="V3679">
        <v>0</v>
      </c>
      <c r="W3679">
        <v>3163253.4</v>
      </c>
      <c r="X3679">
        <v>0</v>
      </c>
      <c r="Y3679">
        <v>3364870.16</v>
      </c>
      <c r="Z3679">
        <v>0</v>
      </c>
      <c r="AA3679">
        <v>6528123.5599999996</v>
      </c>
    </row>
    <row r="3680" spans="1:27" ht="15" customHeight="1" x14ac:dyDescent="0.25">
      <c r="A3680" s="37" t="str">
        <f t="shared" si="171"/>
        <v>LEMETFIgnore</v>
      </c>
      <c r="B3680" s="37" t="str">
        <f>VLOOKUP(L3680,Mapping!D:F,3,0)</f>
        <v>Ignore</v>
      </c>
      <c r="C3680" s="37" t="str">
        <f>VLOOKUP(L3680,Mapping!D:G,4,0)</f>
        <v>Ignore</v>
      </c>
      <c r="D3680" s="38">
        <f t="shared" si="172"/>
        <v>-0.28336831099999998</v>
      </c>
      <c r="E3680" s="38">
        <f t="shared" si="173"/>
        <v>-0.41213075699999996</v>
      </c>
      <c r="F3680" s="37" t="str">
        <f>VLOOKUP(L3680,Mapping!D:H,5,0)</f>
        <v>AUM</v>
      </c>
      <c r="G3680" t="s">
        <v>562</v>
      </c>
      <c r="H3680" t="s">
        <v>2394</v>
      </c>
      <c r="I3680" t="s">
        <v>2399</v>
      </c>
      <c r="J3680">
        <v>212000</v>
      </c>
      <c r="K3680" t="s">
        <v>595</v>
      </c>
      <c r="L3680">
        <v>212223</v>
      </c>
      <c r="M3680">
        <v>0</v>
      </c>
      <c r="N3680" t="s">
        <v>607</v>
      </c>
      <c r="O3680" t="s">
        <v>565</v>
      </c>
      <c r="P3680">
        <v>-1287624.46</v>
      </c>
      <c r="Q3680">
        <v>0</v>
      </c>
      <c r="R3680">
        <v>-2833683.11</v>
      </c>
      <c r="S3680">
        <v>0</v>
      </c>
      <c r="T3680">
        <v>-4121307.57</v>
      </c>
      <c r="U3680">
        <v>0</v>
      </c>
      <c r="V3680">
        <v>-1287624.46</v>
      </c>
      <c r="W3680">
        <v>0</v>
      </c>
      <c r="X3680">
        <v>-2833683.11</v>
      </c>
      <c r="Y3680">
        <v>0</v>
      </c>
      <c r="Z3680">
        <v>-4121307.57</v>
      </c>
      <c r="AA3680">
        <v>0</v>
      </c>
    </row>
    <row r="3681" spans="1:27" ht="15" customHeight="1" x14ac:dyDescent="0.25">
      <c r="A3681" s="37" t="str">
        <f t="shared" si="171"/>
        <v>LEMETFIgnore</v>
      </c>
      <c r="B3681" s="37" t="str">
        <f>VLOOKUP(L3681,Mapping!D:F,3,0)</f>
        <v>Ignore</v>
      </c>
      <c r="C3681" s="37" t="str">
        <f>VLOOKUP(L3681,Mapping!D:G,4,0)</f>
        <v>Ignore</v>
      </c>
      <c r="D3681" s="38">
        <f t="shared" si="172"/>
        <v>-5.9398000000000003E-5</v>
      </c>
      <c r="E3681" s="38">
        <f t="shared" si="173"/>
        <v>0</v>
      </c>
      <c r="F3681" s="37" t="str">
        <f>VLOOKUP(L3681,Mapping!D:H,5,0)</f>
        <v>AUM</v>
      </c>
      <c r="G3681" t="s">
        <v>562</v>
      </c>
      <c r="H3681" t="s">
        <v>2394</v>
      </c>
      <c r="I3681" t="s">
        <v>2399</v>
      </c>
      <c r="J3681">
        <v>212000</v>
      </c>
      <c r="K3681" t="s">
        <v>595</v>
      </c>
      <c r="L3681">
        <v>212231</v>
      </c>
      <c r="M3681">
        <v>0</v>
      </c>
      <c r="N3681" t="s">
        <v>824</v>
      </c>
      <c r="O3681" t="s">
        <v>565</v>
      </c>
      <c r="P3681">
        <v>0</v>
      </c>
      <c r="Q3681">
        <v>593.98</v>
      </c>
      <c r="R3681">
        <v>-593.98</v>
      </c>
      <c r="S3681">
        <v>0</v>
      </c>
      <c r="T3681">
        <v>0</v>
      </c>
      <c r="U3681">
        <v>0</v>
      </c>
      <c r="V3681">
        <v>0</v>
      </c>
      <c r="W3681">
        <v>593.98</v>
      </c>
      <c r="X3681">
        <v>-593.98</v>
      </c>
      <c r="Y3681">
        <v>0</v>
      </c>
      <c r="Z3681">
        <v>0</v>
      </c>
      <c r="AA3681">
        <v>0</v>
      </c>
    </row>
    <row r="3682" spans="1:27" ht="15" customHeight="1" x14ac:dyDescent="0.25">
      <c r="A3682" s="37" t="str">
        <f t="shared" si="171"/>
        <v>LEMETFIgnore</v>
      </c>
      <c r="B3682" s="37" t="str">
        <f>VLOOKUP(L3682,Mapping!D:F,3,0)</f>
        <v>Ignore</v>
      </c>
      <c r="C3682" s="37" t="str">
        <f>VLOOKUP(L3682,Mapping!D:G,4,0)</f>
        <v>Ignore</v>
      </c>
      <c r="D3682" s="38">
        <f t="shared" si="172"/>
        <v>-4.0958800000000001E-4</v>
      </c>
      <c r="E3682" s="38">
        <f t="shared" si="173"/>
        <v>2.6259550000000001E-3</v>
      </c>
      <c r="F3682" s="37" t="str">
        <f>VLOOKUP(L3682,Mapping!D:H,5,0)</f>
        <v>AUM</v>
      </c>
      <c r="G3682" t="s">
        <v>562</v>
      </c>
      <c r="H3682" t="s">
        <v>2394</v>
      </c>
      <c r="I3682" t="s">
        <v>2399</v>
      </c>
      <c r="J3682">
        <v>212000</v>
      </c>
      <c r="K3682" t="s">
        <v>595</v>
      </c>
      <c r="L3682">
        <v>212240</v>
      </c>
      <c r="M3682">
        <v>0</v>
      </c>
      <c r="N3682" t="s">
        <v>609</v>
      </c>
      <c r="O3682" t="s">
        <v>565</v>
      </c>
      <c r="P3682">
        <v>0</v>
      </c>
      <c r="Q3682">
        <v>30355.43</v>
      </c>
      <c r="R3682">
        <v>-4095.88</v>
      </c>
      <c r="S3682">
        <v>0</v>
      </c>
      <c r="T3682">
        <v>0</v>
      </c>
      <c r="U3682">
        <v>26259.55</v>
      </c>
      <c r="V3682">
        <v>0</v>
      </c>
      <c r="W3682">
        <v>30355.43</v>
      </c>
      <c r="X3682">
        <v>-4095.88</v>
      </c>
      <c r="Y3682">
        <v>0</v>
      </c>
      <c r="Z3682">
        <v>0</v>
      </c>
      <c r="AA3682">
        <v>26259.55</v>
      </c>
    </row>
    <row r="3683" spans="1:27" ht="15" customHeight="1" x14ac:dyDescent="0.25">
      <c r="A3683" s="37" t="str">
        <f t="shared" si="171"/>
        <v>LEMETFIgnore</v>
      </c>
      <c r="B3683" s="37" t="str">
        <f>VLOOKUP(L3683,Mapping!D:F,3,0)</f>
        <v>Ignore</v>
      </c>
      <c r="C3683" s="37" t="str">
        <f>VLOOKUP(L3683,Mapping!D:G,4,0)</f>
        <v>Ignore</v>
      </c>
      <c r="D3683" s="38">
        <f t="shared" si="172"/>
        <v>-3.2049999999999998E-6</v>
      </c>
      <c r="E3683" s="38">
        <f t="shared" si="173"/>
        <v>3.8050000000000004E-6</v>
      </c>
      <c r="F3683" s="37" t="str">
        <f>VLOOKUP(L3683,Mapping!D:H,5,0)</f>
        <v>AUM</v>
      </c>
      <c r="G3683" t="s">
        <v>562</v>
      </c>
      <c r="H3683" t="s">
        <v>2394</v>
      </c>
      <c r="I3683" t="s">
        <v>2399</v>
      </c>
      <c r="J3683">
        <v>212000</v>
      </c>
      <c r="K3683" t="s">
        <v>595</v>
      </c>
      <c r="L3683">
        <v>212252</v>
      </c>
      <c r="M3683">
        <v>0</v>
      </c>
      <c r="N3683" t="s">
        <v>611</v>
      </c>
      <c r="O3683" t="s">
        <v>565</v>
      </c>
      <c r="P3683">
        <v>0</v>
      </c>
      <c r="Q3683">
        <v>70.100000000000009</v>
      </c>
      <c r="R3683">
        <v>-32.049999999999997</v>
      </c>
      <c r="S3683">
        <v>0</v>
      </c>
      <c r="T3683">
        <v>0</v>
      </c>
      <c r="U3683">
        <v>38.050000000000004</v>
      </c>
      <c r="V3683">
        <v>0</v>
      </c>
      <c r="W3683">
        <v>70.100000000000009</v>
      </c>
      <c r="X3683">
        <v>-32.049999999999997</v>
      </c>
      <c r="Y3683">
        <v>0</v>
      </c>
      <c r="Z3683">
        <v>0</v>
      </c>
      <c r="AA3683">
        <v>38.050000000000004</v>
      </c>
    </row>
    <row r="3684" spans="1:27" ht="15" customHeight="1" x14ac:dyDescent="0.25">
      <c r="A3684" s="37" t="str">
        <f t="shared" si="171"/>
        <v>LEMETFIgnore</v>
      </c>
      <c r="B3684" s="37" t="str">
        <f>VLOOKUP(L3684,Mapping!D:F,3,0)</f>
        <v>Ignore</v>
      </c>
      <c r="C3684" s="37" t="str">
        <f>VLOOKUP(L3684,Mapping!D:G,4,0)</f>
        <v>Ignore</v>
      </c>
      <c r="D3684" s="38">
        <f t="shared" si="172"/>
        <v>-1.6783240000000001E-3</v>
      </c>
      <c r="E3684" s="38">
        <f t="shared" si="173"/>
        <v>5.0726900000000008E-4</v>
      </c>
      <c r="F3684" s="37" t="str">
        <f>VLOOKUP(L3684,Mapping!D:H,5,0)</f>
        <v>AUM</v>
      </c>
      <c r="G3684" t="s">
        <v>562</v>
      </c>
      <c r="H3684" t="s">
        <v>2394</v>
      </c>
      <c r="I3684" t="s">
        <v>2399</v>
      </c>
      <c r="J3684">
        <v>212000</v>
      </c>
      <c r="K3684" t="s">
        <v>595</v>
      </c>
      <c r="L3684">
        <v>212271</v>
      </c>
      <c r="M3684">
        <v>0</v>
      </c>
      <c r="N3684" t="s">
        <v>614</v>
      </c>
      <c r="O3684" t="s">
        <v>565</v>
      </c>
      <c r="P3684">
        <v>0</v>
      </c>
      <c r="Q3684">
        <v>21855.93</v>
      </c>
      <c r="R3684">
        <v>-16783.240000000002</v>
      </c>
      <c r="S3684">
        <v>0</v>
      </c>
      <c r="T3684">
        <v>0</v>
      </c>
      <c r="U3684">
        <v>5072.6900000000005</v>
      </c>
      <c r="V3684">
        <v>0</v>
      </c>
      <c r="W3684">
        <v>21855.93</v>
      </c>
      <c r="X3684">
        <v>-16783.240000000002</v>
      </c>
      <c r="Y3684">
        <v>0</v>
      </c>
      <c r="Z3684">
        <v>0</v>
      </c>
      <c r="AA3684">
        <v>5072.6900000000005</v>
      </c>
    </row>
    <row r="3685" spans="1:27" ht="15" customHeight="1" x14ac:dyDescent="0.25">
      <c r="A3685" s="37" t="str">
        <f t="shared" si="171"/>
        <v>LEMETFIgnore</v>
      </c>
      <c r="B3685" s="37" t="str">
        <f>VLOOKUP(L3685,Mapping!D:F,3,0)</f>
        <v>Ignore</v>
      </c>
      <c r="C3685" s="37" t="str">
        <f>VLOOKUP(L3685,Mapping!D:G,4,0)</f>
        <v>Ignore</v>
      </c>
      <c r="D3685" s="38">
        <f t="shared" si="172"/>
        <v>-1.6783240000000001E-3</v>
      </c>
      <c r="E3685" s="38">
        <f t="shared" si="173"/>
        <v>5.0726900000000008E-4</v>
      </c>
      <c r="F3685" s="37" t="str">
        <f>VLOOKUP(L3685,Mapping!D:H,5,0)</f>
        <v>AUM</v>
      </c>
      <c r="G3685" t="s">
        <v>562</v>
      </c>
      <c r="H3685" t="s">
        <v>2394</v>
      </c>
      <c r="I3685" t="s">
        <v>2399</v>
      </c>
      <c r="J3685">
        <v>212000</v>
      </c>
      <c r="K3685" t="s">
        <v>595</v>
      </c>
      <c r="L3685">
        <v>212272</v>
      </c>
      <c r="M3685">
        <v>0</v>
      </c>
      <c r="N3685" t="s">
        <v>615</v>
      </c>
      <c r="O3685" t="s">
        <v>565</v>
      </c>
      <c r="P3685">
        <v>0</v>
      </c>
      <c r="Q3685">
        <v>21855.93</v>
      </c>
      <c r="R3685">
        <v>-16783.240000000002</v>
      </c>
      <c r="S3685">
        <v>0</v>
      </c>
      <c r="T3685">
        <v>0</v>
      </c>
      <c r="U3685">
        <v>5072.6900000000005</v>
      </c>
      <c r="V3685">
        <v>0</v>
      </c>
      <c r="W3685">
        <v>21855.93</v>
      </c>
      <c r="X3685">
        <v>-16783.240000000002</v>
      </c>
      <c r="Y3685">
        <v>0</v>
      </c>
      <c r="Z3685">
        <v>0</v>
      </c>
      <c r="AA3685">
        <v>5072.6900000000005</v>
      </c>
    </row>
    <row r="3686" spans="1:27" ht="15" customHeight="1" x14ac:dyDescent="0.25">
      <c r="A3686" s="37" t="str">
        <f t="shared" si="171"/>
        <v>LEMETFIgnore</v>
      </c>
      <c r="B3686" s="37" t="str">
        <f>VLOOKUP(L3686,Mapping!D:F,3,0)</f>
        <v>Ignore</v>
      </c>
      <c r="C3686" s="37" t="str">
        <f>VLOOKUP(L3686,Mapping!D:G,4,0)</f>
        <v>Ignore</v>
      </c>
      <c r="D3686" s="38">
        <f t="shared" si="172"/>
        <v>1.0327880000000001E-2</v>
      </c>
      <c r="E3686" s="38">
        <f t="shared" si="173"/>
        <v>1.64745E-2</v>
      </c>
      <c r="F3686" s="37" t="str">
        <f>VLOOKUP(L3686,Mapping!D:H,5,0)</f>
        <v>AUM</v>
      </c>
      <c r="G3686" t="s">
        <v>562</v>
      </c>
      <c r="H3686" t="s">
        <v>2394</v>
      </c>
      <c r="I3686" t="s">
        <v>2399</v>
      </c>
      <c r="J3686">
        <v>212000</v>
      </c>
      <c r="K3686" t="s">
        <v>595</v>
      </c>
      <c r="L3686">
        <v>213111</v>
      </c>
      <c r="M3686">
        <v>0</v>
      </c>
      <c r="N3686" t="s">
        <v>1320</v>
      </c>
      <c r="O3686" t="s">
        <v>565</v>
      </c>
      <c r="P3686">
        <v>0</v>
      </c>
      <c r="Q3686">
        <v>61466.2</v>
      </c>
      <c r="R3686">
        <v>0</v>
      </c>
      <c r="S3686">
        <v>103278.8</v>
      </c>
      <c r="T3686">
        <v>0</v>
      </c>
      <c r="U3686">
        <v>164745</v>
      </c>
      <c r="V3686">
        <v>0</v>
      </c>
      <c r="W3686">
        <v>61466.2</v>
      </c>
      <c r="X3686">
        <v>0</v>
      </c>
      <c r="Y3686">
        <v>103278.8</v>
      </c>
      <c r="Z3686">
        <v>0</v>
      </c>
      <c r="AA3686">
        <v>164745</v>
      </c>
    </row>
    <row r="3687" spans="1:27" ht="15" customHeight="1" x14ac:dyDescent="0.25">
      <c r="A3687" s="37" t="str">
        <f t="shared" si="171"/>
        <v>LEMETFIgnore</v>
      </c>
      <c r="B3687" s="37" t="str">
        <f>VLOOKUP(L3687,Mapping!D:F,3,0)</f>
        <v>Ignore</v>
      </c>
      <c r="C3687" s="37" t="str">
        <f>VLOOKUP(L3687,Mapping!D:G,4,0)</f>
        <v>Ignore</v>
      </c>
      <c r="D3687" s="38">
        <f t="shared" si="172"/>
        <v>-4.0958800000000001E-4</v>
      </c>
      <c r="E3687" s="38">
        <f t="shared" si="173"/>
        <v>2.6259550000000001E-3</v>
      </c>
      <c r="F3687" s="37" t="str">
        <f>VLOOKUP(L3687,Mapping!D:H,5,0)</f>
        <v>AUM</v>
      </c>
      <c r="G3687" t="s">
        <v>562</v>
      </c>
      <c r="H3687" t="s">
        <v>2394</v>
      </c>
      <c r="I3687" t="s">
        <v>2399</v>
      </c>
      <c r="J3687">
        <v>212000</v>
      </c>
      <c r="K3687" t="s">
        <v>595</v>
      </c>
      <c r="L3687">
        <v>213166</v>
      </c>
      <c r="M3687">
        <v>0</v>
      </c>
      <c r="N3687" t="s">
        <v>616</v>
      </c>
      <c r="O3687" t="s">
        <v>565</v>
      </c>
      <c r="P3687">
        <v>0</v>
      </c>
      <c r="Q3687">
        <v>30355.43</v>
      </c>
      <c r="R3687">
        <v>-4095.88</v>
      </c>
      <c r="S3687">
        <v>0</v>
      </c>
      <c r="T3687">
        <v>0</v>
      </c>
      <c r="U3687">
        <v>26259.55</v>
      </c>
      <c r="V3687">
        <v>0</v>
      </c>
      <c r="W3687">
        <v>30355.43</v>
      </c>
      <c r="X3687">
        <v>-4095.88</v>
      </c>
      <c r="Y3687">
        <v>0</v>
      </c>
      <c r="Z3687">
        <v>0</v>
      </c>
      <c r="AA3687">
        <v>26259.55</v>
      </c>
    </row>
    <row r="3688" spans="1:27" ht="15" customHeight="1" x14ac:dyDescent="0.25">
      <c r="A3688" s="37" t="str">
        <f t="shared" si="171"/>
        <v>LEMETFIgnore</v>
      </c>
      <c r="B3688" s="37" t="str">
        <f>VLOOKUP(L3688,Mapping!D:F,3,0)</f>
        <v>Ignore</v>
      </c>
      <c r="C3688" s="37" t="str">
        <f>VLOOKUP(L3688,Mapping!D:G,4,0)</f>
        <v>Ignore</v>
      </c>
      <c r="D3688" s="38">
        <f t="shared" si="172"/>
        <v>1.3193245000000001E-2</v>
      </c>
      <c r="E3688" s="38">
        <f t="shared" si="173"/>
        <v>8.1633109999999995E-3</v>
      </c>
      <c r="F3688" s="37" t="str">
        <f>VLOOKUP(L3688,Mapping!D:H,5,0)</f>
        <v>AUM</v>
      </c>
      <c r="G3688" t="s">
        <v>562</v>
      </c>
      <c r="H3688" t="s">
        <v>2394</v>
      </c>
      <c r="I3688" t="s">
        <v>2399</v>
      </c>
      <c r="J3688">
        <v>212000</v>
      </c>
      <c r="K3688" t="s">
        <v>595</v>
      </c>
      <c r="L3688">
        <v>214100</v>
      </c>
      <c r="M3688">
        <v>0</v>
      </c>
      <c r="N3688" t="s">
        <v>858</v>
      </c>
      <c r="O3688" t="s">
        <v>565</v>
      </c>
      <c r="P3688">
        <v>-50299.34</v>
      </c>
      <c r="Q3688">
        <v>0</v>
      </c>
      <c r="R3688">
        <v>0</v>
      </c>
      <c r="S3688">
        <v>131932.45000000001</v>
      </c>
      <c r="T3688">
        <v>0</v>
      </c>
      <c r="U3688">
        <v>81633.11</v>
      </c>
      <c r="V3688">
        <v>-50299.34</v>
      </c>
      <c r="W3688">
        <v>0</v>
      </c>
      <c r="X3688">
        <v>0</v>
      </c>
      <c r="Y3688">
        <v>131932.45000000001</v>
      </c>
      <c r="Z3688">
        <v>0</v>
      </c>
      <c r="AA3688">
        <v>81633.11</v>
      </c>
    </row>
    <row r="3689" spans="1:27" ht="15" customHeight="1" x14ac:dyDescent="0.25">
      <c r="A3689" s="37" t="str">
        <f t="shared" si="171"/>
        <v>LEMETFIgnore</v>
      </c>
      <c r="B3689" s="37" t="str">
        <f>VLOOKUP(L3689,Mapping!D:F,3,0)</f>
        <v>Ignore</v>
      </c>
      <c r="C3689" s="37" t="str">
        <f>VLOOKUP(L3689,Mapping!D:G,4,0)</f>
        <v>Ignore</v>
      </c>
      <c r="D3689" s="38">
        <f t="shared" si="172"/>
        <v>-1.9211652999999999E-2</v>
      </c>
      <c r="E3689" s="38">
        <f t="shared" si="173"/>
        <v>5.0726929999999996E-3</v>
      </c>
      <c r="F3689" s="37" t="str">
        <f>VLOOKUP(L3689,Mapping!D:H,5,0)</f>
        <v>AUM</v>
      </c>
      <c r="G3689" t="s">
        <v>562</v>
      </c>
      <c r="H3689" t="s">
        <v>2394</v>
      </c>
      <c r="I3689" t="s">
        <v>2399</v>
      </c>
      <c r="J3689">
        <v>213000</v>
      </c>
      <c r="K3689" t="s">
        <v>617</v>
      </c>
      <c r="L3689">
        <v>213500</v>
      </c>
      <c r="M3689">
        <v>0</v>
      </c>
      <c r="N3689" t="s">
        <v>618</v>
      </c>
      <c r="O3689" t="s">
        <v>565</v>
      </c>
      <c r="P3689">
        <v>0</v>
      </c>
      <c r="Q3689">
        <v>242843.46</v>
      </c>
      <c r="R3689">
        <v>-192116.53</v>
      </c>
      <c r="S3689">
        <v>0</v>
      </c>
      <c r="T3689">
        <v>0</v>
      </c>
      <c r="U3689">
        <v>50726.93</v>
      </c>
      <c r="V3689">
        <v>0</v>
      </c>
      <c r="W3689">
        <v>242843.46</v>
      </c>
      <c r="X3689">
        <v>-192116.53</v>
      </c>
      <c r="Y3689">
        <v>0</v>
      </c>
      <c r="Z3689">
        <v>0</v>
      </c>
      <c r="AA3689">
        <v>50726.93</v>
      </c>
    </row>
    <row r="3690" spans="1:27" ht="15" customHeight="1" x14ac:dyDescent="0.25">
      <c r="A3690" s="37" t="str">
        <f t="shared" si="171"/>
        <v>LEMETF1.2</v>
      </c>
      <c r="B3690" s="37">
        <f>VLOOKUP(L3690,Mapping!D:F,3,0)</f>
        <v>1.2</v>
      </c>
      <c r="C3690" s="37" t="str">
        <f>VLOOKUP(L3690,Mapping!D:G,4,0)</f>
        <v>Ignore</v>
      </c>
      <c r="D3690" s="38">
        <f t="shared" si="172"/>
        <v>0.2</v>
      </c>
      <c r="E3690" s="38">
        <f t="shared" si="173"/>
        <v>123.889332</v>
      </c>
      <c r="F3690" s="37">
        <f>VLOOKUP(L3690,Mapping!D:H,5,0)</f>
        <v>0</v>
      </c>
      <c r="G3690" t="s">
        <v>562</v>
      </c>
      <c r="H3690" t="s">
        <v>2394</v>
      </c>
      <c r="I3690" t="s">
        <v>2399</v>
      </c>
      <c r="J3690">
        <v>301000</v>
      </c>
      <c r="K3690" t="s">
        <v>624</v>
      </c>
      <c r="L3690">
        <v>310000</v>
      </c>
      <c r="M3690">
        <v>0</v>
      </c>
      <c r="N3690" t="s">
        <v>625</v>
      </c>
      <c r="O3690" t="s">
        <v>565</v>
      </c>
      <c r="P3690">
        <v>0</v>
      </c>
      <c r="Q3690">
        <v>1236893320</v>
      </c>
      <c r="R3690">
        <v>0</v>
      </c>
      <c r="S3690">
        <v>2000000</v>
      </c>
      <c r="T3690">
        <v>0</v>
      </c>
      <c r="U3690">
        <v>1238893320</v>
      </c>
      <c r="V3690">
        <v>0</v>
      </c>
      <c r="W3690">
        <v>1236893320</v>
      </c>
      <c r="X3690">
        <v>0</v>
      </c>
      <c r="Y3690">
        <v>2000000</v>
      </c>
      <c r="Z3690">
        <v>0</v>
      </c>
      <c r="AA3690">
        <v>1238893320</v>
      </c>
    </row>
    <row r="3691" spans="1:27" ht="15" customHeight="1" x14ac:dyDescent="0.25">
      <c r="A3691" s="37" t="str">
        <f t="shared" si="171"/>
        <v>LEMETFIgnore</v>
      </c>
      <c r="B3691" s="37" t="str">
        <f>VLOOKUP(L3691,Mapping!D:F,3,0)</f>
        <v>Ignore</v>
      </c>
      <c r="C3691" s="37" t="str">
        <f>VLOOKUP(L3691,Mapping!D:G,4,0)</f>
        <v>Ignore</v>
      </c>
      <c r="D3691" s="38">
        <f t="shared" si="172"/>
        <v>0.568998</v>
      </c>
      <c r="E3691" s="38">
        <f t="shared" si="173"/>
        <v>489.277826791</v>
      </c>
      <c r="F3691" s="37">
        <f>VLOOKUP(L3691,Mapping!D:H,5,0)</f>
        <v>0</v>
      </c>
      <c r="G3691" t="s">
        <v>562</v>
      </c>
      <c r="H3691" t="s">
        <v>2394</v>
      </c>
      <c r="I3691" t="s">
        <v>2399</v>
      </c>
      <c r="J3691">
        <v>303000</v>
      </c>
      <c r="K3691" t="s">
        <v>626</v>
      </c>
      <c r="L3691">
        <v>303207</v>
      </c>
      <c r="M3691">
        <v>0</v>
      </c>
      <c r="N3691" t="s">
        <v>735</v>
      </c>
      <c r="O3691" t="s">
        <v>565</v>
      </c>
      <c r="P3691">
        <v>0</v>
      </c>
      <c r="Q3691">
        <v>4887088287.9099998</v>
      </c>
      <c r="R3691">
        <v>0</v>
      </c>
      <c r="S3691">
        <v>5689980</v>
      </c>
      <c r="T3691">
        <v>0</v>
      </c>
      <c r="U3691">
        <v>4892778267.9099998</v>
      </c>
      <c r="V3691">
        <v>0</v>
      </c>
      <c r="W3691">
        <v>4887088287.9099998</v>
      </c>
      <c r="X3691">
        <v>0</v>
      </c>
      <c r="Y3691">
        <v>5689980</v>
      </c>
      <c r="Z3691">
        <v>0</v>
      </c>
      <c r="AA3691">
        <v>4892778267.9099998</v>
      </c>
    </row>
    <row r="3692" spans="1:27" ht="15" customHeight="1" x14ac:dyDescent="0.25">
      <c r="A3692" s="37" t="str">
        <f t="shared" si="171"/>
        <v>LEMETFIgnore</v>
      </c>
      <c r="B3692" s="37" t="str">
        <f>VLOOKUP(L3692,Mapping!D:F,3,0)</f>
        <v>Ignore</v>
      </c>
      <c r="C3692" s="37" t="str">
        <f>VLOOKUP(L3692,Mapping!D:G,4,0)</f>
        <v>Ignore</v>
      </c>
      <c r="D3692" s="38">
        <f t="shared" si="172"/>
        <v>0</v>
      </c>
      <c r="E3692" s="38">
        <f t="shared" si="173"/>
        <v>-5.3206829640000004</v>
      </c>
      <c r="F3692" s="37">
        <f>VLOOKUP(L3692,Mapping!D:H,5,0)</f>
        <v>0</v>
      </c>
      <c r="G3692" t="s">
        <v>562</v>
      </c>
      <c r="H3692" t="s">
        <v>2394</v>
      </c>
      <c r="I3692" t="s">
        <v>2399</v>
      </c>
      <c r="J3692">
        <v>303000</v>
      </c>
      <c r="K3692" t="s">
        <v>626</v>
      </c>
      <c r="L3692">
        <v>390000</v>
      </c>
      <c r="M3692">
        <v>0</v>
      </c>
      <c r="N3692" t="s">
        <v>631</v>
      </c>
      <c r="O3692" t="s">
        <v>565</v>
      </c>
      <c r="P3692">
        <v>-53206829.640000001</v>
      </c>
      <c r="Q3692">
        <v>0</v>
      </c>
      <c r="R3692">
        <v>0</v>
      </c>
      <c r="S3692">
        <v>0</v>
      </c>
      <c r="T3692">
        <v>-53206829.640000001</v>
      </c>
      <c r="U3692">
        <v>0</v>
      </c>
      <c r="V3692">
        <v>-53206829.640000001</v>
      </c>
      <c r="W3692">
        <v>0</v>
      </c>
      <c r="X3692">
        <v>0</v>
      </c>
      <c r="Y3692">
        <v>0</v>
      </c>
      <c r="Z3692">
        <v>-53206829.640000001</v>
      </c>
      <c r="AA3692">
        <v>0</v>
      </c>
    </row>
    <row r="3693" spans="1:27" ht="15" customHeight="1" x14ac:dyDescent="0.25">
      <c r="A3693" s="37" t="str">
        <f t="shared" si="171"/>
        <v>LEMETF5.3</v>
      </c>
      <c r="B3693" s="37">
        <f>VLOOKUP(L3693,Mapping!D:F,3,0)</f>
        <v>5.3</v>
      </c>
      <c r="C3693" s="37" t="str">
        <f>VLOOKUP(L3693,Mapping!D:G,4,0)</f>
        <v>Ignore</v>
      </c>
      <c r="D3693" s="38">
        <f t="shared" si="172"/>
        <v>13.749028943999999</v>
      </c>
      <c r="E3693" s="38">
        <f t="shared" si="173"/>
        <v>32.163659932999998</v>
      </c>
      <c r="F3693" s="37">
        <f>VLOOKUP(L3693,Mapping!D:H,5,0)</f>
        <v>0</v>
      </c>
      <c r="G3693" t="s">
        <v>562</v>
      </c>
      <c r="H3693" t="s">
        <v>2394</v>
      </c>
      <c r="I3693" t="s">
        <v>2399</v>
      </c>
      <c r="J3693">
        <v>410000</v>
      </c>
      <c r="K3693" t="s">
        <v>637</v>
      </c>
      <c r="L3693">
        <v>411100</v>
      </c>
      <c r="M3693">
        <v>0</v>
      </c>
      <c r="N3693" t="s">
        <v>694</v>
      </c>
      <c r="O3693" t="s">
        <v>565</v>
      </c>
      <c r="P3693">
        <v>0</v>
      </c>
      <c r="Q3693">
        <v>184146309.88999999</v>
      </c>
      <c r="R3693">
        <v>0</v>
      </c>
      <c r="S3693">
        <v>137490289.44</v>
      </c>
      <c r="T3693">
        <v>0</v>
      </c>
      <c r="U3693">
        <v>321636599.32999998</v>
      </c>
      <c r="V3693">
        <v>0</v>
      </c>
      <c r="W3693">
        <v>184146309.88999999</v>
      </c>
      <c r="X3693">
        <v>0</v>
      </c>
      <c r="Y3693">
        <v>137490289.44</v>
      </c>
      <c r="Z3693">
        <v>0</v>
      </c>
      <c r="AA3693">
        <v>321636599.32999998</v>
      </c>
    </row>
    <row r="3694" spans="1:27" ht="15" customHeight="1" x14ac:dyDescent="0.25">
      <c r="A3694" s="37" t="str">
        <f t="shared" si="171"/>
        <v>LEMETF5.3</v>
      </c>
      <c r="B3694" s="37">
        <f>VLOOKUP(L3694,Mapping!D:F,3,0)</f>
        <v>5.3</v>
      </c>
      <c r="C3694" s="37" t="str">
        <f>VLOOKUP(L3694,Mapping!D:G,4,0)</f>
        <v>Ignore</v>
      </c>
      <c r="D3694" s="38">
        <f t="shared" si="172"/>
        <v>0.311947582</v>
      </c>
      <c r="E3694" s="38">
        <f t="shared" si="173"/>
        <v>0.311947582</v>
      </c>
      <c r="F3694" s="37">
        <f>VLOOKUP(L3694,Mapping!D:H,5,0)</f>
        <v>0</v>
      </c>
      <c r="G3694" t="s">
        <v>562</v>
      </c>
      <c r="H3694" t="s">
        <v>2394</v>
      </c>
      <c r="I3694" t="s">
        <v>2399</v>
      </c>
      <c r="J3694">
        <v>410000</v>
      </c>
      <c r="K3694" t="s">
        <v>637</v>
      </c>
      <c r="L3694">
        <v>411120</v>
      </c>
      <c r="M3694">
        <v>0</v>
      </c>
      <c r="N3694" t="s">
        <v>934</v>
      </c>
      <c r="O3694" t="s">
        <v>565</v>
      </c>
      <c r="P3694">
        <v>0</v>
      </c>
      <c r="Q3694">
        <v>0</v>
      </c>
      <c r="R3694">
        <v>0</v>
      </c>
      <c r="S3694">
        <v>3119475.82</v>
      </c>
      <c r="T3694">
        <v>0</v>
      </c>
      <c r="U3694">
        <v>3119475.82</v>
      </c>
      <c r="V3694">
        <v>0</v>
      </c>
      <c r="W3694">
        <v>0</v>
      </c>
      <c r="X3694">
        <v>0</v>
      </c>
      <c r="Y3694">
        <v>3119475.82</v>
      </c>
      <c r="Z3694">
        <v>0</v>
      </c>
      <c r="AA3694">
        <v>3119475.82</v>
      </c>
    </row>
    <row r="3695" spans="1:27" ht="15" customHeight="1" x14ac:dyDescent="0.25">
      <c r="A3695" s="37" t="str">
        <f t="shared" si="171"/>
        <v>LEMETFIgnore</v>
      </c>
      <c r="B3695" s="37" t="str">
        <f>VLOOKUP(L3695,Mapping!D:F,3,0)</f>
        <v>Ignore</v>
      </c>
      <c r="C3695" s="37" t="str">
        <f>VLOOKUP(L3695,Mapping!D:G,4,0)</f>
        <v>Ignore</v>
      </c>
      <c r="D3695" s="38">
        <f t="shared" si="172"/>
        <v>-111.02248604200001</v>
      </c>
      <c r="E3695" s="38">
        <f t="shared" si="173"/>
        <v>8.4055772439999998</v>
      </c>
      <c r="F3695" s="37">
        <f>VLOOKUP(L3695,Mapping!D:H,5,0)</f>
        <v>0</v>
      </c>
      <c r="G3695" t="s">
        <v>562</v>
      </c>
      <c r="H3695" t="s">
        <v>2394</v>
      </c>
      <c r="I3695" t="s">
        <v>2399</v>
      </c>
      <c r="J3695">
        <v>430000</v>
      </c>
      <c r="K3695" t="s">
        <v>643</v>
      </c>
      <c r="L3695">
        <v>431100</v>
      </c>
      <c r="M3695">
        <v>0</v>
      </c>
      <c r="N3695" t="s">
        <v>727</v>
      </c>
      <c r="O3695" t="s">
        <v>565</v>
      </c>
      <c r="P3695">
        <v>0</v>
      </c>
      <c r="Q3695">
        <v>1194280632.8599999</v>
      </c>
      <c r="R3695">
        <v>-1110224860.4200001</v>
      </c>
      <c r="S3695">
        <v>0</v>
      </c>
      <c r="T3695">
        <v>0</v>
      </c>
      <c r="U3695">
        <v>84055772.439999998</v>
      </c>
      <c r="V3695">
        <v>0</v>
      </c>
      <c r="W3695">
        <v>1194280632.8599999</v>
      </c>
      <c r="X3695">
        <v>-1110224860.4200001</v>
      </c>
      <c r="Y3695">
        <v>0</v>
      </c>
      <c r="Z3695">
        <v>0</v>
      </c>
      <c r="AA3695">
        <v>84055772.439999998</v>
      </c>
    </row>
    <row r="3696" spans="1:27" ht="15" customHeight="1" x14ac:dyDescent="0.25">
      <c r="A3696" s="37" t="str">
        <f t="shared" si="171"/>
        <v>LEMETF5.1</v>
      </c>
      <c r="B3696" s="37">
        <f>VLOOKUP(L3696,Mapping!D:F,3,0)</f>
        <v>5.0999999999999996</v>
      </c>
      <c r="C3696" s="37" t="str">
        <f>VLOOKUP(L3696,Mapping!D:G,4,0)</f>
        <v>Ignore</v>
      </c>
      <c r="D3696" s="38">
        <f t="shared" si="172"/>
        <v>1.4944628070000001</v>
      </c>
      <c r="E3696" s="38">
        <f t="shared" si="173"/>
        <v>4.7164118479999999</v>
      </c>
      <c r="F3696" s="37">
        <f>VLOOKUP(L3696,Mapping!D:H,5,0)</f>
        <v>0</v>
      </c>
      <c r="G3696" t="s">
        <v>562</v>
      </c>
      <c r="H3696" t="s">
        <v>2394</v>
      </c>
      <c r="I3696" t="s">
        <v>2399</v>
      </c>
      <c r="J3696">
        <v>450000</v>
      </c>
      <c r="K3696" t="s">
        <v>647</v>
      </c>
      <c r="L3696">
        <v>451100</v>
      </c>
      <c r="M3696">
        <v>0</v>
      </c>
      <c r="N3696" t="s">
        <v>695</v>
      </c>
      <c r="O3696" t="s">
        <v>565</v>
      </c>
      <c r="P3696">
        <v>0</v>
      </c>
      <c r="Q3696">
        <v>32219490.41</v>
      </c>
      <c r="R3696">
        <v>0</v>
      </c>
      <c r="S3696">
        <v>14944628.07</v>
      </c>
      <c r="T3696">
        <v>0</v>
      </c>
      <c r="U3696">
        <v>47164118.479999997</v>
      </c>
      <c r="V3696">
        <v>0</v>
      </c>
      <c r="W3696">
        <v>32219490.41</v>
      </c>
      <c r="X3696">
        <v>0</v>
      </c>
      <c r="Y3696">
        <v>14944628.07</v>
      </c>
      <c r="Z3696">
        <v>0</v>
      </c>
      <c r="AA3696">
        <v>47164118.479999997</v>
      </c>
    </row>
    <row r="3697" spans="1:27" ht="15" customHeight="1" x14ac:dyDescent="0.25">
      <c r="A3697" s="37" t="str">
        <f t="shared" si="171"/>
        <v>LEMETF5.2</v>
      </c>
      <c r="B3697" s="37">
        <f>VLOOKUP(L3697,Mapping!D:F,3,0)</f>
        <v>5.2</v>
      </c>
      <c r="C3697" s="37" t="str">
        <f>VLOOKUP(L3697,Mapping!D:G,4,0)</f>
        <v>Ignore</v>
      </c>
      <c r="D3697" s="38">
        <f t="shared" si="172"/>
        <v>3.6939330000000004E-3</v>
      </c>
      <c r="E3697" s="38">
        <f t="shared" si="173"/>
        <v>5.5906890000000002E-3</v>
      </c>
      <c r="F3697" s="37">
        <f>VLOOKUP(L3697,Mapping!D:H,5,0)</f>
        <v>0</v>
      </c>
      <c r="G3697" t="s">
        <v>562</v>
      </c>
      <c r="H3697" t="s">
        <v>2394</v>
      </c>
      <c r="I3697" t="s">
        <v>2399</v>
      </c>
      <c r="J3697">
        <v>450000</v>
      </c>
      <c r="K3697" t="s">
        <v>647</v>
      </c>
      <c r="L3697">
        <v>452111</v>
      </c>
      <c r="M3697">
        <v>0</v>
      </c>
      <c r="N3697" t="s">
        <v>649</v>
      </c>
      <c r="O3697" t="s">
        <v>565</v>
      </c>
      <c r="P3697">
        <v>0</v>
      </c>
      <c r="Q3697">
        <v>18967.560000000001</v>
      </c>
      <c r="R3697">
        <v>0</v>
      </c>
      <c r="S3697">
        <v>36939.33</v>
      </c>
      <c r="T3697">
        <v>0</v>
      </c>
      <c r="U3697">
        <v>55906.89</v>
      </c>
      <c r="V3697">
        <v>0</v>
      </c>
      <c r="W3697">
        <v>18967.560000000001</v>
      </c>
      <c r="X3697">
        <v>0</v>
      </c>
      <c r="Y3697">
        <v>36939.33</v>
      </c>
      <c r="Z3697">
        <v>0</v>
      </c>
      <c r="AA3697">
        <v>55906.89</v>
      </c>
    </row>
    <row r="3698" spans="1:27" ht="15" customHeight="1" x14ac:dyDescent="0.25">
      <c r="A3698" s="37" t="str">
        <f t="shared" si="171"/>
        <v>LEMETF5.2</v>
      </c>
      <c r="B3698" s="37">
        <f>VLOOKUP(L3698,Mapping!D:F,3,0)</f>
        <v>5.2</v>
      </c>
      <c r="C3698" s="37" t="str">
        <f>VLOOKUP(L3698,Mapping!D:G,4,0)</f>
        <v>Ignore</v>
      </c>
      <c r="D3698" s="38">
        <f t="shared" si="172"/>
        <v>2.0421412999999999E-2</v>
      </c>
      <c r="E3698" s="38">
        <f t="shared" si="173"/>
        <v>4.8498418000000001E-2</v>
      </c>
      <c r="F3698" s="37">
        <f>VLOOKUP(L3698,Mapping!D:H,5,0)</f>
        <v>0</v>
      </c>
      <c r="G3698" t="s">
        <v>562</v>
      </c>
      <c r="H3698" t="s">
        <v>2394</v>
      </c>
      <c r="I3698" t="s">
        <v>2399</v>
      </c>
      <c r="J3698">
        <v>450000</v>
      </c>
      <c r="K3698" t="s">
        <v>647</v>
      </c>
      <c r="L3698">
        <v>452247</v>
      </c>
      <c r="M3698">
        <v>0</v>
      </c>
      <c r="N3698" t="s">
        <v>655</v>
      </c>
      <c r="O3698" t="s">
        <v>565</v>
      </c>
      <c r="P3698">
        <v>0</v>
      </c>
      <c r="Q3698">
        <v>280770.05</v>
      </c>
      <c r="R3698">
        <v>0</v>
      </c>
      <c r="S3698">
        <v>204214.13</v>
      </c>
      <c r="T3698">
        <v>0</v>
      </c>
      <c r="U3698">
        <v>484984.18</v>
      </c>
      <c r="V3698">
        <v>0</v>
      </c>
      <c r="W3698">
        <v>280770.05</v>
      </c>
      <c r="X3698">
        <v>0</v>
      </c>
      <c r="Y3698">
        <v>204214.13</v>
      </c>
      <c r="Z3698">
        <v>0</v>
      </c>
      <c r="AA3698">
        <v>484984.18</v>
      </c>
    </row>
    <row r="3699" spans="1:27" ht="15" customHeight="1" x14ac:dyDescent="0.25">
      <c r="A3699" s="37" t="str">
        <f t="shared" si="171"/>
        <v>LEMETF5.3</v>
      </c>
      <c r="B3699" s="37">
        <f>VLOOKUP(L3699,Mapping!D:F,3,0)</f>
        <v>5.3</v>
      </c>
      <c r="C3699" s="37" t="str">
        <f>VLOOKUP(L3699,Mapping!D:G,4,0)</f>
        <v>Ignore</v>
      </c>
      <c r="D3699" s="38">
        <f t="shared" si="172"/>
        <v>-7.527499519</v>
      </c>
      <c r="E3699" s="38">
        <f t="shared" si="173"/>
        <v>-10.990885866999999</v>
      </c>
      <c r="F3699" s="37">
        <f>VLOOKUP(L3699,Mapping!D:H,5,0)</f>
        <v>0</v>
      </c>
      <c r="G3699" t="s">
        <v>562</v>
      </c>
      <c r="H3699" t="s">
        <v>2394</v>
      </c>
      <c r="I3699" t="s">
        <v>2399</v>
      </c>
      <c r="J3699">
        <v>510000</v>
      </c>
      <c r="K3699" t="s">
        <v>659</v>
      </c>
      <c r="L3699">
        <v>511100</v>
      </c>
      <c r="M3699">
        <v>0</v>
      </c>
      <c r="N3699" t="s">
        <v>696</v>
      </c>
      <c r="O3699" t="s">
        <v>565</v>
      </c>
      <c r="P3699">
        <v>-34633863.479999997</v>
      </c>
      <c r="Q3699">
        <v>0</v>
      </c>
      <c r="R3699">
        <v>-75274995.189999998</v>
      </c>
      <c r="S3699">
        <v>0</v>
      </c>
      <c r="T3699">
        <v>-109908858.67</v>
      </c>
      <c r="U3699">
        <v>0</v>
      </c>
      <c r="V3699">
        <v>-34633863.479999997</v>
      </c>
      <c r="W3699">
        <v>0</v>
      </c>
      <c r="X3699">
        <v>-75274995.189999998</v>
      </c>
      <c r="Y3699">
        <v>0</v>
      </c>
      <c r="Z3699">
        <v>-109908858.67</v>
      </c>
      <c r="AA3699">
        <v>0</v>
      </c>
    </row>
    <row r="3700" spans="1:27" ht="15" customHeight="1" x14ac:dyDescent="0.25">
      <c r="A3700" s="37" t="str">
        <f t="shared" si="171"/>
        <v>LEMETFIgnore</v>
      </c>
      <c r="B3700" s="37" t="str">
        <f>VLOOKUP(L3700,Mapping!D:F,3,0)</f>
        <v>Ignore</v>
      </c>
      <c r="C3700" s="37" t="str">
        <f>VLOOKUP(L3700,Mapping!D:G,4,0)</f>
        <v>Mirror</v>
      </c>
      <c r="D3700" s="38">
        <f t="shared" si="172"/>
        <v>0</v>
      </c>
      <c r="E3700" s="38">
        <f t="shared" si="173"/>
        <v>-7.0571040000000007E-3</v>
      </c>
      <c r="F3700" s="37">
        <f>VLOOKUP(L3700,Mapping!D:H,5,0)</f>
        <v>0</v>
      </c>
      <c r="G3700" t="s">
        <v>562</v>
      </c>
      <c r="H3700" t="s">
        <v>2394</v>
      </c>
      <c r="I3700" t="s">
        <v>2399</v>
      </c>
      <c r="J3700">
        <v>550000</v>
      </c>
      <c r="K3700" t="s">
        <v>666</v>
      </c>
      <c r="L3700">
        <v>553007</v>
      </c>
      <c r="M3700">
        <v>0</v>
      </c>
      <c r="N3700" t="s">
        <v>667</v>
      </c>
      <c r="O3700" t="s">
        <v>565</v>
      </c>
      <c r="P3700">
        <v>-70571.040000000008</v>
      </c>
      <c r="Q3700">
        <v>0</v>
      </c>
      <c r="R3700">
        <v>0</v>
      </c>
      <c r="S3700">
        <v>0</v>
      </c>
      <c r="T3700">
        <v>-70571.040000000008</v>
      </c>
      <c r="U3700">
        <v>0</v>
      </c>
      <c r="V3700">
        <v>-70571.040000000008</v>
      </c>
      <c r="W3700">
        <v>0</v>
      </c>
      <c r="X3700">
        <v>0</v>
      </c>
      <c r="Y3700">
        <v>0</v>
      </c>
      <c r="Z3700">
        <v>-70571.040000000008</v>
      </c>
      <c r="AA3700">
        <v>0</v>
      </c>
    </row>
    <row r="3701" spans="1:27" ht="15" customHeight="1" x14ac:dyDescent="0.25">
      <c r="A3701" s="37" t="str">
        <f t="shared" si="171"/>
        <v>LEMETFIgnore</v>
      </c>
      <c r="B3701" s="37" t="str">
        <f>VLOOKUP(L3701,Mapping!D:F,3,0)</f>
        <v>Ignore</v>
      </c>
      <c r="C3701" s="37" t="str">
        <f>VLOOKUP(L3701,Mapping!D:G,4,0)</f>
        <v>Mirror</v>
      </c>
      <c r="D3701" s="38">
        <f t="shared" si="172"/>
        <v>-2.1488930000000002E-3</v>
      </c>
      <c r="E3701" s="38">
        <f t="shared" si="173"/>
        <v>-3.6617169999999997E-3</v>
      </c>
      <c r="F3701" s="37">
        <f>VLOOKUP(L3701,Mapping!D:H,5,0)</f>
        <v>0</v>
      </c>
      <c r="G3701" t="s">
        <v>562</v>
      </c>
      <c r="H3701" t="s">
        <v>2394</v>
      </c>
      <c r="I3701" t="s">
        <v>2399</v>
      </c>
      <c r="J3701">
        <v>550000</v>
      </c>
      <c r="K3701" t="s">
        <v>666</v>
      </c>
      <c r="L3701">
        <v>553020</v>
      </c>
      <c r="M3701">
        <v>0</v>
      </c>
      <c r="N3701" t="s">
        <v>1284</v>
      </c>
      <c r="O3701" t="s">
        <v>565</v>
      </c>
      <c r="P3701">
        <v>-15128.24</v>
      </c>
      <c r="Q3701">
        <v>0</v>
      </c>
      <c r="R3701">
        <v>-21488.93</v>
      </c>
      <c r="S3701">
        <v>0</v>
      </c>
      <c r="T3701">
        <v>-36617.17</v>
      </c>
      <c r="U3701">
        <v>0</v>
      </c>
      <c r="V3701">
        <v>-15128.24</v>
      </c>
      <c r="W3701">
        <v>0</v>
      </c>
      <c r="X3701">
        <v>-21488.93</v>
      </c>
      <c r="Y3701">
        <v>0</v>
      </c>
      <c r="Z3701">
        <v>-36617.17</v>
      </c>
      <c r="AA3701">
        <v>0</v>
      </c>
    </row>
    <row r="3702" spans="1:27" ht="15" customHeight="1" x14ac:dyDescent="0.25">
      <c r="A3702" s="37" t="str">
        <f t="shared" si="171"/>
        <v>LEMETFIgnore</v>
      </c>
      <c r="B3702" s="37" t="str">
        <f>VLOOKUP(L3702,Mapping!D:F,3,0)</f>
        <v>Ignore</v>
      </c>
      <c r="C3702" s="37" t="str">
        <f>VLOOKUP(L3702,Mapping!D:G,4,0)</f>
        <v>Mirror</v>
      </c>
      <c r="D3702" s="38">
        <f t="shared" si="172"/>
        <v>-6.0857029999999996E-3</v>
      </c>
      <c r="E3702" s="38">
        <f t="shared" si="173"/>
        <v>-6.0857029999999996E-3</v>
      </c>
      <c r="F3702" s="37">
        <f>VLOOKUP(L3702,Mapping!D:H,5,0)</f>
        <v>0</v>
      </c>
      <c r="G3702" t="s">
        <v>562</v>
      </c>
      <c r="H3702" t="s">
        <v>2394</v>
      </c>
      <c r="I3702" t="s">
        <v>2399</v>
      </c>
      <c r="J3702">
        <v>550000</v>
      </c>
      <c r="K3702" t="s">
        <v>666</v>
      </c>
      <c r="L3702">
        <v>553105</v>
      </c>
      <c r="M3702">
        <v>0</v>
      </c>
      <c r="N3702" t="s">
        <v>668</v>
      </c>
      <c r="O3702" t="s">
        <v>565</v>
      </c>
      <c r="P3702">
        <v>0</v>
      </c>
      <c r="Q3702">
        <v>0</v>
      </c>
      <c r="R3702">
        <v>-60857.03</v>
      </c>
      <c r="S3702">
        <v>0</v>
      </c>
      <c r="T3702">
        <v>-60857.03</v>
      </c>
      <c r="U3702">
        <v>0</v>
      </c>
      <c r="V3702">
        <v>0</v>
      </c>
      <c r="W3702">
        <v>0</v>
      </c>
      <c r="X3702">
        <v>-60857.03</v>
      </c>
      <c r="Y3702">
        <v>0</v>
      </c>
      <c r="Z3702">
        <v>-60857.03</v>
      </c>
      <c r="AA3702">
        <v>0</v>
      </c>
    </row>
    <row r="3703" spans="1:27" ht="15" customHeight="1" x14ac:dyDescent="0.25">
      <c r="A3703" s="37" t="str">
        <f t="shared" si="171"/>
        <v>LEMETFIgnore</v>
      </c>
      <c r="B3703" s="37" t="str">
        <f>VLOOKUP(L3703,Mapping!D:F,3,0)</f>
        <v>Ignore</v>
      </c>
      <c r="C3703" s="37" t="str">
        <f>VLOOKUP(L3703,Mapping!D:G,4,0)</f>
        <v>Mirror</v>
      </c>
      <c r="D3703" s="38">
        <f t="shared" si="172"/>
        <v>-6.4840471999999996E-2</v>
      </c>
      <c r="E3703" s="38">
        <f t="shared" si="173"/>
        <v>-8.2496529999999998E-2</v>
      </c>
      <c r="F3703" s="37">
        <f>VLOOKUP(L3703,Mapping!D:H,5,0)</f>
        <v>0</v>
      </c>
      <c r="G3703" t="s">
        <v>562</v>
      </c>
      <c r="H3703" t="s">
        <v>2394</v>
      </c>
      <c r="I3703" t="s">
        <v>2399</v>
      </c>
      <c r="J3703">
        <v>550000</v>
      </c>
      <c r="K3703" t="s">
        <v>666</v>
      </c>
      <c r="L3703">
        <v>553107</v>
      </c>
      <c r="M3703">
        <v>0</v>
      </c>
      <c r="N3703" t="s">
        <v>669</v>
      </c>
      <c r="O3703" t="s">
        <v>565</v>
      </c>
      <c r="P3703">
        <v>-176560.58</v>
      </c>
      <c r="Q3703">
        <v>0</v>
      </c>
      <c r="R3703">
        <v>-648404.72</v>
      </c>
      <c r="S3703">
        <v>0</v>
      </c>
      <c r="T3703">
        <v>-824965.3</v>
      </c>
      <c r="U3703">
        <v>0</v>
      </c>
      <c r="V3703">
        <v>-176560.58</v>
      </c>
      <c r="W3703">
        <v>0</v>
      </c>
      <c r="X3703">
        <v>-648404.72</v>
      </c>
      <c r="Y3703">
        <v>0</v>
      </c>
      <c r="Z3703">
        <v>-824965.3</v>
      </c>
      <c r="AA3703">
        <v>0</v>
      </c>
    </row>
    <row r="3704" spans="1:27" ht="15" customHeight="1" x14ac:dyDescent="0.25">
      <c r="A3704" s="37" t="str">
        <f t="shared" si="171"/>
        <v>LEMETFIgnore</v>
      </c>
      <c r="B3704" s="37" t="str">
        <f>VLOOKUP(L3704,Mapping!D:F,3,0)</f>
        <v>Ignore</v>
      </c>
      <c r="C3704" s="37" t="str">
        <f>VLOOKUP(L3704,Mapping!D:G,4,0)</f>
        <v>Mirror</v>
      </c>
      <c r="D3704" s="38">
        <f t="shared" si="172"/>
        <v>0.28336831099999998</v>
      </c>
      <c r="E3704" s="38">
        <f t="shared" si="173"/>
        <v>0.41213075699999996</v>
      </c>
      <c r="F3704" s="37">
        <f>VLOOKUP(L3704,Mapping!D:H,5,0)</f>
        <v>0</v>
      </c>
      <c r="G3704" t="s">
        <v>562</v>
      </c>
      <c r="H3704" t="s">
        <v>2394</v>
      </c>
      <c r="I3704" t="s">
        <v>2399</v>
      </c>
      <c r="J3704">
        <v>550000</v>
      </c>
      <c r="K3704" t="s">
        <v>666</v>
      </c>
      <c r="L3704">
        <v>553111</v>
      </c>
      <c r="M3704">
        <v>0</v>
      </c>
      <c r="N3704" t="s">
        <v>670</v>
      </c>
      <c r="O3704" t="s">
        <v>565</v>
      </c>
      <c r="P3704">
        <v>0</v>
      </c>
      <c r="Q3704">
        <v>1287624.46</v>
      </c>
      <c r="R3704">
        <v>0</v>
      </c>
      <c r="S3704">
        <v>2833683.11</v>
      </c>
      <c r="T3704">
        <v>0</v>
      </c>
      <c r="U3704">
        <v>4121307.57</v>
      </c>
      <c r="V3704">
        <v>0</v>
      </c>
      <c r="W3704">
        <v>1287624.46</v>
      </c>
      <c r="X3704">
        <v>0</v>
      </c>
      <c r="Y3704">
        <v>2833683.11</v>
      </c>
      <c r="Z3704">
        <v>0</v>
      </c>
      <c r="AA3704">
        <v>4121307.57</v>
      </c>
    </row>
    <row r="3705" spans="1:27" ht="15" customHeight="1" x14ac:dyDescent="0.25">
      <c r="A3705" s="37" t="str">
        <f t="shared" si="171"/>
        <v>LEMETFIgnore</v>
      </c>
      <c r="B3705" s="37" t="str">
        <f>VLOOKUP(L3705,Mapping!D:F,3,0)</f>
        <v>Ignore</v>
      </c>
      <c r="C3705" s="37" t="str">
        <f>VLOOKUP(L3705,Mapping!D:G,4,0)</f>
        <v>Mirror</v>
      </c>
      <c r="D3705" s="38">
        <f t="shared" si="172"/>
        <v>-1.973397E-3</v>
      </c>
      <c r="E3705" s="38">
        <f t="shared" si="173"/>
        <v>-4.9522753000000003E-2</v>
      </c>
      <c r="F3705" s="37">
        <f>VLOOKUP(L3705,Mapping!D:H,5,0)</f>
        <v>0</v>
      </c>
      <c r="G3705" t="s">
        <v>562</v>
      </c>
      <c r="H3705" t="s">
        <v>2394</v>
      </c>
      <c r="I3705" t="s">
        <v>2399</v>
      </c>
      <c r="J3705">
        <v>550000</v>
      </c>
      <c r="K3705" t="s">
        <v>666</v>
      </c>
      <c r="L3705">
        <v>553117</v>
      </c>
      <c r="M3705">
        <v>0</v>
      </c>
      <c r="N3705" t="s">
        <v>1285</v>
      </c>
      <c r="O3705" t="s">
        <v>565</v>
      </c>
      <c r="P3705">
        <v>-475493.56</v>
      </c>
      <c r="Q3705">
        <v>0</v>
      </c>
      <c r="R3705">
        <v>-19733.97</v>
      </c>
      <c r="S3705">
        <v>0</v>
      </c>
      <c r="T3705">
        <v>-495227.53</v>
      </c>
      <c r="U3705">
        <v>0</v>
      </c>
      <c r="V3705">
        <v>-475493.56</v>
      </c>
      <c r="W3705">
        <v>0</v>
      </c>
      <c r="X3705">
        <v>-19733.97</v>
      </c>
      <c r="Y3705">
        <v>0</v>
      </c>
      <c r="Z3705">
        <v>-495227.53</v>
      </c>
      <c r="AA3705">
        <v>0</v>
      </c>
    </row>
    <row r="3706" spans="1:27" ht="15" customHeight="1" x14ac:dyDescent="0.25">
      <c r="A3706" s="37" t="str">
        <f t="shared" si="171"/>
        <v>LEMETF6.1a</v>
      </c>
      <c r="B3706" s="37" t="str">
        <f>VLOOKUP(L3706,Mapping!D:F,3,0)</f>
        <v>6.1a</v>
      </c>
      <c r="C3706" s="37" t="str">
        <f>VLOOKUP(L3706,Mapping!D:G,4,0)</f>
        <v>Accrual</v>
      </c>
      <c r="D3706" s="38">
        <f t="shared" si="172"/>
        <v>-0.1796915</v>
      </c>
      <c r="E3706" s="38">
        <f t="shared" si="173"/>
        <v>-0.53276259999999998</v>
      </c>
      <c r="F3706" s="37">
        <f>VLOOKUP(L3706,Mapping!D:H,5,0)</f>
        <v>0</v>
      </c>
      <c r="G3706" t="s">
        <v>562</v>
      </c>
      <c r="H3706" t="s">
        <v>2394</v>
      </c>
      <c r="I3706" t="s">
        <v>2399</v>
      </c>
      <c r="J3706">
        <v>550000</v>
      </c>
      <c r="K3706" t="s">
        <v>666</v>
      </c>
      <c r="L3706">
        <v>553128</v>
      </c>
      <c r="M3706">
        <v>0</v>
      </c>
      <c r="N3706" t="s">
        <v>831</v>
      </c>
      <c r="O3706" t="s">
        <v>565</v>
      </c>
      <c r="P3706">
        <v>-3530711</v>
      </c>
      <c r="Q3706">
        <v>0</v>
      </c>
      <c r="R3706">
        <v>-1796915</v>
      </c>
      <c r="S3706">
        <v>0</v>
      </c>
      <c r="T3706">
        <v>-5327626</v>
      </c>
      <c r="U3706">
        <v>0</v>
      </c>
      <c r="V3706">
        <v>-3530711</v>
      </c>
      <c r="W3706">
        <v>0</v>
      </c>
      <c r="X3706">
        <v>-1796915</v>
      </c>
      <c r="Y3706">
        <v>0</v>
      </c>
      <c r="Z3706">
        <v>-5327626</v>
      </c>
      <c r="AA3706">
        <v>0</v>
      </c>
    </row>
    <row r="3707" spans="1:27" ht="15" customHeight="1" x14ac:dyDescent="0.25">
      <c r="A3707" s="37" t="str">
        <f t="shared" si="171"/>
        <v>LEMETF6.1a</v>
      </c>
      <c r="B3707" s="37" t="str">
        <f>VLOOKUP(L3707,Mapping!D:F,3,0)</f>
        <v>6.1a</v>
      </c>
      <c r="C3707" s="37" t="str">
        <f>VLOOKUP(L3707,Mapping!D:G,4,0)</f>
        <v>Accrual</v>
      </c>
      <c r="D3707" s="38">
        <f t="shared" si="172"/>
        <v>-4.2057353999999998E-2</v>
      </c>
      <c r="E3707" s="38">
        <f t="shared" si="173"/>
        <v>-0.12727469599999999</v>
      </c>
      <c r="F3707" s="37">
        <f>VLOOKUP(L3707,Mapping!D:H,5,0)</f>
        <v>0</v>
      </c>
      <c r="G3707" t="s">
        <v>562</v>
      </c>
      <c r="H3707" t="s">
        <v>2394</v>
      </c>
      <c r="I3707" t="s">
        <v>2399</v>
      </c>
      <c r="J3707">
        <v>550000</v>
      </c>
      <c r="K3707" t="s">
        <v>666</v>
      </c>
      <c r="L3707">
        <v>553130</v>
      </c>
      <c r="M3707">
        <v>0</v>
      </c>
      <c r="N3707" t="s">
        <v>2254</v>
      </c>
      <c r="O3707" t="s">
        <v>565</v>
      </c>
      <c r="P3707">
        <v>-852173.42</v>
      </c>
      <c r="Q3707">
        <v>0</v>
      </c>
      <c r="R3707">
        <v>-420573.54</v>
      </c>
      <c r="S3707">
        <v>0</v>
      </c>
      <c r="T3707">
        <v>-1272746.96</v>
      </c>
      <c r="U3707">
        <v>0</v>
      </c>
      <c r="V3707">
        <v>-852173.42</v>
      </c>
      <c r="W3707">
        <v>0</v>
      </c>
      <c r="X3707">
        <v>-420573.54</v>
      </c>
      <c r="Y3707">
        <v>0</v>
      </c>
      <c r="Z3707">
        <v>-1272746.96</v>
      </c>
      <c r="AA3707">
        <v>0</v>
      </c>
    </row>
    <row r="3708" spans="1:27" ht="15" customHeight="1" x14ac:dyDescent="0.25">
      <c r="A3708" s="37" t="str">
        <f t="shared" si="171"/>
        <v>LEMETF6.3</v>
      </c>
      <c r="B3708" s="37">
        <f>VLOOKUP(L3708,Mapping!D:F,3,0)</f>
        <v>6.3</v>
      </c>
      <c r="C3708" s="37" t="str">
        <f>VLOOKUP(L3708,Mapping!D:G,4,0)</f>
        <v>Mirror</v>
      </c>
      <c r="D3708" s="38">
        <f t="shared" si="172"/>
        <v>-6.5892779999999996E-3</v>
      </c>
      <c r="E3708" s="38">
        <f t="shared" si="173"/>
        <v>-1.1190165E-2</v>
      </c>
      <c r="F3708" s="37">
        <f>VLOOKUP(L3708,Mapping!D:H,5,0)</f>
        <v>0</v>
      </c>
      <c r="G3708" t="s">
        <v>562</v>
      </c>
      <c r="H3708" t="s">
        <v>2394</v>
      </c>
      <c r="I3708" t="s">
        <v>2399</v>
      </c>
      <c r="J3708">
        <v>550000</v>
      </c>
      <c r="K3708" t="s">
        <v>666</v>
      </c>
      <c r="L3708">
        <v>553131</v>
      </c>
      <c r="M3708">
        <v>0</v>
      </c>
      <c r="N3708" t="s">
        <v>671</v>
      </c>
      <c r="O3708" t="s">
        <v>565</v>
      </c>
      <c r="P3708">
        <v>-46008.87</v>
      </c>
      <c r="Q3708">
        <v>0</v>
      </c>
      <c r="R3708">
        <v>-65892.78</v>
      </c>
      <c r="S3708">
        <v>0</v>
      </c>
      <c r="T3708">
        <v>-111901.65</v>
      </c>
      <c r="U3708">
        <v>0</v>
      </c>
      <c r="V3708">
        <v>-46008.87</v>
      </c>
      <c r="W3708">
        <v>0</v>
      </c>
      <c r="X3708">
        <v>-65892.78</v>
      </c>
      <c r="Y3708">
        <v>0</v>
      </c>
      <c r="Z3708">
        <v>-111901.65</v>
      </c>
      <c r="AA3708">
        <v>0</v>
      </c>
    </row>
    <row r="3709" spans="1:27" ht="15" customHeight="1" x14ac:dyDescent="0.25">
      <c r="A3709" s="37" t="str">
        <f t="shared" si="171"/>
        <v>LEMETFIgnore</v>
      </c>
      <c r="B3709" s="37" t="str">
        <f>VLOOKUP(L3709,Mapping!D:F,3,0)</f>
        <v>Ignore</v>
      </c>
      <c r="C3709" s="37" t="str">
        <f>VLOOKUP(L3709,Mapping!D:G,4,0)</f>
        <v>Mirror</v>
      </c>
      <c r="D3709" s="38">
        <f t="shared" si="172"/>
        <v>0</v>
      </c>
      <c r="E3709" s="38">
        <f t="shared" si="173"/>
        <v>-1.74168E-2</v>
      </c>
      <c r="F3709" s="37">
        <f>VLOOKUP(L3709,Mapping!D:H,5,0)</f>
        <v>0</v>
      </c>
      <c r="G3709" t="s">
        <v>562</v>
      </c>
      <c r="H3709" t="s">
        <v>2394</v>
      </c>
      <c r="I3709" t="s">
        <v>2399</v>
      </c>
      <c r="J3709">
        <v>550000</v>
      </c>
      <c r="K3709" t="s">
        <v>666</v>
      </c>
      <c r="L3709">
        <v>553135</v>
      </c>
      <c r="M3709">
        <v>0</v>
      </c>
      <c r="N3709" t="s">
        <v>843</v>
      </c>
      <c r="O3709" t="s">
        <v>565</v>
      </c>
      <c r="P3709">
        <v>-174168</v>
      </c>
      <c r="Q3709">
        <v>0</v>
      </c>
      <c r="R3709">
        <v>0</v>
      </c>
      <c r="S3709">
        <v>0</v>
      </c>
      <c r="T3709">
        <v>-174168</v>
      </c>
      <c r="U3709">
        <v>0</v>
      </c>
      <c r="V3709">
        <v>-174168</v>
      </c>
      <c r="W3709">
        <v>0</v>
      </c>
      <c r="X3709">
        <v>0</v>
      </c>
      <c r="Y3709">
        <v>0</v>
      </c>
      <c r="Z3709">
        <v>-174168</v>
      </c>
      <c r="AA3709">
        <v>0</v>
      </c>
    </row>
    <row r="3710" spans="1:27" ht="15" customHeight="1" x14ac:dyDescent="0.25">
      <c r="A3710" s="37" t="str">
        <f t="shared" si="171"/>
        <v>LEMETFIgnore</v>
      </c>
      <c r="B3710" s="37" t="str">
        <f>VLOOKUP(L3710,Mapping!D:F,3,0)</f>
        <v>Ignore</v>
      </c>
      <c r="C3710" s="37" t="str">
        <f>VLOOKUP(L3710,Mapping!D:G,4,0)</f>
        <v>Mirror</v>
      </c>
      <c r="D3710" s="38">
        <f t="shared" si="172"/>
        <v>-2.2917599999999999E-3</v>
      </c>
      <c r="E3710" s="38">
        <f t="shared" si="173"/>
        <v>-3.3094459999999997E-3</v>
      </c>
      <c r="F3710" s="37">
        <f>VLOOKUP(L3710,Mapping!D:H,5,0)</f>
        <v>0</v>
      </c>
      <c r="G3710" t="s">
        <v>562</v>
      </c>
      <c r="H3710" t="s">
        <v>2394</v>
      </c>
      <c r="I3710" t="s">
        <v>2399</v>
      </c>
      <c r="J3710">
        <v>550000</v>
      </c>
      <c r="K3710" t="s">
        <v>666</v>
      </c>
      <c r="L3710">
        <v>553147</v>
      </c>
      <c r="M3710">
        <v>0</v>
      </c>
      <c r="N3710" t="s">
        <v>951</v>
      </c>
      <c r="O3710" t="s">
        <v>565</v>
      </c>
      <c r="P3710">
        <v>-10176.86</v>
      </c>
      <c r="Q3710">
        <v>0</v>
      </c>
      <c r="R3710">
        <v>-22917.599999999999</v>
      </c>
      <c r="S3710">
        <v>0</v>
      </c>
      <c r="T3710">
        <v>-33094.46</v>
      </c>
      <c r="U3710">
        <v>0</v>
      </c>
      <c r="V3710">
        <v>-10176.86</v>
      </c>
      <c r="W3710">
        <v>0</v>
      </c>
      <c r="X3710">
        <v>-22917.599999999999</v>
      </c>
      <c r="Y3710">
        <v>0</v>
      </c>
      <c r="Z3710">
        <v>-33094.46</v>
      </c>
      <c r="AA3710">
        <v>0</v>
      </c>
    </row>
    <row r="3711" spans="1:27" ht="15" customHeight="1" x14ac:dyDescent="0.25">
      <c r="A3711" s="37" t="str">
        <f t="shared" si="171"/>
        <v>LEMETF6.1a</v>
      </c>
      <c r="B3711" s="37" t="str">
        <f>VLOOKUP(L3711,Mapping!D:F,3,0)</f>
        <v>6.1a</v>
      </c>
      <c r="C3711" s="37" t="str">
        <f>VLOOKUP(L3711,Mapping!D:G,4,0)</f>
        <v>Accrual</v>
      </c>
      <c r="D3711" s="38">
        <f t="shared" si="172"/>
        <v>-1.6824349999999998E-2</v>
      </c>
      <c r="E3711" s="38">
        <f t="shared" si="173"/>
        <v>-3.2640617999999996E-2</v>
      </c>
      <c r="F3711" s="37">
        <f>VLOOKUP(L3711,Mapping!D:H,5,0)</f>
        <v>0</v>
      </c>
      <c r="G3711" t="s">
        <v>562</v>
      </c>
      <c r="H3711" t="s">
        <v>2394</v>
      </c>
      <c r="I3711" t="s">
        <v>2399</v>
      </c>
      <c r="J3711">
        <v>550000</v>
      </c>
      <c r="K3711" t="s">
        <v>666</v>
      </c>
      <c r="L3711">
        <v>553171</v>
      </c>
      <c r="M3711">
        <v>0</v>
      </c>
      <c r="N3711" t="s">
        <v>673</v>
      </c>
      <c r="O3711" t="s">
        <v>565</v>
      </c>
      <c r="P3711">
        <v>-158162.68</v>
      </c>
      <c r="Q3711">
        <v>0</v>
      </c>
      <c r="R3711">
        <v>-168243.5</v>
      </c>
      <c r="S3711">
        <v>0</v>
      </c>
      <c r="T3711">
        <v>-326406.18</v>
      </c>
      <c r="U3711">
        <v>0</v>
      </c>
      <c r="V3711">
        <v>-158162.68</v>
      </c>
      <c r="W3711">
        <v>0</v>
      </c>
      <c r="X3711">
        <v>-168243.5</v>
      </c>
      <c r="Y3711">
        <v>0</v>
      </c>
      <c r="Z3711">
        <v>-326406.18</v>
      </c>
      <c r="AA3711">
        <v>0</v>
      </c>
    </row>
    <row r="3712" spans="1:27" ht="15" customHeight="1" x14ac:dyDescent="0.25">
      <c r="A3712" s="37" t="str">
        <f t="shared" si="171"/>
        <v>LEMETF6.1a</v>
      </c>
      <c r="B3712" s="37" t="str">
        <f>VLOOKUP(L3712,Mapping!D:F,3,0)</f>
        <v>6.1a</v>
      </c>
      <c r="C3712" s="37" t="str">
        <f>VLOOKUP(L3712,Mapping!D:G,4,0)</f>
        <v>Accrual</v>
      </c>
      <c r="D3712" s="38">
        <f t="shared" si="172"/>
        <v>-2.5312000000000001E-5</v>
      </c>
      <c r="E3712" s="38">
        <f t="shared" si="173"/>
        <v>-6.0020000000000005E-5</v>
      </c>
      <c r="F3712" s="37">
        <f>VLOOKUP(L3712,Mapping!D:H,5,0)</f>
        <v>0</v>
      </c>
      <c r="G3712" t="s">
        <v>562</v>
      </c>
      <c r="H3712" t="s">
        <v>2394</v>
      </c>
      <c r="I3712" t="s">
        <v>2399</v>
      </c>
      <c r="J3712">
        <v>550000</v>
      </c>
      <c r="K3712" t="s">
        <v>666</v>
      </c>
      <c r="L3712">
        <v>553176</v>
      </c>
      <c r="M3712">
        <v>0</v>
      </c>
      <c r="N3712" t="s">
        <v>674</v>
      </c>
      <c r="O3712" t="s">
        <v>565</v>
      </c>
      <c r="P3712">
        <v>-347.08</v>
      </c>
      <c r="Q3712">
        <v>0</v>
      </c>
      <c r="R3712">
        <v>-253.12</v>
      </c>
      <c r="S3712">
        <v>0</v>
      </c>
      <c r="T3712">
        <v>-600.20000000000005</v>
      </c>
      <c r="U3712">
        <v>0</v>
      </c>
      <c r="V3712">
        <v>-347.08</v>
      </c>
      <c r="W3712">
        <v>0</v>
      </c>
      <c r="X3712">
        <v>-253.12</v>
      </c>
      <c r="Y3712">
        <v>0</v>
      </c>
      <c r="Z3712">
        <v>-600.20000000000005</v>
      </c>
      <c r="AA3712">
        <v>0</v>
      </c>
    </row>
    <row r="3713" spans="1:27" ht="15" customHeight="1" x14ac:dyDescent="0.25">
      <c r="A3713" s="37" t="str">
        <f t="shared" si="171"/>
        <v>LEMETFIgnore</v>
      </c>
      <c r="B3713" s="37" t="str">
        <f>VLOOKUP(L3713,Mapping!D:F,3,0)</f>
        <v>Ignore</v>
      </c>
      <c r="C3713" s="37" t="str">
        <f>VLOOKUP(L3713,Mapping!D:G,4,0)</f>
        <v>Mirror</v>
      </c>
      <c r="D3713" s="38">
        <f t="shared" si="172"/>
        <v>-0.11592413700000001</v>
      </c>
      <c r="E3713" s="38">
        <f t="shared" si="173"/>
        <v>-0.14622499899999999</v>
      </c>
      <c r="F3713" s="37">
        <f>VLOOKUP(L3713,Mapping!D:H,5,0)</f>
        <v>0</v>
      </c>
      <c r="G3713" t="s">
        <v>562</v>
      </c>
      <c r="H3713" t="s">
        <v>2394</v>
      </c>
      <c r="I3713" t="s">
        <v>2399</v>
      </c>
      <c r="J3713">
        <v>550000</v>
      </c>
      <c r="K3713" t="s">
        <v>666</v>
      </c>
      <c r="L3713">
        <v>553180</v>
      </c>
      <c r="M3713">
        <v>0</v>
      </c>
      <c r="N3713" t="s">
        <v>675</v>
      </c>
      <c r="O3713" t="s">
        <v>565</v>
      </c>
      <c r="P3713">
        <v>-303008.62</v>
      </c>
      <c r="Q3713">
        <v>0</v>
      </c>
      <c r="R3713">
        <v>-1159241.3700000001</v>
      </c>
      <c r="S3713">
        <v>0</v>
      </c>
      <c r="T3713">
        <v>-1462249.99</v>
      </c>
      <c r="U3713">
        <v>0</v>
      </c>
      <c r="V3713">
        <v>-303008.62</v>
      </c>
      <c r="W3713">
        <v>0</v>
      </c>
      <c r="X3713">
        <v>-1159241.3700000001</v>
      </c>
      <c r="Y3713">
        <v>0</v>
      </c>
      <c r="Z3713">
        <v>-1462249.99</v>
      </c>
      <c r="AA3713">
        <v>0</v>
      </c>
    </row>
    <row r="3714" spans="1:27" ht="15" customHeight="1" x14ac:dyDescent="0.25">
      <c r="A3714" s="37" t="str">
        <f t="shared" si="171"/>
        <v>LEMETF6.1a</v>
      </c>
      <c r="B3714" s="37" t="str">
        <f>VLOOKUP(L3714,Mapping!D:F,3,0)</f>
        <v>6.1a</v>
      </c>
      <c r="C3714" s="37" t="str">
        <f>VLOOKUP(L3714,Mapping!D:G,4,0)</f>
        <v>Accrual</v>
      </c>
      <c r="D3714" s="38">
        <f t="shared" si="172"/>
        <v>-0.33648701600000003</v>
      </c>
      <c r="E3714" s="38">
        <f t="shared" si="173"/>
        <v>-0.65281235599999998</v>
      </c>
      <c r="F3714" s="37">
        <f>VLOOKUP(L3714,Mapping!D:H,5,0)</f>
        <v>0</v>
      </c>
      <c r="G3714" t="s">
        <v>562</v>
      </c>
      <c r="H3714" t="s">
        <v>2394</v>
      </c>
      <c r="I3714" t="s">
        <v>2399</v>
      </c>
      <c r="J3714">
        <v>550000</v>
      </c>
      <c r="K3714" t="s">
        <v>666</v>
      </c>
      <c r="L3714">
        <v>553190</v>
      </c>
      <c r="M3714">
        <v>0</v>
      </c>
      <c r="N3714" t="s">
        <v>676</v>
      </c>
      <c r="O3714" t="s">
        <v>565</v>
      </c>
      <c r="P3714">
        <v>-3163253.4</v>
      </c>
      <c r="Q3714">
        <v>0</v>
      </c>
      <c r="R3714">
        <v>-3364870.16</v>
      </c>
      <c r="S3714">
        <v>0</v>
      </c>
      <c r="T3714">
        <v>-6528123.5599999996</v>
      </c>
      <c r="U3714">
        <v>0</v>
      </c>
      <c r="V3714">
        <v>-3163253.4</v>
      </c>
      <c r="W3714">
        <v>0</v>
      </c>
      <c r="X3714">
        <v>-3364870.16</v>
      </c>
      <c r="Y3714">
        <v>0</v>
      </c>
      <c r="Z3714">
        <v>-6528123.5599999996</v>
      </c>
      <c r="AA3714">
        <v>0</v>
      </c>
    </row>
    <row r="3715" spans="1:27" ht="15" customHeight="1" x14ac:dyDescent="0.25">
      <c r="A3715" s="37" t="str">
        <f t="shared" si="171"/>
        <v>LEMETFIgnore</v>
      </c>
      <c r="B3715" s="37" t="str">
        <f>VLOOKUP(L3715,Mapping!D:F,3,0)</f>
        <v>Ignore</v>
      </c>
      <c r="C3715" s="37" t="str">
        <f>VLOOKUP(L3715,Mapping!D:G,4,0)</f>
        <v>Mirror</v>
      </c>
      <c r="D3715" s="38">
        <f t="shared" si="172"/>
        <v>-5.4554900000000003E-3</v>
      </c>
      <c r="E3715" s="38">
        <f t="shared" si="173"/>
        <v>-5.4554900000000003E-3</v>
      </c>
      <c r="F3715" s="37">
        <f>VLOOKUP(L3715,Mapping!D:H,5,0)</f>
        <v>0</v>
      </c>
      <c r="G3715" t="s">
        <v>562</v>
      </c>
      <c r="H3715" t="s">
        <v>2394</v>
      </c>
      <c r="I3715" t="s">
        <v>2399</v>
      </c>
      <c r="J3715">
        <v>550000</v>
      </c>
      <c r="K3715" t="s">
        <v>666</v>
      </c>
      <c r="L3715">
        <v>553213</v>
      </c>
      <c r="M3715">
        <v>0</v>
      </c>
      <c r="N3715" t="s">
        <v>680</v>
      </c>
      <c r="O3715" t="s">
        <v>565</v>
      </c>
      <c r="P3715">
        <v>0</v>
      </c>
      <c r="Q3715">
        <v>0</v>
      </c>
      <c r="R3715">
        <v>-54554.9</v>
      </c>
      <c r="S3715">
        <v>0</v>
      </c>
      <c r="T3715">
        <v>-54554.9</v>
      </c>
      <c r="U3715">
        <v>0</v>
      </c>
      <c r="V3715">
        <v>0</v>
      </c>
      <c r="W3715">
        <v>0</v>
      </c>
      <c r="X3715">
        <v>-54554.9</v>
      </c>
      <c r="Y3715">
        <v>0</v>
      </c>
      <c r="Z3715">
        <v>-54554.9</v>
      </c>
      <c r="AA3715">
        <v>0</v>
      </c>
    </row>
    <row r="3716" spans="1:27" ht="15" customHeight="1" x14ac:dyDescent="0.25">
      <c r="A3716" s="37" t="str">
        <f t="shared" ref="A3716:A3779" si="174">H3716&amp;B3716</f>
        <v>LEMETFIgnore</v>
      </c>
      <c r="B3716" s="37" t="str">
        <f>VLOOKUP(L3716,Mapping!D:F,3,0)</f>
        <v>Ignore</v>
      </c>
      <c r="C3716" s="37" t="str">
        <f>VLOOKUP(L3716,Mapping!D:G,4,0)</f>
        <v>Mirror</v>
      </c>
      <c r="D3716" s="38">
        <f t="shared" ref="D3716:D3779" si="175">(X3716+Y3716)/10000000</f>
        <v>0</v>
      </c>
      <c r="E3716" s="38">
        <f t="shared" ref="E3716:E3779" si="176">(Z3716+AA3716)/10000000</f>
        <v>-1.3935E-3</v>
      </c>
      <c r="F3716" s="37">
        <f>VLOOKUP(L3716,Mapping!D:H,5,0)</f>
        <v>0</v>
      </c>
      <c r="G3716" t="s">
        <v>562</v>
      </c>
      <c r="H3716" t="s">
        <v>2394</v>
      </c>
      <c r="I3716" t="s">
        <v>2399</v>
      </c>
      <c r="J3716">
        <v>550000</v>
      </c>
      <c r="K3716" t="s">
        <v>666</v>
      </c>
      <c r="L3716">
        <v>553219</v>
      </c>
      <c r="M3716">
        <v>0</v>
      </c>
      <c r="N3716" t="s">
        <v>865</v>
      </c>
      <c r="O3716" t="s">
        <v>565</v>
      </c>
      <c r="P3716">
        <v>-13935</v>
      </c>
      <c r="Q3716">
        <v>0</v>
      </c>
      <c r="R3716">
        <v>0</v>
      </c>
      <c r="S3716">
        <v>0</v>
      </c>
      <c r="T3716">
        <v>-13935</v>
      </c>
      <c r="U3716">
        <v>0</v>
      </c>
      <c r="V3716">
        <v>-13935</v>
      </c>
      <c r="W3716">
        <v>0</v>
      </c>
      <c r="X3716">
        <v>0</v>
      </c>
      <c r="Y3716">
        <v>0</v>
      </c>
      <c r="Z3716">
        <v>-13935</v>
      </c>
      <c r="AA3716">
        <v>0</v>
      </c>
    </row>
    <row r="3717" spans="1:27" ht="15" customHeight="1" x14ac:dyDescent="0.25">
      <c r="A3717" s="37" t="str">
        <f t="shared" si="174"/>
        <v>LEMETFIgnore</v>
      </c>
      <c r="B3717" s="37" t="str">
        <f>VLOOKUP(L3717,Mapping!D:F,3,0)</f>
        <v>Ignore</v>
      </c>
      <c r="C3717" s="37" t="str">
        <f>VLOOKUP(L3717,Mapping!D:G,4,0)</f>
        <v>Mirror</v>
      </c>
      <c r="D3717" s="38">
        <f t="shared" si="175"/>
        <v>-7.6320206000000002E-2</v>
      </c>
      <c r="E3717" s="38">
        <f t="shared" si="176"/>
        <v>-7.6320206000000002E-2</v>
      </c>
      <c r="F3717" s="37">
        <f>VLOOKUP(L3717,Mapping!D:H,5,0)</f>
        <v>0</v>
      </c>
      <c r="G3717" t="s">
        <v>562</v>
      </c>
      <c r="H3717" t="s">
        <v>2394</v>
      </c>
      <c r="I3717" t="s">
        <v>2399</v>
      </c>
      <c r="J3717">
        <v>550000</v>
      </c>
      <c r="K3717" t="s">
        <v>666</v>
      </c>
      <c r="L3717">
        <v>553983</v>
      </c>
      <c r="M3717">
        <v>0</v>
      </c>
      <c r="N3717" t="s">
        <v>933</v>
      </c>
      <c r="O3717" t="s">
        <v>565</v>
      </c>
      <c r="P3717">
        <v>0</v>
      </c>
      <c r="Q3717">
        <v>0</v>
      </c>
      <c r="R3717">
        <v>-763202.06</v>
      </c>
      <c r="S3717">
        <v>0</v>
      </c>
      <c r="T3717">
        <v>-763202.06</v>
      </c>
      <c r="U3717">
        <v>0</v>
      </c>
      <c r="V3717">
        <v>0</v>
      </c>
      <c r="W3717">
        <v>0</v>
      </c>
      <c r="X3717">
        <v>-763202.06</v>
      </c>
      <c r="Y3717">
        <v>0</v>
      </c>
      <c r="Z3717">
        <v>-763202.06</v>
      </c>
      <c r="AA3717">
        <v>0</v>
      </c>
    </row>
    <row r="3718" spans="1:27" ht="15" customHeight="1" x14ac:dyDescent="0.25">
      <c r="A3718" s="37" t="str">
        <f t="shared" si="174"/>
        <v>LEMETF6.1a</v>
      </c>
      <c r="B3718" s="37" t="str">
        <f>VLOOKUP(L3718,Mapping!D:F,3,0)</f>
        <v>6.1a</v>
      </c>
      <c r="C3718" s="37" t="str">
        <f>VLOOKUP(L3718,Mapping!D:G,4,0)</f>
        <v>Accrual</v>
      </c>
      <c r="D3718" s="38">
        <f t="shared" si="175"/>
        <v>-1.6824349999999998E-2</v>
      </c>
      <c r="E3718" s="38">
        <f t="shared" si="176"/>
        <v>-3.2640617999999996E-2</v>
      </c>
      <c r="F3718" s="37">
        <f>VLOOKUP(L3718,Mapping!D:H,5,0)</f>
        <v>0</v>
      </c>
      <c r="G3718" t="s">
        <v>562</v>
      </c>
      <c r="H3718" t="s">
        <v>2394</v>
      </c>
      <c r="I3718" t="s">
        <v>2399</v>
      </c>
      <c r="J3718">
        <v>550000</v>
      </c>
      <c r="K3718" t="s">
        <v>666</v>
      </c>
      <c r="L3718">
        <v>554526</v>
      </c>
      <c r="M3718">
        <v>0</v>
      </c>
      <c r="N3718" t="s">
        <v>681</v>
      </c>
      <c r="O3718" t="s">
        <v>565</v>
      </c>
      <c r="P3718">
        <v>-158162.68</v>
      </c>
      <c r="Q3718">
        <v>0</v>
      </c>
      <c r="R3718">
        <v>-168243.5</v>
      </c>
      <c r="S3718">
        <v>0</v>
      </c>
      <c r="T3718">
        <v>-326406.18</v>
      </c>
      <c r="U3718">
        <v>0</v>
      </c>
      <c r="V3718">
        <v>-158162.68</v>
      </c>
      <c r="W3718">
        <v>0</v>
      </c>
      <c r="X3718">
        <v>-168243.5</v>
      </c>
      <c r="Y3718">
        <v>0</v>
      </c>
      <c r="Z3718">
        <v>-326406.18</v>
      </c>
      <c r="AA3718">
        <v>0</v>
      </c>
    </row>
    <row r="3719" spans="1:27" ht="15" customHeight="1" x14ac:dyDescent="0.25">
      <c r="A3719" s="37" t="str">
        <f t="shared" si="174"/>
        <v>LEMETFIgnore</v>
      </c>
      <c r="B3719" s="37" t="str">
        <f>VLOOKUP(L3719,Mapping!D:F,3,0)</f>
        <v>Ignore</v>
      </c>
      <c r="C3719" s="37" t="str">
        <f>VLOOKUP(L3719,Mapping!D:G,4,0)</f>
        <v>Mirror</v>
      </c>
      <c r="D3719" s="38">
        <f t="shared" si="175"/>
        <v>-1.0620000000000001E-4</v>
      </c>
      <c r="E3719" s="38">
        <f t="shared" si="176"/>
        <v>-3.1859999999999999E-4</v>
      </c>
      <c r="F3719" s="37">
        <f>VLOOKUP(L3719,Mapping!D:H,5,0)</f>
        <v>0</v>
      </c>
      <c r="G3719" t="s">
        <v>562</v>
      </c>
      <c r="H3719" t="s">
        <v>2394</v>
      </c>
      <c r="I3719" t="s">
        <v>2399</v>
      </c>
      <c r="J3719">
        <v>550000</v>
      </c>
      <c r="K3719" t="s">
        <v>666</v>
      </c>
      <c r="L3719">
        <v>555104</v>
      </c>
      <c r="M3719">
        <v>0</v>
      </c>
      <c r="N3719" t="s">
        <v>683</v>
      </c>
      <c r="O3719" t="s">
        <v>565</v>
      </c>
      <c r="P3719">
        <v>-2124</v>
      </c>
      <c r="Q3719">
        <v>0</v>
      </c>
      <c r="R3719">
        <v>-1062</v>
      </c>
      <c r="S3719">
        <v>0</v>
      </c>
      <c r="T3719">
        <v>-3186</v>
      </c>
      <c r="U3719">
        <v>0</v>
      </c>
      <c r="V3719">
        <v>-2124</v>
      </c>
      <c r="W3719">
        <v>0</v>
      </c>
      <c r="X3719">
        <v>-1062</v>
      </c>
      <c r="Y3719">
        <v>0</v>
      </c>
      <c r="Z3719">
        <v>-3186</v>
      </c>
      <c r="AA3719">
        <v>0</v>
      </c>
    </row>
    <row r="3720" spans="1:27" ht="15" customHeight="1" x14ac:dyDescent="0.25">
      <c r="A3720" s="37" t="str">
        <f t="shared" si="174"/>
        <v>LEMETFIgnore</v>
      </c>
      <c r="B3720" s="37" t="str">
        <f>VLOOKUP(L3720,Mapping!D:F,3,0)</f>
        <v>Ignore</v>
      </c>
      <c r="C3720" s="37" t="str">
        <f>VLOOKUP(L3720,Mapping!D:G,4,0)</f>
        <v>Mirror</v>
      </c>
      <c r="D3720" s="38">
        <f t="shared" si="175"/>
        <v>3.0634000000000005E-5</v>
      </c>
      <c r="E3720" s="38">
        <f t="shared" si="176"/>
        <v>-3.0989999999999999E-6</v>
      </c>
      <c r="F3720" s="37">
        <f>VLOOKUP(L3720,Mapping!D:H,5,0)</f>
        <v>0</v>
      </c>
      <c r="G3720" t="s">
        <v>562</v>
      </c>
      <c r="H3720" t="s">
        <v>2394</v>
      </c>
      <c r="I3720" t="s">
        <v>2399</v>
      </c>
      <c r="J3720">
        <v>550000</v>
      </c>
      <c r="K3720" t="s">
        <v>666</v>
      </c>
      <c r="L3720">
        <v>555204</v>
      </c>
      <c r="M3720">
        <v>0</v>
      </c>
      <c r="N3720" t="s">
        <v>685</v>
      </c>
      <c r="O3720" t="s">
        <v>565</v>
      </c>
      <c r="P3720">
        <v>-337.33</v>
      </c>
      <c r="Q3720">
        <v>0</v>
      </c>
      <c r="R3720">
        <v>0</v>
      </c>
      <c r="S3720">
        <v>306.34000000000003</v>
      </c>
      <c r="T3720">
        <v>-30.99</v>
      </c>
      <c r="U3720">
        <v>0</v>
      </c>
      <c r="V3720">
        <v>-337.33</v>
      </c>
      <c r="W3720">
        <v>0</v>
      </c>
      <c r="X3720">
        <v>0</v>
      </c>
      <c r="Y3720">
        <v>306.34000000000003</v>
      </c>
      <c r="Z3720">
        <v>-30.99</v>
      </c>
      <c r="AA3720">
        <v>0</v>
      </c>
    </row>
    <row r="3721" spans="1:27" ht="15" customHeight="1" x14ac:dyDescent="0.25">
      <c r="A3721" s="37" t="str">
        <f t="shared" si="174"/>
        <v>LEMETF6.1a</v>
      </c>
      <c r="B3721" s="37" t="str">
        <f>VLOOKUP(L3721,Mapping!D:F,3,0)</f>
        <v>6.1a</v>
      </c>
      <c r="C3721" s="37" t="str">
        <f>VLOOKUP(L3721,Mapping!D:G,4,0)</f>
        <v>Accrual</v>
      </c>
      <c r="D3721" s="38">
        <f t="shared" si="175"/>
        <v>-1.2113535E-2</v>
      </c>
      <c r="E3721" s="38">
        <f t="shared" si="176"/>
        <v>-2.3501248999999998E-2</v>
      </c>
      <c r="F3721" s="37">
        <f>VLOOKUP(L3721,Mapping!D:H,5,0)</f>
        <v>0</v>
      </c>
      <c r="G3721" t="s">
        <v>562</v>
      </c>
      <c r="H3721" t="s">
        <v>2394</v>
      </c>
      <c r="I3721" t="s">
        <v>2399</v>
      </c>
      <c r="J3721">
        <v>550000</v>
      </c>
      <c r="K3721" t="s">
        <v>666</v>
      </c>
      <c r="L3721">
        <v>555597</v>
      </c>
      <c r="M3721">
        <v>0</v>
      </c>
      <c r="N3721" t="s">
        <v>686</v>
      </c>
      <c r="O3721" t="s">
        <v>565</v>
      </c>
      <c r="P3721">
        <v>-113877.14</v>
      </c>
      <c r="Q3721">
        <v>0</v>
      </c>
      <c r="R3721">
        <v>-121135.35</v>
      </c>
      <c r="S3721">
        <v>0</v>
      </c>
      <c r="T3721">
        <v>-235012.49</v>
      </c>
      <c r="U3721">
        <v>0</v>
      </c>
      <c r="V3721">
        <v>-113877.14</v>
      </c>
      <c r="W3721">
        <v>0</v>
      </c>
      <c r="X3721">
        <v>-121135.35</v>
      </c>
      <c r="Y3721">
        <v>0</v>
      </c>
      <c r="Z3721">
        <v>-235012.49</v>
      </c>
      <c r="AA3721">
        <v>0</v>
      </c>
    </row>
    <row r="3722" spans="1:27" ht="15" customHeight="1" x14ac:dyDescent="0.25">
      <c r="A3722" s="37" t="str">
        <f t="shared" si="174"/>
        <v>LEMETF6.1a</v>
      </c>
      <c r="B3722" s="37" t="str">
        <f>VLOOKUP(L3722,Mapping!D:F,3,0)</f>
        <v>6.1a</v>
      </c>
      <c r="C3722" s="37" t="str">
        <f>VLOOKUP(L3722,Mapping!D:G,4,0)</f>
        <v>Accrual</v>
      </c>
      <c r="D3722" s="38">
        <f t="shared" si="175"/>
        <v>-1.2113535E-2</v>
      </c>
      <c r="E3722" s="38">
        <f t="shared" si="176"/>
        <v>-2.3501248999999998E-2</v>
      </c>
      <c r="F3722" s="37">
        <f>VLOOKUP(L3722,Mapping!D:H,5,0)</f>
        <v>0</v>
      </c>
      <c r="G3722" t="s">
        <v>562</v>
      </c>
      <c r="H3722" t="s">
        <v>2394</v>
      </c>
      <c r="I3722" t="s">
        <v>2399</v>
      </c>
      <c r="J3722">
        <v>550000</v>
      </c>
      <c r="K3722" t="s">
        <v>666</v>
      </c>
      <c r="L3722">
        <v>555598</v>
      </c>
      <c r="M3722">
        <v>0</v>
      </c>
      <c r="N3722" t="s">
        <v>687</v>
      </c>
      <c r="O3722" t="s">
        <v>565</v>
      </c>
      <c r="P3722">
        <v>-113877.14</v>
      </c>
      <c r="Q3722">
        <v>0</v>
      </c>
      <c r="R3722">
        <v>-121135.35</v>
      </c>
      <c r="S3722">
        <v>0</v>
      </c>
      <c r="T3722">
        <v>-235012.49</v>
      </c>
      <c r="U3722">
        <v>0</v>
      </c>
      <c r="V3722">
        <v>-113877.14</v>
      </c>
      <c r="W3722">
        <v>0</v>
      </c>
      <c r="X3722">
        <v>-121135.35</v>
      </c>
      <c r="Y3722">
        <v>0</v>
      </c>
      <c r="Z3722">
        <v>-235012.49</v>
      </c>
      <c r="AA3722">
        <v>0</v>
      </c>
    </row>
    <row r="3723" spans="1:27" ht="15" customHeight="1" x14ac:dyDescent="0.25">
      <c r="A3723" s="37" t="str">
        <f t="shared" si="174"/>
        <v>LEMETFIgnore</v>
      </c>
      <c r="B3723" s="37" t="str">
        <f>VLOOKUP(L3723,Mapping!D:F,3,0)</f>
        <v>Ignore</v>
      </c>
      <c r="C3723" s="37" t="str">
        <f>VLOOKUP(L3723,Mapping!D:G,4,0)</f>
        <v>Mirror</v>
      </c>
      <c r="D3723" s="38">
        <f t="shared" si="175"/>
        <v>-1.663409E-3</v>
      </c>
      <c r="E3723" s="38">
        <f t="shared" si="176"/>
        <v>-1.674645E-3</v>
      </c>
      <c r="F3723" s="37">
        <f>VLOOKUP(L3723,Mapping!D:H,5,0)</f>
        <v>0</v>
      </c>
      <c r="G3723" t="s">
        <v>562</v>
      </c>
      <c r="H3723" t="s">
        <v>2394</v>
      </c>
      <c r="I3723" t="s">
        <v>2399</v>
      </c>
      <c r="J3723">
        <v>550000</v>
      </c>
      <c r="K3723" t="s">
        <v>666</v>
      </c>
      <c r="L3723">
        <v>556421</v>
      </c>
      <c r="M3723">
        <v>0</v>
      </c>
      <c r="N3723" t="s">
        <v>690</v>
      </c>
      <c r="O3723" t="s">
        <v>565</v>
      </c>
      <c r="P3723">
        <v>-112.36</v>
      </c>
      <c r="Q3723">
        <v>0</v>
      </c>
      <c r="R3723">
        <v>-16634.09</v>
      </c>
      <c r="S3723">
        <v>0</v>
      </c>
      <c r="T3723">
        <v>-16746.45</v>
      </c>
      <c r="U3723">
        <v>0</v>
      </c>
      <c r="V3723">
        <v>-112.36</v>
      </c>
      <c r="W3723">
        <v>0</v>
      </c>
      <c r="X3723">
        <v>-16634.09</v>
      </c>
      <c r="Y3723">
        <v>0</v>
      </c>
      <c r="Z3723">
        <v>-16746.45</v>
      </c>
      <c r="AA3723">
        <v>0</v>
      </c>
    </row>
    <row r="3724" spans="1:27" ht="15" customHeight="1" x14ac:dyDescent="0.25">
      <c r="A3724" s="37" t="str">
        <f t="shared" si="174"/>
        <v>LEMETF6.2</v>
      </c>
      <c r="B3724" s="37">
        <f>VLOOKUP(L3724,Mapping!D:F,3,0)</f>
        <v>6.2</v>
      </c>
      <c r="C3724" s="37" t="str">
        <f>VLOOKUP(L3724,Mapping!D:G,4,0)</f>
        <v>Accrual</v>
      </c>
      <c r="D3724" s="38">
        <f t="shared" si="175"/>
        <v>-0.13459481100000001</v>
      </c>
      <c r="E3724" s="38">
        <f t="shared" si="176"/>
        <v>-0.261124947</v>
      </c>
      <c r="F3724" s="37">
        <f>VLOOKUP(L3724,Mapping!D:H,5,0)</f>
        <v>0</v>
      </c>
      <c r="G3724" t="s">
        <v>562</v>
      </c>
      <c r="H3724" t="s">
        <v>2394</v>
      </c>
      <c r="I3724" t="s">
        <v>2399</v>
      </c>
      <c r="J3724">
        <v>555100</v>
      </c>
      <c r="K3724" t="s">
        <v>691</v>
      </c>
      <c r="L3724">
        <v>555100</v>
      </c>
      <c r="M3724">
        <v>0</v>
      </c>
      <c r="N3724" t="s">
        <v>692</v>
      </c>
      <c r="O3724" t="s">
        <v>565</v>
      </c>
      <c r="P3724">
        <v>-1265301.3599999999</v>
      </c>
      <c r="Q3724">
        <v>0</v>
      </c>
      <c r="R3724">
        <v>-1345948.11</v>
      </c>
      <c r="S3724">
        <v>0</v>
      </c>
      <c r="T3724">
        <v>-2611249.4699999997</v>
      </c>
      <c r="U3724">
        <v>0</v>
      </c>
      <c r="V3724">
        <v>-1265301.3599999999</v>
      </c>
      <c r="W3724">
        <v>0</v>
      </c>
      <c r="X3724">
        <v>-1345948.11</v>
      </c>
      <c r="Y3724">
        <v>0</v>
      </c>
      <c r="Z3724">
        <v>-2611249.4699999997</v>
      </c>
      <c r="AA3724">
        <v>0</v>
      </c>
    </row>
    <row r="3725" spans="1:27" ht="15" customHeight="1" x14ac:dyDescent="0.25">
      <c r="A3725" s="37" t="str">
        <f t="shared" si="174"/>
        <v>LEMFGFIgnore</v>
      </c>
      <c r="B3725" s="37" t="str">
        <f>VLOOKUP(L3725,Mapping!D:F,3,0)</f>
        <v>Ignore</v>
      </c>
      <c r="C3725" s="37" t="str">
        <f>VLOOKUP(L3725,Mapping!D:G,4,0)</f>
        <v>Ignore</v>
      </c>
      <c r="D3725" s="38">
        <f t="shared" si="175"/>
        <v>-875.9780595389999</v>
      </c>
      <c r="E3725" s="38">
        <f t="shared" si="176"/>
        <v>-875.9780595389999</v>
      </c>
      <c r="F3725" s="37" t="str">
        <f>VLOOKUP(L3725,Mapping!D:H,5,0)</f>
        <v>AUM</v>
      </c>
      <c r="G3725" t="s">
        <v>562</v>
      </c>
      <c r="H3725" t="s">
        <v>2719</v>
      </c>
      <c r="I3725" t="s">
        <v>2720</v>
      </c>
      <c r="J3725">
        <v>101000</v>
      </c>
      <c r="K3725" t="s">
        <v>720</v>
      </c>
      <c r="L3725">
        <v>101100</v>
      </c>
      <c r="M3725">
        <v>0</v>
      </c>
      <c r="N3725" t="s">
        <v>721</v>
      </c>
      <c r="O3725" t="s">
        <v>565</v>
      </c>
      <c r="P3725">
        <v>0</v>
      </c>
      <c r="Q3725">
        <v>0</v>
      </c>
      <c r="R3725">
        <v>-8759780595.3899994</v>
      </c>
      <c r="S3725">
        <v>0</v>
      </c>
      <c r="T3725">
        <v>-8759780595.3899994</v>
      </c>
      <c r="U3725">
        <v>0</v>
      </c>
      <c r="V3725">
        <v>0</v>
      </c>
      <c r="W3725">
        <v>0</v>
      </c>
      <c r="X3725">
        <v>-8759780595.3899994</v>
      </c>
      <c r="Y3725">
        <v>0</v>
      </c>
      <c r="Z3725">
        <v>-8759780595.3899994</v>
      </c>
      <c r="AA3725">
        <v>0</v>
      </c>
    </row>
    <row r="3726" spans="1:27" ht="15" customHeight="1" x14ac:dyDescent="0.25">
      <c r="A3726" s="37" t="str">
        <f t="shared" si="174"/>
        <v>LEMFGFIgnore</v>
      </c>
      <c r="B3726" s="37" t="str">
        <f>VLOOKUP(L3726,Mapping!D:F,3,0)</f>
        <v>Ignore</v>
      </c>
      <c r="C3726" s="37" t="str">
        <f>VLOOKUP(L3726,Mapping!D:G,4,0)</f>
        <v>Ignore</v>
      </c>
      <c r="D3726" s="38">
        <f t="shared" si="175"/>
        <v>3.2035</v>
      </c>
      <c r="E3726" s="38">
        <f t="shared" si="176"/>
        <v>-1.9</v>
      </c>
      <c r="F3726" s="37" t="str">
        <f>VLOOKUP(L3726,Mapping!D:H,5,0)</f>
        <v>AUM</v>
      </c>
      <c r="G3726" t="s">
        <v>562</v>
      </c>
      <c r="H3726" t="s">
        <v>2719</v>
      </c>
      <c r="I3726" t="s">
        <v>2720</v>
      </c>
      <c r="J3726">
        <v>110000</v>
      </c>
      <c r="K3726" t="s">
        <v>570</v>
      </c>
      <c r="L3726">
        <v>110116</v>
      </c>
      <c r="M3726">
        <v>0</v>
      </c>
      <c r="N3726" t="s">
        <v>573</v>
      </c>
      <c r="O3726" t="s">
        <v>565</v>
      </c>
      <c r="P3726">
        <v>-51035000</v>
      </c>
      <c r="Q3726">
        <v>0</v>
      </c>
      <c r="R3726">
        <v>0</v>
      </c>
      <c r="S3726">
        <v>32035000</v>
      </c>
      <c r="T3726">
        <v>-19000000</v>
      </c>
      <c r="U3726">
        <v>0</v>
      </c>
      <c r="V3726">
        <v>-51035000</v>
      </c>
      <c r="W3726">
        <v>0</v>
      </c>
      <c r="X3726">
        <v>0</v>
      </c>
      <c r="Y3726">
        <v>32035000</v>
      </c>
      <c r="Z3726">
        <v>-19000000</v>
      </c>
      <c r="AA3726">
        <v>0</v>
      </c>
    </row>
    <row r="3727" spans="1:27" ht="15" customHeight="1" x14ac:dyDescent="0.25">
      <c r="A3727" s="37" t="str">
        <f t="shared" si="174"/>
        <v>LEMFGFIgnore</v>
      </c>
      <c r="B3727" s="37" t="str">
        <f>VLOOKUP(L3727,Mapping!D:F,3,0)</f>
        <v>Ignore</v>
      </c>
      <c r="C3727" s="37" t="str">
        <f>VLOOKUP(L3727,Mapping!D:G,4,0)</f>
        <v>Ignore</v>
      </c>
      <c r="D3727" s="38">
        <f t="shared" si="175"/>
        <v>134.98583373</v>
      </c>
      <c r="E3727" s="38">
        <f t="shared" si="176"/>
        <v>-14.995887569999999</v>
      </c>
      <c r="F3727" s="37" t="str">
        <f>VLOOKUP(L3727,Mapping!D:H,5,0)</f>
        <v>AUM</v>
      </c>
      <c r="G3727" t="s">
        <v>562</v>
      </c>
      <c r="H3727" t="s">
        <v>2719</v>
      </c>
      <c r="I3727" t="s">
        <v>2720</v>
      </c>
      <c r="J3727">
        <v>110000</v>
      </c>
      <c r="K3727" t="s">
        <v>570</v>
      </c>
      <c r="L3727">
        <v>110247</v>
      </c>
      <c r="M3727">
        <v>0</v>
      </c>
      <c r="N3727" t="s">
        <v>574</v>
      </c>
      <c r="O3727" t="s">
        <v>565</v>
      </c>
      <c r="P3727">
        <v>-1499817213</v>
      </c>
      <c r="Q3727">
        <v>0</v>
      </c>
      <c r="R3727">
        <v>0</v>
      </c>
      <c r="S3727">
        <v>1349858337.3</v>
      </c>
      <c r="T3727">
        <v>-149958875.69999999</v>
      </c>
      <c r="U3727">
        <v>0</v>
      </c>
      <c r="V3727">
        <v>-1499817213</v>
      </c>
      <c r="W3727">
        <v>0</v>
      </c>
      <c r="X3727">
        <v>0</v>
      </c>
      <c r="Y3727">
        <v>1349858337.3</v>
      </c>
      <c r="Z3727">
        <v>-149958875.69999999</v>
      </c>
      <c r="AA3727">
        <v>0</v>
      </c>
    </row>
    <row r="3728" spans="1:27" ht="15" customHeight="1" x14ac:dyDescent="0.25">
      <c r="A3728" s="37" t="str">
        <f t="shared" si="174"/>
        <v>LEMFGFIgnore</v>
      </c>
      <c r="B3728" s="37" t="str">
        <f>VLOOKUP(L3728,Mapping!D:F,3,0)</f>
        <v>Ignore</v>
      </c>
      <c r="C3728" s="37" t="str">
        <f>VLOOKUP(L3728,Mapping!D:G,4,0)</f>
        <v>Ignore</v>
      </c>
      <c r="D3728" s="38">
        <f t="shared" si="175"/>
        <v>-0.13890159999999999</v>
      </c>
      <c r="E3728" s="38">
        <f t="shared" si="176"/>
        <v>-0.13890159999999999</v>
      </c>
      <c r="F3728" s="37" t="str">
        <f>VLOOKUP(L3728,Mapping!D:H,5,0)</f>
        <v>AUM</v>
      </c>
      <c r="G3728" t="s">
        <v>562</v>
      </c>
      <c r="H3728" t="s">
        <v>2719</v>
      </c>
      <c r="I3728" t="s">
        <v>2720</v>
      </c>
      <c r="J3728">
        <v>132000</v>
      </c>
      <c r="K3728" t="s">
        <v>575</v>
      </c>
      <c r="L3728">
        <v>132100</v>
      </c>
      <c r="M3728">
        <v>0</v>
      </c>
      <c r="N3728" t="s">
        <v>723</v>
      </c>
      <c r="O3728" t="s">
        <v>565</v>
      </c>
      <c r="P3728">
        <v>0</v>
      </c>
      <c r="Q3728">
        <v>0</v>
      </c>
      <c r="R3728">
        <v>-1389016</v>
      </c>
      <c r="S3728">
        <v>0</v>
      </c>
      <c r="T3728">
        <v>-1389016</v>
      </c>
      <c r="U3728">
        <v>0</v>
      </c>
      <c r="V3728">
        <v>0</v>
      </c>
      <c r="W3728">
        <v>0</v>
      </c>
      <c r="X3728">
        <v>-1389016</v>
      </c>
      <c r="Y3728">
        <v>0</v>
      </c>
      <c r="Z3728">
        <v>-1389016</v>
      </c>
      <c r="AA3728">
        <v>0</v>
      </c>
    </row>
    <row r="3729" spans="1:27" ht="15" customHeight="1" x14ac:dyDescent="0.25">
      <c r="A3729" s="37" t="str">
        <f t="shared" si="174"/>
        <v>LEMFGFIgnore</v>
      </c>
      <c r="B3729" s="37" t="str">
        <f>VLOOKUP(L3729,Mapping!D:F,3,0)</f>
        <v>Ignore</v>
      </c>
      <c r="C3729" s="37" t="str">
        <f>VLOOKUP(L3729,Mapping!D:G,4,0)</f>
        <v>Ignore</v>
      </c>
      <c r="D3729" s="38">
        <f t="shared" si="175"/>
        <v>-93.67548884</v>
      </c>
      <c r="E3729" s="38">
        <f t="shared" si="176"/>
        <v>-0.12619060000000001</v>
      </c>
      <c r="F3729" s="37" t="str">
        <f>VLOOKUP(L3729,Mapping!D:H,5,0)</f>
        <v>AUM</v>
      </c>
      <c r="G3729" t="s">
        <v>562</v>
      </c>
      <c r="H3729" t="s">
        <v>2719</v>
      </c>
      <c r="I3729" t="s">
        <v>2720</v>
      </c>
      <c r="J3729">
        <v>132000</v>
      </c>
      <c r="K3729" t="s">
        <v>575</v>
      </c>
      <c r="L3729">
        <v>132121</v>
      </c>
      <c r="M3729">
        <v>0</v>
      </c>
      <c r="N3729" t="s">
        <v>576</v>
      </c>
      <c r="O3729" t="s">
        <v>565</v>
      </c>
      <c r="P3729">
        <v>0</v>
      </c>
      <c r="Q3729">
        <v>935492982.39999998</v>
      </c>
      <c r="R3729">
        <v>-936754888.39999998</v>
      </c>
      <c r="S3729">
        <v>0</v>
      </c>
      <c r="T3729">
        <v>-1261906</v>
      </c>
      <c r="U3729">
        <v>0</v>
      </c>
      <c r="V3729">
        <v>0</v>
      </c>
      <c r="W3729">
        <v>935492982.39999998</v>
      </c>
      <c r="X3729">
        <v>-936754888.39999998</v>
      </c>
      <c r="Y3729">
        <v>0</v>
      </c>
      <c r="Z3729">
        <v>-1261906</v>
      </c>
      <c r="AA3729">
        <v>0</v>
      </c>
    </row>
    <row r="3730" spans="1:27" ht="15" customHeight="1" x14ac:dyDescent="0.25">
      <c r="A3730" s="37" t="str">
        <f t="shared" si="174"/>
        <v>LEMFGFIgnore</v>
      </c>
      <c r="B3730" s="37" t="str">
        <f>VLOOKUP(L3730,Mapping!D:F,3,0)</f>
        <v>Ignore</v>
      </c>
      <c r="C3730" s="37" t="str">
        <f>VLOOKUP(L3730,Mapping!D:G,4,0)</f>
        <v>Ignore</v>
      </c>
      <c r="D3730" s="38">
        <f t="shared" si="175"/>
        <v>-61.496205728</v>
      </c>
      <c r="E3730" s="38">
        <f t="shared" si="176"/>
        <v>1.74E-3</v>
      </c>
      <c r="F3730" s="37" t="str">
        <f>VLOOKUP(L3730,Mapping!D:H,5,0)</f>
        <v>AUM</v>
      </c>
      <c r="G3730" t="s">
        <v>562</v>
      </c>
      <c r="H3730" t="s">
        <v>2719</v>
      </c>
      <c r="I3730" t="s">
        <v>2720</v>
      </c>
      <c r="J3730">
        <v>132000</v>
      </c>
      <c r="K3730" t="s">
        <v>575</v>
      </c>
      <c r="L3730">
        <v>132124</v>
      </c>
      <c r="M3730">
        <v>0</v>
      </c>
      <c r="N3730" t="s">
        <v>577</v>
      </c>
      <c r="O3730" t="s">
        <v>565</v>
      </c>
      <c r="P3730">
        <v>0</v>
      </c>
      <c r="Q3730">
        <v>614979457.27999997</v>
      </c>
      <c r="R3730">
        <v>-614962057.27999997</v>
      </c>
      <c r="S3730">
        <v>0</v>
      </c>
      <c r="T3730">
        <v>0</v>
      </c>
      <c r="U3730">
        <v>17400</v>
      </c>
      <c r="V3730">
        <v>0</v>
      </c>
      <c r="W3730">
        <v>614979457.27999997</v>
      </c>
      <c r="X3730">
        <v>-614962057.27999997</v>
      </c>
      <c r="Y3730">
        <v>0</v>
      </c>
      <c r="Z3730">
        <v>0</v>
      </c>
      <c r="AA3730">
        <v>17400</v>
      </c>
    </row>
    <row r="3731" spans="1:27" ht="15" customHeight="1" x14ac:dyDescent="0.25">
      <c r="A3731" s="37" t="str">
        <f t="shared" si="174"/>
        <v>LEMFGFIgnore</v>
      </c>
      <c r="B3731" s="37" t="str">
        <f>VLOOKUP(L3731,Mapping!D:F,3,0)</f>
        <v>Ignore</v>
      </c>
      <c r="C3731" s="37" t="str">
        <f>VLOOKUP(L3731,Mapping!D:G,4,0)</f>
        <v>Ignore</v>
      </c>
      <c r="D3731" s="38">
        <f t="shared" si="175"/>
        <v>-10.829994205</v>
      </c>
      <c r="E3731" s="38">
        <f t="shared" si="176"/>
        <v>-10.829994205</v>
      </c>
      <c r="F3731" s="37" t="str">
        <f>VLOOKUP(L3731,Mapping!D:H,5,0)</f>
        <v>AUM</v>
      </c>
      <c r="G3731" t="s">
        <v>562</v>
      </c>
      <c r="H3731" t="s">
        <v>2719</v>
      </c>
      <c r="I3731" t="s">
        <v>2720</v>
      </c>
      <c r="J3731">
        <v>132000</v>
      </c>
      <c r="K3731" t="s">
        <v>575</v>
      </c>
      <c r="L3731">
        <v>132150</v>
      </c>
      <c r="M3731">
        <v>0</v>
      </c>
      <c r="N3731" t="s">
        <v>789</v>
      </c>
      <c r="O3731" t="s">
        <v>565</v>
      </c>
      <c r="P3731">
        <v>0</v>
      </c>
      <c r="Q3731">
        <v>0</v>
      </c>
      <c r="R3731">
        <v>-108299942.05</v>
      </c>
      <c r="S3731">
        <v>0</v>
      </c>
      <c r="T3731">
        <v>-108299942.05</v>
      </c>
      <c r="U3731">
        <v>0</v>
      </c>
      <c r="V3731">
        <v>0</v>
      </c>
      <c r="W3731">
        <v>0</v>
      </c>
      <c r="X3731">
        <v>-108299942.05</v>
      </c>
      <c r="Y3731">
        <v>0</v>
      </c>
      <c r="Z3731">
        <v>-108299942.05</v>
      </c>
      <c r="AA3731">
        <v>0</v>
      </c>
    </row>
    <row r="3732" spans="1:27" ht="15" customHeight="1" x14ac:dyDescent="0.25">
      <c r="A3732" s="37" t="str">
        <f t="shared" si="174"/>
        <v>LEMFGFIgnore</v>
      </c>
      <c r="B3732" s="37" t="str">
        <f>VLOOKUP(L3732,Mapping!D:F,3,0)</f>
        <v>Ignore</v>
      </c>
      <c r="C3732" s="37" t="str">
        <f>VLOOKUP(L3732,Mapping!D:G,4,0)</f>
        <v>Ignore</v>
      </c>
      <c r="D3732" s="38">
        <f t="shared" si="175"/>
        <v>3.3338189000000004E-2</v>
      </c>
      <c r="E3732" s="38">
        <f t="shared" si="176"/>
        <v>-2.8526909000000003E-2</v>
      </c>
      <c r="F3732" s="37" t="str">
        <f>VLOOKUP(L3732,Mapping!D:H,5,0)</f>
        <v>AUM</v>
      </c>
      <c r="G3732" t="s">
        <v>562</v>
      </c>
      <c r="H3732" t="s">
        <v>2719</v>
      </c>
      <c r="I3732" t="s">
        <v>2720</v>
      </c>
      <c r="J3732">
        <v>140000</v>
      </c>
      <c r="K3732" t="s">
        <v>579</v>
      </c>
      <c r="L3732">
        <v>140500</v>
      </c>
      <c r="M3732">
        <v>0</v>
      </c>
      <c r="N3732" t="s">
        <v>584</v>
      </c>
      <c r="O3732" t="s">
        <v>565</v>
      </c>
      <c r="P3732">
        <v>-618650.98</v>
      </c>
      <c r="Q3732">
        <v>0</v>
      </c>
      <c r="R3732">
        <v>0</v>
      </c>
      <c r="S3732">
        <v>333381.89</v>
      </c>
      <c r="T3732">
        <v>-285269.09000000003</v>
      </c>
      <c r="U3732">
        <v>0</v>
      </c>
      <c r="V3732">
        <v>-618650.98</v>
      </c>
      <c r="W3732">
        <v>0</v>
      </c>
      <c r="X3732">
        <v>0</v>
      </c>
      <c r="Y3732">
        <v>333381.89</v>
      </c>
      <c r="Z3732">
        <v>-285269.09000000003</v>
      </c>
      <c r="AA3732">
        <v>0</v>
      </c>
    </row>
    <row r="3733" spans="1:27" ht="15" customHeight="1" x14ac:dyDescent="0.25">
      <c r="A3733" s="37" t="str">
        <f t="shared" si="174"/>
        <v>LEMFGFIgnore</v>
      </c>
      <c r="B3733" s="37" t="str">
        <f>VLOOKUP(L3733,Mapping!D:F,3,0)</f>
        <v>Ignore</v>
      </c>
      <c r="C3733" s="37" t="str">
        <f>VLOOKUP(L3733,Mapping!D:G,4,0)</f>
        <v>Ignore</v>
      </c>
      <c r="D3733" s="38">
        <f t="shared" si="175"/>
        <v>-5.3148279999999997E-3</v>
      </c>
      <c r="E3733" s="38">
        <f t="shared" si="176"/>
        <v>-5.3148279999999997E-3</v>
      </c>
      <c r="F3733" s="37" t="str">
        <f>VLOOKUP(L3733,Mapping!D:H,5,0)</f>
        <v>AUM</v>
      </c>
      <c r="G3733" t="s">
        <v>562</v>
      </c>
      <c r="H3733" t="s">
        <v>2719</v>
      </c>
      <c r="I3733" t="s">
        <v>2720</v>
      </c>
      <c r="J3733">
        <v>140000</v>
      </c>
      <c r="K3733" t="s">
        <v>579</v>
      </c>
      <c r="L3733">
        <v>140551</v>
      </c>
      <c r="M3733">
        <v>0</v>
      </c>
      <c r="N3733" t="s">
        <v>926</v>
      </c>
      <c r="O3733" t="s">
        <v>565</v>
      </c>
      <c r="P3733">
        <v>0</v>
      </c>
      <c r="Q3733">
        <v>0</v>
      </c>
      <c r="R3733">
        <v>-53148.28</v>
      </c>
      <c r="S3733">
        <v>0</v>
      </c>
      <c r="T3733">
        <v>-53148.28</v>
      </c>
      <c r="U3733">
        <v>0</v>
      </c>
      <c r="V3733">
        <v>0</v>
      </c>
      <c r="W3733">
        <v>0</v>
      </c>
      <c r="X3733">
        <v>-53148.28</v>
      </c>
      <c r="Y3733">
        <v>0</v>
      </c>
      <c r="Z3733">
        <v>-53148.28</v>
      </c>
      <c r="AA3733">
        <v>0</v>
      </c>
    </row>
    <row r="3734" spans="1:27" ht="15" customHeight="1" x14ac:dyDescent="0.25">
      <c r="A3734" s="37" t="str">
        <f t="shared" si="174"/>
        <v>LEMFGFIgnore</v>
      </c>
      <c r="B3734" s="37" t="str">
        <f>VLOOKUP(L3734,Mapping!D:F,3,0)</f>
        <v>Ignore</v>
      </c>
      <c r="C3734" s="37" t="str">
        <f>VLOOKUP(L3734,Mapping!D:G,4,0)</f>
        <v>Ignore</v>
      </c>
      <c r="D3734" s="38">
        <f t="shared" si="175"/>
        <v>1.6434081E-2</v>
      </c>
      <c r="E3734" s="38">
        <f t="shared" si="176"/>
        <v>-1.0962519E-2</v>
      </c>
      <c r="F3734" s="37" t="str">
        <f>VLOOKUP(L3734,Mapping!D:H,5,0)</f>
        <v>AUM</v>
      </c>
      <c r="G3734" t="s">
        <v>562</v>
      </c>
      <c r="H3734" t="s">
        <v>2719</v>
      </c>
      <c r="I3734" t="s">
        <v>2720</v>
      </c>
      <c r="J3734">
        <v>152000</v>
      </c>
      <c r="K3734" t="s">
        <v>585</v>
      </c>
      <c r="L3734">
        <v>152248</v>
      </c>
      <c r="M3734">
        <v>0</v>
      </c>
      <c r="N3734" t="s">
        <v>590</v>
      </c>
      <c r="O3734" t="s">
        <v>565</v>
      </c>
      <c r="P3734">
        <v>-273966</v>
      </c>
      <c r="Q3734">
        <v>0</v>
      </c>
      <c r="R3734">
        <v>0</v>
      </c>
      <c r="S3734">
        <v>164340.81</v>
      </c>
      <c r="T3734">
        <v>-109625.19</v>
      </c>
      <c r="U3734">
        <v>0</v>
      </c>
      <c r="V3734">
        <v>-273966</v>
      </c>
      <c r="W3734">
        <v>0</v>
      </c>
      <c r="X3734">
        <v>0</v>
      </c>
      <c r="Y3734">
        <v>164340.81</v>
      </c>
      <c r="Z3734">
        <v>-109625.19</v>
      </c>
      <c r="AA3734">
        <v>0</v>
      </c>
    </row>
    <row r="3735" spans="1:27" ht="15" customHeight="1" x14ac:dyDescent="0.25">
      <c r="A3735" s="37" t="str">
        <f t="shared" si="174"/>
        <v>LEMFGFIgnore</v>
      </c>
      <c r="B3735" s="37" t="str">
        <f>VLOOKUP(L3735,Mapping!D:F,3,0)</f>
        <v>Ignore</v>
      </c>
      <c r="C3735" s="37" t="str">
        <f>VLOOKUP(L3735,Mapping!D:G,4,0)</f>
        <v>Ignore</v>
      </c>
      <c r="D3735" s="38">
        <f t="shared" si="175"/>
        <v>128.68343378599999</v>
      </c>
      <c r="E3735" s="38">
        <f t="shared" si="176"/>
        <v>128.68343378599999</v>
      </c>
      <c r="F3735" s="37" t="str">
        <f>VLOOKUP(L3735,Mapping!D:H,5,0)</f>
        <v>AUM</v>
      </c>
      <c r="G3735" t="s">
        <v>562</v>
      </c>
      <c r="H3735" t="s">
        <v>2719</v>
      </c>
      <c r="I3735" t="s">
        <v>2720</v>
      </c>
      <c r="J3735">
        <v>160000</v>
      </c>
      <c r="K3735" t="s">
        <v>591</v>
      </c>
      <c r="L3735">
        <v>161100</v>
      </c>
      <c r="M3735">
        <v>0</v>
      </c>
      <c r="N3735" t="s">
        <v>725</v>
      </c>
      <c r="O3735" t="s">
        <v>565</v>
      </c>
      <c r="P3735">
        <v>0</v>
      </c>
      <c r="Q3735">
        <v>0</v>
      </c>
      <c r="R3735">
        <v>0</v>
      </c>
      <c r="S3735">
        <v>1286834337.8599999</v>
      </c>
      <c r="T3735">
        <v>0</v>
      </c>
      <c r="U3735">
        <v>1286834337.8599999</v>
      </c>
      <c r="V3735">
        <v>0</v>
      </c>
      <c r="W3735">
        <v>0</v>
      </c>
      <c r="X3735">
        <v>0</v>
      </c>
      <c r="Y3735">
        <v>1286834337.8599999</v>
      </c>
      <c r="Z3735">
        <v>0</v>
      </c>
      <c r="AA3735">
        <v>1286834337.8599999</v>
      </c>
    </row>
    <row r="3736" spans="1:27" ht="15" customHeight="1" x14ac:dyDescent="0.25">
      <c r="A3736" s="37" t="str">
        <f t="shared" si="174"/>
        <v>LEMFGFIgnore</v>
      </c>
      <c r="B3736" s="37" t="str">
        <f>VLOOKUP(L3736,Mapping!D:F,3,0)</f>
        <v>Ignore</v>
      </c>
      <c r="C3736" s="37" t="str">
        <f>VLOOKUP(L3736,Mapping!D:G,4,0)</f>
        <v>Ignore</v>
      </c>
      <c r="D3736" s="38">
        <f t="shared" si="175"/>
        <v>1.67295E-4</v>
      </c>
      <c r="E3736" s="38">
        <f t="shared" si="176"/>
        <v>1.67295E-4</v>
      </c>
      <c r="F3736" s="37" t="str">
        <f>VLOOKUP(L3736,Mapping!D:H,5,0)</f>
        <v>AUM</v>
      </c>
      <c r="G3736" t="s">
        <v>562</v>
      </c>
      <c r="H3736" t="s">
        <v>2719</v>
      </c>
      <c r="I3736" t="s">
        <v>2720</v>
      </c>
      <c r="J3736">
        <v>212000</v>
      </c>
      <c r="K3736" t="s">
        <v>595</v>
      </c>
      <c r="L3736">
        <v>210123</v>
      </c>
      <c r="M3736">
        <v>0</v>
      </c>
      <c r="N3736" t="s">
        <v>1191</v>
      </c>
      <c r="O3736" t="s">
        <v>565</v>
      </c>
      <c r="P3736">
        <v>0</v>
      </c>
      <c r="Q3736">
        <v>0</v>
      </c>
      <c r="R3736">
        <v>0</v>
      </c>
      <c r="S3736">
        <v>1672.95</v>
      </c>
      <c r="T3736">
        <v>0</v>
      </c>
      <c r="U3736">
        <v>1672.95</v>
      </c>
      <c r="V3736">
        <v>0</v>
      </c>
      <c r="W3736">
        <v>0</v>
      </c>
      <c r="X3736">
        <v>0</v>
      </c>
      <c r="Y3736">
        <v>1672.95</v>
      </c>
      <c r="Z3736">
        <v>0</v>
      </c>
      <c r="AA3736">
        <v>1672.95</v>
      </c>
    </row>
    <row r="3737" spans="1:27" ht="15" customHeight="1" x14ac:dyDescent="0.25">
      <c r="A3737" s="37" t="str">
        <f t="shared" si="174"/>
        <v>LEMFGFIgnore</v>
      </c>
      <c r="B3737" s="37" t="str">
        <f>VLOOKUP(L3737,Mapping!D:F,3,0)</f>
        <v>Ignore</v>
      </c>
      <c r="C3737" s="37" t="str">
        <f>VLOOKUP(L3737,Mapping!D:G,4,0)</f>
        <v>Ignore</v>
      </c>
      <c r="D3737" s="38">
        <f t="shared" si="175"/>
        <v>5.3148279999999997E-3</v>
      </c>
      <c r="E3737" s="38">
        <f t="shared" si="176"/>
        <v>5.3148279999999997E-3</v>
      </c>
      <c r="F3737" s="37" t="str">
        <f>VLOOKUP(L3737,Mapping!D:H,5,0)</f>
        <v>AUM</v>
      </c>
      <c r="G3737" t="s">
        <v>562</v>
      </c>
      <c r="H3737" t="s">
        <v>2719</v>
      </c>
      <c r="I3737" t="s">
        <v>2720</v>
      </c>
      <c r="J3737">
        <v>212000</v>
      </c>
      <c r="K3737" t="s">
        <v>595</v>
      </c>
      <c r="L3737">
        <v>210168</v>
      </c>
      <c r="M3737">
        <v>0</v>
      </c>
      <c r="N3737" t="s">
        <v>927</v>
      </c>
      <c r="O3737" t="s">
        <v>565</v>
      </c>
      <c r="P3737">
        <v>0</v>
      </c>
      <c r="Q3737">
        <v>0</v>
      </c>
      <c r="R3737">
        <v>0</v>
      </c>
      <c r="S3737">
        <v>53148.28</v>
      </c>
      <c r="T3737">
        <v>0</v>
      </c>
      <c r="U3737">
        <v>53148.28</v>
      </c>
      <c r="V3737">
        <v>0</v>
      </c>
      <c r="W3737">
        <v>0</v>
      </c>
      <c r="X3737">
        <v>0</v>
      </c>
      <c r="Y3737">
        <v>53148.28</v>
      </c>
      <c r="Z3737">
        <v>0</v>
      </c>
      <c r="AA3737">
        <v>53148.28</v>
      </c>
    </row>
    <row r="3738" spans="1:27" ht="15" customHeight="1" x14ac:dyDescent="0.25">
      <c r="A3738" s="37" t="str">
        <f t="shared" si="174"/>
        <v>LEMFGFIgnore</v>
      </c>
      <c r="B3738" s="37" t="str">
        <f>VLOOKUP(L3738,Mapping!D:F,3,0)</f>
        <v>Ignore</v>
      </c>
      <c r="C3738" s="37" t="str">
        <f>VLOOKUP(L3738,Mapping!D:G,4,0)</f>
        <v>Ignore</v>
      </c>
      <c r="D3738" s="38">
        <f t="shared" si="175"/>
        <v>0.80094606000000002</v>
      </c>
      <c r="E3738" s="38">
        <f t="shared" si="176"/>
        <v>0.80094606000000002</v>
      </c>
      <c r="F3738" s="37" t="str">
        <f>VLOOKUP(L3738,Mapping!D:H,5,0)</f>
        <v>AUM</v>
      </c>
      <c r="G3738" t="s">
        <v>562</v>
      </c>
      <c r="H3738" t="s">
        <v>2719</v>
      </c>
      <c r="I3738" t="s">
        <v>2720</v>
      </c>
      <c r="J3738">
        <v>212000</v>
      </c>
      <c r="K3738" t="s">
        <v>595</v>
      </c>
      <c r="L3738">
        <v>211114</v>
      </c>
      <c r="M3738">
        <v>0</v>
      </c>
      <c r="N3738" t="s">
        <v>701</v>
      </c>
      <c r="O3738" t="s">
        <v>565</v>
      </c>
      <c r="P3738">
        <v>0</v>
      </c>
      <c r="Q3738">
        <v>0</v>
      </c>
      <c r="R3738">
        <v>0</v>
      </c>
      <c r="S3738">
        <v>8009460.5999999996</v>
      </c>
      <c r="T3738">
        <v>0</v>
      </c>
      <c r="U3738">
        <v>8009460.5999999996</v>
      </c>
      <c r="V3738">
        <v>0</v>
      </c>
      <c r="W3738">
        <v>0</v>
      </c>
      <c r="X3738">
        <v>0</v>
      </c>
      <c r="Y3738">
        <v>8009460.5999999996</v>
      </c>
      <c r="Z3738">
        <v>0</v>
      </c>
      <c r="AA3738">
        <v>8009460.5999999996</v>
      </c>
    </row>
    <row r="3739" spans="1:27" ht="15" customHeight="1" x14ac:dyDescent="0.25">
      <c r="A3739" s="37" t="str">
        <f t="shared" si="174"/>
        <v>LEMFGFIgnore</v>
      </c>
      <c r="B3739" s="37" t="str">
        <f>VLOOKUP(L3739,Mapping!D:F,3,0)</f>
        <v>Ignore</v>
      </c>
      <c r="C3739" s="37" t="str">
        <f>VLOOKUP(L3739,Mapping!D:G,4,0)</f>
        <v>Ignore</v>
      </c>
      <c r="D3739" s="38">
        <f t="shared" si="175"/>
        <v>3.8940793000000001E-2</v>
      </c>
      <c r="E3739" s="38">
        <f t="shared" si="176"/>
        <v>3.8940793000000001E-2</v>
      </c>
      <c r="F3739" s="37" t="str">
        <f>VLOOKUP(L3739,Mapping!D:H,5,0)</f>
        <v>AUM</v>
      </c>
      <c r="G3739" t="s">
        <v>562</v>
      </c>
      <c r="H3739" t="s">
        <v>2719</v>
      </c>
      <c r="I3739" t="s">
        <v>2720</v>
      </c>
      <c r="J3739">
        <v>212000</v>
      </c>
      <c r="K3739" t="s">
        <v>595</v>
      </c>
      <c r="L3739">
        <v>212101</v>
      </c>
      <c r="M3739">
        <v>0</v>
      </c>
      <c r="N3739" t="s">
        <v>598</v>
      </c>
      <c r="O3739" t="s">
        <v>565</v>
      </c>
      <c r="P3739">
        <v>0</v>
      </c>
      <c r="Q3739">
        <v>0</v>
      </c>
      <c r="R3739">
        <v>0</v>
      </c>
      <c r="S3739">
        <v>389407.93</v>
      </c>
      <c r="T3739">
        <v>0</v>
      </c>
      <c r="U3739">
        <v>389407.93</v>
      </c>
      <c r="V3739">
        <v>0</v>
      </c>
      <c r="W3739">
        <v>0</v>
      </c>
      <c r="X3739">
        <v>0</v>
      </c>
      <c r="Y3739">
        <v>389407.93</v>
      </c>
      <c r="Z3739">
        <v>0</v>
      </c>
      <c r="AA3739">
        <v>389407.93</v>
      </c>
    </row>
    <row r="3740" spans="1:27" ht="15" customHeight="1" x14ac:dyDescent="0.25">
      <c r="A3740" s="37" t="str">
        <f t="shared" si="174"/>
        <v>LEMFGFIgnore</v>
      </c>
      <c r="B3740" s="37" t="str">
        <f>VLOOKUP(L3740,Mapping!D:F,3,0)</f>
        <v>Ignore</v>
      </c>
      <c r="C3740" s="37" t="str">
        <f>VLOOKUP(L3740,Mapping!D:G,4,0)</f>
        <v>Ignore</v>
      </c>
      <c r="D3740" s="38">
        <f t="shared" si="175"/>
        <v>1.939184E-3</v>
      </c>
      <c r="E3740" s="38">
        <f t="shared" si="176"/>
        <v>1.939184E-3</v>
      </c>
      <c r="F3740" s="37" t="str">
        <f>VLOOKUP(L3740,Mapping!D:H,5,0)</f>
        <v>AUM</v>
      </c>
      <c r="G3740" t="s">
        <v>562</v>
      </c>
      <c r="H3740" t="s">
        <v>2719</v>
      </c>
      <c r="I3740" t="s">
        <v>2720</v>
      </c>
      <c r="J3740">
        <v>212000</v>
      </c>
      <c r="K3740" t="s">
        <v>595</v>
      </c>
      <c r="L3740">
        <v>212109</v>
      </c>
      <c r="M3740">
        <v>0</v>
      </c>
      <c r="N3740" t="s">
        <v>1291</v>
      </c>
      <c r="O3740" t="s">
        <v>565</v>
      </c>
      <c r="P3740">
        <v>0</v>
      </c>
      <c r="Q3740">
        <v>0</v>
      </c>
      <c r="R3740">
        <v>0</v>
      </c>
      <c r="S3740">
        <v>19391.84</v>
      </c>
      <c r="T3740">
        <v>0</v>
      </c>
      <c r="U3740">
        <v>19391.84</v>
      </c>
      <c r="V3740">
        <v>0</v>
      </c>
      <c r="W3740">
        <v>0</v>
      </c>
      <c r="X3740">
        <v>0</v>
      </c>
      <c r="Y3740">
        <v>19391.84</v>
      </c>
      <c r="Z3740">
        <v>0</v>
      </c>
      <c r="AA3740">
        <v>19391.84</v>
      </c>
    </row>
    <row r="3741" spans="1:27" ht="15" customHeight="1" x14ac:dyDescent="0.25">
      <c r="A3741" s="37" t="str">
        <f t="shared" si="174"/>
        <v>LEMFGFIgnore</v>
      </c>
      <c r="B3741" s="37" t="str">
        <f>VLOOKUP(L3741,Mapping!D:F,3,0)</f>
        <v>Ignore</v>
      </c>
      <c r="C3741" s="37" t="str">
        <f>VLOOKUP(L3741,Mapping!D:G,4,0)</f>
        <v>Ignore</v>
      </c>
      <c r="D3741" s="38">
        <f t="shared" si="175"/>
        <v>4.9149999999999995E-6</v>
      </c>
      <c r="E3741" s="38">
        <f t="shared" si="176"/>
        <v>4.9149999999999995E-6</v>
      </c>
      <c r="F3741" s="37" t="str">
        <f>VLOOKUP(L3741,Mapping!D:H,5,0)</f>
        <v>AUM</v>
      </c>
      <c r="G3741" t="s">
        <v>562</v>
      </c>
      <c r="H3741" t="s">
        <v>2719</v>
      </c>
      <c r="I3741" t="s">
        <v>2720</v>
      </c>
      <c r="J3741">
        <v>212000</v>
      </c>
      <c r="K3741" t="s">
        <v>595</v>
      </c>
      <c r="L3741">
        <v>212112</v>
      </c>
      <c r="M3741">
        <v>0</v>
      </c>
      <c r="N3741" t="s">
        <v>599</v>
      </c>
      <c r="O3741" t="s">
        <v>565</v>
      </c>
      <c r="P3741">
        <v>0</v>
      </c>
      <c r="Q3741">
        <v>0</v>
      </c>
      <c r="R3741">
        <v>0</v>
      </c>
      <c r="S3741">
        <v>49.15</v>
      </c>
      <c r="T3741">
        <v>0</v>
      </c>
      <c r="U3741">
        <v>49.15</v>
      </c>
      <c r="V3741">
        <v>0</v>
      </c>
      <c r="W3741">
        <v>0</v>
      </c>
      <c r="X3741">
        <v>0</v>
      </c>
      <c r="Y3741">
        <v>49.15</v>
      </c>
      <c r="Z3741">
        <v>0</v>
      </c>
      <c r="AA3741">
        <v>49.15</v>
      </c>
    </row>
    <row r="3742" spans="1:27" ht="15" customHeight="1" x14ac:dyDescent="0.25">
      <c r="A3742" s="37" t="str">
        <f t="shared" si="174"/>
        <v>LEMFGFIgnore</v>
      </c>
      <c r="B3742" s="37" t="str">
        <f>VLOOKUP(L3742,Mapping!D:F,3,0)</f>
        <v>Ignore</v>
      </c>
      <c r="C3742" s="37" t="str">
        <f>VLOOKUP(L3742,Mapping!D:G,4,0)</f>
        <v>Ignore</v>
      </c>
      <c r="D3742" s="38">
        <f t="shared" si="175"/>
        <v>4.9149999999999995E-6</v>
      </c>
      <c r="E3742" s="38">
        <f t="shared" si="176"/>
        <v>4.9149999999999995E-6</v>
      </c>
      <c r="F3742" s="37" t="str">
        <f>VLOOKUP(L3742,Mapping!D:H,5,0)</f>
        <v>AUM</v>
      </c>
      <c r="G3742" t="s">
        <v>562</v>
      </c>
      <c r="H3742" t="s">
        <v>2719</v>
      </c>
      <c r="I3742" t="s">
        <v>2720</v>
      </c>
      <c r="J3742">
        <v>212000</v>
      </c>
      <c r="K3742" t="s">
        <v>595</v>
      </c>
      <c r="L3742">
        <v>212113</v>
      </c>
      <c r="M3742">
        <v>0</v>
      </c>
      <c r="N3742" t="s">
        <v>600</v>
      </c>
      <c r="O3742" t="s">
        <v>565</v>
      </c>
      <c r="P3742">
        <v>0</v>
      </c>
      <c r="Q3742">
        <v>0</v>
      </c>
      <c r="R3742">
        <v>0</v>
      </c>
      <c r="S3742">
        <v>49.15</v>
      </c>
      <c r="T3742">
        <v>0</v>
      </c>
      <c r="U3742">
        <v>49.15</v>
      </c>
      <c r="V3742">
        <v>0</v>
      </c>
      <c r="W3742">
        <v>0</v>
      </c>
      <c r="X3742">
        <v>0</v>
      </c>
      <c r="Y3742">
        <v>49.15</v>
      </c>
      <c r="Z3742">
        <v>0</v>
      </c>
      <c r="AA3742">
        <v>49.15</v>
      </c>
    </row>
    <row r="3743" spans="1:27" ht="15" customHeight="1" x14ac:dyDescent="0.25">
      <c r="A3743" s="37" t="str">
        <f t="shared" si="174"/>
        <v>LEMFGFIgnore</v>
      </c>
      <c r="B3743" s="37" t="str">
        <f>VLOOKUP(L3743,Mapping!D:F,3,0)</f>
        <v>Ignore</v>
      </c>
      <c r="C3743" s="37" t="str">
        <f>VLOOKUP(L3743,Mapping!D:G,4,0)</f>
        <v>Ignore</v>
      </c>
      <c r="D3743" s="38">
        <f t="shared" si="175"/>
        <v>1.7570899999999999E-4</v>
      </c>
      <c r="E3743" s="38">
        <f t="shared" si="176"/>
        <v>1.7570899999999999E-4</v>
      </c>
      <c r="F3743" s="37" t="str">
        <f>VLOOKUP(L3743,Mapping!D:H,5,0)</f>
        <v>AUM</v>
      </c>
      <c r="G3743" t="s">
        <v>562</v>
      </c>
      <c r="H3743" t="s">
        <v>2719</v>
      </c>
      <c r="I3743" t="s">
        <v>2720</v>
      </c>
      <c r="J3743">
        <v>212000</v>
      </c>
      <c r="K3743" t="s">
        <v>595</v>
      </c>
      <c r="L3743">
        <v>212114</v>
      </c>
      <c r="M3743">
        <v>0</v>
      </c>
      <c r="N3743" t="s">
        <v>601</v>
      </c>
      <c r="O3743" t="s">
        <v>565</v>
      </c>
      <c r="P3743">
        <v>0</v>
      </c>
      <c r="Q3743">
        <v>0</v>
      </c>
      <c r="R3743">
        <v>0</v>
      </c>
      <c r="S3743">
        <v>1757.09</v>
      </c>
      <c r="T3743">
        <v>0</v>
      </c>
      <c r="U3743">
        <v>1757.09</v>
      </c>
      <c r="V3743">
        <v>0</v>
      </c>
      <c r="W3743">
        <v>0</v>
      </c>
      <c r="X3743">
        <v>0</v>
      </c>
      <c r="Y3743">
        <v>1757.09</v>
      </c>
      <c r="Z3743">
        <v>0</v>
      </c>
      <c r="AA3743">
        <v>1757.09</v>
      </c>
    </row>
    <row r="3744" spans="1:27" ht="15" customHeight="1" x14ac:dyDescent="0.25">
      <c r="A3744" s="37" t="str">
        <f t="shared" si="174"/>
        <v>LEMFGFIgnore</v>
      </c>
      <c r="B3744" s="37" t="str">
        <f>VLOOKUP(L3744,Mapping!D:F,3,0)</f>
        <v>Ignore</v>
      </c>
      <c r="C3744" s="37" t="str">
        <f>VLOOKUP(L3744,Mapping!D:G,4,0)</f>
        <v>Ignore</v>
      </c>
      <c r="D3744" s="38">
        <f t="shared" si="175"/>
        <v>4.3100359000000005E-2</v>
      </c>
      <c r="E3744" s="38">
        <f t="shared" si="176"/>
        <v>4.3100359000000005E-2</v>
      </c>
      <c r="F3744" s="37" t="str">
        <f>VLOOKUP(L3744,Mapping!D:H,5,0)</f>
        <v>AUM</v>
      </c>
      <c r="G3744" t="s">
        <v>562</v>
      </c>
      <c r="H3744" t="s">
        <v>2719</v>
      </c>
      <c r="I3744" t="s">
        <v>2720</v>
      </c>
      <c r="J3744">
        <v>212000</v>
      </c>
      <c r="K3744" t="s">
        <v>595</v>
      </c>
      <c r="L3744">
        <v>212117</v>
      </c>
      <c r="M3744">
        <v>0</v>
      </c>
      <c r="N3744" t="s">
        <v>865</v>
      </c>
      <c r="O3744" t="s">
        <v>565</v>
      </c>
      <c r="P3744">
        <v>0</v>
      </c>
      <c r="Q3744">
        <v>0</v>
      </c>
      <c r="R3744">
        <v>0</v>
      </c>
      <c r="S3744">
        <v>431003.59</v>
      </c>
      <c r="T3744">
        <v>0</v>
      </c>
      <c r="U3744">
        <v>431003.59</v>
      </c>
      <c r="V3744">
        <v>0</v>
      </c>
      <c r="W3744">
        <v>0</v>
      </c>
      <c r="X3744">
        <v>0</v>
      </c>
      <c r="Y3744">
        <v>431003.59</v>
      </c>
      <c r="Z3744">
        <v>0</v>
      </c>
      <c r="AA3744">
        <v>431003.59</v>
      </c>
    </row>
    <row r="3745" spans="1:27" ht="15" customHeight="1" x14ac:dyDescent="0.25">
      <c r="A3745" s="37" t="str">
        <f t="shared" si="174"/>
        <v>LEMFGFIgnore</v>
      </c>
      <c r="B3745" s="37" t="str">
        <f>VLOOKUP(L3745,Mapping!D:F,3,0)</f>
        <v>Ignore</v>
      </c>
      <c r="C3745" s="37" t="str">
        <f>VLOOKUP(L3745,Mapping!D:G,4,0)</f>
        <v>Ignore</v>
      </c>
      <c r="D3745" s="38">
        <f t="shared" si="175"/>
        <v>3.8176685590000004</v>
      </c>
      <c r="E3745" s="38">
        <f t="shared" si="176"/>
        <v>3.8176685590000004</v>
      </c>
      <c r="F3745" s="37" t="str">
        <f>VLOOKUP(L3745,Mapping!D:H,5,0)</f>
        <v>AUM</v>
      </c>
      <c r="G3745" t="s">
        <v>562</v>
      </c>
      <c r="H3745" t="s">
        <v>2719</v>
      </c>
      <c r="I3745" t="s">
        <v>2720</v>
      </c>
      <c r="J3745">
        <v>212000</v>
      </c>
      <c r="K3745" t="s">
        <v>595</v>
      </c>
      <c r="L3745">
        <v>212121</v>
      </c>
      <c r="M3745">
        <v>0</v>
      </c>
      <c r="N3745" t="s">
        <v>602</v>
      </c>
      <c r="O3745" t="s">
        <v>565</v>
      </c>
      <c r="P3745">
        <v>0</v>
      </c>
      <c r="Q3745">
        <v>0</v>
      </c>
      <c r="R3745">
        <v>0</v>
      </c>
      <c r="S3745">
        <v>38176685.590000004</v>
      </c>
      <c r="T3745">
        <v>0</v>
      </c>
      <c r="U3745">
        <v>38176685.590000004</v>
      </c>
      <c r="V3745">
        <v>0</v>
      </c>
      <c r="W3745">
        <v>0</v>
      </c>
      <c r="X3745">
        <v>0</v>
      </c>
      <c r="Y3745">
        <v>38176685.590000004</v>
      </c>
      <c r="Z3745">
        <v>0</v>
      </c>
      <c r="AA3745">
        <v>38176685.590000004</v>
      </c>
    </row>
    <row r="3746" spans="1:27" ht="15" customHeight="1" x14ac:dyDescent="0.25">
      <c r="A3746" s="37" t="str">
        <f t="shared" si="174"/>
        <v>LEMFGFIgnore</v>
      </c>
      <c r="B3746" s="37" t="str">
        <f>VLOOKUP(L3746,Mapping!D:F,3,0)</f>
        <v>Ignore</v>
      </c>
      <c r="C3746" s="37" t="str">
        <f>VLOOKUP(L3746,Mapping!D:G,4,0)</f>
        <v>Ignore</v>
      </c>
      <c r="D3746" s="38">
        <f t="shared" si="175"/>
        <v>1.525351967</v>
      </c>
      <c r="E3746" s="38">
        <f t="shared" si="176"/>
        <v>1.525351967</v>
      </c>
      <c r="F3746" s="37" t="str">
        <f>VLOOKUP(L3746,Mapping!D:H,5,0)</f>
        <v>AUM</v>
      </c>
      <c r="G3746" t="s">
        <v>562</v>
      </c>
      <c r="H3746" t="s">
        <v>2719</v>
      </c>
      <c r="I3746" t="s">
        <v>2720</v>
      </c>
      <c r="J3746">
        <v>212000</v>
      </c>
      <c r="K3746" t="s">
        <v>595</v>
      </c>
      <c r="L3746">
        <v>212124</v>
      </c>
      <c r="M3746">
        <v>0</v>
      </c>
      <c r="N3746" t="s">
        <v>603</v>
      </c>
      <c r="O3746" t="s">
        <v>565</v>
      </c>
      <c r="P3746">
        <v>0</v>
      </c>
      <c r="Q3746">
        <v>0</v>
      </c>
      <c r="R3746">
        <v>0</v>
      </c>
      <c r="S3746">
        <v>15253519.67</v>
      </c>
      <c r="T3746">
        <v>0</v>
      </c>
      <c r="U3746">
        <v>15253519.67</v>
      </c>
      <c r="V3746">
        <v>0</v>
      </c>
      <c r="W3746">
        <v>0</v>
      </c>
      <c r="X3746">
        <v>0</v>
      </c>
      <c r="Y3746">
        <v>15253519.67</v>
      </c>
      <c r="Z3746">
        <v>0</v>
      </c>
      <c r="AA3746">
        <v>15253519.67</v>
      </c>
    </row>
    <row r="3747" spans="1:27" ht="15" customHeight="1" x14ac:dyDescent="0.25">
      <c r="A3747" s="37" t="str">
        <f t="shared" si="174"/>
        <v>LEMFGFIgnore</v>
      </c>
      <c r="B3747" s="37" t="str">
        <f>VLOOKUP(L3747,Mapping!D:F,3,0)</f>
        <v>Ignore</v>
      </c>
      <c r="C3747" s="37" t="str">
        <f>VLOOKUP(L3747,Mapping!D:G,4,0)</f>
        <v>Ignore</v>
      </c>
      <c r="D3747" s="38">
        <f t="shared" si="175"/>
        <v>1.48737E-4</v>
      </c>
      <c r="E3747" s="38">
        <f t="shared" si="176"/>
        <v>1.48737E-4</v>
      </c>
      <c r="F3747" s="37" t="str">
        <f>VLOOKUP(L3747,Mapping!D:H,5,0)</f>
        <v>AUM</v>
      </c>
      <c r="G3747" t="s">
        <v>562</v>
      </c>
      <c r="H3747" t="s">
        <v>2719</v>
      </c>
      <c r="I3747" t="s">
        <v>2720</v>
      </c>
      <c r="J3747">
        <v>212000</v>
      </c>
      <c r="K3747" t="s">
        <v>595</v>
      </c>
      <c r="L3747">
        <v>212132</v>
      </c>
      <c r="M3747">
        <v>0</v>
      </c>
      <c r="N3747" t="s">
        <v>1192</v>
      </c>
      <c r="O3747" t="s">
        <v>565</v>
      </c>
      <c r="P3747">
        <v>0</v>
      </c>
      <c r="Q3747">
        <v>0</v>
      </c>
      <c r="R3747">
        <v>0</v>
      </c>
      <c r="S3747">
        <v>1487.37</v>
      </c>
      <c r="T3747">
        <v>0</v>
      </c>
      <c r="U3747">
        <v>1487.37</v>
      </c>
      <c r="V3747">
        <v>0</v>
      </c>
      <c r="W3747">
        <v>0</v>
      </c>
      <c r="X3747">
        <v>0</v>
      </c>
      <c r="Y3747">
        <v>1487.37</v>
      </c>
      <c r="Z3747">
        <v>0</v>
      </c>
      <c r="AA3747">
        <v>1487.37</v>
      </c>
    </row>
    <row r="3748" spans="1:27" ht="15" customHeight="1" x14ac:dyDescent="0.25">
      <c r="A3748" s="37" t="str">
        <f t="shared" si="174"/>
        <v>LEMFGFIgnore</v>
      </c>
      <c r="B3748" s="37" t="str">
        <f>VLOOKUP(L3748,Mapping!D:F,3,0)</f>
        <v>Ignore</v>
      </c>
      <c r="C3748" s="37" t="str">
        <f>VLOOKUP(L3748,Mapping!D:G,4,0)</f>
        <v>Ignore</v>
      </c>
      <c r="D3748" s="38">
        <f t="shared" si="175"/>
        <v>2.6174009999999997E-3</v>
      </c>
      <c r="E3748" s="38">
        <f t="shared" si="176"/>
        <v>2.6174009999999997E-3</v>
      </c>
      <c r="F3748" s="37" t="str">
        <f>VLOOKUP(L3748,Mapping!D:H,5,0)</f>
        <v>AUM</v>
      </c>
      <c r="G3748" t="s">
        <v>562</v>
      </c>
      <c r="H3748" t="s">
        <v>2719</v>
      </c>
      <c r="I3748" t="s">
        <v>2720</v>
      </c>
      <c r="J3748">
        <v>212000</v>
      </c>
      <c r="K3748" t="s">
        <v>595</v>
      </c>
      <c r="L3748">
        <v>212185</v>
      </c>
      <c r="M3748">
        <v>0</v>
      </c>
      <c r="N3748" t="s">
        <v>928</v>
      </c>
      <c r="O3748" t="s">
        <v>565</v>
      </c>
      <c r="P3748">
        <v>0</v>
      </c>
      <c r="Q3748">
        <v>0</v>
      </c>
      <c r="R3748">
        <v>0</v>
      </c>
      <c r="S3748">
        <v>26174.01</v>
      </c>
      <c r="T3748">
        <v>0</v>
      </c>
      <c r="U3748">
        <v>26174.01</v>
      </c>
      <c r="V3748">
        <v>0</v>
      </c>
      <c r="W3748">
        <v>0</v>
      </c>
      <c r="X3748">
        <v>0</v>
      </c>
      <c r="Y3748">
        <v>26174.01</v>
      </c>
      <c r="Z3748">
        <v>0</v>
      </c>
      <c r="AA3748">
        <v>26174.01</v>
      </c>
    </row>
    <row r="3749" spans="1:27" ht="15" customHeight="1" x14ac:dyDescent="0.25">
      <c r="A3749" s="37" t="str">
        <f t="shared" si="174"/>
        <v>LEMFGFIgnore</v>
      </c>
      <c r="B3749" s="37" t="str">
        <f>VLOOKUP(L3749,Mapping!D:F,3,0)</f>
        <v>Ignore</v>
      </c>
      <c r="C3749" s="37" t="str">
        <f>VLOOKUP(L3749,Mapping!D:G,4,0)</f>
        <v>Ignore</v>
      </c>
      <c r="D3749" s="38">
        <f t="shared" si="175"/>
        <v>1.7734409999999999E-3</v>
      </c>
      <c r="E3749" s="38">
        <f t="shared" si="176"/>
        <v>1.7734409999999999E-3</v>
      </c>
      <c r="F3749" s="37" t="str">
        <f>VLOOKUP(L3749,Mapping!D:H,5,0)</f>
        <v>AUM</v>
      </c>
      <c r="G3749" t="s">
        <v>562</v>
      </c>
      <c r="H3749" t="s">
        <v>2719</v>
      </c>
      <c r="I3749" t="s">
        <v>2720</v>
      </c>
      <c r="J3749">
        <v>212000</v>
      </c>
      <c r="K3749" t="s">
        <v>595</v>
      </c>
      <c r="L3749">
        <v>212186</v>
      </c>
      <c r="M3749">
        <v>0</v>
      </c>
      <c r="N3749" t="s">
        <v>1377</v>
      </c>
      <c r="O3749" t="s">
        <v>565</v>
      </c>
      <c r="P3749">
        <v>0</v>
      </c>
      <c r="Q3749">
        <v>0</v>
      </c>
      <c r="R3749">
        <v>0</v>
      </c>
      <c r="S3749">
        <v>17734.41</v>
      </c>
      <c r="T3749">
        <v>0</v>
      </c>
      <c r="U3749">
        <v>17734.41</v>
      </c>
      <c r="V3749">
        <v>0</v>
      </c>
      <c r="W3749">
        <v>0</v>
      </c>
      <c r="X3749">
        <v>0</v>
      </c>
      <c r="Y3749">
        <v>17734.41</v>
      </c>
      <c r="Z3749">
        <v>0</v>
      </c>
      <c r="AA3749">
        <v>17734.41</v>
      </c>
    </row>
    <row r="3750" spans="1:27" ht="15" customHeight="1" x14ac:dyDescent="0.25">
      <c r="A3750" s="37" t="str">
        <f t="shared" si="174"/>
        <v>LEMFGFIgnore</v>
      </c>
      <c r="B3750" s="37" t="str">
        <f>VLOOKUP(L3750,Mapping!D:F,3,0)</f>
        <v>Ignore</v>
      </c>
      <c r="C3750" s="37" t="str">
        <f>VLOOKUP(L3750,Mapping!D:G,4,0)</f>
        <v>Ignore</v>
      </c>
      <c r="D3750" s="38">
        <f t="shared" si="175"/>
        <v>0.307045387</v>
      </c>
      <c r="E3750" s="38">
        <f t="shared" si="176"/>
        <v>0.307045387</v>
      </c>
      <c r="F3750" s="37" t="str">
        <f>VLOOKUP(L3750,Mapping!D:H,5,0)</f>
        <v>AUM</v>
      </c>
      <c r="G3750" t="s">
        <v>562</v>
      </c>
      <c r="H3750" t="s">
        <v>2719</v>
      </c>
      <c r="I3750" t="s">
        <v>2720</v>
      </c>
      <c r="J3750">
        <v>212000</v>
      </c>
      <c r="K3750" t="s">
        <v>595</v>
      </c>
      <c r="L3750">
        <v>212187</v>
      </c>
      <c r="M3750">
        <v>0</v>
      </c>
      <c r="N3750" t="s">
        <v>1023</v>
      </c>
      <c r="O3750" t="s">
        <v>565</v>
      </c>
      <c r="P3750">
        <v>0</v>
      </c>
      <c r="Q3750">
        <v>0</v>
      </c>
      <c r="R3750">
        <v>0</v>
      </c>
      <c r="S3750">
        <v>3070453.87</v>
      </c>
      <c r="T3750">
        <v>0</v>
      </c>
      <c r="U3750">
        <v>3070453.87</v>
      </c>
      <c r="V3750">
        <v>0</v>
      </c>
      <c r="W3750">
        <v>0</v>
      </c>
      <c r="X3750">
        <v>0</v>
      </c>
      <c r="Y3750">
        <v>3070453.87</v>
      </c>
      <c r="Z3750">
        <v>0</v>
      </c>
      <c r="AA3750">
        <v>3070453.87</v>
      </c>
    </row>
    <row r="3751" spans="1:27" ht="15" customHeight="1" x14ac:dyDescent="0.25">
      <c r="A3751" s="37" t="str">
        <f t="shared" si="174"/>
        <v>LEMFGFIgnore</v>
      </c>
      <c r="B3751" s="37" t="str">
        <f>VLOOKUP(L3751,Mapping!D:F,3,0)</f>
        <v>Ignore</v>
      </c>
      <c r="C3751" s="37" t="str">
        <f>VLOOKUP(L3751,Mapping!D:G,4,0)</f>
        <v>Ignore</v>
      </c>
      <c r="D3751" s="38">
        <f t="shared" si="175"/>
        <v>9.4700000000000003E-4</v>
      </c>
      <c r="E3751" s="38">
        <f t="shared" si="176"/>
        <v>9.4700000000000003E-4</v>
      </c>
      <c r="F3751" s="37" t="str">
        <f>VLOOKUP(L3751,Mapping!D:H,5,0)</f>
        <v>AUM</v>
      </c>
      <c r="G3751" t="s">
        <v>562</v>
      </c>
      <c r="H3751" t="s">
        <v>2719</v>
      </c>
      <c r="I3751" t="s">
        <v>2720</v>
      </c>
      <c r="J3751">
        <v>212000</v>
      </c>
      <c r="K3751" t="s">
        <v>595</v>
      </c>
      <c r="L3751">
        <v>212191</v>
      </c>
      <c r="M3751">
        <v>0</v>
      </c>
      <c r="N3751" t="s">
        <v>1193</v>
      </c>
      <c r="O3751" t="s">
        <v>565</v>
      </c>
      <c r="P3751">
        <v>0</v>
      </c>
      <c r="Q3751">
        <v>0</v>
      </c>
      <c r="R3751">
        <v>0</v>
      </c>
      <c r="S3751">
        <v>9470</v>
      </c>
      <c r="T3751">
        <v>0</v>
      </c>
      <c r="U3751">
        <v>9470</v>
      </c>
      <c r="V3751">
        <v>0</v>
      </c>
      <c r="W3751">
        <v>0</v>
      </c>
      <c r="X3751">
        <v>0</v>
      </c>
      <c r="Y3751">
        <v>9470</v>
      </c>
      <c r="Z3751">
        <v>0</v>
      </c>
      <c r="AA3751">
        <v>9470</v>
      </c>
    </row>
    <row r="3752" spans="1:27" ht="15" customHeight="1" x14ac:dyDescent="0.25">
      <c r="A3752" s="37" t="str">
        <f t="shared" si="174"/>
        <v>LEMFGFIgnore</v>
      </c>
      <c r="B3752" s="37" t="str">
        <f>VLOOKUP(L3752,Mapping!D:F,3,0)</f>
        <v>Ignore</v>
      </c>
      <c r="C3752" s="37" t="str">
        <f>VLOOKUP(L3752,Mapping!D:G,4,0)</f>
        <v>Ignore</v>
      </c>
      <c r="D3752" s="38">
        <f t="shared" si="175"/>
        <v>7.3113580000000004E-3</v>
      </c>
      <c r="E3752" s="38">
        <f t="shared" si="176"/>
        <v>7.3113580000000004E-3</v>
      </c>
      <c r="F3752" s="37" t="str">
        <f>VLOOKUP(L3752,Mapping!D:H,5,0)</f>
        <v>AUM</v>
      </c>
      <c r="G3752" t="s">
        <v>562</v>
      </c>
      <c r="H3752" t="s">
        <v>2719</v>
      </c>
      <c r="I3752" t="s">
        <v>2720</v>
      </c>
      <c r="J3752">
        <v>212000</v>
      </c>
      <c r="K3752" t="s">
        <v>595</v>
      </c>
      <c r="L3752">
        <v>212194</v>
      </c>
      <c r="M3752">
        <v>0</v>
      </c>
      <c r="N3752" t="s">
        <v>605</v>
      </c>
      <c r="O3752" t="s">
        <v>565</v>
      </c>
      <c r="P3752">
        <v>0</v>
      </c>
      <c r="Q3752">
        <v>0</v>
      </c>
      <c r="R3752">
        <v>0</v>
      </c>
      <c r="S3752">
        <v>73113.58</v>
      </c>
      <c r="T3752">
        <v>0</v>
      </c>
      <c r="U3752">
        <v>73113.58</v>
      </c>
      <c r="V3752">
        <v>0</v>
      </c>
      <c r="W3752">
        <v>0</v>
      </c>
      <c r="X3752">
        <v>0</v>
      </c>
      <c r="Y3752">
        <v>73113.58</v>
      </c>
      <c r="Z3752">
        <v>0</v>
      </c>
      <c r="AA3752">
        <v>73113.58</v>
      </c>
    </row>
    <row r="3753" spans="1:27" ht="15" customHeight="1" x14ac:dyDescent="0.25">
      <c r="A3753" s="37" t="str">
        <f t="shared" si="174"/>
        <v>LEMFGFIgnore</v>
      </c>
      <c r="B3753" s="37" t="str">
        <f>VLOOKUP(L3753,Mapping!D:F,3,0)</f>
        <v>Ignore</v>
      </c>
      <c r="C3753" s="37" t="str">
        <f>VLOOKUP(L3753,Mapping!D:G,4,0)</f>
        <v>Ignore</v>
      </c>
      <c r="D3753" s="38">
        <f t="shared" si="175"/>
        <v>1.80817E-4</v>
      </c>
      <c r="E3753" s="38">
        <f t="shared" si="176"/>
        <v>1.80817E-4</v>
      </c>
      <c r="F3753" s="37" t="str">
        <f>VLOOKUP(L3753,Mapping!D:H,5,0)</f>
        <v>AUM</v>
      </c>
      <c r="G3753" t="s">
        <v>562</v>
      </c>
      <c r="H3753" t="s">
        <v>2719</v>
      </c>
      <c r="I3753" t="s">
        <v>2720</v>
      </c>
      <c r="J3753">
        <v>212000</v>
      </c>
      <c r="K3753" t="s">
        <v>595</v>
      </c>
      <c r="L3753">
        <v>212195</v>
      </c>
      <c r="M3753">
        <v>0</v>
      </c>
      <c r="N3753" t="s">
        <v>2247</v>
      </c>
      <c r="O3753" t="s">
        <v>565</v>
      </c>
      <c r="P3753">
        <v>0</v>
      </c>
      <c r="Q3753">
        <v>0</v>
      </c>
      <c r="R3753">
        <v>0</v>
      </c>
      <c r="S3753">
        <v>1808.17</v>
      </c>
      <c r="T3753">
        <v>0</v>
      </c>
      <c r="U3753">
        <v>1808.17</v>
      </c>
      <c r="V3753">
        <v>0</v>
      </c>
      <c r="W3753">
        <v>0</v>
      </c>
      <c r="X3753">
        <v>0</v>
      </c>
      <c r="Y3753">
        <v>1808.17</v>
      </c>
      <c r="Z3753">
        <v>0</v>
      </c>
      <c r="AA3753">
        <v>1808.17</v>
      </c>
    </row>
    <row r="3754" spans="1:27" ht="15" customHeight="1" x14ac:dyDescent="0.25">
      <c r="A3754" s="37" t="str">
        <f t="shared" si="174"/>
        <v>LEMFGFIgnore</v>
      </c>
      <c r="B3754" s="37" t="str">
        <f>VLOOKUP(L3754,Mapping!D:F,3,0)</f>
        <v>Ignore</v>
      </c>
      <c r="C3754" s="37" t="str">
        <f>VLOOKUP(L3754,Mapping!D:G,4,0)</f>
        <v>Ignore</v>
      </c>
      <c r="D3754" s="38">
        <f t="shared" si="175"/>
        <v>3.1419270000000001E-3</v>
      </c>
      <c r="E3754" s="38">
        <f t="shared" si="176"/>
        <v>3.1419270000000001E-3</v>
      </c>
      <c r="F3754" s="37" t="str">
        <f>VLOOKUP(L3754,Mapping!D:H,5,0)</f>
        <v>AUM</v>
      </c>
      <c r="G3754" t="s">
        <v>562</v>
      </c>
      <c r="H3754" t="s">
        <v>2719</v>
      </c>
      <c r="I3754" t="s">
        <v>2720</v>
      </c>
      <c r="J3754">
        <v>212000</v>
      </c>
      <c r="K3754" t="s">
        <v>595</v>
      </c>
      <c r="L3754">
        <v>212197</v>
      </c>
      <c r="M3754">
        <v>0</v>
      </c>
      <c r="N3754" t="s">
        <v>856</v>
      </c>
      <c r="O3754" t="s">
        <v>565</v>
      </c>
      <c r="P3754">
        <v>0</v>
      </c>
      <c r="Q3754">
        <v>0</v>
      </c>
      <c r="R3754">
        <v>0</v>
      </c>
      <c r="S3754">
        <v>31419.27</v>
      </c>
      <c r="T3754">
        <v>0</v>
      </c>
      <c r="U3754">
        <v>31419.27</v>
      </c>
      <c r="V3754">
        <v>0</v>
      </c>
      <c r="W3754">
        <v>0</v>
      </c>
      <c r="X3754">
        <v>0</v>
      </c>
      <c r="Y3754">
        <v>31419.27</v>
      </c>
      <c r="Z3754">
        <v>0</v>
      </c>
      <c r="AA3754">
        <v>31419.27</v>
      </c>
    </row>
    <row r="3755" spans="1:27" ht="15" customHeight="1" x14ac:dyDescent="0.25">
      <c r="A3755" s="37" t="str">
        <f t="shared" si="174"/>
        <v>LEMFGFIgnore</v>
      </c>
      <c r="B3755" s="37" t="str">
        <f>VLOOKUP(L3755,Mapping!D:F,3,0)</f>
        <v>Ignore</v>
      </c>
      <c r="C3755" s="37" t="str">
        <f>VLOOKUP(L3755,Mapping!D:G,4,0)</f>
        <v>Ignore</v>
      </c>
      <c r="D3755" s="38">
        <f t="shared" si="175"/>
        <v>0.54400430300000002</v>
      </c>
      <c r="E3755" s="38">
        <f t="shared" si="176"/>
        <v>0.54400430300000002</v>
      </c>
      <c r="F3755" s="37" t="str">
        <f>VLOOKUP(L3755,Mapping!D:H,5,0)</f>
        <v>AUM</v>
      </c>
      <c r="G3755" t="s">
        <v>562</v>
      </c>
      <c r="H3755" t="s">
        <v>2719</v>
      </c>
      <c r="I3755" t="s">
        <v>2720</v>
      </c>
      <c r="J3755">
        <v>212000</v>
      </c>
      <c r="K3755" t="s">
        <v>595</v>
      </c>
      <c r="L3755">
        <v>212220</v>
      </c>
      <c r="M3755">
        <v>0</v>
      </c>
      <c r="N3755" t="s">
        <v>606</v>
      </c>
      <c r="O3755" t="s">
        <v>565</v>
      </c>
      <c r="P3755">
        <v>0</v>
      </c>
      <c r="Q3755">
        <v>0</v>
      </c>
      <c r="R3755">
        <v>0</v>
      </c>
      <c r="S3755">
        <v>5440043.0300000003</v>
      </c>
      <c r="T3755">
        <v>0</v>
      </c>
      <c r="U3755">
        <v>5440043.0300000003</v>
      </c>
      <c r="V3755">
        <v>0</v>
      </c>
      <c r="W3755">
        <v>0</v>
      </c>
      <c r="X3755">
        <v>0</v>
      </c>
      <c r="Y3755">
        <v>5440043.0300000003</v>
      </c>
      <c r="Z3755">
        <v>0</v>
      </c>
      <c r="AA3755">
        <v>5440043.0300000003</v>
      </c>
    </row>
    <row r="3756" spans="1:27" ht="15" customHeight="1" x14ac:dyDescent="0.25">
      <c r="A3756" s="37" t="str">
        <f t="shared" si="174"/>
        <v>LEMFGFIgnore</v>
      </c>
      <c r="B3756" s="37" t="str">
        <f>VLOOKUP(L3756,Mapping!D:F,3,0)</f>
        <v>Ignore</v>
      </c>
      <c r="C3756" s="37" t="str">
        <f>VLOOKUP(L3756,Mapping!D:G,4,0)</f>
        <v>Ignore</v>
      </c>
      <c r="D3756" s="38">
        <f t="shared" si="175"/>
        <v>-0.69734368600000007</v>
      </c>
      <c r="E3756" s="38">
        <f t="shared" si="176"/>
        <v>-0.69734368600000007</v>
      </c>
      <c r="F3756" s="37" t="str">
        <f>VLOOKUP(L3756,Mapping!D:H,5,0)</f>
        <v>AUM</v>
      </c>
      <c r="G3756" t="s">
        <v>562</v>
      </c>
      <c r="H3756" t="s">
        <v>2719</v>
      </c>
      <c r="I3756" t="s">
        <v>2720</v>
      </c>
      <c r="J3756">
        <v>212000</v>
      </c>
      <c r="K3756" t="s">
        <v>595</v>
      </c>
      <c r="L3756">
        <v>212223</v>
      </c>
      <c r="M3756">
        <v>0</v>
      </c>
      <c r="N3756" t="s">
        <v>607</v>
      </c>
      <c r="O3756" t="s">
        <v>565</v>
      </c>
      <c r="P3756">
        <v>0</v>
      </c>
      <c r="Q3756">
        <v>0</v>
      </c>
      <c r="R3756">
        <v>-6973436.8600000003</v>
      </c>
      <c r="S3756">
        <v>0</v>
      </c>
      <c r="T3756">
        <v>-6973436.8600000003</v>
      </c>
      <c r="U3756">
        <v>0</v>
      </c>
      <c r="V3756">
        <v>0</v>
      </c>
      <c r="W3756">
        <v>0</v>
      </c>
      <c r="X3756">
        <v>-6973436.8600000003</v>
      </c>
      <c r="Y3756">
        <v>0</v>
      </c>
      <c r="Z3756">
        <v>-6973436.8600000003</v>
      </c>
      <c r="AA3756">
        <v>0</v>
      </c>
    </row>
    <row r="3757" spans="1:27" ht="15" customHeight="1" x14ac:dyDescent="0.25">
      <c r="A3757" s="37" t="str">
        <f t="shared" si="174"/>
        <v>LEMFGFIgnore</v>
      </c>
      <c r="B3757" s="37" t="str">
        <f>VLOOKUP(L3757,Mapping!D:F,3,0)</f>
        <v>Ignore</v>
      </c>
      <c r="C3757" s="37" t="str">
        <f>VLOOKUP(L3757,Mapping!D:G,4,0)</f>
        <v>Ignore</v>
      </c>
      <c r="D3757" s="38">
        <f t="shared" si="175"/>
        <v>2.4305500000000002E-4</v>
      </c>
      <c r="E3757" s="38">
        <f t="shared" si="176"/>
        <v>2.4305500000000002E-4</v>
      </c>
      <c r="F3757" s="37" t="str">
        <f>VLOOKUP(L3757,Mapping!D:H,5,0)</f>
        <v>AUM</v>
      </c>
      <c r="G3757" t="s">
        <v>562</v>
      </c>
      <c r="H3757" t="s">
        <v>2719</v>
      </c>
      <c r="I3757" t="s">
        <v>2720</v>
      </c>
      <c r="J3757">
        <v>212000</v>
      </c>
      <c r="K3757" t="s">
        <v>595</v>
      </c>
      <c r="L3757">
        <v>212231</v>
      </c>
      <c r="M3757">
        <v>0</v>
      </c>
      <c r="N3757" t="s">
        <v>824</v>
      </c>
      <c r="O3757" t="s">
        <v>565</v>
      </c>
      <c r="P3757">
        <v>0</v>
      </c>
      <c r="Q3757">
        <v>0</v>
      </c>
      <c r="R3757">
        <v>0</v>
      </c>
      <c r="S3757">
        <v>2430.5500000000002</v>
      </c>
      <c r="T3757">
        <v>0</v>
      </c>
      <c r="U3757">
        <v>2430.5500000000002</v>
      </c>
      <c r="V3757">
        <v>0</v>
      </c>
      <c r="W3757">
        <v>0</v>
      </c>
      <c r="X3757">
        <v>0</v>
      </c>
      <c r="Y3757">
        <v>2430.5500000000002</v>
      </c>
      <c r="Z3757">
        <v>0</v>
      </c>
      <c r="AA3757">
        <v>2430.5500000000002</v>
      </c>
    </row>
    <row r="3758" spans="1:27" ht="15" customHeight="1" x14ac:dyDescent="0.25">
      <c r="A3758" s="37" t="str">
        <f t="shared" si="174"/>
        <v>LEMFGFIgnore</v>
      </c>
      <c r="B3758" s="37" t="str">
        <f>VLOOKUP(L3758,Mapping!D:F,3,0)</f>
        <v>Ignore</v>
      </c>
      <c r="C3758" s="37" t="str">
        <f>VLOOKUP(L3758,Mapping!D:G,4,0)</f>
        <v>Ignore</v>
      </c>
      <c r="D3758" s="38">
        <f t="shared" si="175"/>
        <v>6.398979E-3</v>
      </c>
      <c r="E3758" s="38">
        <f t="shared" si="176"/>
        <v>6.398979E-3</v>
      </c>
      <c r="F3758" s="37" t="str">
        <f>VLOOKUP(L3758,Mapping!D:H,5,0)</f>
        <v>AUM</v>
      </c>
      <c r="G3758" t="s">
        <v>562</v>
      </c>
      <c r="H3758" t="s">
        <v>2719</v>
      </c>
      <c r="I3758" t="s">
        <v>2720</v>
      </c>
      <c r="J3758">
        <v>212000</v>
      </c>
      <c r="K3758" t="s">
        <v>595</v>
      </c>
      <c r="L3758">
        <v>212240</v>
      </c>
      <c r="M3758">
        <v>0</v>
      </c>
      <c r="N3758" t="s">
        <v>609</v>
      </c>
      <c r="O3758" t="s">
        <v>565</v>
      </c>
      <c r="P3758">
        <v>0</v>
      </c>
      <c r="Q3758">
        <v>0</v>
      </c>
      <c r="R3758">
        <v>0</v>
      </c>
      <c r="S3758">
        <v>63989.79</v>
      </c>
      <c r="T3758">
        <v>0</v>
      </c>
      <c r="U3758">
        <v>63989.79</v>
      </c>
      <c r="V3758">
        <v>0</v>
      </c>
      <c r="W3758">
        <v>0</v>
      </c>
      <c r="X3758">
        <v>0</v>
      </c>
      <c r="Y3758">
        <v>63989.79</v>
      </c>
      <c r="Z3758">
        <v>0</v>
      </c>
      <c r="AA3758">
        <v>63989.79</v>
      </c>
    </row>
    <row r="3759" spans="1:27" ht="15" customHeight="1" x14ac:dyDescent="0.25">
      <c r="A3759" s="37" t="str">
        <f t="shared" si="174"/>
        <v>LEMFGFIgnore</v>
      </c>
      <c r="B3759" s="37" t="str">
        <f>VLOOKUP(L3759,Mapping!D:F,3,0)</f>
        <v>Ignore</v>
      </c>
      <c r="C3759" s="37" t="str">
        <f>VLOOKUP(L3759,Mapping!D:G,4,0)</f>
        <v>Ignore</v>
      </c>
      <c r="D3759" s="38">
        <f t="shared" si="175"/>
        <v>-1.1326400000000001E-4</v>
      </c>
      <c r="E3759" s="38">
        <f t="shared" si="176"/>
        <v>1.0331200000000002E-4</v>
      </c>
      <c r="F3759" s="37" t="str">
        <f>VLOOKUP(L3759,Mapping!D:H,5,0)</f>
        <v>AUM</v>
      </c>
      <c r="G3759" t="s">
        <v>562</v>
      </c>
      <c r="H3759" t="s">
        <v>2719</v>
      </c>
      <c r="I3759" t="s">
        <v>2720</v>
      </c>
      <c r="J3759">
        <v>212000</v>
      </c>
      <c r="K3759" t="s">
        <v>595</v>
      </c>
      <c r="L3759">
        <v>212252</v>
      </c>
      <c r="M3759">
        <v>0</v>
      </c>
      <c r="N3759" t="s">
        <v>611</v>
      </c>
      <c r="O3759" t="s">
        <v>565</v>
      </c>
      <c r="P3759">
        <v>0</v>
      </c>
      <c r="Q3759">
        <v>2165.7600000000002</v>
      </c>
      <c r="R3759">
        <v>-1132.6400000000001</v>
      </c>
      <c r="S3759">
        <v>0</v>
      </c>
      <c r="T3759">
        <v>0</v>
      </c>
      <c r="U3759">
        <v>1033.1200000000001</v>
      </c>
      <c r="V3759">
        <v>0</v>
      </c>
      <c r="W3759">
        <v>2165.7600000000002</v>
      </c>
      <c r="X3759">
        <v>-1132.6400000000001</v>
      </c>
      <c r="Y3759">
        <v>0</v>
      </c>
      <c r="Z3759">
        <v>0</v>
      </c>
      <c r="AA3759">
        <v>1033.1200000000001</v>
      </c>
    </row>
    <row r="3760" spans="1:27" ht="15" customHeight="1" x14ac:dyDescent="0.25">
      <c r="A3760" s="37" t="str">
        <f t="shared" si="174"/>
        <v>LEMFGFIgnore</v>
      </c>
      <c r="B3760" s="37" t="str">
        <f>VLOOKUP(L3760,Mapping!D:F,3,0)</f>
        <v>Ignore</v>
      </c>
      <c r="C3760" s="37" t="str">
        <f>VLOOKUP(L3760,Mapping!D:G,4,0)</f>
        <v>Ignore</v>
      </c>
      <c r="D3760" s="38">
        <f t="shared" si="175"/>
        <v>0.49847437900000002</v>
      </c>
      <c r="E3760" s="38">
        <f t="shared" si="176"/>
        <v>0.49847437900000002</v>
      </c>
      <c r="F3760" s="37" t="str">
        <f>VLOOKUP(L3760,Mapping!D:H,5,0)</f>
        <v>AUM</v>
      </c>
      <c r="G3760" t="s">
        <v>562</v>
      </c>
      <c r="H3760" t="s">
        <v>2719</v>
      </c>
      <c r="I3760" t="s">
        <v>2720</v>
      </c>
      <c r="J3760">
        <v>212000</v>
      </c>
      <c r="K3760" t="s">
        <v>595</v>
      </c>
      <c r="L3760">
        <v>212255</v>
      </c>
      <c r="M3760">
        <v>0</v>
      </c>
      <c r="N3760" t="s">
        <v>612</v>
      </c>
      <c r="O3760" t="s">
        <v>565</v>
      </c>
      <c r="P3760">
        <v>0</v>
      </c>
      <c r="Q3760">
        <v>0</v>
      </c>
      <c r="R3760">
        <v>0</v>
      </c>
      <c r="S3760">
        <v>4984743.79</v>
      </c>
      <c r="T3760">
        <v>0</v>
      </c>
      <c r="U3760">
        <v>4984743.79</v>
      </c>
      <c r="V3760">
        <v>0</v>
      </c>
      <c r="W3760">
        <v>0</v>
      </c>
      <c r="X3760">
        <v>0</v>
      </c>
      <c r="Y3760">
        <v>4984743.79</v>
      </c>
      <c r="Z3760">
        <v>0</v>
      </c>
      <c r="AA3760">
        <v>4984743.79</v>
      </c>
    </row>
    <row r="3761" spans="1:27" ht="15" customHeight="1" x14ac:dyDescent="0.25">
      <c r="A3761" s="37" t="str">
        <f t="shared" si="174"/>
        <v>LEMFGFIgnore</v>
      </c>
      <c r="B3761" s="37" t="str">
        <f>VLOOKUP(L3761,Mapping!D:F,3,0)</f>
        <v>Ignore</v>
      </c>
      <c r="C3761" s="37" t="str">
        <f>VLOOKUP(L3761,Mapping!D:G,4,0)</f>
        <v>Ignore</v>
      </c>
      <c r="D3761" s="38">
        <f t="shared" si="175"/>
        <v>4.3802859999999997E-3</v>
      </c>
      <c r="E3761" s="38">
        <f t="shared" si="176"/>
        <v>4.3802859999999997E-3</v>
      </c>
      <c r="F3761" s="37" t="str">
        <f>VLOOKUP(L3761,Mapping!D:H,5,0)</f>
        <v>AUM</v>
      </c>
      <c r="G3761" t="s">
        <v>562</v>
      </c>
      <c r="H3761" t="s">
        <v>2719</v>
      </c>
      <c r="I3761" t="s">
        <v>2720</v>
      </c>
      <c r="J3761">
        <v>212000</v>
      </c>
      <c r="K3761" t="s">
        <v>595</v>
      </c>
      <c r="L3761">
        <v>212271</v>
      </c>
      <c r="M3761">
        <v>0</v>
      </c>
      <c r="N3761" t="s">
        <v>614</v>
      </c>
      <c r="O3761" t="s">
        <v>565</v>
      </c>
      <c r="P3761">
        <v>0</v>
      </c>
      <c r="Q3761">
        <v>0</v>
      </c>
      <c r="R3761">
        <v>0</v>
      </c>
      <c r="S3761">
        <v>43802.86</v>
      </c>
      <c r="T3761">
        <v>0</v>
      </c>
      <c r="U3761">
        <v>43802.86</v>
      </c>
      <c r="V3761">
        <v>0</v>
      </c>
      <c r="W3761">
        <v>0</v>
      </c>
      <c r="X3761">
        <v>0</v>
      </c>
      <c r="Y3761">
        <v>43802.86</v>
      </c>
      <c r="Z3761">
        <v>0</v>
      </c>
      <c r="AA3761">
        <v>43802.86</v>
      </c>
    </row>
    <row r="3762" spans="1:27" ht="15" customHeight="1" x14ac:dyDescent="0.25">
      <c r="A3762" s="37" t="str">
        <f t="shared" si="174"/>
        <v>LEMFGFIgnore</v>
      </c>
      <c r="B3762" s="37" t="str">
        <f>VLOOKUP(L3762,Mapping!D:F,3,0)</f>
        <v>Ignore</v>
      </c>
      <c r="C3762" s="37" t="str">
        <f>VLOOKUP(L3762,Mapping!D:G,4,0)</f>
        <v>Ignore</v>
      </c>
      <c r="D3762" s="38">
        <f t="shared" si="175"/>
        <v>4.3802859999999997E-3</v>
      </c>
      <c r="E3762" s="38">
        <f t="shared" si="176"/>
        <v>4.3802859999999997E-3</v>
      </c>
      <c r="F3762" s="37" t="str">
        <f>VLOOKUP(L3762,Mapping!D:H,5,0)</f>
        <v>AUM</v>
      </c>
      <c r="G3762" t="s">
        <v>562</v>
      </c>
      <c r="H3762" t="s">
        <v>2719</v>
      </c>
      <c r="I3762" t="s">
        <v>2720</v>
      </c>
      <c r="J3762">
        <v>212000</v>
      </c>
      <c r="K3762" t="s">
        <v>595</v>
      </c>
      <c r="L3762">
        <v>212272</v>
      </c>
      <c r="M3762">
        <v>0</v>
      </c>
      <c r="N3762" t="s">
        <v>615</v>
      </c>
      <c r="O3762" t="s">
        <v>565</v>
      </c>
      <c r="P3762">
        <v>0</v>
      </c>
      <c r="Q3762">
        <v>0</v>
      </c>
      <c r="R3762">
        <v>0</v>
      </c>
      <c r="S3762">
        <v>43802.86</v>
      </c>
      <c r="T3762">
        <v>0</v>
      </c>
      <c r="U3762">
        <v>43802.86</v>
      </c>
      <c r="V3762">
        <v>0</v>
      </c>
      <c r="W3762">
        <v>0</v>
      </c>
      <c r="X3762">
        <v>0</v>
      </c>
      <c r="Y3762">
        <v>43802.86</v>
      </c>
      <c r="Z3762">
        <v>0</v>
      </c>
      <c r="AA3762">
        <v>43802.86</v>
      </c>
    </row>
    <row r="3763" spans="1:27" ht="15" customHeight="1" x14ac:dyDescent="0.25">
      <c r="A3763" s="37" t="str">
        <f t="shared" si="174"/>
        <v>LEMFGFIgnore</v>
      </c>
      <c r="B3763" s="37" t="str">
        <f>VLOOKUP(L3763,Mapping!D:F,3,0)</f>
        <v>Ignore</v>
      </c>
      <c r="C3763" s="37" t="str">
        <f>VLOOKUP(L3763,Mapping!D:G,4,0)</f>
        <v>Ignore</v>
      </c>
      <c r="D3763" s="38">
        <f t="shared" si="175"/>
        <v>3.3254639999999998E-3</v>
      </c>
      <c r="E3763" s="38">
        <f t="shared" si="176"/>
        <v>3.3254639999999998E-3</v>
      </c>
      <c r="F3763" s="37" t="str">
        <f>VLOOKUP(L3763,Mapping!D:H,5,0)</f>
        <v>AUM</v>
      </c>
      <c r="G3763" t="s">
        <v>562</v>
      </c>
      <c r="H3763" t="s">
        <v>2719</v>
      </c>
      <c r="I3763" t="s">
        <v>2720</v>
      </c>
      <c r="J3763">
        <v>212000</v>
      </c>
      <c r="K3763" t="s">
        <v>595</v>
      </c>
      <c r="L3763">
        <v>212427</v>
      </c>
      <c r="M3763">
        <v>0</v>
      </c>
      <c r="N3763" t="s">
        <v>682</v>
      </c>
      <c r="O3763" t="s">
        <v>565</v>
      </c>
      <c r="P3763">
        <v>0</v>
      </c>
      <c r="Q3763">
        <v>0</v>
      </c>
      <c r="R3763">
        <v>0</v>
      </c>
      <c r="S3763">
        <v>33254.639999999999</v>
      </c>
      <c r="T3763">
        <v>0</v>
      </c>
      <c r="U3763">
        <v>33254.639999999999</v>
      </c>
      <c r="V3763">
        <v>0</v>
      </c>
      <c r="W3763">
        <v>0</v>
      </c>
      <c r="X3763">
        <v>0</v>
      </c>
      <c r="Y3763">
        <v>33254.639999999999</v>
      </c>
      <c r="Z3763">
        <v>0</v>
      </c>
      <c r="AA3763">
        <v>33254.639999999999</v>
      </c>
    </row>
    <row r="3764" spans="1:27" ht="15" customHeight="1" x14ac:dyDescent="0.25">
      <c r="A3764" s="37" t="str">
        <f t="shared" si="174"/>
        <v>LEMFGFIgnore</v>
      </c>
      <c r="B3764" s="37" t="str">
        <f>VLOOKUP(L3764,Mapping!D:F,3,0)</f>
        <v>Ignore</v>
      </c>
      <c r="C3764" s="37" t="str">
        <f>VLOOKUP(L3764,Mapping!D:G,4,0)</f>
        <v>Ignore</v>
      </c>
      <c r="D3764" s="38">
        <f t="shared" si="175"/>
        <v>6.398979E-3</v>
      </c>
      <c r="E3764" s="38">
        <f t="shared" si="176"/>
        <v>6.398979E-3</v>
      </c>
      <c r="F3764" s="37" t="str">
        <f>VLOOKUP(L3764,Mapping!D:H,5,0)</f>
        <v>AUM</v>
      </c>
      <c r="G3764" t="s">
        <v>562</v>
      </c>
      <c r="H3764" t="s">
        <v>2719</v>
      </c>
      <c r="I3764" t="s">
        <v>2720</v>
      </c>
      <c r="J3764">
        <v>212000</v>
      </c>
      <c r="K3764" t="s">
        <v>595</v>
      </c>
      <c r="L3764">
        <v>213166</v>
      </c>
      <c r="M3764">
        <v>0</v>
      </c>
      <c r="N3764" t="s">
        <v>616</v>
      </c>
      <c r="O3764" t="s">
        <v>565</v>
      </c>
      <c r="P3764">
        <v>0</v>
      </c>
      <c r="Q3764">
        <v>0</v>
      </c>
      <c r="R3764">
        <v>0</v>
      </c>
      <c r="S3764">
        <v>63989.79</v>
      </c>
      <c r="T3764">
        <v>0</v>
      </c>
      <c r="U3764">
        <v>63989.79</v>
      </c>
      <c r="V3764">
        <v>0</v>
      </c>
      <c r="W3764">
        <v>0</v>
      </c>
      <c r="X3764">
        <v>0</v>
      </c>
      <c r="Y3764">
        <v>63989.79</v>
      </c>
      <c r="Z3764">
        <v>0</v>
      </c>
      <c r="AA3764">
        <v>63989.79</v>
      </c>
    </row>
    <row r="3765" spans="1:27" ht="15" customHeight="1" x14ac:dyDescent="0.25">
      <c r="A3765" s="37" t="str">
        <f t="shared" si="174"/>
        <v>LEMFGFIgnore</v>
      </c>
      <c r="B3765" s="37" t="str">
        <f>VLOOKUP(L3765,Mapping!D:F,3,0)</f>
        <v>Ignore</v>
      </c>
      <c r="C3765" s="37" t="str">
        <f>VLOOKUP(L3765,Mapping!D:G,4,0)</f>
        <v>Ignore</v>
      </c>
      <c r="D3765" s="38">
        <f t="shared" si="175"/>
        <v>1.6276999E-2</v>
      </c>
      <c r="E3765" s="38">
        <f t="shared" si="176"/>
        <v>1.6276999E-2</v>
      </c>
      <c r="F3765" s="37" t="str">
        <f>VLOOKUP(L3765,Mapping!D:H,5,0)</f>
        <v>AUM</v>
      </c>
      <c r="G3765" t="s">
        <v>562</v>
      </c>
      <c r="H3765" t="s">
        <v>2719</v>
      </c>
      <c r="I3765" t="s">
        <v>2720</v>
      </c>
      <c r="J3765">
        <v>212000</v>
      </c>
      <c r="K3765" t="s">
        <v>595</v>
      </c>
      <c r="L3765">
        <v>214100</v>
      </c>
      <c r="M3765">
        <v>0</v>
      </c>
      <c r="N3765" t="s">
        <v>858</v>
      </c>
      <c r="O3765" t="s">
        <v>565</v>
      </c>
      <c r="P3765">
        <v>0</v>
      </c>
      <c r="Q3765">
        <v>0</v>
      </c>
      <c r="R3765">
        <v>0</v>
      </c>
      <c r="S3765">
        <v>162769.99</v>
      </c>
      <c r="T3765">
        <v>0</v>
      </c>
      <c r="U3765">
        <v>162769.99</v>
      </c>
      <c r="V3765">
        <v>0</v>
      </c>
      <c r="W3765">
        <v>0</v>
      </c>
      <c r="X3765">
        <v>0</v>
      </c>
      <c r="Y3765">
        <v>162769.99</v>
      </c>
      <c r="Z3765">
        <v>0</v>
      </c>
      <c r="AA3765">
        <v>162769.99</v>
      </c>
    </row>
    <row r="3766" spans="1:27" ht="15" customHeight="1" x14ac:dyDescent="0.25">
      <c r="A3766" s="37" t="str">
        <f t="shared" si="174"/>
        <v>LEMFGFIgnore</v>
      </c>
      <c r="B3766" s="37" t="str">
        <f>VLOOKUP(L3766,Mapping!D:F,3,0)</f>
        <v>Ignore</v>
      </c>
      <c r="C3766" s="37" t="str">
        <f>VLOOKUP(L3766,Mapping!D:G,4,0)</f>
        <v>Ignore</v>
      </c>
      <c r="D3766" s="38">
        <f t="shared" si="175"/>
        <v>4.3802739E-2</v>
      </c>
      <c r="E3766" s="38">
        <f t="shared" si="176"/>
        <v>4.3802739E-2</v>
      </c>
      <c r="F3766" s="37" t="str">
        <f>VLOOKUP(L3766,Mapping!D:H,5,0)</f>
        <v>AUM</v>
      </c>
      <c r="G3766" t="s">
        <v>562</v>
      </c>
      <c r="H3766" t="s">
        <v>2719</v>
      </c>
      <c r="I3766" t="s">
        <v>2720</v>
      </c>
      <c r="J3766">
        <v>213000</v>
      </c>
      <c r="K3766" t="s">
        <v>617</v>
      </c>
      <c r="L3766">
        <v>213500</v>
      </c>
      <c r="M3766">
        <v>0</v>
      </c>
      <c r="N3766" t="s">
        <v>618</v>
      </c>
      <c r="O3766" t="s">
        <v>565</v>
      </c>
      <c r="P3766">
        <v>0</v>
      </c>
      <c r="Q3766">
        <v>0</v>
      </c>
      <c r="R3766">
        <v>0</v>
      </c>
      <c r="S3766">
        <v>438027.39</v>
      </c>
      <c r="T3766">
        <v>0</v>
      </c>
      <c r="U3766">
        <v>438027.39</v>
      </c>
      <c r="V3766">
        <v>0</v>
      </c>
      <c r="W3766">
        <v>0</v>
      </c>
      <c r="X3766">
        <v>0</v>
      </c>
      <c r="Y3766">
        <v>438027.39</v>
      </c>
      <c r="Z3766">
        <v>0</v>
      </c>
      <c r="AA3766">
        <v>438027.39</v>
      </c>
    </row>
    <row r="3767" spans="1:27" ht="15" customHeight="1" x14ac:dyDescent="0.25">
      <c r="A3767" s="37" t="str">
        <f t="shared" si="174"/>
        <v>LEMFGFIgnore</v>
      </c>
      <c r="B3767" s="37" t="str">
        <f>VLOOKUP(L3767,Mapping!D:F,3,0)</f>
        <v>Ignore</v>
      </c>
      <c r="C3767" s="37" t="str">
        <f>VLOOKUP(L3767,Mapping!D:G,4,0)</f>
        <v>Ignore</v>
      </c>
      <c r="D3767" s="38">
        <f t="shared" si="175"/>
        <v>1.7872612999999999E-2</v>
      </c>
      <c r="E3767" s="38">
        <f t="shared" si="176"/>
        <v>1.7872612999999999E-2</v>
      </c>
      <c r="F3767" s="37" t="str">
        <f>VLOOKUP(L3767,Mapping!D:H,5,0)</f>
        <v>AUM</v>
      </c>
      <c r="G3767" t="s">
        <v>562</v>
      </c>
      <c r="H3767" t="s">
        <v>2719</v>
      </c>
      <c r="I3767" t="s">
        <v>2720</v>
      </c>
      <c r="J3767">
        <v>220000</v>
      </c>
      <c r="K3767" t="s">
        <v>619</v>
      </c>
      <c r="L3767">
        <v>210125</v>
      </c>
      <c r="M3767">
        <v>0</v>
      </c>
      <c r="N3767" t="s">
        <v>1283</v>
      </c>
      <c r="O3767" t="s">
        <v>565</v>
      </c>
      <c r="P3767">
        <v>0</v>
      </c>
      <c r="Q3767">
        <v>0</v>
      </c>
      <c r="R3767">
        <v>0</v>
      </c>
      <c r="S3767">
        <v>178726.13</v>
      </c>
      <c r="T3767">
        <v>0</v>
      </c>
      <c r="U3767">
        <v>178726.13</v>
      </c>
      <c r="V3767">
        <v>0</v>
      </c>
      <c r="W3767">
        <v>0</v>
      </c>
      <c r="X3767">
        <v>0</v>
      </c>
      <c r="Y3767">
        <v>178726.13</v>
      </c>
      <c r="Z3767">
        <v>0</v>
      </c>
      <c r="AA3767">
        <v>178726.13</v>
      </c>
    </row>
    <row r="3768" spans="1:27" ht="15" customHeight="1" x14ac:dyDescent="0.25">
      <c r="A3768" s="37" t="str">
        <f t="shared" si="174"/>
        <v>LEMFGF1.2</v>
      </c>
      <c r="B3768" s="37">
        <f>VLOOKUP(L3768,Mapping!D:F,3,0)</f>
        <v>1.2</v>
      </c>
      <c r="C3768" s="37" t="str">
        <f>VLOOKUP(L3768,Mapping!D:G,4,0)</f>
        <v>Ignore</v>
      </c>
      <c r="D3768" s="38">
        <f t="shared" si="175"/>
        <v>893.13053122500003</v>
      </c>
      <c r="E3768" s="38">
        <f t="shared" si="176"/>
        <v>893.13053122500003</v>
      </c>
      <c r="F3768" s="37">
        <f>VLOOKUP(L3768,Mapping!D:H,5,0)</f>
        <v>0</v>
      </c>
      <c r="G3768" t="s">
        <v>562</v>
      </c>
      <c r="H3768" t="s">
        <v>2719</v>
      </c>
      <c r="I3768" t="s">
        <v>2720</v>
      </c>
      <c r="J3768">
        <v>301000</v>
      </c>
      <c r="K3768" t="s">
        <v>624</v>
      </c>
      <c r="L3768">
        <v>310000</v>
      </c>
      <c r="M3768">
        <v>0</v>
      </c>
      <c r="N3768" t="s">
        <v>625</v>
      </c>
      <c r="O3768" t="s">
        <v>565</v>
      </c>
      <c r="P3768">
        <v>0</v>
      </c>
      <c r="Q3768">
        <v>0</v>
      </c>
      <c r="R3768">
        <v>0</v>
      </c>
      <c r="S3768">
        <v>8931305312.25</v>
      </c>
      <c r="T3768">
        <v>0</v>
      </c>
      <c r="U3768">
        <v>8931305312.25</v>
      </c>
      <c r="V3768">
        <v>0</v>
      </c>
      <c r="W3768">
        <v>0</v>
      </c>
      <c r="X3768">
        <v>0</v>
      </c>
      <c r="Y3768">
        <v>8931305312.25</v>
      </c>
      <c r="Z3768">
        <v>0</v>
      </c>
      <c r="AA3768">
        <v>8931305312.25</v>
      </c>
    </row>
    <row r="3769" spans="1:27" ht="15" customHeight="1" x14ac:dyDescent="0.25">
      <c r="A3769" s="37" t="str">
        <f t="shared" si="174"/>
        <v>LEMFGFIgnore</v>
      </c>
      <c r="B3769" s="37" t="str">
        <f>VLOOKUP(L3769,Mapping!D:F,3,0)</f>
        <v>Ignore</v>
      </c>
      <c r="C3769" s="37" t="str">
        <f>VLOOKUP(L3769,Mapping!D:G,4,0)</f>
        <v>Ignore</v>
      </c>
      <c r="D3769" s="38">
        <f t="shared" si="175"/>
        <v>2.8826883100000003</v>
      </c>
      <c r="E3769" s="38">
        <f t="shared" si="176"/>
        <v>2.8826883100000003</v>
      </c>
      <c r="F3769" s="37">
        <f>VLOOKUP(L3769,Mapping!D:H,5,0)</f>
        <v>0</v>
      </c>
      <c r="G3769" t="s">
        <v>562</v>
      </c>
      <c r="H3769" t="s">
        <v>2719</v>
      </c>
      <c r="I3769" t="s">
        <v>2720</v>
      </c>
      <c r="J3769">
        <v>303000</v>
      </c>
      <c r="K3769" t="s">
        <v>626</v>
      </c>
      <c r="L3769">
        <v>303201</v>
      </c>
      <c r="M3769">
        <v>0</v>
      </c>
      <c r="N3769" t="s">
        <v>627</v>
      </c>
      <c r="O3769" t="s">
        <v>565</v>
      </c>
      <c r="P3769">
        <v>0</v>
      </c>
      <c r="Q3769">
        <v>0</v>
      </c>
      <c r="R3769">
        <v>0</v>
      </c>
      <c r="S3769">
        <v>28826883.100000001</v>
      </c>
      <c r="T3769">
        <v>0</v>
      </c>
      <c r="U3769">
        <v>28826883.100000001</v>
      </c>
      <c r="V3769">
        <v>0</v>
      </c>
      <c r="W3769">
        <v>0</v>
      </c>
      <c r="X3769">
        <v>0</v>
      </c>
      <c r="Y3769">
        <v>28826883.100000001</v>
      </c>
      <c r="Z3769">
        <v>0</v>
      </c>
      <c r="AA3769">
        <v>28826883.100000001</v>
      </c>
    </row>
    <row r="3770" spans="1:27" ht="15" customHeight="1" x14ac:dyDescent="0.25">
      <c r="A3770" s="37" t="str">
        <f t="shared" si="174"/>
        <v>LEMFGFIgnore</v>
      </c>
      <c r="B3770" s="37" t="str">
        <f>VLOOKUP(L3770,Mapping!D:F,3,0)</f>
        <v>Ignore</v>
      </c>
      <c r="C3770" s="37" t="str">
        <f>VLOOKUP(L3770,Mapping!D:G,4,0)</f>
        <v>Ignore</v>
      </c>
      <c r="D3770" s="38">
        <f t="shared" si="175"/>
        <v>-3.7131865999999999E-2</v>
      </c>
      <c r="E3770" s="38">
        <f t="shared" si="176"/>
        <v>-3.7131865999999999E-2</v>
      </c>
      <c r="F3770" s="37">
        <f>VLOOKUP(L3770,Mapping!D:H,5,0)</f>
        <v>0</v>
      </c>
      <c r="G3770" t="s">
        <v>562</v>
      </c>
      <c r="H3770" t="s">
        <v>2719</v>
      </c>
      <c r="I3770" t="s">
        <v>2720</v>
      </c>
      <c r="J3770">
        <v>303000</v>
      </c>
      <c r="K3770" t="s">
        <v>626</v>
      </c>
      <c r="L3770">
        <v>303202</v>
      </c>
      <c r="M3770">
        <v>0</v>
      </c>
      <c r="N3770" t="s">
        <v>628</v>
      </c>
      <c r="O3770" t="s">
        <v>565</v>
      </c>
      <c r="P3770">
        <v>0</v>
      </c>
      <c r="Q3770">
        <v>0</v>
      </c>
      <c r="R3770">
        <v>-371318.66</v>
      </c>
      <c r="S3770">
        <v>0</v>
      </c>
      <c r="T3770">
        <v>-371318.66</v>
      </c>
      <c r="U3770">
        <v>0</v>
      </c>
      <c r="V3770">
        <v>0</v>
      </c>
      <c r="W3770">
        <v>0</v>
      </c>
      <c r="X3770">
        <v>-371318.66</v>
      </c>
      <c r="Y3770">
        <v>0</v>
      </c>
      <c r="Z3770">
        <v>-371318.66</v>
      </c>
      <c r="AA3770">
        <v>0</v>
      </c>
    </row>
    <row r="3771" spans="1:27" ht="15" customHeight="1" x14ac:dyDescent="0.25">
      <c r="A3771" s="37" t="str">
        <f t="shared" si="174"/>
        <v>LEMFGFIgnore</v>
      </c>
      <c r="B3771" s="37" t="str">
        <f>VLOOKUP(L3771,Mapping!D:F,3,0)</f>
        <v>Ignore</v>
      </c>
      <c r="C3771" s="37" t="str">
        <f>VLOOKUP(L3771,Mapping!D:G,4,0)</f>
        <v>Ignore</v>
      </c>
      <c r="D3771" s="38">
        <f t="shared" si="175"/>
        <v>2.6048052519999998</v>
      </c>
      <c r="E3771" s="38">
        <f t="shared" si="176"/>
        <v>2.6048052519999998</v>
      </c>
      <c r="F3771" s="37">
        <f>VLOOKUP(L3771,Mapping!D:H,5,0)</f>
        <v>0</v>
      </c>
      <c r="G3771" t="s">
        <v>562</v>
      </c>
      <c r="H3771" t="s">
        <v>2719</v>
      </c>
      <c r="I3771" t="s">
        <v>2720</v>
      </c>
      <c r="J3771">
        <v>303000</v>
      </c>
      <c r="K3771" t="s">
        <v>626</v>
      </c>
      <c r="L3771">
        <v>303245</v>
      </c>
      <c r="M3771">
        <v>0</v>
      </c>
      <c r="N3771" t="s">
        <v>629</v>
      </c>
      <c r="O3771" t="s">
        <v>565</v>
      </c>
      <c r="P3771">
        <v>0</v>
      </c>
      <c r="Q3771">
        <v>0</v>
      </c>
      <c r="R3771">
        <v>0</v>
      </c>
      <c r="S3771">
        <v>26048052.52</v>
      </c>
      <c r="T3771">
        <v>0</v>
      </c>
      <c r="U3771">
        <v>26048052.52</v>
      </c>
      <c r="V3771">
        <v>0</v>
      </c>
      <c r="W3771">
        <v>0</v>
      </c>
      <c r="X3771">
        <v>0</v>
      </c>
      <c r="Y3771">
        <v>26048052.52</v>
      </c>
      <c r="Z3771">
        <v>0</v>
      </c>
      <c r="AA3771">
        <v>26048052.52</v>
      </c>
    </row>
    <row r="3772" spans="1:27" ht="15" customHeight="1" x14ac:dyDescent="0.25">
      <c r="A3772" s="37" t="str">
        <f t="shared" si="174"/>
        <v>LEMFGFIgnore</v>
      </c>
      <c r="B3772" s="37" t="str">
        <f>VLOOKUP(L3772,Mapping!D:F,3,0)</f>
        <v>Ignore</v>
      </c>
      <c r="C3772" s="37" t="str">
        <f>VLOOKUP(L3772,Mapping!D:G,4,0)</f>
        <v>Ignore</v>
      </c>
      <c r="D3772" s="38">
        <f t="shared" si="175"/>
        <v>-1.9377889999999999E-3</v>
      </c>
      <c r="E3772" s="38">
        <f t="shared" si="176"/>
        <v>-1.9377889999999999E-3</v>
      </c>
      <c r="F3772" s="37">
        <f>VLOOKUP(L3772,Mapping!D:H,5,0)</f>
        <v>0</v>
      </c>
      <c r="G3772" t="s">
        <v>562</v>
      </c>
      <c r="H3772" t="s">
        <v>2719</v>
      </c>
      <c r="I3772" t="s">
        <v>2720</v>
      </c>
      <c r="J3772">
        <v>303000</v>
      </c>
      <c r="K3772" t="s">
        <v>626</v>
      </c>
      <c r="L3772">
        <v>303246</v>
      </c>
      <c r="M3772">
        <v>0</v>
      </c>
      <c r="N3772" t="s">
        <v>630</v>
      </c>
      <c r="O3772" t="s">
        <v>565</v>
      </c>
      <c r="P3772">
        <v>0</v>
      </c>
      <c r="Q3772">
        <v>0</v>
      </c>
      <c r="R3772">
        <v>-19377.89</v>
      </c>
      <c r="S3772">
        <v>0</v>
      </c>
      <c r="T3772">
        <v>-19377.89</v>
      </c>
      <c r="U3772">
        <v>0</v>
      </c>
      <c r="V3772">
        <v>0</v>
      </c>
      <c r="W3772">
        <v>0</v>
      </c>
      <c r="X3772">
        <v>-19377.89</v>
      </c>
      <c r="Y3772">
        <v>0</v>
      </c>
      <c r="Z3772">
        <v>-19377.89</v>
      </c>
      <c r="AA3772">
        <v>0</v>
      </c>
    </row>
    <row r="3773" spans="1:27" ht="15" customHeight="1" x14ac:dyDescent="0.25">
      <c r="A3773" s="37" t="str">
        <f t="shared" si="174"/>
        <v>LEMFGF5.3</v>
      </c>
      <c r="B3773" s="37">
        <f>VLOOKUP(L3773,Mapping!D:F,3,0)</f>
        <v>5.3</v>
      </c>
      <c r="C3773" s="37" t="str">
        <f>VLOOKUP(L3773,Mapping!D:G,4,0)</f>
        <v>Ignore</v>
      </c>
      <c r="D3773" s="38">
        <f t="shared" si="175"/>
        <v>13.806105261000001</v>
      </c>
      <c r="E3773" s="38">
        <f t="shared" si="176"/>
        <v>13.806105261000001</v>
      </c>
      <c r="F3773" s="37">
        <f>VLOOKUP(L3773,Mapping!D:H,5,0)</f>
        <v>0</v>
      </c>
      <c r="G3773" t="s">
        <v>562</v>
      </c>
      <c r="H3773" t="s">
        <v>2719</v>
      </c>
      <c r="I3773" t="s">
        <v>2720</v>
      </c>
      <c r="J3773">
        <v>410000</v>
      </c>
      <c r="K3773" t="s">
        <v>637</v>
      </c>
      <c r="L3773">
        <v>411100</v>
      </c>
      <c r="M3773">
        <v>0</v>
      </c>
      <c r="N3773" t="s">
        <v>694</v>
      </c>
      <c r="O3773" t="s">
        <v>565</v>
      </c>
      <c r="P3773">
        <v>0</v>
      </c>
      <c r="Q3773">
        <v>0</v>
      </c>
      <c r="R3773">
        <v>0</v>
      </c>
      <c r="S3773">
        <v>138061052.61000001</v>
      </c>
      <c r="T3773">
        <v>0</v>
      </c>
      <c r="U3773">
        <v>138061052.61000001</v>
      </c>
      <c r="V3773">
        <v>0</v>
      </c>
      <c r="W3773">
        <v>0</v>
      </c>
      <c r="X3773">
        <v>0</v>
      </c>
      <c r="Y3773">
        <v>138061052.61000001</v>
      </c>
      <c r="Z3773">
        <v>0</v>
      </c>
      <c r="AA3773">
        <v>138061052.61000001</v>
      </c>
    </row>
    <row r="3774" spans="1:27" ht="15" customHeight="1" x14ac:dyDescent="0.25">
      <c r="A3774" s="37" t="str">
        <f t="shared" si="174"/>
        <v>LEMFGFIgnore</v>
      </c>
      <c r="B3774" s="37" t="str">
        <f>VLOOKUP(L3774,Mapping!D:F,3,0)</f>
        <v>Ignore</v>
      </c>
      <c r="C3774" s="37" t="str">
        <f>VLOOKUP(L3774,Mapping!D:G,4,0)</f>
        <v>Ignore</v>
      </c>
      <c r="D3774" s="38">
        <f t="shared" si="175"/>
        <v>-128.68343378599999</v>
      </c>
      <c r="E3774" s="38">
        <f t="shared" si="176"/>
        <v>-128.68343378599999</v>
      </c>
      <c r="F3774" s="37">
        <f>VLOOKUP(L3774,Mapping!D:H,5,0)</f>
        <v>0</v>
      </c>
      <c r="G3774" t="s">
        <v>562</v>
      </c>
      <c r="H3774" t="s">
        <v>2719</v>
      </c>
      <c r="I3774" t="s">
        <v>2720</v>
      </c>
      <c r="J3774">
        <v>430000</v>
      </c>
      <c r="K3774" t="s">
        <v>643</v>
      </c>
      <c r="L3774">
        <v>431100</v>
      </c>
      <c r="M3774">
        <v>0</v>
      </c>
      <c r="N3774" t="s">
        <v>727</v>
      </c>
      <c r="O3774" t="s">
        <v>565</v>
      </c>
      <c r="P3774">
        <v>0</v>
      </c>
      <c r="Q3774">
        <v>0</v>
      </c>
      <c r="R3774">
        <v>-1286834337.8599999</v>
      </c>
      <c r="S3774">
        <v>0</v>
      </c>
      <c r="T3774">
        <v>-1286834337.8599999</v>
      </c>
      <c r="U3774">
        <v>0</v>
      </c>
      <c r="V3774">
        <v>0</v>
      </c>
      <c r="W3774">
        <v>0</v>
      </c>
      <c r="X3774">
        <v>-1286834337.8599999</v>
      </c>
      <c r="Y3774">
        <v>0</v>
      </c>
      <c r="Z3774">
        <v>-1286834337.8599999</v>
      </c>
      <c r="AA3774">
        <v>0</v>
      </c>
    </row>
    <row r="3775" spans="1:27" ht="15" customHeight="1" x14ac:dyDescent="0.25">
      <c r="A3775" s="37" t="str">
        <f t="shared" si="174"/>
        <v>LEMFGF5.1</v>
      </c>
      <c r="B3775" s="37">
        <f>VLOOKUP(L3775,Mapping!D:F,3,0)</f>
        <v>5.0999999999999996</v>
      </c>
      <c r="C3775" s="37" t="str">
        <f>VLOOKUP(L3775,Mapping!D:G,4,0)</f>
        <v>Ignore</v>
      </c>
      <c r="D3775" s="38">
        <f t="shared" si="175"/>
        <v>1.6476241650000001</v>
      </c>
      <c r="E3775" s="38">
        <f t="shared" si="176"/>
        <v>1.6476241650000001</v>
      </c>
      <c r="F3775" s="37">
        <f>VLOOKUP(L3775,Mapping!D:H,5,0)</f>
        <v>0</v>
      </c>
      <c r="G3775" t="s">
        <v>562</v>
      </c>
      <c r="H3775" t="s">
        <v>2719</v>
      </c>
      <c r="I3775" t="s">
        <v>2720</v>
      </c>
      <c r="J3775">
        <v>450000</v>
      </c>
      <c r="K3775" t="s">
        <v>647</v>
      </c>
      <c r="L3775">
        <v>451100</v>
      </c>
      <c r="M3775">
        <v>0</v>
      </c>
      <c r="N3775" t="s">
        <v>695</v>
      </c>
      <c r="O3775" t="s">
        <v>565</v>
      </c>
      <c r="P3775">
        <v>0</v>
      </c>
      <c r="Q3775">
        <v>0</v>
      </c>
      <c r="R3775">
        <v>0</v>
      </c>
      <c r="S3775">
        <v>16476241.65</v>
      </c>
      <c r="T3775">
        <v>0</v>
      </c>
      <c r="U3775">
        <v>16476241.65</v>
      </c>
      <c r="V3775">
        <v>0</v>
      </c>
      <c r="W3775">
        <v>0</v>
      </c>
      <c r="X3775">
        <v>0</v>
      </c>
      <c r="Y3775">
        <v>16476241.65</v>
      </c>
      <c r="Z3775">
        <v>0</v>
      </c>
      <c r="AA3775">
        <v>16476241.65</v>
      </c>
    </row>
    <row r="3776" spans="1:27" ht="15" customHeight="1" x14ac:dyDescent="0.25">
      <c r="A3776" s="37" t="str">
        <f t="shared" si="174"/>
        <v>LEMFGF5.2</v>
      </c>
      <c r="B3776" s="37">
        <f>VLOOKUP(L3776,Mapping!D:F,3,0)</f>
        <v>5.2</v>
      </c>
      <c r="C3776" s="37" t="str">
        <f>VLOOKUP(L3776,Mapping!D:G,4,0)</f>
        <v>Ignore</v>
      </c>
      <c r="D3776" s="38">
        <f t="shared" si="175"/>
        <v>3.5559394000000001E-2</v>
      </c>
      <c r="E3776" s="38">
        <f t="shared" si="176"/>
        <v>3.5559394000000001E-2</v>
      </c>
      <c r="F3776" s="37">
        <f>VLOOKUP(L3776,Mapping!D:H,5,0)</f>
        <v>0</v>
      </c>
      <c r="G3776" t="s">
        <v>562</v>
      </c>
      <c r="H3776" t="s">
        <v>2719</v>
      </c>
      <c r="I3776" t="s">
        <v>2720</v>
      </c>
      <c r="J3776">
        <v>450000</v>
      </c>
      <c r="K3776" t="s">
        <v>647</v>
      </c>
      <c r="L3776">
        <v>452111</v>
      </c>
      <c r="M3776">
        <v>0</v>
      </c>
      <c r="N3776" t="s">
        <v>649</v>
      </c>
      <c r="O3776" t="s">
        <v>565</v>
      </c>
      <c r="P3776">
        <v>0</v>
      </c>
      <c r="Q3776">
        <v>0</v>
      </c>
      <c r="R3776">
        <v>0</v>
      </c>
      <c r="S3776">
        <v>355593.94</v>
      </c>
      <c r="T3776">
        <v>0</v>
      </c>
      <c r="U3776">
        <v>355593.94</v>
      </c>
      <c r="V3776">
        <v>0</v>
      </c>
      <c r="W3776">
        <v>0</v>
      </c>
      <c r="X3776">
        <v>0</v>
      </c>
      <c r="Y3776">
        <v>355593.94</v>
      </c>
      <c r="Z3776">
        <v>0</v>
      </c>
      <c r="AA3776">
        <v>355593.94</v>
      </c>
    </row>
    <row r="3777" spans="1:27" ht="15" customHeight="1" x14ac:dyDescent="0.25">
      <c r="A3777" s="37" t="str">
        <f t="shared" si="174"/>
        <v>LEMFGF5.2</v>
      </c>
      <c r="B3777" s="37">
        <f>VLOOKUP(L3777,Mapping!D:F,3,0)</f>
        <v>5.2</v>
      </c>
      <c r="C3777" s="37" t="str">
        <f>VLOOKUP(L3777,Mapping!D:G,4,0)</f>
        <v>Ignore</v>
      </c>
      <c r="D3777" s="38">
        <f t="shared" si="175"/>
        <v>4.361385308</v>
      </c>
      <c r="E3777" s="38">
        <f t="shared" si="176"/>
        <v>4.4886243380000002</v>
      </c>
      <c r="F3777" s="37">
        <f>VLOOKUP(L3777,Mapping!D:H,5,0)</f>
        <v>0</v>
      </c>
      <c r="G3777" t="s">
        <v>562</v>
      </c>
      <c r="H3777" t="s">
        <v>2719</v>
      </c>
      <c r="I3777" t="s">
        <v>2720</v>
      </c>
      <c r="J3777">
        <v>450000</v>
      </c>
      <c r="K3777" t="s">
        <v>647</v>
      </c>
      <c r="L3777">
        <v>452247</v>
      </c>
      <c r="M3777">
        <v>0</v>
      </c>
      <c r="N3777" t="s">
        <v>655</v>
      </c>
      <c r="O3777" t="s">
        <v>565</v>
      </c>
      <c r="P3777">
        <v>0</v>
      </c>
      <c r="Q3777">
        <v>1272390.3</v>
      </c>
      <c r="R3777">
        <v>0</v>
      </c>
      <c r="S3777">
        <v>43613853.079999998</v>
      </c>
      <c r="T3777">
        <v>0</v>
      </c>
      <c r="U3777">
        <v>44886243.380000003</v>
      </c>
      <c r="V3777">
        <v>0</v>
      </c>
      <c r="W3777">
        <v>1272390.3</v>
      </c>
      <c r="X3777">
        <v>0</v>
      </c>
      <c r="Y3777">
        <v>43613853.079999998</v>
      </c>
      <c r="Z3777">
        <v>0</v>
      </c>
      <c r="AA3777">
        <v>44886243.380000003</v>
      </c>
    </row>
    <row r="3778" spans="1:27" ht="15" customHeight="1" x14ac:dyDescent="0.25">
      <c r="A3778" s="37" t="str">
        <f t="shared" si="174"/>
        <v>LEMFGF5.5</v>
      </c>
      <c r="B3778" s="37">
        <f>VLOOKUP(L3778,Mapping!D:F,3,0)</f>
        <v>5.5</v>
      </c>
      <c r="C3778" s="37" t="str">
        <f>VLOOKUP(L3778,Mapping!D:G,4,0)</f>
        <v>Ignore</v>
      </c>
      <c r="D3778" s="38">
        <f t="shared" si="175"/>
        <v>0.15698647199999999</v>
      </c>
      <c r="E3778" s="38">
        <f t="shared" si="176"/>
        <v>0.15698647199999999</v>
      </c>
      <c r="F3778" s="37">
        <f>VLOOKUP(L3778,Mapping!D:H,5,0)</f>
        <v>0</v>
      </c>
      <c r="G3778" t="s">
        <v>562</v>
      </c>
      <c r="H3778" t="s">
        <v>2719</v>
      </c>
      <c r="I3778" t="s">
        <v>2720</v>
      </c>
      <c r="J3778">
        <v>460000</v>
      </c>
      <c r="K3778" t="s">
        <v>656</v>
      </c>
      <c r="L3778">
        <v>455103</v>
      </c>
      <c r="M3778">
        <v>0</v>
      </c>
      <c r="N3778" t="s">
        <v>658</v>
      </c>
      <c r="O3778" t="s">
        <v>565</v>
      </c>
      <c r="P3778">
        <v>0</v>
      </c>
      <c r="Q3778">
        <v>0</v>
      </c>
      <c r="R3778">
        <v>0</v>
      </c>
      <c r="S3778">
        <v>1569864.72</v>
      </c>
      <c r="T3778">
        <v>0</v>
      </c>
      <c r="U3778">
        <v>1569864.72</v>
      </c>
      <c r="V3778">
        <v>0</v>
      </c>
      <c r="W3778">
        <v>0</v>
      </c>
      <c r="X3778">
        <v>0</v>
      </c>
      <c r="Y3778">
        <v>1569864.72</v>
      </c>
      <c r="Z3778">
        <v>0</v>
      </c>
      <c r="AA3778">
        <v>1569864.72</v>
      </c>
    </row>
    <row r="3779" spans="1:27" ht="15" customHeight="1" x14ac:dyDescent="0.25">
      <c r="A3779" s="37" t="str">
        <f t="shared" si="174"/>
        <v>LEMFGF5.5</v>
      </c>
      <c r="B3779" s="37">
        <f>VLOOKUP(L3779,Mapping!D:F,3,0)</f>
        <v>5.5</v>
      </c>
      <c r="C3779" s="37" t="str">
        <f>VLOOKUP(L3779,Mapping!D:G,4,0)</f>
        <v>Ignore</v>
      </c>
      <c r="D3779" s="38">
        <f t="shared" si="175"/>
        <v>-8.1533100000000009E-4</v>
      </c>
      <c r="E3779" s="38">
        <f t="shared" si="176"/>
        <v>-8.1533100000000009E-4</v>
      </c>
      <c r="F3779" s="37">
        <f>VLOOKUP(L3779,Mapping!D:H,5,0)</f>
        <v>0</v>
      </c>
      <c r="G3779" t="s">
        <v>562</v>
      </c>
      <c r="H3779" t="s">
        <v>2719</v>
      </c>
      <c r="I3779" t="s">
        <v>2720</v>
      </c>
      <c r="J3779">
        <v>460000</v>
      </c>
      <c r="K3779" t="s">
        <v>656</v>
      </c>
      <c r="L3779">
        <v>460000</v>
      </c>
      <c r="M3779">
        <v>0</v>
      </c>
      <c r="N3779" t="s">
        <v>706</v>
      </c>
      <c r="O3779" t="s">
        <v>565</v>
      </c>
      <c r="P3779">
        <v>0</v>
      </c>
      <c r="Q3779">
        <v>0</v>
      </c>
      <c r="R3779">
        <v>-8153.31</v>
      </c>
      <c r="S3779">
        <v>0</v>
      </c>
      <c r="T3779">
        <v>-8153.31</v>
      </c>
      <c r="U3779">
        <v>0</v>
      </c>
      <c r="V3779">
        <v>0</v>
      </c>
      <c r="W3779">
        <v>0</v>
      </c>
      <c r="X3779">
        <v>-8153.31</v>
      </c>
      <c r="Y3779">
        <v>0</v>
      </c>
      <c r="Z3779">
        <v>-8153.31</v>
      </c>
      <c r="AA3779">
        <v>0</v>
      </c>
    </row>
    <row r="3780" spans="1:27" ht="15" customHeight="1" x14ac:dyDescent="0.25">
      <c r="A3780" s="37" t="str">
        <f t="shared" ref="A3780:A3843" si="177">H3780&amp;B3780</f>
        <v>LEMFGF5.5</v>
      </c>
      <c r="B3780" s="37">
        <f>VLOOKUP(L3780,Mapping!D:F,3,0)</f>
        <v>5.5</v>
      </c>
      <c r="C3780" s="37" t="str">
        <f>VLOOKUP(L3780,Mapping!D:G,4,0)</f>
        <v>Ignore</v>
      </c>
      <c r="D3780" s="38">
        <f t="shared" ref="D3780:D3843" si="178">(X3780+Y3780)/10000000</f>
        <v>4.6194524000000001E-2</v>
      </c>
      <c r="E3780" s="38">
        <f t="shared" ref="E3780:E3843" si="179">(Z3780+AA3780)/10000000</f>
        <v>4.6194524000000001E-2</v>
      </c>
      <c r="F3780" s="37">
        <f>VLOOKUP(L3780,Mapping!D:H,5,0)</f>
        <v>0</v>
      </c>
      <c r="G3780" t="s">
        <v>562</v>
      </c>
      <c r="H3780" t="s">
        <v>2719</v>
      </c>
      <c r="I3780" t="s">
        <v>2720</v>
      </c>
      <c r="J3780">
        <v>460000</v>
      </c>
      <c r="K3780" t="s">
        <v>656</v>
      </c>
      <c r="L3780">
        <v>460100</v>
      </c>
      <c r="M3780">
        <v>0</v>
      </c>
      <c r="N3780" t="s">
        <v>729</v>
      </c>
      <c r="O3780" t="s">
        <v>565</v>
      </c>
      <c r="P3780">
        <v>0</v>
      </c>
      <c r="Q3780">
        <v>0</v>
      </c>
      <c r="R3780">
        <v>0</v>
      </c>
      <c r="S3780">
        <v>461945.24</v>
      </c>
      <c r="T3780">
        <v>0</v>
      </c>
      <c r="U3780">
        <v>461945.24</v>
      </c>
      <c r="V3780">
        <v>0</v>
      </c>
      <c r="W3780">
        <v>0</v>
      </c>
      <c r="X3780">
        <v>0</v>
      </c>
      <c r="Y3780">
        <v>461945.24</v>
      </c>
      <c r="Z3780">
        <v>0</v>
      </c>
      <c r="AA3780">
        <v>461945.24</v>
      </c>
    </row>
    <row r="3781" spans="1:27" ht="15" customHeight="1" x14ac:dyDescent="0.25">
      <c r="A3781" s="37" t="str">
        <f t="shared" si="177"/>
        <v>LEMFGF5.5</v>
      </c>
      <c r="B3781" s="37">
        <f>VLOOKUP(L3781,Mapping!D:F,3,0)</f>
        <v>5.5</v>
      </c>
      <c r="C3781" s="37" t="str">
        <f>VLOOKUP(L3781,Mapping!D:G,4,0)</f>
        <v>Ignore</v>
      </c>
      <c r="D3781" s="38">
        <f t="shared" si="178"/>
        <v>-4.8996246E-2</v>
      </c>
      <c r="E3781" s="38">
        <f t="shared" si="179"/>
        <v>-4.8996246E-2</v>
      </c>
      <c r="F3781" s="37">
        <f>VLOOKUP(L3781,Mapping!D:H,5,0)</f>
        <v>0</v>
      </c>
      <c r="G3781" t="s">
        <v>562</v>
      </c>
      <c r="H3781" t="s">
        <v>2719</v>
      </c>
      <c r="I3781" t="s">
        <v>2720</v>
      </c>
      <c r="J3781">
        <v>460000</v>
      </c>
      <c r="K3781" t="s">
        <v>656</v>
      </c>
      <c r="L3781">
        <v>460101</v>
      </c>
      <c r="M3781">
        <v>0</v>
      </c>
      <c r="N3781" t="s">
        <v>732</v>
      </c>
      <c r="O3781" t="s">
        <v>565</v>
      </c>
      <c r="P3781">
        <v>0</v>
      </c>
      <c r="Q3781">
        <v>0</v>
      </c>
      <c r="R3781">
        <v>-489962.46</v>
      </c>
      <c r="S3781">
        <v>0</v>
      </c>
      <c r="T3781">
        <v>-489962.46</v>
      </c>
      <c r="U3781">
        <v>0</v>
      </c>
      <c r="V3781">
        <v>0</v>
      </c>
      <c r="W3781">
        <v>0</v>
      </c>
      <c r="X3781">
        <v>-489962.46</v>
      </c>
      <c r="Y3781">
        <v>0</v>
      </c>
      <c r="Z3781">
        <v>-489962.46</v>
      </c>
      <c r="AA3781">
        <v>0</v>
      </c>
    </row>
    <row r="3782" spans="1:27" ht="15" customHeight="1" x14ac:dyDescent="0.25">
      <c r="A3782" s="37" t="str">
        <f t="shared" si="177"/>
        <v>LEMFGF5.5</v>
      </c>
      <c r="B3782" s="37">
        <f>VLOOKUP(L3782,Mapping!D:F,3,0)</f>
        <v>5.5</v>
      </c>
      <c r="C3782" s="37" t="str">
        <f>VLOOKUP(L3782,Mapping!D:G,4,0)</f>
        <v>Ignore</v>
      </c>
      <c r="D3782" s="38">
        <f t="shared" si="178"/>
        <v>-1.2960399999999999E-4</v>
      </c>
      <c r="E3782" s="38">
        <f t="shared" si="179"/>
        <v>-1.2960399999999999E-4</v>
      </c>
      <c r="F3782" s="37">
        <f>VLOOKUP(L3782,Mapping!D:H,5,0)</f>
        <v>0</v>
      </c>
      <c r="G3782" t="s">
        <v>562</v>
      </c>
      <c r="H3782" t="s">
        <v>2719</v>
      </c>
      <c r="I3782" t="s">
        <v>2720</v>
      </c>
      <c r="J3782">
        <v>460000</v>
      </c>
      <c r="K3782" t="s">
        <v>656</v>
      </c>
      <c r="L3782">
        <v>460102</v>
      </c>
      <c r="M3782">
        <v>0</v>
      </c>
      <c r="N3782" t="s">
        <v>733</v>
      </c>
      <c r="O3782" t="s">
        <v>565</v>
      </c>
      <c r="P3782">
        <v>0</v>
      </c>
      <c r="Q3782">
        <v>0</v>
      </c>
      <c r="R3782">
        <v>-1296.04</v>
      </c>
      <c r="S3782">
        <v>0</v>
      </c>
      <c r="T3782">
        <v>-1296.04</v>
      </c>
      <c r="U3782">
        <v>0</v>
      </c>
      <c r="V3782">
        <v>0</v>
      </c>
      <c r="W3782">
        <v>0</v>
      </c>
      <c r="X3782">
        <v>-1296.04</v>
      </c>
      <c r="Y3782">
        <v>0</v>
      </c>
      <c r="Z3782">
        <v>-1296.04</v>
      </c>
      <c r="AA3782">
        <v>0</v>
      </c>
    </row>
    <row r="3783" spans="1:27" ht="15" customHeight="1" x14ac:dyDescent="0.25">
      <c r="A3783" s="37" t="str">
        <f t="shared" si="177"/>
        <v>LEMFGF5.5</v>
      </c>
      <c r="B3783" s="37">
        <f>VLOOKUP(L3783,Mapping!D:F,3,0)</f>
        <v>5.5</v>
      </c>
      <c r="C3783" s="37" t="str">
        <f>VLOOKUP(L3783,Mapping!D:G,4,0)</f>
        <v>Ignore</v>
      </c>
      <c r="D3783" s="38">
        <f t="shared" si="178"/>
        <v>3.0603009999999996E-3</v>
      </c>
      <c r="E3783" s="38">
        <f t="shared" si="179"/>
        <v>3.0603009999999996E-3</v>
      </c>
      <c r="F3783" s="37">
        <f>VLOOKUP(L3783,Mapping!D:H,5,0)</f>
        <v>0</v>
      </c>
      <c r="G3783" t="s">
        <v>562</v>
      </c>
      <c r="H3783" t="s">
        <v>2719</v>
      </c>
      <c r="I3783" t="s">
        <v>2720</v>
      </c>
      <c r="J3783">
        <v>460000</v>
      </c>
      <c r="K3783" t="s">
        <v>656</v>
      </c>
      <c r="L3783">
        <v>460143</v>
      </c>
      <c r="M3783">
        <v>0</v>
      </c>
      <c r="N3783" t="s">
        <v>730</v>
      </c>
      <c r="O3783" t="s">
        <v>565</v>
      </c>
      <c r="P3783">
        <v>0</v>
      </c>
      <c r="Q3783">
        <v>0</v>
      </c>
      <c r="R3783">
        <v>0</v>
      </c>
      <c r="S3783">
        <v>30603.01</v>
      </c>
      <c r="T3783">
        <v>0</v>
      </c>
      <c r="U3783">
        <v>30603.01</v>
      </c>
      <c r="V3783">
        <v>0</v>
      </c>
      <c r="W3783">
        <v>0</v>
      </c>
      <c r="X3783">
        <v>0</v>
      </c>
      <c r="Y3783">
        <v>30603.01</v>
      </c>
      <c r="Z3783">
        <v>0</v>
      </c>
      <c r="AA3783">
        <v>30603.01</v>
      </c>
    </row>
    <row r="3784" spans="1:27" ht="15" customHeight="1" x14ac:dyDescent="0.25">
      <c r="A3784" s="37" t="str">
        <f t="shared" si="177"/>
        <v>LEMFGF5.5</v>
      </c>
      <c r="B3784" s="37">
        <f>VLOOKUP(L3784,Mapping!D:F,3,0)</f>
        <v>5.5</v>
      </c>
      <c r="C3784" s="37" t="str">
        <f>VLOOKUP(L3784,Mapping!D:G,4,0)</f>
        <v>Ignore</v>
      </c>
      <c r="D3784" s="38">
        <f t="shared" si="178"/>
        <v>-1.28975E-4</v>
      </c>
      <c r="E3784" s="38">
        <f t="shared" si="179"/>
        <v>-1.28975E-4</v>
      </c>
      <c r="F3784" s="37">
        <f>VLOOKUP(L3784,Mapping!D:H,5,0)</f>
        <v>0</v>
      </c>
      <c r="G3784" t="s">
        <v>562</v>
      </c>
      <c r="H3784" t="s">
        <v>2719</v>
      </c>
      <c r="I3784" t="s">
        <v>2720</v>
      </c>
      <c r="J3784">
        <v>460000</v>
      </c>
      <c r="K3784" t="s">
        <v>656</v>
      </c>
      <c r="L3784">
        <v>460144</v>
      </c>
      <c r="M3784">
        <v>0</v>
      </c>
      <c r="N3784" t="s">
        <v>734</v>
      </c>
      <c r="O3784" t="s">
        <v>565</v>
      </c>
      <c r="P3784">
        <v>0</v>
      </c>
      <c r="Q3784">
        <v>0</v>
      </c>
      <c r="R3784">
        <v>-1289.75</v>
      </c>
      <c r="S3784">
        <v>0</v>
      </c>
      <c r="T3784">
        <v>-1289.75</v>
      </c>
      <c r="U3784">
        <v>0</v>
      </c>
      <c r="V3784">
        <v>0</v>
      </c>
      <c r="W3784">
        <v>0</v>
      </c>
      <c r="X3784">
        <v>-1289.75</v>
      </c>
      <c r="Y3784">
        <v>0</v>
      </c>
      <c r="Z3784">
        <v>-1289.75</v>
      </c>
      <c r="AA3784">
        <v>0</v>
      </c>
    </row>
    <row r="3785" spans="1:27" ht="15" customHeight="1" x14ac:dyDescent="0.25">
      <c r="A3785" s="37" t="str">
        <f t="shared" si="177"/>
        <v>LEMFGF5.3</v>
      </c>
      <c r="B3785" s="37">
        <f>VLOOKUP(L3785,Mapping!D:F,3,0)</f>
        <v>5.3</v>
      </c>
      <c r="C3785" s="37" t="str">
        <f>VLOOKUP(L3785,Mapping!D:G,4,0)</f>
        <v>Ignore</v>
      </c>
      <c r="D3785" s="38">
        <f t="shared" si="178"/>
        <v>-11.406997896</v>
      </c>
      <c r="E3785" s="38">
        <f t="shared" si="179"/>
        <v>-11.406997896</v>
      </c>
      <c r="F3785" s="37">
        <f>VLOOKUP(L3785,Mapping!D:H,5,0)</f>
        <v>0</v>
      </c>
      <c r="G3785" t="s">
        <v>562</v>
      </c>
      <c r="H3785" t="s">
        <v>2719</v>
      </c>
      <c r="I3785" t="s">
        <v>2720</v>
      </c>
      <c r="J3785">
        <v>510000</v>
      </c>
      <c r="K3785" t="s">
        <v>659</v>
      </c>
      <c r="L3785">
        <v>511100</v>
      </c>
      <c r="M3785">
        <v>0</v>
      </c>
      <c r="N3785" t="s">
        <v>696</v>
      </c>
      <c r="O3785" t="s">
        <v>565</v>
      </c>
      <c r="P3785">
        <v>0</v>
      </c>
      <c r="Q3785">
        <v>0</v>
      </c>
      <c r="R3785">
        <v>-114069978.95999999</v>
      </c>
      <c r="S3785">
        <v>0</v>
      </c>
      <c r="T3785">
        <v>-114069978.95999999</v>
      </c>
      <c r="U3785">
        <v>0</v>
      </c>
      <c r="V3785">
        <v>0</v>
      </c>
      <c r="W3785">
        <v>0</v>
      </c>
      <c r="X3785">
        <v>-114069978.95999999</v>
      </c>
      <c r="Y3785">
        <v>0</v>
      </c>
      <c r="Z3785">
        <v>-114069978.95999999</v>
      </c>
      <c r="AA3785">
        <v>0</v>
      </c>
    </row>
    <row r="3786" spans="1:27" ht="15" customHeight="1" x14ac:dyDescent="0.25">
      <c r="A3786" s="37" t="str">
        <f t="shared" si="177"/>
        <v>LEMFGF5.3</v>
      </c>
      <c r="B3786" s="37">
        <f>VLOOKUP(L3786,Mapping!D:F,3,0)</f>
        <v>5.3</v>
      </c>
      <c r="C3786" s="37" t="str">
        <f>VLOOKUP(L3786,Mapping!D:G,4,0)</f>
        <v>Ignore</v>
      </c>
      <c r="D3786" s="38">
        <f t="shared" si="178"/>
        <v>-1.2640000000000001E-6</v>
      </c>
      <c r="E3786" s="38">
        <f t="shared" si="179"/>
        <v>-1.2640000000000001E-6</v>
      </c>
      <c r="F3786" s="37">
        <f>VLOOKUP(L3786,Mapping!D:H,5,0)</f>
        <v>0</v>
      </c>
      <c r="G3786" t="s">
        <v>562</v>
      </c>
      <c r="H3786" t="s">
        <v>2719</v>
      </c>
      <c r="I3786" t="s">
        <v>2720</v>
      </c>
      <c r="J3786">
        <v>510000</v>
      </c>
      <c r="K3786" t="s">
        <v>659</v>
      </c>
      <c r="L3786">
        <v>513120</v>
      </c>
      <c r="M3786">
        <v>0</v>
      </c>
      <c r="N3786" t="s">
        <v>829</v>
      </c>
      <c r="O3786" t="s">
        <v>565</v>
      </c>
      <c r="P3786">
        <v>0</v>
      </c>
      <c r="Q3786">
        <v>0</v>
      </c>
      <c r="R3786">
        <v>-12.64</v>
      </c>
      <c r="S3786">
        <v>0</v>
      </c>
      <c r="T3786">
        <v>-12.64</v>
      </c>
      <c r="U3786">
        <v>0</v>
      </c>
      <c r="V3786">
        <v>0</v>
      </c>
      <c r="W3786">
        <v>0</v>
      </c>
      <c r="X3786">
        <v>-12.64</v>
      </c>
      <c r="Y3786">
        <v>0</v>
      </c>
      <c r="Z3786">
        <v>-12.64</v>
      </c>
      <c r="AA3786">
        <v>0</v>
      </c>
    </row>
    <row r="3787" spans="1:27" ht="15" customHeight="1" x14ac:dyDescent="0.25">
      <c r="A3787" s="37" t="str">
        <f t="shared" si="177"/>
        <v>LEMFGFIgnore</v>
      </c>
      <c r="B3787" s="37" t="str">
        <f>VLOOKUP(L3787,Mapping!D:F,3,0)</f>
        <v>Ignore</v>
      </c>
      <c r="C3787" s="37" t="str">
        <f>VLOOKUP(L3787,Mapping!D:G,4,0)</f>
        <v>Mirror</v>
      </c>
      <c r="D3787" s="38">
        <f t="shared" si="178"/>
        <v>-1.699938E-3</v>
      </c>
      <c r="E3787" s="38">
        <f t="shared" si="179"/>
        <v>-1.699938E-3</v>
      </c>
      <c r="F3787" s="37">
        <f>VLOOKUP(L3787,Mapping!D:H,5,0)</f>
        <v>0</v>
      </c>
      <c r="G3787" t="s">
        <v>562</v>
      </c>
      <c r="H3787" t="s">
        <v>2719</v>
      </c>
      <c r="I3787" t="s">
        <v>2720</v>
      </c>
      <c r="J3787">
        <v>550000</v>
      </c>
      <c r="K3787" t="s">
        <v>666</v>
      </c>
      <c r="L3787">
        <v>553020</v>
      </c>
      <c r="M3787">
        <v>0</v>
      </c>
      <c r="N3787" t="s">
        <v>1284</v>
      </c>
      <c r="O3787" t="s">
        <v>565</v>
      </c>
      <c r="P3787">
        <v>0</v>
      </c>
      <c r="Q3787">
        <v>0</v>
      </c>
      <c r="R3787">
        <v>-16999.38</v>
      </c>
      <c r="S3787">
        <v>0</v>
      </c>
      <c r="T3787">
        <v>-16999.38</v>
      </c>
      <c r="U3787">
        <v>0</v>
      </c>
      <c r="V3787">
        <v>0</v>
      </c>
      <c r="W3787">
        <v>0</v>
      </c>
      <c r="X3787">
        <v>-16999.38</v>
      </c>
      <c r="Y3787">
        <v>0</v>
      </c>
      <c r="Z3787">
        <v>-16999.38</v>
      </c>
      <c r="AA3787">
        <v>0</v>
      </c>
    </row>
    <row r="3788" spans="1:27" ht="15" customHeight="1" x14ac:dyDescent="0.25">
      <c r="A3788" s="37" t="str">
        <f t="shared" si="177"/>
        <v>LEMFGFIgnore</v>
      </c>
      <c r="B3788" s="37" t="str">
        <f>VLOOKUP(L3788,Mapping!D:F,3,0)</f>
        <v>Ignore</v>
      </c>
      <c r="C3788" s="37" t="str">
        <f>VLOOKUP(L3788,Mapping!D:G,4,0)</f>
        <v>Mirror</v>
      </c>
      <c r="D3788" s="38">
        <f t="shared" si="178"/>
        <v>-7.9883360000000004E-3</v>
      </c>
      <c r="E3788" s="38">
        <f t="shared" si="179"/>
        <v>-7.9883360000000004E-3</v>
      </c>
      <c r="F3788" s="37">
        <f>VLOOKUP(L3788,Mapping!D:H,5,0)</f>
        <v>0</v>
      </c>
      <c r="G3788" t="s">
        <v>562</v>
      </c>
      <c r="H3788" t="s">
        <v>2719</v>
      </c>
      <c r="I3788" t="s">
        <v>2720</v>
      </c>
      <c r="J3788">
        <v>550000</v>
      </c>
      <c r="K3788" t="s">
        <v>666</v>
      </c>
      <c r="L3788">
        <v>553105</v>
      </c>
      <c r="M3788">
        <v>0</v>
      </c>
      <c r="N3788" t="s">
        <v>668</v>
      </c>
      <c r="O3788" t="s">
        <v>565</v>
      </c>
      <c r="P3788">
        <v>0</v>
      </c>
      <c r="Q3788">
        <v>0</v>
      </c>
      <c r="R3788">
        <v>-79883.360000000001</v>
      </c>
      <c r="S3788">
        <v>0</v>
      </c>
      <c r="T3788">
        <v>-79883.360000000001</v>
      </c>
      <c r="U3788">
        <v>0</v>
      </c>
      <c r="V3788">
        <v>0</v>
      </c>
      <c r="W3788">
        <v>0</v>
      </c>
      <c r="X3788">
        <v>-79883.360000000001</v>
      </c>
      <c r="Y3788">
        <v>0</v>
      </c>
      <c r="Z3788">
        <v>-79883.360000000001</v>
      </c>
      <c r="AA3788">
        <v>0</v>
      </c>
    </row>
    <row r="3789" spans="1:27" ht="15" customHeight="1" x14ac:dyDescent="0.25">
      <c r="A3789" s="37" t="str">
        <f t="shared" si="177"/>
        <v>LEMFGFIgnore</v>
      </c>
      <c r="B3789" s="37" t="str">
        <f>VLOOKUP(L3789,Mapping!D:F,3,0)</f>
        <v>Ignore</v>
      </c>
      <c r="C3789" s="37" t="str">
        <f>VLOOKUP(L3789,Mapping!D:G,4,0)</f>
        <v>Mirror</v>
      </c>
      <c r="D3789" s="38">
        <f t="shared" si="178"/>
        <v>-4.4530097999999997E-2</v>
      </c>
      <c r="E3789" s="38">
        <f t="shared" si="179"/>
        <v>-4.4530097999999997E-2</v>
      </c>
      <c r="F3789" s="37">
        <f>VLOOKUP(L3789,Mapping!D:H,5,0)</f>
        <v>0</v>
      </c>
      <c r="G3789" t="s">
        <v>562</v>
      </c>
      <c r="H3789" t="s">
        <v>2719</v>
      </c>
      <c r="I3789" t="s">
        <v>2720</v>
      </c>
      <c r="J3789">
        <v>550000</v>
      </c>
      <c r="K3789" t="s">
        <v>666</v>
      </c>
      <c r="L3789">
        <v>553107</v>
      </c>
      <c r="M3789">
        <v>0</v>
      </c>
      <c r="N3789" t="s">
        <v>669</v>
      </c>
      <c r="O3789" t="s">
        <v>565</v>
      </c>
      <c r="P3789">
        <v>0</v>
      </c>
      <c r="Q3789">
        <v>0</v>
      </c>
      <c r="R3789">
        <v>-445300.98</v>
      </c>
      <c r="S3789">
        <v>0</v>
      </c>
      <c r="T3789">
        <v>-445300.98</v>
      </c>
      <c r="U3789">
        <v>0</v>
      </c>
      <c r="V3789">
        <v>0</v>
      </c>
      <c r="W3789">
        <v>0</v>
      </c>
      <c r="X3789">
        <v>-445300.98</v>
      </c>
      <c r="Y3789">
        <v>0</v>
      </c>
      <c r="Z3789">
        <v>-445300.98</v>
      </c>
      <c r="AA3789">
        <v>0</v>
      </c>
    </row>
    <row r="3790" spans="1:27" ht="15" customHeight="1" x14ac:dyDescent="0.25">
      <c r="A3790" s="37" t="str">
        <f t="shared" si="177"/>
        <v>LEMFGFIgnore</v>
      </c>
      <c r="B3790" s="37" t="str">
        <f>VLOOKUP(L3790,Mapping!D:F,3,0)</f>
        <v>Ignore</v>
      </c>
      <c r="C3790" s="37" t="str">
        <f>VLOOKUP(L3790,Mapping!D:G,4,0)</f>
        <v>Mirror</v>
      </c>
      <c r="D3790" s="38">
        <f t="shared" si="178"/>
        <v>0.69734368600000007</v>
      </c>
      <c r="E3790" s="38">
        <f t="shared" si="179"/>
        <v>0.69734368600000007</v>
      </c>
      <c r="F3790" s="37">
        <f>VLOOKUP(L3790,Mapping!D:H,5,0)</f>
        <v>0</v>
      </c>
      <c r="G3790" t="s">
        <v>562</v>
      </c>
      <c r="H3790" t="s">
        <v>2719</v>
      </c>
      <c r="I3790" t="s">
        <v>2720</v>
      </c>
      <c r="J3790">
        <v>550000</v>
      </c>
      <c r="K3790" t="s">
        <v>666</v>
      </c>
      <c r="L3790">
        <v>553111</v>
      </c>
      <c r="M3790">
        <v>0</v>
      </c>
      <c r="N3790" t="s">
        <v>670</v>
      </c>
      <c r="O3790" t="s">
        <v>565</v>
      </c>
      <c r="P3790">
        <v>0</v>
      </c>
      <c r="Q3790">
        <v>0</v>
      </c>
      <c r="R3790">
        <v>0</v>
      </c>
      <c r="S3790">
        <v>6973436.8600000003</v>
      </c>
      <c r="T3790">
        <v>0</v>
      </c>
      <c r="U3790">
        <v>6973436.8600000003</v>
      </c>
      <c r="V3790">
        <v>0</v>
      </c>
      <c r="W3790">
        <v>0</v>
      </c>
      <c r="X3790">
        <v>0</v>
      </c>
      <c r="Y3790">
        <v>6973436.8600000003</v>
      </c>
      <c r="Z3790">
        <v>0</v>
      </c>
      <c r="AA3790">
        <v>6973436.8600000003</v>
      </c>
    </row>
    <row r="3791" spans="1:27" ht="15" customHeight="1" x14ac:dyDescent="0.25">
      <c r="A3791" s="37" t="str">
        <f t="shared" si="177"/>
        <v>LEMFGFIgnore</v>
      </c>
      <c r="B3791" s="37" t="str">
        <f>VLOOKUP(L3791,Mapping!D:F,3,0)</f>
        <v>Ignore</v>
      </c>
      <c r="C3791" s="37" t="str">
        <f>VLOOKUP(L3791,Mapping!D:G,4,0)</f>
        <v>Mirror</v>
      </c>
      <c r="D3791" s="38">
        <f t="shared" si="178"/>
        <v>-2.7976100000000001E-4</v>
      </c>
      <c r="E3791" s="38">
        <f t="shared" si="179"/>
        <v>-2.7976100000000001E-4</v>
      </c>
      <c r="F3791" s="37">
        <f>VLOOKUP(L3791,Mapping!D:H,5,0)</f>
        <v>0</v>
      </c>
      <c r="G3791" t="s">
        <v>562</v>
      </c>
      <c r="H3791" t="s">
        <v>2719</v>
      </c>
      <c r="I3791" t="s">
        <v>2720</v>
      </c>
      <c r="J3791">
        <v>550000</v>
      </c>
      <c r="K3791" t="s">
        <v>666</v>
      </c>
      <c r="L3791">
        <v>553117</v>
      </c>
      <c r="M3791">
        <v>0</v>
      </c>
      <c r="N3791" t="s">
        <v>1285</v>
      </c>
      <c r="O3791" t="s">
        <v>565</v>
      </c>
      <c r="P3791">
        <v>0</v>
      </c>
      <c r="Q3791">
        <v>0</v>
      </c>
      <c r="R3791">
        <v>-2797.61</v>
      </c>
      <c r="S3791">
        <v>0</v>
      </c>
      <c r="T3791">
        <v>-2797.61</v>
      </c>
      <c r="U3791">
        <v>0</v>
      </c>
      <c r="V3791">
        <v>0</v>
      </c>
      <c r="W3791">
        <v>0</v>
      </c>
      <c r="X3791">
        <v>-2797.61</v>
      </c>
      <c r="Y3791">
        <v>0</v>
      </c>
      <c r="Z3791">
        <v>-2797.61</v>
      </c>
      <c r="AA3791">
        <v>0</v>
      </c>
    </row>
    <row r="3792" spans="1:27" ht="15" customHeight="1" x14ac:dyDescent="0.25">
      <c r="A3792" s="37" t="str">
        <f t="shared" si="177"/>
        <v>LEMFGF6.1a</v>
      </c>
      <c r="B3792" s="37" t="str">
        <f>VLOOKUP(L3792,Mapping!D:F,3,0)</f>
        <v>6.1a</v>
      </c>
      <c r="C3792" s="37" t="str">
        <f>VLOOKUP(L3792,Mapping!D:G,4,0)</f>
        <v>Accrual</v>
      </c>
      <c r="D3792" s="38">
        <f t="shared" si="178"/>
        <v>-1.3283967999999999</v>
      </c>
      <c r="E3792" s="38">
        <f t="shared" si="179"/>
        <v>-1.3283967999999999</v>
      </c>
      <c r="F3792" s="37">
        <f>VLOOKUP(L3792,Mapping!D:H,5,0)</f>
        <v>0</v>
      </c>
      <c r="G3792" t="s">
        <v>562</v>
      </c>
      <c r="H3792" t="s">
        <v>2719</v>
      </c>
      <c r="I3792" t="s">
        <v>2720</v>
      </c>
      <c r="J3792">
        <v>550000</v>
      </c>
      <c r="K3792" t="s">
        <v>666</v>
      </c>
      <c r="L3792">
        <v>553128</v>
      </c>
      <c r="M3792">
        <v>0</v>
      </c>
      <c r="N3792" t="s">
        <v>831</v>
      </c>
      <c r="O3792" t="s">
        <v>565</v>
      </c>
      <c r="P3792">
        <v>0</v>
      </c>
      <c r="Q3792">
        <v>0</v>
      </c>
      <c r="R3792">
        <v>-13283968</v>
      </c>
      <c r="S3792">
        <v>0</v>
      </c>
      <c r="T3792">
        <v>-13283968</v>
      </c>
      <c r="U3792">
        <v>0</v>
      </c>
      <c r="V3792">
        <v>0</v>
      </c>
      <c r="W3792">
        <v>0</v>
      </c>
      <c r="X3792">
        <v>-13283968</v>
      </c>
      <c r="Y3792">
        <v>0</v>
      </c>
      <c r="Z3792">
        <v>-13283968</v>
      </c>
      <c r="AA3792">
        <v>0</v>
      </c>
    </row>
    <row r="3793" spans="1:27" ht="15" customHeight="1" x14ac:dyDescent="0.25">
      <c r="A3793" s="37" t="str">
        <f t="shared" si="177"/>
        <v>LEMFGF6.1a</v>
      </c>
      <c r="B3793" s="37" t="str">
        <f>VLOOKUP(L3793,Mapping!D:F,3,0)</f>
        <v>6.1a</v>
      </c>
      <c r="C3793" s="37" t="str">
        <f>VLOOKUP(L3793,Mapping!D:G,4,0)</f>
        <v>Accrual</v>
      </c>
      <c r="D3793" s="38">
        <f t="shared" si="178"/>
        <v>-1.5674043</v>
      </c>
      <c r="E3793" s="38">
        <f t="shared" si="179"/>
        <v>-1.5674043</v>
      </c>
      <c r="F3793" s="37">
        <f>VLOOKUP(L3793,Mapping!D:H,5,0)</f>
        <v>0</v>
      </c>
      <c r="G3793" t="s">
        <v>562</v>
      </c>
      <c r="H3793" t="s">
        <v>2719</v>
      </c>
      <c r="I3793" t="s">
        <v>2720</v>
      </c>
      <c r="J3793">
        <v>550000</v>
      </c>
      <c r="K3793" t="s">
        <v>666</v>
      </c>
      <c r="L3793">
        <v>553130</v>
      </c>
      <c r="M3793">
        <v>0</v>
      </c>
      <c r="N3793" t="s">
        <v>2254</v>
      </c>
      <c r="O3793" t="s">
        <v>565</v>
      </c>
      <c r="P3793">
        <v>0</v>
      </c>
      <c r="Q3793">
        <v>0</v>
      </c>
      <c r="R3793">
        <v>-15674043</v>
      </c>
      <c r="S3793">
        <v>0</v>
      </c>
      <c r="T3793">
        <v>-15674043</v>
      </c>
      <c r="U3793">
        <v>0</v>
      </c>
      <c r="V3793">
        <v>0</v>
      </c>
      <c r="W3793">
        <v>0</v>
      </c>
      <c r="X3793">
        <v>-15674043</v>
      </c>
      <c r="Y3793">
        <v>0</v>
      </c>
      <c r="Z3793">
        <v>-15674043</v>
      </c>
      <c r="AA3793">
        <v>0</v>
      </c>
    </row>
    <row r="3794" spans="1:27" ht="15" customHeight="1" x14ac:dyDescent="0.25">
      <c r="A3794" s="37" t="str">
        <f t="shared" si="177"/>
        <v>LEMFGF6.3</v>
      </c>
      <c r="B3794" s="37">
        <f>VLOOKUP(L3794,Mapping!D:F,3,0)</f>
        <v>6.3</v>
      </c>
      <c r="C3794" s="37" t="str">
        <f>VLOOKUP(L3794,Mapping!D:G,4,0)</f>
        <v>Mirror</v>
      </c>
      <c r="D3794" s="38">
        <f t="shared" si="178"/>
        <v>-7.0619380000000002E-3</v>
      </c>
      <c r="E3794" s="38">
        <f t="shared" si="179"/>
        <v>-7.0619380000000002E-3</v>
      </c>
      <c r="F3794" s="37">
        <f>VLOOKUP(L3794,Mapping!D:H,5,0)</f>
        <v>0</v>
      </c>
      <c r="G3794" t="s">
        <v>562</v>
      </c>
      <c r="H3794" t="s">
        <v>2719</v>
      </c>
      <c r="I3794" t="s">
        <v>2720</v>
      </c>
      <c r="J3794">
        <v>550000</v>
      </c>
      <c r="K3794" t="s">
        <v>666</v>
      </c>
      <c r="L3794">
        <v>553131</v>
      </c>
      <c r="M3794">
        <v>0</v>
      </c>
      <c r="N3794" t="s">
        <v>671</v>
      </c>
      <c r="O3794" t="s">
        <v>565</v>
      </c>
      <c r="P3794">
        <v>0</v>
      </c>
      <c r="Q3794">
        <v>0</v>
      </c>
      <c r="R3794">
        <v>-70619.38</v>
      </c>
      <c r="S3794">
        <v>0</v>
      </c>
      <c r="T3794">
        <v>-70619.38</v>
      </c>
      <c r="U3794">
        <v>0</v>
      </c>
      <c r="V3794">
        <v>0</v>
      </c>
      <c r="W3794">
        <v>0</v>
      </c>
      <c r="X3794">
        <v>-70619.38</v>
      </c>
      <c r="Y3794">
        <v>0</v>
      </c>
      <c r="Z3794">
        <v>-70619.38</v>
      </c>
      <c r="AA3794">
        <v>0</v>
      </c>
    </row>
    <row r="3795" spans="1:27" ht="15" customHeight="1" x14ac:dyDescent="0.25">
      <c r="A3795" s="37" t="str">
        <f t="shared" si="177"/>
        <v>LEMFGFIgnore</v>
      </c>
      <c r="B3795" s="37" t="str">
        <f>VLOOKUP(L3795,Mapping!D:F,3,0)</f>
        <v>Ignore</v>
      </c>
      <c r="C3795" s="37" t="str">
        <f>VLOOKUP(L3795,Mapping!D:G,4,0)</f>
        <v>Mirror</v>
      </c>
      <c r="D3795" s="38">
        <f t="shared" si="178"/>
        <v>-3.3569609999999999E-3</v>
      </c>
      <c r="E3795" s="38">
        <f t="shared" si="179"/>
        <v>-3.3569609999999999E-3</v>
      </c>
      <c r="F3795" s="37">
        <f>VLOOKUP(L3795,Mapping!D:H,5,0)</f>
        <v>0</v>
      </c>
      <c r="G3795" t="s">
        <v>562</v>
      </c>
      <c r="H3795" t="s">
        <v>2719</v>
      </c>
      <c r="I3795" t="s">
        <v>2720</v>
      </c>
      <c r="J3795">
        <v>550000</v>
      </c>
      <c r="K3795" t="s">
        <v>666</v>
      </c>
      <c r="L3795">
        <v>553141</v>
      </c>
      <c r="M3795">
        <v>0</v>
      </c>
      <c r="N3795" t="s">
        <v>672</v>
      </c>
      <c r="O3795" t="s">
        <v>565</v>
      </c>
      <c r="P3795">
        <v>0</v>
      </c>
      <c r="Q3795">
        <v>0</v>
      </c>
      <c r="R3795">
        <v>-33569.61</v>
      </c>
      <c r="S3795">
        <v>0</v>
      </c>
      <c r="T3795">
        <v>-33569.61</v>
      </c>
      <c r="U3795">
        <v>0</v>
      </c>
      <c r="V3795">
        <v>0</v>
      </c>
      <c r="W3795">
        <v>0</v>
      </c>
      <c r="X3795">
        <v>-33569.61</v>
      </c>
      <c r="Y3795">
        <v>0</v>
      </c>
      <c r="Z3795">
        <v>-33569.61</v>
      </c>
      <c r="AA3795">
        <v>0</v>
      </c>
    </row>
    <row r="3796" spans="1:27" ht="15" customHeight="1" x14ac:dyDescent="0.25">
      <c r="A3796" s="37" t="str">
        <f t="shared" si="177"/>
        <v>LEMFGFIgnore</v>
      </c>
      <c r="B3796" s="37" t="str">
        <f>VLOOKUP(L3796,Mapping!D:F,3,0)</f>
        <v>Ignore</v>
      </c>
      <c r="C3796" s="37" t="str">
        <f>VLOOKUP(L3796,Mapping!D:G,4,0)</f>
        <v>Mirror</v>
      </c>
      <c r="D3796" s="38">
        <f t="shared" si="178"/>
        <v>-7.7532382999999996E-2</v>
      </c>
      <c r="E3796" s="38">
        <f t="shared" si="179"/>
        <v>-7.7532382999999996E-2</v>
      </c>
      <c r="F3796" s="37">
        <f>VLOOKUP(L3796,Mapping!D:H,5,0)</f>
        <v>0</v>
      </c>
      <c r="G3796" t="s">
        <v>562</v>
      </c>
      <c r="H3796" t="s">
        <v>2719</v>
      </c>
      <c r="I3796" t="s">
        <v>2720</v>
      </c>
      <c r="J3796">
        <v>550000</v>
      </c>
      <c r="K3796" t="s">
        <v>666</v>
      </c>
      <c r="L3796">
        <v>553147</v>
      </c>
      <c r="M3796">
        <v>0</v>
      </c>
      <c r="N3796" t="s">
        <v>951</v>
      </c>
      <c r="O3796" t="s">
        <v>565</v>
      </c>
      <c r="P3796">
        <v>0</v>
      </c>
      <c r="Q3796">
        <v>0</v>
      </c>
      <c r="R3796">
        <v>-775323.83</v>
      </c>
      <c r="S3796">
        <v>0</v>
      </c>
      <c r="T3796">
        <v>-775323.83</v>
      </c>
      <c r="U3796">
        <v>0</v>
      </c>
      <c r="V3796">
        <v>0</v>
      </c>
      <c r="W3796">
        <v>0</v>
      </c>
      <c r="X3796">
        <v>-775323.83</v>
      </c>
      <c r="Y3796">
        <v>0</v>
      </c>
      <c r="Z3796">
        <v>-775323.83</v>
      </c>
      <c r="AA3796">
        <v>0</v>
      </c>
    </row>
    <row r="3797" spans="1:27" ht="15" customHeight="1" x14ac:dyDescent="0.25">
      <c r="A3797" s="37" t="str">
        <f t="shared" si="177"/>
        <v>LEMFGF6.1a</v>
      </c>
      <c r="B3797" s="37" t="str">
        <f>VLOOKUP(L3797,Mapping!D:F,3,0)</f>
        <v>6.1a</v>
      </c>
      <c r="C3797" s="37" t="str">
        <f>VLOOKUP(L3797,Mapping!D:G,4,0)</f>
        <v>Accrual</v>
      </c>
      <c r="D3797" s="38">
        <f t="shared" si="178"/>
        <v>-4.0287807000000002E-2</v>
      </c>
      <c r="E3797" s="38">
        <f t="shared" si="179"/>
        <v>-4.0287807000000002E-2</v>
      </c>
      <c r="F3797" s="37">
        <f>VLOOKUP(L3797,Mapping!D:H,5,0)</f>
        <v>0</v>
      </c>
      <c r="G3797" t="s">
        <v>562</v>
      </c>
      <c r="H3797" t="s">
        <v>2719</v>
      </c>
      <c r="I3797" t="s">
        <v>2720</v>
      </c>
      <c r="J3797">
        <v>550000</v>
      </c>
      <c r="K3797" t="s">
        <v>666</v>
      </c>
      <c r="L3797">
        <v>553171</v>
      </c>
      <c r="M3797">
        <v>0</v>
      </c>
      <c r="N3797" t="s">
        <v>673</v>
      </c>
      <c r="O3797" t="s">
        <v>565</v>
      </c>
      <c r="P3797">
        <v>0</v>
      </c>
      <c r="Q3797">
        <v>0</v>
      </c>
      <c r="R3797">
        <v>-402878.07</v>
      </c>
      <c r="S3797">
        <v>0</v>
      </c>
      <c r="T3797">
        <v>-402878.07</v>
      </c>
      <c r="U3797">
        <v>0</v>
      </c>
      <c r="V3797">
        <v>0</v>
      </c>
      <c r="W3797">
        <v>0</v>
      </c>
      <c r="X3797">
        <v>-402878.07</v>
      </c>
      <c r="Y3797">
        <v>0</v>
      </c>
      <c r="Z3797">
        <v>-402878.07</v>
      </c>
      <c r="AA3797">
        <v>0</v>
      </c>
    </row>
    <row r="3798" spans="1:27" ht="15" customHeight="1" x14ac:dyDescent="0.25">
      <c r="A3798" s="37" t="str">
        <f t="shared" si="177"/>
        <v>LEMFGF6.1a</v>
      </c>
      <c r="B3798" s="37" t="str">
        <f>VLOOKUP(L3798,Mapping!D:F,3,0)</f>
        <v>6.1a</v>
      </c>
      <c r="C3798" s="37" t="str">
        <f>VLOOKUP(L3798,Mapping!D:G,4,0)</f>
        <v>Accrual</v>
      </c>
      <c r="D3798" s="38">
        <f t="shared" si="178"/>
        <v>-5.7228550000000006E-3</v>
      </c>
      <c r="E3798" s="38">
        <f t="shared" si="179"/>
        <v>-5.9394309999999994E-3</v>
      </c>
      <c r="F3798" s="37">
        <f>VLOOKUP(L3798,Mapping!D:H,5,0)</f>
        <v>0</v>
      </c>
      <c r="G3798" t="s">
        <v>562</v>
      </c>
      <c r="H3798" t="s">
        <v>2719</v>
      </c>
      <c r="I3798" t="s">
        <v>2720</v>
      </c>
      <c r="J3798">
        <v>550000</v>
      </c>
      <c r="K3798" t="s">
        <v>666</v>
      </c>
      <c r="L3798">
        <v>553176</v>
      </c>
      <c r="M3798">
        <v>0</v>
      </c>
      <c r="N3798" t="s">
        <v>674</v>
      </c>
      <c r="O3798" t="s">
        <v>565</v>
      </c>
      <c r="P3798">
        <v>-2165.7600000000002</v>
      </c>
      <c r="Q3798">
        <v>0</v>
      </c>
      <c r="R3798">
        <v>-57228.55</v>
      </c>
      <c r="S3798">
        <v>0</v>
      </c>
      <c r="T3798">
        <v>-59394.31</v>
      </c>
      <c r="U3798">
        <v>0</v>
      </c>
      <c r="V3798">
        <v>-2165.7600000000002</v>
      </c>
      <c r="W3798">
        <v>0</v>
      </c>
      <c r="X3798">
        <v>-57228.55</v>
      </c>
      <c r="Y3798">
        <v>0</v>
      </c>
      <c r="Z3798">
        <v>-59394.31</v>
      </c>
      <c r="AA3798">
        <v>0</v>
      </c>
    </row>
    <row r="3799" spans="1:27" ht="15" customHeight="1" x14ac:dyDescent="0.25">
      <c r="A3799" s="37" t="str">
        <f t="shared" si="177"/>
        <v>LEMFGFIgnore</v>
      </c>
      <c r="B3799" s="37" t="str">
        <f>VLOOKUP(L3799,Mapping!D:F,3,0)</f>
        <v>Ignore</v>
      </c>
      <c r="C3799" s="37" t="str">
        <f>VLOOKUP(L3799,Mapping!D:G,4,0)</f>
        <v>Mirror</v>
      </c>
      <c r="D3799" s="38">
        <f t="shared" si="178"/>
        <v>-0.47639952499999999</v>
      </c>
      <c r="E3799" s="38">
        <f t="shared" si="179"/>
        <v>-0.47639952499999999</v>
      </c>
      <c r="F3799" s="37">
        <f>VLOOKUP(L3799,Mapping!D:H,5,0)</f>
        <v>0</v>
      </c>
      <c r="G3799" t="s">
        <v>562</v>
      </c>
      <c r="H3799" t="s">
        <v>2719</v>
      </c>
      <c r="I3799" t="s">
        <v>2720</v>
      </c>
      <c r="J3799">
        <v>550000</v>
      </c>
      <c r="K3799" t="s">
        <v>666</v>
      </c>
      <c r="L3799">
        <v>553180</v>
      </c>
      <c r="M3799">
        <v>0</v>
      </c>
      <c r="N3799" t="s">
        <v>675</v>
      </c>
      <c r="O3799" t="s">
        <v>565</v>
      </c>
      <c r="P3799">
        <v>0</v>
      </c>
      <c r="Q3799">
        <v>0</v>
      </c>
      <c r="R3799">
        <v>-4763995.25</v>
      </c>
      <c r="S3799">
        <v>0</v>
      </c>
      <c r="T3799">
        <v>-4763995.25</v>
      </c>
      <c r="U3799">
        <v>0</v>
      </c>
      <c r="V3799">
        <v>0</v>
      </c>
      <c r="W3799">
        <v>0</v>
      </c>
      <c r="X3799">
        <v>-4763995.25</v>
      </c>
      <c r="Y3799">
        <v>0</v>
      </c>
      <c r="Z3799">
        <v>-4763995.25</v>
      </c>
      <c r="AA3799">
        <v>0</v>
      </c>
    </row>
    <row r="3800" spans="1:27" ht="15" customHeight="1" x14ac:dyDescent="0.25">
      <c r="A3800" s="37" t="str">
        <f t="shared" si="177"/>
        <v>LEMFGF6.1a</v>
      </c>
      <c r="B3800" s="37" t="str">
        <f>VLOOKUP(L3800,Mapping!D:F,3,0)</f>
        <v>6.1a</v>
      </c>
      <c r="C3800" s="37" t="str">
        <f>VLOOKUP(L3800,Mapping!D:G,4,0)</f>
        <v>Accrual</v>
      </c>
      <c r="D3800" s="38">
        <f t="shared" si="178"/>
        <v>-0.54400430300000002</v>
      </c>
      <c r="E3800" s="38">
        <f t="shared" si="179"/>
        <v>-0.54400430300000002</v>
      </c>
      <c r="F3800" s="37">
        <f>VLOOKUP(L3800,Mapping!D:H,5,0)</f>
        <v>0</v>
      </c>
      <c r="G3800" t="s">
        <v>562</v>
      </c>
      <c r="H3800" t="s">
        <v>2719</v>
      </c>
      <c r="I3800" t="s">
        <v>2720</v>
      </c>
      <c r="J3800">
        <v>550000</v>
      </c>
      <c r="K3800" t="s">
        <v>666</v>
      </c>
      <c r="L3800">
        <v>553190</v>
      </c>
      <c r="M3800">
        <v>0</v>
      </c>
      <c r="N3800" t="s">
        <v>676</v>
      </c>
      <c r="O3800" t="s">
        <v>565</v>
      </c>
      <c r="P3800">
        <v>0</v>
      </c>
      <c r="Q3800">
        <v>0</v>
      </c>
      <c r="R3800">
        <v>-5440043.0300000003</v>
      </c>
      <c r="S3800">
        <v>0</v>
      </c>
      <c r="T3800">
        <v>-5440043.0300000003</v>
      </c>
      <c r="U3800">
        <v>0</v>
      </c>
      <c r="V3800">
        <v>0</v>
      </c>
      <c r="W3800">
        <v>0</v>
      </c>
      <c r="X3800">
        <v>-5440043.0300000003</v>
      </c>
      <c r="Y3800">
        <v>0</v>
      </c>
      <c r="Z3800">
        <v>-5440043.0300000003</v>
      </c>
      <c r="AA3800">
        <v>0</v>
      </c>
    </row>
    <row r="3801" spans="1:27" ht="15" customHeight="1" x14ac:dyDescent="0.25">
      <c r="A3801" s="37" t="str">
        <f t="shared" si="177"/>
        <v>LEMFGF6.1</v>
      </c>
      <c r="B3801" s="37">
        <f>VLOOKUP(L3801,Mapping!D:F,3,0)</f>
        <v>6.1</v>
      </c>
      <c r="C3801" s="37" t="str">
        <f>VLOOKUP(L3801,Mapping!D:G,4,0)</f>
        <v>Accrual</v>
      </c>
      <c r="D3801" s="38">
        <f t="shared" si="178"/>
        <v>-5.5393391620000001</v>
      </c>
      <c r="E3801" s="38">
        <f t="shared" si="179"/>
        <v>-5.5393391620000001</v>
      </c>
      <c r="F3801" s="37">
        <f>VLOOKUP(L3801,Mapping!D:H,5,0)</f>
        <v>0</v>
      </c>
      <c r="G3801" t="s">
        <v>562</v>
      </c>
      <c r="H3801" t="s">
        <v>2719</v>
      </c>
      <c r="I3801" t="s">
        <v>2720</v>
      </c>
      <c r="J3801">
        <v>550000</v>
      </c>
      <c r="K3801" t="s">
        <v>666</v>
      </c>
      <c r="L3801">
        <v>553202</v>
      </c>
      <c r="M3801">
        <v>0</v>
      </c>
      <c r="N3801" t="s">
        <v>678</v>
      </c>
      <c r="O3801" t="s">
        <v>565</v>
      </c>
      <c r="P3801">
        <v>0</v>
      </c>
      <c r="Q3801">
        <v>0</v>
      </c>
      <c r="R3801">
        <v>-55393391.619999997</v>
      </c>
      <c r="S3801">
        <v>0</v>
      </c>
      <c r="T3801">
        <v>-55393391.619999997</v>
      </c>
      <c r="U3801">
        <v>0</v>
      </c>
      <c r="V3801">
        <v>0</v>
      </c>
      <c r="W3801">
        <v>0</v>
      </c>
      <c r="X3801">
        <v>-55393391.619999997</v>
      </c>
      <c r="Y3801">
        <v>0</v>
      </c>
      <c r="Z3801">
        <v>-55393391.619999997</v>
      </c>
      <c r="AA3801">
        <v>0</v>
      </c>
    </row>
    <row r="3802" spans="1:27" ht="15" customHeight="1" x14ac:dyDescent="0.25">
      <c r="A3802" s="37" t="str">
        <f t="shared" si="177"/>
        <v>LEMFGF6.1</v>
      </c>
      <c r="B3802" s="37">
        <f>VLOOKUP(L3802,Mapping!D:F,3,0)</f>
        <v>6.1</v>
      </c>
      <c r="C3802" s="37" t="str">
        <f>VLOOKUP(L3802,Mapping!D:G,4,0)</f>
        <v>Accrual</v>
      </c>
      <c r="D3802" s="38">
        <f t="shared" si="178"/>
        <v>5.040864783</v>
      </c>
      <c r="E3802" s="38">
        <f t="shared" si="179"/>
        <v>5.040864783</v>
      </c>
      <c r="F3802" s="37">
        <f>VLOOKUP(L3802,Mapping!D:H,5,0)</f>
        <v>0</v>
      </c>
      <c r="G3802" t="s">
        <v>562</v>
      </c>
      <c r="H3802" t="s">
        <v>2719</v>
      </c>
      <c r="I3802" t="s">
        <v>2720</v>
      </c>
      <c r="J3802">
        <v>550000</v>
      </c>
      <c r="K3802" t="s">
        <v>666</v>
      </c>
      <c r="L3802">
        <v>553208</v>
      </c>
      <c r="M3802">
        <v>0</v>
      </c>
      <c r="N3802" t="s">
        <v>679</v>
      </c>
      <c r="O3802" t="s">
        <v>565</v>
      </c>
      <c r="P3802">
        <v>0</v>
      </c>
      <c r="Q3802">
        <v>0</v>
      </c>
      <c r="R3802">
        <v>0</v>
      </c>
      <c r="S3802">
        <v>50408647.829999998</v>
      </c>
      <c r="T3802">
        <v>0</v>
      </c>
      <c r="U3802">
        <v>50408647.829999998</v>
      </c>
      <c r="V3802">
        <v>0</v>
      </c>
      <c r="W3802">
        <v>0</v>
      </c>
      <c r="X3802">
        <v>0</v>
      </c>
      <c r="Y3802">
        <v>50408647.829999998</v>
      </c>
      <c r="Z3802">
        <v>0</v>
      </c>
      <c r="AA3802">
        <v>50408647.829999998</v>
      </c>
    </row>
    <row r="3803" spans="1:27" ht="15" customHeight="1" x14ac:dyDescent="0.25">
      <c r="A3803" s="37" t="str">
        <f t="shared" si="177"/>
        <v>LEMFGFIgnore</v>
      </c>
      <c r="B3803" s="37" t="str">
        <f>VLOOKUP(L3803,Mapping!D:F,3,0)</f>
        <v>Ignore</v>
      </c>
      <c r="C3803" s="37" t="str">
        <f>VLOOKUP(L3803,Mapping!D:G,4,0)</f>
        <v>Mirror</v>
      </c>
      <c r="D3803" s="38">
        <f t="shared" si="178"/>
        <v>-3.4328470000000002E-3</v>
      </c>
      <c r="E3803" s="38">
        <f t="shared" si="179"/>
        <v>-3.4328470000000002E-3</v>
      </c>
      <c r="F3803" s="37">
        <f>VLOOKUP(L3803,Mapping!D:H,5,0)</f>
        <v>0</v>
      </c>
      <c r="G3803" t="s">
        <v>562</v>
      </c>
      <c r="H3803" t="s">
        <v>2719</v>
      </c>
      <c r="I3803" t="s">
        <v>2720</v>
      </c>
      <c r="J3803">
        <v>550000</v>
      </c>
      <c r="K3803" t="s">
        <v>666</v>
      </c>
      <c r="L3803">
        <v>553213</v>
      </c>
      <c r="M3803">
        <v>0</v>
      </c>
      <c r="N3803" t="s">
        <v>680</v>
      </c>
      <c r="O3803" t="s">
        <v>565</v>
      </c>
      <c r="P3803">
        <v>0</v>
      </c>
      <c r="Q3803">
        <v>0</v>
      </c>
      <c r="R3803">
        <v>-34328.47</v>
      </c>
      <c r="S3803">
        <v>0</v>
      </c>
      <c r="T3803">
        <v>-34328.47</v>
      </c>
      <c r="U3803">
        <v>0</v>
      </c>
      <c r="V3803">
        <v>0</v>
      </c>
      <c r="W3803">
        <v>0</v>
      </c>
      <c r="X3803">
        <v>-34328.47</v>
      </c>
      <c r="Y3803">
        <v>0</v>
      </c>
      <c r="Z3803">
        <v>-34328.47</v>
      </c>
      <c r="AA3803">
        <v>0</v>
      </c>
    </row>
    <row r="3804" spans="1:27" ht="15" customHeight="1" x14ac:dyDescent="0.25">
      <c r="A3804" s="37" t="str">
        <f t="shared" si="177"/>
        <v>LEMFGFIgnore</v>
      </c>
      <c r="B3804" s="37" t="str">
        <f>VLOOKUP(L3804,Mapping!D:F,3,0)</f>
        <v>Ignore</v>
      </c>
      <c r="C3804" s="37" t="str">
        <f>VLOOKUP(L3804,Mapping!D:G,4,0)</f>
        <v>Mirror</v>
      </c>
      <c r="D3804" s="38">
        <f t="shared" si="178"/>
        <v>-5.6286802000000004E-2</v>
      </c>
      <c r="E3804" s="38">
        <f t="shared" si="179"/>
        <v>-5.6286802000000004E-2</v>
      </c>
      <c r="F3804" s="37">
        <f>VLOOKUP(L3804,Mapping!D:H,5,0)</f>
        <v>0</v>
      </c>
      <c r="G3804" t="s">
        <v>562</v>
      </c>
      <c r="H3804" t="s">
        <v>2719</v>
      </c>
      <c r="I3804" t="s">
        <v>2720</v>
      </c>
      <c r="J3804">
        <v>550000</v>
      </c>
      <c r="K3804" t="s">
        <v>666</v>
      </c>
      <c r="L3804">
        <v>553219</v>
      </c>
      <c r="M3804">
        <v>0</v>
      </c>
      <c r="N3804" t="s">
        <v>865</v>
      </c>
      <c r="O3804" t="s">
        <v>565</v>
      </c>
      <c r="P3804">
        <v>0</v>
      </c>
      <c r="Q3804">
        <v>0</v>
      </c>
      <c r="R3804">
        <v>-562868.02</v>
      </c>
      <c r="S3804">
        <v>0</v>
      </c>
      <c r="T3804">
        <v>-562868.02</v>
      </c>
      <c r="U3804">
        <v>0</v>
      </c>
      <c r="V3804">
        <v>0</v>
      </c>
      <c r="W3804">
        <v>0</v>
      </c>
      <c r="X3804">
        <v>-562868.02</v>
      </c>
      <c r="Y3804">
        <v>0</v>
      </c>
      <c r="Z3804">
        <v>-562868.02</v>
      </c>
      <c r="AA3804">
        <v>0</v>
      </c>
    </row>
    <row r="3805" spans="1:27" ht="15" customHeight="1" x14ac:dyDescent="0.25">
      <c r="A3805" s="37" t="str">
        <f t="shared" si="177"/>
        <v>LEMFGF6.1a</v>
      </c>
      <c r="B3805" s="37" t="str">
        <f>VLOOKUP(L3805,Mapping!D:F,3,0)</f>
        <v>6.1a</v>
      </c>
      <c r="C3805" s="37" t="str">
        <f>VLOOKUP(L3805,Mapping!D:G,4,0)</f>
        <v>Accrual</v>
      </c>
      <c r="D3805" s="38">
        <f t="shared" si="178"/>
        <v>-4.0287807000000002E-2</v>
      </c>
      <c r="E3805" s="38">
        <f t="shared" si="179"/>
        <v>-4.0287807000000002E-2</v>
      </c>
      <c r="F3805" s="37">
        <f>VLOOKUP(L3805,Mapping!D:H,5,0)</f>
        <v>0</v>
      </c>
      <c r="G3805" t="s">
        <v>562</v>
      </c>
      <c r="H3805" t="s">
        <v>2719</v>
      </c>
      <c r="I3805" t="s">
        <v>2720</v>
      </c>
      <c r="J3805">
        <v>550000</v>
      </c>
      <c r="K3805" t="s">
        <v>666</v>
      </c>
      <c r="L3805">
        <v>554526</v>
      </c>
      <c r="M3805">
        <v>0</v>
      </c>
      <c r="N3805" t="s">
        <v>681</v>
      </c>
      <c r="O3805" t="s">
        <v>565</v>
      </c>
      <c r="P3805">
        <v>0</v>
      </c>
      <c r="Q3805">
        <v>0</v>
      </c>
      <c r="R3805">
        <v>-402878.07</v>
      </c>
      <c r="S3805">
        <v>0</v>
      </c>
      <c r="T3805">
        <v>-402878.07</v>
      </c>
      <c r="U3805">
        <v>0</v>
      </c>
      <c r="V3805">
        <v>0</v>
      </c>
      <c r="W3805">
        <v>0</v>
      </c>
      <c r="X3805">
        <v>-402878.07</v>
      </c>
      <c r="Y3805">
        <v>0</v>
      </c>
      <c r="Z3805">
        <v>-402878.07</v>
      </c>
      <c r="AA3805">
        <v>0</v>
      </c>
    </row>
    <row r="3806" spans="1:27" ht="15" customHeight="1" x14ac:dyDescent="0.25">
      <c r="A3806" s="37" t="str">
        <f t="shared" si="177"/>
        <v>LEMFGFIgnore</v>
      </c>
      <c r="B3806" s="37" t="str">
        <f>VLOOKUP(L3806,Mapping!D:F,3,0)</f>
        <v>Ignore</v>
      </c>
      <c r="C3806" s="37" t="str">
        <f>VLOOKUP(L3806,Mapping!D:G,4,0)</f>
        <v>Mirror</v>
      </c>
      <c r="D3806" s="38">
        <f t="shared" si="178"/>
        <v>-4.7442279999999996E-3</v>
      </c>
      <c r="E3806" s="38">
        <f t="shared" si="179"/>
        <v>-4.7442279999999996E-3</v>
      </c>
      <c r="F3806" s="37">
        <f>VLOOKUP(L3806,Mapping!D:H,5,0)</f>
        <v>0</v>
      </c>
      <c r="G3806" t="s">
        <v>562</v>
      </c>
      <c r="H3806" t="s">
        <v>2719</v>
      </c>
      <c r="I3806" t="s">
        <v>2720</v>
      </c>
      <c r="J3806">
        <v>550000</v>
      </c>
      <c r="K3806" t="s">
        <v>666</v>
      </c>
      <c r="L3806">
        <v>554527</v>
      </c>
      <c r="M3806">
        <v>0</v>
      </c>
      <c r="N3806" t="s">
        <v>682</v>
      </c>
      <c r="O3806" t="s">
        <v>565</v>
      </c>
      <c r="P3806">
        <v>0</v>
      </c>
      <c r="Q3806">
        <v>0</v>
      </c>
      <c r="R3806">
        <v>-47442.28</v>
      </c>
      <c r="S3806">
        <v>0</v>
      </c>
      <c r="T3806">
        <v>-47442.28</v>
      </c>
      <c r="U3806">
        <v>0</v>
      </c>
      <c r="V3806">
        <v>0</v>
      </c>
      <c r="W3806">
        <v>0</v>
      </c>
      <c r="X3806">
        <v>-47442.28</v>
      </c>
      <c r="Y3806">
        <v>0</v>
      </c>
      <c r="Z3806">
        <v>-47442.28</v>
      </c>
      <c r="AA3806">
        <v>0</v>
      </c>
    </row>
    <row r="3807" spans="1:27" ht="15" customHeight="1" x14ac:dyDescent="0.25">
      <c r="A3807" s="37" t="str">
        <f t="shared" si="177"/>
        <v>LEMFGFIgnore</v>
      </c>
      <c r="B3807" s="37" t="str">
        <f>VLOOKUP(L3807,Mapping!D:F,3,0)</f>
        <v>Ignore</v>
      </c>
      <c r="C3807" s="37" t="str">
        <f>VLOOKUP(L3807,Mapping!D:G,4,0)</f>
        <v>Mirror</v>
      </c>
      <c r="D3807" s="38">
        <f t="shared" si="178"/>
        <v>-6.0940040000000001E-3</v>
      </c>
      <c r="E3807" s="38">
        <f t="shared" si="179"/>
        <v>-6.0940040000000001E-3</v>
      </c>
      <c r="F3807" s="37">
        <f>VLOOKUP(L3807,Mapping!D:H,5,0)</f>
        <v>0</v>
      </c>
      <c r="G3807" t="s">
        <v>562</v>
      </c>
      <c r="H3807" t="s">
        <v>2719</v>
      </c>
      <c r="I3807" t="s">
        <v>2720</v>
      </c>
      <c r="J3807">
        <v>550000</v>
      </c>
      <c r="K3807" t="s">
        <v>666</v>
      </c>
      <c r="L3807">
        <v>555104</v>
      </c>
      <c r="M3807">
        <v>0</v>
      </c>
      <c r="N3807" t="s">
        <v>683</v>
      </c>
      <c r="O3807" t="s">
        <v>565</v>
      </c>
      <c r="P3807">
        <v>0</v>
      </c>
      <c r="Q3807">
        <v>0</v>
      </c>
      <c r="R3807">
        <v>-60940.04</v>
      </c>
      <c r="S3807">
        <v>0</v>
      </c>
      <c r="T3807">
        <v>-60940.04</v>
      </c>
      <c r="U3807">
        <v>0</v>
      </c>
      <c r="V3807">
        <v>0</v>
      </c>
      <c r="W3807">
        <v>0</v>
      </c>
      <c r="X3807">
        <v>-60940.04</v>
      </c>
      <c r="Y3807">
        <v>0</v>
      </c>
      <c r="Z3807">
        <v>-60940.04</v>
      </c>
      <c r="AA3807">
        <v>0</v>
      </c>
    </row>
    <row r="3808" spans="1:27" ht="15" customHeight="1" x14ac:dyDescent="0.25">
      <c r="A3808" s="37" t="str">
        <f t="shared" si="177"/>
        <v>LEMFGF6.1</v>
      </c>
      <c r="B3808" s="37">
        <f>VLOOKUP(L3808,Mapping!D:F,3,0)</f>
        <v>6.1</v>
      </c>
      <c r="C3808" s="37" t="str">
        <f>VLOOKUP(L3808,Mapping!D:G,4,0)</f>
        <v>Accrual</v>
      </c>
      <c r="D3808" s="38">
        <f t="shared" si="178"/>
        <v>-5.0229921700000002</v>
      </c>
      <c r="E3808" s="38">
        <f t="shared" si="179"/>
        <v>-5.0229921700000002</v>
      </c>
      <c r="F3808" s="37">
        <f>VLOOKUP(L3808,Mapping!D:H,5,0)</f>
        <v>0</v>
      </c>
      <c r="G3808" t="s">
        <v>562</v>
      </c>
      <c r="H3808" t="s">
        <v>2719</v>
      </c>
      <c r="I3808" t="s">
        <v>2720</v>
      </c>
      <c r="J3808">
        <v>550000</v>
      </c>
      <c r="K3808" t="s">
        <v>666</v>
      </c>
      <c r="L3808">
        <v>555157</v>
      </c>
      <c r="M3808">
        <v>0</v>
      </c>
      <c r="N3808" t="s">
        <v>684</v>
      </c>
      <c r="O3808" t="s">
        <v>565</v>
      </c>
      <c r="P3808">
        <v>0</v>
      </c>
      <c r="Q3808">
        <v>0</v>
      </c>
      <c r="R3808">
        <v>-50229921.700000003</v>
      </c>
      <c r="S3808">
        <v>0</v>
      </c>
      <c r="T3808">
        <v>-50229921.700000003</v>
      </c>
      <c r="U3808">
        <v>0</v>
      </c>
      <c r="V3808">
        <v>0</v>
      </c>
      <c r="W3808">
        <v>0</v>
      </c>
      <c r="X3808">
        <v>-50229921.700000003</v>
      </c>
      <c r="Y3808">
        <v>0</v>
      </c>
      <c r="Z3808">
        <v>-50229921.700000003</v>
      </c>
      <c r="AA3808">
        <v>0</v>
      </c>
    </row>
    <row r="3809" spans="1:27" ht="15" customHeight="1" x14ac:dyDescent="0.25">
      <c r="A3809" s="37" t="str">
        <f t="shared" si="177"/>
        <v>LEMFGF6.1</v>
      </c>
      <c r="B3809" s="37">
        <f>VLOOKUP(L3809,Mapping!D:F,3,0)</f>
        <v>6.1</v>
      </c>
      <c r="C3809" s="37" t="str">
        <f>VLOOKUP(L3809,Mapping!D:G,4,0)</f>
        <v>Accrual</v>
      </c>
      <c r="D3809" s="38">
        <f t="shared" si="178"/>
        <v>-1.7872612999999999E-2</v>
      </c>
      <c r="E3809" s="38">
        <f t="shared" si="179"/>
        <v>-1.7872612999999999E-2</v>
      </c>
      <c r="F3809" s="37">
        <f>VLOOKUP(L3809,Mapping!D:H,5,0)</f>
        <v>0</v>
      </c>
      <c r="G3809" t="s">
        <v>562</v>
      </c>
      <c r="H3809" t="s">
        <v>2719</v>
      </c>
      <c r="I3809" t="s">
        <v>2720</v>
      </c>
      <c r="J3809">
        <v>550000</v>
      </c>
      <c r="K3809" t="s">
        <v>666</v>
      </c>
      <c r="L3809">
        <v>555159</v>
      </c>
      <c r="M3809">
        <v>0</v>
      </c>
      <c r="N3809" t="s">
        <v>2813</v>
      </c>
      <c r="O3809" t="s">
        <v>565</v>
      </c>
      <c r="P3809">
        <v>0</v>
      </c>
      <c r="Q3809">
        <v>0</v>
      </c>
      <c r="R3809">
        <v>-178726.13</v>
      </c>
      <c r="S3809">
        <v>0</v>
      </c>
      <c r="T3809">
        <v>-178726.13</v>
      </c>
      <c r="U3809">
        <v>0</v>
      </c>
      <c r="V3809">
        <v>0</v>
      </c>
      <c r="W3809">
        <v>0</v>
      </c>
      <c r="X3809">
        <v>-178726.13</v>
      </c>
      <c r="Y3809">
        <v>0</v>
      </c>
      <c r="Z3809">
        <v>-178726.13</v>
      </c>
      <c r="AA3809">
        <v>0</v>
      </c>
    </row>
    <row r="3810" spans="1:27" ht="15" customHeight="1" x14ac:dyDescent="0.25">
      <c r="A3810" s="37" t="str">
        <f t="shared" si="177"/>
        <v>LEMFGFIgnore</v>
      </c>
      <c r="B3810" s="37" t="str">
        <f>VLOOKUP(L3810,Mapping!D:F,3,0)</f>
        <v>Ignore</v>
      </c>
      <c r="C3810" s="37" t="str">
        <f>VLOOKUP(L3810,Mapping!D:G,4,0)</f>
        <v>Mirror</v>
      </c>
      <c r="D3810" s="38">
        <f t="shared" si="178"/>
        <v>-7.9368650000000013E-3</v>
      </c>
      <c r="E3810" s="38">
        <f t="shared" si="179"/>
        <v>-7.9368650000000013E-3</v>
      </c>
      <c r="F3810" s="37">
        <f>VLOOKUP(L3810,Mapping!D:H,5,0)</f>
        <v>0</v>
      </c>
      <c r="G3810" t="s">
        <v>562</v>
      </c>
      <c r="H3810" t="s">
        <v>2719</v>
      </c>
      <c r="I3810" t="s">
        <v>2720</v>
      </c>
      <c r="J3810">
        <v>550000</v>
      </c>
      <c r="K3810" t="s">
        <v>666</v>
      </c>
      <c r="L3810">
        <v>555204</v>
      </c>
      <c r="M3810">
        <v>0</v>
      </c>
      <c r="N3810" t="s">
        <v>685</v>
      </c>
      <c r="O3810" t="s">
        <v>565</v>
      </c>
      <c r="P3810">
        <v>0</v>
      </c>
      <c r="Q3810">
        <v>0</v>
      </c>
      <c r="R3810">
        <v>-79368.650000000009</v>
      </c>
      <c r="S3810">
        <v>0</v>
      </c>
      <c r="T3810">
        <v>-79368.650000000009</v>
      </c>
      <c r="U3810">
        <v>0</v>
      </c>
      <c r="V3810">
        <v>0</v>
      </c>
      <c r="W3810">
        <v>0</v>
      </c>
      <c r="X3810">
        <v>-79368.650000000009</v>
      </c>
      <c r="Y3810">
        <v>0</v>
      </c>
      <c r="Z3810">
        <v>-79368.650000000009</v>
      </c>
      <c r="AA3810">
        <v>0</v>
      </c>
    </row>
    <row r="3811" spans="1:27" ht="15" customHeight="1" x14ac:dyDescent="0.25">
      <c r="A3811" s="37" t="str">
        <f t="shared" si="177"/>
        <v>LEMFGF6.1a</v>
      </c>
      <c r="B3811" s="37" t="str">
        <f>VLOOKUP(L3811,Mapping!D:F,3,0)</f>
        <v>6.1a</v>
      </c>
      <c r="C3811" s="37" t="str">
        <f>VLOOKUP(L3811,Mapping!D:G,4,0)</f>
        <v>Accrual</v>
      </c>
      <c r="D3811" s="38">
        <f t="shared" si="178"/>
        <v>-9.4266427999999999E-2</v>
      </c>
      <c r="E3811" s="38">
        <f t="shared" si="179"/>
        <v>-9.4266427999999999E-2</v>
      </c>
      <c r="F3811" s="37">
        <f>VLOOKUP(L3811,Mapping!D:H,5,0)</f>
        <v>0</v>
      </c>
      <c r="G3811" t="s">
        <v>562</v>
      </c>
      <c r="H3811" t="s">
        <v>2719</v>
      </c>
      <c r="I3811" t="s">
        <v>2720</v>
      </c>
      <c r="J3811">
        <v>550000</v>
      </c>
      <c r="K3811" t="s">
        <v>666</v>
      </c>
      <c r="L3811">
        <v>555597</v>
      </c>
      <c r="M3811">
        <v>0</v>
      </c>
      <c r="N3811" t="s">
        <v>686</v>
      </c>
      <c r="O3811" t="s">
        <v>565</v>
      </c>
      <c r="P3811">
        <v>0</v>
      </c>
      <c r="Q3811">
        <v>0</v>
      </c>
      <c r="R3811">
        <v>-942664.28</v>
      </c>
      <c r="S3811">
        <v>0</v>
      </c>
      <c r="T3811">
        <v>-942664.28</v>
      </c>
      <c r="U3811">
        <v>0</v>
      </c>
      <c r="V3811">
        <v>0</v>
      </c>
      <c r="W3811">
        <v>0</v>
      </c>
      <c r="X3811">
        <v>-942664.28</v>
      </c>
      <c r="Y3811">
        <v>0</v>
      </c>
      <c r="Z3811">
        <v>-942664.28</v>
      </c>
      <c r="AA3811">
        <v>0</v>
      </c>
    </row>
    <row r="3812" spans="1:27" ht="15" customHeight="1" x14ac:dyDescent="0.25">
      <c r="A3812" s="37" t="str">
        <f t="shared" si="177"/>
        <v>LEMFGF6.1a</v>
      </c>
      <c r="B3812" s="37" t="str">
        <f>VLOOKUP(L3812,Mapping!D:F,3,0)</f>
        <v>6.1a</v>
      </c>
      <c r="C3812" s="37" t="str">
        <f>VLOOKUP(L3812,Mapping!D:G,4,0)</f>
        <v>Accrual</v>
      </c>
      <c r="D3812" s="38">
        <f t="shared" si="178"/>
        <v>-9.4266427999999999E-2</v>
      </c>
      <c r="E3812" s="38">
        <f t="shared" si="179"/>
        <v>-9.4266427999999999E-2</v>
      </c>
      <c r="F3812" s="37">
        <f>VLOOKUP(L3812,Mapping!D:H,5,0)</f>
        <v>0</v>
      </c>
      <c r="G3812" t="s">
        <v>562</v>
      </c>
      <c r="H3812" t="s">
        <v>2719</v>
      </c>
      <c r="I3812" t="s">
        <v>2720</v>
      </c>
      <c r="J3812">
        <v>550000</v>
      </c>
      <c r="K3812" t="s">
        <v>666</v>
      </c>
      <c r="L3812">
        <v>555598</v>
      </c>
      <c r="M3812">
        <v>0</v>
      </c>
      <c r="N3812" t="s">
        <v>687</v>
      </c>
      <c r="O3812" t="s">
        <v>565</v>
      </c>
      <c r="P3812">
        <v>0</v>
      </c>
      <c r="Q3812">
        <v>0</v>
      </c>
      <c r="R3812">
        <v>-942664.28</v>
      </c>
      <c r="S3812">
        <v>0</v>
      </c>
      <c r="T3812">
        <v>-942664.28</v>
      </c>
      <c r="U3812">
        <v>0</v>
      </c>
      <c r="V3812">
        <v>0</v>
      </c>
      <c r="W3812">
        <v>0</v>
      </c>
      <c r="X3812">
        <v>-942664.28</v>
      </c>
      <c r="Y3812">
        <v>0</v>
      </c>
      <c r="Z3812">
        <v>-942664.28</v>
      </c>
      <c r="AA3812">
        <v>0</v>
      </c>
    </row>
    <row r="3813" spans="1:27" ht="15" customHeight="1" x14ac:dyDescent="0.25">
      <c r="A3813" s="37" t="str">
        <f t="shared" si="177"/>
        <v>LEMFGF6.1a</v>
      </c>
      <c r="B3813" s="37" t="str">
        <f>VLOOKUP(L3813,Mapping!D:F,3,0)</f>
        <v>6.1a</v>
      </c>
      <c r="C3813" s="37" t="str">
        <f>VLOOKUP(L3813,Mapping!D:G,4,0)</f>
        <v>Accrual</v>
      </c>
      <c r="D3813" s="38">
        <f t="shared" si="178"/>
        <v>1.94744E-4</v>
      </c>
      <c r="E3813" s="38">
        <f t="shared" si="179"/>
        <v>1.94744E-4</v>
      </c>
      <c r="F3813" s="37">
        <f>VLOOKUP(L3813,Mapping!D:H,5,0)</f>
        <v>0</v>
      </c>
      <c r="G3813" t="s">
        <v>562</v>
      </c>
      <c r="H3813" t="s">
        <v>2719</v>
      </c>
      <c r="I3813" t="s">
        <v>2720</v>
      </c>
      <c r="J3813">
        <v>550000</v>
      </c>
      <c r="K3813" t="s">
        <v>666</v>
      </c>
      <c r="L3813">
        <v>555599</v>
      </c>
      <c r="M3813">
        <v>0</v>
      </c>
      <c r="N3813" t="s">
        <v>688</v>
      </c>
      <c r="O3813" t="s">
        <v>565</v>
      </c>
      <c r="P3813">
        <v>0</v>
      </c>
      <c r="Q3813">
        <v>0</v>
      </c>
      <c r="R3813">
        <v>0</v>
      </c>
      <c r="S3813">
        <v>1947.44</v>
      </c>
      <c r="T3813">
        <v>0</v>
      </c>
      <c r="U3813">
        <v>1947.44</v>
      </c>
      <c r="V3813">
        <v>0</v>
      </c>
      <c r="W3813">
        <v>0</v>
      </c>
      <c r="X3813">
        <v>0</v>
      </c>
      <c r="Y3813">
        <v>1947.44</v>
      </c>
      <c r="Z3813">
        <v>0</v>
      </c>
      <c r="AA3813">
        <v>1947.44</v>
      </c>
    </row>
    <row r="3814" spans="1:27" ht="15" customHeight="1" x14ac:dyDescent="0.25">
      <c r="A3814" s="37" t="str">
        <f t="shared" si="177"/>
        <v>LEMFGF6.1a</v>
      </c>
      <c r="B3814" s="37" t="str">
        <f>VLOOKUP(L3814,Mapping!D:F,3,0)</f>
        <v>6.1a</v>
      </c>
      <c r="C3814" s="37" t="str">
        <f>VLOOKUP(L3814,Mapping!D:G,4,0)</f>
        <v>Accrual</v>
      </c>
      <c r="D3814" s="38">
        <f t="shared" si="178"/>
        <v>1.94744E-4</v>
      </c>
      <c r="E3814" s="38">
        <f t="shared" si="179"/>
        <v>1.94744E-4</v>
      </c>
      <c r="F3814" s="37">
        <f>VLOOKUP(L3814,Mapping!D:H,5,0)</f>
        <v>0</v>
      </c>
      <c r="G3814" t="s">
        <v>562</v>
      </c>
      <c r="H3814" t="s">
        <v>2719</v>
      </c>
      <c r="I3814" t="s">
        <v>2720</v>
      </c>
      <c r="J3814">
        <v>550000</v>
      </c>
      <c r="K3814" t="s">
        <v>666</v>
      </c>
      <c r="L3814">
        <v>555600</v>
      </c>
      <c r="M3814">
        <v>0</v>
      </c>
      <c r="N3814" t="s">
        <v>689</v>
      </c>
      <c r="O3814" t="s">
        <v>565</v>
      </c>
      <c r="P3814">
        <v>0</v>
      </c>
      <c r="Q3814">
        <v>0</v>
      </c>
      <c r="R3814">
        <v>0</v>
      </c>
      <c r="S3814">
        <v>1947.44</v>
      </c>
      <c r="T3814">
        <v>0</v>
      </c>
      <c r="U3814">
        <v>1947.44</v>
      </c>
      <c r="V3814">
        <v>0</v>
      </c>
      <c r="W3814">
        <v>0</v>
      </c>
      <c r="X3814">
        <v>0</v>
      </c>
      <c r="Y3814">
        <v>1947.44</v>
      </c>
      <c r="Z3814">
        <v>0</v>
      </c>
      <c r="AA3814">
        <v>1947.44</v>
      </c>
    </row>
    <row r="3815" spans="1:27" ht="15" customHeight="1" x14ac:dyDescent="0.25">
      <c r="A3815" s="37" t="str">
        <f t="shared" si="177"/>
        <v>LEMFGF6.2</v>
      </c>
      <c r="B3815" s="37">
        <f>VLOOKUP(L3815,Mapping!D:F,3,0)</f>
        <v>6.2</v>
      </c>
      <c r="C3815" s="37" t="str">
        <f>VLOOKUP(L3815,Mapping!D:G,4,0)</f>
        <v>Accrual</v>
      </c>
      <c r="D3815" s="38">
        <f t="shared" si="178"/>
        <v>-1.047401628</v>
      </c>
      <c r="E3815" s="38">
        <f t="shared" si="179"/>
        <v>-1.047401628</v>
      </c>
      <c r="F3815" s="37">
        <f>VLOOKUP(L3815,Mapping!D:H,5,0)</f>
        <v>0</v>
      </c>
      <c r="G3815" t="s">
        <v>562</v>
      </c>
      <c r="H3815" t="s">
        <v>2719</v>
      </c>
      <c r="I3815" t="s">
        <v>2720</v>
      </c>
      <c r="J3815">
        <v>555100</v>
      </c>
      <c r="K3815" t="s">
        <v>691</v>
      </c>
      <c r="L3815">
        <v>555100</v>
      </c>
      <c r="M3815">
        <v>0</v>
      </c>
      <c r="N3815" t="s">
        <v>692</v>
      </c>
      <c r="O3815" t="s">
        <v>565</v>
      </c>
      <c r="P3815">
        <v>0</v>
      </c>
      <c r="Q3815">
        <v>0</v>
      </c>
      <c r="R3815">
        <v>-10474016.279999999</v>
      </c>
      <c r="S3815">
        <v>0</v>
      </c>
      <c r="T3815">
        <v>-10474016.279999999</v>
      </c>
      <c r="U3815">
        <v>0</v>
      </c>
      <c r="V3815">
        <v>0</v>
      </c>
      <c r="W3815">
        <v>0</v>
      </c>
      <c r="X3815">
        <v>-10474016.279999999</v>
      </c>
      <c r="Y3815">
        <v>0</v>
      </c>
      <c r="Z3815">
        <v>-10474016.279999999</v>
      </c>
      <c r="AA3815">
        <v>0</v>
      </c>
    </row>
    <row r="3816" spans="1:27" ht="15" customHeight="1" x14ac:dyDescent="0.25">
      <c r="A3816" s="37" t="str">
        <f t="shared" si="177"/>
        <v>LEMFGF6.2</v>
      </c>
      <c r="B3816" s="37">
        <f>VLOOKUP(L3816,Mapping!D:F,3,0)</f>
        <v>6.2</v>
      </c>
      <c r="C3816" s="37" t="str">
        <f>VLOOKUP(L3816,Mapping!D:G,4,0)</f>
        <v>Accrual</v>
      </c>
      <c r="D3816" s="38">
        <f t="shared" si="178"/>
        <v>2.1637449999999999E-3</v>
      </c>
      <c r="E3816" s="38">
        <f t="shared" si="179"/>
        <v>2.1637449999999999E-3</v>
      </c>
      <c r="F3816" s="37">
        <f>VLOOKUP(L3816,Mapping!D:H,5,0)</f>
        <v>0</v>
      </c>
      <c r="G3816" t="s">
        <v>562</v>
      </c>
      <c r="H3816" t="s">
        <v>2719</v>
      </c>
      <c r="I3816" t="s">
        <v>2720</v>
      </c>
      <c r="J3816">
        <v>555100</v>
      </c>
      <c r="K3816" t="s">
        <v>691</v>
      </c>
      <c r="L3816">
        <v>555329</v>
      </c>
      <c r="M3816">
        <v>0</v>
      </c>
      <c r="N3816" t="s">
        <v>693</v>
      </c>
      <c r="O3816" t="s">
        <v>565</v>
      </c>
      <c r="P3816">
        <v>0</v>
      </c>
      <c r="Q3816">
        <v>0</v>
      </c>
      <c r="R3816">
        <v>0</v>
      </c>
      <c r="S3816">
        <v>21637.45</v>
      </c>
      <c r="T3816">
        <v>0</v>
      </c>
      <c r="U3816">
        <v>21637.45</v>
      </c>
      <c r="V3816">
        <v>0</v>
      </c>
      <c r="W3816">
        <v>0</v>
      </c>
      <c r="X3816">
        <v>0</v>
      </c>
      <c r="Y3816">
        <v>21637.45</v>
      </c>
      <c r="Z3816">
        <v>0</v>
      </c>
      <c r="AA3816">
        <v>21637.45</v>
      </c>
    </row>
    <row r="3817" spans="1:27" ht="15" customHeight="1" x14ac:dyDescent="0.25">
      <c r="A3817" s="37" t="str">
        <f t="shared" si="177"/>
        <v>LEMIDFIgnore</v>
      </c>
      <c r="B3817" s="37" t="str">
        <f>VLOOKUP(L3817,Mapping!D:F,3,0)</f>
        <v>Ignore</v>
      </c>
      <c r="C3817" s="37" t="str">
        <f>VLOOKUP(L3817,Mapping!D:G,4,0)</f>
        <v>Ignore</v>
      </c>
      <c r="D3817" s="38">
        <f t="shared" si="178"/>
        <v>78.630972135000007</v>
      </c>
      <c r="E3817" s="38">
        <f t="shared" si="179"/>
        <v>-2024.640359236</v>
      </c>
      <c r="F3817" s="37" t="str">
        <f>VLOOKUP(L3817,Mapping!D:H,5,0)</f>
        <v>AUM</v>
      </c>
      <c r="G3817" t="s">
        <v>562</v>
      </c>
      <c r="H3817" t="s">
        <v>382</v>
      </c>
      <c r="I3817" t="s">
        <v>385</v>
      </c>
      <c r="J3817">
        <v>101000</v>
      </c>
      <c r="K3817" t="s">
        <v>720</v>
      </c>
      <c r="L3817">
        <v>101100</v>
      </c>
      <c r="M3817">
        <v>0</v>
      </c>
      <c r="N3817" t="s">
        <v>721</v>
      </c>
      <c r="O3817" t="s">
        <v>565</v>
      </c>
      <c r="P3817">
        <v>-21032713313.709999</v>
      </c>
      <c r="Q3817">
        <v>0</v>
      </c>
      <c r="R3817">
        <v>0</v>
      </c>
      <c r="S3817">
        <v>786309721.35000002</v>
      </c>
      <c r="T3817">
        <v>-20246403592.360001</v>
      </c>
      <c r="U3817">
        <v>0</v>
      </c>
      <c r="V3817">
        <v>-21032713313.709999</v>
      </c>
      <c r="W3817">
        <v>0</v>
      </c>
      <c r="X3817">
        <v>0</v>
      </c>
      <c r="Y3817">
        <v>786309721.35000002</v>
      </c>
      <c r="Z3817">
        <v>-20246403592.360001</v>
      </c>
      <c r="AA3817">
        <v>0</v>
      </c>
    </row>
    <row r="3818" spans="1:27" ht="15" customHeight="1" x14ac:dyDescent="0.25">
      <c r="A3818" s="37" t="str">
        <f t="shared" si="177"/>
        <v>LEMIDFIgnore</v>
      </c>
      <c r="B3818" s="37" t="str">
        <f>VLOOKUP(L3818,Mapping!D:F,3,0)</f>
        <v>Ignore</v>
      </c>
      <c r="C3818" s="37" t="str">
        <f>VLOOKUP(L3818,Mapping!D:G,4,0)</f>
        <v>Ignore</v>
      </c>
      <c r="D3818" s="38">
        <f t="shared" si="178"/>
        <v>0</v>
      </c>
      <c r="E3818" s="38">
        <f t="shared" si="179"/>
        <v>1.4000000000000001E-8</v>
      </c>
      <c r="F3818" s="37" t="str">
        <f>VLOOKUP(L3818,Mapping!D:H,5,0)</f>
        <v>AUM</v>
      </c>
      <c r="G3818" t="s">
        <v>562</v>
      </c>
      <c r="H3818" t="s">
        <v>382</v>
      </c>
      <c r="I3818" t="s">
        <v>385</v>
      </c>
      <c r="J3818">
        <v>105000</v>
      </c>
      <c r="K3818" t="s">
        <v>568</v>
      </c>
      <c r="L3818">
        <v>105100</v>
      </c>
      <c r="M3818">
        <v>0</v>
      </c>
      <c r="N3818" t="s">
        <v>569</v>
      </c>
      <c r="O3818" t="s">
        <v>565</v>
      </c>
      <c r="P3818">
        <v>0</v>
      </c>
      <c r="Q3818">
        <v>0.14000000000000001</v>
      </c>
      <c r="R3818">
        <v>0</v>
      </c>
      <c r="S3818">
        <v>0</v>
      </c>
      <c r="T3818">
        <v>0</v>
      </c>
      <c r="U3818">
        <v>0.14000000000000001</v>
      </c>
      <c r="V3818">
        <v>0</v>
      </c>
      <c r="W3818">
        <v>0.14000000000000001</v>
      </c>
      <c r="X3818">
        <v>0</v>
      </c>
      <c r="Y3818">
        <v>0</v>
      </c>
      <c r="Z3818">
        <v>0</v>
      </c>
      <c r="AA3818">
        <v>0.14000000000000001</v>
      </c>
    </row>
    <row r="3819" spans="1:27" ht="15" customHeight="1" x14ac:dyDescent="0.25">
      <c r="A3819" s="37" t="str">
        <f t="shared" si="177"/>
        <v>LEMIDFIgnore</v>
      </c>
      <c r="B3819" s="37" t="str">
        <f>VLOOKUP(L3819,Mapping!D:F,3,0)</f>
        <v>Ignore</v>
      </c>
      <c r="C3819" s="37" t="str">
        <f>VLOOKUP(L3819,Mapping!D:G,4,0)</f>
        <v>Ignore</v>
      </c>
      <c r="D3819" s="38">
        <f t="shared" si="178"/>
        <v>-0.18</v>
      </c>
      <c r="E3819" s="38">
        <f t="shared" si="179"/>
        <v>-0.78259889999999999</v>
      </c>
      <c r="F3819" s="37" t="str">
        <f>VLOOKUP(L3819,Mapping!D:H,5,0)</f>
        <v>AUM</v>
      </c>
      <c r="G3819" t="s">
        <v>562</v>
      </c>
      <c r="H3819" t="s">
        <v>382</v>
      </c>
      <c r="I3819" t="s">
        <v>385</v>
      </c>
      <c r="J3819">
        <v>110000</v>
      </c>
      <c r="K3819" t="s">
        <v>570</v>
      </c>
      <c r="L3819">
        <v>110116</v>
      </c>
      <c r="M3819">
        <v>0</v>
      </c>
      <c r="N3819" t="s">
        <v>573</v>
      </c>
      <c r="O3819" t="s">
        <v>565</v>
      </c>
      <c r="P3819">
        <v>-6025989</v>
      </c>
      <c r="Q3819">
        <v>0</v>
      </c>
      <c r="R3819">
        <v>-1800000</v>
      </c>
      <c r="S3819">
        <v>0</v>
      </c>
      <c r="T3819">
        <v>-7825989</v>
      </c>
      <c r="U3819">
        <v>0</v>
      </c>
      <c r="V3819">
        <v>-6025989</v>
      </c>
      <c r="W3819">
        <v>0</v>
      </c>
      <c r="X3819">
        <v>-1800000</v>
      </c>
      <c r="Y3819">
        <v>0</v>
      </c>
      <c r="Z3819">
        <v>-7825989</v>
      </c>
      <c r="AA3819">
        <v>0</v>
      </c>
    </row>
    <row r="3820" spans="1:27" ht="15" customHeight="1" x14ac:dyDescent="0.25">
      <c r="A3820" s="37" t="str">
        <f t="shared" si="177"/>
        <v>LEMIDFIgnore</v>
      </c>
      <c r="B3820" s="37" t="str">
        <f>VLOOKUP(L3820,Mapping!D:F,3,0)</f>
        <v>Ignore</v>
      </c>
      <c r="C3820" s="37" t="str">
        <f>VLOOKUP(L3820,Mapping!D:G,4,0)</f>
        <v>Ignore</v>
      </c>
      <c r="D3820" s="38">
        <f t="shared" si="178"/>
        <v>0</v>
      </c>
      <c r="E3820" s="38">
        <f t="shared" si="179"/>
        <v>-0.114502018</v>
      </c>
      <c r="F3820" s="37" t="str">
        <f>VLOOKUP(L3820,Mapping!D:H,5,0)</f>
        <v>AUM</v>
      </c>
      <c r="G3820" t="s">
        <v>562</v>
      </c>
      <c r="H3820" t="s">
        <v>382</v>
      </c>
      <c r="I3820" t="s">
        <v>385</v>
      </c>
      <c r="J3820">
        <v>110000</v>
      </c>
      <c r="K3820" t="s">
        <v>570</v>
      </c>
      <c r="L3820">
        <v>110125</v>
      </c>
      <c r="M3820">
        <v>0</v>
      </c>
      <c r="N3820" t="s">
        <v>1315</v>
      </c>
      <c r="O3820" t="s">
        <v>565</v>
      </c>
      <c r="P3820">
        <v>-1145020.18</v>
      </c>
      <c r="Q3820">
        <v>0</v>
      </c>
      <c r="R3820">
        <v>0</v>
      </c>
      <c r="S3820">
        <v>0</v>
      </c>
      <c r="T3820">
        <v>-1145020.18</v>
      </c>
      <c r="U3820">
        <v>0</v>
      </c>
      <c r="V3820">
        <v>-1145020.18</v>
      </c>
      <c r="W3820">
        <v>0</v>
      </c>
      <c r="X3820">
        <v>0</v>
      </c>
      <c r="Y3820">
        <v>0</v>
      </c>
      <c r="Z3820">
        <v>-1145020.18</v>
      </c>
      <c r="AA3820">
        <v>0</v>
      </c>
    </row>
    <row r="3821" spans="1:27" ht="15" customHeight="1" x14ac:dyDescent="0.25">
      <c r="A3821" s="37" t="str">
        <f t="shared" si="177"/>
        <v>LEMIDFIgnore</v>
      </c>
      <c r="B3821" s="37" t="str">
        <f>VLOOKUP(L3821,Mapping!D:F,3,0)</f>
        <v>Ignore</v>
      </c>
      <c r="C3821" s="37" t="str">
        <f>VLOOKUP(L3821,Mapping!D:G,4,0)</f>
        <v>Ignore</v>
      </c>
      <c r="D3821" s="38">
        <f t="shared" si="178"/>
        <v>-98.423852499999995</v>
      </c>
      <c r="E3821" s="38">
        <f t="shared" si="179"/>
        <v>-153.83627279999999</v>
      </c>
      <c r="F3821" s="37" t="str">
        <f>VLOOKUP(L3821,Mapping!D:H,5,0)</f>
        <v>AUM</v>
      </c>
      <c r="G3821" t="s">
        <v>562</v>
      </c>
      <c r="H3821" t="s">
        <v>382</v>
      </c>
      <c r="I3821" t="s">
        <v>385</v>
      </c>
      <c r="J3821">
        <v>110000</v>
      </c>
      <c r="K3821" t="s">
        <v>570</v>
      </c>
      <c r="L3821">
        <v>110247</v>
      </c>
      <c r="M3821">
        <v>0</v>
      </c>
      <c r="N3821" t="s">
        <v>574</v>
      </c>
      <c r="O3821" t="s">
        <v>565</v>
      </c>
      <c r="P3821">
        <v>-554124203</v>
      </c>
      <c r="Q3821">
        <v>0</v>
      </c>
      <c r="R3821">
        <v>-984238525</v>
      </c>
      <c r="S3821">
        <v>0</v>
      </c>
      <c r="T3821">
        <v>-1538362728</v>
      </c>
      <c r="U3821">
        <v>0</v>
      </c>
      <c r="V3821">
        <v>-554124203</v>
      </c>
      <c r="W3821">
        <v>0</v>
      </c>
      <c r="X3821">
        <v>-984238525</v>
      </c>
      <c r="Y3821">
        <v>0</v>
      </c>
      <c r="Z3821">
        <v>-1538362728</v>
      </c>
      <c r="AA3821">
        <v>0</v>
      </c>
    </row>
    <row r="3822" spans="1:27" ht="15" customHeight="1" x14ac:dyDescent="0.25">
      <c r="A3822" s="37" t="str">
        <f t="shared" si="177"/>
        <v>LEMIDFIgnore</v>
      </c>
      <c r="B3822" s="37" t="str">
        <f>VLOOKUP(L3822,Mapping!D:F,3,0)</f>
        <v>Ignore</v>
      </c>
      <c r="C3822" s="37" t="str">
        <f>VLOOKUP(L3822,Mapping!D:G,4,0)</f>
        <v>Ignore</v>
      </c>
      <c r="D3822" s="38">
        <f t="shared" si="178"/>
        <v>3.2759060000000003E-3</v>
      </c>
      <c r="E3822" s="38">
        <f t="shared" si="179"/>
        <v>-0.99016490000000001</v>
      </c>
      <c r="F3822" s="37" t="str">
        <f>VLOOKUP(L3822,Mapping!D:H,5,0)</f>
        <v>AUM</v>
      </c>
      <c r="G3822" t="s">
        <v>562</v>
      </c>
      <c r="H3822" t="s">
        <v>382</v>
      </c>
      <c r="I3822" t="s">
        <v>385</v>
      </c>
      <c r="J3822">
        <v>132000</v>
      </c>
      <c r="K3822" t="s">
        <v>575</v>
      </c>
      <c r="L3822">
        <v>132100</v>
      </c>
      <c r="M3822">
        <v>0</v>
      </c>
      <c r="N3822" t="s">
        <v>723</v>
      </c>
      <c r="O3822" t="s">
        <v>565</v>
      </c>
      <c r="P3822">
        <v>-9934408.0600000005</v>
      </c>
      <c r="Q3822">
        <v>0</v>
      </c>
      <c r="R3822">
        <v>0</v>
      </c>
      <c r="S3822">
        <v>32759.06</v>
      </c>
      <c r="T3822">
        <v>-9901649</v>
      </c>
      <c r="U3822">
        <v>0</v>
      </c>
      <c r="V3822">
        <v>-9934408.0600000005</v>
      </c>
      <c r="W3822">
        <v>0</v>
      </c>
      <c r="X3822">
        <v>0</v>
      </c>
      <c r="Y3822">
        <v>32759.06</v>
      </c>
      <c r="Z3822">
        <v>-9901649</v>
      </c>
      <c r="AA3822">
        <v>0</v>
      </c>
    </row>
    <row r="3823" spans="1:27" ht="15" customHeight="1" x14ac:dyDescent="0.25">
      <c r="A3823" s="37" t="str">
        <f t="shared" si="177"/>
        <v>LEMIDFIgnore</v>
      </c>
      <c r="B3823" s="37" t="str">
        <f>VLOOKUP(L3823,Mapping!D:F,3,0)</f>
        <v>Ignore</v>
      </c>
      <c r="C3823" s="37" t="str">
        <f>VLOOKUP(L3823,Mapping!D:G,4,0)</f>
        <v>Ignore</v>
      </c>
      <c r="D3823" s="38">
        <f t="shared" si="178"/>
        <v>-0.85411963499999999</v>
      </c>
      <c r="E3823" s="38">
        <f t="shared" si="179"/>
        <v>-0.71103774600000003</v>
      </c>
      <c r="F3823" s="37" t="str">
        <f>VLOOKUP(L3823,Mapping!D:H,5,0)</f>
        <v>AUM</v>
      </c>
      <c r="G3823" t="s">
        <v>562</v>
      </c>
      <c r="H3823" t="s">
        <v>382</v>
      </c>
      <c r="I3823" t="s">
        <v>385</v>
      </c>
      <c r="J3823">
        <v>132000</v>
      </c>
      <c r="K3823" t="s">
        <v>575</v>
      </c>
      <c r="L3823">
        <v>132121</v>
      </c>
      <c r="M3823">
        <v>0</v>
      </c>
      <c r="N3823" t="s">
        <v>576</v>
      </c>
      <c r="O3823" t="s">
        <v>565</v>
      </c>
      <c r="P3823">
        <v>0</v>
      </c>
      <c r="Q3823">
        <v>1430818.89</v>
      </c>
      <c r="R3823">
        <v>-8541196.3499999996</v>
      </c>
      <c r="S3823">
        <v>0</v>
      </c>
      <c r="T3823">
        <v>-7110377.46</v>
      </c>
      <c r="U3823">
        <v>0</v>
      </c>
      <c r="V3823">
        <v>0</v>
      </c>
      <c r="W3823">
        <v>1430818.89</v>
      </c>
      <c r="X3823">
        <v>-8541196.3499999996</v>
      </c>
      <c r="Y3823">
        <v>0</v>
      </c>
      <c r="Z3823">
        <v>-7110377.46</v>
      </c>
      <c r="AA3823">
        <v>0</v>
      </c>
    </row>
    <row r="3824" spans="1:27" ht="15" customHeight="1" x14ac:dyDescent="0.25">
      <c r="A3824" s="37" t="str">
        <f t="shared" si="177"/>
        <v>LEMIDFIgnore</v>
      </c>
      <c r="B3824" s="37" t="str">
        <f>VLOOKUP(L3824,Mapping!D:F,3,0)</f>
        <v>Ignore</v>
      </c>
      <c r="C3824" s="37" t="str">
        <f>VLOOKUP(L3824,Mapping!D:G,4,0)</f>
        <v>Ignore</v>
      </c>
      <c r="D3824" s="38">
        <f t="shared" si="178"/>
        <v>-0.36322006699999998</v>
      </c>
      <c r="E3824" s="38">
        <f t="shared" si="179"/>
        <v>3.441482E-3</v>
      </c>
      <c r="F3824" s="37" t="str">
        <f>VLOOKUP(L3824,Mapping!D:H,5,0)</f>
        <v>AUM</v>
      </c>
      <c r="G3824" t="s">
        <v>562</v>
      </c>
      <c r="H3824" t="s">
        <v>382</v>
      </c>
      <c r="I3824" t="s">
        <v>385</v>
      </c>
      <c r="J3824">
        <v>132000</v>
      </c>
      <c r="K3824" t="s">
        <v>575</v>
      </c>
      <c r="L3824">
        <v>132124</v>
      </c>
      <c r="M3824">
        <v>0</v>
      </c>
      <c r="N3824" t="s">
        <v>577</v>
      </c>
      <c r="O3824" t="s">
        <v>565</v>
      </c>
      <c r="P3824">
        <v>0</v>
      </c>
      <c r="Q3824">
        <v>3666615.49</v>
      </c>
      <c r="R3824">
        <v>-3632200.67</v>
      </c>
      <c r="S3824">
        <v>0</v>
      </c>
      <c r="T3824">
        <v>0</v>
      </c>
      <c r="U3824">
        <v>34414.82</v>
      </c>
      <c r="V3824">
        <v>0</v>
      </c>
      <c r="W3824">
        <v>3666615.49</v>
      </c>
      <c r="X3824">
        <v>-3632200.67</v>
      </c>
      <c r="Y3824">
        <v>0</v>
      </c>
      <c r="Z3824">
        <v>0</v>
      </c>
      <c r="AA3824">
        <v>34414.82</v>
      </c>
    </row>
    <row r="3825" spans="1:27" ht="15" customHeight="1" x14ac:dyDescent="0.25">
      <c r="A3825" s="37" t="str">
        <f t="shared" si="177"/>
        <v>LEMIDFIgnore</v>
      </c>
      <c r="B3825" s="37" t="str">
        <f>VLOOKUP(L3825,Mapping!D:F,3,0)</f>
        <v>Ignore</v>
      </c>
      <c r="C3825" s="37" t="str">
        <f>VLOOKUP(L3825,Mapping!D:G,4,0)</f>
        <v>Ignore</v>
      </c>
      <c r="D3825" s="38">
        <f t="shared" si="178"/>
        <v>0</v>
      </c>
      <c r="E3825" s="38">
        <f t="shared" si="179"/>
        <v>-1E-3</v>
      </c>
      <c r="F3825" s="37" t="str">
        <f>VLOOKUP(L3825,Mapping!D:H,5,0)</f>
        <v>AUM</v>
      </c>
      <c r="G3825" t="s">
        <v>562</v>
      </c>
      <c r="H3825" t="s">
        <v>382</v>
      </c>
      <c r="I3825" t="s">
        <v>385</v>
      </c>
      <c r="J3825">
        <v>140000</v>
      </c>
      <c r="K3825" t="s">
        <v>579</v>
      </c>
      <c r="L3825">
        <v>140101</v>
      </c>
      <c r="M3825">
        <v>0</v>
      </c>
      <c r="N3825" t="s">
        <v>1209</v>
      </c>
      <c r="O3825" t="s">
        <v>565</v>
      </c>
      <c r="P3825">
        <v>-10000</v>
      </c>
      <c r="Q3825">
        <v>0</v>
      </c>
      <c r="R3825">
        <v>0</v>
      </c>
      <c r="S3825">
        <v>0</v>
      </c>
      <c r="T3825">
        <v>-10000</v>
      </c>
      <c r="U3825">
        <v>0</v>
      </c>
      <c r="V3825">
        <v>-10000</v>
      </c>
      <c r="W3825">
        <v>0</v>
      </c>
      <c r="X3825">
        <v>0</v>
      </c>
      <c r="Y3825">
        <v>0</v>
      </c>
      <c r="Z3825">
        <v>-10000</v>
      </c>
      <c r="AA3825">
        <v>0</v>
      </c>
    </row>
    <row r="3826" spans="1:27" ht="15" customHeight="1" x14ac:dyDescent="0.25">
      <c r="A3826" s="37" t="str">
        <f t="shared" si="177"/>
        <v>LEMIDFIgnore</v>
      </c>
      <c r="B3826" s="37" t="str">
        <f>VLOOKUP(L3826,Mapping!D:F,3,0)</f>
        <v>Ignore</v>
      </c>
      <c r="C3826" s="37" t="str">
        <f>VLOOKUP(L3826,Mapping!D:G,4,0)</f>
        <v>Ignore</v>
      </c>
      <c r="D3826" s="38">
        <f t="shared" si="178"/>
        <v>0</v>
      </c>
      <c r="E3826" s="38">
        <f t="shared" si="179"/>
        <v>-5.0000000000000001E-4</v>
      </c>
      <c r="F3826" s="37" t="str">
        <f>VLOOKUP(L3826,Mapping!D:H,5,0)</f>
        <v>AUM</v>
      </c>
      <c r="G3826" t="s">
        <v>562</v>
      </c>
      <c r="H3826" t="s">
        <v>382</v>
      </c>
      <c r="I3826" t="s">
        <v>385</v>
      </c>
      <c r="J3826">
        <v>140000</v>
      </c>
      <c r="K3826" t="s">
        <v>579</v>
      </c>
      <c r="L3826">
        <v>140166</v>
      </c>
      <c r="M3826">
        <v>0</v>
      </c>
      <c r="N3826" t="s">
        <v>1199</v>
      </c>
      <c r="O3826" t="s">
        <v>565</v>
      </c>
      <c r="P3826">
        <v>-5000</v>
      </c>
      <c r="Q3826">
        <v>0</v>
      </c>
      <c r="R3826">
        <v>0</v>
      </c>
      <c r="S3826">
        <v>0</v>
      </c>
      <c r="T3826">
        <v>-5000</v>
      </c>
      <c r="U3826">
        <v>0</v>
      </c>
      <c r="V3826">
        <v>-5000</v>
      </c>
      <c r="W3826">
        <v>0</v>
      </c>
      <c r="X3826">
        <v>0</v>
      </c>
      <c r="Y3826">
        <v>0</v>
      </c>
      <c r="Z3826">
        <v>-5000</v>
      </c>
      <c r="AA3826">
        <v>0</v>
      </c>
    </row>
    <row r="3827" spans="1:27" ht="15" customHeight="1" x14ac:dyDescent="0.25">
      <c r="A3827" s="37" t="str">
        <f t="shared" si="177"/>
        <v>LEMIDFIgnore</v>
      </c>
      <c r="B3827" s="37" t="str">
        <f>VLOOKUP(L3827,Mapping!D:F,3,0)</f>
        <v>Ignore</v>
      </c>
      <c r="C3827" s="37" t="str">
        <f>VLOOKUP(L3827,Mapping!D:G,4,0)</f>
        <v>Ignore</v>
      </c>
      <c r="D3827" s="38">
        <f t="shared" si="178"/>
        <v>0</v>
      </c>
      <c r="E3827" s="38">
        <f t="shared" si="179"/>
        <v>-5.0000000000000001E-4</v>
      </c>
      <c r="F3827" s="37" t="str">
        <f>VLOOKUP(L3827,Mapping!D:H,5,0)</f>
        <v>AUM</v>
      </c>
      <c r="G3827" t="s">
        <v>562</v>
      </c>
      <c r="H3827" t="s">
        <v>382</v>
      </c>
      <c r="I3827" t="s">
        <v>385</v>
      </c>
      <c r="J3827">
        <v>140000</v>
      </c>
      <c r="K3827" t="s">
        <v>579</v>
      </c>
      <c r="L3827">
        <v>140311</v>
      </c>
      <c r="M3827">
        <v>0</v>
      </c>
      <c r="N3827" t="s">
        <v>1201</v>
      </c>
      <c r="O3827" t="s">
        <v>565</v>
      </c>
      <c r="P3827">
        <v>-5000</v>
      </c>
      <c r="Q3827">
        <v>0</v>
      </c>
      <c r="R3827">
        <v>0</v>
      </c>
      <c r="S3827">
        <v>0</v>
      </c>
      <c r="T3827">
        <v>-5000</v>
      </c>
      <c r="U3827">
        <v>0</v>
      </c>
      <c r="V3827">
        <v>-5000</v>
      </c>
      <c r="W3827">
        <v>0</v>
      </c>
      <c r="X3827">
        <v>0</v>
      </c>
      <c r="Y3827">
        <v>0</v>
      </c>
      <c r="Z3827">
        <v>-5000</v>
      </c>
      <c r="AA3827">
        <v>0</v>
      </c>
    </row>
    <row r="3828" spans="1:27" ht="15" customHeight="1" x14ac:dyDescent="0.25">
      <c r="A3828" s="37" t="str">
        <f t="shared" si="177"/>
        <v>LEMIDFIgnore</v>
      </c>
      <c r="B3828" s="37" t="str">
        <f>VLOOKUP(L3828,Mapping!D:F,3,0)</f>
        <v>Ignore</v>
      </c>
      <c r="C3828" s="37" t="str">
        <f>VLOOKUP(L3828,Mapping!D:G,4,0)</f>
        <v>Ignore</v>
      </c>
      <c r="D3828" s="38">
        <f t="shared" si="178"/>
        <v>-1.1346807890000001</v>
      </c>
      <c r="E3828" s="38">
        <f t="shared" si="179"/>
        <v>-1.177576146</v>
      </c>
      <c r="F3828" s="37" t="str">
        <f>VLOOKUP(L3828,Mapping!D:H,5,0)</f>
        <v>AUM</v>
      </c>
      <c r="G3828" t="s">
        <v>562</v>
      </c>
      <c r="H3828" t="s">
        <v>382</v>
      </c>
      <c r="I3828" t="s">
        <v>385</v>
      </c>
      <c r="J3828">
        <v>140000</v>
      </c>
      <c r="K3828" t="s">
        <v>579</v>
      </c>
      <c r="L3828">
        <v>140500</v>
      </c>
      <c r="M3828">
        <v>0</v>
      </c>
      <c r="N3828" t="s">
        <v>584</v>
      </c>
      <c r="O3828" t="s">
        <v>565</v>
      </c>
      <c r="P3828">
        <v>-428953.57</v>
      </c>
      <c r="Q3828">
        <v>0</v>
      </c>
      <c r="R3828">
        <v>-11346807.890000001</v>
      </c>
      <c r="S3828">
        <v>0</v>
      </c>
      <c r="T3828">
        <v>-11775761.460000001</v>
      </c>
      <c r="U3828">
        <v>0</v>
      </c>
      <c r="V3828">
        <v>-428953.57</v>
      </c>
      <c r="W3828">
        <v>0</v>
      </c>
      <c r="X3828">
        <v>-11346807.890000001</v>
      </c>
      <c r="Y3828">
        <v>0</v>
      </c>
      <c r="Z3828">
        <v>-11775761.460000001</v>
      </c>
      <c r="AA3828">
        <v>0</v>
      </c>
    </row>
    <row r="3829" spans="1:27" ht="15" customHeight="1" x14ac:dyDescent="0.25">
      <c r="A3829" s="37" t="str">
        <f t="shared" si="177"/>
        <v>LEMIDFIgnore</v>
      </c>
      <c r="B3829" s="37" t="str">
        <f>VLOOKUP(L3829,Mapping!D:F,3,0)</f>
        <v>Ignore</v>
      </c>
      <c r="C3829" s="37" t="str">
        <f>VLOOKUP(L3829,Mapping!D:G,4,0)</f>
        <v>Ignore</v>
      </c>
      <c r="D3829" s="38">
        <f t="shared" si="178"/>
        <v>-3.2972688E-2</v>
      </c>
      <c r="E3829" s="38">
        <f t="shared" si="179"/>
        <v>-8.8055452000000006E-2</v>
      </c>
      <c r="F3829" s="37" t="str">
        <f>VLOOKUP(L3829,Mapping!D:H,5,0)</f>
        <v>AUM</v>
      </c>
      <c r="G3829" t="s">
        <v>562</v>
      </c>
      <c r="H3829" t="s">
        <v>382</v>
      </c>
      <c r="I3829" t="s">
        <v>385</v>
      </c>
      <c r="J3829">
        <v>140000</v>
      </c>
      <c r="K3829" t="s">
        <v>579</v>
      </c>
      <c r="L3829">
        <v>140551</v>
      </c>
      <c r="M3829">
        <v>0</v>
      </c>
      <c r="N3829" t="s">
        <v>926</v>
      </c>
      <c r="O3829" t="s">
        <v>565</v>
      </c>
      <c r="P3829">
        <v>-550827.64</v>
      </c>
      <c r="Q3829">
        <v>0</v>
      </c>
      <c r="R3829">
        <v>-329726.88</v>
      </c>
      <c r="S3829">
        <v>0</v>
      </c>
      <c r="T3829">
        <v>-880554.52</v>
      </c>
      <c r="U3829">
        <v>0</v>
      </c>
      <c r="V3829">
        <v>-550827.64</v>
      </c>
      <c r="W3829">
        <v>0</v>
      </c>
      <c r="X3829">
        <v>-329726.88</v>
      </c>
      <c r="Y3829">
        <v>0</v>
      </c>
      <c r="Z3829">
        <v>-880554.52</v>
      </c>
      <c r="AA3829">
        <v>0</v>
      </c>
    </row>
    <row r="3830" spans="1:27" ht="15" customHeight="1" x14ac:dyDescent="0.25">
      <c r="A3830" s="37" t="str">
        <f t="shared" si="177"/>
        <v>LEMIDFIgnore</v>
      </c>
      <c r="B3830" s="37" t="str">
        <f>VLOOKUP(L3830,Mapping!D:F,3,0)</f>
        <v>Ignore</v>
      </c>
      <c r="C3830" s="37" t="str">
        <f>VLOOKUP(L3830,Mapping!D:G,4,0)</f>
        <v>Ignore</v>
      </c>
      <c r="D3830" s="38">
        <f t="shared" si="178"/>
        <v>-9.8818801999999997E-2</v>
      </c>
      <c r="E3830" s="38">
        <f t="shared" si="179"/>
        <v>-0.108940782</v>
      </c>
      <c r="F3830" s="37" t="str">
        <f>VLOOKUP(L3830,Mapping!D:H,5,0)</f>
        <v>AUM</v>
      </c>
      <c r="G3830" t="s">
        <v>562</v>
      </c>
      <c r="H3830" t="s">
        <v>382</v>
      </c>
      <c r="I3830" t="s">
        <v>385</v>
      </c>
      <c r="J3830">
        <v>152000</v>
      </c>
      <c r="K3830" t="s">
        <v>585</v>
      </c>
      <c r="L3830">
        <v>152248</v>
      </c>
      <c r="M3830">
        <v>0</v>
      </c>
      <c r="N3830" t="s">
        <v>590</v>
      </c>
      <c r="O3830" t="s">
        <v>565</v>
      </c>
      <c r="P3830">
        <v>-101219.8</v>
      </c>
      <c r="Q3830">
        <v>0</v>
      </c>
      <c r="R3830">
        <v>-988188.02</v>
      </c>
      <c r="S3830">
        <v>0</v>
      </c>
      <c r="T3830">
        <v>-1089407.82</v>
      </c>
      <c r="U3830">
        <v>0</v>
      </c>
      <c r="V3830">
        <v>-101219.8</v>
      </c>
      <c r="W3830">
        <v>0</v>
      </c>
      <c r="X3830">
        <v>-988188.02</v>
      </c>
      <c r="Y3830">
        <v>0</v>
      </c>
      <c r="Z3830">
        <v>-1089407.82</v>
      </c>
      <c r="AA3830">
        <v>0</v>
      </c>
    </row>
    <row r="3831" spans="1:27" ht="15" customHeight="1" x14ac:dyDescent="0.25">
      <c r="A3831" s="37" t="str">
        <f t="shared" si="177"/>
        <v>LEMIDFIgnore</v>
      </c>
      <c r="B3831" s="37" t="str">
        <f>VLOOKUP(L3831,Mapping!D:F,3,0)</f>
        <v>Ignore</v>
      </c>
      <c r="C3831" s="37" t="str">
        <f>VLOOKUP(L3831,Mapping!D:G,4,0)</f>
        <v>Ignore</v>
      </c>
      <c r="D3831" s="38">
        <f t="shared" si="178"/>
        <v>398.41537032799999</v>
      </c>
      <c r="E3831" s="38">
        <f t="shared" si="179"/>
        <v>-687.88322322800002</v>
      </c>
      <c r="F3831" s="37" t="str">
        <f>VLOOKUP(L3831,Mapping!D:H,5,0)</f>
        <v>AUM</v>
      </c>
      <c r="G3831" t="s">
        <v>562</v>
      </c>
      <c r="H3831" t="s">
        <v>382</v>
      </c>
      <c r="I3831" t="s">
        <v>385</v>
      </c>
      <c r="J3831">
        <v>160000</v>
      </c>
      <c r="K3831" t="s">
        <v>591</v>
      </c>
      <c r="L3831">
        <v>161100</v>
      </c>
      <c r="M3831">
        <v>0</v>
      </c>
      <c r="N3831" t="s">
        <v>725</v>
      </c>
      <c r="O3831" t="s">
        <v>565</v>
      </c>
      <c r="P3831">
        <v>-10862985935.559999</v>
      </c>
      <c r="Q3831">
        <v>0</v>
      </c>
      <c r="R3831">
        <v>0</v>
      </c>
      <c r="S3831">
        <v>3984153703.2800002</v>
      </c>
      <c r="T3831">
        <v>-6878832232.2799997</v>
      </c>
      <c r="U3831">
        <v>0</v>
      </c>
      <c r="V3831">
        <v>-10862985935.559999</v>
      </c>
      <c r="W3831">
        <v>0</v>
      </c>
      <c r="X3831">
        <v>0</v>
      </c>
      <c r="Y3831">
        <v>3984153703.2800002</v>
      </c>
      <c r="Z3831">
        <v>-6878832232.2799997</v>
      </c>
      <c r="AA3831">
        <v>0</v>
      </c>
    </row>
    <row r="3832" spans="1:27" ht="15" customHeight="1" x14ac:dyDescent="0.25">
      <c r="A3832" s="37" t="str">
        <f t="shared" si="177"/>
        <v>LEMIDFIgnore</v>
      </c>
      <c r="B3832" s="37" t="str">
        <f>VLOOKUP(L3832,Mapping!D:F,3,0)</f>
        <v>Ignore</v>
      </c>
      <c r="C3832" s="37" t="str">
        <f>VLOOKUP(L3832,Mapping!D:G,4,0)</f>
        <v>Ignore</v>
      </c>
      <c r="D3832" s="38">
        <f t="shared" si="178"/>
        <v>-7.3878999999999991E-4</v>
      </c>
      <c r="E3832" s="38">
        <f t="shared" si="179"/>
        <v>-4.7582839999999998E-3</v>
      </c>
      <c r="F3832" s="37" t="str">
        <f>VLOOKUP(L3832,Mapping!D:H,5,0)</f>
        <v>AUM</v>
      </c>
      <c r="G3832" t="s">
        <v>562</v>
      </c>
      <c r="H3832" t="s">
        <v>382</v>
      </c>
      <c r="I3832" t="s">
        <v>385</v>
      </c>
      <c r="J3832">
        <v>212000</v>
      </c>
      <c r="K3832" t="s">
        <v>595</v>
      </c>
      <c r="L3832">
        <v>210123</v>
      </c>
      <c r="M3832">
        <v>0</v>
      </c>
      <c r="N3832" t="s">
        <v>1191</v>
      </c>
      <c r="O3832" t="s">
        <v>565</v>
      </c>
      <c r="P3832">
        <v>-40194.94</v>
      </c>
      <c r="Q3832">
        <v>0</v>
      </c>
      <c r="R3832">
        <v>-7387.9</v>
      </c>
      <c r="S3832">
        <v>0</v>
      </c>
      <c r="T3832">
        <v>-47582.84</v>
      </c>
      <c r="U3832">
        <v>0</v>
      </c>
      <c r="V3832">
        <v>-40194.94</v>
      </c>
      <c r="W3832">
        <v>0</v>
      </c>
      <c r="X3832">
        <v>-7387.9</v>
      </c>
      <c r="Y3832">
        <v>0</v>
      </c>
      <c r="Z3832">
        <v>-47582.84</v>
      </c>
      <c r="AA3832">
        <v>0</v>
      </c>
    </row>
    <row r="3833" spans="1:27" ht="15" customHeight="1" x14ac:dyDescent="0.25">
      <c r="A3833" s="37" t="str">
        <f t="shared" si="177"/>
        <v>LEMIDFIgnore</v>
      </c>
      <c r="B3833" s="37" t="str">
        <f>VLOOKUP(L3833,Mapping!D:F,3,0)</f>
        <v>Ignore</v>
      </c>
      <c r="C3833" s="37" t="str">
        <f>VLOOKUP(L3833,Mapping!D:G,4,0)</f>
        <v>Ignore</v>
      </c>
      <c r="D3833" s="38">
        <f t="shared" si="178"/>
        <v>3.2972688E-2</v>
      </c>
      <c r="E3833" s="38">
        <f t="shared" si="179"/>
        <v>8.8055454000000005E-2</v>
      </c>
      <c r="F3833" s="37" t="str">
        <f>VLOOKUP(L3833,Mapping!D:H,5,0)</f>
        <v>AUM</v>
      </c>
      <c r="G3833" t="s">
        <v>562</v>
      </c>
      <c r="H3833" t="s">
        <v>382</v>
      </c>
      <c r="I3833" t="s">
        <v>385</v>
      </c>
      <c r="J3833">
        <v>212000</v>
      </c>
      <c r="K3833" t="s">
        <v>595</v>
      </c>
      <c r="L3833">
        <v>210168</v>
      </c>
      <c r="M3833">
        <v>0</v>
      </c>
      <c r="N3833" t="s">
        <v>927</v>
      </c>
      <c r="O3833" t="s">
        <v>565</v>
      </c>
      <c r="P3833">
        <v>0</v>
      </c>
      <c r="Q3833">
        <v>550827.66</v>
      </c>
      <c r="R3833">
        <v>0</v>
      </c>
      <c r="S3833">
        <v>329726.88</v>
      </c>
      <c r="T3833">
        <v>0</v>
      </c>
      <c r="U3833">
        <v>880554.54</v>
      </c>
      <c r="V3833">
        <v>0</v>
      </c>
      <c r="W3833">
        <v>550827.66</v>
      </c>
      <c r="X3833">
        <v>0</v>
      </c>
      <c r="Y3833">
        <v>329726.88</v>
      </c>
      <c r="Z3833">
        <v>0</v>
      </c>
      <c r="AA3833">
        <v>880554.54</v>
      </c>
    </row>
    <row r="3834" spans="1:27" ht="15" customHeight="1" x14ac:dyDescent="0.25">
      <c r="A3834" s="37" t="str">
        <f t="shared" si="177"/>
        <v>LEMIDFIgnore</v>
      </c>
      <c r="B3834" s="37" t="str">
        <f>VLOOKUP(L3834,Mapping!D:F,3,0)</f>
        <v>Ignore</v>
      </c>
      <c r="C3834" s="37" t="str">
        <f>VLOOKUP(L3834,Mapping!D:G,4,0)</f>
        <v>Ignore</v>
      </c>
      <c r="D3834" s="38">
        <f t="shared" si="178"/>
        <v>2.456832742</v>
      </c>
      <c r="E3834" s="38">
        <f t="shared" si="179"/>
        <v>2.456832742</v>
      </c>
      <c r="F3834" s="37" t="str">
        <f>VLOOKUP(L3834,Mapping!D:H,5,0)</f>
        <v>AUM</v>
      </c>
      <c r="G3834" t="s">
        <v>562</v>
      </c>
      <c r="H3834" t="s">
        <v>382</v>
      </c>
      <c r="I3834" t="s">
        <v>385</v>
      </c>
      <c r="J3834">
        <v>212000</v>
      </c>
      <c r="K3834" t="s">
        <v>595</v>
      </c>
      <c r="L3834">
        <v>211114</v>
      </c>
      <c r="M3834">
        <v>0</v>
      </c>
      <c r="N3834" t="s">
        <v>701</v>
      </c>
      <c r="O3834" t="s">
        <v>565</v>
      </c>
      <c r="P3834">
        <v>0</v>
      </c>
      <c r="Q3834">
        <v>0</v>
      </c>
      <c r="R3834">
        <v>0</v>
      </c>
      <c r="S3834">
        <v>24568327.420000002</v>
      </c>
      <c r="T3834">
        <v>0</v>
      </c>
      <c r="U3834">
        <v>24568327.420000002</v>
      </c>
      <c r="V3834">
        <v>0</v>
      </c>
      <c r="W3834">
        <v>0</v>
      </c>
      <c r="X3834">
        <v>0</v>
      </c>
      <c r="Y3834">
        <v>24568327.420000002</v>
      </c>
      <c r="Z3834">
        <v>0</v>
      </c>
      <c r="AA3834">
        <v>24568327.420000002</v>
      </c>
    </row>
    <row r="3835" spans="1:27" ht="15" customHeight="1" x14ac:dyDescent="0.25">
      <c r="A3835" s="37" t="str">
        <f t="shared" si="177"/>
        <v>LEMIDFIgnore</v>
      </c>
      <c r="B3835" s="37" t="str">
        <f>VLOOKUP(L3835,Mapping!D:F,3,0)</f>
        <v>Ignore</v>
      </c>
      <c r="C3835" s="37" t="str">
        <f>VLOOKUP(L3835,Mapping!D:G,4,0)</f>
        <v>Ignore</v>
      </c>
      <c r="D3835" s="38">
        <f t="shared" si="178"/>
        <v>0</v>
      </c>
      <c r="E3835" s="38">
        <f t="shared" si="179"/>
        <v>7.8132000000000003E-5</v>
      </c>
      <c r="F3835" s="37" t="str">
        <f>VLOOKUP(L3835,Mapping!D:H,5,0)</f>
        <v>AUM</v>
      </c>
      <c r="G3835" t="s">
        <v>562</v>
      </c>
      <c r="H3835" t="s">
        <v>382</v>
      </c>
      <c r="I3835" t="s">
        <v>385</v>
      </c>
      <c r="J3835">
        <v>212000</v>
      </c>
      <c r="K3835" t="s">
        <v>595</v>
      </c>
      <c r="L3835">
        <v>212100</v>
      </c>
      <c r="M3835">
        <v>0</v>
      </c>
      <c r="N3835" t="s">
        <v>597</v>
      </c>
      <c r="O3835" t="s">
        <v>565</v>
      </c>
      <c r="P3835">
        <v>0</v>
      </c>
      <c r="Q3835">
        <v>781.32</v>
      </c>
      <c r="R3835">
        <v>0</v>
      </c>
      <c r="S3835">
        <v>0</v>
      </c>
      <c r="T3835">
        <v>0</v>
      </c>
      <c r="U3835">
        <v>781.32</v>
      </c>
      <c r="V3835">
        <v>0</v>
      </c>
      <c r="W3835">
        <v>781.32</v>
      </c>
      <c r="X3835">
        <v>0</v>
      </c>
      <c r="Y3835">
        <v>0</v>
      </c>
      <c r="Z3835">
        <v>0</v>
      </c>
      <c r="AA3835">
        <v>781.32</v>
      </c>
    </row>
    <row r="3836" spans="1:27" ht="15" customHeight="1" x14ac:dyDescent="0.25">
      <c r="A3836" s="37" t="str">
        <f t="shared" si="177"/>
        <v>LEMIDFIgnore</v>
      </c>
      <c r="B3836" s="37" t="str">
        <f>VLOOKUP(L3836,Mapping!D:F,3,0)</f>
        <v>Ignore</v>
      </c>
      <c r="C3836" s="37" t="str">
        <f>VLOOKUP(L3836,Mapping!D:G,4,0)</f>
        <v>Ignore</v>
      </c>
      <c r="D3836" s="38">
        <f t="shared" si="178"/>
        <v>0.14379803999999999</v>
      </c>
      <c r="E3836" s="38">
        <f t="shared" si="179"/>
        <v>0.14379802899999999</v>
      </c>
      <c r="F3836" s="37" t="str">
        <f>VLOOKUP(L3836,Mapping!D:H,5,0)</f>
        <v>AUM</v>
      </c>
      <c r="G3836" t="s">
        <v>562</v>
      </c>
      <c r="H3836" t="s">
        <v>382</v>
      </c>
      <c r="I3836" t="s">
        <v>385</v>
      </c>
      <c r="J3836">
        <v>212000</v>
      </c>
      <c r="K3836" t="s">
        <v>595</v>
      </c>
      <c r="L3836">
        <v>212101</v>
      </c>
      <c r="M3836">
        <v>0</v>
      </c>
      <c r="N3836" t="s">
        <v>598</v>
      </c>
      <c r="O3836" t="s">
        <v>565</v>
      </c>
      <c r="P3836">
        <v>-0.11</v>
      </c>
      <c r="Q3836">
        <v>0</v>
      </c>
      <c r="R3836">
        <v>0</v>
      </c>
      <c r="S3836">
        <v>1437980.4</v>
      </c>
      <c r="T3836">
        <v>0</v>
      </c>
      <c r="U3836">
        <v>1437980.29</v>
      </c>
      <c r="V3836">
        <v>-0.11</v>
      </c>
      <c r="W3836">
        <v>0</v>
      </c>
      <c r="X3836">
        <v>0</v>
      </c>
      <c r="Y3836">
        <v>1437980.4</v>
      </c>
      <c r="Z3836">
        <v>0</v>
      </c>
      <c r="AA3836">
        <v>1437980.29</v>
      </c>
    </row>
    <row r="3837" spans="1:27" ht="15" customHeight="1" x14ac:dyDescent="0.25">
      <c r="A3837" s="37" t="str">
        <f t="shared" si="177"/>
        <v>LEMIDFIgnore</v>
      </c>
      <c r="B3837" s="37" t="str">
        <f>VLOOKUP(L3837,Mapping!D:F,3,0)</f>
        <v>Ignore</v>
      </c>
      <c r="C3837" s="37" t="str">
        <f>VLOOKUP(L3837,Mapping!D:G,4,0)</f>
        <v>Ignore</v>
      </c>
      <c r="D3837" s="38">
        <f t="shared" si="178"/>
        <v>3.8215010000000002E-3</v>
      </c>
      <c r="E3837" s="38">
        <f t="shared" si="179"/>
        <v>4.4266290000000005E-3</v>
      </c>
      <c r="F3837" s="37" t="str">
        <f>VLOOKUP(L3837,Mapping!D:H,5,0)</f>
        <v>AUM</v>
      </c>
      <c r="G3837" t="s">
        <v>562</v>
      </c>
      <c r="H3837" t="s">
        <v>382</v>
      </c>
      <c r="I3837" t="s">
        <v>385</v>
      </c>
      <c r="J3837">
        <v>212000</v>
      </c>
      <c r="K3837" t="s">
        <v>595</v>
      </c>
      <c r="L3837">
        <v>212109</v>
      </c>
      <c r="M3837">
        <v>0</v>
      </c>
      <c r="N3837" t="s">
        <v>1291</v>
      </c>
      <c r="O3837" t="s">
        <v>565</v>
      </c>
      <c r="P3837">
        <v>0</v>
      </c>
      <c r="Q3837">
        <v>6051.28</v>
      </c>
      <c r="R3837">
        <v>0</v>
      </c>
      <c r="S3837">
        <v>38215.01</v>
      </c>
      <c r="T3837">
        <v>0</v>
      </c>
      <c r="U3837">
        <v>44266.29</v>
      </c>
      <c r="V3837">
        <v>0</v>
      </c>
      <c r="W3837">
        <v>6051.28</v>
      </c>
      <c r="X3837">
        <v>0</v>
      </c>
      <c r="Y3837">
        <v>38215.01</v>
      </c>
      <c r="Z3837">
        <v>0</v>
      </c>
      <c r="AA3837">
        <v>44266.29</v>
      </c>
    </row>
    <row r="3838" spans="1:27" ht="15" customHeight="1" x14ac:dyDescent="0.25">
      <c r="A3838" s="37" t="str">
        <f t="shared" si="177"/>
        <v>LEMIDFIgnore</v>
      </c>
      <c r="B3838" s="37" t="str">
        <f>VLOOKUP(L3838,Mapping!D:F,3,0)</f>
        <v>Ignore</v>
      </c>
      <c r="C3838" s="37" t="str">
        <f>VLOOKUP(L3838,Mapping!D:G,4,0)</f>
        <v>Ignore</v>
      </c>
      <c r="D3838" s="38">
        <f t="shared" si="178"/>
        <v>1.232197E-3</v>
      </c>
      <c r="E3838" s="38">
        <f t="shared" si="179"/>
        <v>1.8803420000000001E-3</v>
      </c>
      <c r="F3838" s="37" t="str">
        <f>VLOOKUP(L3838,Mapping!D:H,5,0)</f>
        <v>AUM</v>
      </c>
      <c r="G3838" t="s">
        <v>562</v>
      </c>
      <c r="H3838" t="s">
        <v>382</v>
      </c>
      <c r="I3838" t="s">
        <v>385</v>
      </c>
      <c r="J3838">
        <v>212000</v>
      </c>
      <c r="K3838" t="s">
        <v>595</v>
      </c>
      <c r="L3838">
        <v>212112</v>
      </c>
      <c r="M3838">
        <v>0</v>
      </c>
      <c r="N3838" t="s">
        <v>599</v>
      </c>
      <c r="O3838" t="s">
        <v>565</v>
      </c>
      <c r="P3838">
        <v>0</v>
      </c>
      <c r="Q3838">
        <v>6481.45</v>
      </c>
      <c r="R3838">
        <v>0</v>
      </c>
      <c r="S3838">
        <v>12321.97</v>
      </c>
      <c r="T3838">
        <v>0</v>
      </c>
      <c r="U3838">
        <v>18803.420000000002</v>
      </c>
      <c r="V3838">
        <v>0</v>
      </c>
      <c r="W3838">
        <v>6481.45</v>
      </c>
      <c r="X3838">
        <v>0</v>
      </c>
      <c r="Y3838">
        <v>12321.97</v>
      </c>
      <c r="Z3838">
        <v>0</v>
      </c>
      <c r="AA3838">
        <v>18803.420000000002</v>
      </c>
    </row>
    <row r="3839" spans="1:27" ht="15" customHeight="1" x14ac:dyDescent="0.25">
      <c r="A3839" s="37" t="str">
        <f t="shared" si="177"/>
        <v>LEMIDFIgnore</v>
      </c>
      <c r="B3839" s="37" t="str">
        <f>VLOOKUP(L3839,Mapping!D:F,3,0)</f>
        <v>Ignore</v>
      </c>
      <c r="C3839" s="37" t="str">
        <f>VLOOKUP(L3839,Mapping!D:G,4,0)</f>
        <v>Ignore</v>
      </c>
      <c r="D3839" s="38">
        <f t="shared" si="178"/>
        <v>1.232197E-3</v>
      </c>
      <c r="E3839" s="38">
        <f t="shared" si="179"/>
        <v>1.8803049999999999E-3</v>
      </c>
      <c r="F3839" s="37" t="str">
        <f>VLOOKUP(L3839,Mapping!D:H,5,0)</f>
        <v>AUM</v>
      </c>
      <c r="G3839" t="s">
        <v>562</v>
      </c>
      <c r="H3839" t="s">
        <v>382</v>
      </c>
      <c r="I3839" t="s">
        <v>385</v>
      </c>
      <c r="J3839">
        <v>212000</v>
      </c>
      <c r="K3839" t="s">
        <v>595</v>
      </c>
      <c r="L3839">
        <v>212113</v>
      </c>
      <c r="M3839">
        <v>0</v>
      </c>
      <c r="N3839" t="s">
        <v>600</v>
      </c>
      <c r="O3839" t="s">
        <v>565</v>
      </c>
      <c r="P3839">
        <v>0</v>
      </c>
      <c r="Q3839">
        <v>6481.08</v>
      </c>
      <c r="R3839">
        <v>0</v>
      </c>
      <c r="S3839">
        <v>12321.97</v>
      </c>
      <c r="T3839">
        <v>0</v>
      </c>
      <c r="U3839">
        <v>18803.05</v>
      </c>
      <c r="V3839">
        <v>0</v>
      </c>
      <c r="W3839">
        <v>6481.08</v>
      </c>
      <c r="X3839">
        <v>0</v>
      </c>
      <c r="Y3839">
        <v>12321.97</v>
      </c>
      <c r="Z3839">
        <v>0</v>
      </c>
      <c r="AA3839">
        <v>18803.05</v>
      </c>
    </row>
    <row r="3840" spans="1:27" ht="15" customHeight="1" x14ac:dyDescent="0.25">
      <c r="A3840" s="37" t="str">
        <f t="shared" si="177"/>
        <v>LEMIDFIgnore</v>
      </c>
      <c r="B3840" s="37" t="str">
        <f>VLOOKUP(L3840,Mapping!D:F,3,0)</f>
        <v>Ignore</v>
      </c>
      <c r="C3840" s="37" t="str">
        <f>VLOOKUP(L3840,Mapping!D:G,4,0)</f>
        <v>Ignore</v>
      </c>
      <c r="D3840" s="38">
        <f t="shared" si="178"/>
        <v>-5.2196129999999997E-3</v>
      </c>
      <c r="E3840" s="38">
        <f t="shared" si="179"/>
        <v>3.035645E-3</v>
      </c>
      <c r="F3840" s="37" t="str">
        <f>VLOOKUP(L3840,Mapping!D:H,5,0)</f>
        <v>AUM</v>
      </c>
      <c r="G3840" t="s">
        <v>562</v>
      </c>
      <c r="H3840" t="s">
        <v>382</v>
      </c>
      <c r="I3840" t="s">
        <v>385</v>
      </c>
      <c r="J3840">
        <v>212000</v>
      </c>
      <c r="K3840" t="s">
        <v>595</v>
      </c>
      <c r="L3840">
        <v>212114</v>
      </c>
      <c r="M3840">
        <v>0</v>
      </c>
      <c r="N3840" t="s">
        <v>601</v>
      </c>
      <c r="O3840" t="s">
        <v>565</v>
      </c>
      <c r="P3840">
        <v>0</v>
      </c>
      <c r="Q3840">
        <v>82552.58</v>
      </c>
      <c r="R3840">
        <v>-52196.13</v>
      </c>
      <c r="S3840">
        <v>0</v>
      </c>
      <c r="T3840">
        <v>0</v>
      </c>
      <c r="U3840">
        <v>30356.45</v>
      </c>
      <c r="V3840">
        <v>0</v>
      </c>
      <c r="W3840">
        <v>82552.58</v>
      </c>
      <c r="X3840">
        <v>-52196.13</v>
      </c>
      <c r="Y3840">
        <v>0</v>
      </c>
      <c r="Z3840">
        <v>0</v>
      </c>
      <c r="AA3840">
        <v>30356.45</v>
      </c>
    </row>
    <row r="3841" spans="1:27" ht="15" customHeight="1" x14ac:dyDescent="0.25">
      <c r="A3841" s="37" t="str">
        <f t="shared" si="177"/>
        <v>LEMIDFIgnore</v>
      </c>
      <c r="B3841" s="37" t="str">
        <f>VLOOKUP(L3841,Mapping!D:F,3,0)</f>
        <v>Ignore</v>
      </c>
      <c r="C3841" s="37" t="str">
        <f>VLOOKUP(L3841,Mapping!D:G,4,0)</f>
        <v>Ignore</v>
      </c>
      <c r="D3841" s="38">
        <f t="shared" si="178"/>
        <v>1.6883599999999999E-3</v>
      </c>
      <c r="E3841" s="38">
        <f t="shared" si="179"/>
        <v>1.7830389999999999E-3</v>
      </c>
      <c r="F3841" s="37" t="str">
        <f>VLOOKUP(L3841,Mapping!D:H,5,0)</f>
        <v>AUM</v>
      </c>
      <c r="G3841" t="s">
        <v>562</v>
      </c>
      <c r="H3841" t="s">
        <v>382</v>
      </c>
      <c r="I3841" t="s">
        <v>385</v>
      </c>
      <c r="J3841">
        <v>212000</v>
      </c>
      <c r="K3841" t="s">
        <v>595</v>
      </c>
      <c r="L3841">
        <v>212117</v>
      </c>
      <c r="M3841">
        <v>0</v>
      </c>
      <c r="N3841" t="s">
        <v>865</v>
      </c>
      <c r="O3841" t="s">
        <v>565</v>
      </c>
      <c r="P3841">
        <v>0</v>
      </c>
      <c r="Q3841">
        <v>946.79</v>
      </c>
      <c r="R3841">
        <v>0</v>
      </c>
      <c r="S3841">
        <v>16883.599999999999</v>
      </c>
      <c r="T3841">
        <v>0</v>
      </c>
      <c r="U3841">
        <v>17830.39</v>
      </c>
      <c r="V3841">
        <v>0</v>
      </c>
      <c r="W3841">
        <v>946.79</v>
      </c>
      <c r="X3841">
        <v>0</v>
      </c>
      <c r="Y3841">
        <v>16883.599999999999</v>
      </c>
      <c r="Z3841">
        <v>0</v>
      </c>
      <c r="AA3841">
        <v>17830.39</v>
      </c>
    </row>
    <row r="3842" spans="1:27" ht="15" customHeight="1" x14ac:dyDescent="0.25">
      <c r="A3842" s="37" t="str">
        <f t="shared" si="177"/>
        <v>LEMIDFIgnore</v>
      </c>
      <c r="B3842" s="37" t="str">
        <f>VLOOKUP(L3842,Mapping!D:F,3,0)</f>
        <v>Ignore</v>
      </c>
      <c r="C3842" s="37" t="str">
        <f>VLOOKUP(L3842,Mapping!D:G,4,0)</f>
        <v>Ignore</v>
      </c>
      <c r="D3842" s="38">
        <f t="shared" si="178"/>
        <v>4.3512446569999996</v>
      </c>
      <c r="E3842" s="38">
        <f t="shared" si="179"/>
        <v>5.084207127</v>
      </c>
      <c r="F3842" s="37" t="str">
        <f>VLOOKUP(L3842,Mapping!D:H,5,0)</f>
        <v>AUM</v>
      </c>
      <c r="G3842" t="s">
        <v>562</v>
      </c>
      <c r="H3842" t="s">
        <v>382</v>
      </c>
      <c r="I3842" t="s">
        <v>385</v>
      </c>
      <c r="J3842">
        <v>212000</v>
      </c>
      <c r="K3842" t="s">
        <v>595</v>
      </c>
      <c r="L3842">
        <v>212121</v>
      </c>
      <c r="M3842">
        <v>0</v>
      </c>
      <c r="N3842" t="s">
        <v>602</v>
      </c>
      <c r="O3842" t="s">
        <v>565</v>
      </c>
      <c r="P3842">
        <v>0</v>
      </c>
      <c r="Q3842">
        <v>7329624.7000000002</v>
      </c>
      <c r="R3842">
        <v>0</v>
      </c>
      <c r="S3842">
        <v>43512446.57</v>
      </c>
      <c r="T3842">
        <v>0</v>
      </c>
      <c r="U3842">
        <v>50842071.270000003</v>
      </c>
      <c r="V3842">
        <v>0</v>
      </c>
      <c r="W3842">
        <v>7329624.7000000002</v>
      </c>
      <c r="X3842">
        <v>0</v>
      </c>
      <c r="Y3842">
        <v>43512446.57</v>
      </c>
      <c r="Z3842">
        <v>0</v>
      </c>
      <c r="AA3842">
        <v>50842071.270000003</v>
      </c>
    </row>
    <row r="3843" spans="1:27" ht="15" customHeight="1" x14ac:dyDescent="0.25">
      <c r="A3843" s="37" t="str">
        <f t="shared" si="177"/>
        <v>LEMIDFIgnore</v>
      </c>
      <c r="B3843" s="37" t="str">
        <f>VLOOKUP(L3843,Mapping!D:F,3,0)</f>
        <v>Ignore</v>
      </c>
      <c r="C3843" s="37" t="str">
        <f>VLOOKUP(L3843,Mapping!D:G,4,0)</f>
        <v>Ignore</v>
      </c>
      <c r="D3843" s="38">
        <f t="shared" si="178"/>
        <v>-4.6132633419999998</v>
      </c>
      <c r="E3843" s="38">
        <f t="shared" si="179"/>
        <v>0.41184642200000005</v>
      </c>
      <c r="F3843" s="37" t="str">
        <f>VLOOKUP(L3843,Mapping!D:H,5,0)</f>
        <v>AUM</v>
      </c>
      <c r="G3843" t="s">
        <v>562</v>
      </c>
      <c r="H3843" t="s">
        <v>382</v>
      </c>
      <c r="I3843" t="s">
        <v>385</v>
      </c>
      <c r="J3843">
        <v>212000</v>
      </c>
      <c r="K3843" t="s">
        <v>595</v>
      </c>
      <c r="L3843">
        <v>212124</v>
      </c>
      <c r="M3843">
        <v>0</v>
      </c>
      <c r="N3843" t="s">
        <v>603</v>
      </c>
      <c r="O3843" t="s">
        <v>565</v>
      </c>
      <c r="P3843">
        <v>0</v>
      </c>
      <c r="Q3843">
        <v>50251097.640000001</v>
      </c>
      <c r="R3843">
        <v>-46132633.420000002</v>
      </c>
      <c r="S3843">
        <v>0</v>
      </c>
      <c r="T3843">
        <v>0</v>
      </c>
      <c r="U3843">
        <v>4118464.22</v>
      </c>
      <c r="V3843">
        <v>0</v>
      </c>
      <c r="W3843">
        <v>50251097.640000001</v>
      </c>
      <c r="X3843">
        <v>-46132633.420000002</v>
      </c>
      <c r="Y3843">
        <v>0</v>
      </c>
      <c r="Z3843">
        <v>0</v>
      </c>
      <c r="AA3843">
        <v>4118464.22</v>
      </c>
    </row>
    <row r="3844" spans="1:27" ht="15" customHeight="1" x14ac:dyDescent="0.25">
      <c r="A3844" s="37" t="str">
        <f t="shared" ref="A3844:A3907" si="180">H3844&amp;B3844</f>
        <v>LEMIDFIgnore</v>
      </c>
      <c r="B3844" s="37" t="str">
        <f>VLOOKUP(L3844,Mapping!D:F,3,0)</f>
        <v>Ignore</v>
      </c>
      <c r="C3844" s="37" t="str">
        <f>VLOOKUP(L3844,Mapping!D:G,4,0)</f>
        <v>Ignore</v>
      </c>
      <c r="D3844" s="38">
        <f t="shared" ref="D3844:D3907" si="181">(X3844+Y3844)/10000000</f>
        <v>8.2499500000000003E-4</v>
      </c>
      <c r="E3844" s="38">
        <f t="shared" ref="E3844:E3907" si="182">(Z3844+AA3844)/10000000</f>
        <v>8.966960000000001E-4</v>
      </c>
      <c r="F3844" s="37" t="str">
        <f>VLOOKUP(L3844,Mapping!D:H,5,0)</f>
        <v>AUM</v>
      </c>
      <c r="G3844" t="s">
        <v>562</v>
      </c>
      <c r="H3844" t="s">
        <v>382</v>
      </c>
      <c r="I3844" t="s">
        <v>385</v>
      </c>
      <c r="J3844">
        <v>212000</v>
      </c>
      <c r="K3844" t="s">
        <v>595</v>
      </c>
      <c r="L3844">
        <v>212132</v>
      </c>
      <c r="M3844">
        <v>0</v>
      </c>
      <c r="N3844" t="s">
        <v>1192</v>
      </c>
      <c r="O3844" t="s">
        <v>565</v>
      </c>
      <c r="P3844">
        <v>0</v>
      </c>
      <c r="Q3844">
        <v>717.01</v>
      </c>
      <c r="R3844">
        <v>0</v>
      </c>
      <c r="S3844">
        <v>8249.9500000000007</v>
      </c>
      <c r="T3844">
        <v>0</v>
      </c>
      <c r="U3844">
        <v>8966.9600000000009</v>
      </c>
      <c r="V3844">
        <v>0</v>
      </c>
      <c r="W3844">
        <v>717.01</v>
      </c>
      <c r="X3844">
        <v>0</v>
      </c>
      <c r="Y3844">
        <v>8249.9500000000007</v>
      </c>
      <c r="Z3844">
        <v>0</v>
      </c>
      <c r="AA3844">
        <v>8966.9600000000009</v>
      </c>
    </row>
    <row r="3845" spans="1:27" ht="15" customHeight="1" x14ac:dyDescent="0.25">
      <c r="A3845" s="37" t="str">
        <f t="shared" si="180"/>
        <v>LEMIDFIgnore</v>
      </c>
      <c r="B3845" s="37" t="str">
        <f>VLOOKUP(L3845,Mapping!D:F,3,0)</f>
        <v>Ignore</v>
      </c>
      <c r="C3845" s="37" t="str">
        <f>VLOOKUP(L3845,Mapping!D:G,4,0)</f>
        <v>Ignore</v>
      </c>
      <c r="D3845" s="38">
        <f t="shared" si="181"/>
        <v>0</v>
      </c>
      <c r="E3845" s="38">
        <f t="shared" si="182"/>
        <v>4.0000000000000001E-8</v>
      </c>
      <c r="F3845" s="37" t="str">
        <f>VLOOKUP(L3845,Mapping!D:H,5,0)</f>
        <v>AUM</v>
      </c>
      <c r="G3845" t="s">
        <v>562</v>
      </c>
      <c r="H3845" t="s">
        <v>382</v>
      </c>
      <c r="I3845" t="s">
        <v>385</v>
      </c>
      <c r="J3845">
        <v>212000</v>
      </c>
      <c r="K3845" t="s">
        <v>595</v>
      </c>
      <c r="L3845">
        <v>212150</v>
      </c>
      <c r="M3845">
        <v>0</v>
      </c>
      <c r="N3845" t="s">
        <v>821</v>
      </c>
      <c r="O3845" t="s">
        <v>565</v>
      </c>
      <c r="P3845">
        <v>0</v>
      </c>
      <c r="Q3845">
        <v>0.4</v>
      </c>
      <c r="R3845">
        <v>0</v>
      </c>
      <c r="S3845">
        <v>0</v>
      </c>
      <c r="T3845">
        <v>0</v>
      </c>
      <c r="U3845">
        <v>0.4</v>
      </c>
      <c r="V3845">
        <v>0</v>
      </c>
      <c r="W3845">
        <v>0.4</v>
      </c>
      <c r="X3845">
        <v>0</v>
      </c>
      <c r="Y3845">
        <v>0</v>
      </c>
      <c r="Z3845">
        <v>0</v>
      </c>
      <c r="AA3845">
        <v>0.4</v>
      </c>
    </row>
    <row r="3846" spans="1:27" ht="15" customHeight="1" x14ac:dyDescent="0.25">
      <c r="A3846" s="37" t="str">
        <f t="shared" si="180"/>
        <v>LEMIDFIgnore</v>
      </c>
      <c r="B3846" s="37" t="str">
        <f>VLOOKUP(L3846,Mapping!D:F,3,0)</f>
        <v>Ignore</v>
      </c>
      <c r="C3846" s="37" t="str">
        <f>VLOOKUP(L3846,Mapping!D:G,4,0)</f>
        <v>Ignore</v>
      </c>
      <c r="D3846" s="38">
        <f t="shared" si="181"/>
        <v>1.1344710000000001E-2</v>
      </c>
      <c r="E3846" s="38">
        <f t="shared" si="182"/>
        <v>2.2638620000000002E-2</v>
      </c>
      <c r="F3846" s="37" t="str">
        <f>VLOOKUP(L3846,Mapping!D:H,5,0)</f>
        <v>AUM</v>
      </c>
      <c r="G3846" t="s">
        <v>562</v>
      </c>
      <c r="H3846" t="s">
        <v>382</v>
      </c>
      <c r="I3846" t="s">
        <v>385</v>
      </c>
      <c r="J3846">
        <v>212000</v>
      </c>
      <c r="K3846" t="s">
        <v>595</v>
      </c>
      <c r="L3846">
        <v>212185</v>
      </c>
      <c r="M3846">
        <v>0</v>
      </c>
      <c r="N3846" t="s">
        <v>928</v>
      </c>
      <c r="O3846" t="s">
        <v>565</v>
      </c>
      <c r="P3846">
        <v>0</v>
      </c>
      <c r="Q3846">
        <v>112939.1</v>
      </c>
      <c r="R3846">
        <v>0</v>
      </c>
      <c r="S3846">
        <v>113447.1</v>
      </c>
      <c r="T3846">
        <v>0</v>
      </c>
      <c r="U3846">
        <v>226386.2</v>
      </c>
      <c r="V3846">
        <v>0</v>
      </c>
      <c r="W3846">
        <v>112939.1</v>
      </c>
      <c r="X3846">
        <v>0</v>
      </c>
      <c r="Y3846">
        <v>113447.1</v>
      </c>
      <c r="Z3846">
        <v>0</v>
      </c>
      <c r="AA3846">
        <v>226386.2</v>
      </c>
    </row>
    <row r="3847" spans="1:27" ht="15" customHeight="1" x14ac:dyDescent="0.25">
      <c r="A3847" s="37" t="str">
        <f t="shared" si="180"/>
        <v>LEMIDFIgnore</v>
      </c>
      <c r="B3847" s="37" t="str">
        <f>VLOOKUP(L3847,Mapping!D:F,3,0)</f>
        <v>Ignore</v>
      </c>
      <c r="C3847" s="37" t="str">
        <f>VLOOKUP(L3847,Mapping!D:G,4,0)</f>
        <v>Ignore</v>
      </c>
      <c r="D3847" s="38">
        <f t="shared" si="181"/>
        <v>7.4420900000000002E-4</v>
      </c>
      <c r="E3847" s="38">
        <f t="shared" si="182"/>
        <v>8.2049799999999991E-4</v>
      </c>
      <c r="F3847" s="37" t="str">
        <f>VLOOKUP(L3847,Mapping!D:H,5,0)</f>
        <v>AUM</v>
      </c>
      <c r="G3847" t="s">
        <v>562</v>
      </c>
      <c r="H3847" t="s">
        <v>382</v>
      </c>
      <c r="I3847" t="s">
        <v>385</v>
      </c>
      <c r="J3847">
        <v>212000</v>
      </c>
      <c r="K3847" t="s">
        <v>595</v>
      </c>
      <c r="L3847">
        <v>212186</v>
      </c>
      <c r="M3847">
        <v>0</v>
      </c>
      <c r="N3847" t="s">
        <v>1377</v>
      </c>
      <c r="O3847" t="s">
        <v>565</v>
      </c>
      <c r="P3847">
        <v>0</v>
      </c>
      <c r="Q3847">
        <v>762.89</v>
      </c>
      <c r="R3847">
        <v>0</v>
      </c>
      <c r="S3847">
        <v>7442.09</v>
      </c>
      <c r="T3847">
        <v>0</v>
      </c>
      <c r="U3847">
        <v>8204.98</v>
      </c>
      <c r="V3847">
        <v>0</v>
      </c>
      <c r="W3847">
        <v>762.89</v>
      </c>
      <c r="X3847">
        <v>0</v>
      </c>
      <c r="Y3847">
        <v>7442.09</v>
      </c>
      <c r="Z3847">
        <v>0</v>
      </c>
      <c r="AA3847">
        <v>8204.98</v>
      </c>
    </row>
    <row r="3848" spans="1:27" ht="15" customHeight="1" x14ac:dyDescent="0.25">
      <c r="A3848" s="37" t="str">
        <f t="shared" si="180"/>
        <v>LEMIDFIgnore</v>
      </c>
      <c r="B3848" s="37" t="str">
        <f>VLOOKUP(L3848,Mapping!D:F,3,0)</f>
        <v>Ignore</v>
      </c>
      <c r="C3848" s="37" t="str">
        <f>VLOOKUP(L3848,Mapping!D:G,4,0)</f>
        <v>Ignore</v>
      </c>
      <c r="D3848" s="38">
        <f t="shared" si="181"/>
        <v>1.05770213</v>
      </c>
      <c r="E3848" s="38">
        <f t="shared" si="182"/>
        <v>1.0655630300000001</v>
      </c>
      <c r="F3848" s="37" t="str">
        <f>VLOOKUP(L3848,Mapping!D:H,5,0)</f>
        <v>AUM</v>
      </c>
      <c r="G3848" t="s">
        <v>562</v>
      </c>
      <c r="H3848" t="s">
        <v>382</v>
      </c>
      <c r="I3848" t="s">
        <v>385</v>
      </c>
      <c r="J3848">
        <v>212000</v>
      </c>
      <c r="K3848" t="s">
        <v>595</v>
      </c>
      <c r="L3848">
        <v>212187</v>
      </c>
      <c r="M3848">
        <v>0</v>
      </c>
      <c r="N3848" t="s">
        <v>1023</v>
      </c>
      <c r="O3848" t="s">
        <v>565</v>
      </c>
      <c r="P3848">
        <v>0</v>
      </c>
      <c r="Q3848">
        <v>78609</v>
      </c>
      <c r="R3848">
        <v>0</v>
      </c>
      <c r="S3848">
        <v>10577021.300000001</v>
      </c>
      <c r="T3848">
        <v>0</v>
      </c>
      <c r="U3848">
        <v>10655630.300000001</v>
      </c>
      <c r="V3848">
        <v>0</v>
      </c>
      <c r="W3848">
        <v>78609</v>
      </c>
      <c r="X3848">
        <v>0</v>
      </c>
      <c r="Y3848">
        <v>10577021.300000001</v>
      </c>
      <c r="Z3848">
        <v>0</v>
      </c>
      <c r="AA3848">
        <v>10655630.300000001</v>
      </c>
    </row>
    <row r="3849" spans="1:27" ht="15" customHeight="1" x14ac:dyDescent="0.25">
      <c r="A3849" s="37" t="str">
        <f t="shared" si="180"/>
        <v>LEMIDFIgnore</v>
      </c>
      <c r="B3849" s="37" t="str">
        <f>VLOOKUP(L3849,Mapping!D:F,3,0)</f>
        <v>Ignore</v>
      </c>
      <c r="C3849" s="37" t="str">
        <f>VLOOKUP(L3849,Mapping!D:G,4,0)</f>
        <v>Ignore</v>
      </c>
      <c r="D3849" s="38">
        <f t="shared" si="181"/>
        <v>4.917093E-3</v>
      </c>
      <c r="E3849" s="38">
        <f t="shared" si="182"/>
        <v>5.0429999999999997E-3</v>
      </c>
      <c r="F3849" s="37" t="str">
        <f>VLOOKUP(L3849,Mapping!D:H,5,0)</f>
        <v>AUM</v>
      </c>
      <c r="G3849" t="s">
        <v>562</v>
      </c>
      <c r="H3849" t="s">
        <v>382</v>
      </c>
      <c r="I3849" t="s">
        <v>385</v>
      </c>
      <c r="J3849">
        <v>212000</v>
      </c>
      <c r="K3849" t="s">
        <v>595</v>
      </c>
      <c r="L3849">
        <v>212191</v>
      </c>
      <c r="M3849">
        <v>0</v>
      </c>
      <c r="N3849" t="s">
        <v>1193</v>
      </c>
      <c r="O3849" t="s">
        <v>565</v>
      </c>
      <c r="P3849">
        <v>0</v>
      </c>
      <c r="Q3849">
        <v>1259.07</v>
      </c>
      <c r="R3849">
        <v>0</v>
      </c>
      <c r="S3849">
        <v>49170.93</v>
      </c>
      <c r="T3849">
        <v>0</v>
      </c>
      <c r="U3849">
        <v>50430</v>
      </c>
      <c r="V3849">
        <v>0</v>
      </c>
      <c r="W3849">
        <v>1259.07</v>
      </c>
      <c r="X3849">
        <v>0</v>
      </c>
      <c r="Y3849">
        <v>49170.93</v>
      </c>
      <c r="Z3849">
        <v>0</v>
      </c>
      <c r="AA3849">
        <v>50430</v>
      </c>
    </row>
    <row r="3850" spans="1:27" ht="15" customHeight="1" x14ac:dyDescent="0.25">
      <c r="A3850" s="37" t="str">
        <f t="shared" si="180"/>
        <v>LEMIDFIgnore</v>
      </c>
      <c r="B3850" s="37" t="str">
        <f>VLOOKUP(L3850,Mapping!D:F,3,0)</f>
        <v>Ignore</v>
      </c>
      <c r="C3850" s="37" t="str">
        <f>VLOOKUP(L3850,Mapping!D:G,4,0)</f>
        <v>Ignore</v>
      </c>
      <c r="D3850" s="38">
        <f t="shared" si="181"/>
        <v>-1.191898E-3</v>
      </c>
      <c r="E3850" s="38">
        <f t="shared" si="182"/>
        <v>2.5383360000000001E-2</v>
      </c>
      <c r="F3850" s="37" t="str">
        <f>VLOOKUP(L3850,Mapping!D:H,5,0)</f>
        <v>AUM</v>
      </c>
      <c r="G3850" t="s">
        <v>562</v>
      </c>
      <c r="H3850" t="s">
        <v>382</v>
      </c>
      <c r="I3850" t="s">
        <v>385</v>
      </c>
      <c r="J3850">
        <v>212000</v>
      </c>
      <c r="K3850" t="s">
        <v>595</v>
      </c>
      <c r="L3850">
        <v>212194</v>
      </c>
      <c r="M3850">
        <v>0</v>
      </c>
      <c r="N3850" t="s">
        <v>605</v>
      </c>
      <c r="O3850" t="s">
        <v>565</v>
      </c>
      <c r="P3850">
        <v>0</v>
      </c>
      <c r="Q3850">
        <v>265752.58</v>
      </c>
      <c r="R3850">
        <v>-11918.98</v>
      </c>
      <c r="S3850">
        <v>0</v>
      </c>
      <c r="T3850">
        <v>0</v>
      </c>
      <c r="U3850">
        <v>253833.60000000001</v>
      </c>
      <c r="V3850">
        <v>0</v>
      </c>
      <c r="W3850">
        <v>265752.58</v>
      </c>
      <c r="X3850">
        <v>-11918.98</v>
      </c>
      <c r="Y3850">
        <v>0</v>
      </c>
      <c r="Z3850">
        <v>0</v>
      </c>
      <c r="AA3850">
        <v>253833.60000000001</v>
      </c>
    </row>
    <row r="3851" spans="1:27" ht="15" customHeight="1" x14ac:dyDescent="0.25">
      <c r="A3851" s="37" t="str">
        <f t="shared" si="180"/>
        <v>LEMIDFIgnore</v>
      </c>
      <c r="B3851" s="37" t="str">
        <f>VLOOKUP(L3851,Mapping!D:F,3,0)</f>
        <v>Ignore</v>
      </c>
      <c r="C3851" s="37" t="str">
        <f>VLOOKUP(L3851,Mapping!D:G,4,0)</f>
        <v>Ignore</v>
      </c>
      <c r="D3851" s="38">
        <f t="shared" si="181"/>
        <v>1.3397699999999999E-4</v>
      </c>
      <c r="E3851" s="38">
        <f t="shared" si="182"/>
        <v>1.80817E-4</v>
      </c>
      <c r="F3851" s="37" t="str">
        <f>VLOOKUP(L3851,Mapping!D:H,5,0)</f>
        <v>AUM</v>
      </c>
      <c r="G3851" t="s">
        <v>562</v>
      </c>
      <c r="H3851" t="s">
        <v>382</v>
      </c>
      <c r="I3851" t="s">
        <v>385</v>
      </c>
      <c r="J3851">
        <v>212000</v>
      </c>
      <c r="K3851" t="s">
        <v>595</v>
      </c>
      <c r="L3851">
        <v>212195</v>
      </c>
      <c r="M3851">
        <v>0</v>
      </c>
      <c r="N3851" t="s">
        <v>2247</v>
      </c>
      <c r="O3851" t="s">
        <v>565</v>
      </c>
      <c r="P3851">
        <v>0</v>
      </c>
      <c r="Q3851">
        <v>468.4</v>
      </c>
      <c r="R3851">
        <v>0</v>
      </c>
      <c r="S3851">
        <v>1339.77</v>
      </c>
      <c r="T3851">
        <v>0</v>
      </c>
      <c r="U3851">
        <v>1808.17</v>
      </c>
      <c r="V3851">
        <v>0</v>
      </c>
      <c r="W3851">
        <v>468.4</v>
      </c>
      <c r="X3851">
        <v>0</v>
      </c>
      <c r="Y3851">
        <v>1339.77</v>
      </c>
      <c r="Z3851">
        <v>0</v>
      </c>
      <c r="AA3851">
        <v>1808.17</v>
      </c>
    </row>
    <row r="3852" spans="1:27" ht="15" customHeight="1" x14ac:dyDescent="0.25">
      <c r="A3852" s="37" t="str">
        <f t="shared" si="180"/>
        <v>LEMIDFIgnore</v>
      </c>
      <c r="B3852" s="37" t="str">
        <f>VLOOKUP(L3852,Mapping!D:F,3,0)</f>
        <v>Ignore</v>
      </c>
      <c r="C3852" s="37" t="str">
        <f>VLOOKUP(L3852,Mapping!D:G,4,0)</f>
        <v>Ignore</v>
      </c>
      <c r="D3852" s="38">
        <f t="shared" si="181"/>
        <v>7.9621740000000007E-3</v>
      </c>
      <c r="E3852" s="38">
        <f t="shared" si="182"/>
        <v>1.0856161999999999E-2</v>
      </c>
      <c r="F3852" s="37" t="str">
        <f>VLOOKUP(L3852,Mapping!D:H,5,0)</f>
        <v>AUM</v>
      </c>
      <c r="G3852" t="s">
        <v>562</v>
      </c>
      <c r="H3852" t="s">
        <v>382</v>
      </c>
      <c r="I3852" t="s">
        <v>385</v>
      </c>
      <c r="J3852">
        <v>212000</v>
      </c>
      <c r="K3852" t="s">
        <v>595</v>
      </c>
      <c r="L3852">
        <v>212197</v>
      </c>
      <c r="M3852">
        <v>0</v>
      </c>
      <c r="N3852" t="s">
        <v>856</v>
      </c>
      <c r="O3852" t="s">
        <v>565</v>
      </c>
      <c r="P3852">
        <v>0</v>
      </c>
      <c r="Q3852">
        <v>28939.88</v>
      </c>
      <c r="R3852">
        <v>0</v>
      </c>
      <c r="S3852">
        <v>79621.740000000005</v>
      </c>
      <c r="T3852">
        <v>0</v>
      </c>
      <c r="U3852">
        <v>108561.62</v>
      </c>
      <c r="V3852">
        <v>0</v>
      </c>
      <c r="W3852">
        <v>28939.88</v>
      </c>
      <c r="X3852">
        <v>0</v>
      </c>
      <c r="Y3852">
        <v>79621.740000000005</v>
      </c>
      <c r="Z3852">
        <v>0</v>
      </c>
      <c r="AA3852">
        <v>108561.62</v>
      </c>
    </row>
    <row r="3853" spans="1:27" ht="15" customHeight="1" x14ac:dyDescent="0.25">
      <c r="A3853" s="37" t="str">
        <f t="shared" si="180"/>
        <v>LEMIDFIgnore</v>
      </c>
      <c r="B3853" s="37" t="str">
        <f>VLOOKUP(L3853,Mapping!D:F,3,0)</f>
        <v>Ignore</v>
      </c>
      <c r="C3853" s="37" t="str">
        <f>VLOOKUP(L3853,Mapping!D:G,4,0)</f>
        <v>Ignore</v>
      </c>
      <c r="D3853" s="38">
        <f t="shared" si="181"/>
        <v>2.727410984</v>
      </c>
      <c r="E3853" s="38">
        <f t="shared" si="182"/>
        <v>5.2733277039999997</v>
      </c>
      <c r="F3853" s="37" t="str">
        <f>VLOOKUP(L3853,Mapping!D:H,5,0)</f>
        <v>AUM</v>
      </c>
      <c r="G3853" t="s">
        <v>562</v>
      </c>
      <c r="H3853" t="s">
        <v>382</v>
      </c>
      <c r="I3853" t="s">
        <v>385</v>
      </c>
      <c r="J3853">
        <v>212000</v>
      </c>
      <c r="K3853" t="s">
        <v>595</v>
      </c>
      <c r="L3853">
        <v>212220</v>
      </c>
      <c r="M3853">
        <v>0</v>
      </c>
      <c r="N3853" t="s">
        <v>606</v>
      </c>
      <c r="O3853" t="s">
        <v>565</v>
      </c>
      <c r="P3853">
        <v>0</v>
      </c>
      <c r="Q3853">
        <v>25459167.199999999</v>
      </c>
      <c r="R3853">
        <v>0</v>
      </c>
      <c r="S3853">
        <v>27274109.84</v>
      </c>
      <c r="T3853">
        <v>0</v>
      </c>
      <c r="U3853">
        <v>52733277.039999999</v>
      </c>
      <c r="V3853">
        <v>0</v>
      </c>
      <c r="W3853">
        <v>25459167.199999999</v>
      </c>
      <c r="X3853">
        <v>0</v>
      </c>
      <c r="Y3853">
        <v>27274109.84</v>
      </c>
      <c r="Z3853">
        <v>0</v>
      </c>
      <c r="AA3853">
        <v>52733277.039999999</v>
      </c>
    </row>
    <row r="3854" spans="1:27" ht="15" customHeight="1" x14ac:dyDescent="0.25">
      <c r="A3854" s="37" t="str">
        <f t="shared" si="180"/>
        <v>LEMIDFIgnore</v>
      </c>
      <c r="B3854" s="37" t="str">
        <f>VLOOKUP(L3854,Mapping!D:F,3,0)</f>
        <v>Ignore</v>
      </c>
      <c r="C3854" s="37" t="str">
        <f>VLOOKUP(L3854,Mapping!D:G,4,0)</f>
        <v>Ignore</v>
      </c>
      <c r="D3854" s="38">
        <f t="shared" si="181"/>
        <v>-3.5118801119999996</v>
      </c>
      <c r="E3854" s="38">
        <f t="shared" si="182"/>
        <v>-4.6039326919999999</v>
      </c>
      <c r="F3854" s="37" t="str">
        <f>VLOOKUP(L3854,Mapping!D:H,5,0)</f>
        <v>AUM</v>
      </c>
      <c r="G3854" t="s">
        <v>562</v>
      </c>
      <c r="H3854" t="s">
        <v>382</v>
      </c>
      <c r="I3854" t="s">
        <v>385</v>
      </c>
      <c r="J3854">
        <v>212000</v>
      </c>
      <c r="K3854" t="s">
        <v>595</v>
      </c>
      <c r="L3854">
        <v>212223</v>
      </c>
      <c r="M3854">
        <v>0</v>
      </c>
      <c r="N3854" t="s">
        <v>607</v>
      </c>
      <c r="O3854" t="s">
        <v>565</v>
      </c>
      <c r="P3854">
        <v>-10920525.800000001</v>
      </c>
      <c r="Q3854">
        <v>0</v>
      </c>
      <c r="R3854">
        <v>-35118801.119999997</v>
      </c>
      <c r="S3854">
        <v>0</v>
      </c>
      <c r="T3854">
        <v>-46039326.920000002</v>
      </c>
      <c r="U3854">
        <v>0</v>
      </c>
      <c r="V3854">
        <v>-10920525.800000001</v>
      </c>
      <c r="W3854">
        <v>0</v>
      </c>
      <c r="X3854">
        <v>-35118801.119999997</v>
      </c>
      <c r="Y3854">
        <v>0</v>
      </c>
      <c r="Z3854">
        <v>-46039326.920000002</v>
      </c>
      <c r="AA3854">
        <v>0</v>
      </c>
    </row>
    <row r="3855" spans="1:27" ht="15" customHeight="1" x14ac:dyDescent="0.25">
      <c r="A3855" s="37" t="str">
        <f t="shared" si="180"/>
        <v>LEMIDFIgnore</v>
      </c>
      <c r="B3855" s="37" t="str">
        <f>VLOOKUP(L3855,Mapping!D:F,3,0)</f>
        <v>Ignore</v>
      </c>
      <c r="C3855" s="37" t="str">
        <f>VLOOKUP(L3855,Mapping!D:G,4,0)</f>
        <v>Ignore</v>
      </c>
      <c r="D3855" s="38">
        <f t="shared" si="181"/>
        <v>-1.1822E-5</v>
      </c>
      <c r="E3855" s="38">
        <f t="shared" si="182"/>
        <v>2.0605300000000001E-4</v>
      </c>
      <c r="F3855" s="37" t="str">
        <f>VLOOKUP(L3855,Mapping!D:H,5,0)</f>
        <v>AUM</v>
      </c>
      <c r="G3855" t="s">
        <v>562</v>
      </c>
      <c r="H3855" t="s">
        <v>382</v>
      </c>
      <c r="I3855" t="s">
        <v>385</v>
      </c>
      <c r="J3855">
        <v>212000</v>
      </c>
      <c r="K3855" t="s">
        <v>595</v>
      </c>
      <c r="L3855">
        <v>212227</v>
      </c>
      <c r="M3855">
        <v>0</v>
      </c>
      <c r="N3855" t="s">
        <v>750</v>
      </c>
      <c r="O3855" t="s">
        <v>565</v>
      </c>
      <c r="P3855">
        <v>0</v>
      </c>
      <c r="Q3855">
        <v>2178.75</v>
      </c>
      <c r="R3855">
        <v>-118.22</v>
      </c>
      <c r="S3855">
        <v>0</v>
      </c>
      <c r="T3855">
        <v>0</v>
      </c>
      <c r="U3855">
        <v>2060.5300000000002</v>
      </c>
      <c r="V3855">
        <v>0</v>
      </c>
      <c r="W3855">
        <v>2178.75</v>
      </c>
      <c r="X3855">
        <v>-118.22</v>
      </c>
      <c r="Y3855">
        <v>0</v>
      </c>
      <c r="Z3855">
        <v>0</v>
      </c>
      <c r="AA3855">
        <v>2060.5300000000002</v>
      </c>
    </row>
    <row r="3856" spans="1:27" ht="15" customHeight="1" x14ac:dyDescent="0.25">
      <c r="A3856" s="37" t="str">
        <f t="shared" si="180"/>
        <v>LEMIDFIgnore</v>
      </c>
      <c r="B3856" s="37" t="str">
        <f>VLOOKUP(L3856,Mapping!D:F,3,0)</f>
        <v>Ignore</v>
      </c>
      <c r="C3856" s="37" t="str">
        <f>VLOOKUP(L3856,Mapping!D:G,4,0)</f>
        <v>Ignore</v>
      </c>
      <c r="D3856" s="38">
        <f t="shared" si="181"/>
        <v>-2.2107100000000001E-4</v>
      </c>
      <c r="E3856" s="38">
        <f t="shared" si="182"/>
        <v>2.2886599999999999E-4</v>
      </c>
      <c r="F3856" s="37" t="str">
        <f>VLOOKUP(L3856,Mapping!D:H,5,0)</f>
        <v>AUM</v>
      </c>
      <c r="G3856" t="s">
        <v>562</v>
      </c>
      <c r="H3856" t="s">
        <v>382</v>
      </c>
      <c r="I3856" t="s">
        <v>385</v>
      </c>
      <c r="J3856">
        <v>212000</v>
      </c>
      <c r="K3856" t="s">
        <v>595</v>
      </c>
      <c r="L3856">
        <v>212231</v>
      </c>
      <c r="M3856">
        <v>0</v>
      </c>
      <c r="N3856" t="s">
        <v>824</v>
      </c>
      <c r="O3856" t="s">
        <v>565</v>
      </c>
      <c r="P3856">
        <v>0</v>
      </c>
      <c r="Q3856">
        <v>4499.37</v>
      </c>
      <c r="R3856">
        <v>-2210.71</v>
      </c>
      <c r="S3856">
        <v>0</v>
      </c>
      <c r="T3856">
        <v>0</v>
      </c>
      <c r="U3856">
        <v>2288.66</v>
      </c>
      <c r="V3856">
        <v>0</v>
      </c>
      <c r="W3856">
        <v>4499.37</v>
      </c>
      <c r="X3856">
        <v>-2210.71</v>
      </c>
      <c r="Y3856">
        <v>0</v>
      </c>
      <c r="Z3856">
        <v>0</v>
      </c>
      <c r="AA3856">
        <v>2288.66</v>
      </c>
    </row>
    <row r="3857" spans="1:27" ht="15" customHeight="1" x14ac:dyDescent="0.25">
      <c r="A3857" s="37" t="str">
        <f t="shared" si="180"/>
        <v>LEMIDFIgnore</v>
      </c>
      <c r="B3857" s="37" t="str">
        <f>VLOOKUP(L3857,Mapping!D:F,3,0)</f>
        <v>Ignore</v>
      </c>
      <c r="C3857" s="37" t="str">
        <f>VLOOKUP(L3857,Mapping!D:G,4,0)</f>
        <v>Ignore</v>
      </c>
      <c r="D3857" s="38">
        <f t="shared" si="181"/>
        <v>-1.55862E-2</v>
      </c>
      <c r="E3857" s="38">
        <f t="shared" si="182"/>
        <v>9.6425999999999994E-3</v>
      </c>
      <c r="F3857" s="37" t="str">
        <f>VLOOKUP(L3857,Mapping!D:H,5,0)</f>
        <v>AUM</v>
      </c>
      <c r="G3857" t="s">
        <v>562</v>
      </c>
      <c r="H3857" t="s">
        <v>382</v>
      </c>
      <c r="I3857" t="s">
        <v>385</v>
      </c>
      <c r="J3857">
        <v>212000</v>
      </c>
      <c r="K3857" t="s">
        <v>595</v>
      </c>
      <c r="L3857">
        <v>212233</v>
      </c>
      <c r="M3857">
        <v>0</v>
      </c>
      <c r="N3857" t="s">
        <v>608</v>
      </c>
      <c r="O3857" t="s">
        <v>565</v>
      </c>
      <c r="P3857">
        <v>0</v>
      </c>
      <c r="Q3857">
        <v>252288</v>
      </c>
      <c r="R3857">
        <v>-155862</v>
      </c>
      <c r="S3857">
        <v>0</v>
      </c>
      <c r="T3857">
        <v>0</v>
      </c>
      <c r="U3857">
        <v>96426</v>
      </c>
      <c r="V3857">
        <v>0</v>
      </c>
      <c r="W3857">
        <v>252288</v>
      </c>
      <c r="X3857">
        <v>-155862</v>
      </c>
      <c r="Y3857">
        <v>0</v>
      </c>
      <c r="Z3857">
        <v>0</v>
      </c>
      <c r="AA3857">
        <v>96426</v>
      </c>
    </row>
    <row r="3858" spans="1:27" ht="15" customHeight="1" x14ac:dyDescent="0.25">
      <c r="A3858" s="37" t="str">
        <f t="shared" si="180"/>
        <v>LEMIDFIgnore</v>
      </c>
      <c r="B3858" s="37" t="str">
        <f>VLOOKUP(L3858,Mapping!D:F,3,0)</f>
        <v>Ignore</v>
      </c>
      <c r="C3858" s="37" t="str">
        <f>VLOOKUP(L3858,Mapping!D:G,4,0)</f>
        <v>Ignore</v>
      </c>
      <c r="D3858" s="38">
        <f t="shared" si="181"/>
        <v>-3.1215909999999999E-3</v>
      </c>
      <c r="E3858" s="38">
        <f t="shared" si="182"/>
        <v>2.3395035999999998E-2</v>
      </c>
      <c r="F3858" s="37" t="str">
        <f>VLOOKUP(L3858,Mapping!D:H,5,0)</f>
        <v>AUM</v>
      </c>
      <c r="G3858" t="s">
        <v>562</v>
      </c>
      <c r="H3858" t="s">
        <v>382</v>
      </c>
      <c r="I3858" t="s">
        <v>385</v>
      </c>
      <c r="J3858">
        <v>212000</v>
      </c>
      <c r="K3858" t="s">
        <v>595</v>
      </c>
      <c r="L3858">
        <v>212240</v>
      </c>
      <c r="M3858">
        <v>0</v>
      </c>
      <c r="N3858" t="s">
        <v>609</v>
      </c>
      <c r="O3858" t="s">
        <v>565</v>
      </c>
      <c r="P3858">
        <v>0</v>
      </c>
      <c r="Q3858">
        <v>265166.27</v>
      </c>
      <c r="R3858">
        <v>-31215.91</v>
      </c>
      <c r="S3858">
        <v>0</v>
      </c>
      <c r="T3858">
        <v>0</v>
      </c>
      <c r="U3858">
        <v>233950.36</v>
      </c>
      <c r="V3858">
        <v>0</v>
      </c>
      <c r="W3858">
        <v>265166.27</v>
      </c>
      <c r="X3858">
        <v>-31215.91</v>
      </c>
      <c r="Y3858">
        <v>0</v>
      </c>
      <c r="Z3858">
        <v>0</v>
      </c>
      <c r="AA3858">
        <v>233950.36</v>
      </c>
    </row>
    <row r="3859" spans="1:27" ht="15" customHeight="1" x14ac:dyDescent="0.25">
      <c r="A3859" s="37" t="str">
        <f t="shared" si="180"/>
        <v>LEMIDFIgnore</v>
      </c>
      <c r="B3859" s="37" t="str">
        <f>VLOOKUP(L3859,Mapping!D:F,3,0)</f>
        <v>Ignore</v>
      </c>
      <c r="C3859" s="37" t="str">
        <f>VLOOKUP(L3859,Mapping!D:G,4,0)</f>
        <v>Ignore</v>
      </c>
      <c r="D3859" s="38">
        <f t="shared" si="181"/>
        <v>0</v>
      </c>
      <c r="E3859" s="38">
        <f t="shared" si="182"/>
        <v>2.5925000000000002E-3</v>
      </c>
      <c r="F3859" s="37" t="str">
        <f>VLOOKUP(L3859,Mapping!D:H,5,0)</f>
        <v>AUM</v>
      </c>
      <c r="G3859" t="s">
        <v>562</v>
      </c>
      <c r="H3859" t="s">
        <v>382</v>
      </c>
      <c r="I3859" t="s">
        <v>385</v>
      </c>
      <c r="J3859">
        <v>212000</v>
      </c>
      <c r="K3859" t="s">
        <v>595</v>
      </c>
      <c r="L3859">
        <v>212247</v>
      </c>
      <c r="M3859">
        <v>0</v>
      </c>
      <c r="N3859" t="s">
        <v>610</v>
      </c>
      <c r="O3859" t="s">
        <v>565</v>
      </c>
      <c r="P3859">
        <v>0</v>
      </c>
      <c r="Q3859">
        <v>25925</v>
      </c>
      <c r="R3859">
        <v>0</v>
      </c>
      <c r="S3859">
        <v>0</v>
      </c>
      <c r="T3859">
        <v>0</v>
      </c>
      <c r="U3859">
        <v>25925</v>
      </c>
      <c r="V3859">
        <v>0</v>
      </c>
      <c r="W3859">
        <v>25925</v>
      </c>
      <c r="X3859">
        <v>0</v>
      </c>
      <c r="Y3859">
        <v>0</v>
      </c>
      <c r="Z3859">
        <v>0</v>
      </c>
      <c r="AA3859">
        <v>25925</v>
      </c>
    </row>
    <row r="3860" spans="1:27" ht="15" customHeight="1" x14ac:dyDescent="0.25">
      <c r="A3860" s="37" t="str">
        <f t="shared" si="180"/>
        <v>LEMIDFIgnore</v>
      </c>
      <c r="B3860" s="37" t="str">
        <f>VLOOKUP(L3860,Mapping!D:F,3,0)</f>
        <v>Ignore</v>
      </c>
      <c r="C3860" s="37" t="str">
        <f>VLOOKUP(L3860,Mapping!D:G,4,0)</f>
        <v>Ignore</v>
      </c>
      <c r="D3860" s="38">
        <f t="shared" si="181"/>
        <v>2.1874000000000001E-4</v>
      </c>
      <c r="E3860" s="38">
        <f t="shared" si="182"/>
        <v>7.8310900000000004E-4</v>
      </c>
      <c r="F3860" s="37" t="str">
        <f>VLOOKUP(L3860,Mapping!D:H,5,0)</f>
        <v>AUM</v>
      </c>
      <c r="G3860" t="s">
        <v>562</v>
      </c>
      <c r="H3860" t="s">
        <v>382</v>
      </c>
      <c r="I3860" t="s">
        <v>385</v>
      </c>
      <c r="J3860">
        <v>212000</v>
      </c>
      <c r="K3860" t="s">
        <v>595</v>
      </c>
      <c r="L3860">
        <v>212252</v>
      </c>
      <c r="M3860">
        <v>0</v>
      </c>
      <c r="N3860" t="s">
        <v>611</v>
      </c>
      <c r="O3860" t="s">
        <v>565</v>
      </c>
      <c r="P3860">
        <v>0</v>
      </c>
      <c r="Q3860">
        <v>5643.69</v>
      </c>
      <c r="R3860">
        <v>0</v>
      </c>
      <c r="S3860">
        <v>2187.4</v>
      </c>
      <c r="T3860">
        <v>0</v>
      </c>
      <c r="U3860">
        <v>7831.09</v>
      </c>
      <c r="V3860">
        <v>0</v>
      </c>
      <c r="W3860">
        <v>5643.69</v>
      </c>
      <c r="X3860">
        <v>0</v>
      </c>
      <c r="Y3860">
        <v>2187.4</v>
      </c>
      <c r="Z3860">
        <v>0</v>
      </c>
      <c r="AA3860">
        <v>7831.09</v>
      </c>
    </row>
    <row r="3861" spans="1:27" ht="15" customHeight="1" x14ac:dyDescent="0.25">
      <c r="A3861" s="37" t="str">
        <f t="shared" si="180"/>
        <v>LEMIDFIgnore</v>
      </c>
      <c r="B3861" s="37" t="str">
        <f>VLOOKUP(L3861,Mapping!D:F,3,0)</f>
        <v>Ignore</v>
      </c>
      <c r="C3861" s="37" t="str">
        <f>VLOOKUP(L3861,Mapping!D:G,4,0)</f>
        <v>Ignore</v>
      </c>
      <c r="D3861" s="38">
        <f t="shared" si="181"/>
        <v>-2.7053478129999999</v>
      </c>
      <c r="E3861" s="38">
        <f t="shared" si="182"/>
        <v>0.150616209</v>
      </c>
      <c r="F3861" s="37" t="str">
        <f>VLOOKUP(L3861,Mapping!D:H,5,0)</f>
        <v>AUM</v>
      </c>
      <c r="G3861" t="s">
        <v>562</v>
      </c>
      <c r="H3861" t="s">
        <v>382</v>
      </c>
      <c r="I3861" t="s">
        <v>385</v>
      </c>
      <c r="J3861">
        <v>212000</v>
      </c>
      <c r="K3861" t="s">
        <v>595</v>
      </c>
      <c r="L3861">
        <v>212255</v>
      </c>
      <c r="M3861">
        <v>0</v>
      </c>
      <c r="N3861" t="s">
        <v>612</v>
      </c>
      <c r="O3861" t="s">
        <v>565</v>
      </c>
      <c r="P3861">
        <v>0</v>
      </c>
      <c r="Q3861">
        <v>28559640.219999999</v>
      </c>
      <c r="R3861">
        <v>-27053478.129999999</v>
      </c>
      <c r="S3861">
        <v>0</v>
      </c>
      <c r="T3861">
        <v>0</v>
      </c>
      <c r="U3861">
        <v>1506162.09</v>
      </c>
      <c r="V3861">
        <v>0</v>
      </c>
      <c r="W3861">
        <v>28559640.219999999</v>
      </c>
      <c r="X3861">
        <v>-27053478.129999999</v>
      </c>
      <c r="Y3861">
        <v>0</v>
      </c>
      <c r="Z3861">
        <v>0</v>
      </c>
      <c r="AA3861">
        <v>1506162.09</v>
      </c>
    </row>
    <row r="3862" spans="1:27" ht="15" customHeight="1" x14ac:dyDescent="0.25">
      <c r="A3862" s="37" t="str">
        <f t="shared" si="180"/>
        <v>LEMIDFIgnore</v>
      </c>
      <c r="B3862" s="37" t="str">
        <f>VLOOKUP(L3862,Mapping!D:F,3,0)</f>
        <v>Ignore</v>
      </c>
      <c r="C3862" s="37" t="str">
        <f>VLOOKUP(L3862,Mapping!D:G,4,0)</f>
        <v>Ignore</v>
      </c>
      <c r="D3862" s="38">
        <f t="shared" si="181"/>
        <v>-5.7275994000000004E-2</v>
      </c>
      <c r="E3862" s="38">
        <f t="shared" si="182"/>
        <v>1.8808401000000002E-2</v>
      </c>
      <c r="F3862" s="37" t="str">
        <f>VLOOKUP(L3862,Mapping!D:H,5,0)</f>
        <v>AUM</v>
      </c>
      <c r="G3862" t="s">
        <v>562</v>
      </c>
      <c r="H3862" t="s">
        <v>382</v>
      </c>
      <c r="I3862" t="s">
        <v>385</v>
      </c>
      <c r="J3862">
        <v>212000</v>
      </c>
      <c r="K3862" t="s">
        <v>595</v>
      </c>
      <c r="L3862">
        <v>212271</v>
      </c>
      <c r="M3862">
        <v>0</v>
      </c>
      <c r="N3862" t="s">
        <v>614</v>
      </c>
      <c r="O3862" t="s">
        <v>565</v>
      </c>
      <c r="P3862">
        <v>0</v>
      </c>
      <c r="Q3862">
        <v>760843.95</v>
      </c>
      <c r="R3862">
        <v>-572759.94000000006</v>
      </c>
      <c r="S3862">
        <v>0</v>
      </c>
      <c r="T3862">
        <v>0</v>
      </c>
      <c r="U3862">
        <v>188084.01</v>
      </c>
      <c r="V3862">
        <v>0</v>
      </c>
      <c r="W3862">
        <v>760843.95</v>
      </c>
      <c r="X3862">
        <v>-572759.94000000006</v>
      </c>
      <c r="Y3862">
        <v>0</v>
      </c>
      <c r="Z3862">
        <v>0</v>
      </c>
      <c r="AA3862">
        <v>188084.01</v>
      </c>
    </row>
    <row r="3863" spans="1:27" ht="15" customHeight="1" x14ac:dyDescent="0.25">
      <c r="A3863" s="37" t="str">
        <f t="shared" si="180"/>
        <v>LEMIDFIgnore</v>
      </c>
      <c r="B3863" s="37" t="str">
        <f>VLOOKUP(L3863,Mapping!D:F,3,0)</f>
        <v>Ignore</v>
      </c>
      <c r="C3863" s="37" t="str">
        <f>VLOOKUP(L3863,Mapping!D:G,4,0)</f>
        <v>Ignore</v>
      </c>
      <c r="D3863" s="38">
        <f t="shared" si="181"/>
        <v>-5.7275994000000004E-2</v>
      </c>
      <c r="E3863" s="38">
        <f t="shared" si="182"/>
        <v>1.8808401000000002E-2</v>
      </c>
      <c r="F3863" s="37" t="str">
        <f>VLOOKUP(L3863,Mapping!D:H,5,0)</f>
        <v>AUM</v>
      </c>
      <c r="G3863" t="s">
        <v>562</v>
      </c>
      <c r="H3863" t="s">
        <v>382</v>
      </c>
      <c r="I3863" t="s">
        <v>385</v>
      </c>
      <c r="J3863">
        <v>212000</v>
      </c>
      <c r="K3863" t="s">
        <v>595</v>
      </c>
      <c r="L3863">
        <v>212272</v>
      </c>
      <c r="M3863">
        <v>0</v>
      </c>
      <c r="N3863" t="s">
        <v>615</v>
      </c>
      <c r="O3863" t="s">
        <v>565</v>
      </c>
      <c r="P3863">
        <v>0</v>
      </c>
      <c r="Q3863">
        <v>760843.95</v>
      </c>
      <c r="R3863">
        <v>-572759.94000000006</v>
      </c>
      <c r="S3863">
        <v>0</v>
      </c>
      <c r="T3863">
        <v>0</v>
      </c>
      <c r="U3863">
        <v>188084.01</v>
      </c>
      <c r="V3863">
        <v>0</v>
      </c>
      <c r="W3863">
        <v>760843.95</v>
      </c>
      <c r="X3863">
        <v>-572759.94000000006</v>
      </c>
      <c r="Y3863">
        <v>0</v>
      </c>
      <c r="Z3863">
        <v>0</v>
      </c>
      <c r="AA3863">
        <v>188084.01</v>
      </c>
    </row>
    <row r="3864" spans="1:27" ht="15" customHeight="1" x14ac:dyDescent="0.25">
      <c r="A3864" s="37" t="str">
        <f t="shared" si="180"/>
        <v>LEMIDFIgnore</v>
      </c>
      <c r="B3864" s="37" t="str">
        <f>VLOOKUP(L3864,Mapping!D:F,3,0)</f>
        <v>Ignore</v>
      </c>
      <c r="C3864" s="37" t="str">
        <f>VLOOKUP(L3864,Mapping!D:G,4,0)</f>
        <v>Ignore</v>
      </c>
      <c r="D3864" s="38">
        <f t="shared" si="181"/>
        <v>0.17333399699999999</v>
      </c>
      <c r="E3864" s="38">
        <f t="shared" si="182"/>
        <v>0.202447347</v>
      </c>
      <c r="F3864" s="37" t="str">
        <f>VLOOKUP(L3864,Mapping!D:H,5,0)</f>
        <v>AUM</v>
      </c>
      <c r="G3864" t="s">
        <v>562</v>
      </c>
      <c r="H3864" t="s">
        <v>382</v>
      </c>
      <c r="I3864" t="s">
        <v>385</v>
      </c>
      <c r="J3864">
        <v>212000</v>
      </c>
      <c r="K3864" t="s">
        <v>595</v>
      </c>
      <c r="L3864">
        <v>212427</v>
      </c>
      <c r="M3864">
        <v>0</v>
      </c>
      <c r="N3864" t="s">
        <v>682</v>
      </c>
      <c r="O3864" t="s">
        <v>565</v>
      </c>
      <c r="P3864">
        <v>0</v>
      </c>
      <c r="Q3864">
        <v>291133.5</v>
      </c>
      <c r="R3864">
        <v>0</v>
      </c>
      <c r="S3864">
        <v>1733339.97</v>
      </c>
      <c r="T3864">
        <v>0</v>
      </c>
      <c r="U3864">
        <v>2024473.47</v>
      </c>
      <c r="V3864">
        <v>0</v>
      </c>
      <c r="W3864">
        <v>291133.5</v>
      </c>
      <c r="X3864">
        <v>0</v>
      </c>
      <c r="Y3864">
        <v>1733339.97</v>
      </c>
      <c r="Z3864">
        <v>0</v>
      </c>
      <c r="AA3864">
        <v>2024473.47</v>
      </c>
    </row>
    <row r="3865" spans="1:27" ht="15" customHeight="1" x14ac:dyDescent="0.25">
      <c r="A3865" s="37" t="str">
        <f t="shared" si="180"/>
        <v>LEMIDFIgnore</v>
      </c>
      <c r="B3865" s="37" t="str">
        <f>VLOOKUP(L3865,Mapping!D:F,3,0)</f>
        <v>Ignore</v>
      </c>
      <c r="C3865" s="37" t="str">
        <f>VLOOKUP(L3865,Mapping!D:G,4,0)</f>
        <v>Ignore</v>
      </c>
      <c r="D3865" s="38">
        <f t="shared" si="181"/>
        <v>-3.1215909999999999E-3</v>
      </c>
      <c r="E3865" s="38">
        <f t="shared" si="182"/>
        <v>2.3395035999999998E-2</v>
      </c>
      <c r="F3865" s="37" t="str">
        <f>VLOOKUP(L3865,Mapping!D:H,5,0)</f>
        <v>AUM</v>
      </c>
      <c r="G3865" t="s">
        <v>562</v>
      </c>
      <c r="H3865" t="s">
        <v>382</v>
      </c>
      <c r="I3865" t="s">
        <v>385</v>
      </c>
      <c r="J3865">
        <v>212000</v>
      </c>
      <c r="K3865" t="s">
        <v>595</v>
      </c>
      <c r="L3865">
        <v>213166</v>
      </c>
      <c r="M3865">
        <v>0</v>
      </c>
      <c r="N3865" t="s">
        <v>616</v>
      </c>
      <c r="O3865" t="s">
        <v>565</v>
      </c>
      <c r="P3865">
        <v>0</v>
      </c>
      <c r="Q3865">
        <v>265166.27</v>
      </c>
      <c r="R3865">
        <v>-31215.91</v>
      </c>
      <c r="S3865">
        <v>0</v>
      </c>
      <c r="T3865">
        <v>0</v>
      </c>
      <c r="U3865">
        <v>233950.36</v>
      </c>
      <c r="V3865">
        <v>0</v>
      </c>
      <c r="W3865">
        <v>265166.27</v>
      </c>
      <c r="X3865">
        <v>-31215.91</v>
      </c>
      <c r="Y3865">
        <v>0</v>
      </c>
      <c r="Z3865">
        <v>0</v>
      </c>
      <c r="AA3865">
        <v>233950.36</v>
      </c>
    </row>
    <row r="3866" spans="1:27" ht="15" customHeight="1" x14ac:dyDescent="0.25">
      <c r="A3866" s="37" t="str">
        <f t="shared" si="180"/>
        <v>LEMIDFIgnore</v>
      </c>
      <c r="B3866" s="37" t="str">
        <f>VLOOKUP(L3866,Mapping!D:F,3,0)</f>
        <v>Ignore</v>
      </c>
      <c r="C3866" s="37" t="str">
        <f>VLOOKUP(L3866,Mapping!D:G,4,0)</f>
        <v>Ignore</v>
      </c>
      <c r="D3866" s="38">
        <f t="shared" si="181"/>
        <v>5.6656493000000002E-2</v>
      </c>
      <c r="E3866" s="38">
        <f t="shared" si="182"/>
        <v>5.7870953000000003E-2</v>
      </c>
      <c r="F3866" s="37" t="str">
        <f>VLOOKUP(L3866,Mapping!D:H,5,0)</f>
        <v>AUM</v>
      </c>
      <c r="G3866" t="s">
        <v>562</v>
      </c>
      <c r="H3866" t="s">
        <v>382</v>
      </c>
      <c r="I3866" t="s">
        <v>385</v>
      </c>
      <c r="J3866">
        <v>212000</v>
      </c>
      <c r="K3866" t="s">
        <v>595</v>
      </c>
      <c r="L3866">
        <v>214100</v>
      </c>
      <c r="M3866">
        <v>0</v>
      </c>
      <c r="N3866" t="s">
        <v>858</v>
      </c>
      <c r="O3866" t="s">
        <v>565</v>
      </c>
      <c r="P3866">
        <v>0</v>
      </c>
      <c r="Q3866">
        <v>12144.6</v>
      </c>
      <c r="R3866">
        <v>0</v>
      </c>
      <c r="S3866">
        <v>566564.93000000005</v>
      </c>
      <c r="T3866">
        <v>0</v>
      </c>
      <c r="U3866">
        <v>578709.53</v>
      </c>
      <c r="V3866">
        <v>0</v>
      </c>
      <c r="W3866">
        <v>12144.6</v>
      </c>
      <c r="X3866">
        <v>0</v>
      </c>
      <c r="Y3866">
        <v>566564.93000000005</v>
      </c>
      <c r="Z3866">
        <v>0</v>
      </c>
      <c r="AA3866">
        <v>578709.53</v>
      </c>
    </row>
    <row r="3867" spans="1:27" ht="15" customHeight="1" x14ac:dyDescent="0.25">
      <c r="A3867" s="37" t="str">
        <f t="shared" si="180"/>
        <v>LEMIDFIgnore</v>
      </c>
      <c r="B3867" s="37" t="str">
        <f>VLOOKUP(L3867,Mapping!D:F,3,0)</f>
        <v>Ignore</v>
      </c>
      <c r="C3867" s="37" t="str">
        <f>VLOOKUP(L3867,Mapping!D:G,4,0)</f>
        <v>Ignore</v>
      </c>
      <c r="D3867" s="38">
        <f t="shared" si="181"/>
        <v>0</v>
      </c>
      <c r="E3867" s="38">
        <f t="shared" si="182"/>
        <v>-4.0999999999999997E-8</v>
      </c>
      <c r="F3867" s="37" t="str">
        <f>VLOOKUP(L3867,Mapping!D:H,5,0)</f>
        <v>AUM</v>
      </c>
      <c r="G3867" t="s">
        <v>562</v>
      </c>
      <c r="H3867" t="s">
        <v>382</v>
      </c>
      <c r="I3867" t="s">
        <v>385</v>
      </c>
      <c r="J3867">
        <v>212000</v>
      </c>
      <c r="K3867" t="s">
        <v>595</v>
      </c>
      <c r="L3867">
        <v>214102</v>
      </c>
      <c r="M3867">
        <v>0</v>
      </c>
      <c r="N3867" t="s">
        <v>2262</v>
      </c>
      <c r="O3867" t="s">
        <v>565</v>
      </c>
      <c r="P3867">
        <v>-0.41</v>
      </c>
      <c r="Q3867">
        <v>0</v>
      </c>
      <c r="R3867">
        <v>0</v>
      </c>
      <c r="S3867">
        <v>0</v>
      </c>
      <c r="T3867">
        <v>-0.41</v>
      </c>
      <c r="U3867">
        <v>0</v>
      </c>
      <c r="V3867">
        <v>-0.41</v>
      </c>
      <c r="W3867">
        <v>0</v>
      </c>
      <c r="X3867">
        <v>0</v>
      </c>
      <c r="Y3867">
        <v>0</v>
      </c>
      <c r="Z3867">
        <v>-0.41</v>
      </c>
      <c r="AA3867">
        <v>0</v>
      </c>
    </row>
    <row r="3868" spans="1:27" ht="15" customHeight="1" x14ac:dyDescent="0.25">
      <c r="A3868" s="37" t="str">
        <f t="shared" si="180"/>
        <v>LEMIDFIgnore</v>
      </c>
      <c r="B3868" s="37" t="str">
        <f>VLOOKUP(L3868,Mapping!D:F,3,0)</f>
        <v>Ignore</v>
      </c>
      <c r="C3868" s="37" t="str">
        <f>VLOOKUP(L3868,Mapping!D:G,4,0)</f>
        <v>Ignore</v>
      </c>
      <c r="D3868" s="38">
        <f t="shared" si="181"/>
        <v>0</v>
      </c>
      <c r="E3868" s="38">
        <f t="shared" si="182"/>
        <v>4.0999999999999997E-8</v>
      </c>
      <c r="F3868" s="37" t="str">
        <f>VLOOKUP(L3868,Mapping!D:H,5,0)</f>
        <v>AUM</v>
      </c>
      <c r="G3868" t="s">
        <v>562</v>
      </c>
      <c r="H3868" t="s">
        <v>382</v>
      </c>
      <c r="I3868" t="s">
        <v>385</v>
      </c>
      <c r="J3868">
        <v>212000</v>
      </c>
      <c r="K3868" t="s">
        <v>595</v>
      </c>
      <c r="L3868">
        <v>214105</v>
      </c>
      <c r="M3868">
        <v>0</v>
      </c>
      <c r="N3868" t="s">
        <v>2263</v>
      </c>
      <c r="O3868" t="s">
        <v>565</v>
      </c>
      <c r="P3868">
        <v>0</v>
      </c>
      <c r="Q3868">
        <v>0.41</v>
      </c>
      <c r="R3868">
        <v>0</v>
      </c>
      <c r="S3868">
        <v>0</v>
      </c>
      <c r="T3868">
        <v>0</v>
      </c>
      <c r="U3868">
        <v>0.41</v>
      </c>
      <c r="V3868">
        <v>0</v>
      </c>
      <c r="W3868">
        <v>0.41</v>
      </c>
      <c r="X3868">
        <v>0</v>
      </c>
      <c r="Y3868">
        <v>0</v>
      </c>
      <c r="Z3868">
        <v>0</v>
      </c>
      <c r="AA3868">
        <v>0.41</v>
      </c>
    </row>
    <row r="3869" spans="1:27" ht="15" customHeight="1" x14ac:dyDescent="0.25">
      <c r="A3869" s="37" t="str">
        <f t="shared" si="180"/>
        <v>LEMIDFIgnore</v>
      </c>
      <c r="B3869" s="37" t="str">
        <f>VLOOKUP(L3869,Mapping!D:F,3,0)</f>
        <v>Ignore</v>
      </c>
      <c r="C3869" s="37" t="str">
        <f>VLOOKUP(L3869,Mapping!D:G,4,0)</f>
        <v>Ignore</v>
      </c>
      <c r="D3869" s="38">
        <f t="shared" si="181"/>
        <v>-0.657302579</v>
      </c>
      <c r="E3869" s="38">
        <f t="shared" si="182"/>
        <v>0.188084578</v>
      </c>
      <c r="F3869" s="37" t="str">
        <f>VLOOKUP(L3869,Mapping!D:H,5,0)</f>
        <v>AUM</v>
      </c>
      <c r="G3869" t="s">
        <v>562</v>
      </c>
      <c r="H3869" t="s">
        <v>382</v>
      </c>
      <c r="I3869" t="s">
        <v>385</v>
      </c>
      <c r="J3869">
        <v>213000</v>
      </c>
      <c r="K3869" t="s">
        <v>617</v>
      </c>
      <c r="L3869">
        <v>213500</v>
      </c>
      <c r="M3869">
        <v>0</v>
      </c>
      <c r="N3869" t="s">
        <v>618</v>
      </c>
      <c r="O3869" t="s">
        <v>565</v>
      </c>
      <c r="P3869">
        <v>0</v>
      </c>
      <c r="Q3869">
        <v>8453871.5700000003</v>
      </c>
      <c r="R3869">
        <v>-6573025.79</v>
      </c>
      <c r="S3869">
        <v>0</v>
      </c>
      <c r="T3869">
        <v>0</v>
      </c>
      <c r="U3869">
        <v>1880845.78</v>
      </c>
      <c r="V3869">
        <v>0</v>
      </c>
      <c r="W3869">
        <v>8453871.5700000003</v>
      </c>
      <c r="X3869">
        <v>-6573025.79</v>
      </c>
      <c r="Y3869">
        <v>0</v>
      </c>
      <c r="Z3869">
        <v>0</v>
      </c>
      <c r="AA3869">
        <v>1880845.78</v>
      </c>
    </row>
    <row r="3870" spans="1:27" ht="15" customHeight="1" x14ac:dyDescent="0.25">
      <c r="A3870" s="37" t="str">
        <f t="shared" si="180"/>
        <v>LEMIDFIgnore</v>
      </c>
      <c r="B3870" s="37" t="str">
        <f>VLOOKUP(L3870,Mapping!D:F,3,0)</f>
        <v>Ignore</v>
      </c>
      <c r="C3870" s="37" t="str">
        <f>VLOOKUP(L3870,Mapping!D:G,4,0)</f>
        <v>Ignore</v>
      </c>
      <c r="D3870" s="38">
        <f t="shared" si="181"/>
        <v>9.2902154000000001E-2</v>
      </c>
      <c r="E3870" s="38">
        <f t="shared" si="182"/>
        <v>0.21892241499999998</v>
      </c>
      <c r="F3870" s="37" t="str">
        <f>VLOOKUP(L3870,Mapping!D:H,5,0)</f>
        <v>AUM</v>
      </c>
      <c r="G3870" t="s">
        <v>562</v>
      </c>
      <c r="H3870" t="s">
        <v>382</v>
      </c>
      <c r="I3870" t="s">
        <v>385</v>
      </c>
      <c r="J3870">
        <v>220000</v>
      </c>
      <c r="K3870" t="s">
        <v>619</v>
      </c>
      <c r="L3870">
        <v>210125</v>
      </c>
      <c r="M3870">
        <v>0</v>
      </c>
      <c r="N3870" t="s">
        <v>1283</v>
      </c>
      <c r="O3870" t="s">
        <v>565</v>
      </c>
      <c r="P3870">
        <v>0</v>
      </c>
      <c r="Q3870">
        <v>1260202.6100000001</v>
      </c>
      <c r="R3870">
        <v>0</v>
      </c>
      <c r="S3870">
        <v>929021.54</v>
      </c>
      <c r="T3870">
        <v>0</v>
      </c>
      <c r="U3870">
        <v>2189224.15</v>
      </c>
      <c r="V3870">
        <v>0</v>
      </c>
      <c r="W3870">
        <v>1260202.6100000001</v>
      </c>
      <c r="X3870">
        <v>0</v>
      </c>
      <c r="Y3870">
        <v>929021.54</v>
      </c>
      <c r="Z3870">
        <v>0</v>
      </c>
      <c r="AA3870">
        <v>2189224.15</v>
      </c>
    </row>
    <row r="3871" spans="1:27" ht="15" customHeight="1" x14ac:dyDescent="0.25">
      <c r="A3871" s="37" t="str">
        <f t="shared" si="180"/>
        <v>LEMIDF1.2</v>
      </c>
      <c r="B3871" s="37">
        <f>VLOOKUP(L3871,Mapping!D:F,3,0)</f>
        <v>1.2</v>
      </c>
      <c r="C3871" s="37" t="str">
        <f>VLOOKUP(L3871,Mapping!D:G,4,0)</f>
        <v>Ignore</v>
      </c>
      <c r="D3871" s="38">
        <f t="shared" si="181"/>
        <v>-6.0497623249999997</v>
      </c>
      <c r="E3871" s="38">
        <f t="shared" si="182"/>
        <v>775.96960051999997</v>
      </c>
      <c r="F3871" s="37">
        <f>VLOOKUP(L3871,Mapping!D:H,5,0)</f>
        <v>0</v>
      </c>
      <c r="G3871" t="s">
        <v>562</v>
      </c>
      <c r="H3871" t="s">
        <v>382</v>
      </c>
      <c r="I3871" t="s">
        <v>385</v>
      </c>
      <c r="J3871">
        <v>301000</v>
      </c>
      <c r="K3871" t="s">
        <v>624</v>
      </c>
      <c r="L3871">
        <v>310000</v>
      </c>
      <c r="M3871">
        <v>0</v>
      </c>
      <c r="N3871" t="s">
        <v>625</v>
      </c>
      <c r="O3871" t="s">
        <v>565</v>
      </c>
      <c r="P3871">
        <v>0</v>
      </c>
      <c r="Q3871">
        <v>7820193628.4499998</v>
      </c>
      <c r="R3871">
        <v>-60497623.25</v>
      </c>
      <c r="S3871">
        <v>0</v>
      </c>
      <c r="T3871">
        <v>0</v>
      </c>
      <c r="U3871">
        <v>7759696005.1999998</v>
      </c>
      <c r="V3871">
        <v>0</v>
      </c>
      <c r="W3871">
        <v>7820193628.4499998</v>
      </c>
      <c r="X3871">
        <v>-60497623.25</v>
      </c>
      <c r="Y3871">
        <v>0</v>
      </c>
      <c r="Z3871">
        <v>0</v>
      </c>
      <c r="AA3871">
        <v>7759696005.1999998</v>
      </c>
    </row>
    <row r="3872" spans="1:27" ht="15" customHeight="1" x14ac:dyDescent="0.25">
      <c r="A3872" s="37" t="str">
        <f t="shared" si="180"/>
        <v>LEMIDFIgnore</v>
      </c>
      <c r="B3872" s="37" t="str">
        <f>VLOOKUP(L3872,Mapping!D:F,3,0)</f>
        <v>Ignore</v>
      </c>
      <c r="C3872" s="37" t="str">
        <f>VLOOKUP(L3872,Mapping!D:G,4,0)</f>
        <v>Ignore</v>
      </c>
      <c r="D3872" s="38">
        <f t="shared" si="181"/>
        <v>5.7242373930000001</v>
      </c>
      <c r="E3872" s="38">
        <f t="shared" si="182"/>
        <v>354.695960969</v>
      </c>
      <c r="F3872" s="37">
        <f>VLOOKUP(L3872,Mapping!D:H,5,0)</f>
        <v>0</v>
      </c>
      <c r="G3872" t="s">
        <v>562</v>
      </c>
      <c r="H3872" t="s">
        <v>382</v>
      </c>
      <c r="I3872" t="s">
        <v>385</v>
      </c>
      <c r="J3872">
        <v>303000</v>
      </c>
      <c r="K3872" t="s">
        <v>626</v>
      </c>
      <c r="L3872">
        <v>303201</v>
      </c>
      <c r="M3872">
        <v>0</v>
      </c>
      <c r="N3872" t="s">
        <v>627</v>
      </c>
      <c r="O3872" t="s">
        <v>565</v>
      </c>
      <c r="P3872">
        <v>0</v>
      </c>
      <c r="Q3872">
        <v>3489717235.7600002</v>
      </c>
      <c r="R3872">
        <v>0</v>
      </c>
      <c r="S3872">
        <v>57242373.93</v>
      </c>
      <c r="T3872">
        <v>0</v>
      </c>
      <c r="U3872">
        <v>3546959609.6900001</v>
      </c>
      <c r="V3872">
        <v>0</v>
      </c>
      <c r="W3872">
        <v>3489717235.7600002</v>
      </c>
      <c r="X3872">
        <v>0</v>
      </c>
      <c r="Y3872">
        <v>57242373.93</v>
      </c>
      <c r="Z3872">
        <v>0</v>
      </c>
      <c r="AA3872">
        <v>3546959609.6900001</v>
      </c>
    </row>
    <row r="3873" spans="1:27" ht="15" customHeight="1" x14ac:dyDescent="0.25">
      <c r="A3873" s="37" t="str">
        <f t="shared" si="180"/>
        <v>LEMIDFIgnore</v>
      </c>
      <c r="B3873" s="37" t="str">
        <f>VLOOKUP(L3873,Mapping!D:F,3,0)</f>
        <v>Ignore</v>
      </c>
      <c r="C3873" s="37" t="str">
        <f>VLOOKUP(L3873,Mapping!D:G,4,0)</f>
        <v>Ignore</v>
      </c>
      <c r="D3873" s="38">
        <f t="shared" si="181"/>
        <v>0.11392878700000002</v>
      </c>
      <c r="E3873" s="38">
        <f t="shared" si="182"/>
        <v>-0.97802399399999995</v>
      </c>
      <c r="F3873" s="37">
        <f>VLOOKUP(L3873,Mapping!D:H,5,0)</f>
        <v>0</v>
      </c>
      <c r="G3873" t="s">
        <v>562</v>
      </c>
      <c r="H3873" t="s">
        <v>382</v>
      </c>
      <c r="I3873" t="s">
        <v>385</v>
      </c>
      <c r="J3873">
        <v>303000</v>
      </c>
      <c r="K3873" t="s">
        <v>626</v>
      </c>
      <c r="L3873">
        <v>303202</v>
      </c>
      <c r="M3873">
        <v>0</v>
      </c>
      <c r="N3873" t="s">
        <v>628</v>
      </c>
      <c r="O3873" t="s">
        <v>565</v>
      </c>
      <c r="P3873">
        <v>-10919527.810000001</v>
      </c>
      <c r="Q3873">
        <v>0</v>
      </c>
      <c r="R3873">
        <v>0</v>
      </c>
      <c r="S3873">
        <v>1139287.8700000001</v>
      </c>
      <c r="T3873">
        <v>-9780239.9399999995</v>
      </c>
      <c r="U3873">
        <v>0</v>
      </c>
      <c r="V3873">
        <v>-10919527.810000001</v>
      </c>
      <c r="W3873">
        <v>0</v>
      </c>
      <c r="X3873">
        <v>0</v>
      </c>
      <c r="Y3873">
        <v>1139287.8700000001</v>
      </c>
      <c r="Z3873">
        <v>-9780239.9399999995</v>
      </c>
      <c r="AA3873">
        <v>0</v>
      </c>
    </row>
    <row r="3874" spans="1:27" ht="15" customHeight="1" x14ac:dyDescent="0.25">
      <c r="A3874" s="37" t="str">
        <f t="shared" si="180"/>
        <v>LEMIDFIgnore</v>
      </c>
      <c r="B3874" s="37" t="str">
        <f>VLOOKUP(L3874,Mapping!D:F,3,0)</f>
        <v>Ignore</v>
      </c>
      <c r="C3874" s="37" t="str">
        <f>VLOOKUP(L3874,Mapping!D:G,4,0)</f>
        <v>Ignore</v>
      </c>
      <c r="D3874" s="38">
        <f t="shared" si="181"/>
        <v>-23.859602283000001</v>
      </c>
      <c r="E3874" s="38">
        <f t="shared" si="182"/>
        <v>43.520072623000004</v>
      </c>
      <c r="F3874" s="37">
        <f>VLOOKUP(L3874,Mapping!D:H,5,0)</f>
        <v>0</v>
      </c>
      <c r="G3874" t="s">
        <v>562</v>
      </c>
      <c r="H3874" t="s">
        <v>382</v>
      </c>
      <c r="I3874" t="s">
        <v>385</v>
      </c>
      <c r="J3874">
        <v>303000</v>
      </c>
      <c r="K3874" t="s">
        <v>626</v>
      </c>
      <c r="L3874">
        <v>303245</v>
      </c>
      <c r="M3874">
        <v>0</v>
      </c>
      <c r="N3874" t="s">
        <v>629</v>
      </c>
      <c r="O3874" t="s">
        <v>565</v>
      </c>
      <c r="P3874">
        <v>0</v>
      </c>
      <c r="Q3874">
        <v>673796749.05999994</v>
      </c>
      <c r="R3874">
        <v>-238596022.83000001</v>
      </c>
      <c r="S3874">
        <v>0</v>
      </c>
      <c r="T3874">
        <v>0</v>
      </c>
      <c r="U3874">
        <v>435200726.23000002</v>
      </c>
      <c r="V3874">
        <v>0</v>
      </c>
      <c r="W3874">
        <v>673796749.05999994</v>
      </c>
      <c r="X3874">
        <v>-238596022.83000001</v>
      </c>
      <c r="Y3874">
        <v>0</v>
      </c>
      <c r="Z3874">
        <v>0</v>
      </c>
      <c r="AA3874">
        <v>435200726.23000002</v>
      </c>
    </row>
    <row r="3875" spans="1:27" ht="15" customHeight="1" x14ac:dyDescent="0.25">
      <c r="A3875" s="37" t="str">
        <f t="shared" si="180"/>
        <v>LEMIDFIgnore</v>
      </c>
      <c r="B3875" s="37" t="str">
        <f>VLOOKUP(L3875,Mapping!D:F,3,0)</f>
        <v>Ignore</v>
      </c>
      <c r="C3875" s="37" t="str">
        <f>VLOOKUP(L3875,Mapping!D:G,4,0)</f>
        <v>Ignore</v>
      </c>
      <c r="D3875" s="38">
        <f t="shared" si="181"/>
        <v>0.100323811</v>
      </c>
      <c r="E3875" s="38">
        <f t="shared" si="182"/>
        <v>0.58260287300000002</v>
      </c>
      <c r="F3875" s="37">
        <f>VLOOKUP(L3875,Mapping!D:H,5,0)</f>
        <v>0</v>
      </c>
      <c r="G3875" t="s">
        <v>562</v>
      </c>
      <c r="H3875" t="s">
        <v>382</v>
      </c>
      <c r="I3875" t="s">
        <v>385</v>
      </c>
      <c r="J3875">
        <v>303000</v>
      </c>
      <c r="K3875" t="s">
        <v>626</v>
      </c>
      <c r="L3875">
        <v>303246</v>
      </c>
      <c r="M3875">
        <v>0</v>
      </c>
      <c r="N3875" t="s">
        <v>630</v>
      </c>
      <c r="O3875" t="s">
        <v>565</v>
      </c>
      <c r="P3875">
        <v>0</v>
      </c>
      <c r="Q3875">
        <v>4822790.62</v>
      </c>
      <c r="R3875">
        <v>0</v>
      </c>
      <c r="S3875">
        <v>1003238.11</v>
      </c>
      <c r="T3875">
        <v>0</v>
      </c>
      <c r="U3875">
        <v>5826028.7300000004</v>
      </c>
      <c r="V3875">
        <v>0</v>
      </c>
      <c r="W3875">
        <v>4822790.62</v>
      </c>
      <c r="X3875">
        <v>0</v>
      </c>
      <c r="Y3875">
        <v>1003238.11</v>
      </c>
      <c r="Z3875">
        <v>0</v>
      </c>
      <c r="AA3875">
        <v>5826028.7300000004</v>
      </c>
    </row>
    <row r="3876" spans="1:27" ht="15" customHeight="1" x14ac:dyDescent="0.25">
      <c r="A3876" s="37" t="str">
        <f t="shared" si="180"/>
        <v>LEMIDFIgnore</v>
      </c>
      <c r="B3876" s="37" t="str">
        <f>VLOOKUP(L3876,Mapping!D:F,3,0)</f>
        <v>Ignore</v>
      </c>
      <c r="C3876" s="37" t="str">
        <f>VLOOKUP(L3876,Mapping!D:G,4,0)</f>
        <v>Ignore</v>
      </c>
      <c r="D3876" s="38">
        <f t="shared" si="181"/>
        <v>0</v>
      </c>
      <c r="E3876" s="38">
        <f t="shared" si="182"/>
        <v>713.42474927299997</v>
      </c>
      <c r="F3876" s="37">
        <f>VLOOKUP(L3876,Mapping!D:H,5,0)</f>
        <v>0</v>
      </c>
      <c r="G3876" t="s">
        <v>562</v>
      </c>
      <c r="H3876" t="s">
        <v>382</v>
      </c>
      <c r="I3876" t="s">
        <v>385</v>
      </c>
      <c r="J3876">
        <v>303000</v>
      </c>
      <c r="K3876" t="s">
        <v>626</v>
      </c>
      <c r="L3876">
        <v>390000</v>
      </c>
      <c r="M3876">
        <v>0</v>
      </c>
      <c r="N3876" t="s">
        <v>631</v>
      </c>
      <c r="O3876" t="s">
        <v>565</v>
      </c>
      <c r="P3876">
        <v>0</v>
      </c>
      <c r="Q3876">
        <v>7134247492.7299995</v>
      </c>
      <c r="R3876">
        <v>0</v>
      </c>
      <c r="S3876">
        <v>0</v>
      </c>
      <c r="T3876">
        <v>0</v>
      </c>
      <c r="U3876">
        <v>7134247492.7299995</v>
      </c>
      <c r="V3876">
        <v>0</v>
      </c>
      <c r="W3876">
        <v>7134247492.7299995</v>
      </c>
      <c r="X3876">
        <v>0</v>
      </c>
      <c r="Y3876">
        <v>0</v>
      </c>
      <c r="Z3876">
        <v>0</v>
      </c>
      <c r="AA3876">
        <v>7134247492.7299995</v>
      </c>
    </row>
    <row r="3877" spans="1:27" ht="15" customHeight="1" x14ac:dyDescent="0.25">
      <c r="A3877" s="37" t="str">
        <f t="shared" si="180"/>
        <v>LEMIDFIgnore</v>
      </c>
      <c r="B3877" s="37" t="str">
        <f>VLOOKUP(L3877,Mapping!D:F,3,0)</f>
        <v>Ignore</v>
      </c>
      <c r="C3877" s="37" t="str">
        <f>VLOOKUP(L3877,Mapping!D:G,4,0)</f>
        <v>Ignore</v>
      </c>
      <c r="D3877" s="38">
        <f t="shared" si="181"/>
        <v>0</v>
      </c>
      <c r="E3877" s="38">
        <f t="shared" si="182"/>
        <v>75.704668049999995</v>
      </c>
      <c r="F3877" s="37">
        <f>VLOOKUP(L3877,Mapping!D:H,5,0)</f>
        <v>0</v>
      </c>
      <c r="G3877" t="s">
        <v>562</v>
      </c>
      <c r="H3877" t="s">
        <v>382</v>
      </c>
      <c r="I3877" t="s">
        <v>385</v>
      </c>
      <c r="J3877">
        <v>303000</v>
      </c>
      <c r="K3877" t="s">
        <v>626</v>
      </c>
      <c r="L3877">
        <v>390001</v>
      </c>
      <c r="M3877">
        <v>0</v>
      </c>
      <c r="N3877" t="s">
        <v>632</v>
      </c>
      <c r="O3877" t="s">
        <v>565</v>
      </c>
      <c r="P3877">
        <v>0</v>
      </c>
      <c r="Q3877">
        <v>757046680.5</v>
      </c>
      <c r="R3877">
        <v>0</v>
      </c>
      <c r="S3877">
        <v>0</v>
      </c>
      <c r="T3877">
        <v>0</v>
      </c>
      <c r="U3877">
        <v>757046680.5</v>
      </c>
      <c r="V3877">
        <v>0</v>
      </c>
      <c r="W3877">
        <v>757046680.5</v>
      </c>
      <c r="X3877">
        <v>0</v>
      </c>
      <c r="Y3877">
        <v>0</v>
      </c>
      <c r="Z3877">
        <v>0</v>
      </c>
      <c r="AA3877">
        <v>757046680.5</v>
      </c>
    </row>
    <row r="3878" spans="1:27" ht="15" customHeight="1" x14ac:dyDescent="0.25">
      <c r="A3878" s="37" t="str">
        <f t="shared" si="180"/>
        <v>LEMIDFIgnore</v>
      </c>
      <c r="B3878" s="37" t="str">
        <f>VLOOKUP(L3878,Mapping!D:F,3,0)</f>
        <v>Ignore</v>
      </c>
      <c r="C3878" s="37" t="str">
        <f>VLOOKUP(L3878,Mapping!D:G,4,0)</f>
        <v>Ignore</v>
      </c>
      <c r="D3878" s="38">
        <f t="shared" si="181"/>
        <v>0</v>
      </c>
      <c r="E3878" s="38">
        <f t="shared" si="182"/>
        <v>-3.8214999299999999</v>
      </c>
      <c r="F3878" s="37">
        <f>VLOOKUP(L3878,Mapping!D:H,5,0)</f>
        <v>0</v>
      </c>
      <c r="G3878" t="s">
        <v>562</v>
      </c>
      <c r="H3878" t="s">
        <v>382</v>
      </c>
      <c r="I3878" t="s">
        <v>385</v>
      </c>
      <c r="J3878">
        <v>303000</v>
      </c>
      <c r="K3878" t="s">
        <v>626</v>
      </c>
      <c r="L3878">
        <v>390002</v>
      </c>
      <c r="M3878">
        <v>0</v>
      </c>
      <c r="N3878" t="s">
        <v>633</v>
      </c>
      <c r="O3878" t="s">
        <v>565</v>
      </c>
      <c r="P3878">
        <v>-38214999.299999997</v>
      </c>
      <c r="Q3878">
        <v>0</v>
      </c>
      <c r="R3878">
        <v>0</v>
      </c>
      <c r="S3878">
        <v>0</v>
      </c>
      <c r="T3878">
        <v>-38214999.299999997</v>
      </c>
      <c r="U3878">
        <v>0</v>
      </c>
      <c r="V3878">
        <v>-38214999.299999997</v>
      </c>
      <c r="W3878">
        <v>0</v>
      </c>
      <c r="X3878">
        <v>0</v>
      </c>
      <c r="Y3878">
        <v>0</v>
      </c>
      <c r="Z3878">
        <v>-38214999.299999997</v>
      </c>
      <c r="AA3878">
        <v>0</v>
      </c>
    </row>
    <row r="3879" spans="1:27" ht="15" customHeight="1" x14ac:dyDescent="0.25">
      <c r="A3879" s="37" t="str">
        <f t="shared" si="180"/>
        <v>LEMIDFIgnore</v>
      </c>
      <c r="B3879" s="37" t="str">
        <f>VLOOKUP(L3879,Mapping!D:F,3,0)</f>
        <v>Ignore</v>
      </c>
      <c r="C3879" s="37" t="str">
        <f>VLOOKUP(L3879,Mapping!D:G,4,0)</f>
        <v>Ignore</v>
      </c>
      <c r="D3879" s="38">
        <f t="shared" si="181"/>
        <v>0</v>
      </c>
      <c r="E3879" s="38">
        <f t="shared" si="182"/>
        <v>-84.540208223000008</v>
      </c>
      <c r="F3879" s="37">
        <f>VLOOKUP(L3879,Mapping!D:H,5,0)</f>
        <v>0</v>
      </c>
      <c r="G3879" t="s">
        <v>562</v>
      </c>
      <c r="H3879" t="s">
        <v>382</v>
      </c>
      <c r="I3879" t="s">
        <v>385</v>
      </c>
      <c r="J3879">
        <v>303000</v>
      </c>
      <c r="K3879" t="s">
        <v>626</v>
      </c>
      <c r="L3879">
        <v>390405</v>
      </c>
      <c r="M3879">
        <v>0</v>
      </c>
      <c r="N3879" t="s">
        <v>634</v>
      </c>
      <c r="O3879" t="s">
        <v>565</v>
      </c>
      <c r="P3879">
        <v>-845402082.23000002</v>
      </c>
      <c r="Q3879">
        <v>0</v>
      </c>
      <c r="R3879">
        <v>0</v>
      </c>
      <c r="S3879">
        <v>0</v>
      </c>
      <c r="T3879">
        <v>-845402082.23000002</v>
      </c>
      <c r="U3879">
        <v>0</v>
      </c>
      <c r="V3879">
        <v>-845402082.23000002</v>
      </c>
      <c r="W3879">
        <v>0</v>
      </c>
      <c r="X3879">
        <v>0</v>
      </c>
      <c r="Y3879">
        <v>0</v>
      </c>
      <c r="Z3879">
        <v>-845402082.23000002</v>
      </c>
      <c r="AA3879">
        <v>0</v>
      </c>
    </row>
    <row r="3880" spans="1:27" ht="15" customHeight="1" x14ac:dyDescent="0.25">
      <c r="A3880" s="37" t="str">
        <f t="shared" si="180"/>
        <v>LEMIDFIgnore</v>
      </c>
      <c r="B3880" s="37" t="str">
        <f>VLOOKUP(L3880,Mapping!D:F,3,0)</f>
        <v>Ignore</v>
      </c>
      <c r="C3880" s="37" t="str">
        <f>VLOOKUP(L3880,Mapping!D:G,4,0)</f>
        <v>Ignore</v>
      </c>
      <c r="D3880" s="38">
        <f t="shared" si="181"/>
        <v>0</v>
      </c>
      <c r="E3880" s="38">
        <f t="shared" si="182"/>
        <v>0.29387835000000001</v>
      </c>
      <c r="F3880" s="37">
        <f>VLOOKUP(L3880,Mapping!D:H,5,0)</f>
        <v>0</v>
      </c>
      <c r="G3880" t="s">
        <v>562</v>
      </c>
      <c r="H3880" t="s">
        <v>382</v>
      </c>
      <c r="I3880" t="s">
        <v>385</v>
      </c>
      <c r="J3880">
        <v>303000</v>
      </c>
      <c r="K3880" t="s">
        <v>626</v>
      </c>
      <c r="L3880">
        <v>390406</v>
      </c>
      <c r="M3880">
        <v>0</v>
      </c>
      <c r="N3880" t="s">
        <v>935</v>
      </c>
      <c r="O3880" t="s">
        <v>565</v>
      </c>
      <c r="P3880">
        <v>0</v>
      </c>
      <c r="Q3880">
        <v>2938783.5</v>
      </c>
      <c r="R3880">
        <v>0</v>
      </c>
      <c r="S3880">
        <v>0</v>
      </c>
      <c r="T3880">
        <v>0</v>
      </c>
      <c r="U3880">
        <v>2938783.5</v>
      </c>
      <c r="V3880">
        <v>0</v>
      </c>
      <c r="W3880">
        <v>2938783.5</v>
      </c>
      <c r="X3880">
        <v>0</v>
      </c>
      <c r="Y3880">
        <v>0</v>
      </c>
      <c r="Z3880">
        <v>0</v>
      </c>
      <c r="AA3880">
        <v>2938783.5</v>
      </c>
    </row>
    <row r="3881" spans="1:27" ht="15" customHeight="1" x14ac:dyDescent="0.25">
      <c r="A3881" s="37" t="str">
        <f t="shared" si="180"/>
        <v>LEMIDFIgnore</v>
      </c>
      <c r="B3881" s="37" t="str">
        <f>VLOOKUP(L3881,Mapping!D:F,3,0)</f>
        <v>Ignore</v>
      </c>
      <c r="C3881" s="37" t="str">
        <f>VLOOKUP(L3881,Mapping!D:G,4,0)</f>
        <v>Ignore</v>
      </c>
      <c r="D3881" s="38">
        <f t="shared" si="181"/>
        <v>0</v>
      </c>
      <c r="E3881" s="38">
        <f t="shared" si="182"/>
        <v>34.090784191000004</v>
      </c>
      <c r="F3881" s="37">
        <f>VLOOKUP(L3881,Mapping!D:H,5,0)</f>
        <v>0</v>
      </c>
      <c r="G3881" t="s">
        <v>562</v>
      </c>
      <c r="H3881" t="s">
        <v>382</v>
      </c>
      <c r="I3881" t="s">
        <v>385</v>
      </c>
      <c r="J3881">
        <v>303000</v>
      </c>
      <c r="K3881" t="s">
        <v>626</v>
      </c>
      <c r="L3881">
        <v>390445</v>
      </c>
      <c r="M3881">
        <v>0</v>
      </c>
      <c r="N3881" t="s">
        <v>635</v>
      </c>
      <c r="O3881" t="s">
        <v>565</v>
      </c>
      <c r="P3881">
        <v>0</v>
      </c>
      <c r="Q3881">
        <v>340907841.91000003</v>
      </c>
      <c r="R3881">
        <v>0</v>
      </c>
      <c r="S3881">
        <v>0</v>
      </c>
      <c r="T3881">
        <v>0</v>
      </c>
      <c r="U3881">
        <v>340907841.91000003</v>
      </c>
      <c r="V3881">
        <v>0</v>
      </c>
      <c r="W3881">
        <v>340907841.91000003</v>
      </c>
      <c r="X3881">
        <v>0</v>
      </c>
      <c r="Y3881">
        <v>0</v>
      </c>
      <c r="Z3881">
        <v>0</v>
      </c>
      <c r="AA3881">
        <v>340907841.91000003</v>
      </c>
    </row>
    <row r="3882" spans="1:27" ht="15" customHeight="1" x14ac:dyDescent="0.25">
      <c r="A3882" s="37" t="str">
        <f t="shared" si="180"/>
        <v>LEMIDFIgnore</v>
      </c>
      <c r="B3882" s="37" t="str">
        <f>VLOOKUP(L3882,Mapping!D:F,3,0)</f>
        <v>Ignore</v>
      </c>
      <c r="C3882" s="37" t="str">
        <f>VLOOKUP(L3882,Mapping!D:G,4,0)</f>
        <v>Ignore</v>
      </c>
      <c r="D3882" s="38">
        <f t="shared" si="181"/>
        <v>0</v>
      </c>
      <c r="E3882" s="38">
        <f t="shared" si="182"/>
        <v>-0.25252307800000001</v>
      </c>
      <c r="F3882" s="37">
        <f>VLOOKUP(L3882,Mapping!D:H,5,0)</f>
        <v>0</v>
      </c>
      <c r="G3882" t="s">
        <v>562</v>
      </c>
      <c r="H3882" t="s">
        <v>382</v>
      </c>
      <c r="I3882" t="s">
        <v>385</v>
      </c>
      <c r="J3882">
        <v>303000</v>
      </c>
      <c r="K3882" t="s">
        <v>626</v>
      </c>
      <c r="L3882">
        <v>390446</v>
      </c>
      <c r="M3882">
        <v>0</v>
      </c>
      <c r="N3882" t="s">
        <v>636</v>
      </c>
      <c r="O3882" t="s">
        <v>565</v>
      </c>
      <c r="P3882">
        <v>-2525230.7800000003</v>
      </c>
      <c r="Q3882">
        <v>0</v>
      </c>
      <c r="R3882">
        <v>0</v>
      </c>
      <c r="S3882">
        <v>0</v>
      </c>
      <c r="T3882">
        <v>-2525230.7800000003</v>
      </c>
      <c r="U3882">
        <v>0</v>
      </c>
      <c r="V3882">
        <v>-2525230.7800000003</v>
      </c>
      <c r="W3882">
        <v>0</v>
      </c>
      <c r="X3882">
        <v>0</v>
      </c>
      <c r="Y3882">
        <v>0</v>
      </c>
      <c r="Z3882">
        <v>-2525230.7800000003</v>
      </c>
      <c r="AA3882">
        <v>0</v>
      </c>
    </row>
    <row r="3883" spans="1:27" ht="15" customHeight="1" x14ac:dyDescent="0.25">
      <c r="A3883" s="37" t="str">
        <f t="shared" si="180"/>
        <v>LEMIDF5.3</v>
      </c>
      <c r="B3883" s="37">
        <f>VLOOKUP(L3883,Mapping!D:F,3,0)</f>
        <v>5.3</v>
      </c>
      <c r="C3883" s="37" t="str">
        <f>VLOOKUP(L3883,Mapping!D:G,4,0)</f>
        <v>Ignore</v>
      </c>
      <c r="D3883" s="38">
        <f t="shared" si="181"/>
        <v>108.715592</v>
      </c>
      <c r="E3883" s="38">
        <f t="shared" si="182"/>
        <v>341.42886001300002</v>
      </c>
      <c r="F3883" s="37">
        <f>VLOOKUP(L3883,Mapping!D:H,5,0)</f>
        <v>0</v>
      </c>
      <c r="G3883" t="s">
        <v>562</v>
      </c>
      <c r="H3883" t="s">
        <v>382</v>
      </c>
      <c r="I3883" t="s">
        <v>385</v>
      </c>
      <c r="J3883">
        <v>410000</v>
      </c>
      <c r="K3883" t="s">
        <v>637</v>
      </c>
      <c r="L3883">
        <v>411100</v>
      </c>
      <c r="M3883">
        <v>0</v>
      </c>
      <c r="N3883" t="s">
        <v>694</v>
      </c>
      <c r="O3883" t="s">
        <v>565</v>
      </c>
      <c r="P3883">
        <v>0</v>
      </c>
      <c r="Q3883">
        <v>2327132680.1300001</v>
      </c>
      <c r="R3883">
        <v>0</v>
      </c>
      <c r="S3883">
        <v>1087155920</v>
      </c>
      <c r="T3883">
        <v>0</v>
      </c>
      <c r="U3883">
        <v>3414288600.1300001</v>
      </c>
      <c r="V3883">
        <v>0</v>
      </c>
      <c r="W3883">
        <v>2327132680.1300001</v>
      </c>
      <c r="X3883">
        <v>0</v>
      </c>
      <c r="Y3883">
        <v>1087155920</v>
      </c>
      <c r="Z3883">
        <v>0</v>
      </c>
      <c r="AA3883">
        <v>3414288600.1300001</v>
      </c>
    </row>
    <row r="3884" spans="1:27" ht="15" customHeight="1" x14ac:dyDescent="0.25">
      <c r="A3884" s="37" t="str">
        <f t="shared" si="180"/>
        <v>LEMIDFIgnore</v>
      </c>
      <c r="B3884" s="37" t="str">
        <f>VLOOKUP(L3884,Mapping!D:F,3,0)</f>
        <v>Ignore</v>
      </c>
      <c r="C3884" s="37" t="str">
        <f>VLOOKUP(L3884,Mapping!D:G,4,0)</f>
        <v>Ignore</v>
      </c>
      <c r="D3884" s="38">
        <f t="shared" si="181"/>
        <v>-398.41537032799999</v>
      </c>
      <c r="E3884" s="38">
        <f t="shared" si="182"/>
        <v>687.88322322800002</v>
      </c>
      <c r="F3884" s="37">
        <f>VLOOKUP(L3884,Mapping!D:H,5,0)</f>
        <v>0</v>
      </c>
      <c r="G3884" t="s">
        <v>562</v>
      </c>
      <c r="H3884" t="s">
        <v>382</v>
      </c>
      <c r="I3884" t="s">
        <v>385</v>
      </c>
      <c r="J3884">
        <v>430000</v>
      </c>
      <c r="K3884" t="s">
        <v>643</v>
      </c>
      <c r="L3884">
        <v>431100</v>
      </c>
      <c r="M3884">
        <v>0</v>
      </c>
      <c r="N3884" t="s">
        <v>727</v>
      </c>
      <c r="O3884" t="s">
        <v>565</v>
      </c>
      <c r="P3884">
        <v>0</v>
      </c>
      <c r="Q3884">
        <v>10862985935.559999</v>
      </c>
      <c r="R3884">
        <v>-3984153703.2800002</v>
      </c>
      <c r="S3884">
        <v>0</v>
      </c>
      <c r="T3884">
        <v>0</v>
      </c>
      <c r="U3884">
        <v>6878832232.2799997</v>
      </c>
      <c r="V3884">
        <v>0</v>
      </c>
      <c r="W3884">
        <v>10862985935.559999</v>
      </c>
      <c r="X3884">
        <v>-3984153703.2800002</v>
      </c>
      <c r="Y3884">
        <v>0</v>
      </c>
      <c r="Z3884">
        <v>0</v>
      </c>
      <c r="AA3884">
        <v>6878832232.2799997</v>
      </c>
    </row>
    <row r="3885" spans="1:27" ht="15" customHeight="1" x14ac:dyDescent="0.25">
      <c r="A3885" s="37" t="str">
        <f t="shared" si="180"/>
        <v>LEMIDF5.1</v>
      </c>
      <c r="B3885" s="37">
        <f>VLOOKUP(L3885,Mapping!D:F,3,0)</f>
        <v>5.0999999999999996</v>
      </c>
      <c r="C3885" s="37" t="str">
        <f>VLOOKUP(L3885,Mapping!D:G,4,0)</f>
        <v>Ignore</v>
      </c>
      <c r="D3885" s="38">
        <f t="shared" si="181"/>
        <v>9.9058476400000011</v>
      </c>
      <c r="E3885" s="38">
        <f t="shared" si="182"/>
        <v>27.920833714999997</v>
      </c>
      <c r="F3885" s="37">
        <f>VLOOKUP(L3885,Mapping!D:H,5,0)</f>
        <v>0</v>
      </c>
      <c r="G3885" t="s">
        <v>562</v>
      </c>
      <c r="H3885" t="s">
        <v>382</v>
      </c>
      <c r="I3885" t="s">
        <v>385</v>
      </c>
      <c r="J3885">
        <v>450000</v>
      </c>
      <c r="K3885" t="s">
        <v>647</v>
      </c>
      <c r="L3885">
        <v>451100</v>
      </c>
      <c r="M3885">
        <v>0</v>
      </c>
      <c r="N3885" t="s">
        <v>695</v>
      </c>
      <c r="O3885" t="s">
        <v>565</v>
      </c>
      <c r="P3885">
        <v>0</v>
      </c>
      <c r="Q3885">
        <v>180149860.75</v>
      </c>
      <c r="R3885">
        <v>0</v>
      </c>
      <c r="S3885">
        <v>99058476.400000006</v>
      </c>
      <c r="T3885">
        <v>0</v>
      </c>
      <c r="U3885">
        <v>279208337.14999998</v>
      </c>
      <c r="V3885">
        <v>0</v>
      </c>
      <c r="W3885">
        <v>180149860.75</v>
      </c>
      <c r="X3885">
        <v>0</v>
      </c>
      <c r="Y3885">
        <v>99058476.400000006</v>
      </c>
      <c r="Z3885">
        <v>0</v>
      </c>
      <c r="AA3885">
        <v>279208337.14999998</v>
      </c>
    </row>
    <row r="3886" spans="1:27" ht="15" customHeight="1" x14ac:dyDescent="0.25">
      <c r="A3886" s="37" t="str">
        <f t="shared" si="180"/>
        <v>LEMIDF5.2</v>
      </c>
      <c r="B3886" s="37">
        <f>VLOOKUP(L3886,Mapping!D:F,3,0)</f>
        <v>5.2</v>
      </c>
      <c r="C3886" s="37" t="str">
        <f>VLOOKUP(L3886,Mapping!D:G,4,0)</f>
        <v>Ignore</v>
      </c>
      <c r="D3886" s="38">
        <f t="shared" si="181"/>
        <v>1.1357705000000001E-2</v>
      </c>
      <c r="E3886" s="38">
        <f t="shared" si="182"/>
        <v>3.2934560000000002E-2</v>
      </c>
      <c r="F3886" s="37">
        <f>VLOOKUP(L3886,Mapping!D:H,5,0)</f>
        <v>0</v>
      </c>
      <c r="G3886" t="s">
        <v>562</v>
      </c>
      <c r="H3886" t="s">
        <v>382</v>
      </c>
      <c r="I3886" t="s">
        <v>385</v>
      </c>
      <c r="J3886">
        <v>450000</v>
      </c>
      <c r="K3886" t="s">
        <v>647</v>
      </c>
      <c r="L3886">
        <v>452111</v>
      </c>
      <c r="M3886">
        <v>0</v>
      </c>
      <c r="N3886" t="s">
        <v>649</v>
      </c>
      <c r="O3886" t="s">
        <v>565</v>
      </c>
      <c r="P3886">
        <v>0</v>
      </c>
      <c r="Q3886">
        <v>215768.55</v>
      </c>
      <c r="R3886">
        <v>0</v>
      </c>
      <c r="S3886">
        <v>113577.05</v>
      </c>
      <c r="T3886">
        <v>0</v>
      </c>
      <c r="U3886">
        <v>329345.60000000003</v>
      </c>
      <c r="V3886">
        <v>0</v>
      </c>
      <c r="W3886">
        <v>215768.55</v>
      </c>
      <c r="X3886">
        <v>0</v>
      </c>
      <c r="Y3886">
        <v>113577.05</v>
      </c>
      <c r="Z3886">
        <v>0</v>
      </c>
      <c r="AA3886">
        <v>329345.60000000003</v>
      </c>
    </row>
    <row r="3887" spans="1:27" ht="15" customHeight="1" x14ac:dyDescent="0.25">
      <c r="A3887" s="37" t="str">
        <f t="shared" si="180"/>
        <v>LEMIDF5.2</v>
      </c>
      <c r="B3887" s="37">
        <f>VLOOKUP(L3887,Mapping!D:F,3,0)</f>
        <v>5.2</v>
      </c>
      <c r="C3887" s="37" t="str">
        <f>VLOOKUP(L3887,Mapping!D:G,4,0)</f>
        <v>Ignore</v>
      </c>
      <c r="D3887" s="38">
        <f t="shared" si="181"/>
        <v>2.854394772</v>
      </c>
      <c r="E3887" s="38">
        <f t="shared" si="182"/>
        <v>5.6744642880000002</v>
      </c>
      <c r="F3887" s="37">
        <f>VLOOKUP(L3887,Mapping!D:H,5,0)</f>
        <v>0</v>
      </c>
      <c r="G3887" t="s">
        <v>562</v>
      </c>
      <c r="H3887" t="s">
        <v>382</v>
      </c>
      <c r="I3887" t="s">
        <v>385</v>
      </c>
      <c r="J3887">
        <v>450000</v>
      </c>
      <c r="K3887" t="s">
        <v>647</v>
      </c>
      <c r="L3887">
        <v>452247</v>
      </c>
      <c r="M3887">
        <v>0</v>
      </c>
      <c r="N3887" t="s">
        <v>655</v>
      </c>
      <c r="O3887" t="s">
        <v>565</v>
      </c>
      <c r="P3887">
        <v>0</v>
      </c>
      <c r="Q3887">
        <v>28200695.16</v>
      </c>
      <c r="R3887">
        <v>0</v>
      </c>
      <c r="S3887">
        <v>28543947.719999999</v>
      </c>
      <c r="T3887">
        <v>0</v>
      </c>
      <c r="U3887">
        <v>56744642.880000003</v>
      </c>
      <c r="V3887">
        <v>0</v>
      </c>
      <c r="W3887">
        <v>28200695.16</v>
      </c>
      <c r="X3887">
        <v>0</v>
      </c>
      <c r="Y3887">
        <v>28543947.719999999</v>
      </c>
      <c r="Z3887">
        <v>0</v>
      </c>
      <c r="AA3887">
        <v>56744642.880000003</v>
      </c>
    </row>
    <row r="3888" spans="1:27" ht="15" customHeight="1" x14ac:dyDescent="0.25">
      <c r="A3888" s="37" t="str">
        <f t="shared" si="180"/>
        <v>LEMIDF5.5</v>
      </c>
      <c r="B3888" s="37">
        <f>VLOOKUP(L3888,Mapping!D:F,3,0)</f>
        <v>5.5</v>
      </c>
      <c r="C3888" s="37" t="str">
        <f>VLOOKUP(L3888,Mapping!D:G,4,0)</f>
        <v>Ignore</v>
      </c>
      <c r="D3888" s="38">
        <f t="shared" si="181"/>
        <v>1.5232964999999999E-2</v>
      </c>
      <c r="E3888" s="38">
        <f t="shared" si="182"/>
        <v>1.5232964999999999E-2</v>
      </c>
      <c r="F3888" s="37">
        <f>VLOOKUP(L3888,Mapping!D:H,5,0)</f>
        <v>0</v>
      </c>
      <c r="G3888" t="s">
        <v>562</v>
      </c>
      <c r="H3888" t="s">
        <v>382</v>
      </c>
      <c r="I3888" t="s">
        <v>385</v>
      </c>
      <c r="J3888">
        <v>460000</v>
      </c>
      <c r="K3888" t="s">
        <v>656</v>
      </c>
      <c r="L3888">
        <v>452233</v>
      </c>
      <c r="M3888">
        <v>0</v>
      </c>
      <c r="N3888" t="s">
        <v>657</v>
      </c>
      <c r="O3888" t="s">
        <v>565</v>
      </c>
      <c r="P3888">
        <v>0</v>
      </c>
      <c r="Q3888">
        <v>0</v>
      </c>
      <c r="R3888">
        <v>0</v>
      </c>
      <c r="S3888">
        <v>152329.65</v>
      </c>
      <c r="T3888">
        <v>0</v>
      </c>
      <c r="U3888">
        <v>152329.65</v>
      </c>
      <c r="V3888">
        <v>0</v>
      </c>
      <c r="W3888">
        <v>0</v>
      </c>
      <c r="X3888">
        <v>0</v>
      </c>
      <c r="Y3888">
        <v>152329.65</v>
      </c>
      <c r="Z3888">
        <v>0</v>
      </c>
      <c r="AA3888">
        <v>152329.65</v>
      </c>
    </row>
    <row r="3889" spans="1:27" ht="15" customHeight="1" x14ac:dyDescent="0.25">
      <c r="A3889" s="37" t="str">
        <f t="shared" si="180"/>
        <v>LEMIDF5.5</v>
      </c>
      <c r="B3889" s="37">
        <f>VLOOKUP(L3889,Mapping!D:F,3,0)</f>
        <v>5.5</v>
      </c>
      <c r="C3889" s="37" t="str">
        <f>VLOOKUP(L3889,Mapping!D:G,4,0)</f>
        <v>Ignore</v>
      </c>
      <c r="D3889" s="38">
        <f t="shared" si="181"/>
        <v>0.17884692199999999</v>
      </c>
      <c r="E3889" s="38">
        <f t="shared" si="182"/>
        <v>0.42505429100000003</v>
      </c>
      <c r="F3889" s="37">
        <f>VLOOKUP(L3889,Mapping!D:H,5,0)</f>
        <v>0</v>
      </c>
      <c r="G3889" t="s">
        <v>562</v>
      </c>
      <c r="H3889" t="s">
        <v>382</v>
      </c>
      <c r="I3889" t="s">
        <v>385</v>
      </c>
      <c r="J3889">
        <v>460000</v>
      </c>
      <c r="K3889" t="s">
        <v>656</v>
      </c>
      <c r="L3889">
        <v>455103</v>
      </c>
      <c r="M3889">
        <v>0</v>
      </c>
      <c r="N3889" t="s">
        <v>658</v>
      </c>
      <c r="O3889" t="s">
        <v>565</v>
      </c>
      <c r="P3889">
        <v>0</v>
      </c>
      <c r="Q3889">
        <v>2462073.69</v>
      </c>
      <c r="R3889">
        <v>0</v>
      </c>
      <c r="S3889">
        <v>1788469.22</v>
      </c>
      <c r="T3889">
        <v>0</v>
      </c>
      <c r="U3889">
        <v>4250542.91</v>
      </c>
      <c r="V3889">
        <v>0</v>
      </c>
      <c r="W3889">
        <v>2462073.69</v>
      </c>
      <c r="X3889">
        <v>0</v>
      </c>
      <c r="Y3889">
        <v>1788469.22</v>
      </c>
      <c r="Z3889">
        <v>0</v>
      </c>
      <c r="AA3889">
        <v>4250542.91</v>
      </c>
    </row>
    <row r="3890" spans="1:27" ht="15" customHeight="1" x14ac:dyDescent="0.25">
      <c r="A3890" s="37" t="str">
        <f t="shared" si="180"/>
        <v>LEMIDF5.5</v>
      </c>
      <c r="B3890" s="37">
        <f>VLOOKUP(L3890,Mapping!D:F,3,0)</f>
        <v>5.5</v>
      </c>
      <c r="C3890" s="37" t="str">
        <f>VLOOKUP(L3890,Mapping!D:G,4,0)</f>
        <v>Ignore</v>
      </c>
      <c r="D3890" s="38">
        <f t="shared" si="181"/>
        <v>1.4640199999999999E-4</v>
      </c>
      <c r="E3890" s="38">
        <f t="shared" si="182"/>
        <v>-3.6778400000000001E-4</v>
      </c>
      <c r="F3890" s="37">
        <f>VLOOKUP(L3890,Mapping!D:H,5,0)</f>
        <v>0</v>
      </c>
      <c r="G3890" t="s">
        <v>562</v>
      </c>
      <c r="H3890" t="s">
        <v>382</v>
      </c>
      <c r="I3890" t="s">
        <v>385</v>
      </c>
      <c r="J3890">
        <v>460000</v>
      </c>
      <c r="K3890" t="s">
        <v>656</v>
      </c>
      <c r="L3890">
        <v>460000</v>
      </c>
      <c r="M3890">
        <v>0</v>
      </c>
      <c r="N3890" t="s">
        <v>706</v>
      </c>
      <c r="O3890" t="s">
        <v>565</v>
      </c>
      <c r="P3890">
        <v>-5141.8599999999997</v>
      </c>
      <c r="Q3890">
        <v>0</v>
      </c>
      <c r="R3890">
        <v>0</v>
      </c>
      <c r="S3890">
        <v>1464.02</v>
      </c>
      <c r="T3890">
        <v>-3677.84</v>
      </c>
      <c r="U3890">
        <v>0</v>
      </c>
      <c r="V3890">
        <v>-5141.8599999999997</v>
      </c>
      <c r="W3890">
        <v>0</v>
      </c>
      <c r="X3890">
        <v>0</v>
      </c>
      <c r="Y3890">
        <v>1464.02</v>
      </c>
      <c r="Z3890">
        <v>-3677.84</v>
      </c>
      <c r="AA3890">
        <v>0</v>
      </c>
    </row>
    <row r="3891" spans="1:27" ht="15" customHeight="1" x14ac:dyDescent="0.25">
      <c r="A3891" s="37" t="str">
        <f t="shared" si="180"/>
        <v>LEMIDF5.5</v>
      </c>
      <c r="B3891" s="37">
        <f>VLOOKUP(L3891,Mapping!D:F,3,0)</f>
        <v>5.5</v>
      </c>
      <c r="C3891" s="37" t="str">
        <f>VLOOKUP(L3891,Mapping!D:G,4,0)</f>
        <v>Ignore</v>
      </c>
      <c r="D3891" s="38">
        <f t="shared" si="181"/>
        <v>0.214486387</v>
      </c>
      <c r="E3891" s="38">
        <f t="shared" si="182"/>
        <v>0.21788227499999999</v>
      </c>
      <c r="F3891" s="37">
        <f>VLOOKUP(L3891,Mapping!D:H,5,0)</f>
        <v>0</v>
      </c>
      <c r="G3891" t="s">
        <v>562</v>
      </c>
      <c r="H3891" t="s">
        <v>382</v>
      </c>
      <c r="I3891" t="s">
        <v>385</v>
      </c>
      <c r="J3891">
        <v>460000</v>
      </c>
      <c r="K3891" t="s">
        <v>656</v>
      </c>
      <c r="L3891">
        <v>460100</v>
      </c>
      <c r="M3891">
        <v>0</v>
      </c>
      <c r="N3891" t="s">
        <v>729</v>
      </c>
      <c r="O3891" t="s">
        <v>565</v>
      </c>
      <c r="P3891">
        <v>0</v>
      </c>
      <c r="Q3891">
        <v>33958.879999999997</v>
      </c>
      <c r="R3891">
        <v>0</v>
      </c>
      <c r="S3891">
        <v>2144863.87</v>
      </c>
      <c r="T3891">
        <v>0</v>
      </c>
      <c r="U3891">
        <v>2178822.75</v>
      </c>
      <c r="V3891">
        <v>0</v>
      </c>
      <c r="W3891">
        <v>33958.879999999997</v>
      </c>
      <c r="X3891">
        <v>0</v>
      </c>
      <c r="Y3891">
        <v>2144863.87</v>
      </c>
      <c r="Z3891">
        <v>0</v>
      </c>
      <c r="AA3891">
        <v>2178822.75</v>
      </c>
    </row>
    <row r="3892" spans="1:27" ht="15" customHeight="1" x14ac:dyDescent="0.25">
      <c r="A3892" s="37" t="str">
        <f t="shared" si="180"/>
        <v>LEMIDF5.5</v>
      </c>
      <c r="B3892" s="37">
        <f>VLOOKUP(L3892,Mapping!D:F,3,0)</f>
        <v>5.5</v>
      </c>
      <c r="C3892" s="37" t="str">
        <f>VLOOKUP(L3892,Mapping!D:G,4,0)</f>
        <v>Ignore</v>
      </c>
      <c r="D3892" s="38">
        <f t="shared" si="181"/>
        <v>-0.21506118999999999</v>
      </c>
      <c r="E3892" s="38">
        <f t="shared" si="182"/>
        <v>-0.193070198</v>
      </c>
      <c r="F3892" s="37">
        <f>VLOOKUP(L3892,Mapping!D:H,5,0)</f>
        <v>0</v>
      </c>
      <c r="G3892" t="s">
        <v>562</v>
      </c>
      <c r="H3892" t="s">
        <v>382</v>
      </c>
      <c r="I3892" t="s">
        <v>385</v>
      </c>
      <c r="J3892">
        <v>460000</v>
      </c>
      <c r="K3892" t="s">
        <v>656</v>
      </c>
      <c r="L3892">
        <v>460101</v>
      </c>
      <c r="M3892">
        <v>0</v>
      </c>
      <c r="N3892" t="s">
        <v>732</v>
      </c>
      <c r="O3892" t="s">
        <v>565</v>
      </c>
      <c r="P3892">
        <v>0</v>
      </c>
      <c r="Q3892">
        <v>219909.92</v>
      </c>
      <c r="R3892">
        <v>-2150611.9</v>
      </c>
      <c r="S3892">
        <v>0</v>
      </c>
      <c r="T3892">
        <v>-1930701.98</v>
      </c>
      <c r="U3892">
        <v>0</v>
      </c>
      <c r="V3892">
        <v>0</v>
      </c>
      <c r="W3892">
        <v>219909.92</v>
      </c>
      <c r="X3892">
        <v>-2150611.9</v>
      </c>
      <c r="Y3892">
        <v>0</v>
      </c>
      <c r="Z3892">
        <v>-1930701.98</v>
      </c>
      <c r="AA3892">
        <v>0</v>
      </c>
    </row>
    <row r="3893" spans="1:27" ht="15" customHeight="1" x14ac:dyDescent="0.25">
      <c r="A3893" s="37" t="str">
        <f t="shared" si="180"/>
        <v>LEMIDF5.5</v>
      </c>
      <c r="B3893" s="37">
        <f>VLOOKUP(L3893,Mapping!D:F,3,0)</f>
        <v>5.5</v>
      </c>
      <c r="C3893" s="37" t="str">
        <f>VLOOKUP(L3893,Mapping!D:G,4,0)</f>
        <v>Ignore</v>
      </c>
      <c r="D3893" s="38">
        <f t="shared" si="181"/>
        <v>-7.679400000000001E-5</v>
      </c>
      <c r="E3893" s="38">
        <f t="shared" si="182"/>
        <v>-3.0579899999999999E-4</v>
      </c>
      <c r="F3893" s="37">
        <f>VLOOKUP(L3893,Mapping!D:H,5,0)</f>
        <v>0</v>
      </c>
      <c r="G3893" t="s">
        <v>562</v>
      </c>
      <c r="H3893" t="s">
        <v>382</v>
      </c>
      <c r="I3893" t="s">
        <v>385</v>
      </c>
      <c r="J3893">
        <v>460000</v>
      </c>
      <c r="K3893" t="s">
        <v>656</v>
      </c>
      <c r="L3893">
        <v>460102</v>
      </c>
      <c r="M3893">
        <v>0</v>
      </c>
      <c r="N3893" t="s">
        <v>733</v>
      </c>
      <c r="O3893" t="s">
        <v>565</v>
      </c>
      <c r="P3893">
        <v>-2290.0500000000002</v>
      </c>
      <c r="Q3893">
        <v>0</v>
      </c>
      <c r="R3893">
        <v>-767.94</v>
      </c>
      <c r="S3893">
        <v>0</v>
      </c>
      <c r="T3893">
        <v>-3057.99</v>
      </c>
      <c r="U3893">
        <v>0</v>
      </c>
      <c r="V3893">
        <v>-2290.0500000000002</v>
      </c>
      <c r="W3893">
        <v>0</v>
      </c>
      <c r="X3893">
        <v>-767.94</v>
      </c>
      <c r="Y3893">
        <v>0</v>
      </c>
      <c r="Z3893">
        <v>-3057.99</v>
      </c>
      <c r="AA3893">
        <v>0</v>
      </c>
    </row>
    <row r="3894" spans="1:27" ht="15" customHeight="1" x14ac:dyDescent="0.25">
      <c r="A3894" s="37" t="str">
        <f t="shared" si="180"/>
        <v>LEMIDF5.5</v>
      </c>
      <c r="B3894" s="37">
        <f>VLOOKUP(L3894,Mapping!D:F,3,0)</f>
        <v>5.5</v>
      </c>
      <c r="C3894" s="37" t="str">
        <f>VLOOKUP(L3894,Mapping!D:G,4,0)</f>
        <v>Ignore</v>
      </c>
      <c r="D3894" s="38">
        <f t="shared" si="181"/>
        <v>6.4228000000000006E-4</v>
      </c>
      <c r="E3894" s="38">
        <f t="shared" si="182"/>
        <v>-2.4536745999999998E-2</v>
      </c>
      <c r="F3894" s="37">
        <f>VLOOKUP(L3894,Mapping!D:H,5,0)</f>
        <v>0</v>
      </c>
      <c r="G3894" t="s">
        <v>562</v>
      </c>
      <c r="H3894" t="s">
        <v>382</v>
      </c>
      <c r="I3894" t="s">
        <v>385</v>
      </c>
      <c r="J3894">
        <v>460000</v>
      </c>
      <c r="K3894" t="s">
        <v>656</v>
      </c>
      <c r="L3894">
        <v>460143</v>
      </c>
      <c r="M3894">
        <v>0</v>
      </c>
      <c r="N3894" t="s">
        <v>730</v>
      </c>
      <c r="O3894" t="s">
        <v>565</v>
      </c>
      <c r="P3894">
        <v>-251790.26</v>
      </c>
      <c r="Q3894">
        <v>0</v>
      </c>
      <c r="R3894">
        <v>0</v>
      </c>
      <c r="S3894">
        <v>6422.8</v>
      </c>
      <c r="T3894">
        <v>-245367.46</v>
      </c>
      <c r="U3894">
        <v>0</v>
      </c>
      <c r="V3894">
        <v>-251790.26</v>
      </c>
      <c r="W3894">
        <v>0</v>
      </c>
      <c r="X3894">
        <v>0</v>
      </c>
      <c r="Y3894">
        <v>6422.8</v>
      </c>
      <c r="Z3894">
        <v>-245367.46</v>
      </c>
      <c r="AA3894">
        <v>0</v>
      </c>
    </row>
    <row r="3895" spans="1:27" ht="15" customHeight="1" x14ac:dyDescent="0.25">
      <c r="A3895" s="37" t="str">
        <f t="shared" si="180"/>
        <v>LEMIDF5.5</v>
      </c>
      <c r="B3895" s="37">
        <f>VLOOKUP(L3895,Mapping!D:F,3,0)</f>
        <v>5.5</v>
      </c>
      <c r="C3895" s="37" t="str">
        <f>VLOOKUP(L3895,Mapping!D:G,4,0)</f>
        <v>Ignore</v>
      </c>
      <c r="D3895" s="38">
        <f t="shared" si="181"/>
        <v>9.3170000000000008E-6</v>
      </c>
      <c r="E3895" s="38">
        <f t="shared" si="182"/>
        <v>3.0468E-5</v>
      </c>
      <c r="F3895" s="37">
        <f>VLOOKUP(L3895,Mapping!D:H,5,0)</f>
        <v>0</v>
      </c>
      <c r="G3895" t="s">
        <v>562</v>
      </c>
      <c r="H3895" t="s">
        <v>382</v>
      </c>
      <c r="I3895" t="s">
        <v>385</v>
      </c>
      <c r="J3895">
        <v>460000</v>
      </c>
      <c r="K3895" t="s">
        <v>656</v>
      </c>
      <c r="L3895">
        <v>460144</v>
      </c>
      <c r="M3895">
        <v>0</v>
      </c>
      <c r="N3895" t="s">
        <v>734</v>
      </c>
      <c r="O3895" t="s">
        <v>565</v>
      </c>
      <c r="P3895">
        <v>0</v>
      </c>
      <c r="Q3895">
        <v>211.51</v>
      </c>
      <c r="R3895">
        <v>0</v>
      </c>
      <c r="S3895">
        <v>93.17</v>
      </c>
      <c r="T3895">
        <v>0</v>
      </c>
      <c r="U3895">
        <v>304.68</v>
      </c>
      <c r="V3895">
        <v>0</v>
      </c>
      <c r="W3895">
        <v>211.51</v>
      </c>
      <c r="X3895">
        <v>0</v>
      </c>
      <c r="Y3895">
        <v>93.17</v>
      </c>
      <c r="Z3895">
        <v>0</v>
      </c>
      <c r="AA3895">
        <v>304.68</v>
      </c>
    </row>
    <row r="3896" spans="1:27" ht="15" customHeight="1" x14ac:dyDescent="0.25">
      <c r="A3896" s="37" t="str">
        <f t="shared" si="180"/>
        <v>LEMIDF5.3</v>
      </c>
      <c r="B3896" s="37">
        <f>VLOOKUP(L3896,Mapping!D:F,3,0)</f>
        <v>5.3</v>
      </c>
      <c r="C3896" s="37" t="str">
        <f>VLOOKUP(L3896,Mapping!D:G,4,0)</f>
        <v>Ignore</v>
      </c>
      <c r="D3896" s="38">
        <f t="shared" si="181"/>
        <v>-47.536830525999996</v>
      </c>
      <c r="E3896" s="38">
        <f t="shared" si="182"/>
        <v>-57.126556651000001</v>
      </c>
      <c r="F3896" s="37">
        <f>VLOOKUP(L3896,Mapping!D:H,5,0)</f>
        <v>0</v>
      </c>
      <c r="G3896" t="s">
        <v>562</v>
      </c>
      <c r="H3896" t="s">
        <v>382</v>
      </c>
      <c r="I3896" t="s">
        <v>385</v>
      </c>
      <c r="J3896">
        <v>510000</v>
      </c>
      <c r="K3896" t="s">
        <v>659</v>
      </c>
      <c r="L3896">
        <v>511100</v>
      </c>
      <c r="M3896">
        <v>0</v>
      </c>
      <c r="N3896" t="s">
        <v>696</v>
      </c>
      <c r="O3896" t="s">
        <v>565</v>
      </c>
      <c r="P3896">
        <v>-95897261.25</v>
      </c>
      <c r="Q3896">
        <v>0</v>
      </c>
      <c r="R3896">
        <v>-475368305.25999999</v>
      </c>
      <c r="S3896">
        <v>0</v>
      </c>
      <c r="T3896">
        <v>-571265566.50999999</v>
      </c>
      <c r="U3896">
        <v>0</v>
      </c>
      <c r="V3896">
        <v>-95897261.25</v>
      </c>
      <c r="W3896">
        <v>0</v>
      </c>
      <c r="X3896">
        <v>-475368305.25999999</v>
      </c>
      <c r="Y3896">
        <v>0</v>
      </c>
      <c r="Z3896">
        <v>-571265566.50999999</v>
      </c>
      <c r="AA3896">
        <v>0</v>
      </c>
    </row>
    <row r="3897" spans="1:27" ht="15" customHeight="1" x14ac:dyDescent="0.25">
      <c r="A3897" s="37" t="str">
        <f t="shared" si="180"/>
        <v>LEMIDFIgnore</v>
      </c>
      <c r="B3897" s="37" t="str">
        <f>VLOOKUP(L3897,Mapping!D:F,3,0)</f>
        <v>Ignore</v>
      </c>
      <c r="C3897" s="37" t="str">
        <f>VLOOKUP(L3897,Mapping!D:G,4,0)</f>
        <v>Mirror</v>
      </c>
      <c r="D3897" s="38">
        <f t="shared" si="181"/>
        <v>0</v>
      </c>
      <c r="E3897" s="38">
        <f t="shared" si="182"/>
        <v>-3.1131991000000005E-2</v>
      </c>
      <c r="F3897" s="37">
        <f>VLOOKUP(L3897,Mapping!D:H,5,0)</f>
        <v>0</v>
      </c>
      <c r="G3897" t="s">
        <v>562</v>
      </c>
      <c r="H3897" t="s">
        <v>382</v>
      </c>
      <c r="I3897" t="s">
        <v>385</v>
      </c>
      <c r="J3897">
        <v>550000</v>
      </c>
      <c r="K3897" t="s">
        <v>666</v>
      </c>
      <c r="L3897">
        <v>553007</v>
      </c>
      <c r="M3897">
        <v>0</v>
      </c>
      <c r="N3897" t="s">
        <v>667</v>
      </c>
      <c r="O3897" t="s">
        <v>565</v>
      </c>
      <c r="P3897">
        <v>-311319.91000000003</v>
      </c>
      <c r="Q3897">
        <v>0</v>
      </c>
      <c r="R3897">
        <v>0</v>
      </c>
      <c r="S3897">
        <v>0</v>
      </c>
      <c r="T3897">
        <v>-311319.91000000003</v>
      </c>
      <c r="U3897">
        <v>0</v>
      </c>
      <c r="V3897">
        <v>-311319.91000000003</v>
      </c>
      <c r="W3897">
        <v>0</v>
      </c>
      <c r="X3897">
        <v>0</v>
      </c>
      <c r="Y3897">
        <v>0</v>
      </c>
      <c r="Z3897">
        <v>-311319.91000000003</v>
      </c>
      <c r="AA3897">
        <v>0</v>
      </c>
    </row>
    <row r="3898" spans="1:27" ht="15" customHeight="1" x14ac:dyDescent="0.25">
      <c r="A3898" s="37" t="str">
        <f t="shared" si="180"/>
        <v>LEMIDFIgnore</v>
      </c>
      <c r="B3898" s="37" t="str">
        <f>VLOOKUP(L3898,Mapping!D:F,3,0)</f>
        <v>Ignore</v>
      </c>
      <c r="C3898" s="37" t="str">
        <f>VLOOKUP(L3898,Mapping!D:G,4,0)</f>
        <v>Mirror</v>
      </c>
      <c r="D3898" s="38">
        <f t="shared" si="181"/>
        <v>-2.1488849999999997E-3</v>
      </c>
      <c r="E3898" s="38">
        <f t="shared" si="182"/>
        <v>-3.6617050000000003E-3</v>
      </c>
      <c r="F3898" s="37">
        <f>VLOOKUP(L3898,Mapping!D:H,5,0)</f>
        <v>0</v>
      </c>
      <c r="G3898" t="s">
        <v>562</v>
      </c>
      <c r="H3898" t="s">
        <v>382</v>
      </c>
      <c r="I3898" t="s">
        <v>385</v>
      </c>
      <c r="J3898">
        <v>550000</v>
      </c>
      <c r="K3898" t="s">
        <v>666</v>
      </c>
      <c r="L3898">
        <v>553020</v>
      </c>
      <c r="M3898">
        <v>0</v>
      </c>
      <c r="N3898" t="s">
        <v>1284</v>
      </c>
      <c r="O3898" t="s">
        <v>565</v>
      </c>
      <c r="P3898">
        <v>-15128.2</v>
      </c>
      <c r="Q3898">
        <v>0</v>
      </c>
      <c r="R3898">
        <v>-21488.85</v>
      </c>
      <c r="S3898">
        <v>0</v>
      </c>
      <c r="T3898">
        <v>-36617.050000000003</v>
      </c>
      <c r="U3898">
        <v>0</v>
      </c>
      <c r="V3898">
        <v>-15128.2</v>
      </c>
      <c r="W3898">
        <v>0</v>
      </c>
      <c r="X3898">
        <v>-21488.85</v>
      </c>
      <c r="Y3898">
        <v>0</v>
      </c>
      <c r="Z3898">
        <v>-36617.050000000003</v>
      </c>
      <c r="AA3898">
        <v>0</v>
      </c>
    </row>
    <row r="3899" spans="1:27" ht="15" customHeight="1" x14ac:dyDescent="0.25">
      <c r="A3899" s="37" t="str">
        <f t="shared" si="180"/>
        <v>LEMIDFIgnore</v>
      </c>
      <c r="B3899" s="37" t="str">
        <f>VLOOKUP(L3899,Mapping!D:F,3,0)</f>
        <v>Ignore</v>
      </c>
      <c r="C3899" s="37" t="str">
        <f>VLOOKUP(L3899,Mapping!D:G,4,0)</f>
        <v>Mirror</v>
      </c>
      <c r="D3899" s="38">
        <f t="shared" si="181"/>
        <v>-2.7733671000000001E-2</v>
      </c>
      <c r="E3899" s="38">
        <f t="shared" si="182"/>
        <v>-2.7733671000000001E-2</v>
      </c>
      <c r="F3899" s="37">
        <f>VLOOKUP(L3899,Mapping!D:H,5,0)</f>
        <v>0</v>
      </c>
      <c r="G3899" t="s">
        <v>562</v>
      </c>
      <c r="H3899" t="s">
        <v>382</v>
      </c>
      <c r="I3899" t="s">
        <v>385</v>
      </c>
      <c r="J3899">
        <v>550000</v>
      </c>
      <c r="K3899" t="s">
        <v>666</v>
      </c>
      <c r="L3899">
        <v>553105</v>
      </c>
      <c r="M3899">
        <v>0</v>
      </c>
      <c r="N3899" t="s">
        <v>668</v>
      </c>
      <c r="O3899" t="s">
        <v>565</v>
      </c>
      <c r="P3899">
        <v>0</v>
      </c>
      <c r="Q3899">
        <v>0</v>
      </c>
      <c r="R3899">
        <v>-277336.71000000002</v>
      </c>
      <c r="S3899">
        <v>0</v>
      </c>
      <c r="T3899">
        <v>-277336.71000000002</v>
      </c>
      <c r="U3899">
        <v>0</v>
      </c>
      <c r="V3899">
        <v>0</v>
      </c>
      <c r="W3899">
        <v>0</v>
      </c>
      <c r="X3899">
        <v>-277336.71000000002</v>
      </c>
      <c r="Y3899">
        <v>0</v>
      </c>
      <c r="Z3899">
        <v>-277336.71000000002</v>
      </c>
      <c r="AA3899">
        <v>0</v>
      </c>
    </row>
    <row r="3900" spans="1:27" ht="15" customHeight="1" x14ac:dyDescent="0.25">
      <c r="A3900" s="37" t="str">
        <f t="shared" si="180"/>
        <v>LEMIDFIgnore</v>
      </c>
      <c r="B3900" s="37" t="str">
        <f>VLOOKUP(L3900,Mapping!D:F,3,0)</f>
        <v>Ignore</v>
      </c>
      <c r="C3900" s="37" t="str">
        <f>VLOOKUP(L3900,Mapping!D:G,4,0)</f>
        <v>Mirror</v>
      </c>
      <c r="D3900" s="38">
        <f t="shared" si="181"/>
        <v>-0.27931736000000001</v>
      </c>
      <c r="E3900" s="38">
        <f t="shared" si="182"/>
        <v>-0.36424262299999999</v>
      </c>
      <c r="F3900" s="37">
        <f>VLOOKUP(L3900,Mapping!D:H,5,0)</f>
        <v>0</v>
      </c>
      <c r="G3900" t="s">
        <v>562</v>
      </c>
      <c r="H3900" t="s">
        <v>382</v>
      </c>
      <c r="I3900" t="s">
        <v>385</v>
      </c>
      <c r="J3900">
        <v>550000</v>
      </c>
      <c r="K3900" t="s">
        <v>666</v>
      </c>
      <c r="L3900">
        <v>553107</v>
      </c>
      <c r="M3900">
        <v>0</v>
      </c>
      <c r="N3900" t="s">
        <v>669</v>
      </c>
      <c r="O3900" t="s">
        <v>565</v>
      </c>
      <c r="P3900">
        <v>-849252.63</v>
      </c>
      <c r="Q3900">
        <v>0</v>
      </c>
      <c r="R3900">
        <v>-2793173.6</v>
      </c>
      <c r="S3900">
        <v>0</v>
      </c>
      <c r="T3900">
        <v>-3642426.23</v>
      </c>
      <c r="U3900">
        <v>0</v>
      </c>
      <c r="V3900">
        <v>-849252.63</v>
      </c>
      <c r="W3900">
        <v>0</v>
      </c>
      <c r="X3900">
        <v>-2793173.6</v>
      </c>
      <c r="Y3900">
        <v>0</v>
      </c>
      <c r="Z3900">
        <v>-3642426.23</v>
      </c>
      <c r="AA3900">
        <v>0</v>
      </c>
    </row>
    <row r="3901" spans="1:27" ht="15" customHeight="1" x14ac:dyDescent="0.25">
      <c r="A3901" s="37" t="str">
        <f t="shared" si="180"/>
        <v>LEMIDFIgnore</v>
      </c>
      <c r="B3901" s="37" t="str">
        <f>VLOOKUP(L3901,Mapping!D:F,3,0)</f>
        <v>Ignore</v>
      </c>
      <c r="C3901" s="37" t="str">
        <f>VLOOKUP(L3901,Mapping!D:G,4,0)</f>
        <v>Mirror</v>
      </c>
      <c r="D3901" s="38">
        <f t="shared" si="181"/>
        <v>3.5118801119999996</v>
      </c>
      <c r="E3901" s="38">
        <f t="shared" si="182"/>
        <v>4.6039326919999999</v>
      </c>
      <c r="F3901" s="37">
        <f>VLOOKUP(L3901,Mapping!D:H,5,0)</f>
        <v>0</v>
      </c>
      <c r="G3901" t="s">
        <v>562</v>
      </c>
      <c r="H3901" t="s">
        <v>382</v>
      </c>
      <c r="I3901" t="s">
        <v>385</v>
      </c>
      <c r="J3901">
        <v>550000</v>
      </c>
      <c r="K3901" t="s">
        <v>666</v>
      </c>
      <c r="L3901">
        <v>553111</v>
      </c>
      <c r="M3901">
        <v>0</v>
      </c>
      <c r="N3901" t="s">
        <v>670</v>
      </c>
      <c r="O3901" t="s">
        <v>565</v>
      </c>
      <c r="P3901">
        <v>0</v>
      </c>
      <c r="Q3901">
        <v>10920525.800000001</v>
      </c>
      <c r="R3901">
        <v>0</v>
      </c>
      <c r="S3901">
        <v>35118801.119999997</v>
      </c>
      <c r="T3901">
        <v>0</v>
      </c>
      <c r="U3901">
        <v>46039326.920000002</v>
      </c>
      <c r="V3901">
        <v>0</v>
      </c>
      <c r="W3901">
        <v>10920525.800000001</v>
      </c>
      <c r="X3901">
        <v>0</v>
      </c>
      <c r="Y3901">
        <v>35118801.119999997</v>
      </c>
      <c r="Z3901">
        <v>0</v>
      </c>
      <c r="AA3901">
        <v>46039326.920000002</v>
      </c>
    </row>
    <row r="3902" spans="1:27" ht="15" customHeight="1" x14ac:dyDescent="0.25">
      <c r="A3902" s="37" t="str">
        <f t="shared" si="180"/>
        <v>LEMIDFIgnore</v>
      </c>
      <c r="B3902" s="37" t="str">
        <f>VLOOKUP(L3902,Mapping!D:F,3,0)</f>
        <v>Ignore</v>
      </c>
      <c r="C3902" s="37" t="str">
        <f>VLOOKUP(L3902,Mapping!D:G,4,0)</f>
        <v>Mirror</v>
      </c>
      <c r="D3902" s="38">
        <f t="shared" si="181"/>
        <v>-7.0058059999999998E-3</v>
      </c>
      <c r="E3902" s="38">
        <f t="shared" si="182"/>
        <v>-4.2755485999999995E-2</v>
      </c>
      <c r="F3902" s="37">
        <f>VLOOKUP(L3902,Mapping!D:H,5,0)</f>
        <v>0</v>
      </c>
      <c r="G3902" t="s">
        <v>562</v>
      </c>
      <c r="H3902" t="s">
        <v>382</v>
      </c>
      <c r="I3902" t="s">
        <v>385</v>
      </c>
      <c r="J3902">
        <v>550000</v>
      </c>
      <c r="K3902" t="s">
        <v>666</v>
      </c>
      <c r="L3902">
        <v>553117</v>
      </c>
      <c r="M3902">
        <v>0</v>
      </c>
      <c r="N3902" t="s">
        <v>1285</v>
      </c>
      <c r="O3902" t="s">
        <v>565</v>
      </c>
      <c r="P3902">
        <v>-357496.8</v>
      </c>
      <c r="Q3902">
        <v>0</v>
      </c>
      <c r="R3902">
        <v>-70058.06</v>
      </c>
      <c r="S3902">
        <v>0</v>
      </c>
      <c r="T3902">
        <v>-427554.86</v>
      </c>
      <c r="U3902">
        <v>0</v>
      </c>
      <c r="V3902">
        <v>-357496.8</v>
      </c>
      <c r="W3902">
        <v>0</v>
      </c>
      <c r="X3902">
        <v>-70058.06</v>
      </c>
      <c r="Y3902">
        <v>0</v>
      </c>
      <c r="Z3902">
        <v>-427554.86</v>
      </c>
      <c r="AA3902">
        <v>0</v>
      </c>
    </row>
    <row r="3903" spans="1:27" ht="15" customHeight="1" x14ac:dyDescent="0.25">
      <c r="A3903" s="37" t="str">
        <f t="shared" si="180"/>
        <v>LEMIDF6.1a</v>
      </c>
      <c r="B3903" s="37" t="str">
        <f>VLOOKUP(L3903,Mapping!D:F,3,0)</f>
        <v>6.1a</v>
      </c>
      <c r="C3903" s="37" t="str">
        <f>VLOOKUP(L3903,Mapping!D:G,4,0)</f>
        <v>Accrual</v>
      </c>
      <c r="D3903" s="38">
        <f t="shared" si="181"/>
        <v>-1.1693867</v>
      </c>
      <c r="E3903" s="38">
        <f t="shared" si="182"/>
        <v>-2.8990521999999999</v>
      </c>
      <c r="F3903" s="37">
        <f>VLOOKUP(L3903,Mapping!D:H,5,0)</f>
        <v>0</v>
      </c>
      <c r="G3903" t="s">
        <v>562</v>
      </c>
      <c r="H3903" t="s">
        <v>382</v>
      </c>
      <c r="I3903" t="s">
        <v>385</v>
      </c>
      <c r="J3903">
        <v>550000</v>
      </c>
      <c r="K3903" t="s">
        <v>666</v>
      </c>
      <c r="L3903">
        <v>553128</v>
      </c>
      <c r="M3903">
        <v>0</v>
      </c>
      <c r="N3903" t="s">
        <v>831</v>
      </c>
      <c r="O3903" t="s">
        <v>565</v>
      </c>
      <c r="P3903">
        <v>-17296655</v>
      </c>
      <c r="Q3903">
        <v>0</v>
      </c>
      <c r="R3903">
        <v>-11693867</v>
      </c>
      <c r="S3903">
        <v>0</v>
      </c>
      <c r="T3903">
        <v>-28990522</v>
      </c>
      <c r="U3903">
        <v>0</v>
      </c>
      <c r="V3903">
        <v>-17296655</v>
      </c>
      <c r="W3903">
        <v>0</v>
      </c>
      <c r="X3903">
        <v>-11693867</v>
      </c>
      <c r="Y3903">
        <v>0</v>
      </c>
      <c r="Z3903">
        <v>-28990522</v>
      </c>
      <c r="AA3903">
        <v>0</v>
      </c>
    </row>
    <row r="3904" spans="1:27" ht="15" customHeight="1" x14ac:dyDescent="0.25">
      <c r="A3904" s="37" t="str">
        <f t="shared" si="180"/>
        <v>LEMIDF6.1a</v>
      </c>
      <c r="B3904" s="37" t="str">
        <f>VLOOKUP(L3904,Mapping!D:F,3,0)</f>
        <v>6.1a</v>
      </c>
      <c r="C3904" s="37" t="str">
        <f>VLOOKUP(L3904,Mapping!D:G,4,0)</f>
        <v>Accrual</v>
      </c>
      <c r="D3904" s="38">
        <f t="shared" si="181"/>
        <v>-1.3662399999999999</v>
      </c>
      <c r="E3904" s="38">
        <f t="shared" si="182"/>
        <v>-3.3899300999999999</v>
      </c>
      <c r="F3904" s="37">
        <f>VLOOKUP(L3904,Mapping!D:H,5,0)</f>
        <v>0</v>
      </c>
      <c r="G3904" t="s">
        <v>562</v>
      </c>
      <c r="H3904" t="s">
        <v>382</v>
      </c>
      <c r="I3904" t="s">
        <v>385</v>
      </c>
      <c r="J3904">
        <v>550000</v>
      </c>
      <c r="K3904" t="s">
        <v>666</v>
      </c>
      <c r="L3904">
        <v>553130</v>
      </c>
      <c r="M3904">
        <v>0</v>
      </c>
      <c r="N3904" t="s">
        <v>2254</v>
      </c>
      <c r="O3904" t="s">
        <v>565</v>
      </c>
      <c r="P3904">
        <v>-20236901</v>
      </c>
      <c r="Q3904">
        <v>0</v>
      </c>
      <c r="R3904">
        <v>-13662400</v>
      </c>
      <c r="S3904">
        <v>0</v>
      </c>
      <c r="T3904">
        <v>-33899301</v>
      </c>
      <c r="U3904">
        <v>0</v>
      </c>
      <c r="V3904">
        <v>-20236901</v>
      </c>
      <c r="W3904">
        <v>0</v>
      </c>
      <c r="X3904">
        <v>-13662400</v>
      </c>
      <c r="Y3904">
        <v>0</v>
      </c>
      <c r="Z3904">
        <v>-33899301</v>
      </c>
      <c r="AA3904">
        <v>0</v>
      </c>
    </row>
    <row r="3905" spans="1:27" ht="15" customHeight="1" x14ac:dyDescent="0.25">
      <c r="A3905" s="37" t="str">
        <f t="shared" si="180"/>
        <v>LEMIDF6.3</v>
      </c>
      <c r="B3905" s="37">
        <f>VLOOKUP(L3905,Mapping!D:F,3,0)</f>
        <v>6.3</v>
      </c>
      <c r="C3905" s="37" t="str">
        <f>VLOOKUP(L3905,Mapping!D:G,4,0)</f>
        <v>Mirror</v>
      </c>
      <c r="D3905" s="38">
        <f t="shared" si="181"/>
        <v>-2.9106616999999998E-2</v>
      </c>
      <c r="E3905" s="38">
        <f t="shared" si="182"/>
        <v>-5.1066304E-2</v>
      </c>
      <c r="F3905" s="37">
        <f>VLOOKUP(L3905,Mapping!D:H,5,0)</f>
        <v>0</v>
      </c>
      <c r="G3905" t="s">
        <v>562</v>
      </c>
      <c r="H3905" t="s">
        <v>382</v>
      </c>
      <c r="I3905" t="s">
        <v>385</v>
      </c>
      <c r="J3905">
        <v>550000</v>
      </c>
      <c r="K3905" t="s">
        <v>666</v>
      </c>
      <c r="L3905">
        <v>553131</v>
      </c>
      <c r="M3905">
        <v>0</v>
      </c>
      <c r="N3905" t="s">
        <v>671</v>
      </c>
      <c r="O3905" t="s">
        <v>565</v>
      </c>
      <c r="P3905">
        <v>-219596.87</v>
      </c>
      <c r="Q3905">
        <v>0</v>
      </c>
      <c r="R3905">
        <v>-291066.17</v>
      </c>
      <c r="S3905">
        <v>0</v>
      </c>
      <c r="T3905">
        <v>-510663.04</v>
      </c>
      <c r="U3905">
        <v>0</v>
      </c>
      <c r="V3905">
        <v>-219596.87</v>
      </c>
      <c r="W3905">
        <v>0</v>
      </c>
      <c r="X3905">
        <v>-291066.17</v>
      </c>
      <c r="Y3905">
        <v>0</v>
      </c>
      <c r="Z3905">
        <v>-510663.04</v>
      </c>
      <c r="AA3905">
        <v>0</v>
      </c>
    </row>
    <row r="3906" spans="1:27" ht="15" customHeight="1" x14ac:dyDescent="0.25">
      <c r="A3906" s="37" t="str">
        <f t="shared" si="180"/>
        <v>LEMIDFIgnore</v>
      </c>
      <c r="B3906" s="37" t="str">
        <f>VLOOKUP(L3906,Mapping!D:F,3,0)</f>
        <v>Ignore</v>
      </c>
      <c r="C3906" s="37" t="str">
        <f>VLOOKUP(L3906,Mapping!D:G,4,0)</f>
        <v>Mirror</v>
      </c>
      <c r="D3906" s="38">
        <f t="shared" si="181"/>
        <v>-2.6853972000000004E-2</v>
      </c>
      <c r="E3906" s="38">
        <f t="shared" si="182"/>
        <v>-4.2756150999999999E-2</v>
      </c>
      <c r="F3906" s="37">
        <f>VLOOKUP(L3906,Mapping!D:H,5,0)</f>
        <v>0</v>
      </c>
      <c r="G3906" t="s">
        <v>562</v>
      </c>
      <c r="H3906" t="s">
        <v>382</v>
      </c>
      <c r="I3906" t="s">
        <v>385</v>
      </c>
      <c r="J3906">
        <v>550000</v>
      </c>
      <c r="K3906" t="s">
        <v>666</v>
      </c>
      <c r="L3906">
        <v>553141</v>
      </c>
      <c r="M3906">
        <v>0</v>
      </c>
      <c r="N3906" t="s">
        <v>672</v>
      </c>
      <c r="O3906" t="s">
        <v>565</v>
      </c>
      <c r="P3906">
        <v>-159021.79</v>
      </c>
      <c r="Q3906">
        <v>0</v>
      </c>
      <c r="R3906">
        <v>-268539.72000000003</v>
      </c>
      <c r="S3906">
        <v>0</v>
      </c>
      <c r="T3906">
        <v>-427561.51</v>
      </c>
      <c r="U3906">
        <v>0</v>
      </c>
      <c r="V3906">
        <v>-159021.79</v>
      </c>
      <c r="W3906">
        <v>0</v>
      </c>
      <c r="X3906">
        <v>-268539.72000000003</v>
      </c>
      <c r="Y3906">
        <v>0</v>
      </c>
      <c r="Z3906">
        <v>-427561.51</v>
      </c>
      <c r="AA3906">
        <v>0</v>
      </c>
    </row>
    <row r="3907" spans="1:27" ht="15" customHeight="1" x14ac:dyDescent="0.25">
      <c r="A3907" s="37" t="str">
        <f t="shared" si="180"/>
        <v>LEMIDFIgnore</v>
      </c>
      <c r="B3907" s="37" t="str">
        <f>VLOOKUP(L3907,Mapping!D:F,3,0)</f>
        <v>Ignore</v>
      </c>
      <c r="C3907" s="37" t="str">
        <f>VLOOKUP(L3907,Mapping!D:G,4,0)</f>
        <v>Mirror</v>
      </c>
      <c r="D3907" s="38">
        <f t="shared" si="181"/>
        <v>-6.3655402999999999E-2</v>
      </c>
      <c r="E3907" s="38">
        <f t="shared" si="182"/>
        <v>-0.113871325</v>
      </c>
      <c r="F3907" s="37">
        <f>VLOOKUP(L3907,Mapping!D:H,5,0)</f>
        <v>0</v>
      </c>
      <c r="G3907" t="s">
        <v>562</v>
      </c>
      <c r="H3907" t="s">
        <v>382</v>
      </c>
      <c r="I3907" t="s">
        <v>385</v>
      </c>
      <c r="J3907">
        <v>550000</v>
      </c>
      <c r="K3907" t="s">
        <v>666</v>
      </c>
      <c r="L3907">
        <v>553147</v>
      </c>
      <c r="M3907">
        <v>0</v>
      </c>
      <c r="N3907" t="s">
        <v>951</v>
      </c>
      <c r="O3907" t="s">
        <v>565</v>
      </c>
      <c r="P3907">
        <v>-502159.22</v>
      </c>
      <c r="Q3907">
        <v>0</v>
      </c>
      <c r="R3907">
        <v>-636554.03</v>
      </c>
      <c r="S3907">
        <v>0</v>
      </c>
      <c r="T3907">
        <v>-1138713.25</v>
      </c>
      <c r="U3907">
        <v>0</v>
      </c>
      <c r="V3907">
        <v>-502159.22</v>
      </c>
      <c r="W3907">
        <v>0</v>
      </c>
      <c r="X3907">
        <v>-636554.03</v>
      </c>
      <c r="Y3907">
        <v>0</v>
      </c>
      <c r="Z3907">
        <v>-1138713.25</v>
      </c>
      <c r="AA3907">
        <v>0</v>
      </c>
    </row>
    <row r="3908" spans="1:27" ht="15" customHeight="1" x14ac:dyDescent="0.25">
      <c r="A3908" s="37" t="str">
        <f t="shared" ref="A3908:A3971" si="183">H3908&amp;B3908</f>
        <v>LEMIDF6.1a</v>
      </c>
      <c r="B3908" s="37" t="str">
        <f>VLOOKUP(L3908,Mapping!D:F,3,0)</f>
        <v>6.1a</v>
      </c>
      <c r="C3908" s="37" t="str">
        <f>VLOOKUP(L3908,Mapping!D:G,4,0)</f>
        <v>Accrual</v>
      </c>
      <c r="D3908" s="38">
        <f t="shared" ref="D3908:D3971" si="184">(X3908+Y3908)/10000000</f>
        <v>-0.14908786200000002</v>
      </c>
      <c r="E3908" s="38">
        <f t="shared" ref="E3908:E3971" si="185">(Z3908+AA3908)/10000000</f>
        <v>-0.29738023299999999</v>
      </c>
      <c r="F3908" s="37">
        <f>VLOOKUP(L3908,Mapping!D:H,5,0)</f>
        <v>0</v>
      </c>
      <c r="G3908" t="s">
        <v>562</v>
      </c>
      <c r="H3908" t="s">
        <v>382</v>
      </c>
      <c r="I3908" t="s">
        <v>385</v>
      </c>
      <c r="J3908">
        <v>550000</v>
      </c>
      <c r="K3908" t="s">
        <v>666</v>
      </c>
      <c r="L3908">
        <v>553171</v>
      </c>
      <c r="M3908">
        <v>0</v>
      </c>
      <c r="N3908" t="s">
        <v>673</v>
      </c>
      <c r="O3908" t="s">
        <v>565</v>
      </c>
      <c r="P3908">
        <v>-1482923.71</v>
      </c>
      <c r="Q3908">
        <v>0</v>
      </c>
      <c r="R3908">
        <v>-1490878.62</v>
      </c>
      <c r="S3908">
        <v>0</v>
      </c>
      <c r="T3908">
        <v>-2973802.33</v>
      </c>
      <c r="U3908">
        <v>0</v>
      </c>
      <c r="V3908">
        <v>-1482923.71</v>
      </c>
      <c r="W3908">
        <v>0</v>
      </c>
      <c r="X3908">
        <v>-1490878.62</v>
      </c>
      <c r="Y3908">
        <v>0</v>
      </c>
      <c r="Z3908">
        <v>-2973802.33</v>
      </c>
      <c r="AA3908">
        <v>0</v>
      </c>
    </row>
    <row r="3909" spans="1:27" ht="15" customHeight="1" x14ac:dyDescent="0.25">
      <c r="A3909" s="37" t="str">
        <f t="shared" si="183"/>
        <v>LEMIDF6.1a</v>
      </c>
      <c r="B3909" s="37" t="str">
        <f>VLOOKUP(L3909,Mapping!D:F,3,0)</f>
        <v>6.1a</v>
      </c>
      <c r="C3909" s="37" t="str">
        <f>VLOOKUP(L3909,Mapping!D:G,4,0)</f>
        <v>Accrual</v>
      </c>
      <c r="D3909" s="38">
        <f t="shared" si="184"/>
        <v>-3.9194970000000001E-3</v>
      </c>
      <c r="E3909" s="38">
        <f t="shared" si="185"/>
        <v>-7.9100820000000006E-3</v>
      </c>
      <c r="F3909" s="37">
        <f>VLOOKUP(L3909,Mapping!D:H,5,0)</f>
        <v>0</v>
      </c>
      <c r="G3909" t="s">
        <v>562</v>
      </c>
      <c r="H3909" t="s">
        <v>382</v>
      </c>
      <c r="I3909" t="s">
        <v>385</v>
      </c>
      <c r="J3909">
        <v>550000</v>
      </c>
      <c r="K3909" t="s">
        <v>666</v>
      </c>
      <c r="L3909">
        <v>553176</v>
      </c>
      <c r="M3909">
        <v>0</v>
      </c>
      <c r="N3909" t="s">
        <v>674</v>
      </c>
      <c r="O3909" t="s">
        <v>565</v>
      </c>
      <c r="P3909">
        <v>-39905.85</v>
      </c>
      <c r="Q3909">
        <v>0</v>
      </c>
      <c r="R3909">
        <v>-39194.97</v>
      </c>
      <c r="S3909">
        <v>0</v>
      </c>
      <c r="T3909">
        <v>-79100.820000000007</v>
      </c>
      <c r="U3909">
        <v>0</v>
      </c>
      <c r="V3909">
        <v>-39905.85</v>
      </c>
      <c r="W3909">
        <v>0</v>
      </c>
      <c r="X3909">
        <v>-39194.97</v>
      </c>
      <c r="Y3909">
        <v>0</v>
      </c>
      <c r="Z3909">
        <v>-79100.820000000007</v>
      </c>
      <c r="AA3909">
        <v>0</v>
      </c>
    </row>
    <row r="3910" spans="1:27" ht="15" customHeight="1" x14ac:dyDescent="0.25">
      <c r="A3910" s="37" t="str">
        <f t="shared" si="183"/>
        <v>LEMIDFIgnore</v>
      </c>
      <c r="B3910" s="37" t="str">
        <f>VLOOKUP(L3910,Mapping!D:F,3,0)</f>
        <v>Ignore</v>
      </c>
      <c r="C3910" s="37" t="str">
        <f>VLOOKUP(L3910,Mapping!D:G,4,0)</f>
        <v>Mirror</v>
      </c>
      <c r="D3910" s="38">
        <f t="shared" si="184"/>
        <v>-2.6945791560000001</v>
      </c>
      <c r="E3910" s="38">
        <f t="shared" si="185"/>
        <v>-3.4964697609999997</v>
      </c>
      <c r="F3910" s="37">
        <f>VLOOKUP(L3910,Mapping!D:H,5,0)</f>
        <v>0</v>
      </c>
      <c r="G3910" t="s">
        <v>562</v>
      </c>
      <c r="H3910" t="s">
        <v>382</v>
      </c>
      <c r="I3910" t="s">
        <v>385</v>
      </c>
      <c r="J3910">
        <v>550000</v>
      </c>
      <c r="K3910" t="s">
        <v>666</v>
      </c>
      <c r="L3910">
        <v>553180</v>
      </c>
      <c r="M3910">
        <v>0</v>
      </c>
      <c r="N3910" t="s">
        <v>675</v>
      </c>
      <c r="O3910" t="s">
        <v>565</v>
      </c>
      <c r="P3910">
        <v>-8018906.0499999998</v>
      </c>
      <c r="Q3910">
        <v>0</v>
      </c>
      <c r="R3910">
        <v>-26945791.559999999</v>
      </c>
      <c r="S3910">
        <v>0</v>
      </c>
      <c r="T3910">
        <v>-34964697.609999999</v>
      </c>
      <c r="U3910">
        <v>0</v>
      </c>
      <c r="V3910">
        <v>-8018906.0499999998</v>
      </c>
      <c r="W3910">
        <v>0</v>
      </c>
      <c r="X3910">
        <v>-26945791.559999999</v>
      </c>
      <c r="Y3910">
        <v>0</v>
      </c>
      <c r="Z3910">
        <v>-34964697.609999999</v>
      </c>
      <c r="AA3910">
        <v>0</v>
      </c>
    </row>
    <row r="3911" spans="1:27" ht="15" customHeight="1" x14ac:dyDescent="0.25">
      <c r="A3911" s="37" t="str">
        <f t="shared" si="183"/>
        <v>LEMIDF6.1a</v>
      </c>
      <c r="B3911" s="37" t="str">
        <f>VLOOKUP(L3911,Mapping!D:F,3,0)</f>
        <v>6.1a</v>
      </c>
      <c r="C3911" s="37" t="str">
        <f>VLOOKUP(L3911,Mapping!D:G,4,0)</f>
        <v>Accrual</v>
      </c>
      <c r="D3911" s="38">
        <f t="shared" si="184"/>
        <v>-2.9818617380000001</v>
      </c>
      <c r="E3911" s="38">
        <f t="shared" si="185"/>
        <v>-5.9520922680000004</v>
      </c>
      <c r="F3911" s="37">
        <f>VLOOKUP(L3911,Mapping!D:H,5,0)</f>
        <v>0</v>
      </c>
      <c r="G3911" t="s">
        <v>562</v>
      </c>
      <c r="H3911" t="s">
        <v>382</v>
      </c>
      <c r="I3911" t="s">
        <v>385</v>
      </c>
      <c r="J3911">
        <v>550000</v>
      </c>
      <c r="K3911" t="s">
        <v>666</v>
      </c>
      <c r="L3911">
        <v>553190</v>
      </c>
      <c r="M3911">
        <v>0</v>
      </c>
      <c r="N3911" t="s">
        <v>676</v>
      </c>
      <c r="O3911" t="s">
        <v>565</v>
      </c>
      <c r="P3911">
        <v>-29702305.300000001</v>
      </c>
      <c r="Q3911">
        <v>0</v>
      </c>
      <c r="R3911">
        <v>-29818617.379999999</v>
      </c>
      <c r="S3911">
        <v>0</v>
      </c>
      <c r="T3911">
        <v>-59520922.68</v>
      </c>
      <c r="U3911">
        <v>0</v>
      </c>
      <c r="V3911">
        <v>-29702305.300000001</v>
      </c>
      <c r="W3911">
        <v>0</v>
      </c>
      <c r="X3911">
        <v>-29818617.379999999</v>
      </c>
      <c r="Y3911">
        <v>0</v>
      </c>
      <c r="Z3911">
        <v>-59520922.68</v>
      </c>
      <c r="AA3911">
        <v>0</v>
      </c>
    </row>
    <row r="3912" spans="1:27" ht="15" customHeight="1" x14ac:dyDescent="0.25">
      <c r="A3912" s="37" t="str">
        <f t="shared" si="183"/>
        <v>LEMIDF6.1</v>
      </c>
      <c r="B3912" s="37">
        <f>VLOOKUP(L3912,Mapping!D:F,3,0)</f>
        <v>6.1</v>
      </c>
      <c r="C3912" s="37" t="str">
        <f>VLOOKUP(L3912,Mapping!D:G,4,0)</f>
        <v>Accrual</v>
      </c>
      <c r="D3912" s="38">
        <f t="shared" si="184"/>
        <v>-15.695675105999999</v>
      </c>
      <c r="E3912" s="38">
        <f t="shared" si="185"/>
        <v>-31.176234883999996</v>
      </c>
      <c r="F3912" s="37">
        <f>VLOOKUP(L3912,Mapping!D:H,5,0)</f>
        <v>0</v>
      </c>
      <c r="G3912" t="s">
        <v>562</v>
      </c>
      <c r="H3912" t="s">
        <v>382</v>
      </c>
      <c r="I3912" t="s">
        <v>385</v>
      </c>
      <c r="J3912">
        <v>550000</v>
      </c>
      <c r="K3912" t="s">
        <v>666</v>
      </c>
      <c r="L3912">
        <v>553202</v>
      </c>
      <c r="M3912">
        <v>0</v>
      </c>
      <c r="N3912" t="s">
        <v>678</v>
      </c>
      <c r="O3912" t="s">
        <v>565</v>
      </c>
      <c r="P3912">
        <v>-154805597.78</v>
      </c>
      <c r="Q3912">
        <v>0</v>
      </c>
      <c r="R3912">
        <v>-156956751.06</v>
      </c>
      <c r="S3912">
        <v>0</v>
      </c>
      <c r="T3912">
        <v>-311762348.83999997</v>
      </c>
      <c r="U3912">
        <v>0</v>
      </c>
      <c r="V3912">
        <v>-154805597.78</v>
      </c>
      <c r="W3912">
        <v>0</v>
      </c>
      <c r="X3912">
        <v>-156956751.06</v>
      </c>
      <c r="Y3912">
        <v>0</v>
      </c>
      <c r="Z3912">
        <v>-311762348.83999997</v>
      </c>
      <c r="AA3912">
        <v>0</v>
      </c>
    </row>
    <row r="3913" spans="1:27" ht="15" customHeight="1" x14ac:dyDescent="0.25">
      <c r="A3913" s="37" t="str">
        <f t="shared" si="183"/>
        <v>LEMIDF6.1a</v>
      </c>
      <c r="B3913" s="37" t="str">
        <f>VLOOKUP(L3913,Mapping!D:F,3,0)</f>
        <v>6.1a</v>
      </c>
      <c r="C3913" s="37" t="str">
        <f>VLOOKUP(L3913,Mapping!D:G,4,0)</f>
        <v>Accrual</v>
      </c>
      <c r="D3913" s="38">
        <f t="shared" si="184"/>
        <v>1.0220229999999999E-3</v>
      </c>
      <c r="E3913" s="38">
        <f t="shared" si="185"/>
        <v>5.6850210000000002E-3</v>
      </c>
      <c r="F3913" s="37">
        <f>VLOOKUP(L3913,Mapping!D:H,5,0)</f>
        <v>0</v>
      </c>
      <c r="G3913" t="s">
        <v>562</v>
      </c>
      <c r="H3913" t="s">
        <v>382</v>
      </c>
      <c r="I3913" t="s">
        <v>385</v>
      </c>
      <c r="J3913">
        <v>550000</v>
      </c>
      <c r="K3913" t="s">
        <v>666</v>
      </c>
      <c r="L3913">
        <v>553203</v>
      </c>
      <c r="M3913">
        <v>0</v>
      </c>
      <c r="N3913" t="s">
        <v>742</v>
      </c>
      <c r="O3913" t="s">
        <v>565</v>
      </c>
      <c r="P3913">
        <v>0</v>
      </c>
      <c r="Q3913">
        <v>46629.98</v>
      </c>
      <c r="R3913">
        <v>0</v>
      </c>
      <c r="S3913">
        <v>10220.23</v>
      </c>
      <c r="T3913">
        <v>0</v>
      </c>
      <c r="U3913">
        <v>56850.21</v>
      </c>
      <c r="V3913">
        <v>0</v>
      </c>
      <c r="W3913">
        <v>46629.98</v>
      </c>
      <c r="X3913">
        <v>0</v>
      </c>
      <c r="Y3913">
        <v>10220.23</v>
      </c>
      <c r="Z3913">
        <v>0</v>
      </c>
      <c r="AA3913">
        <v>56850.21</v>
      </c>
    </row>
    <row r="3914" spans="1:27" ht="15" customHeight="1" x14ac:dyDescent="0.25">
      <c r="A3914" s="37" t="str">
        <f t="shared" si="183"/>
        <v>LEMIDF6.1</v>
      </c>
      <c r="B3914" s="37">
        <f>VLOOKUP(L3914,Mapping!D:F,3,0)</f>
        <v>6.1</v>
      </c>
      <c r="C3914" s="37" t="str">
        <f>VLOOKUP(L3914,Mapping!D:G,4,0)</f>
        <v>Accrual</v>
      </c>
      <c r="D3914" s="38">
        <f t="shared" si="184"/>
        <v>18.401022918999999</v>
      </c>
      <c r="E3914" s="38">
        <f t="shared" si="185"/>
        <v>31.025618675</v>
      </c>
      <c r="F3914" s="37">
        <f>VLOOKUP(L3914,Mapping!D:H,5,0)</f>
        <v>0</v>
      </c>
      <c r="G3914" t="s">
        <v>562</v>
      </c>
      <c r="H3914" t="s">
        <v>382</v>
      </c>
      <c r="I3914" t="s">
        <v>385</v>
      </c>
      <c r="J3914">
        <v>550000</v>
      </c>
      <c r="K3914" t="s">
        <v>666</v>
      </c>
      <c r="L3914">
        <v>553208</v>
      </c>
      <c r="M3914">
        <v>0</v>
      </c>
      <c r="N3914" t="s">
        <v>679</v>
      </c>
      <c r="O3914" t="s">
        <v>565</v>
      </c>
      <c r="P3914">
        <v>0</v>
      </c>
      <c r="Q3914">
        <v>126245957.56</v>
      </c>
      <c r="R3914">
        <v>0</v>
      </c>
      <c r="S3914">
        <v>184010229.19</v>
      </c>
      <c r="T3914">
        <v>0</v>
      </c>
      <c r="U3914">
        <v>310256186.75</v>
      </c>
      <c r="V3914">
        <v>0</v>
      </c>
      <c r="W3914">
        <v>126245957.56</v>
      </c>
      <c r="X3914">
        <v>0</v>
      </c>
      <c r="Y3914">
        <v>184010229.19</v>
      </c>
      <c r="Z3914">
        <v>0</v>
      </c>
      <c r="AA3914">
        <v>310256186.75</v>
      </c>
    </row>
    <row r="3915" spans="1:27" ht="15" customHeight="1" x14ac:dyDescent="0.25">
      <c r="A3915" s="37" t="str">
        <f t="shared" si="183"/>
        <v>LEMIDFIgnore</v>
      </c>
      <c r="B3915" s="37" t="str">
        <f>VLOOKUP(L3915,Mapping!D:F,3,0)</f>
        <v>Ignore</v>
      </c>
      <c r="C3915" s="37" t="str">
        <f>VLOOKUP(L3915,Mapping!D:G,4,0)</f>
        <v>Mirror</v>
      </c>
      <c r="D3915" s="38">
        <f t="shared" si="184"/>
        <v>-2.4906456E-2</v>
      </c>
      <c r="E3915" s="38">
        <f t="shared" si="185"/>
        <v>-2.4906456E-2</v>
      </c>
      <c r="F3915" s="37">
        <f>VLOOKUP(L3915,Mapping!D:H,5,0)</f>
        <v>0</v>
      </c>
      <c r="G3915" t="s">
        <v>562</v>
      </c>
      <c r="H3915" t="s">
        <v>382</v>
      </c>
      <c r="I3915" t="s">
        <v>385</v>
      </c>
      <c r="J3915">
        <v>550000</v>
      </c>
      <c r="K3915" t="s">
        <v>666</v>
      </c>
      <c r="L3915">
        <v>553213</v>
      </c>
      <c r="M3915">
        <v>0</v>
      </c>
      <c r="N3915" t="s">
        <v>680</v>
      </c>
      <c r="O3915" t="s">
        <v>565</v>
      </c>
      <c r="P3915">
        <v>0</v>
      </c>
      <c r="Q3915">
        <v>0</v>
      </c>
      <c r="R3915">
        <v>-249064.56</v>
      </c>
      <c r="S3915">
        <v>0</v>
      </c>
      <c r="T3915">
        <v>-249064.56</v>
      </c>
      <c r="U3915">
        <v>0</v>
      </c>
      <c r="V3915">
        <v>0</v>
      </c>
      <c r="W3915">
        <v>0</v>
      </c>
      <c r="X3915">
        <v>-249064.56</v>
      </c>
      <c r="Y3915">
        <v>0</v>
      </c>
      <c r="Z3915">
        <v>-249064.56</v>
      </c>
      <c r="AA3915">
        <v>0</v>
      </c>
    </row>
    <row r="3916" spans="1:27" ht="15" customHeight="1" x14ac:dyDescent="0.25">
      <c r="A3916" s="37" t="str">
        <f t="shared" si="183"/>
        <v>LEMIDFIgnore</v>
      </c>
      <c r="B3916" s="37" t="str">
        <f>VLOOKUP(L3916,Mapping!D:F,3,0)</f>
        <v>Ignore</v>
      </c>
      <c r="C3916" s="37" t="str">
        <f>VLOOKUP(L3916,Mapping!D:G,4,0)</f>
        <v>Mirror</v>
      </c>
      <c r="D3916" s="38">
        <f t="shared" si="184"/>
        <v>-3.635082E-3</v>
      </c>
      <c r="E3916" s="38">
        <f t="shared" si="185"/>
        <v>-2.7063381000000001E-2</v>
      </c>
      <c r="F3916" s="37">
        <f>VLOOKUP(L3916,Mapping!D:H,5,0)</f>
        <v>0</v>
      </c>
      <c r="G3916" t="s">
        <v>562</v>
      </c>
      <c r="H3916" t="s">
        <v>382</v>
      </c>
      <c r="I3916" t="s">
        <v>385</v>
      </c>
      <c r="J3916">
        <v>550000</v>
      </c>
      <c r="K3916" t="s">
        <v>666</v>
      </c>
      <c r="L3916">
        <v>553219</v>
      </c>
      <c r="M3916">
        <v>0</v>
      </c>
      <c r="N3916" t="s">
        <v>865</v>
      </c>
      <c r="O3916" t="s">
        <v>565</v>
      </c>
      <c r="P3916">
        <v>-234282.99</v>
      </c>
      <c r="Q3916">
        <v>0</v>
      </c>
      <c r="R3916">
        <v>-36350.82</v>
      </c>
      <c r="S3916">
        <v>0</v>
      </c>
      <c r="T3916">
        <v>-270633.81</v>
      </c>
      <c r="U3916">
        <v>0</v>
      </c>
      <c r="V3916">
        <v>-234282.99</v>
      </c>
      <c r="W3916">
        <v>0</v>
      </c>
      <c r="X3916">
        <v>-36350.82</v>
      </c>
      <c r="Y3916">
        <v>0</v>
      </c>
      <c r="Z3916">
        <v>-270633.81</v>
      </c>
      <c r="AA3916">
        <v>0</v>
      </c>
    </row>
    <row r="3917" spans="1:27" ht="15" customHeight="1" x14ac:dyDescent="0.25">
      <c r="A3917" s="37" t="str">
        <f t="shared" si="183"/>
        <v>LEMIDF6.1a</v>
      </c>
      <c r="B3917" s="37" t="str">
        <f>VLOOKUP(L3917,Mapping!D:F,3,0)</f>
        <v>6.1a</v>
      </c>
      <c r="C3917" s="37" t="str">
        <f>VLOOKUP(L3917,Mapping!D:G,4,0)</f>
        <v>Accrual</v>
      </c>
      <c r="D3917" s="38">
        <f t="shared" si="184"/>
        <v>3.4287300000000005E-3</v>
      </c>
      <c r="E3917" s="38">
        <f t="shared" si="185"/>
        <v>3.3079478000000002E-2</v>
      </c>
      <c r="F3917" s="37">
        <f>VLOOKUP(L3917,Mapping!D:H,5,0)</f>
        <v>0</v>
      </c>
      <c r="G3917" t="s">
        <v>562</v>
      </c>
      <c r="H3917" t="s">
        <v>382</v>
      </c>
      <c r="I3917" t="s">
        <v>385</v>
      </c>
      <c r="J3917">
        <v>550000</v>
      </c>
      <c r="K3917" t="s">
        <v>666</v>
      </c>
      <c r="L3917">
        <v>553274</v>
      </c>
      <c r="M3917">
        <v>0</v>
      </c>
      <c r="N3917" t="s">
        <v>731</v>
      </c>
      <c r="O3917" t="s">
        <v>565</v>
      </c>
      <c r="P3917">
        <v>0</v>
      </c>
      <c r="Q3917">
        <v>296507.48</v>
      </c>
      <c r="R3917">
        <v>0</v>
      </c>
      <c r="S3917">
        <v>34287.300000000003</v>
      </c>
      <c r="T3917">
        <v>0</v>
      </c>
      <c r="U3917">
        <v>330794.78000000003</v>
      </c>
      <c r="V3917">
        <v>0</v>
      </c>
      <c r="W3917">
        <v>296507.48</v>
      </c>
      <c r="X3917">
        <v>0</v>
      </c>
      <c r="Y3917">
        <v>34287.300000000003</v>
      </c>
      <c r="Z3917">
        <v>0</v>
      </c>
      <c r="AA3917">
        <v>330794.78000000003</v>
      </c>
    </row>
    <row r="3918" spans="1:27" ht="15" customHeight="1" x14ac:dyDescent="0.25">
      <c r="A3918" s="37" t="str">
        <f t="shared" si="183"/>
        <v>LEMIDF6.1a</v>
      </c>
      <c r="B3918" s="37" t="str">
        <f>VLOOKUP(L3918,Mapping!D:F,3,0)</f>
        <v>6.1a</v>
      </c>
      <c r="C3918" s="37" t="str">
        <f>VLOOKUP(L3918,Mapping!D:G,4,0)</f>
        <v>Accrual</v>
      </c>
      <c r="D3918" s="38">
        <f t="shared" si="184"/>
        <v>-0.14908786200000002</v>
      </c>
      <c r="E3918" s="38">
        <f t="shared" si="185"/>
        <v>-0.29738023299999999</v>
      </c>
      <c r="F3918" s="37">
        <f>VLOOKUP(L3918,Mapping!D:H,5,0)</f>
        <v>0</v>
      </c>
      <c r="G3918" t="s">
        <v>562</v>
      </c>
      <c r="H3918" t="s">
        <v>382</v>
      </c>
      <c r="I3918" t="s">
        <v>385</v>
      </c>
      <c r="J3918">
        <v>550000</v>
      </c>
      <c r="K3918" t="s">
        <v>666</v>
      </c>
      <c r="L3918">
        <v>554526</v>
      </c>
      <c r="M3918">
        <v>0</v>
      </c>
      <c r="N3918" t="s">
        <v>681</v>
      </c>
      <c r="O3918" t="s">
        <v>565</v>
      </c>
      <c r="P3918">
        <v>-1482923.71</v>
      </c>
      <c r="Q3918">
        <v>0</v>
      </c>
      <c r="R3918">
        <v>-1490878.62</v>
      </c>
      <c r="S3918">
        <v>0</v>
      </c>
      <c r="T3918">
        <v>-2973802.33</v>
      </c>
      <c r="U3918">
        <v>0</v>
      </c>
      <c r="V3918">
        <v>-1482923.71</v>
      </c>
      <c r="W3918">
        <v>0</v>
      </c>
      <c r="X3918">
        <v>-1490878.62</v>
      </c>
      <c r="Y3918">
        <v>0</v>
      </c>
      <c r="Z3918">
        <v>-2973802.33</v>
      </c>
      <c r="AA3918">
        <v>0</v>
      </c>
    </row>
    <row r="3919" spans="1:27" ht="15" customHeight="1" x14ac:dyDescent="0.25">
      <c r="A3919" s="37" t="str">
        <f t="shared" si="183"/>
        <v>LEMIDFIgnore</v>
      </c>
      <c r="B3919" s="37" t="str">
        <f>VLOOKUP(L3919,Mapping!D:F,3,0)</f>
        <v>Ignore</v>
      </c>
      <c r="C3919" s="37" t="str">
        <f>VLOOKUP(L3919,Mapping!D:G,4,0)</f>
        <v>Mirror</v>
      </c>
      <c r="D3919" s="38">
        <f t="shared" si="184"/>
        <v>-0.28756037800000001</v>
      </c>
      <c r="E3919" s="38">
        <f t="shared" si="185"/>
        <v>-0.28926651800000003</v>
      </c>
      <c r="F3919" s="37">
        <f>VLOOKUP(L3919,Mapping!D:H,5,0)</f>
        <v>0</v>
      </c>
      <c r="G3919" t="s">
        <v>562</v>
      </c>
      <c r="H3919" t="s">
        <v>382</v>
      </c>
      <c r="I3919" t="s">
        <v>385</v>
      </c>
      <c r="J3919">
        <v>550000</v>
      </c>
      <c r="K3919" t="s">
        <v>666</v>
      </c>
      <c r="L3919">
        <v>554527</v>
      </c>
      <c r="M3919">
        <v>0</v>
      </c>
      <c r="N3919" t="s">
        <v>682</v>
      </c>
      <c r="O3919" t="s">
        <v>565</v>
      </c>
      <c r="P3919">
        <v>-17061.400000000001</v>
      </c>
      <c r="Q3919">
        <v>0</v>
      </c>
      <c r="R3919">
        <v>-2875603.78</v>
      </c>
      <c r="S3919">
        <v>0</v>
      </c>
      <c r="T3919">
        <v>-2892665.18</v>
      </c>
      <c r="U3919">
        <v>0</v>
      </c>
      <c r="V3919">
        <v>-17061.400000000001</v>
      </c>
      <c r="W3919">
        <v>0</v>
      </c>
      <c r="X3919">
        <v>-2875603.78</v>
      </c>
      <c r="Y3919">
        <v>0</v>
      </c>
      <c r="Z3919">
        <v>-2892665.18</v>
      </c>
      <c r="AA3919">
        <v>0</v>
      </c>
    </row>
    <row r="3920" spans="1:27" ht="15" customHeight="1" x14ac:dyDescent="0.25">
      <c r="A3920" s="37" t="str">
        <f t="shared" si="183"/>
        <v>LEMIDFIgnore</v>
      </c>
      <c r="B3920" s="37" t="str">
        <f>VLOOKUP(L3920,Mapping!D:F,3,0)</f>
        <v>Ignore</v>
      </c>
      <c r="C3920" s="37" t="str">
        <f>VLOOKUP(L3920,Mapping!D:G,4,0)</f>
        <v>Mirror</v>
      </c>
      <c r="D3920" s="38">
        <f t="shared" si="184"/>
        <v>-3.26531E-3</v>
      </c>
      <c r="E3920" s="38">
        <f t="shared" si="185"/>
        <v>-6.6958470000000004E-3</v>
      </c>
      <c r="F3920" s="37">
        <f>VLOOKUP(L3920,Mapping!D:H,5,0)</f>
        <v>0</v>
      </c>
      <c r="G3920" t="s">
        <v>562</v>
      </c>
      <c r="H3920" t="s">
        <v>382</v>
      </c>
      <c r="I3920" t="s">
        <v>385</v>
      </c>
      <c r="J3920">
        <v>550000</v>
      </c>
      <c r="K3920" t="s">
        <v>666</v>
      </c>
      <c r="L3920">
        <v>555104</v>
      </c>
      <c r="M3920">
        <v>0</v>
      </c>
      <c r="N3920" t="s">
        <v>683</v>
      </c>
      <c r="O3920" t="s">
        <v>565</v>
      </c>
      <c r="P3920">
        <v>-34305.370000000003</v>
      </c>
      <c r="Q3920">
        <v>0</v>
      </c>
      <c r="R3920">
        <v>-32653.1</v>
      </c>
      <c r="S3920">
        <v>0</v>
      </c>
      <c r="T3920">
        <v>-66958.47</v>
      </c>
      <c r="U3920">
        <v>0</v>
      </c>
      <c r="V3920">
        <v>-34305.370000000003</v>
      </c>
      <c r="W3920">
        <v>0</v>
      </c>
      <c r="X3920">
        <v>-32653.1</v>
      </c>
      <c r="Y3920">
        <v>0</v>
      </c>
      <c r="Z3920">
        <v>-66958.47</v>
      </c>
      <c r="AA3920">
        <v>0</v>
      </c>
    </row>
    <row r="3921" spans="1:27" ht="15" customHeight="1" x14ac:dyDescent="0.25">
      <c r="A3921" s="37" t="str">
        <f t="shared" si="183"/>
        <v>LEMIDF6.1</v>
      </c>
      <c r="B3921" s="37">
        <f>VLOOKUP(L3921,Mapping!D:F,3,0)</f>
        <v>6.1</v>
      </c>
      <c r="C3921" s="37" t="str">
        <f>VLOOKUP(L3921,Mapping!D:G,4,0)</f>
        <v>Accrual</v>
      </c>
      <c r="D3921" s="38">
        <f t="shared" si="184"/>
        <v>-18.307528608000002</v>
      </c>
      <c r="E3921" s="38">
        <f t="shared" si="185"/>
        <v>-30.932124364</v>
      </c>
      <c r="F3921" s="37">
        <f>VLOOKUP(L3921,Mapping!D:H,5,0)</f>
        <v>0</v>
      </c>
      <c r="G3921" t="s">
        <v>562</v>
      </c>
      <c r="H3921" t="s">
        <v>382</v>
      </c>
      <c r="I3921" t="s">
        <v>385</v>
      </c>
      <c r="J3921">
        <v>550000</v>
      </c>
      <c r="K3921" t="s">
        <v>666</v>
      </c>
      <c r="L3921">
        <v>555157</v>
      </c>
      <c r="M3921">
        <v>0</v>
      </c>
      <c r="N3921" t="s">
        <v>684</v>
      </c>
      <c r="O3921" t="s">
        <v>565</v>
      </c>
      <c r="P3921">
        <v>-126245957.56</v>
      </c>
      <c r="Q3921">
        <v>0</v>
      </c>
      <c r="R3921">
        <v>-183075286.08000001</v>
      </c>
      <c r="S3921">
        <v>0</v>
      </c>
      <c r="T3921">
        <v>-309321243.63999999</v>
      </c>
      <c r="U3921">
        <v>0</v>
      </c>
      <c r="V3921">
        <v>-126245957.56</v>
      </c>
      <c r="W3921">
        <v>0</v>
      </c>
      <c r="X3921">
        <v>-183075286.08000001</v>
      </c>
      <c r="Y3921">
        <v>0</v>
      </c>
      <c r="Z3921">
        <v>-309321243.63999999</v>
      </c>
      <c r="AA3921">
        <v>0</v>
      </c>
    </row>
    <row r="3922" spans="1:27" ht="15" customHeight="1" x14ac:dyDescent="0.25">
      <c r="A3922" s="37" t="str">
        <f t="shared" si="183"/>
        <v>LEMIDF6.1</v>
      </c>
      <c r="B3922" s="37">
        <f>VLOOKUP(L3922,Mapping!D:F,3,0)</f>
        <v>6.1</v>
      </c>
      <c r="C3922" s="37" t="str">
        <f>VLOOKUP(L3922,Mapping!D:G,4,0)</f>
        <v>Accrual</v>
      </c>
      <c r="D3922" s="38">
        <f t="shared" si="184"/>
        <v>-9.3494310999999997E-2</v>
      </c>
      <c r="E3922" s="38">
        <f t="shared" si="185"/>
        <v>-9.3494310999999997E-2</v>
      </c>
      <c r="F3922" s="37">
        <f>VLOOKUP(L3922,Mapping!D:H,5,0)</f>
        <v>0</v>
      </c>
      <c r="G3922" t="s">
        <v>562</v>
      </c>
      <c r="H3922" t="s">
        <v>382</v>
      </c>
      <c r="I3922" t="s">
        <v>385</v>
      </c>
      <c r="J3922">
        <v>550000</v>
      </c>
      <c r="K3922" t="s">
        <v>666</v>
      </c>
      <c r="L3922">
        <v>555159</v>
      </c>
      <c r="M3922">
        <v>0</v>
      </c>
      <c r="N3922" t="s">
        <v>2813</v>
      </c>
      <c r="O3922" t="s">
        <v>565</v>
      </c>
      <c r="P3922">
        <v>0</v>
      </c>
      <c r="Q3922">
        <v>0</v>
      </c>
      <c r="R3922">
        <v>-934943.11</v>
      </c>
      <c r="S3922">
        <v>0</v>
      </c>
      <c r="T3922">
        <v>-934943.11</v>
      </c>
      <c r="U3922">
        <v>0</v>
      </c>
      <c r="V3922">
        <v>0</v>
      </c>
      <c r="W3922">
        <v>0</v>
      </c>
      <c r="X3922">
        <v>-934943.11</v>
      </c>
      <c r="Y3922">
        <v>0</v>
      </c>
      <c r="Z3922">
        <v>-934943.11</v>
      </c>
      <c r="AA3922">
        <v>0</v>
      </c>
    </row>
    <row r="3923" spans="1:27" ht="15" customHeight="1" x14ac:dyDescent="0.25">
      <c r="A3923" s="37" t="str">
        <f t="shared" si="183"/>
        <v>LEMIDFIgnore</v>
      </c>
      <c r="B3923" s="37" t="str">
        <f>VLOOKUP(L3923,Mapping!D:F,3,0)</f>
        <v>Ignore</v>
      </c>
      <c r="C3923" s="37" t="str">
        <f>VLOOKUP(L3923,Mapping!D:G,4,0)</f>
        <v>Mirror</v>
      </c>
      <c r="D3923" s="38">
        <f t="shared" si="184"/>
        <v>-6.2112016000000006E-2</v>
      </c>
      <c r="E3923" s="38">
        <f t="shared" si="185"/>
        <v>-8.1672312999999996E-2</v>
      </c>
      <c r="F3923" s="37">
        <f>VLOOKUP(L3923,Mapping!D:H,5,0)</f>
        <v>0</v>
      </c>
      <c r="G3923" t="s">
        <v>562</v>
      </c>
      <c r="H3923" t="s">
        <v>382</v>
      </c>
      <c r="I3923" t="s">
        <v>385</v>
      </c>
      <c r="J3923">
        <v>550000</v>
      </c>
      <c r="K3923" t="s">
        <v>666</v>
      </c>
      <c r="L3923">
        <v>555204</v>
      </c>
      <c r="M3923">
        <v>0</v>
      </c>
      <c r="N3923" t="s">
        <v>685</v>
      </c>
      <c r="O3923" t="s">
        <v>565</v>
      </c>
      <c r="P3923">
        <v>-195602.97</v>
      </c>
      <c r="Q3923">
        <v>0</v>
      </c>
      <c r="R3923">
        <v>-621120.16</v>
      </c>
      <c r="S3923">
        <v>0</v>
      </c>
      <c r="T3923">
        <v>-816723.13</v>
      </c>
      <c r="U3923">
        <v>0</v>
      </c>
      <c r="V3923">
        <v>-195602.97</v>
      </c>
      <c r="W3923">
        <v>0</v>
      </c>
      <c r="X3923">
        <v>-621120.16</v>
      </c>
      <c r="Y3923">
        <v>0</v>
      </c>
      <c r="Z3923">
        <v>-816723.13</v>
      </c>
      <c r="AA3923">
        <v>0</v>
      </c>
    </row>
    <row r="3924" spans="1:27" ht="15" customHeight="1" x14ac:dyDescent="0.25">
      <c r="A3924" s="37" t="str">
        <f t="shared" si="183"/>
        <v>LEMIDFIgnore</v>
      </c>
      <c r="B3924" s="37" t="str">
        <f>VLOOKUP(L3924,Mapping!D:F,3,0)</f>
        <v>Ignore</v>
      </c>
      <c r="C3924" s="37" t="str">
        <f>VLOOKUP(L3924,Mapping!D:G,4,0)</f>
        <v>Ignore</v>
      </c>
      <c r="D3924" s="38">
        <f t="shared" si="184"/>
        <v>-0.21186440699999998</v>
      </c>
      <c r="E3924" s="38">
        <f t="shared" si="185"/>
        <v>-0.54237288099999992</v>
      </c>
      <c r="F3924" s="37">
        <f>VLOOKUP(L3924,Mapping!D:H,5,0)</f>
        <v>0</v>
      </c>
      <c r="G3924" t="s">
        <v>562</v>
      </c>
      <c r="H3924" t="s">
        <v>382</v>
      </c>
      <c r="I3924" t="s">
        <v>385</v>
      </c>
      <c r="J3924">
        <v>550000</v>
      </c>
      <c r="K3924" t="s">
        <v>666</v>
      </c>
      <c r="L3924">
        <v>555274</v>
      </c>
      <c r="M3924">
        <v>0</v>
      </c>
      <c r="N3924" t="s">
        <v>713</v>
      </c>
      <c r="O3924" t="s">
        <v>565</v>
      </c>
      <c r="P3924">
        <v>-3305084.74</v>
      </c>
      <c r="Q3924">
        <v>0</v>
      </c>
      <c r="R3924">
        <v>-2118644.0699999998</v>
      </c>
      <c r="S3924">
        <v>0</v>
      </c>
      <c r="T3924">
        <v>-5423728.8099999996</v>
      </c>
      <c r="U3924">
        <v>0</v>
      </c>
      <c r="V3924">
        <v>-3305084.74</v>
      </c>
      <c r="W3924">
        <v>0</v>
      </c>
      <c r="X3924">
        <v>-2118644.0699999998</v>
      </c>
      <c r="Y3924">
        <v>0</v>
      </c>
      <c r="Z3924">
        <v>-5423728.8099999996</v>
      </c>
      <c r="AA3924">
        <v>0</v>
      </c>
    </row>
    <row r="3925" spans="1:27" ht="15" customHeight="1" x14ac:dyDescent="0.25">
      <c r="A3925" s="37" t="str">
        <f t="shared" si="183"/>
        <v>LEMIDFIgnore</v>
      </c>
      <c r="B3925" s="37" t="str">
        <f>VLOOKUP(L3925,Mapping!D:F,3,0)</f>
        <v>Ignore</v>
      </c>
      <c r="C3925" s="37" t="str">
        <f>VLOOKUP(L3925,Mapping!D:G,4,0)</f>
        <v>Ignore</v>
      </c>
      <c r="D3925" s="38">
        <f t="shared" si="184"/>
        <v>-1.9067797000000001E-2</v>
      </c>
      <c r="E3925" s="38">
        <f t="shared" si="185"/>
        <v>-4.8813558999999999E-2</v>
      </c>
      <c r="F3925" s="37">
        <f>VLOOKUP(L3925,Mapping!D:H,5,0)</f>
        <v>0</v>
      </c>
      <c r="G3925" t="s">
        <v>562</v>
      </c>
      <c r="H3925" t="s">
        <v>382</v>
      </c>
      <c r="I3925" t="s">
        <v>385</v>
      </c>
      <c r="J3925">
        <v>550000</v>
      </c>
      <c r="K3925" t="s">
        <v>666</v>
      </c>
      <c r="L3925">
        <v>555276</v>
      </c>
      <c r="M3925">
        <v>0</v>
      </c>
      <c r="N3925" t="s">
        <v>866</v>
      </c>
      <c r="O3925" t="s">
        <v>565</v>
      </c>
      <c r="P3925">
        <v>-297457.62</v>
      </c>
      <c r="Q3925">
        <v>0</v>
      </c>
      <c r="R3925">
        <v>-190677.97</v>
      </c>
      <c r="S3925">
        <v>0</v>
      </c>
      <c r="T3925">
        <v>-488135.59</v>
      </c>
      <c r="U3925">
        <v>0</v>
      </c>
      <c r="V3925">
        <v>-297457.62</v>
      </c>
      <c r="W3925">
        <v>0</v>
      </c>
      <c r="X3925">
        <v>-190677.97</v>
      </c>
      <c r="Y3925">
        <v>0</v>
      </c>
      <c r="Z3925">
        <v>-488135.59</v>
      </c>
      <c r="AA3925">
        <v>0</v>
      </c>
    </row>
    <row r="3926" spans="1:27" ht="15" customHeight="1" x14ac:dyDescent="0.25">
      <c r="A3926" s="37" t="str">
        <f t="shared" si="183"/>
        <v>LEMIDFIgnore</v>
      </c>
      <c r="B3926" s="37" t="str">
        <f>VLOOKUP(L3926,Mapping!D:F,3,0)</f>
        <v>Ignore</v>
      </c>
      <c r="C3926" s="37" t="str">
        <f>VLOOKUP(L3926,Mapping!D:G,4,0)</f>
        <v>Ignore</v>
      </c>
      <c r="D3926" s="38">
        <f t="shared" si="184"/>
        <v>-1.9067797000000001E-2</v>
      </c>
      <c r="E3926" s="38">
        <f t="shared" si="185"/>
        <v>-4.8813558999999999E-2</v>
      </c>
      <c r="F3926" s="37">
        <f>VLOOKUP(L3926,Mapping!D:H,5,0)</f>
        <v>0</v>
      </c>
      <c r="G3926" t="s">
        <v>562</v>
      </c>
      <c r="H3926" t="s">
        <v>382</v>
      </c>
      <c r="I3926" t="s">
        <v>385</v>
      </c>
      <c r="J3926">
        <v>550000</v>
      </c>
      <c r="K3926" t="s">
        <v>666</v>
      </c>
      <c r="L3926">
        <v>555277</v>
      </c>
      <c r="M3926">
        <v>0</v>
      </c>
      <c r="N3926" t="s">
        <v>867</v>
      </c>
      <c r="O3926" t="s">
        <v>565</v>
      </c>
      <c r="P3926">
        <v>-297457.62</v>
      </c>
      <c r="Q3926">
        <v>0</v>
      </c>
      <c r="R3926">
        <v>-190677.97</v>
      </c>
      <c r="S3926">
        <v>0</v>
      </c>
      <c r="T3926">
        <v>-488135.59</v>
      </c>
      <c r="U3926">
        <v>0</v>
      </c>
      <c r="V3926">
        <v>-297457.62</v>
      </c>
      <c r="W3926">
        <v>0</v>
      </c>
      <c r="X3926">
        <v>-190677.97</v>
      </c>
      <c r="Y3926">
        <v>0</v>
      </c>
      <c r="Z3926">
        <v>-488135.59</v>
      </c>
      <c r="AA3926">
        <v>0</v>
      </c>
    </row>
    <row r="3927" spans="1:27" ht="15" customHeight="1" x14ac:dyDescent="0.25">
      <c r="A3927" s="37" t="str">
        <f t="shared" si="183"/>
        <v>LEMIDFIgnore</v>
      </c>
      <c r="B3927" s="37" t="str">
        <f>VLOOKUP(L3927,Mapping!D:F,3,0)</f>
        <v>Ignore</v>
      </c>
      <c r="C3927" s="37" t="str">
        <f>VLOOKUP(L3927,Mapping!D:G,4,0)</f>
        <v>Ignore</v>
      </c>
      <c r="D3927" s="38">
        <f t="shared" si="184"/>
        <v>0.25000000099999997</v>
      </c>
      <c r="E3927" s="38">
        <f t="shared" si="185"/>
        <v>0.63999999900000004</v>
      </c>
      <c r="F3927" s="37">
        <f>VLOOKUP(L3927,Mapping!D:H,5,0)</f>
        <v>0</v>
      </c>
      <c r="G3927" t="s">
        <v>562</v>
      </c>
      <c r="H3927" t="s">
        <v>382</v>
      </c>
      <c r="I3927" t="s">
        <v>385</v>
      </c>
      <c r="J3927">
        <v>550000</v>
      </c>
      <c r="K3927" t="s">
        <v>666</v>
      </c>
      <c r="L3927">
        <v>555280</v>
      </c>
      <c r="M3927">
        <v>0</v>
      </c>
      <c r="N3927" t="s">
        <v>868</v>
      </c>
      <c r="O3927" t="s">
        <v>565</v>
      </c>
      <c r="P3927">
        <v>0</v>
      </c>
      <c r="Q3927">
        <v>3899999.98</v>
      </c>
      <c r="R3927">
        <v>0</v>
      </c>
      <c r="S3927">
        <v>2500000.0099999998</v>
      </c>
      <c r="T3927">
        <v>0</v>
      </c>
      <c r="U3927">
        <v>6399999.9900000002</v>
      </c>
      <c r="V3927">
        <v>0</v>
      </c>
      <c r="W3927">
        <v>3899999.98</v>
      </c>
      <c r="X3927">
        <v>0</v>
      </c>
      <c r="Y3927">
        <v>2500000.0099999998</v>
      </c>
      <c r="Z3927">
        <v>0</v>
      </c>
      <c r="AA3927">
        <v>6399999.9900000002</v>
      </c>
    </row>
    <row r="3928" spans="1:27" ht="15" customHeight="1" x14ac:dyDescent="0.25">
      <c r="A3928" s="37" t="str">
        <f t="shared" si="183"/>
        <v>LEMIDF6.1a</v>
      </c>
      <c r="B3928" s="37" t="str">
        <f>VLOOKUP(L3928,Mapping!D:F,3,0)</f>
        <v>6.1a</v>
      </c>
      <c r="C3928" s="37" t="str">
        <f>VLOOKUP(L3928,Mapping!D:G,4,0)</f>
        <v>Accrual</v>
      </c>
      <c r="D3928" s="38">
        <f t="shared" si="184"/>
        <v>-0.43649074500000001</v>
      </c>
      <c r="E3928" s="38">
        <f t="shared" si="185"/>
        <v>-0.88296547300000006</v>
      </c>
      <c r="F3928" s="37">
        <f>VLOOKUP(L3928,Mapping!D:H,5,0)</f>
        <v>0</v>
      </c>
      <c r="G3928" t="s">
        <v>562</v>
      </c>
      <c r="H3928" t="s">
        <v>382</v>
      </c>
      <c r="I3928" t="s">
        <v>385</v>
      </c>
      <c r="J3928">
        <v>550000</v>
      </c>
      <c r="K3928" t="s">
        <v>666</v>
      </c>
      <c r="L3928">
        <v>555597</v>
      </c>
      <c r="M3928">
        <v>0</v>
      </c>
      <c r="N3928" t="s">
        <v>686</v>
      </c>
      <c r="O3928" t="s">
        <v>565</v>
      </c>
      <c r="P3928">
        <v>-4464747.28</v>
      </c>
      <c r="Q3928">
        <v>0</v>
      </c>
      <c r="R3928">
        <v>-4364907.45</v>
      </c>
      <c r="S3928">
        <v>0</v>
      </c>
      <c r="T3928">
        <v>-8829654.7300000004</v>
      </c>
      <c r="U3928">
        <v>0</v>
      </c>
      <c r="V3928">
        <v>-4464747.28</v>
      </c>
      <c r="W3928">
        <v>0</v>
      </c>
      <c r="X3928">
        <v>-4364907.45</v>
      </c>
      <c r="Y3928">
        <v>0</v>
      </c>
      <c r="Z3928">
        <v>-8829654.7300000004</v>
      </c>
      <c r="AA3928">
        <v>0</v>
      </c>
    </row>
    <row r="3929" spans="1:27" ht="15" customHeight="1" x14ac:dyDescent="0.25">
      <c r="A3929" s="37" t="str">
        <f t="shared" si="183"/>
        <v>LEMIDF6.1a</v>
      </c>
      <c r="B3929" s="37" t="str">
        <f>VLOOKUP(L3929,Mapping!D:F,3,0)</f>
        <v>6.1a</v>
      </c>
      <c r="C3929" s="37" t="str">
        <f>VLOOKUP(L3929,Mapping!D:G,4,0)</f>
        <v>Accrual</v>
      </c>
      <c r="D3929" s="38">
        <f t="shared" si="184"/>
        <v>-0.43649074500000001</v>
      </c>
      <c r="E3929" s="38">
        <f t="shared" si="185"/>
        <v>-0.88296547300000006</v>
      </c>
      <c r="F3929" s="37">
        <f>VLOOKUP(L3929,Mapping!D:H,5,0)</f>
        <v>0</v>
      </c>
      <c r="G3929" t="s">
        <v>562</v>
      </c>
      <c r="H3929" t="s">
        <v>382</v>
      </c>
      <c r="I3929" t="s">
        <v>385</v>
      </c>
      <c r="J3929">
        <v>550000</v>
      </c>
      <c r="K3929" t="s">
        <v>666</v>
      </c>
      <c r="L3929">
        <v>555598</v>
      </c>
      <c r="M3929">
        <v>0</v>
      </c>
      <c r="N3929" t="s">
        <v>687</v>
      </c>
      <c r="O3929" t="s">
        <v>565</v>
      </c>
      <c r="P3929">
        <v>-4464747.28</v>
      </c>
      <c r="Q3929">
        <v>0</v>
      </c>
      <c r="R3929">
        <v>-4364907.45</v>
      </c>
      <c r="S3929">
        <v>0</v>
      </c>
      <c r="T3929">
        <v>-8829654.7300000004</v>
      </c>
      <c r="U3929">
        <v>0</v>
      </c>
      <c r="V3929">
        <v>-4464747.28</v>
      </c>
      <c r="W3929">
        <v>0</v>
      </c>
      <c r="X3929">
        <v>-4364907.45</v>
      </c>
      <c r="Y3929">
        <v>0</v>
      </c>
      <c r="Z3929">
        <v>-8829654.7300000004</v>
      </c>
      <c r="AA3929">
        <v>0</v>
      </c>
    </row>
    <row r="3930" spans="1:27" ht="15" customHeight="1" x14ac:dyDescent="0.25">
      <c r="A3930" s="37" t="str">
        <f t="shared" si="183"/>
        <v>LEMIDF6.1a</v>
      </c>
      <c r="B3930" s="37" t="str">
        <f>VLOOKUP(L3930,Mapping!D:F,3,0)</f>
        <v>6.1a</v>
      </c>
      <c r="C3930" s="37" t="str">
        <f>VLOOKUP(L3930,Mapping!D:G,4,0)</f>
        <v>Accrual</v>
      </c>
      <c r="D3930" s="38">
        <f t="shared" si="184"/>
        <v>1.3747569999999999E-3</v>
      </c>
      <c r="E3930" s="38">
        <f t="shared" si="185"/>
        <v>2.7356160000000002E-3</v>
      </c>
      <c r="F3930" s="37">
        <f>VLOOKUP(L3930,Mapping!D:H,5,0)</f>
        <v>0</v>
      </c>
      <c r="G3930" t="s">
        <v>562</v>
      </c>
      <c r="H3930" t="s">
        <v>382</v>
      </c>
      <c r="I3930" t="s">
        <v>385</v>
      </c>
      <c r="J3930">
        <v>550000</v>
      </c>
      <c r="K3930" t="s">
        <v>666</v>
      </c>
      <c r="L3930">
        <v>555599</v>
      </c>
      <c r="M3930">
        <v>0</v>
      </c>
      <c r="N3930" t="s">
        <v>688</v>
      </c>
      <c r="O3930" t="s">
        <v>565</v>
      </c>
      <c r="P3930">
        <v>0</v>
      </c>
      <c r="Q3930">
        <v>13608.59</v>
      </c>
      <c r="R3930">
        <v>0</v>
      </c>
      <c r="S3930">
        <v>13747.57</v>
      </c>
      <c r="T3930">
        <v>0</v>
      </c>
      <c r="U3930">
        <v>27356.16</v>
      </c>
      <c r="V3930">
        <v>0</v>
      </c>
      <c r="W3930">
        <v>13608.59</v>
      </c>
      <c r="X3930">
        <v>0</v>
      </c>
      <c r="Y3930">
        <v>13747.57</v>
      </c>
      <c r="Z3930">
        <v>0</v>
      </c>
      <c r="AA3930">
        <v>27356.16</v>
      </c>
    </row>
    <row r="3931" spans="1:27" ht="15" customHeight="1" x14ac:dyDescent="0.25">
      <c r="A3931" s="37" t="str">
        <f t="shared" si="183"/>
        <v>LEMIDF6.1a</v>
      </c>
      <c r="B3931" s="37" t="str">
        <f>VLOOKUP(L3931,Mapping!D:F,3,0)</f>
        <v>6.1a</v>
      </c>
      <c r="C3931" s="37" t="str">
        <f>VLOOKUP(L3931,Mapping!D:G,4,0)</f>
        <v>Accrual</v>
      </c>
      <c r="D3931" s="38">
        <f t="shared" si="184"/>
        <v>1.3747569999999999E-3</v>
      </c>
      <c r="E3931" s="38">
        <f t="shared" si="185"/>
        <v>2.7356160000000002E-3</v>
      </c>
      <c r="F3931" s="37">
        <f>VLOOKUP(L3931,Mapping!D:H,5,0)</f>
        <v>0</v>
      </c>
      <c r="G3931" t="s">
        <v>562</v>
      </c>
      <c r="H3931" t="s">
        <v>382</v>
      </c>
      <c r="I3931" t="s">
        <v>385</v>
      </c>
      <c r="J3931">
        <v>550000</v>
      </c>
      <c r="K3931" t="s">
        <v>666</v>
      </c>
      <c r="L3931">
        <v>555600</v>
      </c>
      <c r="M3931">
        <v>0</v>
      </c>
      <c r="N3931" t="s">
        <v>689</v>
      </c>
      <c r="O3931" t="s">
        <v>565</v>
      </c>
      <c r="P3931">
        <v>0</v>
      </c>
      <c r="Q3931">
        <v>13608.59</v>
      </c>
      <c r="R3931">
        <v>0</v>
      </c>
      <c r="S3931">
        <v>13747.57</v>
      </c>
      <c r="T3931">
        <v>0</v>
      </c>
      <c r="U3931">
        <v>27356.16</v>
      </c>
      <c r="V3931">
        <v>0</v>
      </c>
      <c r="W3931">
        <v>13608.59</v>
      </c>
      <c r="X3931">
        <v>0</v>
      </c>
      <c r="Y3931">
        <v>13747.57</v>
      </c>
      <c r="Z3931">
        <v>0</v>
      </c>
      <c r="AA3931">
        <v>27356.16</v>
      </c>
    </row>
    <row r="3932" spans="1:27" ht="15" customHeight="1" x14ac:dyDescent="0.25">
      <c r="A3932" s="37" t="str">
        <f t="shared" si="183"/>
        <v>LEMIDFIgnore</v>
      </c>
      <c r="B3932" s="37" t="str">
        <f>VLOOKUP(L3932,Mapping!D:F,3,0)</f>
        <v>Ignore</v>
      </c>
      <c r="C3932" s="37" t="str">
        <f>VLOOKUP(L3932,Mapping!D:G,4,0)</f>
        <v>Mirror</v>
      </c>
      <c r="D3932" s="38">
        <f t="shared" si="184"/>
        <v>0</v>
      </c>
      <c r="E3932" s="38">
        <f t="shared" si="185"/>
        <v>-6.3916000000000005E-4</v>
      </c>
      <c r="F3932" s="37">
        <f>VLOOKUP(L3932,Mapping!D:H,5,0)</f>
        <v>0</v>
      </c>
      <c r="G3932" t="s">
        <v>562</v>
      </c>
      <c r="H3932" t="s">
        <v>382</v>
      </c>
      <c r="I3932" t="s">
        <v>385</v>
      </c>
      <c r="J3932">
        <v>550000</v>
      </c>
      <c r="K3932" t="s">
        <v>666</v>
      </c>
      <c r="L3932">
        <v>556421</v>
      </c>
      <c r="M3932">
        <v>0</v>
      </c>
      <c r="N3932" t="s">
        <v>690</v>
      </c>
      <c r="O3932" t="s">
        <v>565</v>
      </c>
      <c r="P3932">
        <v>-6391.6</v>
      </c>
      <c r="Q3932">
        <v>0</v>
      </c>
      <c r="R3932">
        <v>0</v>
      </c>
      <c r="S3932">
        <v>0</v>
      </c>
      <c r="T3932">
        <v>-6391.6</v>
      </c>
      <c r="U3932">
        <v>0</v>
      </c>
      <c r="V3932">
        <v>-6391.6</v>
      </c>
      <c r="W3932">
        <v>0</v>
      </c>
      <c r="X3932">
        <v>0</v>
      </c>
      <c r="Y3932">
        <v>0</v>
      </c>
      <c r="Z3932">
        <v>-6391.6</v>
      </c>
      <c r="AA3932">
        <v>0</v>
      </c>
    </row>
    <row r="3933" spans="1:27" ht="15" customHeight="1" x14ac:dyDescent="0.25">
      <c r="A3933" s="37" t="str">
        <f t="shared" si="183"/>
        <v>LEMIDF6.2</v>
      </c>
      <c r="B3933" s="37">
        <f>VLOOKUP(L3933,Mapping!D:F,3,0)</f>
        <v>6.2</v>
      </c>
      <c r="C3933" s="37" t="str">
        <f>VLOOKUP(L3933,Mapping!D:G,4,0)</f>
        <v>Accrual</v>
      </c>
      <c r="D3933" s="38">
        <f t="shared" si="184"/>
        <v>-4.8499474789999999</v>
      </c>
      <c r="E3933" s="38">
        <f t="shared" si="185"/>
        <v>-9.8108151580000005</v>
      </c>
      <c r="F3933" s="37">
        <f>VLOOKUP(L3933,Mapping!D:H,5,0)</f>
        <v>0</v>
      </c>
      <c r="G3933" t="s">
        <v>562</v>
      </c>
      <c r="H3933" t="s">
        <v>382</v>
      </c>
      <c r="I3933" t="s">
        <v>385</v>
      </c>
      <c r="J3933">
        <v>555100</v>
      </c>
      <c r="K3933" t="s">
        <v>691</v>
      </c>
      <c r="L3933">
        <v>555100</v>
      </c>
      <c r="M3933">
        <v>0</v>
      </c>
      <c r="N3933" t="s">
        <v>692</v>
      </c>
      <c r="O3933" t="s">
        <v>565</v>
      </c>
      <c r="P3933">
        <v>-49608676.789999999</v>
      </c>
      <c r="Q3933">
        <v>0</v>
      </c>
      <c r="R3933">
        <v>-48499474.789999999</v>
      </c>
      <c r="S3933">
        <v>0</v>
      </c>
      <c r="T3933">
        <v>-98108151.579999998</v>
      </c>
      <c r="U3933">
        <v>0</v>
      </c>
      <c r="V3933">
        <v>-49608676.789999999</v>
      </c>
      <c r="W3933">
        <v>0</v>
      </c>
      <c r="X3933">
        <v>-48499474.789999999</v>
      </c>
      <c r="Y3933">
        <v>0</v>
      </c>
      <c r="Z3933">
        <v>-98108151.579999998</v>
      </c>
      <c r="AA3933">
        <v>0</v>
      </c>
    </row>
    <row r="3934" spans="1:27" ht="15" customHeight="1" x14ac:dyDescent="0.25">
      <c r="A3934" s="37" t="str">
        <f t="shared" si="183"/>
        <v>LEMIDF6.2</v>
      </c>
      <c r="B3934" s="37">
        <f>VLOOKUP(L3934,Mapping!D:F,3,0)</f>
        <v>6.2</v>
      </c>
      <c r="C3934" s="37" t="str">
        <f>VLOOKUP(L3934,Mapping!D:G,4,0)</f>
        <v>Accrual</v>
      </c>
      <c r="D3934" s="38">
        <f t="shared" si="184"/>
        <v>1.5275016000000001E-2</v>
      </c>
      <c r="E3934" s="38">
        <f t="shared" si="185"/>
        <v>3.0395515000000001E-2</v>
      </c>
      <c r="F3934" s="37">
        <f>VLOOKUP(L3934,Mapping!D:H,5,0)</f>
        <v>0</v>
      </c>
      <c r="G3934" t="s">
        <v>562</v>
      </c>
      <c r="H3934" t="s">
        <v>382</v>
      </c>
      <c r="I3934" t="s">
        <v>385</v>
      </c>
      <c r="J3934">
        <v>555100</v>
      </c>
      <c r="K3934" t="s">
        <v>691</v>
      </c>
      <c r="L3934">
        <v>555329</v>
      </c>
      <c r="M3934">
        <v>0</v>
      </c>
      <c r="N3934" t="s">
        <v>693</v>
      </c>
      <c r="O3934" t="s">
        <v>565</v>
      </c>
      <c r="P3934">
        <v>0</v>
      </c>
      <c r="Q3934">
        <v>151204.99</v>
      </c>
      <c r="R3934">
        <v>0</v>
      </c>
      <c r="S3934">
        <v>152750.16</v>
      </c>
      <c r="T3934">
        <v>0</v>
      </c>
      <c r="U3934">
        <v>303955.15000000002</v>
      </c>
      <c r="V3934">
        <v>0</v>
      </c>
      <c r="W3934">
        <v>151204.99</v>
      </c>
      <c r="X3934">
        <v>0</v>
      </c>
      <c r="Y3934">
        <v>152750.16</v>
      </c>
      <c r="Z3934">
        <v>0</v>
      </c>
      <c r="AA3934">
        <v>303955.15000000002</v>
      </c>
    </row>
    <row r="3935" spans="1:27" ht="15" customHeight="1" x14ac:dyDescent="0.25">
      <c r="A3935" s="37" t="str">
        <f t="shared" si="183"/>
        <v>LEMUCFIgnore</v>
      </c>
      <c r="B3935" s="37" t="str">
        <f>VLOOKUP(L3935,Mapping!D:F,3,0)</f>
        <v>Ignore</v>
      </c>
      <c r="C3935" s="37" t="str">
        <f>VLOOKUP(L3935,Mapping!D:G,4,0)</f>
        <v>Ignore</v>
      </c>
      <c r="D3935" s="38">
        <f t="shared" si="184"/>
        <v>-146.23954011500001</v>
      </c>
      <c r="E3935" s="38">
        <f t="shared" si="185"/>
        <v>-1167.530837836</v>
      </c>
      <c r="F3935" s="37" t="str">
        <f>VLOOKUP(L3935,Mapping!D:H,5,0)</f>
        <v>AUM</v>
      </c>
      <c r="G3935" t="s">
        <v>562</v>
      </c>
      <c r="H3935" t="s">
        <v>1638</v>
      </c>
      <c r="I3935" t="s">
        <v>1639</v>
      </c>
      <c r="J3935">
        <v>101000</v>
      </c>
      <c r="K3935" t="s">
        <v>720</v>
      </c>
      <c r="L3935">
        <v>101100</v>
      </c>
      <c r="M3935">
        <v>0</v>
      </c>
      <c r="N3935" t="s">
        <v>721</v>
      </c>
      <c r="O3935" t="s">
        <v>565</v>
      </c>
      <c r="P3935">
        <v>-10212912977.209999</v>
      </c>
      <c r="Q3935">
        <v>0</v>
      </c>
      <c r="R3935">
        <v>-1462395401.1500001</v>
      </c>
      <c r="S3935">
        <v>0</v>
      </c>
      <c r="T3935">
        <v>-11675308378.360001</v>
      </c>
      <c r="U3935">
        <v>0</v>
      </c>
      <c r="V3935">
        <v>-10212912977.209999</v>
      </c>
      <c r="W3935">
        <v>0</v>
      </c>
      <c r="X3935">
        <v>-1462395401.1500001</v>
      </c>
      <c r="Y3935">
        <v>0</v>
      </c>
      <c r="Z3935">
        <v>-11675308378.360001</v>
      </c>
      <c r="AA3935">
        <v>0</v>
      </c>
    </row>
    <row r="3936" spans="1:27" ht="15" customHeight="1" x14ac:dyDescent="0.25">
      <c r="A3936" s="37" t="str">
        <f t="shared" si="183"/>
        <v>LEMUCFIgnore</v>
      </c>
      <c r="B3936" s="37" t="str">
        <f>VLOOKUP(L3936,Mapping!D:F,3,0)</f>
        <v>Ignore</v>
      </c>
      <c r="C3936" s="37" t="str">
        <f>VLOOKUP(L3936,Mapping!D:G,4,0)</f>
        <v>Ignore</v>
      </c>
      <c r="D3936" s="38">
        <f t="shared" si="184"/>
        <v>0</v>
      </c>
      <c r="E3936" s="38">
        <f t="shared" si="185"/>
        <v>-0.38949996000000003</v>
      </c>
      <c r="F3936" s="37" t="str">
        <f>VLOOKUP(L3936,Mapping!D:H,5,0)</f>
        <v>AUM</v>
      </c>
      <c r="G3936" t="s">
        <v>562</v>
      </c>
      <c r="H3936" t="s">
        <v>1638</v>
      </c>
      <c r="I3936" t="s">
        <v>1639</v>
      </c>
      <c r="J3936">
        <v>110000</v>
      </c>
      <c r="K3936" t="s">
        <v>570</v>
      </c>
      <c r="L3936">
        <v>110116</v>
      </c>
      <c r="M3936">
        <v>0</v>
      </c>
      <c r="N3936" t="s">
        <v>573</v>
      </c>
      <c r="O3936" t="s">
        <v>565</v>
      </c>
      <c r="P3936">
        <v>-3894999.6</v>
      </c>
      <c r="Q3936">
        <v>0</v>
      </c>
      <c r="R3936">
        <v>0</v>
      </c>
      <c r="S3936">
        <v>0</v>
      </c>
      <c r="T3936">
        <v>-3894999.6</v>
      </c>
      <c r="U3936">
        <v>0</v>
      </c>
      <c r="V3936">
        <v>-3894999.6</v>
      </c>
      <c r="W3936">
        <v>0</v>
      </c>
      <c r="X3936">
        <v>0</v>
      </c>
      <c r="Y3936">
        <v>0</v>
      </c>
      <c r="Z3936">
        <v>-3894999.6</v>
      </c>
      <c r="AA3936">
        <v>0</v>
      </c>
    </row>
    <row r="3937" spans="1:27" ht="15" customHeight="1" x14ac:dyDescent="0.25">
      <c r="A3937" s="37" t="str">
        <f t="shared" si="183"/>
        <v>LEMUCFIgnore</v>
      </c>
      <c r="B3937" s="37" t="str">
        <f>VLOOKUP(L3937,Mapping!D:F,3,0)</f>
        <v>Ignore</v>
      </c>
      <c r="C3937" s="37" t="str">
        <f>VLOOKUP(L3937,Mapping!D:G,4,0)</f>
        <v>Ignore</v>
      </c>
      <c r="D3937" s="38">
        <f t="shared" si="184"/>
        <v>0</v>
      </c>
      <c r="E3937" s="38">
        <f t="shared" si="185"/>
        <v>-5.1643971000000004E-2</v>
      </c>
      <c r="F3937" s="37" t="str">
        <f>VLOOKUP(L3937,Mapping!D:H,5,0)</f>
        <v>AUM</v>
      </c>
      <c r="G3937" t="s">
        <v>562</v>
      </c>
      <c r="H3937" t="s">
        <v>1638</v>
      </c>
      <c r="I3937" t="s">
        <v>1639</v>
      </c>
      <c r="J3937">
        <v>110000</v>
      </c>
      <c r="K3937" t="s">
        <v>570</v>
      </c>
      <c r="L3937">
        <v>110125</v>
      </c>
      <c r="M3937">
        <v>0</v>
      </c>
      <c r="N3937" t="s">
        <v>1315</v>
      </c>
      <c r="O3937" t="s">
        <v>565</v>
      </c>
      <c r="P3937">
        <v>-516439.71</v>
      </c>
      <c r="Q3937">
        <v>0</v>
      </c>
      <c r="R3937">
        <v>0</v>
      </c>
      <c r="S3937">
        <v>0</v>
      </c>
      <c r="T3937">
        <v>-516439.71</v>
      </c>
      <c r="U3937">
        <v>0</v>
      </c>
      <c r="V3937">
        <v>-516439.71</v>
      </c>
      <c r="W3937">
        <v>0</v>
      </c>
      <c r="X3937">
        <v>0</v>
      </c>
      <c r="Y3937">
        <v>0</v>
      </c>
      <c r="Z3937">
        <v>-516439.71</v>
      </c>
      <c r="AA3937">
        <v>0</v>
      </c>
    </row>
    <row r="3938" spans="1:27" ht="15" customHeight="1" x14ac:dyDescent="0.25">
      <c r="A3938" s="37" t="str">
        <f t="shared" si="183"/>
        <v>LEMUCFIgnore</v>
      </c>
      <c r="B3938" s="37" t="str">
        <f>VLOOKUP(L3938,Mapping!D:F,3,0)</f>
        <v>Ignore</v>
      </c>
      <c r="C3938" s="37" t="str">
        <f>VLOOKUP(L3938,Mapping!D:G,4,0)</f>
        <v>Ignore</v>
      </c>
      <c r="D3938" s="38">
        <f t="shared" si="184"/>
        <v>-39.302216204000004</v>
      </c>
      <c r="E3938" s="38">
        <f t="shared" si="185"/>
        <v>-59.364786194000004</v>
      </c>
      <c r="F3938" s="37" t="str">
        <f>VLOOKUP(L3938,Mapping!D:H,5,0)</f>
        <v>AUM</v>
      </c>
      <c r="G3938" t="s">
        <v>562</v>
      </c>
      <c r="H3938" t="s">
        <v>1638</v>
      </c>
      <c r="I3938" t="s">
        <v>1639</v>
      </c>
      <c r="J3938">
        <v>110000</v>
      </c>
      <c r="K3938" t="s">
        <v>570</v>
      </c>
      <c r="L3938">
        <v>110247</v>
      </c>
      <c r="M3938">
        <v>0</v>
      </c>
      <c r="N3938" t="s">
        <v>574</v>
      </c>
      <c r="O3938" t="s">
        <v>565</v>
      </c>
      <c r="P3938">
        <v>-200625699.90000001</v>
      </c>
      <c r="Q3938">
        <v>0</v>
      </c>
      <c r="R3938">
        <v>-393022162.04000002</v>
      </c>
      <c r="S3938">
        <v>0</v>
      </c>
      <c r="T3938">
        <v>-593647861.94000006</v>
      </c>
      <c r="U3938">
        <v>0</v>
      </c>
      <c r="V3938">
        <v>-200625699.90000001</v>
      </c>
      <c r="W3938">
        <v>0</v>
      </c>
      <c r="X3938">
        <v>-393022162.04000002</v>
      </c>
      <c r="Y3938">
        <v>0</v>
      </c>
      <c r="Z3938">
        <v>-593647861.94000006</v>
      </c>
      <c r="AA3938">
        <v>0</v>
      </c>
    </row>
    <row r="3939" spans="1:27" ht="15" customHeight="1" x14ac:dyDescent="0.25">
      <c r="A3939" s="37" t="str">
        <f t="shared" si="183"/>
        <v>LEMUCFIgnore</v>
      </c>
      <c r="B3939" s="37" t="str">
        <f>VLOOKUP(L3939,Mapping!D:F,3,0)</f>
        <v>Ignore</v>
      </c>
      <c r="C3939" s="37" t="str">
        <f>VLOOKUP(L3939,Mapping!D:G,4,0)</f>
        <v>Ignore</v>
      </c>
      <c r="D3939" s="38">
        <f t="shared" si="184"/>
        <v>0.19327707499999999</v>
      </c>
      <c r="E3939" s="38">
        <f t="shared" si="185"/>
        <v>-0.28250835000000002</v>
      </c>
      <c r="F3939" s="37" t="str">
        <f>VLOOKUP(L3939,Mapping!D:H,5,0)</f>
        <v>AUM</v>
      </c>
      <c r="G3939" t="s">
        <v>562</v>
      </c>
      <c r="H3939" t="s">
        <v>1638</v>
      </c>
      <c r="I3939" t="s">
        <v>1639</v>
      </c>
      <c r="J3939">
        <v>132000</v>
      </c>
      <c r="K3939" t="s">
        <v>575</v>
      </c>
      <c r="L3939">
        <v>132100</v>
      </c>
      <c r="M3939">
        <v>0</v>
      </c>
      <c r="N3939" t="s">
        <v>723</v>
      </c>
      <c r="O3939" t="s">
        <v>565</v>
      </c>
      <c r="P3939">
        <v>-4757854.25</v>
      </c>
      <c r="Q3939">
        <v>0</v>
      </c>
      <c r="R3939">
        <v>0</v>
      </c>
      <c r="S3939">
        <v>1932770.75</v>
      </c>
      <c r="T3939">
        <v>-2825083.5</v>
      </c>
      <c r="U3939">
        <v>0</v>
      </c>
      <c r="V3939">
        <v>-4757854.25</v>
      </c>
      <c r="W3939">
        <v>0</v>
      </c>
      <c r="X3939">
        <v>0</v>
      </c>
      <c r="Y3939">
        <v>1932770.75</v>
      </c>
      <c r="Z3939">
        <v>-2825083.5</v>
      </c>
      <c r="AA3939">
        <v>0</v>
      </c>
    </row>
    <row r="3940" spans="1:27" ht="15" customHeight="1" x14ac:dyDescent="0.25">
      <c r="A3940" s="37" t="str">
        <f t="shared" si="183"/>
        <v>LEMUCFIgnore</v>
      </c>
      <c r="B3940" s="37" t="str">
        <f>VLOOKUP(L3940,Mapping!D:F,3,0)</f>
        <v>Ignore</v>
      </c>
      <c r="C3940" s="37" t="str">
        <f>VLOOKUP(L3940,Mapping!D:G,4,0)</f>
        <v>Ignore</v>
      </c>
      <c r="D3940" s="38">
        <f t="shared" si="184"/>
        <v>-0.80718013899999996</v>
      </c>
      <c r="E3940" s="38">
        <f t="shared" si="185"/>
        <v>-0.65403669000000009</v>
      </c>
      <c r="F3940" s="37" t="str">
        <f>VLOOKUP(L3940,Mapping!D:H,5,0)</f>
        <v>AUM</v>
      </c>
      <c r="G3940" t="s">
        <v>562</v>
      </c>
      <c r="H3940" t="s">
        <v>1638</v>
      </c>
      <c r="I3940" t="s">
        <v>1639</v>
      </c>
      <c r="J3940">
        <v>132000</v>
      </c>
      <c r="K3940" t="s">
        <v>575</v>
      </c>
      <c r="L3940">
        <v>132121</v>
      </c>
      <c r="M3940">
        <v>0</v>
      </c>
      <c r="N3940" t="s">
        <v>576</v>
      </c>
      <c r="O3940" t="s">
        <v>565</v>
      </c>
      <c r="P3940">
        <v>0</v>
      </c>
      <c r="Q3940">
        <v>1531434.49</v>
      </c>
      <c r="R3940">
        <v>-8071801.3899999997</v>
      </c>
      <c r="S3940">
        <v>0</v>
      </c>
      <c r="T3940">
        <v>-6540366.9000000004</v>
      </c>
      <c r="U3940">
        <v>0</v>
      </c>
      <c r="V3940">
        <v>0</v>
      </c>
      <c r="W3940">
        <v>1531434.49</v>
      </c>
      <c r="X3940">
        <v>-8071801.3899999997</v>
      </c>
      <c r="Y3940">
        <v>0</v>
      </c>
      <c r="Z3940">
        <v>-6540366.9000000004</v>
      </c>
      <c r="AA3940">
        <v>0</v>
      </c>
    </row>
    <row r="3941" spans="1:27" ht="15" customHeight="1" x14ac:dyDescent="0.25">
      <c r="A3941" s="37" t="str">
        <f t="shared" si="183"/>
        <v>LEMUCFIgnore</v>
      </c>
      <c r="B3941" s="37" t="str">
        <f>VLOOKUP(L3941,Mapping!D:F,3,0)</f>
        <v>Ignore</v>
      </c>
      <c r="C3941" s="37" t="str">
        <f>VLOOKUP(L3941,Mapping!D:G,4,0)</f>
        <v>Ignore</v>
      </c>
      <c r="D3941" s="38">
        <f t="shared" si="184"/>
        <v>-0.71428472899999995</v>
      </c>
      <c r="E3941" s="38">
        <f t="shared" si="185"/>
        <v>-9.2551207999999996E-2</v>
      </c>
      <c r="F3941" s="37" t="str">
        <f>VLOOKUP(L3941,Mapping!D:H,5,0)</f>
        <v>AUM</v>
      </c>
      <c r="G3941" t="s">
        <v>562</v>
      </c>
      <c r="H3941" t="s">
        <v>1638</v>
      </c>
      <c r="I3941" t="s">
        <v>1639</v>
      </c>
      <c r="J3941">
        <v>132000</v>
      </c>
      <c r="K3941" t="s">
        <v>575</v>
      </c>
      <c r="L3941">
        <v>132124</v>
      </c>
      <c r="M3941">
        <v>0</v>
      </c>
      <c r="N3941" t="s">
        <v>577</v>
      </c>
      <c r="O3941" t="s">
        <v>565</v>
      </c>
      <c r="P3941">
        <v>0</v>
      </c>
      <c r="Q3941">
        <v>6217335.21</v>
      </c>
      <c r="R3941">
        <v>-7142847.29</v>
      </c>
      <c r="S3941">
        <v>0</v>
      </c>
      <c r="T3941">
        <v>-925512.08</v>
      </c>
      <c r="U3941">
        <v>0</v>
      </c>
      <c r="V3941">
        <v>0</v>
      </c>
      <c r="W3941">
        <v>6217335.21</v>
      </c>
      <c r="X3941">
        <v>-7142847.29</v>
      </c>
      <c r="Y3941">
        <v>0</v>
      </c>
      <c r="Z3941">
        <v>-925512.08</v>
      </c>
      <c r="AA3941">
        <v>0</v>
      </c>
    </row>
    <row r="3942" spans="1:27" ht="15" customHeight="1" x14ac:dyDescent="0.25">
      <c r="A3942" s="37" t="str">
        <f t="shared" si="183"/>
        <v>LEMUCFIgnore</v>
      </c>
      <c r="B3942" s="37" t="str">
        <f>VLOOKUP(L3942,Mapping!D:F,3,0)</f>
        <v>Ignore</v>
      </c>
      <c r="C3942" s="37" t="str">
        <f>VLOOKUP(L3942,Mapping!D:G,4,0)</f>
        <v>Ignore</v>
      </c>
      <c r="D3942" s="38">
        <f t="shared" si="184"/>
        <v>2.1709350019999998</v>
      </c>
      <c r="E3942" s="38">
        <f t="shared" si="185"/>
        <v>0</v>
      </c>
      <c r="F3942" s="37" t="str">
        <f>VLOOKUP(L3942,Mapping!D:H,5,0)</f>
        <v>AUM</v>
      </c>
      <c r="G3942" t="s">
        <v>562</v>
      </c>
      <c r="H3942" t="s">
        <v>1638</v>
      </c>
      <c r="I3942" t="s">
        <v>1639</v>
      </c>
      <c r="J3942">
        <v>132000</v>
      </c>
      <c r="K3942" t="s">
        <v>575</v>
      </c>
      <c r="L3942">
        <v>132150</v>
      </c>
      <c r="M3942">
        <v>0</v>
      </c>
      <c r="N3942" t="s">
        <v>789</v>
      </c>
      <c r="O3942" t="s">
        <v>565</v>
      </c>
      <c r="P3942">
        <v>-21709350.02</v>
      </c>
      <c r="Q3942">
        <v>0</v>
      </c>
      <c r="R3942">
        <v>0</v>
      </c>
      <c r="S3942">
        <v>21709350.02</v>
      </c>
      <c r="T3942">
        <v>0</v>
      </c>
      <c r="U3942">
        <v>0</v>
      </c>
      <c r="V3942">
        <v>-21709350.02</v>
      </c>
      <c r="W3942">
        <v>0</v>
      </c>
      <c r="X3942">
        <v>0</v>
      </c>
      <c r="Y3942">
        <v>21709350.02</v>
      </c>
      <c r="Z3942">
        <v>0</v>
      </c>
      <c r="AA3942">
        <v>0</v>
      </c>
    </row>
    <row r="3943" spans="1:27" ht="15" customHeight="1" x14ac:dyDescent="0.25">
      <c r="A3943" s="37" t="str">
        <f t="shared" si="183"/>
        <v>LEMUCFIgnore</v>
      </c>
      <c r="B3943" s="37" t="str">
        <f>VLOOKUP(L3943,Mapping!D:F,3,0)</f>
        <v>Ignore</v>
      </c>
      <c r="C3943" s="37" t="str">
        <f>VLOOKUP(L3943,Mapping!D:G,4,0)</f>
        <v>Ignore</v>
      </c>
      <c r="D3943" s="38">
        <f t="shared" si="184"/>
        <v>1.8237765E-2</v>
      </c>
      <c r="E3943" s="38">
        <f t="shared" si="185"/>
        <v>-4.9374505999999999E-2</v>
      </c>
      <c r="F3943" s="37" t="str">
        <f>VLOOKUP(L3943,Mapping!D:H,5,0)</f>
        <v>AUM</v>
      </c>
      <c r="G3943" t="s">
        <v>562</v>
      </c>
      <c r="H3943" t="s">
        <v>1638</v>
      </c>
      <c r="I3943" t="s">
        <v>1639</v>
      </c>
      <c r="J3943">
        <v>140000</v>
      </c>
      <c r="K3943" t="s">
        <v>579</v>
      </c>
      <c r="L3943">
        <v>140500</v>
      </c>
      <c r="M3943">
        <v>0</v>
      </c>
      <c r="N3943" t="s">
        <v>584</v>
      </c>
      <c r="O3943" t="s">
        <v>565</v>
      </c>
      <c r="P3943">
        <v>-676122.71</v>
      </c>
      <c r="Q3943">
        <v>0</v>
      </c>
      <c r="R3943">
        <v>0</v>
      </c>
      <c r="S3943">
        <v>182377.65</v>
      </c>
      <c r="T3943">
        <v>-493745.06</v>
      </c>
      <c r="U3943">
        <v>0</v>
      </c>
      <c r="V3943">
        <v>-676122.71</v>
      </c>
      <c r="W3943">
        <v>0</v>
      </c>
      <c r="X3943">
        <v>0</v>
      </c>
      <c r="Y3943">
        <v>182377.65</v>
      </c>
      <c r="Z3943">
        <v>-493745.06</v>
      </c>
      <c r="AA3943">
        <v>0</v>
      </c>
    </row>
    <row r="3944" spans="1:27" ht="15" customHeight="1" x14ac:dyDescent="0.25">
      <c r="A3944" s="37" t="str">
        <f t="shared" si="183"/>
        <v>LEMUCFIgnore</v>
      </c>
      <c r="B3944" s="37" t="str">
        <f>VLOOKUP(L3944,Mapping!D:F,3,0)</f>
        <v>Ignore</v>
      </c>
      <c r="C3944" s="37" t="str">
        <f>VLOOKUP(L3944,Mapping!D:G,4,0)</f>
        <v>Ignore</v>
      </c>
      <c r="D3944" s="38">
        <f t="shared" si="184"/>
        <v>-3.5075790000000003E-3</v>
      </c>
      <c r="E3944" s="38">
        <f t="shared" si="185"/>
        <v>-2.6304648999999999E-2</v>
      </c>
      <c r="F3944" s="37" t="str">
        <f>VLOOKUP(L3944,Mapping!D:H,5,0)</f>
        <v>AUM</v>
      </c>
      <c r="G3944" t="s">
        <v>562</v>
      </c>
      <c r="H3944" t="s">
        <v>1638</v>
      </c>
      <c r="I3944" t="s">
        <v>1639</v>
      </c>
      <c r="J3944">
        <v>140000</v>
      </c>
      <c r="K3944" t="s">
        <v>579</v>
      </c>
      <c r="L3944">
        <v>140551</v>
      </c>
      <c r="M3944">
        <v>0</v>
      </c>
      <c r="N3944" t="s">
        <v>926</v>
      </c>
      <c r="O3944" t="s">
        <v>565</v>
      </c>
      <c r="P3944">
        <v>-227970.7</v>
      </c>
      <c r="Q3944">
        <v>0</v>
      </c>
      <c r="R3944">
        <v>-35075.79</v>
      </c>
      <c r="S3944">
        <v>0</v>
      </c>
      <c r="T3944">
        <v>-263046.49</v>
      </c>
      <c r="U3944">
        <v>0</v>
      </c>
      <c r="V3944">
        <v>-227970.7</v>
      </c>
      <c r="W3944">
        <v>0</v>
      </c>
      <c r="X3944">
        <v>-35075.79</v>
      </c>
      <c r="Y3944">
        <v>0</v>
      </c>
      <c r="Z3944">
        <v>-263046.49</v>
      </c>
      <c r="AA3944">
        <v>0</v>
      </c>
    </row>
    <row r="3945" spans="1:27" ht="15" customHeight="1" x14ac:dyDescent="0.25">
      <c r="A3945" s="37" t="str">
        <f t="shared" si="183"/>
        <v>LEMUCFIgnore</v>
      </c>
      <c r="B3945" s="37" t="str">
        <f>VLOOKUP(L3945,Mapping!D:F,3,0)</f>
        <v>Ignore</v>
      </c>
      <c r="C3945" s="37" t="str">
        <f>VLOOKUP(L3945,Mapping!D:G,4,0)</f>
        <v>Ignore</v>
      </c>
      <c r="D3945" s="38">
        <f t="shared" si="184"/>
        <v>-3.8133478999999998E-2</v>
      </c>
      <c r="E3945" s="38">
        <f t="shared" si="185"/>
        <v>-4.1798228999999999E-2</v>
      </c>
      <c r="F3945" s="37" t="str">
        <f>VLOOKUP(L3945,Mapping!D:H,5,0)</f>
        <v>AUM</v>
      </c>
      <c r="G3945" t="s">
        <v>562</v>
      </c>
      <c r="H3945" t="s">
        <v>1638</v>
      </c>
      <c r="I3945" t="s">
        <v>1639</v>
      </c>
      <c r="J3945">
        <v>152000</v>
      </c>
      <c r="K3945" t="s">
        <v>585</v>
      </c>
      <c r="L3945">
        <v>152248</v>
      </c>
      <c r="M3945">
        <v>0</v>
      </c>
      <c r="N3945" t="s">
        <v>590</v>
      </c>
      <c r="O3945" t="s">
        <v>565</v>
      </c>
      <c r="P3945">
        <v>-36647.5</v>
      </c>
      <c r="Q3945">
        <v>0</v>
      </c>
      <c r="R3945">
        <v>-381334.79</v>
      </c>
      <c r="S3945">
        <v>0</v>
      </c>
      <c r="T3945">
        <v>-417982.29</v>
      </c>
      <c r="U3945">
        <v>0</v>
      </c>
      <c r="V3945">
        <v>-36647.5</v>
      </c>
      <c r="W3945">
        <v>0</v>
      </c>
      <c r="X3945">
        <v>-381334.79</v>
      </c>
      <c r="Y3945">
        <v>0</v>
      </c>
      <c r="Z3945">
        <v>-417982.29</v>
      </c>
      <c r="AA3945">
        <v>0</v>
      </c>
    </row>
    <row r="3946" spans="1:27" ht="15" customHeight="1" x14ac:dyDescent="0.25">
      <c r="A3946" s="37" t="str">
        <f t="shared" si="183"/>
        <v>LEMUCFIgnore</v>
      </c>
      <c r="B3946" s="37" t="str">
        <f>VLOOKUP(L3946,Mapping!D:F,3,0)</f>
        <v>Ignore</v>
      </c>
      <c r="C3946" s="37" t="str">
        <f>VLOOKUP(L3946,Mapping!D:G,4,0)</f>
        <v>Ignore</v>
      </c>
      <c r="D3946" s="38">
        <f t="shared" si="184"/>
        <v>208.049523685</v>
      </c>
      <c r="E3946" s="38">
        <f t="shared" si="185"/>
        <v>-158.64208873499999</v>
      </c>
      <c r="F3946" s="37" t="str">
        <f>VLOOKUP(L3946,Mapping!D:H,5,0)</f>
        <v>AUM</v>
      </c>
      <c r="G3946" t="s">
        <v>562</v>
      </c>
      <c r="H3946" t="s">
        <v>1638</v>
      </c>
      <c r="I3946" t="s">
        <v>1639</v>
      </c>
      <c r="J3946">
        <v>160000</v>
      </c>
      <c r="K3946" t="s">
        <v>591</v>
      </c>
      <c r="L3946">
        <v>161100</v>
      </c>
      <c r="M3946">
        <v>0</v>
      </c>
      <c r="N3946" t="s">
        <v>725</v>
      </c>
      <c r="O3946" t="s">
        <v>565</v>
      </c>
      <c r="P3946">
        <v>-3666916124.1999998</v>
      </c>
      <c r="Q3946">
        <v>0</v>
      </c>
      <c r="R3946">
        <v>0</v>
      </c>
      <c r="S3946">
        <v>2080495236.8499999</v>
      </c>
      <c r="T3946">
        <v>-1586420887.3499999</v>
      </c>
      <c r="U3946">
        <v>0</v>
      </c>
      <c r="V3946">
        <v>-3666916124.1999998</v>
      </c>
      <c r="W3946">
        <v>0</v>
      </c>
      <c r="X3946">
        <v>0</v>
      </c>
      <c r="Y3946">
        <v>2080495236.8499999</v>
      </c>
      <c r="Z3946">
        <v>-1586420887.3499999</v>
      </c>
      <c r="AA3946">
        <v>0</v>
      </c>
    </row>
    <row r="3947" spans="1:27" ht="15" customHeight="1" x14ac:dyDescent="0.25">
      <c r="A3947" s="37" t="str">
        <f t="shared" si="183"/>
        <v>LEMUCFIgnore</v>
      </c>
      <c r="B3947" s="37" t="str">
        <f>VLOOKUP(L3947,Mapping!D:F,3,0)</f>
        <v>Ignore</v>
      </c>
      <c r="C3947" s="37" t="str">
        <f>VLOOKUP(L3947,Mapping!D:G,4,0)</f>
        <v>Ignore</v>
      </c>
      <c r="D3947" s="38">
        <f t="shared" si="184"/>
        <v>-1.168426E-3</v>
      </c>
      <c r="E3947" s="38">
        <f t="shared" si="185"/>
        <v>-5.2475330000000004E-3</v>
      </c>
      <c r="F3947" s="37" t="str">
        <f>VLOOKUP(L3947,Mapping!D:H,5,0)</f>
        <v>AUM</v>
      </c>
      <c r="G3947" t="s">
        <v>562</v>
      </c>
      <c r="H3947" t="s">
        <v>1638</v>
      </c>
      <c r="I3947" t="s">
        <v>1639</v>
      </c>
      <c r="J3947">
        <v>212000</v>
      </c>
      <c r="K3947" t="s">
        <v>595</v>
      </c>
      <c r="L3947">
        <v>210123</v>
      </c>
      <c r="M3947">
        <v>0</v>
      </c>
      <c r="N3947" t="s">
        <v>1191</v>
      </c>
      <c r="O3947" t="s">
        <v>565</v>
      </c>
      <c r="P3947">
        <v>-40791.07</v>
      </c>
      <c r="Q3947">
        <v>0</v>
      </c>
      <c r="R3947">
        <v>-11684.26</v>
      </c>
      <c r="S3947">
        <v>0</v>
      </c>
      <c r="T3947">
        <v>-52475.33</v>
      </c>
      <c r="U3947">
        <v>0</v>
      </c>
      <c r="V3947">
        <v>-40791.07</v>
      </c>
      <c r="W3947">
        <v>0</v>
      </c>
      <c r="X3947">
        <v>-11684.26</v>
      </c>
      <c r="Y3947">
        <v>0</v>
      </c>
      <c r="Z3947">
        <v>-52475.33</v>
      </c>
      <c r="AA3947">
        <v>0</v>
      </c>
    </row>
    <row r="3948" spans="1:27" ht="15" customHeight="1" x14ac:dyDescent="0.25">
      <c r="A3948" s="37" t="str">
        <f t="shared" si="183"/>
        <v>LEMUCFIgnore</v>
      </c>
      <c r="B3948" s="37" t="str">
        <f>VLOOKUP(L3948,Mapping!D:F,3,0)</f>
        <v>Ignore</v>
      </c>
      <c r="C3948" s="37" t="str">
        <f>VLOOKUP(L3948,Mapping!D:G,4,0)</f>
        <v>Ignore</v>
      </c>
      <c r="D3948" s="38">
        <f t="shared" si="184"/>
        <v>3.5075790000000003E-3</v>
      </c>
      <c r="E3948" s="38">
        <f t="shared" si="185"/>
        <v>2.6304648999999999E-2</v>
      </c>
      <c r="F3948" s="37" t="str">
        <f>VLOOKUP(L3948,Mapping!D:H,5,0)</f>
        <v>AUM</v>
      </c>
      <c r="G3948" t="s">
        <v>562</v>
      </c>
      <c r="H3948" t="s">
        <v>1638</v>
      </c>
      <c r="I3948" t="s">
        <v>1639</v>
      </c>
      <c r="J3948">
        <v>212000</v>
      </c>
      <c r="K3948" t="s">
        <v>595</v>
      </c>
      <c r="L3948">
        <v>210168</v>
      </c>
      <c r="M3948">
        <v>0</v>
      </c>
      <c r="N3948" t="s">
        <v>927</v>
      </c>
      <c r="O3948" t="s">
        <v>565</v>
      </c>
      <c r="P3948">
        <v>0</v>
      </c>
      <c r="Q3948">
        <v>227970.7</v>
      </c>
      <c r="R3948">
        <v>0</v>
      </c>
      <c r="S3948">
        <v>35075.79</v>
      </c>
      <c r="T3948">
        <v>0</v>
      </c>
      <c r="U3948">
        <v>263046.49</v>
      </c>
      <c r="V3948">
        <v>0</v>
      </c>
      <c r="W3948">
        <v>227970.7</v>
      </c>
      <c r="X3948">
        <v>0</v>
      </c>
      <c r="Y3948">
        <v>35075.79</v>
      </c>
      <c r="Z3948">
        <v>0</v>
      </c>
      <c r="AA3948">
        <v>263046.49</v>
      </c>
    </row>
    <row r="3949" spans="1:27" ht="15" customHeight="1" x14ac:dyDescent="0.25">
      <c r="A3949" s="37" t="str">
        <f t="shared" si="183"/>
        <v>LEMUCFIgnore</v>
      </c>
      <c r="B3949" s="37" t="str">
        <f>VLOOKUP(L3949,Mapping!D:F,3,0)</f>
        <v>Ignore</v>
      </c>
      <c r="C3949" s="37" t="str">
        <f>VLOOKUP(L3949,Mapping!D:G,4,0)</f>
        <v>Ignore</v>
      </c>
      <c r="D3949" s="38">
        <f t="shared" si="184"/>
        <v>1.6085715249999999</v>
      </c>
      <c r="E3949" s="38">
        <f t="shared" si="185"/>
        <v>1.6085715249999999</v>
      </c>
      <c r="F3949" s="37" t="str">
        <f>VLOOKUP(L3949,Mapping!D:H,5,0)</f>
        <v>AUM</v>
      </c>
      <c r="G3949" t="s">
        <v>562</v>
      </c>
      <c r="H3949" t="s">
        <v>1638</v>
      </c>
      <c r="I3949" t="s">
        <v>1639</v>
      </c>
      <c r="J3949">
        <v>212000</v>
      </c>
      <c r="K3949" t="s">
        <v>595</v>
      </c>
      <c r="L3949">
        <v>211114</v>
      </c>
      <c r="M3949">
        <v>0</v>
      </c>
      <c r="N3949" t="s">
        <v>701</v>
      </c>
      <c r="O3949" t="s">
        <v>565</v>
      </c>
      <c r="P3949">
        <v>0</v>
      </c>
      <c r="Q3949">
        <v>0</v>
      </c>
      <c r="R3949">
        <v>0</v>
      </c>
      <c r="S3949">
        <v>16085715.25</v>
      </c>
      <c r="T3949">
        <v>0</v>
      </c>
      <c r="U3949">
        <v>16085715.25</v>
      </c>
      <c r="V3949">
        <v>0</v>
      </c>
      <c r="W3949">
        <v>0</v>
      </c>
      <c r="X3949">
        <v>0</v>
      </c>
      <c r="Y3949">
        <v>16085715.25</v>
      </c>
      <c r="Z3949">
        <v>0</v>
      </c>
      <c r="AA3949">
        <v>16085715.25</v>
      </c>
    </row>
    <row r="3950" spans="1:27" ht="15" customHeight="1" x14ac:dyDescent="0.25">
      <c r="A3950" s="37" t="str">
        <f t="shared" si="183"/>
        <v>LEMUCFIgnore</v>
      </c>
      <c r="B3950" s="37" t="str">
        <f>VLOOKUP(L3950,Mapping!D:F,3,0)</f>
        <v>Ignore</v>
      </c>
      <c r="C3950" s="37" t="str">
        <f>VLOOKUP(L3950,Mapping!D:G,4,0)</f>
        <v>Ignore</v>
      </c>
      <c r="D3950" s="38">
        <f t="shared" si="184"/>
        <v>6.4768877000000002E-2</v>
      </c>
      <c r="E3950" s="38">
        <f t="shared" si="185"/>
        <v>6.4768873000000005E-2</v>
      </c>
      <c r="F3950" s="37" t="str">
        <f>VLOOKUP(L3950,Mapping!D:H,5,0)</f>
        <v>AUM</v>
      </c>
      <c r="G3950" t="s">
        <v>562</v>
      </c>
      <c r="H3950" t="s">
        <v>1638</v>
      </c>
      <c r="I3950" t="s">
        <v>1639</v>
      </c>
      <c r="J3950">
        <v>212000</v>
      </c>
      <c r="K3950" t="s">
        <v>595</v>
      </c>
      <c r="L3950">
        <v>212101</v>
      </c>
      <c r="M3950">
        <v>0</v>
      </c>
      <c r="N3950" t="s">
        <v>598</v>
      </c>
      <c r="O3950" t="s">
        <v>565</v>
      </c>
      <c r="P3950">
        <v>-0.04</v>
      </c>
      <c r="Q3950">
        <v>0</v>
      </c>
      <c r="R3950">
        <v>0</v>
      </c>
      <c r="S3950">
        <v>647688.77</v>
      </c>
      <c r="T3950">
        <v>0</v>
      </c>
      <c r="U3950">
        <v>647688.73</v>
      </c>
      <c r="V3950">
        <v>-0.04</v>
      </c>
      <c r="W3950">
        <v>0</v>
      </c>
      <c r="X3950">
        <v>0</v>
      </c>
      <c r="Y3950">
        <v>647688.77</v>
      </c>
      <c r="Z3950">
        <v>0</v>
      </c>
      <c r="AA3950">
        <v>647688.73</v>
      </c>
    </row>
    <row r="3951" spans="1:27" ht="15" customHeight="1" x14ac:dyDescent="0.25">
      <c r="A3951" s="37" t="str">
        <f t="shared" si="183"/>
        <v>LEMUCFIgnore</v>
      </c>
      <c r="B3951" s="37" t="str">
        <f>VLOOKUP(L3951,Mapping!D:F,3,0)</f>
        <v>Ignore</v>
      </c>
      <c r="C3951" s="37" t="str">
        <f>VLOOKUP(L3951,Mapping!D:G,4,0)</f>
        <v>Ignore</v>
      </c>
      <c r="D3951" s="38">
        <f t="shared" si="184"/>
        <v>2.022856E-3</v>
      </c>
      <c r="E3951" s="38">
        <f t="shared" si="185"/>
        <v>2.6279839999999999E-3</v>
      </c>
      <c r="F3951" s="37" t="str">
        <f>VLOOKUP(L3951,Mapping!D:H,5,0)</f>
        <v>AUM</v>
      </c>
      <c r="G3951" t="s">
        <v>562</v>
      </c>
      <c r="H3951" t="s">
        <v>1638</v>
      </c>
      <c r="I3951" t="s">
        <v>1639</v>
      </c>
      <c r="J3951">
        <v>212000</v>
      </c>
      <c r="K3951" t="s">
        <v>595</v>
      </c>
      <c r="L3951">
        <v>212109</v>
      </c>
      <c r="M3951">
        <v>0</v>
      </c>
      <c r="N3951" t="s">
        <v>1291</v>
      </c>
      <c r="O3951" t="s">
        <v>565</v>
      </c>
      <c r="P3951">
        <v>0</v>
      </c>
      <c r="Q3951">
        <v>6051.28</v>
      </c>
      <c r="R3951">
        <v>0</v>
      </c>
      <c r="S3951">
        <v>20228.560000000001</v>
      </c>
      <c r="T3951">
        <v>0</v>
      </c>
      <c r="U3951">
        <v>26279.84</v>
      </c>
      <c r="V3951">
        <v>0</v>
      </c>
      <c r="W3951">
        <v>6051.28</v>
      </c>
      <c r="X3951">
        <v>0</v>
      </c>
      <c r="Y3951">
        <v>20228.560000000001</v>
      </c>
      <c r="Z3951">
        <v>0</v>
      </c>
      <c r="AA3951">
        <v>26279.84</v>
      </c>
    </row>
    <row r="3952" spans="1:27" ht="15" customHeight="1" x14ac:dyDescent="0.25">
      <c r="A3952" s="37" t="str">
        <f t="shared" si="183"/>
        <v>LEMUCFIgnore</v>
      </c>
      <c r="B3952" s="37" t="str">
        <f>VLOOKUP(L3952,Mapping!D:F,3,0)</f>
        <v>Ignore</v>
      </c>
      <c r="C3952" s="37" t="str">
        <f>VLOOKUP(L3952,Mapping!D:G,4,0)</f>
        <v>Ignore</v>
      </c>
      <c r="D3952" s="38">
        <f t="shared" si="184"/>
        <v>-1.3529589999999999E-3</v>
      </c>
      <c r="E3952" s="38">
        <f t="shared" si="185"/>
        <v>4.2471800000000004E-4</v>
      </c>
      <c r="F3952" s="37" t="str">
        <f>VLOOKUP(L3952,Mapping!D:H,5,0)</f>
        <v>AUM</v>
      </c>
      <c r="G3952" t="s">
        <v>562</v>
      </c>
      <c r="H3952" t="s">
        <v>1638</v>
      </c>
      <c r="I3952" t="s">
        <v>1639</v>
      </c>
      <c r="J3952">
        <v>212000</v>
      </c>
      <c r="K3952" t="s">
        <v>595</v>
      </c>
      <c r="L3952">
        <v>212112</v>
      </c>
      <c r="M3952">
        <v>0</v>
      </c>
      <c r="N3952" t="s">
        <v>599</v>
      </c>
      <c r="O3952" t="s">
        <v>565</v>
      </c>
      <c r="P3952">
        <v>0</v>
      </c>
      <c r="Q3952">
        <v>17776.77</v>
      </c>
      <c r="R3952">
        <v>-13529.59</v>
      </c>
      <c r="S3952">
        <v>0</v>
      </c>
      <c r="T3952">
        <v>0</v>
      </c>
      <c r="U3952">
        <v>4247.18</v>
      </c>
      <c r="V3952">
        <v>0</v>
      </c>
      <c r="W3952">
        <v>17776.77</v>
      </c>
      <c r="X3952">
        <v>-13529.59</v>
      </c>
      <c r="Y3952">
        <v>0</v>
      </c>
      <c r="Z3952">
        <v>0</v>
      </c>
      <c r="AA3952">
        <v>4247.18</v>
      </c>
    </row>
    <row r="3953" spans="1:27" ht="15" customHeight="1" x14ac:dyDescent="0.25">
      <c r="A3953" s="37" t="str">
        <f t="shared" si="183"/>
        <v>LEMUCFIgnore</v>
      </c>
      <c r="B3953" s="37" t="str">
        <f>VLOOKUP(L3953,Mapping!D:F,3,0)</f>
        <v>Ignore</v>
      </c>
      <c r="C3953" s="37" t="str">
        <f>VLOOKUP(L3953,Mapping!D:G,4,0)</f>
        <v>Ignore</v>
      </c>
      <c r="D3953" s="38">
        <f t="shared" si="184"/>
        <v>-1.3529589999999999E-3</v>
      </c>
      <c r="E3953" s="38">
        <f t="shared" si="185"/>
        <v>4.2471800000000004E-4</v>
      </c>
      <c r="F3953" s="37" t="str">
        <f>VLOOKUP(L3953,Mapping!D:H,5,0)</f>
        <v>AUM</v>
      </c>
      <c r="G3953" t="s">
        <v>562</v>
      </c>
      <c r="H3953" t="s">
        <v>1638</v>
      </c>
      <c r="I3953" t="s">
        <v>1639</v>
      </c>
      <c r="J3953">
        <v>212000</v>
      </c>
      <c r="K3953" t="s">
        <v>595</v>
      </c>
      <c r="L3953">
        <v>212113</v>
      </c>
      <c r="M3953">
        <v>0</v>
      </c>
      <c r="N3953" t="s">
        <v>600</v>
      </c>
      <c r="O3953" t="s">
        <v>565</v>
      </c>
      <c r="P3953">
        <v>0</v>
      </c>
      <c r="Q3953">
        <v>17776.77</v>
      </c>
      <c r="R3953">
        <v>-13529.59</v>
      </c>
      <c r="S3953">
        <v>0</v>
      </c>
      <c r="T3953">
        <v>0</v>
      </c>
      <c r="U3953">
        <v>4247.18</v>
      </c>
      <c r="V3953">
        <v>0</v>
      </c>
      <c r="W3953">
        <v>17776.77</v>
      </c>
      <c r="X3953">
        <v>-13529.59</v>
      </c>
      <c r="Y3953">
        <v>0</v>
      </c>
      <c r="Z3953">
        <v>0</v>
      </c>
      <c r="AA3953">
        <v>4247.18</v>
      </c>
    </row>
    <row r="3954" spans="1:27" ht="15" customHeight="1" x14ac:dyDescent="0.25">
      <c r="A3954" s="37" t="str">
        <f t="shared" si="183"/>
        <v>LEMUCFIgnore</v>
      </c>
      <c r="B3954" s="37" t="str">
        <f>VLOOKUP(L3954,Mapping!D:F,3,0)</f>
        <v>Ignore</v>
      </c>
      <c r="C3954" s="37" t="str">
        <f>VLOOKUP(L3954,Mapping!D:G,4,0)</f>
        <v>Ignore</v>
      </c>
      <c r="D3954" s="38">
        <f t="shared" si="184"/>
        <v>-6.8658449999999998E-3</v>
      </c>
      <c r="E3954" s="38">
        <f t="shared" si="185"/>
        <v>5.8619689999999999E-3</v>
      </c>
      <c r="F3954" s="37" t="str">
        <f>VLOOKUP(L3954,Mapping!D:H,5,0)</f>
        <v>AUM</v>
      </c>
      <c r="G3954" t="s">
        <v>562</v>
      </c>
      <c r="H3954" t="s">
        <v>1638</v>
      </c>
      <c r="I3954" t="s">
        <v>1639</v>
      </c>
      <c r="J3954">
        <v>212000</v>
      </c>
      <c r="K3954" t="s">
        <v>595</v>
      </c>
      <c r="L3954">
        <v>212114</v>
      </c>
      <c r="M3954">
        <v>0</v>
      </c>
      <c r="N3954" t="s">
        <v>601</v>
      </c>
      <c r="O3954" t="s">
        <v>565</v>
      </c>
      <c r="P3954">
        <v>0</v>
      </c>
      <c r="Q3954">
        <v>127278.14</v>
      </c>
      <c r="R3954">
        <v>-68658.45</v>
      </c>
      <c r="S3954">
        <v>0</v>
      </c>
      <c r="T3954">
        <v>0</v>
      </c>
      <c r="U3954">
        <v>58619.69</v>
      </c>
      <c r="V3954">
        <v>0</v>
      </c>
      <c r="W3954">
        <v>127278.14</v>
      </c>
      <c r="X3954">
        <v>-68658.45</v>
      </c>
      <c r="Y3954">
        <v>0</v>
      </c>
      <c r="Z3954">
        <v>0</v>
      </c>
      <c r="AA3954">
        <v>58619.69</v>
      </c>
    </row>
    <row r="3955" spans="1:27" ht="15" customHeight="1" x14ac:dyDescent="0.25">
      <c r="A3955" s="37" t="str">
        <f t="shared" si="183"/>
        <v>LEMUCFIgnore</v>
      </c>
      <c r="B3955" s="37" t="str">
        <f>VLOOKUP(L3955,Mapping!D:F,3,0)</f>
        <v>Ignore</v>
      </c>
      <c r="C3955" s="37" t="str">
        <f>VLOOKUP(L3955,Mapping!D:G,4,0)</f>
        <v>Ignore</v>
      </c>
      <c r="D3955" s="38">
        <f t="shared" si="184"/>
        <v>1.2285549999999999E-3</v>
      </c>
      <c r="E3955" s="38">
        <f t="shared" si="185"/>
        <v>1.270672E-3</v>
      </c>
      <c r="F3955" s="37" t="str">
        <f>VLOOKUP(L3955,Mapping!D:H,5,0)</f>
        <v>AUM</v>
      </c>
      <c r="G3955" t="s">
        <v>562</v>
      </c>
      <c r="H3955" t="s">
        <v>1638</v>
      </c>
      <c r="I3955" t="s">
        <v>1639</v>
      </c>
      <c r="J3955">
        <v>212000</v>
      </c>
      <c r="K3955" t="s">
        <v>595</v>
      </c>
      <c r="L3955">
        <v>212117</v>
      </c>
      <c r="M3955">
        <v>0</v>
      </c>
      <c r="N3955" t="s">
        <v>865</v>
      </c>
      <c r="O3955" t="s">
        <v>565</v>
      </c>
      <c r="P3955">
        <v>0</v>
      </c>
      <c r="Q3955">
        <v>421.17</v>
      </c>
      <c r="R3955">
        <v>0</v>
      </c>
      <c r="S3955">
        <v>12285.55</v>
      </c>
      <c r="T3955">
        <v>0</v>
      </c>
      <c r="U3955">
        <v>12706.72</v>
      </c>
      <c r="V3955">
        <v>0</v>
      </c>
      <c r="W3955">
        <v>421.17</v>
      </c>
      <c r="X3955">
        <v>0</v>
      </c>
      <c r="Y3955">
        <v>12285.55</v>
      </c>
      <c r="Z3955">
        <v>0</v>
      </c>
      <c r="AA3955">
        <v>12706.72</v>
      </c>
    </row>
    <row r="3956" spans="1:27" ht="15" customHeight="1" x14ac:dyDescent="0.25">
      <c r="A3956" s="37" t="str">
        <f t="shared" si="183"/>
        <v>LEMUCFIgnore</v>
      </c>
      <c r="B3956" s="37" t="str">
        <f>VLOOKUP(L3956,Mapping!D:F,3,0)</f>
        <v>Ignore</v>
      </c>
      <c r="C3956" s="37" t="str">
        <f>VLOOKUP(L3956,Mapping!D:G,4,0)</f>
        <v>Ignore</v>
      </c>
      <c r="D3956" s="38">
        <f t="shared" si="184"/>
        <v>5.7640565000000005E-2</v>
      </c>
      <c r="E3956" s="38">
        <f t="shared" si="185"/>
        <v>0.63611007900000005</v>
      </c>
      <c r="F3956" s="37" t="str">
        <f>VLOOKUP(L3956,Mapping!D:H,5,0)</f>
        <v>AUM</v>
      </c>
      <c r="G3956" t="s">
        <v>562</v>
      </c>
      <c r="H3956" t="s">
        <v>1638</v>
      </c>
      <c r="I3956" t="s">
        <v>1639</v>
      </c>
      <c r="J3956">
        <v>212000</v>
      </c>
      <c r="K3956" t="s">
        <v>595</v>
      </c>
      <c r="L3956">
        <v>212121</v>
      </c>
      <c r="M3956">
        <v>0</v>
      </c>
      <c r="N3956" t="s">
        <v>602</v>
      </c>
      <c r="O3956" t="s">
        <v>565</v>
      </c>
      <c r="P3956">
        <v>0</v>
      </c>
      <c r="Q3956">
        <v>5784695.1399999997</v>
      </c>
      <c r="R3956">
        <v>0</v>
      </c>
      <c r="S3956">
        <v>576405.65</v>
      </c>
      <c r="T3956">
        <v>0</v>
      </c>
      <c r="U3956">
        <v>6361100.79</v>
      </c>
      <c r="V3956">
        <v>0</v>
      </c>
      <c r="W3956">
        <v>5784695.1399999997</v>
      </c>
      <c r="X3956">
        <v>0</v>
      </c>
      <c r="Y3956">
        <v>576405.65</v>
      </c>
      <c r="Z3956">
        <v>0</v>
      </c>
      <c r="AA3956">
        <v>6361100.79</v>
      </c>
    </row>
    <row r="3957" spans="1:27" ht="15" customHeight="1" x14ac:dyDescent="0.25">
      <c r="A3957" s="37" t="str">
        <f t="shared" si="183"/>
        <v>LEMUCFIgnore</v>
      </c>
      <c r="B3957" s="37" t="str">
        <f>VLOOKUP(L3957,Mapping!D:F,3,0)</f>
        <v>Ignore</v>
      </c>
      <c r="C3957" s="37" t="str">
        <f>VLOOKUP(L3957,Mapping!D:G,4,0)</f>
        <v>Ignore</v>
      </c>
      <c r="D3957" s="38">
        <f t="shared" si="184"/>
        <v>-1.13969447</v>
      </c>
      <c r="E3957" s="38">
        <f t="shared" si="185"/>
        <v>0.25932239600000001</v>
      </c>
      <c r="F3957" s="37" t="str">
        <f>VLOOKUP(L3957,Mapping!D:H,5,0)</f>
        <v>AUM</v>
      </c>
      <c r="G3957" t="s">
        <v>562</v>
      </c>
      <c r="H3957" t="s">
        <v>1638</v>
      </c>
      <c r="I3957" t="s">
        <v>1639</v>
      </c>
      <c r="J3957">
        <v>212000</v>
      </c>
      <c r="K3957" t="s">
        <v>595</v>
      </c>
      <c r="L3957">
        <v>212124</v>
      </c>
      <c r="M3957">
        <v>0</v>
      </c>
      <c r="N3957" t="s">
        <v>603</v>
      </c>
      <c r="O3957" t="s">
        <v>565</v>
      </c>
      <c r="P3957">
        <v>0</v>
      </c>
      <c r="Q3957">
        <v>13990168.66</v>
      </c>
      <c r="R3957">
        <v>-11396944.699999999</v>
      </c>
      <c r="S3957">
        <v>0</v>
      </c>
      <c r="T3957">
        <v>0</v>
      </c>
      <c r="U3957">
        <v>2593223.96</v>
      </c>
      <c r="V3957">
        <v>0</v>
      </c>
      <c r="W3957">
        <v>13990168.66</v>
      </c>
      <c r="X3957">
        <v>-11396944.699999999</v>
      </c>
      <c r="Y3957">
        <v>0</v>
      </c>
      <c r="Z3957">
        <v>0</v>
      </c>
      <c r="AA3957">
        <v>2593223.96</v>
      </c>
    </row>
    <row r="3958" spans="1:27" ht="15" customHeight="1" x14ac:dyDescent="0.25">
      <c r="A3958" s="37" t="str">
        <f t="shared" si="183"/>
        <v>LEMUCFIgnore</v>
      </c>
      <c r="B3958" s="37" t="str">
        <f>VLOOKUP(L3958,Mapping!D:F,3,0)</f>
        <v>Ignore</v>
      </c>
      <c r="C3958" s="37" t="str">
        <f>VLOOKUP(L3958,Mapping!D:G,4,0)</f>
        <v>Ignore</v>
      </c>
      <c r="D3958" s="38">
        <f t="shared" si="184"/>
        <v>6.0204200000000001E-4</v>
      </c>
      <c r="E3958" s="38">
        <f t="shared" si="185"/>
        <v>6.0802700000000002E-4</v>
      </c>
      <c r="F3958" s="37" t="str">
        <f>VLOOKUP(L3958,Mapping!D:H,5,0)</f>
        <v>AUM</v>
      </c>
      <c r="G3958" t="s">
        <v>562</v>
      </c>
      <c r="H3958" t="s">
        <v>1638</v>
      </c>
      <c r="I3958" t="s">
        <v>1639</v>
      </c>
      <c r="J3958">
        <v>212000</v>
      </c>
      <c r="K3958" t="s">
        <v>595</v>
      </c>
      <c r="L3958">
        <v>212132</v>
      </c>
      <c r="M3958">
        <v>0</v>
      </c>
      <c r="N3958" t="s">
        <v>1192</v>
      </c>
      <c r="O3958" t="s">
        <v>565</v>
      </c>
      <c r="P3958">
        <v>0</v>
      </c>
      <c r="Q3958">
        <v>59.85</v>
      </c>
      <c r="R3958">
        <v>0</v>
      </c>
      <c r="S3958">
        <v>6020.42</v>
      </c>
      <c r="T3958">
        <v>0</v>
      </c>
      <c r="U3958">
        <v>6080.27</v>
      </c>
      <c r="V3958">
        <v>0</v>
      </c>
      <c r="W3958">
        <v>59.85</v>
      </c>
      <c r="X3958">
        <v>0</v>
      </c>
      <c r="Y3958">
        <v>6020.42</v>
      </c>
      <c r="Z3958">
        <v>0</v>
      </c>
      <c r="AA3958">
        <v>6080.27</v>
      </c>
    </row>
    <row r="3959" spans="1:27" ht="15" customHeight="1" x14ac:dyDescent="0.25">
      <c r="A3959" s="37" t="str">
        <f t="shared" si="183"/>
        <v>LEMUCFIgnore</v>
      </c>
      <c r="B3959" s="37" t="str">
        <f>VLOOKUP(L3959,Mapping!D:F,3,0)</f>
        <v>Ignore</v>
      </c>
      <c r="C3959" s="37" t="str">
        <f>VLOOKUP(L3959,Mapping!D:G,4,0)</f>
        <v>Ignore</v>
      </c>
      <c r="D3959" s="38">
        <f t="shared" si="184"/>
        <v>-1.4075985419999999</v>
      </c>
      <c r="E3959" s="38">
        <f t="shared" si="185"/>
        <v>0</v>
      </c>
      <c r="F3959" s="37" t="str">
        <f>VLOOKUP(L3959,Mapping!D:H,5,0)</f>
        <v>AUM</v>
      </c>
      <c r="G3959" t="s">
        <v>562</v>
      </c>
      <c r="H3959" t="s">
        <v>1638</v>
      </c>
      <c r="I3959" t="s">
        <v>1639</v>
      </c>
      <c r="J3959">
        <v>212000</v>
      </c>
      <c r="K3959" t="s">
        <v>595</v>
      </c>
      <c r="L3959">
        <v>212150</v>
      </c>
      <c r="M3959">
        <v>0</v>
      </c>
      <c r="N3959" t="s">
        <v>821</v>
      </c>
      <c r="O3959" t="s">
        <v>565</v>
      </c>
      <c r="P3959">
        <v>0</v>
      </c>
      <c r="Q3959">
        <v>14075985.42</v>
      </c>
      <c r="R3959">
        <v>-14075985.42</v>
      </c>
      <c r="S3959">
        <v>0</v>
      </c>
      <c r="T3959">
        <v>0</v>
      </c>
      <c r="U3959">
        <v>0</v>
      </c>
      <c r="V3959">
        <v>0</v>
      </c>
      <c r="W3959">
        <v>14075985.42</v>
      </c>
      <c r="X3959">
        <v>-14075985.42</v>
      </c>
      <c r="Y3959">
        <v>0</v>
      </c>
      <c r="Z3959">
        <v>0</v>
      </c>
      <c r="AA3959">
        <v>0</v>
      </c>
    </row>
    <row r="3960" spans="1:27" ht="15" customHeight="1" x14ac:dyDescent="0.25">
      <c r="A3960" s="37" t="str">
        <f t="shared" si="183"/>
        <v>LEMUCFIgnore</v>
      </c>
      <c r="B3960" s="37" t="str">
        <f>VLOOKUP(L3960,Mapping!D:F,3,0)</f>
        <v>Ignore</v>
      </c>
      <c r="C3960" s="37" t="str">
        <f>VLOOKUP(L3960,Mapping!D:G,4,0)</f>
        <v>Ignore</v>
      </c>
      <c r="D3960" s="38">
        <f t="shared" si="184"/>
        <v>7.5363779999999998E-3</v>
      </c>
      <c r="E3960" s="38">
        <f t="shared" si="185"/>
        <v>1.0214435000000001E-2</v>
      </c>
      <c r="F3960" s="37" t="str">
        <f>VLOOKUP(L3960,Mapping!D:H,5,0)</f>
        <v>AUM</v>
      </c>
      <c r="G3960" t="s">
        <v>562</v>
      </c>
      <c r="H3960" t="s">
        <v>1638</v>
      </c>
      <c r="I3960" t="s">
        <v>1639</v>
      </c>
      <c r="J3960">
        <v>212000</v>
      </c>
      <c r="K3960" t="s">
        <v>595</v>
      </c>
      <c r="L3960">
        <v>212185</v>
      </c>
      <c r="M3960">
        <v>0</v>
      </c>
      <c r="N3960" t="s">
        <v>928</v>
      </c>
      <c r="O3960" t="s">
        <v>565</v>
      </c>
      <c r="P3960">
        <v>0</v>
      </c>
      <c r="Q3960">
        <v>26780.57</v>
      </c>
      <c r="R3960">
        <v>0</v>
      </c>
      <c r="S3960">
        <v>75363.78</v>
      </c>
      <c r="T3960">
        <v>0</v>
      </c>
      <c r="U3960">
        <v>102144.35</v>
      </c>
      <c r="V3960">
        <v>0</v>
      </c>
      <c r="W3960">
        <v>26780.57</v>
      </c>
      <c r="X3960">
        <v>0</v>
      </c>
      <c r="Y3960">
        <v>75363.78</v>
      </c>
      <c r="Z3960">
        <v>0</v>
      </c>
      <c r="AA3960">
        <v>102144.35</v>
      </c>
    </row>
    <row r="3961" spans="1:27" ht="15" customHeight="1" x14ac:dyDescent="0.25">
      <c r="A3961" s="37" t="str">
        <f t="shared" si="183"/>
        <v>LEMUCFIgnore</v>
      </c>
      <c r="B3961" s="37" t="str">
        <f>VLOOKUP(L3961,Mapping!D:F,3,0)</f>
        <v>Ignore</v>
      </c>
      <c r="C3961" s="37" t="str">
        <f>VLOOKUP(L3961,Mapping!D:G,4,0)</f>
        <v>Ignore</v>
      </c>
      <c r="D3961" s="38">
        <f t="shared" si="184"/>
        <v>3.4759995000000002E-2</v>
      </c>
      <c r="E3961" s="38">
        <f t="shared" si="185"/>
        <v>3.4836177000000003E-2</v>
      </c>
      <c r="F3961" s="37" t="str">
        <f>VLOOKUP(L3961,Mapping!D:H,5,0)</f>
        <v>AUM</v>
      </c>
      <c r="G3961" t="s">
        <v>562</v>
      </c>
      <c r="H3961" t="s">
        <v>1638</v>
      </c>
      <c r="I3961" t="s">
        <v>1639</v>
      </c>
      <c r="J3961">
        <v>212000</v>
      </c>
      <c r="K3961" t="s">
        <v>595</v>
      </c>
      <c r="L3961">
        <v>212186</v>
      </c>
      <c r="M3961">
        <v>0</v>
      </c>
      <c r="N3961" t="s">
        <v>1377</v>
      </c>
      <c r="O3961" t="s">
        <v>565</v>
      </c>
      <c r="P3961">
        <v>0</v>
      </c>
      <c r="Q3961">
        <v>761.82</v>
      </c>
      <c r="R3961">
        <v>0</v>
      </c>
      <c r="S3961">
        <v>347599.95</v>
      </c>
      <c r="T3961">
        <v>0</v>
      </c>
      <c r="U3961">
        <v>348361.77</v>
      </c>
      <c r="V3961">
        <v>0</v>
      </c>
      <c r="W3961">
        <v>761.82</v>
      </c>
      <c r="X3961">
        <v>0</v>
      </c>
      <c r="Y3961">
        <v>347599.95</v>
      </c>
      <c r="Z3961">
        <v>0</v>
      </c>
      <c r="AA3961">
        <v>348361.77</v>
      </c>
    </row>
    <row r="3962" spans="1:27" ht="15" customHeight="1" x14ac:dyDescent="0.25">
      <c r="A3962" s="37" t="str">
        <f t="shared" si="183"/>
        <v>LEMUCFIgnore</v>
      </c>
      <c r="B3962" s="37" t="str">
        <f>VLOOKUP(L3962,Mapping!D:F,3,0)</f>
        <v>Ignore</v>
      </c>
      <c r="C3962" s="37" t="str">
        <f>VLOOKUP(L3962,Mapping!D:G,4,0)</f>
        <v>Ignore</v>
      </c>
      <c r="D3962" s="38">
        <f t="shared" si="184"/>
        <v>0.50639048200000003</v>
      </c>
      <c r="E3962" s="38">
        <f t="shared" si="185"/>
        <v>0.50378239199999997</v>
      </c>
      <c r="F3962" s="37" t="str">
        <f>VLOOKUP(L3962,Mapping!D:H,5,0)</f>
        <v>AUM</v>
      </c>
      <c r="G3962" t="s">
        <v>562</v>
      </c>
      <c r="H3962" t="s">
        <v>1638</v>
      </c>
      <c r="I3962" t="s">
        <v>1639</v>
      </c>
      <c r="J3962">
        <v>212000</v>
      </c>
      <c r="K3962" t="s">
        <v>595</v>
      </c>
      <c r="L3962">
        <v>212187</v>
      </c>
      <c r="M3962">
        <v>0</v>
      </c>
      <c r="N3962" t="s">
        <v>1023</v>
      </c>
      <c r="O3962" t="s">
        <v>565</v>
      </c>
      <c r="P3962">
        <v>-26080.9</v>
      </c>
      <c r="Q3962">
        <v>0</v>
      </c>
      <c r="R3962">
        <v>0</v>
      </c>
      <c r="S3962">
        <v>5063904.82</v>
      </c>
      <c r="T3962">
        <v>0</v>
      </c>
      <c r="U3962">
        <v>5037823.92</v>
      </c>
      <c r="V3962">
        <v>-26080.9</v>
      </c>
      <c r="W3962">
        <v>0</v>
      </c>
      <c r="X3962">
        <v>0</v>
      </c>
      <c r="Y3962">
        <v>5063904.82</v>
      </c>
      <c r="Z3962">
        <v>0</v>
      </c>
      <c r="AA3962">
        <v>5037823.92</v>
      </c>
    </row>
    <row r="3963" spans="1:27" ht="15" customHeight="1" x14ac:dyDescent="0.25">
      <c r="A3963" s="37" t="str">
        <f t="shared" si="183"/>
        <v>LEMUCFIgnore</v>
      </c>
      <c r="B3963" s="37" t="str">
        <f>VLOOKUP(L3963,Mapping!D:F,3,0)</f>
        <v>Ignore</v>
      </c>
      <c r="C3963" s="37" t="str">
        <f>VLOOKUP(L3963,Mapping!D:G,4,0)</f>
        <v>Ignore</v>
      </c>
      <c r="D3963" s="38">
        <f t="shared" si="184"/>
        <v>1.21677E-3</v>
      </c>
      <c r="E3963" s="38">
        <f t="shared" si="185"/>
        <v>1.2187999999999999E-3</v>
      </c>
      <c r="F3963" s="37" t="str">
        <f>VLOOKUP(L3963,Mapping!D:H,5,0)</f>
        <v>AUM</v>
      </c>
      <c r="G3963" t="s">
        <v>562</v>
      </c>
      <c r="H3963" t="s">
        <v>1638</v>
      </c>
      <c r="I3963" t="s">
        <v>1639</v>
      </c>
      <c r="J3963">
        <v>212000</v>
      </c>
      <c r="K3963" t="s">
        <v>595</v>
      </c>
      <c r="L3963">
        <v>212191</v>
      </c>
      <c r="M3963">
        <v>0</v>
      </c>
      <c r="N3963" t="s">
        <v>1193</v>
      </c>
      <c r="O3963" t="s">
        <v>565</v>
      </c>
      <c r="P3963">
        <v>0</v>
      </c>
      <c r="Q3963">
        <v>20.3</v>
      </c>
      <c r="R3963">
        <v>0</v>
      </c>
      <c r="S3963">
        <v>12167.7</v>
      </c>
      <c r="T3963">
        <v>0</v>
      </c>
      <c r="U3963">
        <v>12188</v>
      </c>
      <c r="V3963">
        <v>0</v>
      </c>
      <c r="W3963">
        <v>20.3</v>
      </c>
      <c r="X3963">
        <v>0</v>
      </c>
      <c r="Y3963">
        <v>12167.7</v>
      </c>
      <c r="Z3963">
        <v>0</v>
      </c>
      <c r="AA3963">
        <v>12188</v>
      </c>
    </row>
    <row r="3964" spans="1:27" ht="15" customHeight="1" x14ac:dyDescent="0.25">
      <c r="A3964" s="37" t="str">
        <f t="shared" si="183"/>
        <v>LEMUCFIgnore</v>
      </c>
      <c r="B3964" s="37" t="str">
        <f>VLOOKUP(L3964,Mapping!D:F,3,0)</f>
        <v>Ignore</v>
      </c>
      <c r="C3964" s="37" t="str">
        <f>VLOOKUP(L3964,Mapping!D:G,4,0)</f>
        <v>Ignore</v>
      </c>
      <c r="D3964" s="38">
        <f t="shared" si="184"/>
        <v>2.827244E-3</v>
      </c>
      <c r="E3964" s="38">
        <f t="shared" si="185"/>
        <v>1.0913341E-2</v>
      </c>
      <c r="F3964" s="37" t="str">
        <f>VLOOKUP(L3964,Mapping!D:H,5,0)</f>
        <v>AUM</v>
      </c>
      <c r="G3964" t="s">
        <v>562</v>
      </c>
      <c r="H3964" t="s">
        <v>1638</v>
      </c>
      <c r="I3964" t="s">
        <v>1639</v>
      </c>
      <c r="J3964">
        <v>212000</v>
      </c>
      <c r="K3964" t="s">
        <v>595</v>
      </c>
      <c r="L3964">
        <v>212194</v>
      </c>
      <c r="M3964">
        <v>0</v>
      </c>
      <c r="N3964" t="s">
        <v>605</v>
      </c>
      <c r="O3964" t="s">
        <v>565</v>
      </c>
      <c r="P3964">
        <v>0</v>
      </c>
      <c r="Q3964">
        <v>80860.97</v>
      </c>
      <c r="R3964">
        <v>0</v>
      </c>
      <c r="S3964">
        <v>28272.44</v>
      </c>
      <c r="T3964">
        <v>0</v>
      </c>
      <c r="U3964">
        <v>109133.41</v>
      </c>
      <c r="V3964">
        <v>0</v>
      </c>
      <c r="W3964">
        <v>80860.97</v>
      </c>
      <c r="X3964">
        <v>0</v>
      </c>
      <c r="Y3964">
        <v>28272.44</v>
      </c>
      <c r="Z3964">
        <v>0</v>
      </c>
      <c r="AA3964">
        <v>109133.41</v>
      </c>
    </row>
    <row r="3965" spans="1:27" ht="15" customHeight="1" x14ac:dyDescent="0.25">
      <c r="A3965" s="37" t="str">
        <f t="shared" si="183"/>
        <v>LEMUCFIgnore</v>
      </c>
      <c r="B3965" s="37" t="str">
        <f>VLOOKUP(L3965,Mapping!D:F,3,0)</f>
        <v>Ignore</v>
      </c>
      <c r="C3965" s="37" t="str">
        <f>VLOOKUP(L3965,Mapping!D:G,4,0)</f>
        <v>Ignore</v>
      </c>
      <c r="D3965" s="38">
        <f t="shared" si="184"/>
        <v>1.3397699999999999E-4</v>
      </c>
      <c r="E3965" s="38">
        <f t="shared" si="185"/>
        <v>1.80817E-4</v>
      </c>
      <c r="F3965" s="37" t="str">
        <f>VLOOKUP(L3965,Mapping!D:H,5,0)</f>
        <v>AUM</v>
      </c>
      <c r="G3965" t="s">
        <v>562</v>
      </c>
      <c r="H3965" t="s">
        <v>1638</v>
      </c>
      <c r="I3965" t="s">
        <v>1639</v>
      </c>
      <c r="J3965">
        <v>212000</v>
      </c>
      <c r="K3965" t="s">
        <v>595</v>
      </c>
      <c r="L3965">
        <v>212195</v>
      </c>
      <c r="M3965">
        <v>0</v>
      </c>
      <c r="N3965" t="s">
        <v>2247</v>
      </c>
      <c r="O3965" t="s">
        <v>565</v>
      </c>
      <c r="P3965">
        <v>0</v>
      </c>
      <c r="Q3965">
        <v>468.4</v>
      </c>
      <c r="R3965">
        <v>0</v>
      </c>
      <c r="S3965">
        <v>1339.77</v>
      </c>
      <c r="T3965">
        <v>0</v>
      </c>
      <c r="U3965">
        <v>1808.17</v>
      </c>
      <c r="V3965">
        <v>0</v>
      </c>
      <c r="W3965">
        <v>468.4</v>
      </c>
      <c r="X3965">
        <v>0</v>
      </c>
      <c r="Y3965">
        <v>1339.77</v>
      </c>
      <c r="Z3965">
        <v>0</v>
      </c>
      <c r="AA3965">
        <v>1808.17</v>
      </c>
    </row>
    <row r="3966" spans="1:27" ht="15" customHeight="1" x14ac:dyDescent="0.25">
      <c r="A3966" s="37" t="str">
        <f t="shared" si="183"/>
        <v>LEMUCFIgnore</v>
      </c>
      <c r="B3966" s="37" t="str">
        <f>VLOOKUP(L3966,Mapping!D:F,3,0)</f>
        <v>Ignore</v>
      </c>
      <c r="C3966" s="37" t="str">
        <f>VLOOKUP(L3966,Mapping!D:G,4,0)</f>
        <v>Ignore</v>
      </c>
      <c r="D3966" s="38">
        <f t="shared" si="184"/>
        <v>4.0290009999999999E-3</v>
      </c>
      <c r="E3966" s="38">
        <f t="shared" si="185"/>
        <v>5.0653199999999999E-3</v>
      </c>
      <c r="F3966" s="37" t="str">
        <f>VLOOKUP(L3966,Mapping!D:H,5,0)</f>
        <v>AUM</v>
      </c>
      <c r="G3966" t="s">
        <v>562</v>
      </c>
      <c r="H3966" t="s">
        <v>1638</v>
      </c>
      <c r="I3966" t="s">
        <v>1639</v>
      </c>
      <c r="J3966">
        <v>212000</v>
      </c>
      <c r="K3966" t="s">
        <v>595</v>
      </c>
      <c r="L3966">
        <v>212197</v>
      </c>
      <c r="M3966">
        <v>0</v>
      </c>
      <c r="N3966" t="s">
        <v>856</v>
      </c>
      <c r="O3966" t="s">
        <v>565</v>
      </c>
      <c r="P3966">
        <v>0</v>
      </c>
      <c r="Q3966">
        <v>10363.19</v>
      </c>
      <c r="R3966">
        <v>0</v>
      </c>
      <c r="S3966">
        <v>40290.01</v>
      </c>
      <c r="T3966">
        <v>0</v>
      </c>
      <c r="U3966">
        <v>50653.2</v>
      </c>
      <c r="V3966">
        <v>0</v>
      </c>
      <c r="W3966">
        <v>10363.19</v>
      </c>
      <c r="X3966">
        <v>0</v>
      </c>
      <c r="Y3966">
        <v>40290.01</v>
      </c>
      <c r="Z3966">
        <v>0</v>
      </c>
      <c r="AA3966">
        <v>50653.2</v>
      </c>
    </row>
    <row r="3967" spans="1:27" ht="15" customHeight="1" x14ac:dyDescent="0.25">
      <c r="A3967" s="37" t="str">
        <f t="shared" si="183"/>
        <v>LEMUCFIgnore</v>
      </c>
      <c r="B3967" s="37" t="str">
        <f>VLOOKUP(L3967,Mapping!D:F,3,0)</f>
        <v>Ignore</v>
      </c>
      <c r="C3967" s="37" t="str">
        <f>VLOOKUP(L3967,Mapping!D:G,4,0)</f>
        <v>Ignore</v>
      </c>
      <c r="D3967" s="38">
        <f t="shared" si="184"/>
        <v>1.524700352</v>
      </c>
      <c r="E3967" s="38">
        <f t="shared" si="185"/>
        <v>2.2836412199999998</v>
      </c>
      <c r="F3967" s="37" t="str">
        <f>VLOOKUP(L3967,Mapping!D:H,5,0)</f>
        <v>AUM</v>
      </c>
      <c r="G3967" t="s">
        <v>562</v>
      </c>
      <c r="H3967" t="s">
        <v>1638</v>
      </c>
      <c r="I3967" t="s">
        <v>1639</v>
      </c>
      <c r="J3967">
        <v>212000</v>
      </c>
      <c r="K3967" t="s">
        <v>595</v>
      </c>
      <c r="L3967">
        <v>212220</v>
      </c>
      <c r="M3967">
        <v>0</v>
      </c>
      <c r="N3967" t="s">
        <v>606</v>
      </c>
      <c r="O3967" t="s">
        <v>565</v>
      </c>
      <c r="P3967">
        <v>0</v>
      </c>
      <c r="Q3967">
        <v>7589408.6799999997</v>
      </c>
      <c r="R3967">
        <v>0</v>
      </c>
      <c r="S3967">
        <v>15247003.52</v>
      </c>
      <c r="T3967">
        <v>0</v>
      </c>
      <c r="U3967">
        <v>22836412.199999999</v>
      </c>
      <c r="V3967">
        <v>0</v>
      </c>
      <c r="W3967">
        <v>7589408.6799999997</v>
      </c>
      <c r="X3967">
        <v>0</v>
      </c>
      <c r="Y3967">
        <v>15247003.52</v>
      </c>
      <c r="Z3967">
        <v>0</v>
      </c>
      <c r="AA3967">
        <v>22836412.199999999</v>
      </c>
    </row>
    <row r="3968" spans="1:27" ht="15" customHeight="1" x14ac:dyDescent="0.25">
      <c r="A3968" s="37" t="str">
        <f t="shared" si="183"/>
        <v>LEMUCFIgnore</v>
      </c>
      <c r="B3968" s="37" t="str">
        <f>VLOOKUP(L3968,Mapping!D:F,3,0)</f>
        <v>Ignore</v>
      </c>
      <c r="C3968" s="37" t="str">
        <f>VLOOKUP(L3968,Mapping!D:G,4,0)</f>
        <v>Ignore</v>
      </c>
      <c r="D3968" s="38">
        <f t="shared" si="184"/>
        <v>-1.623381752</v>
      </c>
      <c r="E3968" s="38">
        <f t="shared" si="185"/>
        <v>-2.0479092570000001</v>
      </c>
      <c r="F3968" s="37" t="str">
        <f>VLOOKUP(L3968,Mapping!D:H,5,0)</f>
        <v>AUM</v>
      </c>
      <c r="G3968" t="s">
        <v>562</v>
      </c>
      <c r="H3968" t="s">
        <v>1638</v>
      </c>
      <c r="I3968" t="s">
        <v>1639</v>
      </c>
      <c r="J3968">
        <v>212000</v>
      </c>
      <c r="K3968" t="s">
        <v>595</v>
      </c>
      <c r="L3968">
        <v>212223</v>
      </c>
      <c r="M3968">
        <v>0</v>
      </c>
      <c r="N3968" t="s">
        <v>607</v>
      </c>
      <c r="O3968" t="s">
        <v>565</v>
      </c>
      <c r="P3968">
        <v>-4245275.05</v>
      </c>
      <c r="Q3968">
        <v>0</v>
      </c>
      <c r="R3968">
        <v>-16233817.52</v>
      </c>
      <c r="S3968">
        <v>0</v>
      </c>
      <c r="T3968">
        <v>-20479092.57</v>
      </c>
      <c r="U3968">
        <v>0</v>
      </c>
      <c r="V3968">
        <v>-4245275.05</v>
      </c>
      <c r="W3968">
        <v>0</v>
      </c>
      <c r="X3968">
        <v>-16233817.52</v>
      </c>
      <c r="Y3968">
        <v>0</v>
      </c>
      <c r="Z3968">
        <v>-20479092.57</v>
      </c>
      <c r="AA3968">
        <v>0</v>
      </c>
    </row>
    <row r="3969" spans="1:27" ht="15" customHeight="1" x14ac:dyDescent="0.25">
      <c r="A3969" s="37" t="str">
        <f t="shared" si="183"/>
        <v>LEMUCFIgnore</v>
      </c>
      <c r="B3969" s="37" t="str">
        <f>VLOOKUP(L3969,Mapping!D:F,3,0)</f>
        <v>Ignore</v>
      </c>
      <c r="C3969" s="37" t="str">
        <f>VLOOKUP(L3969,Mapping!D:G,4,0)</f>
        <v>Ignore</v>
      </c>
      <c r="D3969" s="38">
        <f t="shared" si="184"/>
        <v>3.3027000000000001E-5</v>
      </c>
      <c r="E3969" s="38">
        <f t="shared" si="185"/>
        <v>1.6138E-5</v>
      </c>
      <c r="F3969" s="37" t="str">
        <f>VLOOKUP(L3969,Mapping!D:H,5,0)</f>
        <v>AUM</v>
      </c>
      <c r="G3969" t="s">
        <v>562</v>
      </c>
      <c r="H3969" t="s">
        <v>1638</v>
      </c>
      <c r="I3969" t="s">
        <v>1639</v>
      </c>
      <c r="J3969">
        <v>212000</v>
      </c>
      <c r="K3969" t="s">
        <v>595</v>
      </c>
      <c r="L3969">
        <v>212227</v>
      </c>
      <c r="M3969">
        <v>0</v>
      </c>
      <c r="N3969" t="s">
        <v>750</v>
      </c>
      <c r="O3969" t="s">
        <v>565</v>
      </c>
      <c r="P3969">
        <v>-168.89</v>
      </c>
      <c r="Q3969">
        <v>0</v>
      </c>
      <c r="R3969">
        <v>0</v>
      </c>
      <c r="S3969">
        <v>330.27</v>
      </c>
      <c r="T3969">
        <v>0</v>
      </c>
      <c r="U3969">
        <v>161.38</v>
      </c>
      <c r="V3969">
        <v>-168.89</v>
      </c>
      <c r="W3969">
        <v>0</v>
      </c>
      <c r="X3969">
        <v>0</v>
      </c>
      <c r="Y3969">
        <v>330.27</v>
      </c>
      <c r="Z3969">
        <v>0</v>
      </c>
      <c r="AA3969">
        <v>161.38</v>
      </c>
    </row>
    <row r="3970" spans="1:27" ht="15" customHeight="1" x14ac:dyDescent="0.25">
      <c r="A3970" s="37" t="str">
        <f t="shared" si="183"/>
        <v>LEMUCFIgnore</v>
      </c>
      <c r="B3970" s="37" t="str">
        <f>VLOOKUP(L3970,Mapping!D:F,3,0)</f>
        <v>Ignore</v>
      </c>
      <c r="C3970" s="37" t="str">
        <f>VLOOKUP(L3970,Mapping!D:G,4,0)</f>
        <v>Ignore</v>
      </c>
      <c r="D3970" s="38">
        <f t="shared" si="184"/>
        <v>-3.9773E-5</v>
      </c>
      <c r="E3970" s="38">
        <f t="shared" si="185"/>
        <v>2.4471300000000003E-4</v>
      </c>
      <c r="F3970" s="37" t="str">
        <f>VLOOKUP(L3970,Mapping!D:H,5,0)</f>
        <v>AUM</v>
      </c>
      <c r="G3970" t="s">
        <v>562</v>
      </c>
      <c r="H3970" t="s">
        <v>1638</v>
      </c>
      <c r="I3970" t="s">
        <v>1639</v>
      </c>
      <c r="J3970">
        <v>212000</v>
      </c>
      <c r="K3970" t="s">
        <v>595</v>
      </c>
      <c r="L3970">
        <v>212231</v>
      </c>
      <c r="M3970">
        <v>0</v>
      </c>
      <c r="N3970" t="s">
        <v>824</v>
      </c>
      <c r="O3970" t="s">
        <v>565</v>
      </c>
      <c r="P3970">
        <v>0</v>
      </c>
      <c r="Q3970">
        <v>2844.86</v>
      </c>
      <c r="R3970">
        <v>-397.73</v>
      </c>
      <c r="S3970">
        <v>0</v>
      </c>
      <c r="T3970">
        <v>0</v>
      </c>
      <c r="U3970">
        <v>2447.13</v>
      </c>
      <c r="V3970">
        <v>0</v>
      </c>
      <c r="W3970">
        <v>2844.86</v>
      </c>
      <c r="X3970">
        <v>-397.73</v>
      </c>
      <c r="Y3970">
        <v>0</v>
      </c>
      <c r="Z3970">
        <v>0</v>
      </c>
      <c r="AA3970">
        <v>2447.13</v>
      </c>
    </row>
    <row r="3971" spans="1:27" ht="15" customHeight="1" x14ac:dyDescent="0.25">
      <c r="A3971" s="37" t="str">
        <f t="shared" si="183"/>
        <v>LEMUCFIgnore</v>
      </c>
      <c r="B3971" s="37" t="str">
        <f>VLOOKUP(L3971,Mapping!D:F,3,0)</f>
        <v>Ignore</v>
      </c>
      <c r="C3971" s="37" t="str">
        <f>VLOOKUP(L3971,Mapping!D:G,4,0)</f>
        <v>Ignore</v>
      </c>
      <c r="D3971" s="38">
        <f t="shared" si="184"/>
        <v>-2.7612999999999999E-2</v>
      </c>
      <c r="E3971" s="38">
        <f t="shared" si="185"/>
        <v>5.1193999999999996E-3</v>
      </c>
      <c r="F3971" s="37" t="str">
        <f>VLOOKUP(L3971,Mapping!D:H,5,0)</f>
        <v>AUM</v>
      </c>
      <c r="G3971" t="s">
        <v>562</v>
      </c>
      <c r="H3971" t="s">
        <v>1638</v>
      </c>
      <c r="I3971" t="s">
        <v>1639</v>
      </c>
      <c r="J3971">
        <v>212000</v>
      </c>
      <c r="K3971" t="s">
        <v>595</v>
      </c>
      <c r="L3971">
        <v>212233</v>
      </c>
      <c r="M3971">
        <v>0</v>
      </c>
      <c r="N3971" t="s">
        <v>608</v>
      </c>
      <c r="O3971" t="s">
        <v>565</v>
      </c>
      <c r="P3971">
        <v>0</v>
      </c>
      <c r="Q3971">
        <v>327324</v>
      </c>
      <c r="R3971">
        <v>-276130</v>
      </c>
      <c r="S3971">
        <v>0</v>
      </c>
      <c r="T3971">
        <v>0</v>
      </c>
      <c r="U3971">
        <v>51194</v>
      </c>
      <c r="V3971">
        <v>0</v>
      </c>
      <c r="W3971">
        <v>327324</v>
      </c>
      <c r="X3971">
        <v>-276130</v>
      </c>
      <c r="Y3971">
        <v>0</v>
      </c>
      <c r="Z3971">
        <v>0</v>
      </c>
      <c r="AA3971">
        <v>51194</v>
      </c>
    </row>
    <row r="3972" spans="1:27" ht="15" customHeight="1" x14ac:dyDescent="0.25">
      <c r="A3972" s="37" t="str">
        <f t="shared" ref="A3972:A4035" si="186">H3972&amp;B3972</f>
        <v>LEMUCFIgnore</v>
      </c>
      <c r="B3972" s="37" t="str">
        <f>VLOOKUP(L3972,Mapping!D:F,3,0)</f>
        <v>Ignore</v>
      </c>
      <c r="C3972" s="37" t="str">
        <f>VLOOKUP(L3972,Mapping!D:G,4,0)</f>
        <v>Ignore</v>
      </c>
      <c r="D3972" s="38">
        <f t="shared" ref="D3972:D4035" si="187">(X3972+Y3972)/10000000</f>
        <v>2.0922000000000001E-5</v>
      </c>
      <c r="E3972" s="38">
        <f t="shared" ref="E3972:E4035" si="188">(Z3972+AA3972)/10000000</f>
        <v>1.1384746000000001E-2</v>
      </c>
      <c r="F3972" s="37" t="str">
        <f>VLOOKUP(L3972,Mapping!D:H,5,0)</f>
        <v>AUM</v>
      </c>
      <c r="G3972" t="s">
        <v>562</v>
      </c>
      <c r="H3972" t="s">
        <v>1638</v>
      </c>
      <c r="I3972" t="s">
        <v>1639</v>
      </c>
      <c r="J3972">
        <v>212000</v>
      </c>
      <c r="K3972" t="s">
        <v>595</v>
      </c>
      <c r="L3972">
        <v>212240</v>
      </c>
      <c r="M3972">
        <v>0</v>
      </c>
      <c r="N3972" t="s">
        <v>609</v>
      </c>
      <c r="O3972" t="s">
        <v>565</v>
      </c>
      <c r="P3972">
        <v>0</v>
      </c>
      <c r="Q3972">
        <v>113638.24</v>
      </c>
      <c r="R3972">
        <v>0</v>
      </c>
      <c r="S3972">
        <v>209.22</v>
      </c>
      <c r="T3972">
        <v>0</v>
      </c>
      <c r="U3972">
        <v>113847.46</v>
      </c>
      <c r="V3972">
        <v>0</v>
      </c>
      <c r="W3972">
        <v>113638.24</v>
      </c>
      <c r="X3972">
        <v>0</v>
      </c>
      <c r="Y3972">
        <v>209.22</v>
      </c>
      <c r="Z3972">
        <v>0</v>
      </c>
      <c r="AA3972">
        <v>113847.46</v>
      </c>
    </row>
    <row r="3973" spans="1:27" ht="15" customHeight="1" x14ac:dyDescent="0.25">
      <c r="A3973" s="37" t="str">
        <f t="shared" si="186"/>
        <v>LEMUCFIgnore</v>
      </c>
      <c r="B3973" s="37" t="str">
        <f>VLOOKUP(L3973,Mapping!D:F,3,0)</f>
        <v>Ignore</v>
      </c>
      <c r="C3973" s="37" t="str">
        <f>VLOOKUP(L3973,Mapping!D:G,4,0)</f>
        <v>Ignore</v>
      </c>
      <c r="D3973" s="38">
        <f t="shared" si="187"/>
        <v>0</v>
      </c>
      <c r="E3973" s="38">
        <f t="shared" si="188"/>
        <v>1.08E-3</v>
      </c>
      <c r="F3973" s="37" t="str">
        <f>VLOOKUP(L3973,Mapping!D:H,5,0)</f>
        <v>AUM</v>
      </c>
      <c r="G3973" t="s">
        <v>562</v>
      </c>
      <c r="H3973" t="s">
        <v>1638</v>
      </c>
      <c r="I3973" t="s">
        <v>1639</v>
      </c>
      <c r="J3973">
        <v>212000</v>
      </c>
      <c r="K3973" t="s">
        <v>595</v>
      </c>
      <c r="L3973">
        <v>212247</v>
      </c>
      <c r="M3973">
        <v>0</v>
      </c>
      <c r="N3973" t="s">
        <v>610</v>
      </c>
      <c r="O3973" t="s">
        <v>565</v>
      </c>
      <c r="P3973">
        <v>0</v>
      </c>
      <c r="Q3973">
        <v>10800</v>
      </c>
      <c r="R3973">
        <v>0</v>
      </c>
      <c r="S3973">
        <v>0</v>
      </c>
      <c r="T3973">
        <v>0</v>
      </c>
      <c r="U3973">
        <v>10800</v>
      </c>
      <c r="V3973">
        <v>0</v>
      </c>
      <c r="W3973">
        <v>10800</v>
      </c>
      <c r="X3973">
        <v>0</v>
      </c>
      <c r="Y3973">
        <v>0</v>
      </c>
      <c r="Z3973">
        <v>0</v>
      </c>
      <c r="AA3973">
        <v>10800</v>
      </c>
    </row>
    <row r="3974" spans="1:27" ht="15" customHeight="1" x14ac:dyDescent="0.25">
      <c r="A3974" s="37" t="str">
        <f t="shared" si="186"/>
        <v>LEMUCFIgnore</v>
      </c>
      <c r="B3974" s="37" t="str">
        <f>VLOOKUP(L3974,Mapping!D:F,3,0)</f>
        <v>Ignore</v>
      </c>
      <c r="C3974" s="37" t="str">
        <f>VLOOKUP(L3974,Mapping!D:G,4,0)</f>
        <v>Ignore</v>
      </c>
      <c r="D3974" s="38">
        <f t="shared" si="187"/>
        <v>1.2455100000000001E-4</v>
      </c>
      <c r="E3974" s="38">
        <f t="shared" si="188"/>
        <v>3.2866599999999997E-4</v>
      </c>
      <c r="F3974" s="37" t="str">
        <f>VLOOKUP(L3974,Mapping!D:H,5,0)</f>
        <v>AUM</v>
      </c>
      <c r="G3974" t="s">
        <v>562</v>
      </c>
      <c r="H3974" t="s">
        <v>1638</v>
      </c>
      <c r="I3974" t="s">
        <v>1639</v>
      </c>
      <c r="J3974">
        <v>212000</v>
      </c>
      <c r="K3974" t="s">
        <v>595</v>
      </c>
      <c r="L3974">
        <v>212252</v>
      </c>
      <c r="M3974">
        <v>0</v>
      </c>
      <c r="N3974" t="s">
        <v>611</v>
      </c>
      <c r="O3974" t="s">
        <v>565</v>
      </c>
      <c r="P3974">
        <v>0</v>
      </c>
      <c r="Q3974">
        <v>2041.15</v>
      </c>
      <c r="R3974">
        <v>0</v>
      </c>
      <c r="S3974">
        <v>1245.51</v>
      </c>
      <c r="T3974">
        <v>0</v>
      </c>
      <c r="U3974">
        <v>3286.66</v>
      </c>
      <c r="V3974">
        <v>0</v>
      </c>
      <c r="W3974">
        <v>2041.15</v>
      </c>
      <c r="X3974">
        <v>0</v>
      </c>
      <c r="Y3974">
        <v>1245.51</v>
      </c>
      <c r="Z3974">
        <v>0</v>
      </c>
      <c r="AA3974">
        <v>3286.66</v>
      </c>
    </row>
    <row r="3975" spans="1:27" ht="15" customHeight="1" x14ac:dyDescent="0.25">
      <c r="A3975" s="37" t="str">
        <f t="shared" si="186"/>
        <v>LEMUCFIgnore</v>
      </c>
      <c r="B3975" s="37" t="str">
        <f>VLOOKUP(L3975,Mapping!D:F,3,0)</f>
        <v>Ignore</v>
      </c>
      <c r="C3975" s="37" t="str">
        <f>VLOOKUP(L3975,Mapping!D:G,4,0)</f>
        <v>Ignore</v>
      </c>
      <c r="D3975" s="38">
        <f t="shared" si="187"/>
        <v>-2.156671121</v>
      </c>
      <c r="E3975" s="38">
        <f t="shared" si="188"/>
        <v>-4.9704984000000001E-2</v>
      </c>
      <c r="F3975" s="37" t="str">
        <f>VLOOKUP(L3975,Mapping!D:H,5,0)</f>
        <v>AUM</v>
      </c>
      <c r="G3975" t="s">
        <v>562</v>
      </c>
      <c r="H3975" t="s">
        <v>1638</v>
      </c>
      <c r="I3975" t="s">
        <v>1639</v>
      </c>
      <c r="J3975">
        <v>212000</v>
      </c>
      <c r="K3975" t="s">
        <v>595</v>
      </c>
      <c r="L3975">
        <v>212255</v>
      </c>
      <c r="M3975">
        <v>0</v>
      </c>
      <c r="N3975" t="s">
        <v>612</v>
      </c>
      <c r="O3975" t="s">
        <v>565</v>
      </c>
      <c r="P3975">
        <v>0</v>
      </c>
      <c r="Q3975">
        <v>21069661.370000001</v>
      </c>
      <c r="R3975">
        <v>-21566711.210000001</v>
      </c>
      <c r="S3975">
        <v>0</v>
      </c>
      <c r="T3975">
        <v>-497049.84</v>
      </c>
      <c r="U3975">
        <v>0</v>
      </c>
      <c r="V3975">
        <v>0</v>
      </c>
      <c r="W3975">
        <v>21069661.370000001</v>
      </c>
      <c r="X3975">
        <v>-21566711.210000001</v>
      </c>
      <c r="Y3975">
        <v>0</v>
      </c>
      <c r="Z3975">
        <v>-497049.84</v>
      </c>
      <c r="AA3975">
        <v>0</v>
      </c>
    </row>
    <row r="3976" spans="1:27" ht="15" customHeight="1" x14ac:dyDescent="0.25">
      <c r="A3976" s="37" t="str">
        <f t="shared" si="186"/>
        <v>LEMUCFIgnore</v>
      </c>
      <c r="B3976" s="37" t="str">
        <f>VLOOKUP(L3976,Mapping!D:F,3,0)</f>
        <v>Ignore</v>
      </c>
      <c r="C3976" s="37" t="str">
        <f>VLOOKUP(L3976,Mapping!D:G,4,0)</f>
        <v>Ignore</v>
      </c>
      <c r="D3976" s="38">
        <f t="shared" si="187"/>
        <v>-1.6363979000000001E-2</v>
      </c>
      <c r="E3976" s="38">
        <f t="shared" si="188"/>
        <v>6.6956029999999996E-3</v>
      </c>
      <c r="F3976" s="37" t="str">
        <f>VLOOKUP(L3976,Mapping!D:H,5,0)</f>
        <v>AUM</v>
      </c>
      <c r="G3976" t="s">
        <v>562</v>
      </c>
      <c r="H3976" t="s">
        <v>1638</v>
      </c>
      <c r="I3976" t="s">
        <v>1639</v>
      </c>
      <c r="J3976">
        <v>212000</v>
      </c>
      <c r="K3976" t="s">
        <v>595</v>
      </c>
      <c r="L3976">
        <v>212271</v>
      </c>
      <c r="M3976">
        <v>0</v>
      </c>
      <c r="N3976" t="s">
        <v>614</v>
      </c>
      <c r="O3976" t="s">
        <v>565</v>
      </c>
      <c r="P3976">
        <v>0</v>
      </c>
      <c r="Q3976">
        <v>230595.82</v>
      </c>
      <c r="R3976">
        <v>-163639.79</v>
      </c>
      <c r="S3976">
        <v>0</v>
      </c>
      <c r="T3976">
        <v>0</v>
      </c>
      <c r="U3976">
        <v>66956.03</v>
      </c>
      <c r="V3976">
        <v>0</v>
      </c>
      <c r="W3976">
        <v>230595.82</v>
      </c>
      <c r="X3976">
        <v>-163639.79</v>
      </c>
      <c r="Y3976">
        <v>0</v>
      </c>
      <c r="Z3976">
        <v>0</v>
      </c>
      <c r="AA3976">
        <v>66956.03</v>
      </c>
    </row>
    <row r="3977" spans="1:27" ht="15" customHeight="1" x14ac:dyDescent="0.25">
      <c r="A3977" s="37" t="str">
        <f t="shared" si="186"/>
        <v>LEMUCFIgnore</v>
      </c>
      <c r="B3977" s="37" t="str">
        <f>VLOOKUP(L3977,Mapping!D:F,3,0)</f>
        <v>Ignore</v>
      </c>
      <c r="C3977" s="37" t="str">
        <f>VLOOKUP(L3977,Mapping!D:G,4,0)</f>
        <v>Ignore</v>
      </c>
      <c r="D3977" s="38">
        <f t="shared" si="187"/>
        <v>-1.6363979000000001E-2</v>
      </c>
      <c r="E3977" s="38">
        <f t="shared" si="188"/>
        <v>6.6956029999999996E-3</v>
      </c>
      <c r="F3977" s="37" t="str">
        <f>VLOOKUP(L3977,Mapping!D:H,5,0)</f>
        <v>AUM</v>
      </c>
      <c r="G3977" t="s">
        <v>562</v>
      </c>
      <c r="H3977" t="s">
        <v>1638</v>
      </c>
      <c r="I3977" t="s">
        <v>1639</v>
      </c>
      <c r="J3977">
        <v>212000</v>
      </c>
      <c r="K3977" t="s">
        <v>595</v>
      </c>
      <c r="L3977">
        <v>212272</v>
      </c>
      <c r="M3977">
        <v>0</v>
      </c>
      <c r="N3977" t="s">
        <v>615</v>
      </c>
      <c r="O3977" t="s">
        <v>565</v>
      </c>
      <c r="P3977">
        <v>0</v>
      </c>
      <c r="Q3977">
        <v>230595.82</v>
      </c>
      <c r="R3977">
        <v>-163639.79</v>
      </c>
      <c r="S3977">
        <v>0</v>
      </c>
      <c r="T3977">
        <v>0</v>
      </c>
      <c r="U3977">
        <v>66956.03</v>
      </c>
      <c r="V3977">
        <v>0</v>
      </c>
      <c r="W3977">
        <v>230595.82</v>
      </c>
      <c r="X3977">
        <v>-163639.79</v>
      </c>
      <c r="Y3977">
        <v>0</v>
      </c>
      <c r="Z3977">
        <v>0</v>
      </c>
      <c r="AA3977">
        <v>66956.03</v>
      </c>
    </row>
    <row r="3978" spans="1:27" ht="15" customHeight="1" x14ac:dyDescent="0.25">
      <c r="A3978" s="37" t="str">
        <f t="shared" si="186"/>
        <v>LEMUCFIgnore</v>
      </c>
      <c r="B3978" s="37" t="str">
        <f>VLOOKUP(L3978,Mapping!D:F,3,0)</f>
        <v>Ignore</v>
      </c>
      <c r="C3978" s="37" t="str">
        <f>VLOOKUP(L3978,Mapping!D:G,4,0)</f>
        <v>Ignore</v>
      </c>
      <c r="D3978" s="38">
        <f t="shared" si="187"/>
        <v>7.3801772000000002E-2</v>
      </c>
      <c r="E3978" s="38">
        <f t="shared" si="188"/>
        <v>8.1594447000000001E-2</v>
      </c>
      <c r="F3978" s="37" t="str">
        <f>VLOOKUP(L3978,Mapping!D:H,5,0)</f>
        <v>AUM</v>
      </c>
      <c r="G3978" t="s">
        <v>562</v>
      </c>
      <c r="H3978" t="s">
        <v>1638</v>
      </c>
      <c r="I3978" t="s">
        <v>1639</v>
      </c>
      <c r="J3978">
        <v>212000</v>
      </c>
      <c r="K3978" t="s">
        <v>595</v>
      </c>
      <c r="L3978">
        <v>212427</v>
      </c>
      <c r="M3978">
        <v>0</v>
      </c>
      <c r="N3978" t="s">
        <v>682</v>
      </c>
      <c r="O3978" t="s">
        <v>565</v>
      </c>
      <c r="P3978">
        <v>0</v>
      </c>
      <c r="Q3978">
        <v>77926.75</v>
      </c>
      <c r="R3978">
        <v>0</v>
      </c>
      <c r="S3978">
        <v>738017.72</v>
      </c>
      <c r="T3978">
        <v>0</v>
      </c>
      <c r="U3978">
        <v>815944.47</v>
      </c>
      <c r="V3978">
        <v>0</v>
      </c>
      <c r="W3978">
        <v>77926.75</v>
      </c>
      <c r="X3978">
        <v>0</v>
      </c>
      <c r="Y3978">
        <v>738017.72</v>
      </c>
      <c r="Z3978">
        <v>0</v>
      </c>
      <c r="AA3978">
        <v>815944.47</v>
      </c>
    </row>
    <row r="3979" spans="1:27" ht="15" customHeight="1" x14ac:dyDescent="0.25">
      <c r="A3979" s="37" t="str">
        <f t="shared" si="186"/>
        <v>LEMUCFIgnore</v>
      </c>
      <c r="B3979" s="37" t="str">
        <f>VLOOKUP(L3979,Mapping!D:F,3,0)</f>
        <v>Ignore</v>
      </c>
      <c r="C3979" s="37" t="str">
        <f>VLOOKUP(L3979,Mapping!D:G,4,0)</f>
        <v>Ignore</v>
      </c>
      <c r="D3979" s="38">
        <f t="shared" si="187"/>
        <v>2.0922000000000001E-5</v>
      </c>
      <c r="E3979" s="38">
        <f t="shared" si="188"/>
        <v>1.1384746000000001E-2</v>
      </c>
      <c r="F3979" s="37" t="str">
        <f>VLOOKUP(L3979,Mapping!D:H,5,0)</f>
        <v>AUM</v>
      </c>
      <c r="G3979" t="s">
        <v>562</v>
      </c>
      <c r="H3979" t="s">
        <v>1638</v>
      </c>
      <c r="I3979" t="s">
        <v>1639</v>
      </c>
      <c r="J3979">
        <v>212000</v>
      </c>
      <c r="K3979" t="s">
        <v>595</v>
      </c>
      <c r="L3979">
        <v>213166</v>
      </c>
      <c r="M3979">
        <v>0</v>
      </c>
      <c r="N3979" t="s">
        <v>616</v>
      </c>
      <c r="O3979" t="s">
        <v>565</v>
      </c>
      <c r="P3979">
        <v>0</v>
      </c>
      <c r="Q3979">
        <v>113638.24</v>
      </c>
      <c r="R3979">
        <v>0</v>
      </c>
      <c r="S3979">
        <v>209.22</v>
      </c>
      <c r="T3979">
        <v>0</v>
      </c>
      <c r="U3979">
        <v>113847.46</v>
      </c>
      <c r="V3979">
        <v>0</v>
      </c>
      <c r="W3979">
        <v>113638.24</v>
      </c>
      <c r="X3979">
        <v>0</v>
      </c>
      <c r="Y3979">
        <v>209.22</v>
      </c>
      <c r="Z3979">
        <v>0</v>
      </c>
      <c r="AA3979">
        <v>113847.46</v>
      </c>
    </row>
    <row r="3980" spans="1:27" ht="15" customHeight="1" x14ac:dyDescent="0.25">
      <c r="A3980" s="37" t="str">
        <f t="shared" si="186"/>
        <v>LEMUCFIgnore</v>
      </c>
      <c r="B3980" s="37" t="str">
        <f>VLOOKUP(L3980,Mapping!D:F,3,0)</f>
        <v>Ignore</v>
      </c>
      <c r="C3980" s="37" t="str">
        <f>VLOOKUP(L3980,Mapping!D:G,4,0)</f>
        <v>Ignore</v>
      </c>
      <c r="D3980" s="38">
        <f t="shared" si="187"/>
        <v>2.7040328999999998E-2</v>
      </c>
      <c r="E3980" s="38">
        <f t="shared" si="188"/>
        <v>2.7052783E-2</v>
      </c>
      <c r="F3980" s="37" t="str">
        <f>VLOOKUP(L3980,Mapping!D:H,5,0)</f>
        <v>AUM</v>
      </c>
      <c r="G3980" t="s">
        <v>562</v>
      </c>
      <c r="H3980" t="s">
        <v>1638</v>
      </c>
      <c r="I3980" t="s">
        <v>1639</v>
      </c>
      <c r="J3980">
        <v>212000</v>
      </c>
      <c r="K3980" t="s">
        <v>595</v>
      </c>
      <c r="L3980">
        <v>214100</v>
      </c>
      <c r="M3980">
        <v>0</v>
      </c>
      <c r="N3980" t="s">
        <v>858</v>
      </c>
      <c r="O3980" t="s">
        <v>565</v>
      </c>
      <c r="P3980">
        <v>0</v>
      </c>
      <c r="Q3980">
        <v>124.54</v>
      </c>
      <c r="R3980">
        <v>0</v>
      </c>
      <c r="S3980">
        <v>270403.28999999998</v>
      </c>
      <c r="T3980">
        <v>0</v>
      </c>
      <c r="U3980">
        <v>270527.83</v>
      </c>
      <c r="V3980">
        <v>0</v>
      </c>
      <c r="W3980">
        <v>124.54</v>
      </c>
      <c r="X3980">
        <v>0</v>
      </c>
      <c r="Y3980">
        <v>270403.28999999998</v>
      </c>
      <c r="Z3980">
        <v>0</v>
      </c>
      <c r="AA3980">
        <v>270527.83</v>
      </c>
    </row>
    <row r="3981" spans="1:27" ht="15" customHeight="1" x14ac:dyDescent="0.25">
      <c r="A3981" s="37" t="str">
        <f t="shared" si="186"/>
        <v>LEMUCFIgnore</v>
      </c>
      <c r="B3981" s="37" t="str">
        <f>VLOOKUP(L3981,Mapping!D:F,3,0)</f>
        <v>Ignore</v>
      </c>
      <c r="C3981" s="37" t="str">
        <f>VLOOKUP(L3981,Mapping!D:G,4,0)</f>
        <v>Ignore</v>
      </c>
      <c r="D3981" s="38">
        <f t="shared" si="187"/>
        <v>-0.18926063600000001</v>
      </c>
      <c r="E3981" s="38">
        <f t="shared" si="188"/>
        <v>6.6955417000000003E-2</v>
      </c>
      <c r="F3981" s="37" t="str">
        <f>VLOOKUP(L3981,Mapping!D:H,5,0)</f>
        <v>AUM</v>
      </c>
      <c r="G3981" t="s">
        <v>562</v>
      </c>
      <c r="H3981" t="s">
        <v>1638</v>
      </c>
      <c r="I3981" t="s">
        <v>1639</v>
      </c>
      <c r="J3981">
        <v>213000</v>
      </c>
      <c r="K3981" t="s">
        <v>617</v>
      </c>
      <c r="L3981">
        <v>213500</v>
      </c>
      <c r="M3981">
        <v>0</v>
      </c>
      <c r="N3981" t="s">
        <v>618</v>
      </c>
      <c r="O3981" t="s">
        <v>565</v>
      </c>
      <c r="P3981">
        <v>0</v>
      </c>
      <c r="Q3981">
        <v>2562160.5300000003</v>
      </c>
      <c r="R3981">
        <v>-1892606.36</v>
      </c>
      <c r="S3981">
        <v>0</v>
      </c>
      <c r="T3981">
        <v>0</v>
      </c>
      <c r="U3981">
        <v>669554.17000000004</v>
      </c>
      <c r="V3981">
        <v>0</v>
      </c>
      <c r="W3981">
        <v>2562160.5300000003</v>
      </c>
      <c r="X3981">
        <v>-1892606.36</v>
      </c>
      <c r="Y3981">
        <v>0</v>
      </c>
      <c r="Z3981">
        <v>0</v>
      </c>
      <c r="AA3981">
        <v>669554.17000000004</v>
      </c>
    </row>
    <row r="3982" spans="1:27" ht="15" customHeight="1" x14ac:dyDescent="0.25">
      <c r="A3982" s="37" t="str">
        <f t="shared" si="186"/>
        <v>LEMUCFIgnore</v>
      </c>
      <c r="B3982" s="37" t="str">
        <f>VLOOKUP(L3982,Mapping!D:F,3,0)</f>
        <v>Ignore</v>
      </c>
      <c r="C3982" s="37" t="str">
        <f>VLOOKUP(L3982,Mapping!D:G,4,0)</f>
        <v>Ignore</v>
      </c>
      <c r="D3982" s="38">
        <f t="shared" si="187"/>
        <v>5.7105161000000002E-2</v>
      </c>
      <c r="E3982" s="38">
        <f t="shared" si="188"/>
        <v>0.32852344700000002</v>
      </c>
      <c r="F3982" s="37" t="str">
        <f>VLOOKUP(L3982,Mapping!D:H,5,0)</f>
        <v>AUM</v>
      </c>
      <c r="G3982" t="s">
        <v>562</v>
      </c>
      <c r="H3982" t="s">
        <v>1638</v>
      </c>
      <c r="I3982" t="s">
        <v>1639</v>
      </c>
      <c r="J3982">
        <v>220000</v>
      </c>
      <c r="K3982" t="s">
        <v>619</v>
      </c>
      <c r="L3982">
        <v>210125</v>
      </c>
      <c r="M3982">
        <v>0</v>
      </c>
      <c r="N3982" t="s">
        <v>1283</v>
      </c>
      <c r="O3982" t="s">
        <v>565</v>
      </c>
      <c r="P3982">
        <v>0</v>
      </c>
      <c r="Q3982">
        <v>2714182.86</v>
      </c>
      <c r="R3982">
        <v>0</v>
      </c>
      <c r="S3982">
        <v>571051.61</v>
      </c>
      <c r="T3982">
        <v>0</v>
      </c>
      <c r="U3982">
        <v>3285234.47</v>
      </c>
      <c r="V3982">
        <v>0</v>
      </c>
      <c r="W3982">
        <v>2714182.86</v>
      </c>
      <c r="X3982">
        <v>0</v>
      </c>
      <c r="Y3982">
        <v>571051.61</v>
      </c>
      <c r="Z3982">
        <v>0</v>
      </c>
      <c r="AA3982">
        <v>3285234.47</v>
      </c>
    </row>
    <row r="3983" spans="1:27" ht="15" customHeight="1" x14ac:dyDescent="0.25">
      <c r="A3983" s="37" t="str">
        <f t="shared" si="186"/>
        <v>LEMUCF1.2</v>
      </c>
      <c r="B3983" s="37">
        <f>VLOOKUP(L3983,Mapping!D:F,3,0)</f>
        <v>1.2</v>
      </c>
      <c r="C3983" s="37" t="str">
        <f>VLOOKUP(L3983,Mapping!D:G,4,0)</f>
        <v>Ignore</v>
      </c>
      <c r="D3983" s="38">
        <f t="shared" si="187"/>
        <v>106.371903323</v>
      </c>
      <c r="E3983" s="38">
        <f t="shared" si="188"/>
        <v>901.02971295400005</v>
      </c>
      <c r="F3983" s="37">
        <f>VLOOKUP(L3983,Mapping!D:H,5,0)</f>
        <v>0</v>
      </c>
      <c r="G3983" t="s">
        <v>562</v>
      </c>
      <c r="H3983" t="s">
        <v>1638</v>
      </c>
      <c r="I3983" t="s">
        <v>1639</v>
      </c>
      <c r="J3983">
        <v>301000</v>
      </c>
      <c r="K3983" t="s">
        <v>624</v>
      </c>
      <c r="L3983">
        <v>310000</v>
      </c>
      <c r="M3983">
        <v>0</v>
      </c>
      <c r="N3983" t="s">
        <v>625</v>
      </c>
      <c r="O3983" t="s">
        <v>565</v>
      </c>
      <c r="P3983">
        <v>0</v>
      </c>
      <c r="Q3983">
        <v>7946578096.3100004</v>
      </c>
      <c r="R3983">
        <v>0</v>
      </c>
      <c r="S3983">
        <v>1063719033.23</v>
      </c>
      <c r="T3983">
        <v>0</v>
      </c>
      <c r="U3983">
        <v>9010297129.5400009</v>
      </c>
      <c r="V3983">
        <v>0</v>
      </c>
      <c r="W3983">
        <v>7946578096.3100004</v>
      </c>
      <c r="X3983">
        <v>0</v>
      </c>
      <c r="Y3983">
        <v>1063719033.23</v>
      </c>
      <c r="Z3983">
        <v>0</v>
      </c>
      <c r="AA3983">
        <v>9010297129.5400009</v>
      </c>
    </row>
    <row r="3984" spans="1:27" ht="15" customHeight="1" x14ac:dyDescent="0.25">
      <c r="A3984" s="37" t="str">
        <f t="shared" si="186"/>
        <v>LEMUCFIgnore</v>
      </c>
      <c r="B3984" s="37" t="str">
        <f>VLOOKUP(L3984,Mapping!D:F,3,0)</f>
        <v>Ignore</v>
      </c>
      <c r="C3984" s="37" t="str">
        <f>VLOOKUP(L3984,Mapping!D:G,4,0)</f>
        <v>Ignore</v>
      </c>
      <c r="D3984" s="38">
        <f t="shared" si="187"/>
        <v>69.187498239999996</v>
      </c>
      <c r="E3984" s="38">
        <f t="shared" si="188"/>
        <v>158.342852392</v>
      </c>
      <c r="F3984" s="37">
        <f>VLOOKUP(L3984,Mapping!D:H,5,0)</f>
        <v>0</v>
      </c>
      <c r="G3984" t="s">
        <v>562</v>
      </c>
      <c r="H3984" t="s">
        <v>1638</v>
      </c>
      <c r="I3984" t="s">
        <v>1639</v>
      </c>
      <c r="J3984">
        <v>303000</v>
      </c>
      <c r="K3984" t="s">
        <v>626</v>
      </c>
      <c r="L3984">
        <v>303201</v>
      </c>
      <c r="M3984">
        <v>0</v>
      </c>
      <c r="N3984" t="s">
        <v>627</v>
      </c>
      <c r="O3984" t="s">
        <v>565</v>
      </c>
      <c r="P3984">
        <v>0</v>
      </c>
      <c r="Q3984">
        <v>891553541.51999998</v>
      </c>
      <c r="R3984">
        <v>0</v>
      </c>
      <c r="S3984">
        <v>691874982.39999998</v>
      </c>
      <c r="T3984">
        <v>0</v>
      </c>
      <c r="U3984">
        <v>1583428523.9200001</v>
      </c>
      <c r="V3984">
        <v>0</v>
      </c>
      <c r="W3984">
        <v>891553541.51999998</v>
      </c>
      <c r="X3984">
        <v>0</v>
      </c>
      <c r="Y3984">
        <v>691874982.39999998</v>
      </c>
      <c r="Z3984">
        <v>0</v>
      </c>
      <c r="AA3984">
        <v>1583428523.9200001</v>
      </c>
    </row>
    <row r="3985" spans="1:27" ht="15" customHeight="1" x14ac:dyDescent="0.25">
      <c r="A3985" s="37" t="str">
        <f t="shared" si="186"/>
        <v>LEMUCFIgnore</v>
      </c>
      <c r="B3985" s="37" t="str">
        <f>VLOOKUP(L3985,Mapping!D:F,3,0)</f>
        <v>Ignore</v>
      </c>
      <c r="C3985" s="37" t="str">
        <f>VLOOKUP(L3985,Mapping!D:G,4,0)</f>
        <v>Ignore</v>
      </c>
      <c r="D3985" s="38">
        <f t="shared" si="187"/>
        <v>-6.7832279000000009E-2</v>
      </c>
      <c r="E3985" s="38">
        <f t="shared" si="188"/>
        <v>8.9339559999999998E-3</v>
      </c>
      <c r="F3985" s="37">
        <f>VLOOKUP(L3985,Mapping!D:H,5,0)</f>
        <v>0</v>
      </c>
      <c r="G3985" t="s">
        <v>562</v>
      </c>
      <c r="H3985" t="s">
        <v>1638</v>
      </c>
      <c r="I3985" t="s">
        <v>1639</v>
      </c>
      <c r="J3985">
        <v>303000</v>
      </c>
      <c r="K3985" t="s">
        <v>626</v>
      </c>
      <c r="L3985">
        <v>303202</v>
      </c>
      <c r="M3985">
        <v>0</v>
      </c>
      <c r="N3985" t="s">
        <v>628</v>
      </c>
      <c r="O3985" t="s">
        <v>565</v>
      </c>
      <c r="P3985">
        <v>0</v>
      </c>
      <c r="Q3985">
        <v>767662.35</v>
      </c>
      <c r="R3985">
        <v>-678322.79</v>
      </c>
      <c r="S3985">
        <v>0</v>
      </c>
      <c r="T3985">
        <v>0</v>
      </c>
      <c r="U3985">
        <v>89339.56</v>
      </c>
      <c r="V3985">
        <v>0</v>
      </c>
      <c r="W3985">
        <v>767662.35</v>
      </c>
      <c r="X3985">
        <v>-678322.79</v>
      </c>
      <c r="Y3985">
        <v>0</v>
      </c>
      <c r="Z3985">
        <v>0</v>
      </c>
      <c r="AA3985">
        <v>89339.56</v>
      </c>
    </row>
    <row r="3986" spans="1:27" ht="15" customHeight="1" x14ac:dyDescent="0.25">
      <c r="A3986" s="37" t="str">
        <f t="shared" si="186"/>
        <v>LEMUCFIgnore</v>
      </c>
      <c r="B3986" s="37" t="str">
        <f>VLOOKUP(L3986,Mapping!D:F,3,0)</f>
        <v>Ignore</v>
      </c>
      <c r="C3986" s="37" t="str">
        <f>VLOOKUP(L3986,Mapping!D:G,4,0)</f>
        <v>Ignore</v>
      </c>
      <c r="D3986" s="38">
        <f t="shared" si="187"/>
        <v>-2.3396405899999997</v>
      </c>
      <c r="E3986" s="38">
        <f t="shared" si="188"/>
        <v>-0.17449149500000002</v>
      </c>
      <c r="F3986" s="37">
        <f>VLOOKUP(L3986,Mapping!D:H,5,0)</f>
        <v>0</v>
      </c>
      <c r="G3986" t="s">
        <v>562</v>
      </c>
      <c r="H3986" t="s">
        <v>1638</v>
      </c>
      <c r="I3986" t="s">
        <v>1639</v>
      </c>
      <c r="J3986">
        <v>303000</v>
      </c>
      <c r="K3986" t="s">
        <v>626</v>
      </c>
      <c r="L3986">
        <v>303245</v>
      </c>
      <c r="M3986">
        <v>0</v>
      </c>
      <c r="N3986" t="s">
        <v>629</v>
      </c>
      <c r="O3986" t="s">
        <v>565</v>
      </c>
      <c r="P3986">
        <v>0</v>
      </c>
      <c r="Q3986">
        <v>21651490.949999999</v>
      </c>
      <c r="R3986">
        <v>-23396405.899999999</v>
      </c>
      <c r="S3986">
        <v>0</v>
      </c>
      <c r="T3986">
        <v>-1744914.9500000002</v>
      </c>
      <c r="U3986">
        <v>0</v>
      </c>
      <c r="V3986">
        <v>0</v>
      </c>
      <c r="W3986">
        <v>21651490.949999999</v>
      </c>
      <c r="X3986">
        <v>-23396405.899999999</v>
      </c>
      <c r="Y3986">
        <v>0</v>
      </c>
      <c r="Z3986">
        <v>-1744914.9500000002</v>
      </c>
      <c r="AA3986">
        <v>0</v>
      </c>
    </row>
    <row r="3987" spans="1:27" ht="15" customHeight="1" x14ac:dyDescent="0.25">
      <c r="A3987" s="37" t="str">
        <f t="shared" si="186"/>
        <v>LEMUCFIgnore</v>
      </c>
      <c r="B3987" s="37" t="str">
        <f>VLOOKUP(L3987,Mapping!D:F,3,0)</f>
        <v>Ignore</v>
      </c>
      <c r="C3987" s="37" t="str">
        <f>VLOOKUP(L3987,Mapping!D:G,4,0)</f>
        <v>Ignore</v>
      </c>
      <c r="D3987" s="38">
        <f t="shared" si="187"/>
        <v>1.4323895170000001</v>
      </c>
      <c r="E3987" s="38">
        <f t="shared" si="188"/>
        <v>1.49948518</v>
      </c>
      <c r="F3987" s="37">
        <f>VLOOKUP(L3987,Mapping!D:H,5,0)</f>
        <v>0</v>
      </c>
      <c r="G3987" t="s">
        <v>562</v>
      </c>
      <c r="H3987" t="s">
        <v>1638</v>
      </c>
      <c r="I3987" t="s">
        <v>1639</v>
      </c>
      <c r="J3987">
        <v>303000</v>
      </c>
      <c r="K3987" t="s">
        <v>626</v>
      </c>
      <c r="L3987">
        <v>303246</v>
      </c>
      <c r="M3987">
        <v>0</v>
      </c>
      <c r="N3987" t="s">
        <v>630</v>
      </c>
      <c r="O3987" t="s">
        <v>565</v>
      </c>
      <c r="P3987">
        <v>0</v>
      </c>
      <c r="Q3987">
        <v>670956.63</v>
      </c>
      <c r="R3987">
        <v>0</v>
      </c>
      <c r="S3987">
        <v>14323895.17</v>
      </c>
      <c r="T3987">
        <v>0</v>
      </c>
      <c r="U3987">
        <v>14994851.800000001</v>
      </c>
      <c r="V3987">
        <v>0</v>
      </c>
      <c r="W3987">
        <v>670956.63</v>
      </c>
      <c r="X3987">
        <v>0</v>
      </c>
      <c r="Y3987">
        <v>14323895.17</v>
      </c>
      <c r="Z3987">
        <v>0</v>
      </c>
      <c r="AA3987">
        <v>14994851.800000001</v>
      </c>
    </row>
    <row r="3988" spans="1:27" ht="15" customHeight="1" x14ac:dyDescent="0.25">
      <c r="A3988" s="37" t="str">
        <f t="shared" si="186"/>
        <v>LEMUCFIgnore</v>
      </c>
      <c r="B3988" s="37" t="str">
        <f>VLOOKUP(L3988,Mapping!D:F,3,0)</f>
        <v>Ignore</v>
      </c>
      <c r="C3988" s="37" t="str">
        <f>VLOOKUP(L3988,Mapping!D:G,4,0)</f>
        <v>Ignore</v>
      </c>
      <c r="D3988" s="38">
        <f t="shared" si="187"/>
        <v>0</v>
      </c>
      <c r="E3988" s="38">
        <f t="shared" si="188"/>
        <v>86.029974500999998</v>
      </c>
      <c r="F3988" s="37">
        <f>VLOOKUP(L3988,Mapping!D:H,5,0)</f>
        <v>0</v>
      </c>
      <c r="G3988" t="s">
        <v>562</v>
      </c>
      <c r="H3988" t="s">
        <v>1638</v>
      </c>
      <c r="I3988" t="s">
        <v>1639</v>
      </c>
      <c r="J3988">
        <v>303000</v>
      </c>
      <c r="K3988" t="s">
        <v>626</v>
      </c>
      <c r="L3988">
        <v>390000</v>
      </c>
      <c r="M3988">
        <v>0</v>
      </c>
      <c r="N3988" t="s">
        <v>631</v>
      </c>
      <c r="O3988" t="s">
        <v>565</v>
      </c>
      <c r="P3988">
        <v>0</v>
      </c>
      <c r="Q3988">
        <v>860299745.00999999</v>
      </c>
      <c r="R3988">
        <v>0</v>
      </c>
      <c r="S3988">
        <v>0</v>
      </c>
      <c r="T3988">
        <v>0</v>
      </c>
      <c r="U3988">
        <v>860299745.00999999</v>
      </c>
      <c r="V3988">
        <v>0</v>
      </c>
      <c r="W3988">
        <v>860299745.00999999</v>
      </c>
      <c r="X3988">
        <v>0</v>
      </c>
      <c r="Y3988">
        <v>0</v>
      </c>
      <c r="Z3988">
        <v>0</v>
      </c>
      <c r="AA3988">
        <v>860299745.00999999</v>
      </c>
    </row>
    <row r="3989" spans="1:27" ht="15" customHeight="1" x14ac:dyDescent="0.25">
      <c r="A3989" s="37" t="str">
        <f t="shared" si="186"/>
        <v>LEMUCFIgnore</v>
      </c>
      <c r="B3989" s="37" t="str">
        <f>VLOOKUP(L3989,Mapping!D:F,3,0)</f>
        <v>Ignore</v>
      </c>
      <c r="C3989" s="37" t="str">
        <f>VLOOKUP(L3989,Mapping!D:G,4,0)</f>
        <v>Ignore</v>
      </c>
      <c r="D3989" s="38">
        <f t="shared" si="187"/>
        <v>0</v>
      </c>
      <c r="E3989" s="38">
        <f t="shared" si="188"/>
        <v>8.1497927709999995</v>
      </c>
      <c r="F3989" s="37">
        <f>VLOOKUP(L3989,Mapping!D:H,5,0)</f>
        <v>0</v>
      </c>
      <c r="G3989" t="s">
        <v>562</v>
      </c>
      <c r="H3989" t="s">
        <v>1638</v>
      </c>
      <c r="I3989" t="s">
        <v>1639</v>
      </c>
      <c r="J3989">
        <v>303000</v>
      </c>
      <c r="K3989" t="s">
        <v>626</v>
      </c>
      <c r="L3989">
        <v>390001</v>
      </c>
      <c r="M3989">
        <v>0</v>
      </c>
      <c r="N3989" t="s">
        <v>632</v>
      </c>
      <c r="O3989" t="s">
        <v>565</v>
      </c>
      <c r="P3989">
        <v>0</v>
      </c>
      <c r="Q3989">
        <v>81497927.709999993</v>
      </c>
      <c r="R3989">
        <v>0</v>
      </c>
      <c r="S3989">
        <v>0</v>
      </c>
      <c r="T3989">
        <v>0</v>
      </c>
      <c r="U3989">
        <v>81497927.709999993</v>
      </c>
      <c r="V3989">
        <v>0</v>
      </c>
      <c r="W3989">
        <v>81497927.709999993</v>
      </c>
      <c r="X3989">
        <v>0</v>
      </c>
      <c r="Y3989">
        <v>0</v>
      </c>
      <c r="Z3989">
        <v>0</v>
      </c>
      <c r="AA3989">
        <v>81497927.709999993</v>
      </c>
    </row>
    <row r="3990" spans="1:27" ht="15" customHeight="1" x14ac:dyDescent="0.25">
      <c r="A3990" s="37" t="str">
        <f t="shared" si="186"/>
        <v>LEMUCFIgnore</v>
      </c>
      <c r="B3990" s="37" t="str">
        <f>VLOOKUP(L3990,Mapping!D:F,3,0)</f>
        <v>Ignore</v>
      </c>
      <c r="C3990" s="37" t="str">
        <f>VLOOKUP(L3990,Mapping!D:G,4,0)</f>
        <v>Ignore</v>
      </c>
      <c r="D3990" s="38">
        <f t="shared" si="187"/>
        <v>0</v>
      </c>
      <c r="E3990" s="38">
        <f t="shared" si="188"/>
        <v>-2.7180110000000002E-3</v>
      </c>
      <c r="F3990" s="37">
        <f>VLOOKUP(L3990,Mapping!D:H,5,0)</f>
        <v>0</v>
      </c>
      <c r="G3990" t="s">
        <v>562</v>
      </c>
      <c r="H3990" t="s">
        <v>1638</v>
      </c>
      <c r="I3990" t="s">
        <v>1639</v>
      </c>
      <c r="J3990">
        <v>303000</v>
      </c>
      <c r="K3990" t="s">
        <v>626</v>
      </c>
      <c r="L3990">
        <v>390002</v>
      </c>
      <c r="M3990">
        <v>0</v>
      </c>
      <c r="N3990" t="s">
        <v>633</v>
      </c>
      <c r="O3990" t="s">
        <v>565</v>
      </c>
      <c r="P3990">
        <v>-27180.11</v>
      </c>
      <c r="Q3990">
        <v>0</v>
      </c>
      <c r="R3990">
        <v>0</v>
      </c>
      <c r="S3990">
        <v>0</v>
      </c>
      <c r="T3990">
        <v>-27180.11</v>
      </c>
      <c r="U3990">
        <v>0</v>
      </c>
      <c r="V3990">
        <v>-27180.11</v>
      </c>
      <c r="W3990">
        <v>0</v>
      </c>
      <c r="X3990">
        <v>0</v>
      </c>
      <c r="Y3990">
        <v>0</v>
      </c>
      <c r="Z3990">
        <v>-27180.11</v>
      </c>
      <c r="AA3990">
        <v>0</v>
      </c>
    </row>
    <row r="3991" spans="1:27" ht="15" customHeight="1" x14ac:dyDescent="0.25">
      <c r="A3991" s="37" t="str">
        <f t="shared" si="186"/>
        <v>LEMUCFIgnore</v>
      </c>
      <c r="B3991" s="37" t="str">
        <f>VLOOKUP(L3991,Mapping!D:F,3,0)</f>
        <v>Ignore</v>
      </c>
      <c r="C3991" s="37" t="str">
        <f>VLOOKUP(L3991,Mapping!D:G,4,0)</f>
        <v>Ignore</v>
      </c>
      <c r="D3991" s="38">
        <f t="shared" si="187"/>
        <v>0</v>
      </c>
      <c r="E3991" s="38">
        <f t="shared" si="188"/>
        <v>-13.263586047</v>
      </c>
      <c r="F3991" s="37">
        <f>VLOOKUP(L3991,Mapping!D:H,5,0)</f>
        <v>0</v>
      </c>
      <c r="G3991" t="s">
        <v>562</v>
      </c>
      <c r="H3991" t="s">
        <v>1638</v>
      </c>
      <c r="I3991" t="s">
        <v>1639</v>
      </c>
      <c r="J3991">
        <v>303000</v>
      </c>
      <c r="K3991" t="s">
        <v>626</v>
      </c>
      <c r="L3991">
        <v>390405</v>
      </c>
      <c r="M3991">
        <v>0</v>
      </c>
      <c r="N3991" t="s">
        <v>634</v>
      </c>
      <c r="O3991" t="s">
        <v>565</v>
      </c>
      <c r="P3991">
        <v>-132635860.47</v>
      </c>
      <c r="Q3991">
        <v>0</v>
      </c>
      <c r="R3991">
        <v>0</v>
      </c>
      <c r="S3991">
        <v>0</v>
      </c>
      <c r="T3991">
        <v>-132635860.47</v>
      </c>
      <c r="U3991">
        <v>0</v>
      </c>
      <c r="V3991">
        <v>-132635860.47</v>
      </c>
      <c r="W3991">
        <v>0</v>
      </c>
      <c r="X3991">
        <v>0</v>
      </c>
      <c r="Y3991">
        <v>0</v>
      </c>
      <c r="Z3991">
        <v>-132635860.47</v>
      </c>
      <c r="AA3991">
        <v>0</v>
      </c>
    </row>
    <row r="3992" spans="1:27" ht="15" customHeight="1" x14ac:dyDescent="0.25">
      <c r="A3992" s="37" t="str">
        <f t="shared" si="186"/>
        <v>LEMUCFIgnore</v>
      </c>
      <c r="B3992" s="37" t="str">
        <f>VLOOKUP(L3992,Mapping!D:F,3,0)</f>
        <v>Ignore</v>
      </c>
      <c r="C3992" s="37" t="str">
        <f>VLOOKUP(L3992,Mapping!D:G,4,0)</f>
        <v>Ignore</v>
      </c>
      <c r="D3992" s="38">
        <f t="shared" si="187"/>
        <v>0</v>
      </c>
      <c r="E3992" s="38">
        <f t="shared" si="188"/>
        <v>2.544167E-2</v>
      </c>
      <c r="F3992" s="37">
        <f>VLOOKUP(L3992,Mapping!D:H,5,0)</f>
        <v>0</v>
      </c>
      <c r="G3992" t="s">
        <v>562</v>
      </c>
      <c r="H3992" t="s">
        <v>1638</v>
      </c>
      <c r="I3992" t="s">
        <v>1639</v>
      </c>
      <c r="J3992">
        <v>303000</v>
      </c>
      <c r="K3992" t="s">
        <v>626</v>
      </c>
      <c r="L3992">
        <v>390406</v>
      </c>
      <c r="M3992">
        <v>0</v>
      </c>
      <c r="N3992" t="s">
        <v>935</v>
      </c>
      <c r="O3992" t="s">
        <v>565</v>
      </c>
      <c r="P3992">
        <v>0</v>
      </c>
      <c r="Q3992">
        <v>254416.7</v>
      </c>
      <c r="R3992">
        <v>0</v>
      </c>
      <c r="S3992">
        <v>0</v>
      </c>
      <c r="T3992">
        <v>0</v>
      </c>
      <c r="U3992">
        <v>254416.7</v>
      </c>
      <c r="V3992">
        <v>0</v>
      </c>
      <c r="W3992">
        <v>254416.7</v>
      </c>
      <c r="X3992">
        <v>0</v>
      </c>
      <c r="Y3992">
        <v>0</v>
      </c>
      <c r="Z3992">
        <v>0</v>
      </c>
      <c r="AA3992">
        <v>254416.7</v>
      </c>
    </row>
    <row r="3993" spans="1:27" ht="15" customHeight="1" x14ac:dyDescent="0.25">
      <c r="A3993" s="37" t="str">
        <f t="shared" si="186"/>
        <v>LEMUCFIgnore</v>
      </c>
      <c r="B3993" s="37" t="str">
        <f>VLOOKUP(L3993,Mapping!D:F,3,0)</f>
        <v>Ignore</v>
      </c>
      <c r="C3993" s="37" t="str">
        <f>VLOOKUP(L3993,Mapping!D:G,4,0)</f>
        <v>Ignore</v>
      </c>
      <c r="D3993" s="38">
        <f t="shared" si="187"/>
        <v>0</v>
      </c>
      <c r="E3993" s="38">
        <f t="shared" si="188"/>
        <v>0.98185922599999997</v>
      </c>
      <c r="F3993" s="37">
        <f>VLOOKUP(L3993,Mapping!D:H,5,0)</f>
        <v>0</v>
      </c>
      <c r="G3993" t="s">
        <v>562</v>
      </c>
      <c r="H3993" t="s">
        <v>1638</v>
      </c>
      <c r="I3993" t="s">
        <v>1639</v>
      </c>
      <c r="J3993">
        <v>303000</v>
      </c>
      <c r="K3993" t="s">
        <v>626</v>
      </c>
      <c r="L3993">
        <v>390445</v>
      </c>
      <c r="M3993">
        <v>0</v>
      </c>
      <c r="N3993" t="s">
        <v>635</v>
      </c>
      <c r="O3993" t="s">
        <v>565</v>
      </c>
      <c r="P3993">
        <v>0</v>
      </c>
      <c r="Q3993">
        <v>9818592.2599999998</v>
      </c>
      <c r="R3993">
        <v>0</v>
      </c>
      <c r="S3993">
        <v>0</v>
      </c>
      <c r="T3993">
        <v>0</v>
      </c>
      <c r="U3993">
        <v>9818592.2599999998</v>
      </c>
      <c r="V3993">
        <v>0</v>
      </c>
      <c r="W3993">
        <v>9818592.2599999998</v>
      </c>
      <c r="X3993">
        <v>0</v>
      </c>
      <c r="Y3993">
        <v>0</v>
      </c>
      <c r="Z3993">
        <v>0</v>
      </c>
      <c r="AA3993">
        <v>9818592.2599999998</v>
      </c>
    </row>
    <row r="3994" spans="1:27" ht="15" customHeight="1" x14ac:dyDescent="0.25">
      <c r="A3994" s="37" t="str">
        <f t="shared" si="186"/>
        <v>LEMUCFIgnore</v>
      </c>
      <c r="B3994" s="37" t="str">
        <f>VLOOKUP(L3994,Mapping!D:F,3,0)</f>
        <v>Ignore</v>
      </c>
      <c r="C3994" s="37" t="str">
        <f>VLOOKUP(L3994,Mapping!D:G,4,0)</f>
        <v>Ignore</v>
      </c>
      <c r="D3994" s="38">
        <f t="shared" si="187"/>
        <v>0</v>
      </c>
      <c r="E3994" s="38">
        <f t="shared" si="188"/>
        <v>1.6645659999999999E-3</v>
      </c>
      <c r="F3994" s="37">
        <f>VLOOKUP(L3994,Mapping!D:H,5,0)</f>
        <v>0</v>
      </c>
      <c r="G3994" t="s">
        <v>562</v>
      </c>
      <c r="H3994" t="s">
        <v>1638</v>
      </c>
      <c r="I3994" t="s">
        <v>1639</v>
      </c>
      <c r="J3994">
        <v>303000</v>
      </c>
      <c r="K3994" t="s">
        <v>626</v>
      </c>
      <c r="L3994">
        <v>390446</v>
      </c>
      <c r="M3994">
        <v>0</v>
      </c>
      <c r="N3994" t="s">
        <v>636</v>
      </c>
      <c r="O3994" t="s">
        <v>565</v>
      </c>
      <c r="P3994">
        <v>0</v>
      </c>
      <c r="Q3994">
        <v>16645.66</v>
      </c>
      <c r="R3994">
        <v>0</v>
      </c>
      <c r="S3994">
        <v>0</v>
      </c>
      <c r="T3994">
        <v>0</v>
      </c>
      <c r="U3994">
        <v>16645.66</v>
      </c>
      <c r="V3994">
        <v>0</v>
      </c>
      <c r="W3994">
        <v>16645.66</v>
      </c>
      <c r="X3994">
        <v>0</v>
      </c>
      <c r="Y3994">
        <v>0</v>
      </c>
      <c r="Z3994">
        <v>0</v>
      </c>
      <c r="AA3994">
        <v>16645.66</v>
      </c>
    </row>
    <row r="3995" spans="1:27" ht="15" customHeight="1" x14ac:dyDescent="0.25">
      <c r="A3995" s="37" t="str">
        <f t="shared" si="186"/>
        <v>LEMUCF5.3</v>
      </c>
      <c r="B3995" s="37">
        <f>VLOOKUP(L3995,Mapping!D:F,3,0)</f>
        <v>5.3</v>
      </c>
      <c r="C3995" s="37" t="str">
        <f>VLOOKUP(L3995,Mapping!D:G,4,0)</f>
        <v>Ignore</v>
      </c>
      <c r="D3995" s="38">
        <f t="shared" si="187"/>
        <v>32.502519427999999</v>
      </c>
      <c r="E3995" s="38">
        <f t="shared" si="188"/>
        <v>108.69224255399999</v>
      </c>
      <c r="F3995" s="37">
        <f>VLOOKUP(L3995,Mapping!D:H,5,0)</f>
        <v>0</v>
      </c>
      <c r="G3995" t="s">
        <v>562</v>
      </c>
      <c r="H3995" t="s">
        <v>1638</v>
      </c>
      <c r="I3995" t="s">
        <v>1639</v>
      </c>
      <c r="J3995">
        <v>410000</v>
      </c>
      <c r="K3995" t="s">
        <v>637</v>
      </c>
      <c r="L3995">
        <v>411100</v>
      </c>
      <c r="M3995">
        <v>0</v>
      </c>
      <c r="N3995" t="s">
        <v>694</v>
      </c>
      <c r="O3995" t="s">
        <v>565</v>
      </c>
      <c r="P3995">
        <v>0</v>
      </c>
      <c r="Q3995">
        <v>761897231.25999999</v>
      </c>
      <c r="R3995">
        <v>0</v>
      </c>
      <c r="S3995">
        <v>325025194.27999997</v>
      </c>
      <c r="T3995">
        <v>0</v>
      </c>
      <c r="U3995">
        <v>1086922425.54</v>
      </c>
      <c r="V3995">
        <v>0</v>
      </c>
      <c r="W3995">
        <v>761897231.25999999</v>
      </c>
      <c r="X3995">
        <v>0</v>
      </c>
      <c r="Y3995">
        <v>325025194.27999997</v>
      </c>
      <c r="Z3995">
        <v>0</v>
      </c>
      <c r="AA3995">
        <v>1086922425.54</v>
      </c>
    </row>
    <row r="3996" spans="1:27" ht="15" customHeight="1" x14ac:dyDescent="0.25">
      <c r="A3996" s="37" t="str">
        <f t="shared" si="186"/>
        <v>LEMUCFIgnore</v>
      </c>
      <c r="B3996" s="37" t="str">
        <f>VLOOKUP(L3996,Mapping!D:F,3,0)</f>
        <v>Ignore</v>
      </c>
      <c r="C3996" s="37" t="str">
        <f>VLOOKUP(L3996,Mapping!D:G,4,0)</f>
        <v>Ignore</v>
      </c>
      <c r="D3996" s="38">
        <f t="shared" si="187"/>
        <v>-208.049523685</v>
      </c>
      <c r="E3996" s="38">
        <f t="shared" si="188"/>
        <v>158.64208873499999</v>
      </c>
      <c r="F3996" s="37">
        <f>VLOOKUP(L3996,Mapping!D:H,5,0)</f>
        <v>0</v>
      </c>
      <c r="G3996" t="s">
        <v>562</v>
      </c>
      <c r="H3996" t="s">
        <v>1638</v>
      </c>
      <c r="I3996" t="s">
        <v>1639</v>
      </c>
      <c r="J3996">
        <v>430000</v>
      </c>
      <c r="K3996" t="s">
        <v>643</v>
      </c>
      <c r="L3996">
        <v>431100</v>
      </c>
      <c r="M3996">
        <v>0</v>
      </c>
      <c r="N3996" t="s">
        <v>727</v>
      </c>
      <c r="O3996" t="s">
        <v>565</v>
      </c>
      <c r="P3996">
        <v>0</v>
      </c>
      <c r="Q3996">
        <v>3666916124.1999998</v>
      </c>
      <c r="R3996">
        <v>-2080495236.8499999</v>
      </c>
      <c r="S3996">
        <v>0</v>
      </c>
      <c r="T3996">
        <v>0</v>
      </c>
      <c r="U3996">
        <v>1586420887.3499999</v>
      </c>
      <c r="V3996">
        <v>0</v>
      </c>
      <c r="W3996">
        <v>3666916124.1999998</v>
      </c>
      <c r="X3996">
        <v>-2080495236.8499999</v>
      </c>
      <c r="Y3996">
        <v>0</v>
      </c>
      <c r="Z3996">
        <v>0</v>
      </c>
      <c r="AA3996">
        <v>1586420887.3499999</v>
      </c>
    </row>
    <row r="3997" spans="1:27" ht="15" customHeight="1" x14ac:dyDescent="0.25">
      <c r="A3997" s="37" t="str">
        <f t="shared" si="186"/>
        <v>LEMUCF5.1</v>
      </c>
      <c r="B3997" s="37">
        <f>VLOOKUP(L3997,Mapping!D:F,3,0)</f>
        <v>5.0999999999999996</v>
      </c>
      <c r="C3997" s="37" t="str">
        <f>VLOOKUP(L3997,Mapping!D:G,4,0)</f>
        <v>Ignore</v>
      </c>
      <c r="D3997" s="38">
        <f t="shared" si="187"/>
        <v>3.9768178049999996</v>
      </c>
      <c r="E3997" s="38">
        <f t="shared" si="188"/>
        <v>9.9535583150000004</v>
      </c>
      <c r="F3997" s="37">
        <f>VLOOKUP(L3997,Mapping!D:H,5,0)</f>
        <v>0</v>
      </c>
      <c r="G3997" t="s">
        <v>562</v>
      </c>
      <c r="H3997" t="s">
        <v>1638</v>
      </c>
      <c r="I3997" t="s">
        <v>1639</v>
      </c>
      <c r="J3997">
        <v>450000</v>
      </c>
      <c r="K3997" t="s">
        <v>647</v>
      </c>
      <c r="L3997">
        <v>451100</v>
      </c>
      <c r="M3997">
        <v>0</v>
      </c>
      <c r="N3997" t="s">
        <v>695</v>
      </c>
      <c r="O3997" t="s">
        <v>565</v>
      </c>
      <c r="P3997">
        <v>0</v>
      </c>
      <c r="Q3997">
        <v>59767405.100000001</v>
      </c>
      <c r="R3997">
        <v>0</v>
      </c>
      <c r="S3997">
        <v>39768178.049999997</v>
      </c>
      <c r="T3997">
        <v>0</v>
      </c>
      <c r="U3997">
        <v>99535583.150000006</v>
      </c>
      <c r="V3997">
        <v>0</v>
      </c>
      <c r="W3997">
        <v>59767405.100000001</v>
      </c>
      <c r="X3997">
        <v>0</v>
      </c>
      <c r="Y3997">
        <v>39768178.049999997</v>
      </c>
      <c r="Z3997">
        <v>0</v>
      </c>
      <c r="AA3997">
        <v>99535583.150000006</v>
      </c>
    </row>
    <row r="3998" spans="1:27" ht="15" customHeight="1" x14ac:dyDescent="0.25">
      <c r="A3998" s="37" t="str">
        <f t="shared" si="186"/>
        <v>LEMUCF5.2</v>
      </c>
      <c r="B3998" s="37">
        <f>VLOOKUP(L3998,Mapping!D:F,3,0)</f>
        <v>5.2</v>
      </c>
      <c r="C3998" s="37" t="str">
        <f>VLOOKUP(L3998,Mapping!D:G,4,0)</f>
        <v>Ignore</v>
      </c>
      <c r="D3998" s="38">
        <f t="shared" si="187"/>
        <v>6.5693710000000009E-3</v>
      </c>
      <c r="E3998" s="38">
        <f t="shared" si="188"/>
        <v>1.5522992999999999E-2</v>
      </c>
      <c r="F3998" s="37">
        <f>VLOOKUP(L3998,Mapping!D:H,5,0)</f>
        <v>0</v>
      </c>
      <c r="G3998" t="s">
        <v>562</v>
      </c>
      <c r="H3998" t="s">
        <v>1638</v>
      </c>
      <c r="I3998" t="s">
        <v>1639</v>
      </c>
      <c r="J3998">
        <v>450000</v>
      </c>
      <c r="K3998" t="s">
        <v>647</v>
      </c>
      <c r="L3998">
        <v>452111</v>
      </c>
      <c r="M3998">
        <v>0</v>
      </c>
      <c r="N3998" t="s">
        <v>649</v>
      </c>
      <c r="O3998" t="s">
        <v>565</v>
      </c>
      <c r="P3998">
        <v>0</v>
      </c>
      <c r="Q3998">
        <v>89536.22</v>
      </c>
      <c r="R3998">
        <v>0</v>
      </c>
      <c r="S3998">
        <v>65693.710000000006</v>
      </c>
      <c r="T3998">
        <v>0</v>
      </c>
      <c r="U3998">
        <v>155229.93</v>
      </c>
      <c r="V3998">
        <v>0</v>
      </c>
      <c r="W3998">
        <v>89536.22</v>
      </c>
      <c r="X3998">
        <v>0</v>
      </c>
      <c r="Y3998">
        <v>65693.710000000006</v>
      </c>
      <c r="Z3998">
        <v>0</v>
      </c>
      <c r="AA3998">
        <v>155229.93</v>
      </c>
    </row>
    <row r="3999" spans="1:27" ht="15" customHeight="1" x14ac:dyDescent="0.25">
      <c r="A3999" s="37" t="str">
        <f t="shared" si="186"/>
        <v>LEMUCF5.2</v>
      </c>
      <c r="B3999" s="37">
        <f>VLOOKUP(L3999,Mapping!D:F,3,0)</f>
        <v>5.2</v>
      </c>
      <c r="C3999" s="37" t="str">
        <f>VLOOKUP(L3999,Mapping!D:G,4,0)</f>
        <v>Ignore</v>
      </c>
      <c r="D3999" s="38">
        <f t="shared" si="187"/>
        <v>1.3859666789999998</v>
      </c>
      <c r="E3999" s="38">
        <f t="shared" si="188"/>
        <v>2.5344692069999999</v>
      </c>
      <c r="F3999" s="37">
        <f>VLOOKUP(L3999,Mapping!D:H,5,0)</f>
        <v>0</v>
      </c>
      <c r="G3999" t="s">
        <v>562</v>
      </c>
      <c r="H3999" t="s">
        <v>1638</v>
      </c>
      <c r="I3999" t="s">
        <v>1639</v>
      </c>
      <c r="J3999">
        <v>450000</v>
      </c>
      <c r="K3999" t="s">
        <v>647</v>
      </c>
      <c r="L3999">
        <v>452247</v>
      </c>
      <c r="M3999">
        <v>0</v>
      </c>
      <c r="N3999" t="s">
        <v>655</v>
      </c>
      <c r="O3999" t="s">
        <v>565</v>
      </c>
      <c r="P3999">
        <v>0</v>
      </c>
      <c r="Q3999">
        <v>11485025.279999999</v>
      </c>
      <c r="R3999">
        <v>0</v>
      </c>
      <c r="S3999">
        <v>13859666.789999999</v>
      </c>
      <c r="T3999">
        <v>0</v>
      </c>
      <c r="U3999">
        <v>25344692.07</v>
      </c>
      <c r="V3999">
        <v>0</v>
      </c>
      <c r="W3999">
        <v>11485025.279999999</v>
      </c>
      <c r="X3999">
        <v>0</v>
      </c>
      <c r="Y3999">
        <v>13859666.789999999</v>
      </c>
      <c r="Z3999">
        <v>0</v>
      </c>
      <c r="AA3999">
        <v>25344692.07</v>
      </c>
    </row>
    <row r="4000" spans="1:27" ht="15" customHeight="1" x14ac:dyDescent="0.25">
      <c r="A4000" s="37" t="str">
        <f t="shared" si="186"/>
        <v>LEMUCF5.5</v>
      </c>
      <c r="B4000" s="37">
        <f>VLOOKUP(L4000,Mapping!D:F,3,0)</f>
        <v>5.5</v>
      </c>
      <c r="C4000" s="37" t="str">
        <f>VLOOKUP(L4000,Mapping!D:G,4,0)</f>
        <v>Ignore</v>
      </c>
      <c r="D4000" s="38">
        <f t="shared" si="187"/>
        <v>1.1999999999999999E-6</v>
      </c>
      <c r="E4000" s="38">
        <f t="shared" si="188"/>
        <v>2.8524999999999999E-5</v>
      </c>
      <c r="F4000" s="37">
        <f>VLOOKUP(L4000,Mapping!D:H,5,0)</f>
        <v>0</v>
      </c>
      <c r="G4000" t="s">
        <v>562</v>
      </c>
      <c r="H4000" t="s">
        <v>1638</v>
      </c>
      <c r="I4000" t="s">
        <v>1639</v>
      </c>
      <c r="J4000">
        <v>460000</v>
      </c>
      <c r="K4000" t="s">
        <v>656</v>
      </c>
      <c r="L4000">
        <v>452233</v>
      </c>
      <c r="M4000">
        <v>0</v>
      </c>
      <c r="N4000" t="s">
        <v>657</v>
      </c>
      <c r="O4000" t="s">
        <v>565</v>
      </c>
      <c r="P4000">
        <v>0</v>
      </c>
      <c r="Q4000">
        <v>273.25</v>
      </c>
      <c r="R4000">
        <v>0</v>
      </c>
      <c r="S4000">
        <v>12</v>
      </c>
      <c r="T4000">
        <v>0</v>
      </c>
      <c r="U4000">
        <v>285.25</v>
      </c>
      <c r="V4000">
        <v>0</v>
      </c>
      <c r="W4000">
        <v>273.25</v>
      </c>
      <c r="X4000">
        <v>0</v>
      </c>
      <c r="Y4000">
        <v>12</v>
      </c>
      <c r="Z4000">
        <v>0</v>
      </c>
      <c r="AA4000">
        <v>285.25</v>
      </c>
    </row>
    <row r="4001" spans="1:27" ht="15" customHeight="1" x14ac:dyDescent="0.25">
      <c r="A4001" s="37" t="str">
        <f t="shared" si="186"/>
        <v>LEMUCF5.5</v>
      </c>
      <c r="B4001" s="37">
        <f>VLOOKUP(L4001,Mapping!D:F,3,0)</f>
        <v>5.5</v>
      </c>
      <c r="C4001" s="37" t="str">
        <f>VLOOKUP(L4001,Mapping!D:G,4,0)</f>
        <v>Ignore</v>
      </c>
      <c r="D4001" s="38">
        <f t="shared" si="187"/>
        <v>0.34798035099999997</v>
      </c>
      <c r="E4001" s="38">
        <f t="shared" si="188"/>
        <v>0.67059660999999993</v>
      </c>
      <c r="F4001" s="37">
        <f>VLOOKUP(L4001,Mapping!D:H,5,0)</f>
        <v>0</v>
      </c>
      <c r="G4001" t="s">
        <v>562</v>
      </c>
      <c r="H4001" t="s">
        <v>1638</v>
      </c>
      <c r="I4001" t="s">
        <v>1639</v>
      </c>
      <c r="J4001">
        <v>460000</v>
      </c>
      <c r="K4001" t="s">
        <v>656</v>
      </c>
      <c r="L4001">
        <v>455103</v>
      </c>
      <c r="M4001">
        <v>0</v>
      </c>
      <c r="N4001" t="s">
        <v>658</v>
      </c>
      <c r="O4001" t="s">
        <v>565</v>
      </c>
      <c r="P4001">
        <v>0</v>
      </c>
      <c r="Q4001">
        <v>3226162.59</v>
      </c>
      <c r="R4001">
        <v>0</v>
      </c>
      <c r="S4001">
        <v>3479803.51</v>
      </c>
      <c r="T4001">
        <v>0</v>
      </c>
      <c r="U4001">
        <v>6705966.0999999996</v>
      </c>
      <c r="V4001">
        <v>0</v>
      </c>
      <c r="W4001">
        <v>3226162.59</v>
      </c>
      <c r="X4001">
        <v>0</v>
      </c>
      <c r="Y4001">
        <v>3479803.51</v>
      </c>
      <c r="Z4001">
        <v>0</v>
      </c>
      <c r="AA4001">
        <v>6705966.0999999996</v>
      </c>
    </row>
    <row r="4002" spans="1:27" ht="15" customHeight="1" x14ac:dyDescent="0.25">
      <c r="A4002" s="37" t="str">
        <f t="shared" si="186"/>
        <v>LEMUCF5.5</v>
      </c>
      <c r="B4002" s="37">
        <f>VLOOKUP(L4002,Mapping!D:F,3,0)</f>
        <v>5.5</v>
      </c>
      <c r="C4002" s="37" t="str">
        <f>VLOOKUP(L4002,Mapping!D:G,4,0)</f>
        <v>Ignore</v>
      </c>
      <c r="D4002" s="38">
        <f t="shared" si="187"/>
        <v>-1.08421E-4</v>
      </c>
      <c r="E4002" s="38">
        <f t="shared" si="188"/>
        <v>-1.7105500000000001E-4</v>
      </c>
      <c r="F4002" s="37">
        <f>VLOOKUP(L4002,Mapping!D:H,5,0)</f>
        <v>0</v>
      </c>
      <c r="G4002" t="s">
        <v>562</v>
      </c>
      <c r="H4002" t="s">
        <v>1638</v>
      </c>
      <c r="I4002" t="s">
        <v>1639</v>
      </c>
      <c r="J4002">
        <v>460000</v>
      </c>
      <c r="K4002" t="s">
        <v>656</v>
      </c>
      <c r="L4002">
        <v>460000</v>
      </c>
      <c r="M4002">
        <v>0</v>
      </c>
      <c r="N4002" t="s">
        <v>706</v>
      </c>
      <c r="O4002" t="s">
        <v>565</v>
      </c>
      <c r="P4002">
        <v>-626.34</v>
      </c>
      <c r="Q4002">
        <v>0</v>
      </c>
      <c r="R4002">
        <v>-1084.21</v>
      </c>
      <c r="S4002">
        <v>0</v>
      </c>
      <c r="T4002">
        <v>-1710.55</v>
      </c>
      <c r="U4002">
        <v>0</v>
      </c>
      <c r="V4002">
        <v>-626.34</v>
      </c>
      <c r="W4002">
        <v>0</v>
      </c>
      <c r="X4002">
        <v>-1084.21</v>
      </c>
      <c r="Y4002">
        <v>0</v>
      </c>
      <c r="Z4002">
        <v>-1710.55</v>
      </c>
      <c r="AA4002">
        <v>0</v>
      </c>
    </row>
    <row r="4003" spans="1:27" ht="15" customHeight="1" x14ac:dyDescent="0.25">
      <c r="A4003" s="37" t="str">
        <f t="shared" si="186"/>
        <v>LEMUCF5.5</v>
      </c>
      <c r="B4003" s="37">
        <f>VLOOKUP(L4003,Mapping!D:F,3,0)</f>
        <v>5.5</v>
      </c>
      <c r="C4003" s="37" t="str">
        <f>VLOOKUP(L4003,Mapping!D:G,4,0)</f>
        <v>Ignore</v>
      </c>
      <c r="D4003" s="38">
        <f t="shared" si="187"/>
        <v>1.9689180000000001E-3</v>
      </c>
      <c r="E4003" s="38">
        <f t="shared" si="188"/>
        <v>-2.0492798999999999E-2</v>
      </c>
      <c r="F4003" s="37">
        <f>VLOOKUP(L4003,Mapping!D:H,5,0)</f>
        <v>0</v>
      </c>
      <c r="G4003" t="s">
        <v>562</v>
      </c>
      <c r="H4003" t="s">
        <v>1638</v>
      </c>
      <c r="I4003" t="s">
        <v>1639</v>
      </c>
      <c r="J4003">
        <v>460000</v>
      </c>
      <c r="K4003" t="s">
        <v>656</v>
      </c>
      <c r="L4003">
        <v>460100</v>
      </c>
      <c r="M4003">
        <v>0</v>
      </c>
      <c r="N4003" t="s">
        <v>729</v>
      </c>
      <c r="O4003" t="s">
        <v>565</v>
      </c>
      <c r="P4003">
        <v>-224617.17</v>
      </c>
      <c r="Q4003">
        <v>0</v>
      </c>
      <c r="R4003">
        <v>0</v>
      </c>
      <c r="S4003">
        <v>19689.18</v>
      </c>
      <c r="T4003">
        <v>-204927.99</v>
      </c>
      <c r="U4003">
        <v>0</v>
      </c>
      <c r="V4003">
        <v>-224617.17</v>
      </c>
      <c r="W4003">
        <v>0</v>
      </c>
      <c r="X4003">
        <v>0</v>
      </c>
      <c r="Y4003">
        <v>19689.18</v>
      </c>
      <c r="Z4003">
        <v>-204927.99</v>
      </c>
      <c r="AA4003">
        <v>0</v>
      </c>
    </row>
    <row r="4004" spans="1:27" ht="15" customHeight="1" x14ac:dyDescent="0.25">
      <c r="A4004" s="37" t="str">
        <f t="shared" si="186"/>
        <v>LEMUCF5.5</v>
      </c>
      <c r="B4004" s="37">
        <f>VLOOKUP(L4004,Mapping!D:F,3,0)</f>
        <v>5.5</v>
      </c>
      <c r="C4004" s="37" t="str">
        <f>VLOOKUP(L4004,Mapping!D:G,4,0)</f>
        <v>Ignore</v>
      </c>
      <c r="D4004" s="38">
        <f t="shared" si="187"/>
        <v>7.6842830000000001E-3</v>
      </c>
      <c r="E4004" s="38">
        <f t="shared" si="188"/>
        <v>2.7590438000000002E-2</v>
      </c>
      <c r="F4004" s="37">
        <f>VLOOKUP(L4004,Mapping!D:H,5,0)</f>
        <v>0</v>
      </c>
      <c r="G4004" t="s">
        <v>562</v>
      </c>
      <c r="H4004" t="s">
        <v>1638</v>
      </c>
      <c r="I4004" t="s">
        <v>1639</v>
      </c>
      <c r="J4004">
        <v>460000</v>
      </c>
      <c r="K4004" t="s">
        <v>656</v>
      </c>
      <c r="L4004">
        <v>460101</v>
      </c>
      <c r="M4004">
        <v>0</v>
      </c>
      <c r="N4004" t="s">
        <v>732</v>
      </c>
      <c r="O4004" t="s">
        <v>565</v>
      </c>
      <c r="P4004">
        <v>0</v>
      </c>
      <c r="Q4004">
        <v>199061.55</v>
      </c>
      <c r="R4004">
        <v>0</v>
      </c>
      <c r="S4004">
        <v>76842.83</v>
      </c>
      <c r="T4004">
        <v>0</v>
      </c>
      <c r="U4004">
        <v>275904.38</v>
      </c>
      <c r="V4004">
        <v>0</v>
      </c>
      <c r="W4004">
        <v>199061.55</v>
      </c>
      <c r="X4004">
        <v>0</v>
      </c>
      <c r="Y4004">
        <v>76842.83</v>
      </c>
      <c r="Z4004">
        <v>0</v>
      </c>
      <c r="AA4004">
        <v>275904.38</v>
      </c>
    </row>
    <row r="4005" spans="1:27" ht="15" customHeight="1" x14ac:dyDescent="0.25">
      <c r="A4005" s="37" t="str">
        <f t="shared" si="186"/>
        <v>LEMUCF5.5</v>
      </c>
      <c r="B4005" s="37">
        <f>VLOOKUP(L4005,Mapping!D:F,3,0)</f>
        <v>5.5</v>
      </c>
      <c r="C4005" s="37" t="str">
        <f>VLOOKUP(L4005,Mapping!D:G,4,0)</f>
        <v>Ignore</v>
      </c>
      <c r="D4005" s="38">
        <f t="shared" si="187"/>
        <v>1.1711E-5</v>
      </c>
      <c r="E4005" s="38">
        <f t="shared" si="188"/>
        <v>-1.9648699999999999E-4</v>
      </c>
      <c r="F4005" s="37">
        <f>VLOOKUP(L4005,Mapping!D:H,5,0)</f>
        <v>0</v>
      </c>
      <c r="G4005" t="s">
        <v>562</v>
      </c>
      <c r="H4005" t="s">
        <v>1638</v>
      </c>
      <c r="I4005" t="s">
        <v>1639</v>
      </c>
      <c r="J4005">
        <v>460000</v>
      </c>
      <c r="K4005" t="s">
        <v>656</v>
      </c>
      <c r="L4005">
        <v>460102</v>
      </c>
      <c r="M4005">
        <v>0</v>
      </c>
      <c r="N4005" t="s">
        <v>733</v>
      </c>
      <c r="O4005" t="s">
        <v>565</v>
      </c>
      <c r="P4005">
        <v>-2081.98</v>
      </c>
      <c r="Q4005">
        <v>0</v>
      </c>
      <c r="R4005">
        <v>0</v>
      </c>
      <c r="S4005">
        <v>117.11</v>
      </c>
      <c r="T4005">
        <v>-1964.87</v>
      </c>
      <c r="U4005">
        <v>0</v>
      </c>
      <c r="V4005">
        <v>-2081.98</v>
      </c>
      <c r="W4005">
        <v>0</v>
      </c>
      <c r="X4005">
        <v>0</v>
      </c>
      <c r="Y4005">
        <v>117.11</v>
      </c>
      <c r="Z4005">
        <v>-1964.87</v>
      </c>
      <c r="AA4005">
        <v>0</v>
      </c>
    </row>
    <row r="4006" spans="1:27" ht="15" customHeight="1" x14ac:dyDescent="0.25">
      <c r="A4006" s="37" t="str">
        <f t="shared" si="186"/>
        <v>LEMUCF5.5</v>
      </c>
      <c r="B4006" s="37">
        <f>VLOOKUP(L4006,Mapping!D:F,3,0)</f>
        <v>5.5</v>
      </c>
      <c r="C4006" s="37" t="str">
        <f>VLOOKUP(L4006,Mapping!D:G,4,0)</f>
        <v>Ignore</v>
      </c>
      <c r="D4006" s="38">
        <f t="shared" si="187"/>
        <v>-9.7224830000000005E-3</v>
      </c>
      <c r="E4006" s="38">
        <f t="shared" si="188"/>
        <v>-6.9842850000000007E-3</v>
      </c>
      <c r="F4006" s="37">
        <f>VLOOKUP(L4006,Mapping!D:H,5,0)</f>
        <v>0</v>
      </c>
      <c r="G4006" t="s">
        <v>562</v>
      </c>
      <c r="H4006" t="s">
        <v>1638</v>
      </c>
      <c r="I4006" t="s">
        <v>1639</v>
      </c>
      <c r="J4006">
        <v>460000</v>
      </c>
      <c r="K4006" t="s">
        <v>656</v>
      </c>
      <c r="L4006">
        <v>460143</v>
      </c>
      <c r="M4006">
        <v>0</v>
      </c>
      <c r="N4006" t="s">
        <v>730</v>
      </c>
      <c r="O4006" t="s">
        <v>565</v>
      </c>
      <c r="P4006">
        <v>0</v>
      </c>
      <c r="Q4006">
        <v>27381.98</v>
      </c>
      <c r="R4006">
        <v>-97224.83</v>
      </c>
      <c r="S4006">
        <v>0</v>
      </c>
      <c r="T4006">
        <v>-69842.850000000006</v>
      </c>
      <c r="U4006">
        <v>0</v>
      </c>
      <c r="V4006">
        <v>0</v>
      </c>
      <c r="W4006">
        <v>27381.98</v>
      </c>
      <c r="X4006">
        <v>-97224.83</v>
      </c>
      <c r="Y4006">
        <v>0</v>
      </c>
      <c r="Z4006">
        <v>-69842.850000000006</v>
      </c>
      <c r="AA4006">
        <v>0</v>
      </c>
    </row>
    <row r="4007" spans="1:27" ht="15" customHeight="1" x14ac:dyDescent="0.25">
      <c r="A4007" s="37" t="str">
        <f t="shared" si="186"/>
        <v>LEMUCF5.5</v>
      </c>
      <c r="B4007" s="37">
        <f>VLOOKUP(L4007,Mapping!D:F,3,0)</f>
        <v>5.5</v>
      </c>
      <c r="C4007" s="37" t="str">
        <f>VLOOKUP(L4007,Mapping!D:G,4,0)</f>
        <v>Ignore</v>
      </c>
      <c r="D4007" s="38">
        <f t="shared" si="187"/>
        <v>5.7571000000000002E-5</v>
      </c>
      <c r="E4007" s="38">
        <f t="shared" si="188"/>
        <v>8.3133000000000005E-5</v>
      </c>
      <c r="F4007" s="37">
        <f>VLOOKUP(L4007,Mapping!D:H,5,0)</f>
        <v>0</v>
      </c>
      <c r="G4007" t="s">
        <v>562</v>
      </c>
      <c r="H4007" t="s">
        <v>1638</v>
      </c>
      <c r="I4007" t="s">
        <v>1639</v>
      </c>
      <c r="J4007">
        <v>460000</v>
      </c>
      <c r="K4007" t="s">
        <v>656</v>
      </c>
      <c r="L4007">
        <v>460144</v>
      </c>
      <c r="M4007">
        <v>0</v>
      </c>
      <c r="N4007" t="s">
        <v>734</v>
      </c>
      <c r="O4007" t="s">
        <v>565</v>
      </c>
      <c r="P4007">
        <v>0</v>
      </c>
      <c r="Q4007">
        <v>255.62</v>
      </c>
      <c r="R4007">
        <v>0</v>
      </c>
      <c r="S4007">
        <v>575.71</v>
      </c>
      <c r="T4007">
        <v>0</v>
      </c>
      <c r="U4007">
        <v>831.33</v>
      </c>
      <c r="V4007">
        <v>0</v>
      </c>
      <c r="W4007">
        <v>255.62</v>
      </c>
      <c r="X4007">
        <v>0</v>
      </c>
      <c r="Y4007">
        <v>575.71</v>
      </c>
      <c r="Z4007">
        <v>0</v>
      </c>
      <c r="AA4007">
        <v>831.33</v>
      </c>
    </row>
    <row r="4008" spans="1:27" ht="15" customHeight="1" x14ac:dyDescent="0.25">
      <c r="A4008" s="37" t="str">
        <f t="shared" si="186"/>
        <v>LEMUCF5.3</v>
      </c>
      <c r="B4008" s="37">
        <f>VLOOKUP(L4008,Mapping!D:F,3,0)</f>
        <v>5.3</v>
      </c>
      <c r="C4008" s="37" t="str">
        <f>VLOOKUP(L4008,Mapping!D:G,4,0)</f>
        <v>Ignore</v>
      </c>
      <c r="D4008" s="38">
        <f t="shared" si="187"/>
        <v>-11.179211523000001</v>
      </c>
      <c r="E4008" s="38">
        <f t="shared" si="188"/>
        <v>-12.347879165</v>
      </c>
      <c r="F4008" s="37">
        <f>VLOOKUP(L4008,Mapping!D:H,5,0)</f>
        <v>0</v>
      </c>
      <c r="G4008" t="s">
        <v>562</v>
      </c>
      <c r="H4008" t="s">
        <v>1638</v>
      </c>
      <c r="I4008" t="s">
        <v>1639</v>
      </c>
      <c r="J4008">
        <v>510000</v>
      </c>
      <c r="K4008" t="s">
        <v>659</v>
      </c>
      <c r="L4008">
        <v>511100</v>
      </c>
      <c r="M4008">
        <v>0</v>
      </c>
      <c r="N4008" t="s">
        <v>696</v>
      </c>
      <c r="O4008" t="s">
        <v>565</v>
      </c>
      <c r="P4008">
        <v>-11686676.42</v>
      </c>
      <c r="Q4008">
        <v>0</v>
      </c>
      <c r="R4008">
        <v>-111792115.23</v>
      </c>
      <c r="S4008">
        <v>0</v>
      </c>
      <c r="T4008">
        <v>-123478791.65000001</v>
      </c>
      <c r="U4008">
        <v>0</v>
      </c>
      <c r="V4008">
        <v>-11686676.42</v>
      </c>
      <c r="W4008">
        <v>0</v>
      </c>
      <c r="X4008">
        <v>-111792115.23</v>
      </c>
      <c r="Y4008">
        <v>0</v>
      </c>
      <c r="Z4008">
        <v>-123478791.65000001</v>
      </c>
      <c r="AA4008">
        <v>0</v>
      </c>
    </row>
    <row r="4009" spans="1:27" ht="15" customHeight="1" x14ac:dyDescent="0.25">
      <c r="A4009" s="37" t="str">
        <f t="shared" si="186"/>
        <v>LEMUCF5.3</v>
      </c>
      <c r="B4009" s="37">
        <f>VLOOKUP(L4009,Mapping!D:F,3,0)</f>
        <v>5.3</v>
      </c>
      <c r="C4009" s="37" t="str">
        <f>VLOOKUP(L4009,Mapping!D:G,4,0)</f>
        <v>Ignore</v>
      </c>
      <c r="D4009" s="38">
        <f t="shared" si="187"/>
        <v>0</v>
      </c>
      <c r="E4009" s="38">
        <f t="shared" si="188"/>
        <v>-2.79E-7</v>
      </c>
      <c r="F4009" s="37">
        <f>VLOOKUP(L4009,Mapping!D:H,5,0)</f>
        <v>0</v>
      </c>
      <c r="G4009" t="s">
        <v>562</v>
      </c>
      <c r="H4009" t="s">
        <v>1638</v>
      </c>
      <c r="I4009" t="s">
        <v>1639</v>
      </c>
      <c r="J4009">
        <v>510000</v>
      </c>
      <c r="K4009" t="s">
        <v>659</v>
      </c>
      <c r="L4009">
        <v>513120</v>
      </c>
      <c r="M4009">
        <v>0</v>
      </c>
      <c r="N4009" t="s">
        <v>829</v>
      </c>
      <c r="O4009" t="s">
        <v>565</v>
      </c>
      <c r="P4009">
        <v>-2.79</v>
      </c>
      <c r="Q4009">
        <v>0</v>
      </c>
      <c r="R4009">
        <v>0</v>
      </c>
      <c r="S4009">
        <v>0</v>
      </c>
      <c r="T4009">
        <v>-2.79</v>
      </c>
      <c r="U4009">
        <v>0</v>
      </c>
      <c r="V4009">
        <v>-2.79</v>
      </c>
      <c r="W4009">
        <v>0</v>
      </c>
      <c r="X4009">
        <v>0</v>
      </c>
      <c r="Y4009">
        <v>0</v>
      </c>
      <c r="Z4009">
        <v>-2.79</v>
      </c>
      <c r="AA4009">
        <v>0</v>
      </c>
    </row>
    <row r="4010" spans="1:27" ht="15" customHeight="1" x14ac:dyDescent="0.25">
      <c r="A4010" s="37" t="str">
        <f t="shared" si="186"/>
        <v>LEMUCFIgnore</v>
      </c>
      <c r="B4010" s="37" t="str">
        <f>VLOOKUP(L4010,Mapping!D:F,3,0)</f>
        <v>Ignore</v>
      </c>
      <c r="C4010" s="37" t="str">
        <f>VLOOKUP(L4010,Mapping!D:G,4,0)</f>
        <v>Mirror</v>
      </c>
      <c r="D4010" s="38">
        <f t="shared" si="187"/>
        <v>0</v>
      </c>
      <c r="E4010" s="38">
        <f t="shared" si="188"/>
        <v>-9.4816020000000004E-3</v>
      </c>
      <c r="F4010" s="37">
        <f>VLOOKUP(L4010,Mapping!D:H,5,0)</f>
        <v>0</v>
      </c>
      <c r="G4010" t="s">
        <v>562</v>
      </c>
      <c r="H4010" t="s">
        <v>1638</v>
      </c>
      <c r="I4010" t="s">
        <v>1639</v>
      </c>
      <c r="J4010">
        <v>550000</v>
      </c>
      <c r="K4010" t="s">
        <v>666</v>
      </c>
      <c r="L4010">
        <v>553007</v>
      </c>
      <c r="M4010">
        <v>0</v>
      </c>
      <c r="N4010" t="s">
        <v>667</v>
      </c>
      <c r="O4010" t="s">
        <v>565</v>
      </c>
      <c r="P4010">
        <v>-94816.02</v>
      </c>
      <c r="Q4010">
        <v>0</v>
      </c>
      <c r="R4010">
        <v>0</v>
      </c>
      <c r="S4010">
        <v>0</v>
      </c>
      <c r="T4010">
        <v>-94816.02</v>
      </c>
      <c r="U4010">
        <v>0</v>
      </c>
      <c r="V4010">
        <v>-94816.02</v>
      </c>
      <c r="W4010">
        <v>0</v>
      </c>
      <c r="X4010">
        <v>0</v>
      </c>
      <c r="Y4010">
        <v>0</v>
      </c>
      <c r="Z4010">
        <v>-94816.02</v>
      </c>
      <c r="AA4010">
        <v>0</v>
      </c>
    </row>
    <row r="4011" spans="1:27" ht="15" customHeight="1" x14ac:dyDescent="0.25">
      <c r="A4011" s="37" t="str">
        <f t="shared" si="186"/>
        <v>LEMUCFIgnore</v>
      </c>
      <c r="B4011" s="37" t="str">
        <f>VLOOKUP(L4011,Mapping!D:F,3,0)</f>
        <v>Ignore</v>
      </c>
      <c r="C4011" s="37" t="str">
        <f>VLOOKUP(L4011,Mapping!D:G,4,0)</f>
        <v>Mirror</v>
      </c>
      <c r="D4011" s="38">
        <f t="shared" si="187"/>
        <v>-2.148896E-3</v>
      </c>
      <c r="E4011" s="38">
        <f t="shared" si="188"/>
        <v>-3.6617160000000002E-3</v>
      </c>
      <c r="F4011" s="37">
        <f>VLOOKUP(L4011,Mapping!D:H,5,0)</f>
        <v>0</v>
      </c>
      <c r="G4011" t="s">
        <v>562</v>
      </c>
      <c r="H4011" t="s">
        <v>1638</v>
      </c>
      <c r="I4011" t="s">
        <v>1639</v>
      </c>
      <c r="J4011">
        <v>550000</v>
      </c>
      <c r="K4011" t="s">
        <v>666</v>
      </c>
      <c r="L4011">
        <v>553020</v>
      </c>
      <c r="M4011">
        <v>0</v>
      </c>
      <c r="N4011" t="s">
        <v>1284</v>
      </c>
      <c r="O4011" t="s">
        <v>565</v>
      </c>
      <c r="P4011">
        <v>-15128.2</v>
      </c>
      <c r="Q4011">
        <v>0</v>
      </c>
      <c r="R4011">
        <v>-21488.959999999999</v>
      </c>
      <c r="S4011">
        <v>0</v>
      </c>
      <c r="T4011">
        <v>-36617.160000000003</v>
      </c>
      <c r="U4011">
        <v>0</v>
      </c>
      <c r="V4011">
        <v>-15128.2</v>
      </c>
      <c r="W4011">
        <v>0</v>
      </c>
      <c r="X4011">
        <v>-21488.959999999999</v>
      </c>
      <c r="Y4011">
        <v>0</v>
      </c>
      <c r="Z4011">
        <v>-36617.160000000003</v>
      </c>
      <c r="AA4011">
        <v>0</v>
      </c>
    </row>
    <row r="4012" spans="1:27" ht="15" customHeight="1" x14ac:dyDescent="0.25">
      <c r="A4012" s="37" t="str">
        <f t="shared" si="186"/>
        <v>LEMUCFIgnore</v>
      </c>
      <c r="B4012" s="37" t="str">
        <f>VLOOKUP(L4012,Mapping!D:F,3,0)</f>
        <v>Ignore</v>
      </c>
      <c r="C4012" s="37" t="str">
        <f>VLOOKUP(L4012,Mapping!D:G,4,0)</f>
        <v>Mirror</v>
      </c>
      <c r="D4012" s="38">
        <f t="shared" si="187"/>
        <v>-1.1923835000000001E-2</v>
      </c>
      <c r="E4012" s="38">
        <f t="shared" si="188"/>
        <v>-1.1923835000000001E-2</v>
      </c>
      <c r="F4012" s="37">
        <f>VLOOKUP(L4012,Mapping!D:H,5,0)</f>
        <v>0</v>
      </c>
      <c r="G4012" t="s">
        <v>562</v>
      </c>
      <c r="H4012" t="s">
        <v>1638</v>
      </c>
      <c r="I4012" t="s">
        <v>1639</v>
      </c>
      <c r="J4012">
        <v>550000</v>
      </c>
      <c r="K4012" t="s">
        <v>666</v>
      </c>
      <c r="L4012">
        <v>553105</v>
      </c>
      <c r="M4012">
        <v>0</v>
      </c>
      <c r="N4012" t="s">
        <v>668</v>
      </c>
      <c r="O4012" t="s">
        <v>565</v>
      </c>
      <c r="P4012">
        <v>0</v>
      </c>
      <c r="Q4012">
        <v>0</v>
      </c>
      <c r="R4012">
        <v>-119238.35</v>
      </c>
      <c r="S4012">
        <v>0</v>
      </c>
      <c r="T4012">
        <v>-119238.35</v>
      </c>
      <c r="U4012">
        <v>0</v>
      </c>
      <c r="V4012">
        <v>0</v>
      </c>
      <c r="W4012">
        <v>0</v>
      </c>
      <c r="X4012">
        <v>-119238.35</v>
      </c>
      <c r="Y4012">
        <v>0</v>
      </c>
      <c r="Z4012">
        <v>-119238.35</v>
      </c>
      <c r="AA4012">
        <v>0</v>
      </c>
    </row>
    <row r="4013" spans="1:27" ht="15" customHeight="1" x14ac:dyDescent="0.25">
      <c r="A4013" s="37" t="str">
        <f t="shared" si="186"/>
        <v>LEMUCFIgnore</v>
      </c>
      <c r="B4013" s="37" t="str">
        <f>VLOOKUP(L4013,Mapping!D:F,3,0)</f>
        <v>Ignore</v>
      </c>
      <c r="C4013" s="37" t="str">
        <f>VLOOKUP(L4013,Mapping!D:G,4,0)</f>
        <v>Mirror</v>
      </c>
      <c r="D4013" s="38">
        <f t="shared" si="187"/>
        <v>-0.12434858999999999</v>
      </c>
      <c r="E4013" s="38">
        <f t="shared" si="188"/>
        <v>-0.156399499</v>
      </c>
      <c r="F4013" s="37">
        <f>VLOOKUP(L4013,Mapping!D:H,5,0)</f>
        <v>0</v>
      </c>
      <c r="G4013" t="s">
        <v>562</v>
      </c>
      <c r="H4013" t="s">
        <v>1638</v>
      </c>
      <c r="I4013" t="s">
        <v>1639</v>
      </c>
      <c r="J4013">
        <v>550000</v>
      </c>
      <c r="K4013" t="s">
        <v>666</v>
      </c>
      <c r="L4013">
        <v>553107</v>
      </c>
      <c r="M4013">
        <v>0</v>
      </c>
      <c r="N4013" t="s">
        <v>669</v>
      </c>
      <c r="O4013" t="s">
        <v>565</v>
      </c>
      <c r="P4013">
        <v>-320509.09000000003</v>
      </c>
      <c r="Q4013">
        <v>0</v>
      </c>
      <c r="R4013">
        <v>-1243485.8999999999</v>
      </c>
      <c r="S4013">
        <v>0</v>
      </c>
      <c r="T4013">
        <v>-1563994.99</v>
      </c>
      <c r="U4013">
        <v>0</v>
      </c>
      <c r="V4013">
        <v>-320509.09000000003</v>
      </c>
      <c r="W4013">
        <v>0</v>
      </c>
      <c r="X4013">
        <v>-1243485.8999999999</v>
      </c>
      <c r="Y4013">
        <v>0</v>
      </c>
      <c r="Z4013">
        <v>-1563994.99</v>
      </c>
      <c r="AA4013">
        <v>0</v>
      </c>
    </row>
    <row r="4014" spans="1:27" ht="15" customHeight="1" x14ac:dyDescent="0.25">
      <c r="A4014" s="37" t="str">
        <f t="shared" si="186"/>
        <v>LEMUCFIgnore</v>
      </c>
      <c r="B4014" s="37" t="str">
        <f>VLOOKUP(L4014,Mapping!D:F,3,0)</f>
        <v>Ignore</v>
      </c>
      <c r="C4014" s="37" t="str">
        <f>VLOOKUP(L4014,Mapping!D:G,4,0)</f>
        <v>Mirror</v>
      </c>
      <c r="D4014" s="38">
        <f t="shared" si="187"/>
        <v>1.623381752</v>
      </c>
      <c r="E4014" s="38">
        <f t="shared" si="188"/>
        <v>2.0479092570000001</v>
      </c>
      <c r="F4014" s="37">
        <f>VLOOKUP(L4014,Mapping!D:H,5,0)</f>
        <v>0</v>
      </c>
      <c r="G4014" t="s">
        <v>562</v>
      </c>
      <c r="H4014" t="s">
        <v>1638</v>
      </c>
      <c r="I4014" t="s">
        <v>1639</v>
      </c>
      <c r="J4014">
        <v>550000</v>
      </c>
      <c r="K4014" t="s">
        <v>666</v>
      </c>
      <c r="L4014">
        <v>553111</v>
      </c>
      <c r="M4014">
        <v>0</v>
      </c>
      <c r="N4014" t="s">
        <v>670</v>
      </c>
      <c r="O4014" t="s">
        <v>565</v>
      </c>
      <c r="P4014">
        <v>0</v>
      </c>
      <c r="Q4014">
        <v>4245275.05</v>
      </c>
      <c r="R4014">
        <v>0</v>
      </c>
      <c r="S4014">
        <v>16233817.52</v>
      </c>
      <c r="T4014">
        <v>0</v>
      </c>
      <c r="U4014">
        <v>20479092.57</v>
      </c>
      <c r="V4014">
        <v>0</v>
      </c>
      <c r="W4014">
        <v>4245275.05</v>
      </c>
      <c r="X4014">
        <v>0</v>
      </c>
      <c r="Y4014">
        <v>16233817.52</v>
      </c>
      <c r="Z4014">
        <v>0</v>
      </c>
      <c r="AA4014">
        <v>20479092.57</v>
      </c>
    </row>
    <row r="4015" spans="1:27" ht="15" customHeight="1" x14ac:dyDescent="0.25">
      <c r="A4015" s="37" t="str">
        <f t="shared" si="186"/>
        <v>LEMUCFIgnore</v>
      </c>
      <c r="B4015" s="37" t="str">
        <f>VLOOKUP(L4015,Mapping!D:F,3,0)</f>
        <v>Ignore</v>
      </c>
      <c r="C4015" s="37" t="str">
        <f>VLOOKUP(L4015,Mapping!D:G,4,0)</f>
        <v>Mirror</v>
      </c>
      <c r="D4015" s="38">
        <f t="shared" si="187"/>
        <v>-2.4767140000000001E-3</v>
      </c>
      <c r="E4015" s="38">
        <f t="shared" si="188"/>
        <v>-2.8260400000000001E-3</v>
      </c>
      <c r="F4015" s="37">
        <f>VLOOKUP(L4015,Mapping!D:H,5,0)</f>
        <v>0</v>
      </c>
      <c r="G4015" t="s">
        <v>562</v>
      </c>
      <c r="H4015" t="s">
        <v>1638</v>
      </c>
      <c r="I4015" t="s">
        <v>1639</v>
      </c>
      <c r="J4015">
        <v>550000</v>
      </c>
      <c r="K4015" t="s">
        <v>666</v>
      </c>
      <c r="L4015">
        <v>553117</v>
      </c>
      <c r="M4015">
        <v>0</v>
      </c>
      <c r="N4015" t="s">
        <v>1285</v>
      </c>
      <c r="O4015" t="s">
        <v>565</v>
      </c>
      <c r="P4015">
        <v>-3493.26</v>
      </c>
      <c r="Q4015">
        <v>0</v>
      </c>
      <c r="R4015">
        <v>-24767.14</v>
      </c>
      <c r="S4015">
        <v>0</v>
      </c>
      <c r="T4015">
        <v>-28260.400000000001</v>
      </c>
      <c r="U4015">
        <v>0</v>
      </c>
      <c r="V4015">
        <v>-3493.26</v>
      </c>
      <c r="W4015">
        <v>0</v>
      </c>
      <c r="X4015">
        <v>-24767.14</v>
      </c>
      <c r="Y4015">
        <v>0</v>
      </c>
      <c r="Z4015">
        <v>-28260.400000000001</v>
      </c>
      <c r="AA4015">
        <v>0</v>
      </c>
    </row>
    <row r="4016" spans="1:27" ht="15" customHeight="1" x14ac:dyDescent="0.25">
      <c r="A4016" s="37" t="str">
        <f t="shared" si="186"/>
        <v>LEMUCF6.1a</v>
      </c>
      <c r="B4016" s="37" t="str">
        <f>VLOOKUP(L4016,Mapping!D:F,3,0)</f>
        <v>6.1a</v>
      </c>
      <c r="C4016" s="37" t="str">
        <f>VLOOKUP(L4016,Mapping!D:G,4,0)</f>
        <v>Accrual</v>
      </c>
      <c r="D4016" s="38">
        <f t="shared" si="187"/>
        <v>-0.37919419999999998</v>
      </c>
      <c r="E4016" s="38">
        <f t="shared" si="188"/>
        <v>-1.1085646</v>
      </c>
      <c r="F4016" s="37">
        <f>VLOOKUP(L4016,Mapping!D:H,5,0)</f>
        <v>0</v>
      </c>
      <c r="G4016" t="s">
        <v>562</v>
      </c>
      <c r="H4016" t="s">
        <v>1638</v>
      </c>
      <c r="I4016" t="s">
        <v>1639</v>
      </c>
      <c r="J4016">
        <v>550000</v>
      </c>
      <c r="K4016" t="s">
        <v>666</v>
      </c>
      <c r="L4016">
        <v>553128</v>
      </c>
      <c r="M4016">
        <v>0</v>
      </c>
      <c r="N4016" t="s">
        <v>831</v>
      </c>
      <c r="O4016" t="s">
        <v>565</v>
      </c>
      <c r="P4016">
        <v>-7293704</v>
      </c>
      <c r="Q4016">
        <v>0</v>
      </c>
      <c r="R4016">
        <v>-3791942</v>
      </c>
      <c r="S4016">
        <v>0</v>
      </c>
      <c r="T4016">
        <v>-11085646</v>
      </c>
      <c r="U4016">
        <v>0</v>
      </c>
      <c r="V4016">
        <v>-7293704</v>
      </c>
      <c r="W4016">
        <v>0</v>
      </c>
      <c r="X4016">
        <v>-3791942</v>
      </c>
      <c r="Y4016">
        <v>0</v>
      </c>
      <c r="Z4016">
        <v>-11085646</v>
      </c>
      <c r="AA4016">
        <v>0</v>
      </c>
    </row>
    <row r="4017" spans="1:27" ht="15" customHeight="1" x14ac:dyDescent="0.25">
      <c r="A4017" s="37" t="str">
        <f t="shared" si="186"/>
        <v>LEMUCF6.1a</v>
      </c>
      <c r="B4017" s="37" t="str">
        <f>VLOOKUP(L4017,Mapping!D:F,3,0)</f>
        <v>6.1a</v>
      </c>
      <c r="C4017" s="37" t="str">
        <f>VLOOKUP(L4017,Mapping!D:G,4,0)</f>
        <v>Accrual</v>
      </c>
      <c r="D4017" s="38">
        <f t="shared" si="187"/>
        <v>-0.44596469999999999</v>
      </c>
      <c r="E4017" s="38">
        <f t="shared" si="188"/>
        <v>-1.3067331</v>
      </c>
      <c r="F4017" s="37">
        <f>VLOOKUP(L4017,Mapping!D:H,5,0)</f>
        <v>0</v>
      </c>
      <c r="G4017" t="s">
        <v>562</v>
      </c>
      <c r="H4017" t="s">
        <v>1638</v>
      </c>
      <c r="I4017" t="s">
        <v>1639</v>
      </c>
      <c r="J4017">
        <v>550000</v>
      </c>
      <c r="K4017" t="s">
        <v>666</v>
      </c>
      <c r="L4017">
        <v>553130</v>
      </c>
      <c r="M4017">
        <v>0</v>
      </c>
      <c r="N4017" t="s">
        <v>2254</v>
      </c>
      <c r="O4017" t="s">
        <v>565</v>
      </c>
      <c r="P4017">
        <v>-8607684</v>
      </c>
      <c r="Q4017">
        <v>0</v>
      </c>
      <c r="R4017">
        <v>-4459647</v>
      </c>
      <c r="S4017">
        <v>0</v>
      </c>
      <c r="T4017">
        <v>-13067331</v>
      </c>
      <c r="U4017">
        <v>0</v>
      </c>
      <c r="V4017">
        <v>-8607684</v>
      </c>
      <c r="W4017">
        <v>0</v>
      </c>
      <c r="X4017">
        <v>-4459647</v>
      </c>
      <c r="Y4017">
        <v>0</v>
      </c>
      <c r="Z4017">
        <v>-13067331</v>
      </c>
      <c r="AA4017">
        <v>0</v>
      </c>
    </row>
    <row r="4018" spans="1:27" ht="15" customHeight="1" x14ac:dyDescent="0.25">
      <c r="A4018" s="37" t="str">
        <f t="shared" si="186"/>
        <v>LEMUCF6.3</v>
      </c>
      <c r="B4018" s="37">
        <f>VLOOKUP(L4018,Mapping!D:F,3,0)</f>
        <v>6.3</v>
      </c>
      <c r="C4018" s="37" t="str">
        <f>VLOOKUP(L4018,Mapping!D:G,4,0)</f>
        <v>Mirror</v>
      </c>
      <c r="D4018" s="38">
        <f t="shared" si="187"/>
        <v>-1.3302171E-2</v>
      </c>
      <c r="E4018" s="38">
        <f t="shared" si="188"/>
        <v>-2.1883987000000001E-2</v>
      </c>
      <c r="F4018" s="37">
        <f>VLOOKUP(L4018,Mapping!D:H,5,0)</f>
        <v>0</v>
      </c>
      <c r="G4018" t="s">
        <v>562</v>
      </c>
      <c r="H4018" t="s">
        <v>1638</v>
      </c>
      <c r="I4018" t="s">
        <v>1639</v>
      </c>
      <c r="J4018">
        <v>550000</v>
      </c>
      <c r="K4018" t="s">
        <v>666</v>
      </c>
      <c r="L4018">
        <v>553131</v>
      </c>
      <c r="M4018">
        <v>0</v>
      </c>
      <c r="N4018" t="s">
        <v>671</v>
      </c>
      <c r="O4018" t="s">
        <v>565</v>
      </c>
      <c r="P4018">
        <v>-85818.16</v>
      </c>
      <c r="Q4018">
        <v>0</v>
      </c>
      <c r="R4018">
        <v>-133021.71</v>
      </c>
      <c r="S4018">
        <v>0</v>
      </c>
      <c r="T4018">
        <v>-218839.87</v>
      </c>
      <c r="U4018">
        <v>0</v>
      </c>
      <c r="V4018">
        <v>-85818.16</v>
      </c>
      <c r="W4018">
        <v>0</v>
      </c>
      <c r="X4018">
        <v>-133021.71</v>
      </c>
      <c r="Y4018">
        <v>0</v>
      </c>
      <c r="Z4018">
        <v>-218839.87</v>
      </c>
      <c r="AA4018">
        <v>0</v>
      </c>
    </row>
    <row r="4019" spans="1:27" ht="15" customHeight="1" x14ac:dyDescent="0.25">
      <c r="A4019" s="37" t="str">
        <f t="shared" si="186"/>
        <v>LEMUCFIgnore</v>
      </c>
      <c r="B4019" s="37" t="str">
        <f>VLOOKUP(L4019,Mapping!D:F,3,0)</f>
        <v>Ignore</v>
      </c>
      <c r="C4019" s="37" t="str">
        <f>VLOOKUP(L4019,Mapping!D:G,4,0)</f>
        <v>Mirror</v>
      </c>
      <c r="D4019" s="38">
        <f t="shared" si="187"/>
        <v>-7.6067320000000006E-3</v>
      </c>
      <c r="E4019" s="38">
        <f t="shared" si="188"/>
        <v>-7.7680960000000004E-3</v>
      </c>
      <c r="F4019" s="37">
        <f>VLOOKUP(L4019,Mapping!D:H,5,0)</f>
        <v>0</v>
      </c>
      <c r="G4019" t="s">
        <v>562</v>
      </c>
      <c r="H4019" t="s">
        <v>1638</v>
      </c>
      <c r="I4019" t="s">
        <v>1639</v>
      </c>
      <c r="J4019">
        <v>550000</v>
      </c>
      <c r="K4019" t="s">
        <v>666</v>
      </c>
      <c r="L4019">
        <v>553141</v>
      </c>
      <c r="M4019">
        <v>0</v>
      </c>
      <c r="N4019" t="s">
        <v>672</v>
      </c>
      <c r="O4019" t="s">
        <v>565</v>
      </c>
      <c r="P4019">
        <v>-1613.64</v>
      </c>
      <c r="Q4019">
        <v>0</v>
      </c>
      <c r="R4019">
        <v>-76067.320000000007</v>
      </c>
      <c r="S4019">
        <v>0</v>
      </c>
      <c r="T4019">
        <v>-77680.960000000006</v>
      </c>
      <c r="U4019">
        <v>0</v>
      </c>
      <c r="V4019">
        <v>-1613.64</v>
      </c>
      <c r="W4019">
        <v>0</v>
      </c>
      <c r="X4019">
        <v>-76067.320000000007</v>
      </c>
      <c r="Y4019">
        <v>0</v>
      </c>
      <c r="Z4019">
        <v>-77680.960000000006</v>
      </c>
      <c r="AA4019">
        <v>0</v>
      </c>
    </row>
    <row r="4020" spans="1:27" ht="15" customHeight="1" x14ac:dyDescent="0.25">
      <c r="A4020" s="37" t="str">
        <f t="shared" si="186"/>
        <v>LEMUCFIgnore</v>
      </c>
      <c r="B4020" s="37" t="str">
        <f>VLOOKUP(L4020,Mapping!D:F,3,0)</f>
        <v>Ignore</v>
      </c>
      <c r="C4020" s="37" t="str">
        <f>VLOOKUP(L4020,Mapping!D:G,4,0)</f>
        <v>Mirror</v>
      </c>
      <c r="D4020" s="38">
        <f t="shared" si="187"/>
        <v>-9.8295701999999999E-2</v>
      </c>
      <c r="E4020" s="38">
        <f t="shared" si="188"/>
        <v>-0.148085152</v>
      </c>
      <c r="F4020" s="37">
        <f>VLOOKUP(L4020,Mapping!D:H,5,0)</f>
        <v>0</v>
      </c>
      <c r="G4020" t="s">
        <v>562</v>
      </c>
      <c r="H4020" t="s">
        <v>1638</v>
      </c>
      <c r="I4020" t="s">
        <v>1639</v>
      </c>
      <c r="J4020">
        <v>550000</v>
      </c>
      <c r="K4020" t="s">
        <v>666</v>
      </c>
      <c r="L4020">
        <v>553147</v>
      </c>
      <c r="M4020">
        <v>0</v>
      </c>
      <c r="N4020" t="s">
        <v>951</v>
      </c>
      <c r="O4020" t="s">
        <v>565</v>
      </c>
      <c r="P4020">
        <v>-497894.5</v>
      </c>
      <c r="Q4020">
        <v>0</v>
      </c>
      <c r="R4020">
        <v>-982957.02</v>
      </c>
      <c r="S4020">
        <v>0</v>
      </c>
      <c r="T4020">
        <v>-1480851.52</v>
      </c>
      <c r="U4020">
        <v>0</v>
      </c>
      <c r="V4020">
        <v>-497894.5</v>
      </c>
      <c r="W4020">
        <v>0</v>
      </c>
      <c r="X4020">
        <v>-982957.02</v>
      </c>
      <c r="Y4020">
        <v>0</v>
      </c>
      <c r="Z4020">
        <v>-1480851.52</v>
      </c>
      <c r="AA4020">
        <v>0</v>
      </c>
    </row>
    <row r="4021" spans="1:27" ht="15" customHeight="1" x14ac:dyDescent="0.25">
      <c r="A4021" s="37" t="str">
        <f t="shared" si="186"/>
        <v>LEMUCF6.1a</v>
      </c>
      <c r="B4021" s="37" t="str">
        <f>VLOOKUP(L4021,Mapping!D:F,3,0)</f>
        <v>6.1a</v>
      </c>
      <c r="C4021" s="37" t="str">
        <f>VLOOKUP(L4021,Mapping!D:G,4,0)</f>
        <v>Accrual</v>
      </c>
      <c r="D4021" s="38">
        <f t="shared" si="187"/>
        <v>-6.9065060999999997E-2</v>
      </c>
      <c r="E4021" s="38">
        <f t="shared" si="188"/>
        <v>-0.12811161200000001</v>
      </c>
      <c r="F4021" s="37">
        <f>VLOOKUP(L4021,Mapping!D:H,5,0)</f>
        <v>0</v>
      </c>
      <c r="G4021" t="s">
        <v>562</v>
      </c>
      <c r="H4021" t="s">
        <v>1638</v>
      </c>
      <c r="I4021" t="s">
        <v>1639</v>
      </c>
      <c r="J4021">
        <v>550000</v>
      </c>
      <c r="K4021" t="s">
        <v>666</v>
      </c>
      <c r="L4021">
        <v>553171</v>
      </c>
      <c r="M4021">
        <v>0</v>
      </c>
      <c r="N4021" t="s">
        <v>673</v>
      </c>
      <c r="O4021" t="s">
        <v>565</v>
      </c>
      <c r="P4021">
        <v>-590465.51</v>
      </c>
      <c r="Q4021">
        <v>0</v>
      </c>
      <c r="R4021">
        <v>-690650.61</v>
      </c>
      <c r="S4021">
        <v>0</v>
      </c>
      <c r="T4021">
        <v>-1281116.1200000001</v>
      </c>
      <c r="U4021">
        <v>0</v>
      </c>
      <c r="V4021">
        <v>-590465.51</v>
      </c>
      <c r="W4021">
        <v>0</v>
      </c>
      <c r="X4021">
        <v>-690650.61</v>
      </c>
      <c r="Y4021">
        <v>0</v>
      </c>
      <c r="Z4021">
        <v>-1281116.1200000001</v>
      </c>
      <c r="AA4021">
        <v>0</v>
      </c>
    </row>
    <row r="4022" spans="1:27" ht="15" customHeight="1" x14ac:dyDescent="0.25">
      <c r="A4022" s="37" t="str">
        <f t="shared" si="186"/>
        <v>LEMUCF6.1a</v>
      </c>
      <c r="B4022" s="37" t="str">
        <f>VLOOKUP(L4022,Mapping!D:F,3,0)</f>
        <v>6.1a</v>
      </c>
      <c r="C4022" s="37" t="str">
        <f>VLOOKUP(L4022,Mapping!D:G,4,0)</f>
        <v>Accrual</v>
      </c>
      <c r="D4022" s="38">
        <f t="shared" si="187"/>
        <v>-1.9304630000000001E-3</v>
      </c>
      <c r="E4022" s="38">
        <f t="shared" si="188"/>
        <v>-3.5622760000000001E-3</v>
      </c>
      <c r="F4022" s="37">
        <f>VLOOKUP(L4022,Mapping!D:H,5,0)</f>
        <v>0</v>
      </c>
      <c r="G4022" t="s">
        <v>562</v>
      </c>
      <c r="H4022" t="s">
        <v>1638</v>
      </c>
      <c r="I4022" t="s">
        <v>1639</v>
      </c>
      <c r="J4022">
        <v>550000</v>
      </c>
      <c r="K4022" t="s">
        <v>666</v>
      </c>
      <c r="L4022">
        <v>553176</v>
      </c>
      <c r="M4022">
        <v>0</v>
      </c>
      <c r="N4022" t="s">
        <v>674</v>
      </c>
      <c r="O4022" t="s">
        <v>565</v>
      </c>
      <c r="P4022">
        <v>-16318.13</v>
      </c>
      <c r="Q4022">
        <v>0</v>
      </c>
      <c r="R4022">
        <v>-19304.63</v>
      </c>
      <c r="S4022">
        <v>0</v>
      </c>
      <c r="T4022">
        <v>-35622.76</v>
      </c>
      <c r="U4022">
        <v>0</v>
      </c>
      <c r="V4022">
        <v>-16318.13</v>
      </c>
      <c r="W4022">
        <v>0</v>
      </c>
      <c r="X4022">
        <v>-19304.63</v>
      </c>
      <c r="Y4022">
        <v>0</v>
      </c>
      <c r="Z4022">
        <v>-35622.76</v>
      </c>
      <c r="AA4022">
        <v>0</v>
      </c>
    </row>
    <row r="4023" spans="1:27" ht="15" customHeight="1" x14ac:dyDescent="0.25">
      <c r="A4023" s="37" t="str">
        <f t="shared" si="186"/>
        <v>LEMUCFIgnore</v>
      </c>
      <c r="B4023" s="37" t="str">
        <f>VLOOKUP(L4023,Mapping!D:F,3,0)</f>
        <v>Ignore</v>
      </c>
      <c r="C4023" s="37" t="str">
        <f>VLOOKUP(L4023,Mapping!D:G,4,0)</f>
        <v>Mirror</v>
      </c>
      <c r="D4023" s="38">
        <f t="shared" si="187"/>
        <v>-1.2023397419999999</v>
      </c>
      <c r="E4023" s="38">
        <f t="shared" si="188"/>
        <v>-1.504959318</v>
      </c>
      <c r="F4023" s="37">
        <f>VLOOKUP(L4023,Mapping!D:H,5,0)</f>
        <v>0</v>
      </c>
      <c r="G4023" t="s">
        <v>562</v>
      </c>
      <c r="H4023" t="s">
        <v>1638</v>
      </c>
      <c r="I4023" t="s">
        <v>1639</v>
      </c>
      <c r="J4023">
        <v>550000</v>
      </c>
      <c r="K4023" t="s">
        <v>666</v>
      </c>
      <c r="L4023">
        <v>553180</v>
      </c>
      <c r="M4023">
        <v>0</v>
      </c>
      <c r="N4023" t="s">
        <v>675</v>
      </c>
      <c r="O4023" t="s">
        <v>565</v>
      </c>
      <c r="P4023">
        <v>-3026195.76</v>
      </c>
      <c r="Q4023">
        <v>0</v>
      </c>
      <c r="R4023">
        <v>-12023397.42</v>
      </c>
      <c r="S4023">
        <v>0</v>
      </c>
      <c r="T4023">
        <v>-15049593.18</v>
      </c>
      <c r="U4023">
        <v>0</v>
      </c>
      <c r="V4023">
        <v>-3026195.76</v>
      </c>
      <c r="W4023">
        <v>0</v>
      </c>
      <c r="X4023">
        <v>-12023397.42</v>
      </c>
      <c r="Y4023">
        <v>0</v>
      </c>
      <c r="Z4023">
        <v>-15049593.18</v>
      </c>
      <c r="AA4023">
        <v>0</v>
      </c>
    </row>
    <row r="4024" spans="1:27" ht="15" customHeight="1" x14ac:dyDescent="0.25">
      <c r="A4024" s="37" t="str">
        <f t="shared" si="186"/>
        <v>LEMUCF6.1a</v>
      </c>
      <c r="B4024" s="37" t="str">
        <f>VLOOKUP(L4024,Mapping!D:F,3,0)</f>
        <v>6.1a</v>
      </c>
      <c r="C4024" s="37" t="str">
        <f>VLOOKUP(L4024,Mapping!D:G,4,0)</f>
        <v>Accrual</v>
      </c>
      <c r="D4024" s="38">
        <f t="shared" si="187"/>
        <v>-1.526968152</v>
      </c>
      <c r="E4024" s="38">
        <f t="shared" si="188"/>
        <v>-2.2945968989999996</v>
      </c>
      <c r="F4024" s="37">
        <f>VLOOKUP(L4024,Mapping!D:H,5,0)</f>
        <v>0</v>
      </c>
      <c r="G4024" t="s">
        <v>562</v>
      </c>
      <c r="H4024" t="s">
        <v>1638</v>
      </c>
      <c r="I4024" t="s">
        <v>1639</v>
      </c>
      <c r="J4024">
        <v>550000</v>
      </c>
      <c r="K4024" t="s">
        <v>666</v>
      </c>
      <c r="L4024">
        <v>553190</v>
      </c>
      <c r="M4024">
        <v>0</v>
      </c>
      <c r="N4024" t="s">
        <v>676</v>
      </c>
      <c r="O4024" t="s">
        <v>565</v>
      </c>
      <c r="P4024">
        <v>-7676287.4699999997</v>
      </c>
      <c r="Q4024">
        <v>0</v>
      </c>
      <c r="R4024">
        <v>-15269681.52</v>
      </c>
      <c r="S4024">
        <v>0</v>
      </c>
      <c r="T4024">
        <v>-22945968.989999998</v>
      </c>
      <c r="U4024">
        <v>0</v>
      </c>
      <c r="V4024">
        <v>-7676287.4699999997</v>
      </c>
      <c r="W4024">
        <v>0</v>
      </c>
      <c r="X4024">
        <v>-15269681.52</v>
      </c>
      <c r="Y4024">
        <v>0</v>
      </c>
      <c r="Z4024">
        <v>-22945968.989999998</v>
      </c>
      <c r="AA4024">
        <v>0</v>
      </c>
    </row>
    <row r="4025" spans="1:27" ht="15" customHeight="1" x14ac:dyDescent="0.25">
      <c r="A4025" s="37" t="str">
        <f t="shared" si="186"/>
        <v>LEMUCF6.1</v>
      </c>
      <c r="B4025" s="37">
        <f>VLOOKUP(L4025,Mapping!D:F,3,0)</f>
        <v>6.1</v>
      </c>
      <c r="C4025" s="37" t="str">
        <f>VLOOKUP(L4025,Mapping!D:G,4,0)</f>
        <v>Accrual</v>
      </c>
      <c r="D4025" s="38">
        <f t="shared" si="187"/>
        <v>-9.8134132669999996</v>
      </c>
      <c r="E4025" s="38">
        <f t="shared" si="188"/>
        <v>-18.771427427000003</v>
      </c>
      <c r="F4025" s="37">
        <f>VLOOKUP(L4025,Mapping!D:H,5,0)</f>
        <v>0</v>
      </c>
      <c r="G4025" t="s">
        <v>562</v>
      </c>
      <c r="H4025" t="s">
        <v>1638</v>
      </c>
      <c r="I4025" t="s">
        <v>1639</v>
      </c>
      <c r="J4025">
        <v>550000</v>
      </c>
      <c r="K4025" t="s">
        <v>666</v>
      </c>
      <c r="L4025">
        <v>553202</v>
      </c>
      <c r="M4025">
        <v>0</v>
      </c>
      <c r="N4025" t="s">
        <v>678</v>
      </c>
      <c r="O4025" t="s">
        <v>565</v>
      </c>
      <c r="P4025">
        <v>-89580141.599999994</v>
      </c>
      <c r="Q4025">
        <v>0</v>
      </c>
      <c r="R4025">
        <v>-98134132.670000002</v>
      </c>
      <c r="S4025">
        <v>0</v>
      </c>
      <c r="T4025">
        <v>-187714274.27000001</v>
      </c>
      <c r="U4025">
        <v>0</v>
      </c>
      <c r="V4025">
        <v>-89580141.599999994</v>
      </c>
      <c r="W4025">
        <v>0</v>
      </c>
      <c r="X4025">
        <v>-98134132.670000002</v>
      </c>
      <c r="Y4025">
        <v>0</v>
      </c>
      <c r="Z4025">
        <v>-187714274.27000001</v>
      </c>
      <c r="AA4025">
        <v>0</v>
      </c>
    </row>
    <row r="4026" spans="1:27" ht="15" customHeight="1" x14ac:dyDescent="0.25">
      <c r="A4026" s="37" t="str">
        <f t="shared" si="186"/>
        <v>LEMUCF6.1a</v>
      </c>
      <c r="B4026" s="37" t="str">
        <f>VLOOKUP(L4026,Mapping!D:F,3,0)</f>
        <v>6.1a</v>
      </c>
      <c r="C4026" s="37" t="str">
        <f>VLOOKUP(L4026,Mapping!D:G,4,0)</f>
        <v>Accrual</v>
      </c>
      <c r="D4026" s="38">
        <f t="shared" si="187"/>
        <v>2.0556599999999999E-4</v>
      </c>
      <c r="E4026" s="38">
        <f t="shared" si="188"/>
        <v>1.1547860000000001E-3</v>
      </c>
      <c r="F4026" s="37">
        <f>VLOOKUP(L4026,Mapping!D:H,5,0)</f>
        <v>0</v>
      </c>
      <c r="G4026" t="s">
        <v>562</v>
      </c>
      <c r="H4026" t="s">
        <v>1638</v>
      </c>
      <c r="I4026" t="s">
        <v>1639</v>
      </c>
      <c r="J4026">
        <v>550000</v>
      </c>
      <c r="K4026" t="s">
        <v>666</v>
      </c>
      <c r="L4026">
        <v>553203</v>
      </c>
      <c r="M4026">
        <v>0</v>
      </c>
      <c r="N4026" t="s">
        <v>742</v>
      </c>
      <c r="O4026" t="s">
        <v>565</v>
      </c>
      <c r="P4026">
        <v>0</v>
      </c>
      <c r="Q4026">
        <v>9492.2000000000007</v>
      </c>
      <c r="R4026">
        <v>0</v>
      </c>
      <c r="S4026">
        <v>2055.66</v>
      </c>
      <c r="T4026">
        <v>0</v>
      </c>
      <c r="U4026">
        <v>11547.86</v>
      </c>
      <c r="V4026">
        <v>0</v>
      </c>
      <c r="W4026">
        <v>9492.2000000000007</v>
      </c>
      <c r="X4026">
        <v>0</v>
      </c>
      <c r="Y4026">
        <v>2055.66</v>
      </c>
      <c r="Z4026">
        <v>0</v>
      </c>
      <c r="AA4026">
        <v>11547.86</v>
      </c>
    </row>
    <row r="4027" spans="1:27" ht="15" customHeight="1" x14ac:dyDescent="0.25">
      <c r="A4027" s="37" t="str">
        <f t="shared" si="186"/>
        <v>LEMUCF6.1</v>
      </c>
      <c r="B4027" s="37">
        <f>VLOOKUP(L4027,Mapping!D:F,3,0)</f>
        <v>6.1</v>
      </c>
      <c r="C4027" s="37" t="str">
        <f>VLOOKUP(L4027,Mapping!D:G,4,0)</f>
        <v>Accrual</v>
      </c>
      <c r="D4027" s="38">
        <f t="shared" si="187"/>
        <v>11.340084388999999</v>
      </c>
      <c r="E4027" s="38">
        <f t="shared" si="188"/>
        <v>18.061132405999999</v>
      </c>
      <c r="F4027" s="37">
        <f>VLOOKUP(L4027,Mapping!D:H,5,0)</f>
        <v>0</v>
      </c>
      <c r="G4027" t="s">
        <v>562</v>
      </c>
      <c r="H4027" t="s">
        <v>1638</v>
      </c>
      <c r="I4027" t="s">
        <v>1639</v>
      </c>
      <c r="J4027">
        <v>550000</v>
      </c>
      <c r="K4027" t="s">
        <v>666</v>
      </c>
      <c r="L4027">
        <v>553208</v>
      </c>
      <c r="M4027">
        <v>0</v>
      </c>
      <c r="N4027" t="s">
        <v>679</v>
      </c>
      <c r="O4027" t="s">
        <v>565</v>
      </c>
      <c r="P4027">
        <v>0</v>
      </c>
      <c r="Q4027">
        <v>67210480.170000002</v>
      </c>
      <c r="R4027">
        <v>0</v>
      </c>
      <c r="S4027">
        <v>113400843.89</v>
      </c>
      <c r="T4027">
        <v>0</v>
      </c>
      <c r="U4027">
        <v>180611324.06</v>
      </c>
      <c r="V4027">
        <v>0</v>
      </c>
      <c r="W4027">
        <v>67210480.170000002</v>
      </c>
      <c r="X4027">
        <v>0</v>
      </c>
      <c r="Y4027">
        <v>113400843.89</v>
      </c>
      <c r="Z4027">
        <v>0</v>
      </c>
      <c r="AA4027">
        <v>180611324.06</v>
      </c>
    </row>
    <row r="4028" spans="1:27" ht="15" customHeight="1" x14ac:dyDescent="0.25">
      <c r="A4028" s="37" t="str">
        <f t="shared" si="186"/>
        <v>LEMUCFIgnore</v>
      </c>
      <c r="B4028" s="37" t="str">
        <f>VLOOKUP(L4028,Mapping!D:F,3,0)</f>
        <v>Ignore</v>
      </c>
      <c r="C4028" s="37" t="str">
        <f>VLOOKUP(L4028,Mapping!D:G,4,0)</f>
        <v>Mirror</v>
      </c>
      <c r="D4028" s="38">
        <f t="shared" si="187"/>
        <v>-1.068235E-2</v>
      </c>
      <c r="E4028" s="38">
        <f t="shared" si="188"/>
        <v>-1.068235E-2</v>
      </c>
      <c r="F4028" s="37">
        <f>VLOOKUP(L4028,Mapping!D:H,5,0)</f>
        <v>0</v>
      </c>
      <c r="G4028" t="s">
        <v>562</v>
      </c>
      <c r="H4028" t="s">
        <v>1638</v>
      </c>
      <c r="I4028" t="s">
        <v>1639</v>
      </c>
      <c r="J4028">
        <v>550000</v>
      </c>
      <c r="K4028" t="s">
        <v>666</v>
      </c>
      <c r="L4028">
        <v>553213</v>
      </c>
      <c r="M4028">
        <v>0</v>
      </c>
      <c r="N4028" t="s">
        <v>680</v>
      </c>
      <c r="O4028" t="s">
        <v>565</v>
      </c>
      <c r="P4028">
        <v>0</v>
      </c>
      <c r="Q4028">
        <v>0</v>
      </c>
      <c r="R4028">
        <v>-106823.5</v>
      </c>
      <c r="S4028">
        <v>0</v>
      </c>
      <c r="T4028">
        <v>-106823.5</v>
      </c>
      <c r="U4028">
        <v>0</v>
      </c>
      <c r="V4028">
        <v>0</v>
      </c>
      <c r="W4028">
        <v>0</v>
      </c>
      <c r="X4028">
        <v>-106823.5</v>
      </c>
      <c r="Y4028">
        <v>0</v>
      </c>
      <c r="Z4028">
        <v>-106823.5</v>
      </c>
      <c r="AA4028">
        <v>0</v>
      </c>
    </row>
    <row r="4029" spans="1:27" ht="15" customHeight="1" x14ac:dyDescent="0.25">
      <c r="A4029" s="37" t="str">
        <f t="shared" si="186"/>
        <v>LEMUCFIgnore</v>
      </c>
      <c r="B4029" s="37" t="str">
        <f>VLOOKUP(L4029,Mapping!D:F,3,0)</f>
        <v>Ignore</v>
      </c>
      <c r="C4029" s="37" t="str">
        <f>VLOOKUP(L4029,Mapping!D:G,4,0)</f>
        <v>Mirror</v>
      </c>
      <c r="D4029" s="38">
        <f t="shared" si="187"/>
        <v>-2.6814580000000003E-3</v>
      </c>
      <c r="E4029" s="38">
        <f t="shared" si="188"/>
        <v>-9.2327520000000003E-3</v>
      </c>
      <c r="F4029" s="37">
        <f>VLOOKUP(L4029,Mapping!D:H,5,0)</f>
        <v>0</v>
      </c>
      <c r="G4029" t="s">
        <v>562</v>
      </c>
      <c r="H4029" t="s">
        <v>1638</v>
      </c>
      <c r="I4029" t="s">
        <v>1639</v>
      </c>
      <c r="J4029">
        <v>550000</v>
      </c>
      <c r="K4029" t="s">
        <v>666</v>
      </c>
      <c r="L4029">
        <v>553219</v>
      </c>
      <c r="M4029">
        <v>0</v>
      </c>
      <c r="N4029" t="s">
        <v>865</v>
      </c>
      <c r="O4029" t="s">
        <v>565</v>
      </c>
      <c r="P4029">
        <v>-65512.94</v>
      </c>
      <c r="Q4029">
        <v>0</v>
      </c>
      <c r="R4029">
        <v>-26814.58</v>
      </c>
      <c r="S4029">
        <v>0</v>
      </c>
      <c r="T4029">
        <v>-92327.52</v>
      </c>
      <c r="U4029">
        <v>0</v>
      </c>
      <c r="V4029">
        <v>-65512.94</v>
      </c>
      <c r="W4029">
        <v>0</v>
      </c>
      <c r="X4029">
        <v>-26814.58</v>
      </c>
      <c r="Y4029">
        <v>0</v>
      </c>
      <c r="Z4029">
        <v>-92327.52</v>
      </c>
      <c r="AA4029">
        <v>0</v>
      </c>
    </row>
    <row r="4030" spans="1:27" ht="15" customHeight="1" x14ac:dyDescent="0.25">
      <c r="A4030" s="37" t="str">
        <f t="shared" si="186"/>
        <v>LEMUCF6.1a</v>
      </c>
      <c r="B4030" s="37" t="str">
        <f>VLOOKUP(L4030,Mapping!D:F,3,0)</f>
        <v>6.1a</v>
      </c>
      <c r="C4030" s="37" t="str">
        <f>VLOOKUP(L4030,Mapping!D:G,4,0)</f>
        <v>Accrual</v>
      </c>
      <c r="D4030" s="38">
        <f t="shared" si="187"/>
        <v>2.062234E-3</v>
      </c>
      <c r="E4030" s="38">
        <f t="shared" si="188"/>
        <v>9.8008910000000008E-3</v>
      </c>
      <c r="F4030" s="37">
        <f>VLOOKUP(L4030,Mapping!D:H,5,0)</f>
        <v>0</v>
      </c>
      <c r="G4030" t="s">
        <v>562</v>
      </c>
      <c r="H4030" t="s">
        <v>1638</v>
      </c>
      <c r="I4030" t="s">
        <v>1639</v>
      </c>
      <c r="J4030">
        <v>550000</v>
      </c>
      <c r="K4030" t="s">
        <v>666</v>
      </c>
      <c r="L4030">
        <v>553274</v>
      </c>
      <c r="M4030">
        <v>0</v>
      </c>
      <c r="N4030" t="s">
        <v>731</v>
      </c>
      <c r="O4030" t="s">
        <v>565</v>
      </c>
      <c r="P4030">
        <v>0</v>
      </c>
      <c r="Q4030">
        <v>77386.570000000007</v>
      </c>
      <c r="R4030">
        <v>0</v>
      </c>
      <c r="S4030">
        <v>20622.34</v>
      </c>
      <c r="T4030">
        <v>0</v>
      </c>
      <c r="U4030">
        <v>98008.91</v>
      </c>
      <c r="V4030">
        <v>0</v>
      </c>
      <c r="W4030">
        <v>77386.570000000007</v>
      </c>
      <c r="X4030">
        <v>0</v>
      </c>
      <c r="Y4030">
        <v>20622.34</v>
      </c>
      <c r="Z4030">
        <v>0</v>
      </c>
      <c r="AA4030">
        <v>98008.91</v>
      </c>
    </row>
    <row r="4031" spans="1:27" ht="15" customHeight="1" x14ac:dyDescent="0.25">
      <c r="A4031" s="37" t="str">
        <f t="shared" si="186"/>
        <v>LEMUCF6.1a</v>
      </c>
      <c r="B4031" s="37" t="str">
        <f>VLOOKUP(L4031,Mapping!D:F,3,0)</f>
        <v>6.1a</v>
      </c>
      <c r="C4031" s="37" t="str">
        <f>VLOOKUP(L4031,Mapping!D:G,4,0)</f>
        <v>Accrual</v>
      </c>
      <c r="D4031" s="38">
        <f t="shared" si="187"/>
        <v>-6.9065060999999997E-2</v>
      </c>
      <c r="E4031" s="38">
        <f t="shared" si="188"/>
        <v>-0.12811161200000001</v>
      </c>
      <c r="F4031" s="37">
        <f>VLOOKUP(L4031,Mapping!D:H,5,0)</f>
        <v>0</v>
      </c>
      <c r="G4031" t="s">
        <v>562</v>
      </c>
      <c r="H4031" t="s">
        <v>1638</v>
      </c>
      <c r="I4031" t="s">
        <v>1639</v>
      </c>
      <c r="J4031">
        <v>550000</v>
      </c>
      <c r="K4031" t="s">
        <v>666</v>
      </c>
      <c r="L4031">
        <v>554526</v>
      </c>
      <c r="M4031">
        <v>0</v>
      </c>
      <c r="N4031" t="s">
        <v>681</v>
      </c>
      <c r="O4031" t="s">
        <v>565</v>
      </c>
      <c r="P4031">
        <v>-590465.51</v>
      </c>
      <c r="Q4031">
        <v>0</v>
      </c>
      <c r="R4031">
        <v>-690650.61</v>
      </c>
      <c r="S4031">
        <v>0</v>
      </c>
      <c r="T4031">
        <v>-1281116.1200000001</v>
      </c>
      <c r="U4031">
        <v>0</v>
      </c>
      <c r="V4031">
        <v>-590465.51</v>
      </c>
      <c r="W4031">
        <v>0</v>
      </c>
      <c r="X4031">
        <v>-690650.61</v>
      </c>
      <c r="Y4031">
        <v>0</v>
      </c>
      <c r="Z4031">
        <v>-1281116.1200000001</v>
      </c>
      <c r="AA4031">
        <v>0</v>
      </c>
    </row>
    <row r="4032" spans="1:27" ht="15" customHeight="1" x14ac:dyDescent="0.25">
      <c r="A4032" s="37" t="str">
        <f t="shared" si="186"/>
        <v>LEMUCFIgnore</v>
      </c>
      <c r="B4032" s="37" t="str">
        <f>VLOOKUP(L4032,Mapping!D:F,3,0)</f>
        <v>Ignore</v>
      </c>
      <c r="C4032" s="37" t="str">
        <f>VLOOKUP(L4032,Mapping!D:G,4,0)</f>
        <v>Mirror</v>
      </c>
      <c r="D4032" s="38">
        <f t="shared" si="187"/>
        <v>-0.116134667</v>
      </c>
      <c r="E4032" s="38">
        <f t="shared" si="188"/>
        <v>-0.11659526799999999</v>
      </c>
      <c r="F4032" s="37">
        <f>VLOOKUP(L4032,Mapping!D:H,5,0)</f>
        <v>0</v>
      </c>
      <c r="G4032" t="s">
        <v>562</v>
      </c>
      <c r="H4032" t="s">
        <v>1638</v>
      </c>
      <c r="I4032" t="s">
        <v>1639</v>
      </c>
      <c r="J4032">
        <v>550000</v>
      </c>
      <c r="K4032" t="s">
        <v>666</v>
      </c>
      <c r="L4032">
        <v>554527</v>
      </c>
      <c r="M4032">
        <v>0</v>
      </c>
      <c r="N4032" t="s">
        <v>682</v>
      </c>
      <c r="O4032" t="s">
        <v>565</v>
      </c>
      <c r="P4032">
        <v>-4606.01</v>
      </c>
      <c r="Q4032">
        <v>0</v>
      </c>
      <c r="R4032">
        <v>-1161346.67</v>
      </c>
      <c r="S4032">
        <v>0</v>
      </c>
      <c r="T4032">
        <v>-1165952.68</v>
      </c>
      <c r="U4032">
        <v>0</v>
      </c>
      <c r="V4032">
        <v>-4606.01</v>
      </c>
      <c r="W4032">
        <v>0</v>
      </c>
      <c r="X4032">
        <v>-1161346.67</v>
      </c>
      <c r="Y4032">
        <v>0</v>
      </c>
      <c r="Z4032">
        <v>-1165952.68</v>
      </c>
      <c r="AA4032">
        <v>0</v>
      </c>
    </row>
    <row r="4033" spans="1:27" ht="15" customHeight="1" x14ac:dyDescent="0.25">
      <c r="A4033" s="37" t="str">
        <f t="shared" si="186"/>
        <v>LEMUCFIgnore</v>
      </c>
      <c r="B4033" s="37" t="str">
        <f>VLOOKUP(L4033,Mapping!D:F,3,0)</f>
        <v>Ignore</v>
      </c>
      <c r="C4033" s="37" t="str">
        <f>VLOOKUP(L4033,Mapping!D:G,4,0)</f>
        <v>Mirror</v>
      </c>
      <c r="D4033" s="38">
        <f t="shared" si="187"/>
        <v>-1.3528309999999999E-3</v>
      </c>
      <c r="E4033" s="38">
        <f t="shared" si="188"/>
        <v>-3.9483340000000004E-3</v>
      </c>
      <c r="F4033" s="37">
        <f>VLOOKUP(L4033,Mapping!D:H,5,0)</f>
        <v>0</v>
      </c>
      <c r="G4033" t="s">
        <v>562</v>
      </c>
      <c r="H4033" t="s">
        <v>1638</v>
      </c>
      <c r="I4033" t="s">
        <v>1639</v>
      </c>
      <c r="J4033">
        <v>550000</v>
      </c>
      <c r="K4033" t="s">
        <v>666</v>
      </c>
      <c r="L4033">
        <v>555104</v>
      </c>
      <c r="M4033">
        <v>0</v>
      </c>
      <c r="N4033" t="s">
        <v>683</v>
      </c>
      <c r="O4033" t="s">
        <v>565</v>
      </c>
      <c r="P4033">
        <v>-25955.03</v>
      </c>
      <c r="Q4033">
        <v>0</v>
      </c>
      <c r="R4033">
        <v>-13528.31</v>
      </c>
      <c r="S4033">
        <v>0</v>
      </c>
      <c r="T4033">
        <v>-39483.340000000004</v>
      </c>
      <c r="U4033">
        <v>0</v>
      </c>
      <c r="V4033">
        <v>-25955.03</v>
      </c>
      <c r="W4033">
        <v>0</v>
      </c>
      <c r="X4033">
        <v>-13528.31</v>
      </c>
      <c r="Y4033">
        <v>0</v>
      </c>
      <c r="Z4033">
        <v>-39483.340000000004</v>
      </c>
      <c r="AA4033">
        <v>0</v>
      </c>
    </row>
    <row r="4034" spans="1:27" ht="15" customHeight="1" x14ac:dyDescent="0.25">
      <c r="A4034" s="37" t="str">
        <f t="shared" si="186"/>
        <v>LEMUCF6.1</v>
      </c>
      <c r="B4034" s="37">
        <f>VLOOKUP(L4034,Mapping!D:F,3,0)</f>
        <v>6.1</v>
      </c>
      <c r="C4034" s="37" t="str">
        <f>VLOOKUP(L4034,Mapping!D:G,4,0)</f>
        <v>Accrual</v>
      </c>
      <c r="D4034" s="38">
        <f t="shared" si="187"/>
        <v>-11.287314644</v>
      </c>
      <c r="E4034" s="38">
        <f t="shared" si="188"/>
        <v>-18.008362661000003</v>
      </c>
      <c r="F4034" s="37">
        <f>VLOOKUP(L4034,Mapping!D:H,5,0)</f>
        <v>0</v>
      </c>
      <c r="G4034" t="s">
        <v>562</v>
      </c>
      <c r="H4034" t="s">
        <v>1638</v>
      </c>
      <c r="I4034" t="s">
        <v>1639</v>
      </c>
      <c r="J4034">
        <v>550000</v>
      </c>
      <c r="K4034" t="s">
        <v>666</v>
      </c>
      <c r="L4034">
        <v>555157</v>
      </c>
      <c r="M4034">
        <v>0</v>
      </c>
      <c r="N4034" t="s">
        <v>684</v>
      </c>
      <c r="O4034" t="s">
        <v>565</v>
      </c>
      <c r="P4034">
        <v>-67210480.170000002</v>
      </c>
      <c r="Q4034">
        <v>0</v>
      </c>
      <c r="R4034">
        <v>-112873146.44</v>
      </c>
      <c r="S4034">
        <v>0</v>
      </c>
      <c r="T4034">
        <v>-180083626.61000001</v>
      </c>
      <c r="U4034">
        <v>0</v>
      </c>
      <c r="V4034">
        <v>-67210480.170000002</v>
      </c>
      <c r="W4034">
        <v>0</v>
      </c>
      <c r="X4034">
        <v>-112873146.44</v>
      </c>
      <c r="Y4034">
        <v>0</v>
      </c>
      <c r="Z4034">
        <v>-180083626.61000001</v>
      </c>
      <c r="AA4034">
        <v>0</v>
      </c>
    </row>
    <row r="4035" spans="1:27" ht="15" customHeight="1" x14ac:dyDescent="0.25">
      <c r="A4035" s="37" t="str">
        <f t="shared" si="186"/>
        <v>LEMUCF6.1</v>
      </c>
      <c r="B4035" s="37">
        <f>VLOOKUP(L4035,Mapping!D:F,3,0)</f>
        <v>6.1</v>
      </c>
      <c r="C4035" s="37" t="str">
        <f>VLOOKUP(L4035,Mapping!D:G,4,0)</f>
        <v>Accrual</v>
      </c>
      <c r="D4035" s="38">
        <f t="shared" si="187"/>
        <v>-5.2769744999999993E-2</v>
      </c>
      <c r="E4035" s="38">
        <f t="shared" si="188"/>
        <v>-5.2769744999999993E-2</v>
      </c>
      <c r="F4035" s="37">
        <f>VLOOKUP(L4035,Mapping!D:H,5,0)</f>
        <v>0</v>
      </c>
      <c r="G4035" t="s">
        <v>562</v>
      </c>
      <c r="H4035" t="s">
        <v>1638</v>
      </c>
      <c r="I4035" t="s">
        <v>1639</v>
      </c>
      <c r="J4035">
        <v>550000</v>
      </c>
      <c r="K4035" t="s">
        <v>666</v>
      </c>
      <c r="L4035">
        <v>555159</v>
      </c>
      <c r="M4035">
        <v>0</v>
      </c>
      <c r="N4035" t="s">
        <v>2813</v>
      </c>
      <c r="O4035" t="s">
        <v>565</v>
      </c>
      <c r="P4035">
        <v>0</v>
      </c>
      <c r="Q4035">
        <v>0</v>
      </c>
      <c r="R4035">
        <v>-527697.44999999995</v>
      </c>
      <c r="S4035">
        <v>0</v>
      </c>
      <c r="T4035">
        <v>-527697.44999999995</v>
      </c>
      <c r="U4035">
        <v>0</v>
      </c>
      <c r="V4035">
        <v>0</v>
      </c>
      <c r="W4035">
        <v>0</v>
      </c>
      <c r="X4035">
        <v>-527697.44999999995</v>
      </c>
      <c r="Y4035">
        <v>0</v>
      </c>
      <c r="Z4035">
        <v>-527697.44999999995</v>
      </c>
      <c r="AA4035">
        <v>0</v>
      </c>
    </row>
    <row r="4036" spans="1:27" ht="15" customHeight="1" x14ac:dyDescent="0.25">
      <c r="A4036" s="37" t="str">
        <f t="shared" ref="A4036:A4099" si="189">H4036&amp;B4036</f>
        <v>LEMUCFIgnore</v>
      </c>
      <c r="B4036" s="37" t="str">
        <f>VLOOKUP(L4036,Mapping!D:F,3,0)</f>
        <v>Ignore</v>
      </c>
      <c r="C4036" s="37" t="str">
        <f>VLOOKUP(L4036,Mapping!D:G,4,0)</f>
        <v>Mirror</v>
      </c>
      <c r="D4036" s="38">
        <f t="shared" ref="D4036:D4099" si="190">(X4036+Y4036)/10000000</f>
        <v>-2.908345E-2</v>
      </c>
      <c r="E4036" s="38">
        <f t="shared" ref="E4036:E4099" si="191">(Z4036+AA4036)/10000000</f>
        <v>-3.9234774E-2</v>
      </c>
      <c r="F4036" s="37">
        <f>VLOOKUP(L4036,Mapping!D:H,5,0)</f>
        <v>0</v>
      </c>
      <c r="G4036" t="s">
        <v>562</v>
      </c>
      <c r="H4036" t="s">
        <v>1638</v>
      </c>
      <c r="I4036" t="s">
        <v>1639</v>
      </c>
      <c r="J4036">
        <v>550000</v>
      </c>
      <c r="K4036" t="s">
        <v>666</v>
      </c>
      <c r="L4036">
        <v>555204</v>
      </c>
      <c r="M4036">
        <v>0</v>
      </c>
      <c r="N4036" t="s">
        <v>685</v>
      </c>
      <c r="O4036" t="s">
        <v>565</v>
      </c>
      <c r="P4036">
        <v>-101513.24</v>
      </c>
      <c r="Q4036">
        <v>0</v>
      </c>
      <c r="R4036">
        <v>-290834.5</v>
      </c>
      <c r="S4036">
        <v>0</v>
      </c>
      <c r="T4036">
        <v>-392347.74</v>
      </c>
      <c r="U4036">
        <v>0</v>
      </c>
      <c r="V4036">
        <v>-101513.24</v>
      </c>
      <c r="W4036">
        <v>0</v>
      </c>
      <c r="X4036">
        <v>-290834.5</v>
      </c>
      <c r="Y4036">
        <v>0</v>
      </c>
      <c r="Z4036">
        <v>-392347.74</v>
      </c>
      <c r="AA4036">
        <v>0</v>
      </c>
    </row>
    <row r="4037" spans="1:27" ht="15" customHeight="1" x14ac:dyDescent="0.25">
      <c r="A4037" s="37" t="str">
        <f t="shared" si="189"/>
        <v>LEMUCF6.1a</v>
      </c>
      <c r="B4037" s="37" t="str">
        <f>VLOOKUP(L4037,Mapping!D:F,3,0)</f>
        <v>6.1a</v>
      </c>
      <c r="C4037" s="37" t="str">
        <f>VLOOKUP(L4037,Mapping!D:G,4,0)</f>
        <v>Accrual</v>
      </c>
      <c r="D4037" s="38">
        <f t="shared" si="190"/>
        <v>-0.152120755</v>
      </c>
      <c r="E4037" s="38">
        <f t="shared" si="191"/>
        <v>-0.293122255</v>
      </c>
      <c r="F4037" s="37">
        <f>VLOOKUP(L4037,Mapping!D:H,5,0)</f>
        <v>0</v>
      </c>
      <c r="G4037" t="s">
        <v>562</v>
      </c>
      <c r="H4037" t="s">
        <v>1638</v>
      </c>
      <c r="I4037" t="s">
        <v>1639</v>
      </c>
      <c r="J4037">
        <v>550000</v>
      </c>
      <c r="K4037" t="s">
        <v>666</v>
      </c>
      <c r="L4037">
        <v>555597</v>
      </c>
      <c r="M4037">
        <v>0</v>
      </c>
      <c r="N4037" t="s">
        <v>686</v>
      </c>
      <c r="O4037" t="s">
        <v>565</v>
      </c>
      <c r="P4037">
        <v>-1410015</v>
      </c>
      <c r="Q4037">
        <v>0</v>
      </c>
      <c r="R4037">
        <v>-1521207.55</v>
      </c>
      <c r="S4037">
        <v>0</v>
      </c>
      <c r="T4037">
        <v>-2931222.55</v>
      </c>
      <c r="U4037">
        <v>0</v>
      </c>
      <c r="V4037">
        <v>-1410015</v>
      </c>
      <c r="W4037">
        <v>0</v>
      </c>
      <c r="X4037">
        <v>-1521207.55</v>
      </c>
      <c r="Y4037">
        <v>0</v>
      </c>
      <c r="Z4037">
        <v>-2931222.55</v>
      </c>
      <c r="AA4037">
        <v>0</v>
      </c>
    </row>
    <row r="4038" spans="1:27" ht="15" customHeight="1" x14ac:dyDescent="0.25">
      <c r="A4038" s="37" t="str">
        <f t="shared" si="189"/>
        <v>LEMUCF6.1a</v>
      </c>
      <c r="B4038" s="37" t="str">
        <f>VLOOKUP(L4038,Mapping!D:F,3,0)</f>
        <v>6.1a</v>
      </c>
      <c r="C4038" s="37" t="str">
        <f>VLOOKUP(L4038,Mapping!D:G,4,0)</f>
        <v>Accrual</v>
      </c>
      <c r="D4038" s="38">
        <f t="shared" si="190"/>
        <v>-0.152120755</v>
      </c>
      <c r="E4038" s="38">
        <f t="shared" si="191"/>
        <v>-0.293122255</v>
      </c>
      <c r="F4038" s="37">
        <f>VLOOKUP(L4038,Mapping!D:H,5,0)</f>
        <v>0</v>
      </c>
      <c r="G4038" t="s">
        <v>562</v>
      </c>
      <c r="H4038" t="s">
        <v>1638</v>
      </c>
      <c r="I4038" t="s">
        <v>1639</v>
      </c>
      <c r="J4038">
        <v>550000</v>
      </c>
      <c r="K4038" t="s">
        <v>666</v>
      </c>
      <c r="L4038">
        <v>555598</v>
      </c>
      <c r="M4038">
        <v>0</v>
      </c>
      <c r="N4038" t="s">
        <v>687</v>
      </c>
      <c r="O4038" t="s">
        <v>565</v>
      </c>
      <c r="P4038">
        <v>-1410015</v>
      </c>
      <c r="Q4038">
        <v>0</v>
      </c>
      <c r="R4038">
        <v>-1521207.55</v>
      </c>
      <c r="S4038">
        <v>0</v>
      </c>
      <c r="T4038">
        <v>-2931222.55</v>
      </c>
      <c r="U4038">
        <v>0</v>
      </c>
      <c r="V4038">
        <v>-1410015</v>
      </c>
      <c r="W4038">
        <v>0</v>
      </c>
      <c r="X4038">
        <v>-1521207.55</v>
      </c>
      <c r="Y4038">
        <v>0</v>
      </c>
      <c r="Z4038">
        <v>-2931222.55</v>
      </c>
      <c r="AA4038">
        <v>0</v>
      </c>
    </row>
    <row r="4039" spans="1:27" ht="15" customHeight="1" x14ac:dyDescent="0.25">
      <c r="A4039" s="37" t="str">
        <f t="shared" si="189"/>
        <v>LEMUCF6.1a</v>
      </c>
      <c r="B4039" s="37" t="str">
        <f>VLOOKUP(L4039,Mapping!D:F,3,0)</f>
        <v>6.1a</v>
      </c>
      <c r="C4039" s="37" t="str">
        <f>VLOOKUP(L4039,Mapping!D:G,4,0)</f>
        <v>Accrual</v>
      </c>
      <c r="D4039" s="38">
        <f t="shared" si="190"/>
        <v>3.8207300000000003E-4</v>
      </c>
      <c r="E4039" s="38">
        <f t="shared" si="191"/>
        <v>6.8609699999999999E-4</v>
      </c>
      <c r="F4039" s="37">
        <f>VLOOKUP(L4039,Mapping!D:H,5,0)</f>
        <v>0</v>
      </c>
      <c r="G4039" t="s">
        <v>562</v>
      </c>
      <c r="H4039" t="s">
        <v>1638</v>
      </c>
      <c r="I4039" t="s">
        <v>1639</v>
      </c>
      <c r="J4039">
        <v>550000</v>
      </c>
      <c r="K4039" t="s">
        <v>666</v>
      </c>
      <c r="L4039">
        <v>555599</v>
      </c>
      <c r="M4039">
        <v>0</v>
      </c>
      <c r="N4039" t="s">
        <v>688</v>
      </c>
      <c r="O4039" t="s">
        <v>565</v>
      </c>
      <c r="P4039">
        <v>0</v>
      </c>
      <c r="Q4039">
        <v>3040.24</v>
      </c>
      <c r="R4039">
        <v>0</v>
      </c>
      <c r="S4039">
        <v>3820.73</v>
      </c>
      <c r="T4039">
        <v>0</v>
      </c>
      <c r="U4039">
        <v>6860.97</v>
      </c>
      <c r="V4039">
        <v>0</v>
      </c>
      <c r="W4039">
        <v>3040.24</v>
      </c>
      <c r="X4039">
        <v>0</v>
      </c>
      <c r="Y4039">
        <v>3820.73</v>
      </c>
      <c r="Z4039">
        <v>0</v>
      </c>
      <c r="AA4039">
        <v>6860.97</v>
      </c>
    </row>
    <row r="4040" spans="1:27" ht="15" customHeight="1" x14ac:dyDescent="0.25">
      <c r="A4040" s="37" t="str">
        <f t="shared" si="189"/>
        <v>LEMUCF6.1a</v>
      </c>
      <c r="B4040" s="37" t="str">
        <f>VLOOKUP(L4040,Mapping!D:F,3,0)</f>
        <v>6.1a</v>
      </c>
      <c r="C4040" s="37" t="str">
        <f>VLOOKUP(L4040,Mapping!D:G,4,0)</f>
        <v>Accrual</v>
      </c>
      <c r="D4040" s="38">
        <f t="shared" si="190"/>
        <v>3.8207300000000003E-4</v>
      </c>
      <c r="E4040" s="38">
        <f t="shared" si="191"/>
        <v>6.8609699999999999E-4</v>
      </c>
      <c r="F4040" s="37">
        <f>VLOOKUP(L4040,Mapping!D:H,5,0)</f>
        <v>0</v>
      </c>
      <c r="G4040" t="s">
        <v>562</v>
      </c>
      <c r="H4040" t="s">
        <v>1638</v>
      </c>
      <c r="I4040" t="s">
        <v>1639</v>
      </c>
      <c r="J4040">
        <v>550000</v>
      </c>
      <c r="K4040" t="s">
        <v>666</v>
      </c>
      <c r="L4040">
        <v>555600</v>
      </c>
      <c r="M4040">
        <v>0</v>
      </c>
      <c r="N4040" t="s">
        <v>689</v>
      </c>
      <c r="O4040" t="s">
        <v>565</v>
      </c>
      <c r="P4040">
        <v>0</v>
      </c>
      <c r="Q4040">
        <v>3040.24</v>
      </c>
      <c r="R4040">
        <v>0</v>
      </c>
      <c r="S4040">
        <v>3820.73</v>
      </c>
      <c r="T4040">
        <v>0</v>
      </c>
      <c r="U4040">
        <v>6860.97</v>
      </c>
      <c r="V4040">
        <v>0</v>
      </c>
      <c r="W4040">
        <v>3040.24</v>
      </c>
      <c r="X4040">
        <v>0</v>
      </c>
      <c r="Y4040">
        <v>3820.73</v>
      </c>
      <c r="Z4040">
        <v>0</v>
      </c>
      <c r="AA4040">
        <v>6860.97</v>
      </c>
    </row>
    <row r="4041" spans="1:27" ht="15" customHeight="1" x14ac:dyDescent="0.25">
      <c r="A4041" s="37" t="str">
        <f t="shared" si="189"/>
        <v>LEMUCFIgnore</v>
      </c>
      <c r="B4041" s="37" t="str">
        <f>VLOOKUP(L4041,Mapping!D:F,3,0)</f>
        <v>Ignore</v>
      </c>
      <c r="C4041" s="37" t="str">
        <f>VLOOKUP(L4041,Mapping!D:G,4,0)</f>
        <v>Mirror</v>
      </c>
      <c r="D4041" s="38">
        <f t="shared" si="190"/>
        <v>-1.004614E-3</v>
      </c>
      <c r="E4041" s="38">
        <f t="shared" si="191"/>
        <v>-1.226534E-3</v>
      </c>
      <c r="F4041" s="37">
        <f>VLOOKUP(L4041,Mapping!D:H,5,0)</f>
        <v>0</v>
      </c>
      <c r="G4041" t="s">
        <v>562</v>
      </c>
      <c r="H4041" t="s">
        <v>1638</v>
      </c>
      <c r="I4041" t="s">
        <v>1639</v>
      </c>
      <c r="J4041">
        <v>550000</v>
      </c>
      <c r="K4041" t="s">
        <v>666</v>
      </c>
      <c r="L4041">
        <v>556421</v>
      </c>
      <c r="M4041">
        <v>0</v>
      </c>
      <c r="N4041" t="s">
        <v>690</v>
      </c>
      <c r="O4041" t="s">
        <v>565</v>
      </c>
      <c r="P4041">
        <v>-2219.2000000000003</v>
      </c>
      <c r="Q4041">
        <v>0</v>
      </c>
      <c r="R4041">
        <v>-10046.14</v>
      </c>
      <c r="S4041">
        <v>0</v>
      </c>
      <c r="T4041">
        <v>-12265.34</v>
      </c>
      <c r="U4041">
        <v>0</v>
      </c>
      <c r="V4041">
        <v>-2219.2000000000003</v>
      </c>
      <c r="W4041">
        <v>0</v>
      </c>
      <c r="X4041">
        <v>-10046.14</v>
      </c>
      <c r="Y4041">
        <v>0</v>
      </c>
      <c r="Z4041">
        <v>-12265.34</v>
      </c>
      <c r="AA4041">
        <v>0</v>
      </c>
    </row>
    <row r="4042" spans="1:27" ht="15" customHeight="1" x14ac:dyDescent="0.25">
      <c r="A4042" s="37" t="str">
        <f t="shared" si="189"/>
        <v>LEMUCF6.2</v>
      </c>
      <c r="B4042" s="37">
        <f>VLOOKUP(L4042,Mapping!D:F,3,0)</f>
        <v>6.2</v>
      </c>
      <c r="C4042" s="37" t="str">
        <f>VLOOKUP(L4042,Mapping!D:G,4,0)</f>
        <v>Accrual</v>
      </c>
      <c r="D4042" s="38">
        <f t="shared" si="190"/>
        <v>-1.6902308589999999</v>
      </c>
      <c r="E4042" s="38">
        <f t="shared" si="191"/>
        <v>-3.2569088649999998</v>
      </c>
      <c r="F4042" s="37">
        <f>VLOOKUP(L4042,Mapping!D:H,5,0)</f>
        <v>0</v>
      </c>
      <c r="G4042" t="s">
        <v>562</v>
      </c>
      <c r="H4042" t="s">
        <v>1638</v>
      </c>
      <c r="I4042" t="s">
        <v>1639</v>
      </c>
      <c r="J4042">
        <v>555100</v>
      </c>
      <c r="K4042" t="s">
        <v>691</v>
      </c>
      <c r="L4042">
        <v>555100</v>
      </c>
      <c r="M4042">
        <v>0</v>
      </c>
      <c r="N4042" t="s">
        <v>692</v>
      </c>
      <c r="O4042" t="s">
        <v>565</v>
      </c>
      <c r="P4042">
        <v>-15666780.060000001</v>
      </c>
      <c r="Q4042">
        <v>0</v>
      </c>
      <c r="R4042">
        <v>-16902308.59</v>
      </c>
      <c r="S4042">
        <v>0</v>
      </c>
      <c r="T4042">
        <v>-32569088.649999999</v>
      </c>
      <c r="U4042">
        <v>0</v>
      </c>
      <c r="V4042">
        <v>-15666780.060000001</v>
      </c>
      <c r="W4042">
        <v>0</v>
      </c>
      <c r="X4042">
        <v>-16902308.59</v>
      </c>
      <c r="Y4042">
        <v>0</v>
      </c>
      <c r="Z4042">
        <v>-32569088.649999999</v>
      </c>
      <c r="AA4042">
        <v>0</v>
      </c>
    </row>
    <row r="4043" spans="1:27" ht="15" customHeight="1" x14ac:dyDescent="0.25">
      <c r="A4043" s="37" t="str">
        <f t="shared" si="189"/>
        <v>LEMUCF6.2</v>
      </c>
      <c r="B4043" s="37">
        <f>VLOOKUP(L4043,Mapping!D:F,3,0)</f>
        <v>6.2</v>
      </c>
      <c r="C4043" s="37" t="str">
        <f>VLOOKUP(L4043,Mapping!D:G,4,0)</f>
        <v>Accrual</v>
      </c>
      <c r="D4043" s="38">
        <f t="shared" si="190"/>
        <v>4.2451879999999996E-3</v>
      </c>
      <c r="E4043" s="38">
        <f t="shared" si="191"/>
        <v>7.6232080000000002E-3</v>
      </c>
      <c r="F4043" s="37">
        <f>VLOOKUP(L4043,Mapping!D:H,5,0)</f>
        <v>0</v>
      </c>
      <c r="G4043" t="s">
        <v>562</v>
      </c>
      <c r="H4043" t="s">
        <v>1638</v>
      </c>
      <c r="I4043" t="s">
        <v>1639</v>
      </c>
      <c r="J4043">
        <v>555100</v>
      </c>
      <c r="K4043" t="s">
        <v>691</v>
      </c>
      <c r="L4043">
        <v>555329</v>
      </c>
      <c r="M4043">
        <v>0</v>
      </c>
      <c r="N4043" t="s">
        <v>693</v>
      </c>
      <c r="O4043" t="s">
        <v>565</v>
      </c>
      <c r="P4043">
        <v>0</v>
      </c>
      <c r="Q4043">
        <v>33780.199999999997</v>
      </c>
      <c r="R4043">
        <v>0</v>
      </c>
      <c r="S4043">
        <v>42451.88</v>
      </c>
      <c r="T4043">
        <v>0</v>
      </c>
      <c r="U4043">
        <v>76232.08</v>
      </c>
      <c r="V4043">
        <v>0</v>
      </c>
      <c r="W4043">
        <v>33780.199999999997</v>
      </c>
      <c r="X4043">
        <v>0</v>
      </c>
      <c r="Y4043">
        <v>42451.88</v>
      </c>
      <c r="Z4043">
        <v>0</v>
      </c>
      <c r="AA4043">
        <v>76232.08</v>
      </c>
    </row>
    <row r="4044" spans="1:27" ht="15" customHeight="1" x14ac:dyDescent="0.25">
      <c r="A4044" s="37" t="str">
        <f t="shared" si="189"/>
        <v>LEMUCFIgnore</v>
      </c>
      <c r="B4044" s="37" t="str">
        <f>VLOOKUP(L4044,Mapping!D:F,3,0)</f>
        <v>Ignore</v>
      </c>
      <c r="C4044" s="37" t="str">
        <f>VLOOKUP(L4044,Mapping!D:G,4,0)</f>
        <v>Ignore</v>
      </c>
      <c r="D4044" s="38">
        <f t="shared" si="190"/>
        <v>-0.53389830500000002</v>
      </c>
      <c r="E4044" s="38">
        <f t="shared" si="191"/>
        <v>-0.64406779599999997</v>
      </c>
      <c r="F4044" s="37">
        <f>VLOOKUP(L4044,Mapping!D:H,5,0)</f>
        <v>0</v>
      </c>
      <c r="G4044" t="s">
        <v>562</v>
      </c>
      <c r="H4044" t="s">
        <v>1638</v>
      </c>
      <c r="I4044" t="s">
        <v>1639</v>
      </c>
      <c r="J4044">
        <v>555100</v>
      </c>
      <c r="K4044" t="s">
        <v>691</v>
      </c>
      <c r="L4044">
        <v>557773</v>
      </c>
      <c r="M4044">
        <v>0</v>
      </c>
      <c r="N4044" t="s">
        <v>936</v>
      </c>
      <c r="O4044" t="s">
        <v>565</v>
      </c>
      <c r="P4044">
        <v>-1101694.9099999999</v>
      </c>
      <c r="Q4044">
        <v>0</v>
      </c>
      <c r="R4044">
        <v>-5338983.05</v>
      </c>
      <c r="S4044">
        <v>0</v>
      </c>
      <c r="T4044">
        <v>-6440677.96</v>
      </c>
      <c r="U4044">
        <v>0</v>
      </c>
      <c r="V4044">
        <v>-1101694.9099999999</v>
      </c>
      <c r="W4044">
        <v>0</v>
      </c>
      <c r="X4044">
        <v>-5338983.05</v>
      </c>
      <c r="Y4044">
        <v>0</v>
      </c>
      <c r="Z4044">
        <v>-6440677.96</v>
      </c>
      <c r="AA4044">
        <v>0</v>
      </c>
    </row>
    <row r="4045" spans="1:27" ht="15" customHeight="1" x14ac:dyDescent="0.25">
      <c r="A4045" s="37" t="str">
        <f t="shared" si="189"/>
        <v>LEMUCFIgnore</v>
      </c>
      <c r="B4045" s="37" t="str">
        <f>VLOOKUP(L4045,Mapping!D:F,3,0)</f>
        <v>Ignore</v>
      </c>
      <c r="C4045" s="37" t="str">
        <f>VLOOKUP(L4045,Mapping!D:G,4,0)</f>
        <v>Ignore</v>
      </c>
      <c r="D4045" s="38">
        <f t="shared" si="190"/>
        <v>-4.8050846999999994E-2</v>
      </c>
      <c r="E4045" s="38">
        <f t="shared" si="191"/>
        <v>-5.7966101999999999E-2</v>
      </c>
      <c r="F4045" s="37">
        <f>VLOOKUP(L4045,Mapping!D:H,5,0)</f>
        <v>0</v>
      </c>
      <c r="G4045" t="s">
        <v>562</v>
      </c>
      <c r="H4045" t="s">
        <v>1638</v>
      </c>
      <c r="I4045" t="s">
        <v>1639</v>
      </c>
      <c r="J4045">
        <v>555100</v>
      </c>
      <c r="K4045" t="s">
        <v>691</v>
      </c>
      <c r="L4045">
        <v>557774</v>
      </c>
      <c r="M4045">
        <v>0</v>
      </c>
      <c r="N4045" t="s">
        <v>937</v>
      </c>
      <c r="O4045" t="s">
        <v>565</v>
      </c>
      <c r="P4045">
        <v>-99152.55</v>
      </c>
      <c r="Q4045">
        <v>0</v>
      </c>
      <c r="R4045">
        <v>-480508.47</v>
      </c>
      <c r="S4045">
        <v>0</v>
      </c>
      <c r="T4045">
        <v>-579661.02</v>
      </c>
      <c r="U4045">
        <v>0</v>
      </c>
      <c r="V4045">
        <v>-99152.55</v>
      </c>
      <c r="W4045">
        <v>0</v>
      </c>
      <c r="X4045">
        <v>-480508.47</v>
      </c>
      <c r="Y4045">
        <v>0</v>
      </c>
      <c r="Z4045">
        <v>-579661.02</v>
      </c>
      <c r="AA4045">
        <v>0</v>
      </c>
    </row>
    <row r="4046" spans="1:27" ht="15" customHeight="1" x14ac:dyDescent="0.25">
      <c r="A4046" s="37" t="str">
        <f t="shared" si="189"/>
        <v>LEMUCFIgnore</v>
      </c>
      <c r="B4046" s="37" t="str">
        <f>VLOOKUP(L4046,Mapping!D:F,3,0)</f>
        <v>Ignore</v>
      </c>
      <c r="C4046" s="37" t="str">
        <f>VLOOKUP(L4046,Mapping!D:G,4,0)</f>
        <v>Ignore</v>
      </c>
      <c r="D4046" s="38">
        <f t="shared" si="190"/>
        <v>-4.8050846999999994E-2</v>
      </c>
      <c r="E4046" s="38">
        <f t="shared" si="191"/>
        <v>-5.7966101999999999E-2</v>
      </c>
      <c r="F4046" s="37">
        <f>VLOOKUP(L4046,Mapping!D:H,5,0)</f>
        <v>0</v>
      </c>
      <c r="G4046" t="s">
        <v>562</v>
      </c>
      <c r="H4046" t="s">
        <v>1638</v>
      </c>
      <c r="I4046" t="s">
        <v>1639</v>
      </c>
      <c r="J4046">
        <v>555100</v>
      </c>
      <c r="K4046" t="s">
        <v>691</v>
      </c>
      <c r="L4046">
        <v>557775</v>
      </c>
      <c r="M4046">
        <v>0</v>
      </c>
      <c r="N4046" t="s">
        <v>938</v>
      </c>
      <c r="O4046" t="s">
        <v>565</v>
      </c>
      <c r="P4046">
        <v>-99152.55</v>
      </c>
      <c r="Q4046">
        <v>0</v>
      </c>
      <c r="R4046">
        <v>-480508.47</v>
      </c>
      <c r="S4046">
        <v>0</v>
      </c>
      <c r="T4046">
        <v>-579661.02</v>
      </c>
      <c r="U4046">
        <v>0</v>
      </c>
      <c r="V4046">
        <v>-99152.55</v>
      </c>
      <c r="W4046">
        <v>0</v>
      </c>
      <c r="X4046">
        <v>-480508.47</v>
      </c>
      <c r="Y4046">
        <v>0</v>
      </c>
      <c r="Z4046">
        <v>-579661.02</v>
      </c>
      <c r="AA4046">
        <v>0</v>
      </c>
    </row>
    <row r="4047" spans="1:27" ht="15" customHeight="1" x14ac:dyDescent="0.25">
      <c r="A4047" s="37" t="str">
        <f t="shared" si="189"/>
        <v>LEMUCFIgnore</v>
      </c>
      <c r="B4047" s="37" t="str">
        <f>VLOOKUP(L4047,Mapping!D:F,3,0)</f>
        <v>Ignore</v>
      </c>
      <c r="C4047" s="37" t="str">
        <f>VLOOKUP(L4047,Mapping!D:G,4,0)</f>
        <v>Ignore</v>
      </c>
      <c r="D4047" s="38">
        <f t="shared" si="190"/>
        <v>0.62999999900000003</v>
      </c>
      <c r="E4047" s="38">
        <f t="shared" si="191"/>
        <v>0.76</v>
      </c>
      <c r="F4047" s="37">
        <f>VLOOKUP(L4047,Mapping!D:H,5,0)</f>
        <v>0</v>
      </c>
      <c r="G4047" t="s">
        <v>562</v>
      </c>
      <c r="H4047" t="s">
        <v>1638</v>
      </c>
      <c r="I4047" t="s">
        <v>1639</v>
      </c>
      <c r="J4047">
        <v>555100</v>
      </c>
      <c r="K4047" t="s">
        <v>691</v>
      </c>
      <c r="L4047">
        <v>557776</v>
      </c>
      <c r="M4047">
        <v>0</v>
      </c>
      <c r="N4047" t="s">
        <v>939</v>
      </c>
      <c r="O4047" t="s">
        <v>565</v>
      </c>
      <c r="P4047">
        <v>0</v>
      </c>
      <c r="Q4047">
        <v>1300000.01</v>
      </c>
      <c r="R4047">
        <v>0</v>
      </c>
      <c r="S4047">
        <v>6299999.9900000002</v>
      </c>
      <c r="T4047">
        <v>0</v>
      </c>
      <c r="U4047">
        <v>7600000</v>
      </c>
      <c r="V4047">
        <v>0</v>
      </c>
      <c r="W4047">
        <v>1300000.01</v>
      </c>
      <c r="X4047">
        <v>0</v>
      </c>
      <c r="Y4047">
        <v>6299999.9900000002</v>
      </c>
      <c r="Z4047">
        <v>0</v>
      </c>
      <c r="AA4047">
        <v>7600000</v>
      </c>
    </row>
    <row r="4048" spans="1:27" ht="15" customHeight="1" x14ac:dyDescent="0.25">
      <c r="A4048" s="37" t="str">
        <f t="shared" si="189"/>
        <v>LENI50Ignore</v>
      </c>
      <c r="B4048" s="37" t="str">
        <f>VLOOKUP(L4048,Mapping!D:F,3,0)</f>
        <v>Ignore</v>
      </c>
      <c r="C4048" s="37" t="str">
        <f>VLOOKUP(L4048,Mapping!D:G,4,0)</f>
        <v>Ignore</v>
      </c>
      <c r="D4048" s="38">
        <f t="shared" si="190"/>
        <v>-11.576970137</v>
      </c>
      <c r="E4048" s="38">
        <f t="shared" si="191"/>
        <v>-77.657892857000007</v>
      </c>
      <c r="F4048" s="37" t="str">
        <f>VLOOKUP(L4048,Mapping!D:H,5,0)</f>
        <v>AUM</v>
      </c>
      <c r="G4048" t="s">
        <v>562</v>
      </c>
      <c r="H4048" t="s">
        <v>2017</v>
      </c>
      <c r="I4048" t="s">
        <v>2018</v>
      </c>
      <c r="J4048">
        <v>101000</v>
      </c>
      <c r="K4048" t="s">
        <v>720</v>
      </c>
      <c r="L4048">
        <v>101100</v>
      </c>
      <c r="M4048">
        <v>0</v>
      </c>
      <c r="N4048" t="s">
        <v>721</v>
      </c>
      <c r="O4048" t="s">
        <v>565</v>
      </c>
      <c r="P4048">
        <v>-660809227.20000005</v>
      </c>
      <c r="Q4048">
        <v>0</v>
      </c>
      <c r="R4048">
        <v>-115769701.37</v>
      </c>
      <c r="S4048">
        <v>0</v>
      </c>
      <c r="T4048">
        <v>-776578928.57000005</v>
      </c>
      <c r="U4048">
        <v>0</v>
      </c>
      <c r="V4048">
        <v>-660809227.20000005</v>
      </c>
      <c r="W4048">
        <v>0</v>
      </c>
      <c r="X4048">
        <v>-115769701.37</v>
      </c>
      <c r="Y4048">
        <v>0</v>
      </c>
      <c r="Z4048">
        <v>-776578928.57000005</v>
      </c>
      <c r="AA4048">
        <v>0</v>
      </c>
    </row>
    <row r="4049" spans="1:27" ht="15" customHeight="1" x14ac:dyDescent="0.25">
      <c r="A4049" s="37" t="str">
        <f t="shared" si="189"/>
        <v>LENI50Ignore</v>
      </c>
      <c r="B4049" s="37" t="str">
        <f>VLOOKUP(L4049,Mapping!D:F,3,0)</f>
        <v>Ignore</v>
      </c>
      <c r="C4049" s="37" t="str">
        <f>VLOOKUP(L4049,Mapping!D:G,4,0)</f>
        <v>Ignore</v>
      </c>
      <c r="D4049" s="38">
        <f t="shared" si="190"/>
        <v>0</v>
      </c>
      <c r="E4049" s="38">
        <f t="shared" si="191"/>
        <v>-4.0000099999999997E-2</v>
      </c>
      <c r="F4049" s="37" t="str">
        <f>VLOOKUP(L4049,Mapping!D:H,5,0)</f>
        <v>AUM</v>
      </c>
      <c r="G4049" t="s">
        <v>562</v>
      </c>
      <c r="H4049" t="s">
        <v>2017</v>
      </c>
      <c r="I4049" t="s">
        <v>2018</v>
      </c>
      <c r="J4049">
        <v>110000</v>
      </c>
      <c r="K4049" t="s">
        <v>570</v>
      </c>
      <c r="L4049">
        <v>110116</v>
      </c>
      <c r="M4049">
        <v>0</v>
      </c>
      <c r="N4049" t="s">
        <v>573</v>
      </c>
      <c r="O4049" t="s">
        <v>565</v>
      </c>
      <c r="P4049">
        <v>-400001</v>
      </c>
      <c r="Q4049">
        <v>0</v>
      </c>
      <c r="R4049">
        <v>0</v>
      </c>
      <c r="S4049">
        <v>0</v>
      </c>
      <c r="T4049">
        <v>-400001</v>
      </c>
      <c r="U4049">
        <v>0</v>
      </c>
      <c r="V4049">
        <v>-400001</v>
      </c>
      <c r="W4049">
        <v>0</v>
      </c>
      <c r="X4049">
        <v>0</v>
      </c>
      <c r="Y4049">
        <v>0</v>
      </c>
      <c r="Z4049">
        <v>-400001</v>
      </c>
      <c r="AA4049">
        <v>0</v>
      </c>
    </row>
    <row r="4050" spans="1:27" ht="15" customHeight="1" x14ac:dyDescent="0.25">
      <c r="A4050" s="37" t="str">
        <f t="shared" si="189"/>
        <v>LENI50Ignore</v>
      </c>
      <c r="B4050" s="37" t="str">
        <f>VLOOKUP(L4050,Mapping!D:F,3,0)</f>
        <v>Ignore</v>
      </c>
      <c r="C4050" s="37" t="str">
        <f>VLOOKUP(L4050,Mapping!D:G,4,0)</f>
        <v>Ignore</v>
      </c>
      <c r="D4050" s="38">
        <f t="shared" si="190"/>
        <v>0</v>
      </c>
      <c r="E4050" s="38">
        <f t="shared" si="191"/>
        <v>-1.8032899999999999E-4</v>
      </c>
      <c r="F4050" s="37" t="str">
        <f>VLOOKUP(L4050,Mapping!D:H,5,0)</f>
        <v>AUM</v>
      </c>
      <c r="G4050" t="s">
        <v>562</v>
      </c>
      <c r="H4050" t="s">
        <v>2017</v>
      </c>
      <c r="I4050" t="s">
        <v>2018</v>
      </c>
      <c r="J4050">
        <v>110000</v>
      </c>
      <c r="K4050" t="s">
        <v>570</v>
      </c>
      <c r="L4050">
        <v>110125</v>
      </c>
      <c r="M4050">
        <v>0</v>
      </c>
      <c r="N4050" t="s">
        <v>1315</v>
      </c>
      <c r="O4050" t="s">
        <v>565</v>
      </c>
      <c r="P4050">
        <v>-1803.29</v>
      </c>
      <c r="Q4050">
        <v>0</v>
      </c>
      <c r="R4050">
        <v>0</v>
      </c>
      <c r="S4050">
        <v>0</v>
      </c>
      <c r="T4050">
        <v>-1803.29</v>
      </c>
      <c r="U4050">
        <v>0</v>
      </c>
      <c r="V4050">
        <v>-1803.29</v>
      </c>
      <c r="W4050">
        <v>0</v>
      </c>
      <c r="X4050">
        <v>0</v>
      </c>
      <c r="Y4050">
        <v>0</v>
      </c>
      <c r="Z4050">
        <v>-1803.29</v>
      </c>
      <c r="AA4050">
        <v>0</v>
      </c>
    </row>
    <row r="4051" spans="1:27" ht="15" customHeight="1" x14ac:dyDescent="0.25">
      <c r="A4051" s="37" t="str">
        <f t="shared" si="189"/>
        <v>LENI50Ignore</v>
      </c>
      <c r="B4051" s="37" t="str">
        <f>VLOOKUP(L4051,Mapping!D:F,3,0)</f>
        <v>Ignore</v>
      </c>
      <c r="C4051" s="37" t="str">
        <f>VLOOKUP(L4051,Mapping!D:G,4,0)</f>
        <v>Ignore</v>
      </c>
      <c r="D4051" s="38">
        <f t="shared" si="190"/>
        <v>-1.6598334180000001</v>
      </c>
      <c r="E4051" s="38">
        <f t="shared" si="191"/>
        <v>-2.6825762979999999</v>
      </c>
      <c r="F4051" s="37" t="str">
        <f>VLOOKUP(L4051,Mapping!D:H,5,0)</f>
        <v>AUM</v>
      </c>
      <c r="G4051" t="s">
        <v>562</v>
      </c>
      <c r="H4051" t="s">
        <v>2017</v>
      </c>
      <c r="I4051" t="s">
        <v>2018</v>
      </c>
      <c r="J4051">
        <v>110000</v>
      </c>
      <c r="K4051" t="s">
        <v>570</v>
      </c>
      <c r="L4051">
        <v>110247</v>
      </c>
      <c r="M4051">
        <v>0</v>
      </c>
      <c r="N4051" t="s">
        <v>574</v>
      </c>
      <c r="O4051" t="s">
        <v>565</v>
      </c>
      <c r="P4051">
        <v>-10227428.800000001</v>
      </c>
      <c r="Q4051">
        <v>0</v>
      </c>
      <c r="R4051">
        <v>-16598334.18</v>
      </c>
      <c r="S4051">
        <v>0</v>
      </c>
      <c r="T4051">
        <v>-26825762.98</v>
      </c>
      <c r="U4051">
        <v>0</v>
      </c>
      <c r="V4051">
        <v>-10227428.800000001</v>
      </c>
      <c r="W4051">
        <v>0</v>
      </c>
      <c r="X4051">
        <v>-16598334.18</v>
      </c>
      <c r="Y4051">
        <v>0</v>
      </c>
      <c r="Z4051">
        <v>-26825762.98</v>
      </c>
      <c r="AA4051">
        <v>0</v>
      </c>
    </row>
    <row r="4052" spans="1:27" ht="15" customHeight="1" x14ac:dyDescent="0.25">
      <c r="A4052" s="37" t="str">
        <f t="shared" si="189"/>
        <v>LENI50Ignore</v>
      </c>
      <c r="B4052" s="37" t="str">
        <f>VLOOKUP(L4052,Mapping!D:F,3,0)</f>
        <v>Ignore</v>
      </c>
      <c r="C4052" s="37" t="str">
        <f>VLOOKUP(L4052,Mapping!D:G,4,0)</f>
        <v>Ignore</v>
      </c>
      <c r="D4052" s="38">
        <f t="shared" si="190"/>
        <v>-4.9670820000000004E-2</v>
      </c>
      <c r="E4052" s="38">
        <f t="shared" si="191"/>
        <v>-5.5896519999999998E-2</v>
      </c>
      <c r="F4052" s="37" t="str">
        <f>VLOOKUP(L4052,Mapping!D:H,5,0)</f>
        <v>AUM</v>
      </c>
      <c r="G4052" t="s">
        <v>562</v>
      </c>
      <c r="H4052" t="s">
        <v>2017</v>
      </c>
      <c r="I4052" t="s">
        <v>2018</v>
      </c>
      <c r="J4052">
        <v>132000</v>
      </c>
      <c r="K4052" t="s">
        <v>575</v>
      </c>
      <c r="L4052">
        <v>132100</v>
      </c>
      <c r="M4052">
        <v>0</v>
      </c>
      <c r="N4052" t="s">
        <v>723</v>
      </c>
      <c r="O4052" t="s">
        <v>565</v>
      </c>
      <c r="P4052">
        <v>-62257</v>
      </c>
      <c r="Q4052">
        <v>0</v>
      </c>
      <c r="R4052">
        <v>-496708.2</v>
      </c>
      <c r="S4052">
        <v>0</v>
      </c>
      <c r="T4052">
        <v>-558965.19999999995</v>
      </c>
      <c r="U4052">
        <v>0</v>
      </c>
      <c r="V4052">
        <v>-62257</v>
      </c>
      <c r="W4052">
        <v>0</v>
      </c>
      <c r="X4052">
        <v>-496708.2</v>
      </c>
      <c r="Y4052">
        <v>0</v>
      </c>
      <c r="Z4052">
        <v>-558965.19999999995</v>
      </c>
      <c r="AA4052">
        <v>0</v>
      </c>
    </row>
    <row r="4053" spans="1:27" ht="15" customHeight="1" x14ac:dyDescent="0.25">
      <c r="A4053" s="37" t="str">
        <f t="shared" si="189"/>
        <v>LENI50Ignore</v>
      </c>
      <c r="B4053" s="37" t="str">
        <f>VLOOKUP(L4053,Mapping!D:F,3,0)</f>
        <v>Ignore</v>
      </c>
      <c r="C4053" s="37" t="str">
        <f>VLOOKUP(L4053,Mapping!D:G,4,0)</f>
        <v>Ignore</v>
      </c>
      <c r="D4053" s="38">
        <f t="shared" si="190"/>
        <v>-6.03362E-2</v>
      </c>
      <c r="E4053" s="38">
        <f t="shared" si="191"/>
        <v>-3.30861E-2</v>
      </c>
      <c r="F4053" s="37" t="str">
        <f>VLOOKUP(L4053,Mapping!D:H,5,0)</f>
        <v>AUM</v>
      </c>
      <c r="G4053" t="s">
        <v>562</v>
      </c>
      <c r="H4053" t="s">
        <v>2017</v>
      </c>
      <c r="I4053" t="s">
        <v>2018</v>
      </c>
      <c r="J4053">
        <v>132000</v>
      </c>
      <c r="K4053" t="s">
        <v>575</v>
      </c>
      <c r="L4053">
        <v>132121</v>
      </c>
      <c r="M4053">
        <v>0</v>
      </c>
      <c r="N4053" t="s">
        <v>576</v>
      </c>
      <c r="O4053" t="s">
        <v>565</v>
      </c>
      <c r="P4053">
        <v>0</v>
      </c>
      <c r="Q4053">
        <v>272501</v>
      </c>
      <c r="R4053">
        <v>-603362</v>
      </c>
      <c r="S4053">
        <v>0</v>
      </c>
      <c r="T4053">
        <v>-330861</v>
      </c>
      <c r="U4053">
        <v>0</v>
      </c>
      <c r="V4053">
        <v>0</v>
      </c>
      <c r="W4053">
        <v>272501</v>
      </c>
      <c r="X4053">
        <v>-603362</v>
      </c>
      <c r="Y4053">
        <v>0</v>
      </c>
      <c r="Z4053">
        <v>-330861</v>
      </c>
      <c r="AA4053">
        <v>0</v>
      </c>
    </row>
    <row r="4054" spans="1:27" ht="15" customHeight="1" x14ac:dyDescent="0.25">
      <c r="A4054" s="37" t="str">
        <f t="shared" si="189"/>
        <v>LENI50Ignore</v>
      </c>
      <c r="B4054" s="37" t="str">
        <f>VLOOKUP(L4054,Mapping!D:F,3,0)</f>
        <v>Ignore</v>
      </c>
      <c r="C4054" s="37" t="str">
        <f>VLOOKUP(L4054,Mapping!D:G,4,0)</f>
        <v>Ignore</v>
      </c>
      <c r="D4054" s="38">
        <f t="shared" si="190"/>
        <v>-3.5999999999999999E-3</v>
      </c>
      <c r="E4054" s="38">
        <f t="shared" si="191"/>
        <v>0</v>
      </c>
      <c r="F4054" s="37" t="str">
        <f>VLOOKUP(L4054,Mapping!D:H,5,0)</f>
        <v>AUM</v>
      </c>
      <c r="G4054" t="s">
        <v>562</v>
      </c>
      <c r="H4054" t="s">
        <v>2017</v>
      </c>
      <c r="I4054" t="s">
        <v>2018</v>
      </c>
      <c r="J4054">
        <v>132000</v>
      </c>
      <c r="K4054" t="s">
        <v>575</v>
      </c>
      <c r="L4054">
        <v>132124</v>
      </c>
      <c r="M4054">
        <v>0</v>
      </c>
      <c r="N4054" t="s">
        <v>577</v>
      </c>
      <c r="O4054" t="s">
        <v>565</v>
      </c>
      <c r="P4054">
        <v>0</v>
      </c>
      <c r="Q4054">
        <v>36000</v>
      </c>
      <c r="R4054">
        <v>-36000</v>
      </c>
      <c r="S4054">
        <v>0</v>
      </c>
      <c r="T4054">
        <v>0</v>
      </c>
      <c r="U4054">
        <v>0</v>
      </c>
      <c r="V4054">
        <v>0</v>
      </c>
      <c r="W4054">
        <v>36000</v>
      </c>
      <c r="X4054">
        <v>-36000</v>
      </c>
      <c r="Y4054">
        <v>0</v>
      </c>
      <c r="Z4054">
        <v>0</v>
      </c>
      <c r="AA4054">
        <v>0</v>
      </c>
    </row>
    <row r="4055" spans="1:27" ht="15" customHeight="1" x14ac:dyDescent="0.25">
      <c r="A4055" s="37" t="str">
        <f t="shared" si="189"/>
        <v>LENI50Ignore</v>
      </c>
      <c r="B4055" s="37" t="str">
        <f>VLOOKUP(L4055,Mapping!D:F,3,0)</f>
        <v>Ignore</v>
      </c>
      <c r="C4055" s="37" t="str">
        <f>VLOOKUP(L4055,Mapping!D:G,4,0)</f>
        <v>Ignore</v>
      </c>
      <c r="D4055" s="38">
        <f t="shared" si="190"/>
        <v>-3.4734650000000002E-3</v>
      </c>
      <c r="E4055" s="38">
        <f t="shared" si="191"/>
        <v>-3.4734650000000002E-3</v>
      </c>
      <c r="F4055" s="37" t="str">
        <f>VLOOKUP(L4055,Mapping!D:H,5,0)</f>
        <v>AUM</v>
      </c>
      <c r="G4055" t="s">
        <v>562</v>
      </c>
      <c r="H4055" t="s">
        <v>2017</v>
      </c>
      <c r="I4055" t="s">
        <v>2018</v>
      </c>
      <c r="J4055">
        <v>132000</v>
      </c>
      <c r="K4055" t="s">
        <v>575</v>
      </c>
      <c r="L4055">
        <v>132150</v>
      </c>
      <c r="M4055">
        <v>0</v>
      </c>
      <c r="N4055" t="s">
        <v>789</v>
      </c>
      <c r="O4055" t="s">
        <v>565</v>
      </c>
      <c r="P4055">
        <v>0</v>
      </c>
      <c r="Q4055">
        <v>0</v>
      </c>
      <c r="R4055">
        <v>-34734.65</v>
      </c>
      <c r="S4055">
        <v>0</v>
      </c>
      <c r="T4055">
        <v>-34734.65</v>
      </c>
      <c r="U4055">
        <v>0</v>
      </c>
      <c r="V4055">
        <v>0</v>
      </c>
      <c r="W4055">
        <v>0</v>
      </c>
      <c r="X4055">
        <v>-34734.65</v>
      </c>
      <c r="Y4055">
        <v>0</v>
      </c>
      <c r="Z4055">
        <v>-34734.65</v>
      </c>
      <c r="AA4055">
        <v>0</v>
      </c>
    </row>
    <row r="4056" spans="1:27" ht="15" customHeight="1" x14ac:dyDescent="0.25">
      <c r="A4056" s="37" t="str">
        <f t="shared" si="189"/>
        <v>LENI50Ignore</v>
      </c>
      <c r="B4056" s="37" t="str">
        <f>VLOOKUP(L4056,Mapping!D:F,3,0)</f>
        <v>Ignore</v>
      </c>
      <c r="C4056" s="37" t="str">
        <f>VLOOKUP(L4056,Mapping!D:G,4,0)</f>
        <v>Ignore</v>
      </c>
      <c r="D4056" s="38">
        <f t="shared" si="190"/>
        <v>-8.6754699999999998E-4</v>
      </c>
      <c r="E4056" s="38">
        <f t="shared" si="191"/>
        <v>-2.1289657999999999E-2</v>
      </c>
      <c r="F4056" s="37" t="str">
        <f>VLOOKUP(L4056,Mapping!D:H,5,0)</f>
        <v>AUM</v>
      </c>
      <c r="G4056" t="s">
        <v>562</v>
      </c>
      <c r="H4056" t="s">
        <v>2017</v>
      </c>
      <c r="I4056" t="s">
        <v>2018</v>
      </c>
      <c r="J4056">
        <v>140000</v>
      </c>
      <c r="K4056" t="s">
        <v>579</v>
      </c>
      <c r="L4056">
        <v>140500</v>
      </c>
      <c r="M4056">
        <v>0</v>
      </c>
      <c r="N4056" t="s">
        <v>584</v>
      </c>
      <c r="O4056" t="s">
        <v>565</v>
      </c>
      <c r="P4056">
        <v>-204221.11</v>
      </c>
      <c r="Q4056">
        <v>0</v>
      </c>
      <c r="R4056">
        <v>-8675.4699999999993</v>
      </c>
      <c r="S4056">
        <v>0</v>
      </c>
      <c r="T4056">
        <v>-212896.58</v>
      </c>
      <c r="U4056">
        <v>0</v>
      </c>
      <c r="V4056">
        <v>-204221.11</v>
      </c>
      <c r="W4056">
        <v>0</v>
      </c>
      <c r="X4056">
        <v>-8675.4699999999993</v>
      </c>
      <c r="Y4056">
        <v>0</v>
      </c>
      <c r="Z4056">
        <v>-212896.58</v>
      </c>
      <c r="AA4056">
        <v>0</v>
      </c>
    </row>
    <row r="4057" spans="1:27" ht="15" customHeight="1" x14ac:dyDescent="0.25">
      <c r="A4057" s="37" t="str">
        <f t="shared" si="189"/>
        <v>LENI50Ignore</v>
      </c>
      <c r="B4057" s="37" t="str">
        <f>VLOOKUP(L4057,Mapping!D:F,3,0)</f>
        <v>Ignore</v>
      </c>
      <c r="C4057" s="37" t="str">
        <f>VLOOKUP(L4057,Mapping!D:G,4,0)</f>
        <v>Ignore</v>
      </c>
      <c r="D4057" s="38">
        <f t="shared" si="190"/>
        <v>-5.4271750000000002E-3</v>
      </c>
      <c r="E4057" s="38">
        <f t="shared" si="191"/>
        <v>-4.3985473999999997E-2</v>
      </c>
      <c r="F4057" s="37" t="str">
        <f>VLOOKUP(L4057,Mapping!D:H,5,0)</f>
        <v>AUM</v>
      </c>
      <c r="G4057" t="s">
        <v>562</v>
      </c>
      <c r="H4057" t="s">
        <v>2017</v>
      </c>
      <c r="I4057" t="s">
        <v>2018</v>
      </c>
      <c r="J4057">
        <v>140000</v>
      </c>
      <c r="K4057" t="s">
        <v>579</v>
      </c>
      <c r="L4057">
        <v>140551</v>
      </c>
      <c r="M4057">
        <v>0</v>
      </c>
      <c r="N4057" t="s">
        <v>926</v>
      </c>
      <c r="O4057" t="s">
        <v>565</v>
      </c>
      <c r="P4057">
        <v>-385582.99</v>
      </c>
      <c r="Q4057">
        <v>0</v>
      </c>
      <c r="R4057">
        <v>-54271.75</v>
      </c>
      <c r="S4057">
        <v>0</v>
      </c>
      <c r="T4057">
        <v>-439854.74</v>
      </c>
      <c r="U4057">
        <v>0</v>
      </c>
      <c r="V4057">
        <v>-385582.99</v>
      </c>
      <c r="W4057">
        <v>0</v>
      </c>
      <c r="X4057">
        <v>-54271.75</v>
      </c>
      <c r="Y4057">
        <v>0</v>
      </c>
      <c r="Z4057">
        <v>-439854.74</v>
      </c>
      <c r="AA4057">
        <v>0</v>
      </c>
    </row>
    <row r="4058" spans="1:27" ht="15" customHeight="1" x14ac:dyDescent="0.25">
      <c r="A4058" s="37" t="str">
        <f t="shared" si="189"/>
        <v>LENI50Ignore</v>
      </c>
      <c r="B4058" s="37" t="str">
        <f>VLOOKUP(L4058,Mapping!D:F,3,0)</f>
        <v>Ignore</v>
      </c>
      <c r="C4058" s="37" t="str">
        <f>VLOOKUP(L4058,Mapping!D:G,4,0)</f>
        <v>Ignore</v>
      </c>
      <c r="D4058" s="38">
        <f t="shared" si="190"/>
        <v>-1.774236E-3</v>
      </c>
      <c r="E4058" s="38">
        <f t="shared" si="191"/>
        <v>-1.961057E-3</v>
      </c>
      <c r="F4058" s="37" t="str">
        <f>VLOOKUP(L4058,Mapping!D:H,5,0)</f>
        <v>AUM</v>
      </c>
      <c r="G4058" t="s">
        <v>562</v>
      </c>
      <c r="H4058" t="s">
        <v>2017</v>
      </c>
      <c r="I4058" t="s">
        <v>2018</v>
      </c>
      <c r="J4058">
        <v>152000</v>
      </c>
      <c r="K4058" t="s">
        <v>585</v>
      </c>
      <c r="L4058">
        <v>152248</v>
      </c>
      <c r="M4058">
        <v>0</v>
      </c>
      <c r="N4058" t="s">
        <v>590</v>
      </c>
      <c r="O4058" t="s">
        <v>565</v>
      </c>
      <c r="P4058">
        <v>-1868.21</v>
      </c>
      <c r="Q4058">
        <v>0</v>
      </c>
      <c r="R4058">
        <v>-17742.36</v>
      </c>
      <c r="S4058">
        <v>0</v>
      </c>
      <c r="T4058">
        <v>-19610.57</v>
      </c>
      <c r="U4058">
        <v>0</v>
      </c>
      <c r="V4058">
        <v>-1868.21</v>
      </c>
      <c r="W4058">
        <v>0</v>
      </c>
      <c r="X4058">
        <v>-17742.36</v>
      </c>
      <c r="Y4058">
        <v>0</v>
      </c>
      <c r="Z4058">
        <v>-19610.57</v>
      </c>
      <c r="AA4058">
        <v>0</v>
      </c>
    </row>
    <row r="4059" spans="1:27" ht="15" customHeight="1" x14ac:dyDescent="0.25">
      <c r="A4059" s="37" t="str">
        <f t="shared" si="189"/>
        <v>LENI50Ignore</v>
      </c>
      <c r="B4059" s="37" t="str">
        <f>VLOOKUP(L4059,Mapping!D:F,3,0)</f>
        <v>Ignore</v>
      </c>
      <c r="C4059" s="37" t="str">
        <f>VLOOKUP(L4059,Mapping!D:G,4,0)</f>
        <v>Ignore</v>
      </c>
      <c r="D4059" s="38">
        <f t="shared" si="190"/>
        <v>21.318361615000001</v>
      </c>
      <c r="E4059" s="38">
        <f t="shared" si="191"/>
        <v>-13.134266923</v>
      </c>
      <c r="F4059" s="37" t="str">
        <f>VLOOKUP(L4059,Mapping!D:H,5,0)</f>
        <v>AUM</v>
      </c>
      <c r="G4059" t="s">
        <v>562</v>
      </c>
      <c r="H4059" t="s">
        <v>2017</v>
      </c>
      <c r="I4059" t="s">
        <v>2018</v>
      </c>
      <c r="J4059">
        <v>160000</v>
      </c>
      <c r="K4059" t="s">
        <v>591</v>
      </c>
      <c r="L4059">
        <v>161100</v>
      </c>
      <c r="M4059">
        <v>0</v>
      </c>
      <c r="N4059" t="s">
        <v>725</v>
      </c>
      <c r="O4059" t="s">
        <v>565</v>
      </c>
      <c r="P4059">
        <v>-344526285.38</v>
      </c>
      <c r="Q4059">
        <v>0</v>
      </c>
      <c r="R4059">
        <v>0</v>
      </c>
      <c r="S4059">
        <v>213183616.15000001</v>
      </c>
      <c r="T4059">
        <v>-131342669.23</v>
      </c>
      <c r="U4059">
        <v>0</v>
      </c>
      <c r="V4059">
        <v>-344526285.38</v>
      </c>
      <c r="W4059">
        <v>0</v>
      </c>
      <c r="X4059">
        <v>0</v>
      </c>
      <c r="Y4059">
        <v>213183616.15000001</v>
      </c>
      <c r="Z4059">
        <v>-131342669.23</v>
      </c>
      <c r="AA4059">
        <v>0</v>
      </c>
    </row>
    <row r="4060" spans="1:27" ht="15" customHeight="1" x14ac:dyDescent="0.25">
      <c r="A4060" s="37" t="str">
        <f t="shared" si="189"/>
        <v>LENI50Ignore</v>
      </c>
      <c r="B4060" s="37" t="str">
        <f>VLOOKUP(L4060,Mapping!D:F,3,0)</f>
        <v>Ignore</v>
      </c>
      <c r="C4060" s="37" t="str">
        <f>VLOOKUP(L4060,Mapping!D:G,4,0)</f>
        <v>Ignore</v>
      </c>
      <c r="D4060" s="38">
        <f t="shared" si="190"/>
        <v>-7.0592999999999993E-5</v>
      </c>
      <c r="E4060" s="38">
        <f t="shared" si="191"/>
        <v>-3.50396E-4</v>
      </c>
      <c r="F4060" s="37" t="str">
        <f>VLOOKUP(L4060,Mapping!D:H,5,0)</f>
        <v>AUM</v>
      </c>
      <c r="G4060" t="s">
        <v>562</v>
      </c>
      <c r="H4060" t="s">
        <v>2017</v>
      </c>
      <c r="I4060" t="s">
        <v>2018</v>
      </c>
      <c r="J4060">
        <v>212000</v>
      </c>
      <c r="K4060" t="s">
        <v>595</v>
      </c>
      <c r="L4060">
        <v>210123</v>
      </c>
      <c r="M4060">
        <v>0</v>
      </c>
      <c r="N4060" t="s">
        <v>1191</v>
      </c>
      <c r="O4060" t="s">
        <v>565</v>
      </c>
      <c r="P4060">
        <v>-2798.03</v>
      </c>
      <c r="Q4060">
        <v>0</v>
      </c>
      <c r="R4060">
        <v>-705.93</v>
      </c>
      <c r="S4060">
        <v>0</v>
      </c>
      <c r="T4060">
        <v>-3503.96</v>
      </c>
      <c r="U4060">
        <v>0</v>
      </c>
      <c r="V4060">
        <v>-2798.03</v>
      </c>
      <c r="W4060">
        <v>0</v>
      </c>
      <c r="X4060">
        <v>-705.93</v>
      </c>
      <c r="Y4060">
        <v>0</v>
      </c>
      <c r="Z4060">
        <v>-3503.96</v>
      </c>
      <c r="AA4060">
        <v>0</v>
      </c>
    </row>
    <row r="4061" spans="1:27" ht="15" customHeight="1" x14ac:dyDescent="0.25">
      <c r="A4061" s="37" t="str">
        <f t="shared" si="189"/>
        <v>LENI50Ignore</v>
      </c>
      <c r="B4061" s="37" t="str">
        <f>VLOOKUP(L4061,Mapping!D:F,3,0)</f>
        <v>Ignore</v>
      </c>
      <c r="C4061" s="37" t="str">
        <f>VLOOKUP(L4061,Mapping!D:G,4,0)</f>
        <v>Ignore</v>
      </c>
      <c r="D4061" s="38">
        <f t="shared" si="190"/>
        <v>5.4271750000000002E-3</v>
      </c>
      <c r="E4061" s="38">
        <f t="shared" si="191"/>
        <v>4.3985473999999997E-2</v>
      </c>
      <c r="F4061" s="37" t="str">
        <f>VLOOKUP(L4061,Mapping!D:H,5,0)</f>
        <v>AUM</v>
      </c>
      <c r="G4061" t="s">
        <v>562</v>
      </c>
      <c r="H4061" t="s">
        <v>2017</v>
      </c>
      <c r="I4061" t="s">
        <v>2018</v>
      </c>
      <c r="J4061">
        <v>212000</v>
      </c>
      <c r="K4061" t="s">
        <v>595</v>
      </c>
      <c r="L4061">
        <v>210168</v>
      </c>
      <c r="M4061">
        <v>0</v>
      </c>
      <c r="N4061" t="s">
        <v>927</v>
      </c>
      <c r="O4061" t="s">
        <v>565</v>
      </c>
      <c r="P4061">
        <v>0</v>
      </c>
      <c r="Q4061">
        <v>385582.99</v>
      </c>
      <c r="R4061">
        <v>0</v>
      </c>
      <c r="S4061">
        <v>54271.75</v>
      </c>
      <c r="T4061">
        <v>0</v>
      </c>
      <c r="U4061">
        <v>439854.74</v>
      </c>
      <c r="V4061">
        <v>0</v>
      </c>
      <c r="W4061">
        <v>385582.99</v>
      </c>
      <c r="X4061">
        <v>0</v>
      </c>
      <c r="Y4061">
        <v>54271.75</v>
      </c>
      <c r="Z4061">
        <v>0</v>
      </c>
      <c r="AA4061">
        <v>439854.74</v>
      </c>
    </row>
    <row r="4062" spans="1:27" ht="15" customHeight="1" x14ac:dyDescent="0.25">
      <c r="A4062" s="37" t="str">
        <f t="shared" si="189"/>
        <v>LENI50Ignore</v>
      </c>
      <c r="B4062" s="37" t="str">
        <f>VLOOKUP(L4062,Mapping!D:F,3,0)</f>
        <v>Ignore</v>
      </c>
      <c r="C4062" s="37" t="str">
        <f>VLOOKUP(L4062,Mapping!D:G,4,0)</f>
        <v>Ignore</v>
      </c>
      <c r="D4062" s="38">
        <f t="shared" si="190"/>
        <v>2.3249876000000003E-2</v>
      </c>
      <c r="E4062" s="38">
        <f t="shared" si="191"/>
        <v>2.3249876000000003E-2</v>
      </c>
      <c r="F4062" s="37" t="str">
        <f>VLOOKUP(L4062,Mapping!D:H,5,0)</f>
        <v>AUM</v>
      </c>
      <c r="G4062" t="s">
        <v>562</v>
      </c>
      <c r="H4062" t="s">
        <v>2017</v>
      </c>
      <c r="I4062" t="s">
        <v>2018</v>
      </c>
      <c r="J4062">
        <v>212000</v>
      </c>
      <c r="K4062" t="s">
        <v>595</v>
      </c>
      <c r="L4062">
        <v>211114</v>
      </c>
      <c r="M4062">
        <v>0</v>
      </c>
      <c r="N4062" t="s">
        <v>701</v>
      </c>
      <c r="O4062" t="s">
        <v>565</v>
      </c>
      <c r="P4062">
        <v>0</v>
      </c>
      <c r="Q4062">
        <v>0</v>
      </c>
      <c r="R4062">
        <v>0</v>
      </c>
      <c r="S4062">
        <v>232498.76</v>
      </c>
      <c r="T4062">
        <v>0</v>
      </c>
      <c r="U4062">
        <v>232498.76</v>
      </c>
      <c r="V4062">
        <v>0</v>
      </c>
      <c r="W4062">
        <v>0</v>
      </c>
      <c r="X4062">
        <v>0</v>
      </c>
      <c r="Y4062">
        <v>232498.76</v>
      </c>
      <c r="Z4062">
        <v>0</v>
      </c>
      <c r="AA4062">
        <v>232498.76</v>
      </c>
    </row>
    <row r="4063" spans="1:27" ht="15" customHeight="1" x14ac:dyDescent="0.25">
      <c r="A4063" s="37" t="str">
        <f t="shared" si="189"/>
        <v>LENI50Ignore</v>
      </c>
      <c r="B4063" s="37" t="str">
        <f>VLOOKUP(L4063,Mapping!D:F,3,0)</f>
        <v>Ignore</v>
      </c>
      <c r="C4063" s="37" t="str">
        <f>VLOOKUP(L4063,Mapping!D:G,4,0)</f>
        <v>Ignore</v>
      </c>
      <c r="D4063" s="38">
        <f t="shared" si="190"/>
        <v>2.1574669999999997E-3</v>
      </c>
      <c r="E4063" s="38">
        <f t="shared" si="191"/>
        <v>2.1574669999999997E-3</v>
      </c>
      <c r="F4063" s="37" t="str">
        <f>VLOOKUP(L4063,Mapping!D:H,5,0)</f>
        <v>AUM</v>
      </c>
      <c r="G4063" t="s">
        <v>562</v>
      </c>
      <c r="H4063" t="s">
        <v>2017</v>
      </c>
      <c r="I4063" t="s">
        <v>2018</v>
      </c>
      <c r="J4063">
        <v>212000</v>
      </c>
      <c r="K4063" t="s">
        <v>595</v>
      </c>
      <c r="L4063">
        <v>212101</v>
      </c>
      <c r="M4063">
        <v>0</v>
      </c>
      <c r="N4063" t="s">
        <v>598</v>
      </c>
      <c r="O4063" t="s">
        <v>565</v>
      </c>
      <c r="P4063">
        <v>0</v>
      </c>
      <c r="Q4063">
        <v>0</v>
      </c>
      <c r="R4063">
        <v>0</v>
      </c>
      <c r="S4063">
        <v>21574.67</v>
      </c>
      <c r="T4063">
        <v>0</v>
      </c>
      <c r="U4063">
        <v>21574.67</v>
      </c>
      <c r="V4063">
        <v>0</v>
      </c>
      <c r="W4063">
        <v>0</v>
      </c>
      <c r="X4063">
        <v>0</v>
      </c>
      <c r="Y4063">
        <v>21574.67</v>
      </c>
      <c r="Z4063">
        <v>0</v>
      </c>
      <c r="AA4063">
        <v>21574.67</v>
      </c>
    </row>
    <row r="4064" spans="1:27" ht="15" customHeight="1" x14ac:dyDescent="0.25">
      <c r="A4064" s="37" t="str">
        <f t="shared" si="189"/>
        <v>LENI50Ignore</v>
      </c>
      <c r="B4064" s="37" t="str">
        <f>VLOOKUP(L4064,Mapping!D:F,3,0)</f>
        <v>Ignore</v>
      </c>
      <c r="C4064" s="37" t="str">
        <f>VLOOKUP(L4064,Mapping!D:G,4,0)</f>
        <v>Ignore</v>
      </c>
      <c r="D4064" s="38">
        <f t="shared" si="190"/>
        <v>4.5978100000000004E-4</v>
      </c>
      <c r="E4064" s="38">
        <f t="shared" si="191"/>
        <v>1.064909E-3</v>
      </c>
      <c r="F4064" s="37" t="str">
        <f>VLOOKUP(L4064,Mapping!D:H,5,0)</f>
        <v>AUM</v>
      </c>
      <c r="G4064" t="s">
        <v>562</v>
      </c>
      <c r="H4064" t="s">
        <v>2017</v>
      </c>
      <c r="I4064" t="s">
        <v>2018</v>
      </c>
      <c r="J4064">
        <v>212000</v>
      </c>
      <c r="K4064" t="s">
        <v>595</v>
      </c>
      <c r="L4064">
        <v>212109</v>
      </c>
      <c r="M4064">
        <v>0</v>
      </c>
      <c r="N4064" t="s">
        <v>1291</v>
      </c>
      <c r="O4064" t="s">
        <v>565</v>
      </c>
      <c r="P4064">
        <v>0</v>
      </c>
      <c r="Q4064">
        <v>6051.28</v>
      </c>
      <c r="R4064">
        <v>0</v>
      </c>
      <c r="S4064">
        <v>4597.8100000000004</v>
      </c>
      <c r="T4064">
        <v>0</v>
      </c>
      <c r="U4064">
        <v>10649.09</v>
      </c>
      <c r="V4064">
        <v>0</v>
      </c>
      <c r="W4064">
        <v>6051.28</v>
      </c>
      <c r="X4064">
        <v>0</v>
      </c>
      <c r="Y4064">
        <v>4597.8100000000004</v>
      </c>
      <c r="Z4064">
        <v>0</v>
      </c>
      <c r="AA4064">
        <v>10649.09</v>
      </c>
    </row>
    <row r="4065" spans="1:27" ht="15" customHeight="1" x14ac:dyDescent="0.25">
      <c r="A4065" s="37" t="str">
        <f t="shared" si="189"/>
        <v>LENI50Ignore</v>
      </c>
      <c r="B4065" s="37" t="str">
        <f>VLOOKUP(L4065,Mapping!D:F,3,0)</f>
        <v>Ignore</v>
      </c>
      <c r="C4065" s="37" t="str">
        <f>VLOOKUP(L4065,Mapping!D:G,4,0)</f>
        <v>Ignore</v>
      </c>
      <c r="D4065" s="38">
        <f t="shared" si="190"/>
        <v>-4.5300000000000005E-7</v>
      </c>
      <c r="E4065" s="38">
        <f t="shared" si="191"/>
        <v>0</v>
      </c>
      <c r="F4065" s="37" t="str">
        <f>VLOOKUP(L4065,Mapping!D:H,5,0)</f>
        <v>AUM</v>
      </c>
      <c r="G4065" t="s">
        <v>562</v>
      </c>
      <c r="H4065" t="s">
        <v>2017</v>
      </c>
      <c r="I4065" t="s">
        <v>2018</v>
      </c>
      <c r="J4065">
        <v>212000</v>
      </c>
      <c r="K4065" t="s">
        <v>595</v>
      </c>
      <c r="L4065">
        <v>212114</v>
      </c>
      <c r="M4065">
        <v>0</v>
      </c>
      <c r="N4065" t="s">
        <v>601</v>
      </c>
      <c r="O4065" t="s">
        <v>565</v>
      </c>
      <c r="P4065">
        <v>0</v>
      </c>
      <c r="Q4065">
        <v>4.53</v>
      </c>
      <c r="R4065">
        <v>-4.53</v>
      </c>
      <c r="S4065">
        <v>0</v>
      </c>
      <c r="T4065">
        <v>0</v>
      </c>
      <c r="U4065">
        <v>0</v>
      </c>
      <c r="V4065">
        <v>0</v>
      </c>
      <c r="W4065">
        <v>4.53</v>
      </c>
      <c r="X4065">
        <v>-4.53</v>
      </c>
      <c r="Y4065">
        <v>0</v>
      </c>
      <c r="Z4065">
        <v>0</v>
      </c>
      <c r="AA4065">
        <v>0</v>
      </c>
    </row>
    <row r="4066" spans="1:27" ht="15" customHeight="1" x14ac:dyDescent="0.25">
      <c r="A4066" s="37" t="str">
        <f t="shared" si="189"/>
        <v>LENI50Ignore</v>
      </c>
      <c r="B4066" s="37" t="str">
        <f>VLOOKUP(L4066,Mapping!D:F,3,0)</f>
        <v>Ignore</v>
      </c>
      <c r="C4066" s="37" t="str">
        <f>VLOOKUP(L4066,Mapping!D:G,4,0)</f>
        <v>Ignore</v>
      </c>
      <c r="D4066" s="38">
        <f t="shared" si="190"/>
        <v>5.0306600000000004E-4</v>
      </c>
      <c r="E4066" s="38">
        <f t="shared" si="191"/>
        <v>4.9187300000000009E-4</v>
      </c>
      <c r="F4066" s="37" t="str">
        <f>VLOOKUP(L4066,Mapping!D:H,5,0)</f>
        <v>AUM</v>
      </c>
      <c r="G4066" t="s">
        <v>562</v>
      </c>
      <c r="H4066" t="s">
        <v>2017</v>
      </c>
      <c r="I4066" t="s">
        <v>2018</v>
      </c>
      <c r="J4066">
        <v>212000</v>
      </c>
      <c r="K4066" t="s">
        <v>595</v>
      </c>
      <c r="L4066">
        <v>212117</v>
      </c>
      <c r="M4066">
        <v>0</v>
      </c>
      <c r="N4066" t="s">
        <v>865</v>
      </c>
      <c r="O4066" t="s">
        <v>565</v>
      </c>
      <c r="P4066">
        <v>-111.93</v>
      </c>
      <c r="Q4066">
        <v>0</v>
      </c>
      <c r="R4066">
        <v>0</v>
      </c>
      <c r="S4066">
        <v>5030.66</v>
      </c>
      <c r="T4066">
        <v>0</v>
      </c>
      <c r="U4066">
        <v>4918.7300000000005</v>
      </c>
      <c r="V4066">
        <v>-111.93</v>
      </c>
      <c r="W4066">
        <v>0</v>
      </c>
      <c r="X4066">
        <v>0</v>
      </c>
      <c r="Y4066">
        <v>5030.66</v>
      </c>
      <c r="Z4066">
        <v>0</v>
      </c>
      <c r="AA4066">
        <v>4918.7300000000005</v>
      </c>
    </row>
    <row r="4067" spans="1:27" ht="15" customHeight="1" x14ac:dyDescent="0.25">
      <c r="A4067" s="37" t="str">
        <f t="shared" si="189"/>
        <v>LENI50Ignore</v>
      </c>
      <c r="B4067" s="37" t="str">
        <f>VLOOKUP(L4067,Mapping!D:F,3,0)</f>
        <v>Ignore</v>
      </c>
      <c r="C4067" s="37" t="str">
        <f>VLOOKUP(L4067,Mapping!D:G,4,0)</f>
        <v>Ignore</v>
      </c>
      <c r="D4067" s="38">
        <f t="shared" si="190"/>
        <v>-1.3035900999999999E-2</v>
      </c>
      <c r="E4067" s="38">
        <f t="shared" si="191"/>
        <v>9.9103429999999985E-3</v>
      </c>
      <c r="F4067" s="37" t="str">
        <f>VLOOKUP(L4067,Mapping!D:H,5,0)</f>
        <v>AUM</v>
      </c>
      <c r="G4067" t="s">
        <v>562</v>
      </c>
      <c r="H4067" t="s">
        <v>2017</v>
      </c>
      <c r="I4067" t="s">
        <v>2018</v>
      </c>
      <c r="J4067">
        <v>212000</v>
      </c>
      <c r="K4067" t="s">
        <v>595</v>
      </c>
      <c r="L4067">
        <v>212121</v>
      </c>
      <c r="M4067">
        <v>0</v>
      </c>
      <c r="N4067" t="s">
        <v>602</v>
      </c>
      <c r="O4067" t="s">
        <v>565</v>
      </c>
      <c r="P4067">
        <v>0</v>
      </c>
      <c r="Q4067">
        <v>229462.44</v>
      </c>
      <c r="R4067">
        <v>-130359.01</v>
      </c>
      <c r="S4067">
        <v>0</v>
      </c>
      <c r="T4067">
        <v>0</v>
      </c>
      <c r="U4067">
        <v>99103.43</v>
      </c>
      <c r="V4067">
        <v>0</v>
      </c>
      <c r="W4067">
        <v>229462.44</v>
      </c>
      <c r="X4067">
        <v>-130359.01</v>
      </c>
      <c r="Y4067">
        <v>0</v>
      </c>
      <c r="Z4067">
        <v>0</v>
      </c>
      <c r="AA4067">
        <v>99103.43</v>
      </c>
    </row>
    <row r="4068" spans="1:27" ht="15" customHeight="1" x14ac:dyDescent="0.25">
      <c r="A4068" s="37" t="str">
        <f t="shared" si="189"/>
        <v>LENI50Ignore</v>
      </c>
      <c r="B4068" s="37" t="str">
        <f>VLOOKUP(L4068,Mapping!D:F,3,0)</f>
        <v>Ignore</v>
      </c>
      <c r="C4068" s="37" t="str">
        <f>VLOOKUP(L4068,Mapping!D:G,4,0)</f>
        <v>Ignore</v>
      </c>
      <c r="D4068" s="38">
        <f t="shared" si="190"/>
        <v>-1.1666000000000001E-3</v>
      </c>
      <c r="E4068" s="38">
        <f t="shared" si="191"/>
        <v>5.0000000000000001E-4</v>
      </c>
      <c r="F4068" s="37" t="str">
        <f>VLOOKUP(L4068,Mapping!D:H,5,0)</f>
        <v>AUM</v>
      </c>
      <c r="G4068" t="s">
        <v>562</v>
      </c>
      <c r="H4068" t="s">
        <v>2017</v>
      </c>
      <c r="I4068" t="s">
        <v>2018</v>
      </c>
      <c r="J4068">
        <v>212000</v>
      </c>
      <c r="K4068" t="s">
        <v>595</v>
      </c>
      <c r="L4068">
        <v>212124</v>
      </c>
      <c r="M4068">
        <v>0</v>
      </c>
      <c r="N4068" t="s">
        <v>603</v>
      </c>
      <c r="O4068" t="s">
        <v>565</v>
      </c>
      <c r="P4068">
        <v>0</v>
      </c>
      <c r="Q4068">
        <v>16666</v>
      </c>
      <c r="R4068">
        <v>-11666</v>
      </c>
      <c r="S4068">
        <v>0</v>
      </c>
      <c r="T4068">
        <v>0</v>
      </c>
      <c r="U4068">
        <v>5000</v>
      </c>
      <c r="V4068">
        <v>0</v>
      </c>
      <c r="W4068">
        <v>16666</v>
      </c>
      <c r="X4068">
        <v>-11666</v>
      </c>
      <c r="Y4068">
        <v>0</v>
      </c>
      <c r="Z4068">
        <v>0</v>
      </c>
      <c r="AA4068">
        <v>5000</v>
      </c>
    </row>
    <row r="4069" spans="1:27" ht="15" customHeight="1" x14ac:dyDescent="0.25">
      <c r="A4069" s="37" t="str">
        <f t="shared" si="189"/>
        <v>LENI50Ignore</v>
      </c>
      <c r="B4069" s="37" t="str">
        <f>VLOOKUP(L4069,Mapping!D:F,3,0)</f>
        <v>Ignore</v>
      </c>
      <c r="C4069" s="37" t="str">
        <f>VLOOKUP(L4069,Mapping!D:G,4,0)</f>
        <v>Ignore</v>
      </c>
      <c r="D4069" s="38">
        <f t="shared" si="190"/>
        <v>6.0591599999999996E-4</v>
      </c>
      <c r="E4069" s="38">
        <f t="shared" si="191"/>
        <v>5.9196599999999998E-4</v>
      </c>
      <c r="F4069" s="37" t="str">
        <f>VLOOKUP(L4069,Mapping!D:H,5,0)</f>
        <v>AUM</v>
      </c>
      <c r="G4069" t="s">
        <v>562</v>
      </c>
      <c r="H4069" t="s">
        <v>2017</v>
      </c>
      <c r="I4069" t="s">
        <v>2018</v>
      </c>
      <c r="J4069">
        <v>212000</v>
      </c>
      <c r="K4069" t="s">
        <v>595</v>
      </c>
      <c r="L4069">
        <v>212132</v>
      </c>
      <c r="M4069">
        <v>0</v>
      </c>
      <c r="N4069" t="s">
        <v>1192</v>
      </c>
      <c r="O4069" t="s">
        <v>565</v>
      </c>
      <c r="P4069">
        <v>-139.5</v>
      </c>
      <c r="Q4069">
        <v>0</v>
      </c>
      <c r="R4069">
        <v>0</v>
      </c>
      <c r="S4069">
        <v>6059.16</v>
      </c>
      <c r="T4069">
        <v>0</v>
      </c>
      <c r="U4069">
        <v>5919.66</v>
      </c>
      <c r="V4069">
        <v>-139.5</v>
      </c>
      <c r="W4069">
        <v>0</v>
      </c>
      <c r="X4069">
        <v>0</v>
      </c>
      <c r="Y4069">
        <v>6059.16</v>
      </c>
      <c r="Z4069">
        <v>0</v>
      </c>
      <c r="AA4069">
        <v>5919.66</v>
      </c>
    </row>
    <row r="4070" spans="1:27" ht="15" customHeight="1" x14ac:dyDescent="0.25">
      <c r="A4070" s="37" t="str">
        <f t="shared" si="189"/>
        <v>LENI50Ignore</v>
      </c>
      <c r="B4070" s="37" t="str">
        <f>VLOOKUP(L4070,Mapping!D:F,3,0)</f>
        <v>Ignore</v>
      </c>
      <c r="C4070" s="37" t="str">
        <f>VLOOKUP(L4070,Mapping!D:G,4,0)</f>
        <v>Ignore</v>
      </c>
      <c r="D4070" s="38">
        <f t="shared" si="190"/>
        <v>2.2504021190000003</v>
      </c>
      <c r="E4070" s="38">
        <f t="shared" si="191"/>
        <v>2.2504021190000003</v>
      </c>
      <c r="F4070" s="37" t="str">
        <f>VLOOKUP(L4070,Mapping!D:H,5,0)</f>
        <v>AUM</v>
      </c>
      <c r="G4070" t="s">
        <v>562</v>
      </c>
      <c r="H4070" t="s">
        <v>2017</v>
      </c>
      <c r="I4070" t="s">
        <v>2018</v>
      </c>
      <c r="J4070">
        <v>212000</v>
      </c>
      <c r="K4070" t="s">
        <v>595</v>
      </c>
      <c r="L4070">
        <v>212150</v>
      </c>
      <c r="M4070">
        <v>0</v>
      </c>
      <c r="N4070" t="s">
        <v>821</v>
      </c>
      <c r="O4070" t="s">
        <v>565</v>
      </c>
      <c r="P4070">
        <v>0</v>
      </c>
      <c r="Q4070">
        <v>0</v>
      </c>
      <c r="R4070">
        <v>0</v>
      </c>
      <c r="S4070">
        <v>22504021.190000001</v>
      </c>
      <c r="T4070">
        <v>0</v>
      </c>
      <c r="U4070">
        <v>22504021.190000001</v>
      </c>
      <c r="V4070">
        <v>0</v>
      </c>
      <c r="W4070">
        <v>0</v>
      </c>
      <c r="X4070">
        <v>0</v>
      </c>
      <c r="Y4070">
        <v>22504021.190000001</v>
      </c>
      <c r="Z4070">
        <v>0</v>
      </c>
      <c r="AA4070">
        <v>22504021.190000001</v>
      </c>
    </row>
    <row r="4071" spans="1:27" ht="15" customHeight="1" x14ac:dyDescent="0.25">
      <c r="A4071" s="37" t="str">
        <f t="shared" si="189"/>
        <v>LENI50Ignore</v>
      </c>
      <c r="B4071" s="37" t="str">
        <f>VLOOKUP(L4071,Mapping!D:F,3,0)</f>
        <v>Ignore</v>
      </c>
      <c r="C4071" s="37" t="str">
        <f>VLOOKUP(L4071,Mapping!D:G,4,0)</f>
        <v>Ignore</v>
      </c>
      <c r="D4071" s="38">
        <f t="shared" si="190"/>
        <v>6.9752799999999999E-4</v>
      </c>
      <c r="E4071" s="38">
        <f t="shared" si="191"/>
        <v>1.0448110000000001E-3</v>
      </c>
      <c r="F4071" s="37" t="str">
        <f>VLOOKUP(L4071,Mapping!D:H,5,0)</f>
        <v>AUM</v>
      </c>
      <c r="G4071" t="s">
        <v>562</v>
      </c>
      <c r="H4071" t="s">
        <v>2017</v>
      </c>
      <c r="I4071" t="s">
        <v>2018</v>
      </c>
      <c r="J4071">
        <v>212000</v>
      </c>
      <c r="K4071" t="s">
        <v>595</v>
      </c>
      <c r="L4071">
        <v>212185</v>
      </c>
      <c r="M4071">
        <v>0</v>
      </c>
      <c r="N4071" t="s">
        <v>928</v>
      </c>
      <c r="O4071" t="s">
        <v>565</v>
      </c>
      <c r="P4071">
        <v>0</v>
      </c>
      <c r="Q4071">
        <v>3472.83</v>
      </c>
      <c r="R4071">
        <v>0</v>
      </c>
      <c r="S4071">
        <v>6975.28</v>
      </c>
      <c r="T4071">
        <v>0</v>
      </c>
      <c r="U4071">
        <v>10448.11</v>
      </c>
      <c r="V4071">
        <v>0</v>
      </c>
      <c r="W4071">
        <v>3472.83</v>
      </c>
      <c r="X4071">
        <v>0</v>
      </c>
      <c r="Y4071">
        <v>6975.28</v>
      </c>
      <c r="Z4071">
        <v>0</v>
      </c>
      <c r="AA4071">
        <v>10448.11</v>
      </c>
    </row>
    <row r="4072" spans="1:27" ht="15" customHeight="1" x14ac:dyDescent="0.25">
      <c r="A4072" s="37" t="str">
        <f t="shared" si="189"/>
        <v>LENI50Ignore</v>
      </c>
      <c r="B4072" s="37" t="str">
        <f>VLOOKUP(L4072,Mapping!D:F,3,0)</f>
        <v>Ignore</v>
      </c>
      <c r="C4072" s="37" t="str">
        <f>VLOOKUP(L4072,Mapping!D:G,4,0)</f>
        <v>Ignore</v>
      </c>
      <c r="D4072" s="38">
        <f t="shared" si="190"/>
        <v>2.7164099999999998E-4</v>
      </c>
      <c r="E4072" s="38">
        <f t="shared" si="191"/>
        <v>2.8244099999999997E-4</v>
      </c>
      <c r="F4072" s="37" t="str">
        <f>VLOOKUP(L4072,Mapping!D:H,5,0)</f>
        <v>AUM</v>
      </c>
      <c r="G4072" t="s">
        <v>562</v>
      </c>
      <c r="H4072" t="s">
        <v>2017</v>
      </c>
      <c r="I4072" t="s">
        <v>2018</v>
      </c>
      <c r="J4072">
        <v>212000</v>
      </c>
      <c r="K4072" t="s">
        <v>595</v>
      </c>
      <c r="L4072">
        <v>212186</v>
      </c>
      <c r="M4072">
        <v>0</v>
      </c>
      <c r="N4072" t="s">
        <v>1377</v>
      </c>
      <c r="O4072" t="s">
        <v>565</v>
      </c>
      <c r="P4072">
        <v>0</v>
      </c>
      <c r="Q4072">
        <v>108</v>
      </c>
      <c r="R4072">
        <v>0</v>
      </c>
      <c r="S4072">
        <v>2716.41</v>
      </c>
      <c r="T4072">
        <v>0</v>
      </c>
      <c r="U4072">
        <v>2824.41</v>
      </c>
      <c r="V4072">
        <v>0</v>
      </c>
      <c r="W4072">
        <v>108</v>
      </c>
      <c r="X4072">
        <v>0</v>
      </c>
      <c r="Y4072">
        <v>2716.41</v>
      </c>
      <c r="Z4072">
        <v>0</v>
      </c>
      <c r="AA4072">
        <v>2824.41</v>
      </c>
    </row>
    <row r="4073" spans="1:27" ht="15" customHeight="1" x14ac:dyDescent="0.25">
      <c r="A4073" s="37" t="str">
        <f t="shared" si="189"/>
        <v>LENI50Ignore</v>
      </c>
      <c r="B4073" s="37" t="str">
        <f>VLOOKUP(L4073,Mapping!D:F,3,0)</f>
        <v>Ignore</v>
      </c>
      <c r="C4073" s="37" t="str">
        <f>VLOOKUP(L4073,Mapping!D:G,4,0)</f>
        <v>Ignore</v>
      </c>
      <c r="D4073" s="38">
        <f t="shared" si="190"/>
        <v>1.0501644000000001E-2</v>
      </c>
      <c r="E4073" s="38">
        <f t="shared" si="191"/>
        <v>1.0670578E-2</v>
      </c>
      <c r="F4073" s="37" t="str">
        <f>VLOOKUP(L4073,Mapping!D:H,5,0)</f>
        <v>AUM</v>
      </c>
      <c r="G4073" t="s">
        <v>562</v>
      </c>
      <c r="H4073" t="s">
        <v>2017</v>
      </c>
      <c r="I4073" t="s">
        <v>2018</v>
      </c>
      <c r="J4073">
        <v>212000</v>
      </c>
      <c r="K4073" t="s">
        <v>595</v>
      </c>
      <c r="L4073">
        <v>212187</v>
      </c>
      <c r="M4073">
        <v>0</v>
      </c>
      <c r="N4073" t="s">
        <v>1023</v>
      </c>
      <c r="O4073" t="s">
        <v>565</v>
      </c>
      <c r="P4073">
        <v>0</v>
      </c>
      <c r="Q4073">
        <v>1689.34</v>
      </c>
      <c r="R4073">
        <v>0</v>
      </c>
      <c r="S4073">
        <v>105016.44</v>
      </c>
      <c r="T4073">
        <v>0</v>
      </c>
      <c r="U4073">
        <v>106705.78</v>
      </c>
      <c r="V4073">
        <v>0</v>
      </c>
      <c r="W4073">
        <v>1689.34</v>
      </c>
      <c r="X4073">
        <v>0</v>
      </c>
      <c r="Y4073">
        <v>105016.44</v>
      </c>
      <c r="Z4073">
        <v>0</v>
      </c>
      <c r="AA4073">
        <v>106705.78</v>
      </c>
    </row>
    <row r="4074" spans="1:27" ht="15" customHeight="1" x14ac:dyDescent="0.25">
      <c r="A4074" s="37" t="str">
        <f t="shared" si="189"/>
        <v>LENI50Ignore</v>
      </c>
      <c r="B4074" s="37" t="str">
        <f>VLOOKUP(L4074,Mapping!D:F,3,0)</f>
        <v>Ignore</v>
      </c>
      <c r="C4074" s="37" t="str">
        <f>VLOOKUP(L4074,Mapping!D:G,4,0)</f>
        <v>Ignore</v>
      </c>
      <c r="D4074" s="38">
        <f t="shared" si="190"/>
        <v>4.4144000000000003E-5</v>
      </c>
      <c r="E4074" s="38">
        <f t="shared" si="191"/>
        <v>4.5800000000000002E-5</v>
      </c>
      <c r="F4074" s="37" t="str">
        <f>VLOOKUP(L4074,Mapping!D:H,5,0)</f>
        <v>AUM</v>
      </c>
      <c r="G4074" t="s">
        <v>562</v>
      </c>
      <c r="H4074" t="s">
        <v>2017</v>
      </c>
      <c r="I4074" t="s">
        <v>2018</v>
      </c>
      <c r="J4074">
        <v>212000</v>
      </c>
      <c r="K4074" t="s">
        <v>595</v>
      </c>
      <c r="L4074">
        <v>212191</v>
      </c>
      <c r="M4074">
        <v>0</v>
      </c>
      <c r="N4074" t="s">
        <v>1193</v>
      </c>
      <c r="O4074" t="s">
        <v>565</v>
      </c>
      <c r="P4074">
        <v>0</v>
      </c>
      <c r="Q4074">
        <v>16.559999999999999</v>
      </c>
      <c r="R4074">
        <v>0</v>
      </c>
      <c r="S4074">
        <v>441.44</v>
      </c>
      <c r="T4074">
        <v>0</v>
      </c>
      <c r="U4074">
        <v>458</v>
      </c>
      <c r="V4074">
        <v>0</v>
      </c>
      <c r="W4074">
        <v>16.559999999999999</v>
      </c>
      <c r="X4074">
        <v>0</v>
      </c>
      <c r="Y4074">
        <v>441.44</v>
      </c>
      <c r="Z4074">
        <v>0</v>
      </c>
      <c r="AA4074">
        <v>458</v>
      </c>
    </row>
    <row r="4075" spans="1:27" ht="15" customHeight="1" x14ac:dyDescent="0.25">
      <c r="A4075" s="37" t="str">
        <f t="shared" si="189"/>
        <v>LENI50Ignore</v>
      </c>
      <c r="B4075" s="37" t="str">
        <f>VLOOKUP(L4075,Mapping!D:F,3,0)</f>
        <v>Ignore</v>
      </c>
      <c r="C4075" s="37" t="str">
        <f>VLOOKUP(L4075,Mapping!D:G,4,0)</f>
        <v>Ignore</v>
      </c>
      <c r="D4075" s="38">
        <f t="shared" si="190"/>
        <v>0</v>
      </c>
      <c r="E4075" s="38">
        <f t="shared" si="191"/>
        <v>2.16E-3</v>
      </c>
      <c r="F4075" s="37" t="str">
        <f>VLOOKUP(L4075,Mapping!D:H,5,0)</f>
        <v>AUM</v>
      </c>
      <c r="G4075" t="s">
        <v>562</v>
      </c>
      <c r="H4075" t="s">
        <v>2017</v>
      </c>
      <c r="I4075" t="s">
        <v>2018</v>
      </c>
      <c r="J4075">
        <v>212000</v>
      </c>
      <c r="K4075" t="s">
        <v>595</v>
      </c>
      <c r="L4075">
        <v>212194</v>
      </c>
      <c r="M4075">
        <v>0</v>
      </c>
      <c r="N4075" t="s">
        <v>605</v>
      </c>
      <c r="O4075" t="s">
        <v>565</v>
      </c>
      <c r="P4075">
        <v>0</v>
      </c>
      <c r="Q4075">
        <v>21600</v>
      </c>
      <c r="R4075">
        <v>0</v>
      </c>
      <c r="S4075">
        <v>0</v>
      </c>
      <c r="T4075">
        <v>0</v>
      </c>
      <c r="U4075">
        <v>21600</v>
      </c>
      <c r="V4075">
        <v>0</v>
      </c>
      <c r="W4075">
        <v>21600</v>
      </c>
      <c r="X4075">
        <v>0</v>
      </c>
      <c r="Y4075">
        <v>0</v>
      </c>
      <c r="Z4075">
        <v>0</v>
      </c>
      <c r="AA4075">
        <v>21600</v>
      </c>
    </row>
    <row r="4076" spans="1:27" ht="15" customHeight="1" x14ac:dyDescent="0.25">
      <c r="A4076" s="37" t="str">
        <f t="shared" si="189"/>
        <v>LENI50Ignore</v>
      </c>
      <c r="B4076" s="37" t="str">
        <f>VLOOKUP(L4076,Mapping!D:F,3,0)</f>
        <v>Ignore</v>
      </c>
      <c r="C4076" s="37" t="str">
        <f>VLOOKUP(L4076,Mapping!D:G,4,0)</f>
        <v>Ignore</v>
      </c>
      <c r="D4076" s="38">
        <f t="shared" si="190"/>
        <v>1.3398900000000002E-4</v>
      </c>
      <c r="E4076" s="38">
        <f t="shared" si="191"/>
        <v>1.80817E-4</v>
      </c>
      <c r="F4076" s="37" t="str">
        <f>VLOOKUP(L4076,Mapping!D:H,5,0)</f>
        <v>AUM</v>
      </c>
      <c r="G4076" t="s">
        <v>562</v>
      </c>
      <c r="H4076" t="s">
        <v>2017</v>
      </c>
      <c r="I4076" t="s">
        <v>2018</v>
      </c>
      <c r="J4076">
        <v>212000</v>
      </c>
      <c r="K4076" t="s">
        <v>595</v>
      </c>
      <c r="L4076">
        <v>212195</v>
      </c>
      <c r="M4076">
        <v>0</v>
      </c>
      <c r="N4076" t="s">
        <v>2247</v>
      </c>
      <c r="O4076" t="s">
        <v>565</v>
      </c>
      <c r="P4076">
        <v>0</v>
      </c>
      <c r="Q4076">
        <v>468.28</v>
      </c>
      <c r="R4076">
        <v>0</v>
      </c>
      <c r="S4076">
        <v>1339.89</v>
      </c>
      <c r="T4076">
        <v>0</v>
      </c>
      <c r="U4076">
        <v>1808.17</v>
      </c>
      <c r="V4076">
        <v>0</v>
      </c>
      <c r="W4076">
        <v>468.28</v>
      </c>
      <c r="X4076">
        <v>0</v>
      </c>
      <c r="Y4076">
        <v>1339.89</v>
      </c>
      <c r="Z4076">
        <v>0</v>
      </c>
      <c r="AA4076">
        <v>1808.17</v>
      </c>
    </row>
    <row r="4077" spans="1:27" ht="15" customHeight="1" x14ac:dyDescent="0.25">
      <c r="A4077" s="37" t="str">
        <f t="shared" si="189"/>
        <v>LENI50Ignore</v>
      </c>
      <c r="B4077" s="37" t="str">
        <f>VLOOKUP(L4077,Mapping!D:F,3,0)</f>
        <v>Ignore</v>
      </c>
      <c r="C4077" s="37" t="str">
        <f>VLOOKUP(L4077,Mapping!D:G,4,0)</f>
        <v>Ignore</v>
      </c>
      <c r="D4077" s="38">
        <f t="shared" si="190"/>
        <v>3.1118600000000003E-4</v>
      </c>
      <c r="E4077" s="38">
        <f t="shared" si="191"/>
        <v>5.4000000000000001E-4</v>
      </c>
      <c r="F4077" s="37" t="str">
        <f>VLOOKUP(L4077,Mapping!D:H,5,0)</f>
        <v>AUM</v>
      </c>
      <c r="G4077" t="s">
        <v>562</v>
      </c>
      <c r="H4077" t="s">
        <v>2017</v>
      </c>
      <c r="I4077" t="s">
        <v>2018</v>
      </c>
      <c r="J4077">
        <v>212000</v>
      </c>
      <c r="K4077" t="s">
        <v>595</v>
      </c>
      <c r="L4077">
        <v>212197</v>
      </c>
      <c r="M4077">
        <v>0</v>
      </c>
      <c r="N4077" t="s">
        <v>856</v>
      </c>
      <c r="O4077" t="s">
        <v>565</v>
      </c>
      <c r="P4077">
        <v>0</v>
      </c>
      <c r="Q4077">
        <v>2288.14</v>
      </c>
      <c r="R4077">
        <v>0</v>
      </c>
      <c r="S4077">
        <v>3111.86</v>
      </c>
      <c r="T4077">
        <v>0</v>
      </c>
      <c r="U4077">
        <v>5400</v>
      </c>
      <c r="V4077">
        <v>0</v>
      </c>
      <c r="W4077">
        <v>2288.14</v>
      </c>
      <c r="X4077">
        <v>0</v>
      </c>
      <c r="Y4077">
        <v>3111.86</v>
      </c>
      <c r="Z4077">
        <v>0</v>
      </c>
      <c r="AA4077">
        <v>5400</v>
      </c>
    </row>
    <row r="4078" spans="1:27" ht="15" customHeight="1" x14ac:dyDescent="0.25">
      <c r="A4078" s="37" t="str">
        <f t="shared" si="189"/>
        <v>LENI50Ignore</v>
      </c>
      <c r="B4078" s="37" t="str">
        <f>VLOOKUP(L4078,Mapping!D:F,3,0)</f>
        <v>Ignore</v>
      </c>
      <c r="C4078" s="37" t="str">
        <f>VLOOKUP(L4078,Mapping!D:G,4,0)</f>
        <v>Ignore</v>
      </c>
      <c r="D4078" s="38">
        <f t="shared" si="190"/>
        <v>8.7867149000000005E-2</v>
      </c>
      <c r="E4078" s="38">
        <f t="shared" si="191"/>
        <v>0.17290735900000001</v>
      </c>
      <c r="F4078" s="37" t="str">
        <f>VLOOKUP(L4078,Mapping!D:H,5,0)</f>
        <v>AUM</v>
      </c>
      <c r="G4078" t="s">
        <v>562</v>
      </c>
      <c r="H4078" t="s">
        <v>2017</v>
      </c>
      <c r="I4078" t="s">
        <v>2018</v>
      </c>
      <c r="J4078">
        <v>212000</v>
      </c>
      <c r="K4078" t="s">
        <v>595</v>
      </c>
      <c r="L4078">
        <v>212220</v>
      </c>
      <c r="M4078">
        <v>0</v>
      </c>
      <c r="N4078" t="s">
        <v>606</v>
      </c>
      <c r="O4078" t="s">
        <v>565</v>
      </c>
      <c r="P4078">
        <v>0</v>
      </c>
      <c r="Q4078">
        <v>850402.1</v>
      </c>
      <c r="R4078">
        <v>0</v>
      </c>
      <c r="S4078">
        <v>878671.49</v>
      </c>
      <c r="T4078">
        <v>0</v>
      </c>
      <c r="U4078">
        <v>1729073.59</v>
      </c>
      <c r="V4078">
        <v>0</v>
      </c>
      <c r="W4078">
        <v>850402.1</v>
      </c>
      <c r="X4078">
        <v>0</v>
      </c>
      <c r="Y4078">
        <v>878671.49</v>
      </c>
      <c r="Z4078">
        <v>0</v>
      </c>
      <c r="AA4078">
        <v>1729073.59</v>
      </c>
    </row>
    <row r="4079" spans="1:27" ht="15" customHeight="1" x14ac:dyDescent="0.25">
      <c r="A4079" s="37" t="str">
        <f t="shared" si="189"/>
        <v>LENI50Ignore</v>
      </c>
      <c r="B4079" s="37" t="str">
        <f>VLOOKUP(L4079,Mapping!D:F,3,0)</f>
        <v>Ignore</v>
      </c>
      <c r="C4079" s="37" t="str">
        <f>VLOOKUP(L4079,Mapping!D:G,4,0)</f>
        <v>Ignore</v>
      </c>
      <c r="D4079" s="38">
        <f t="shared" si="190"/>
        <v>-6.4242177999999997E-2</v>
      </c>
      <c r="E4079" s="38">
        <f t="shared" si="191"/>
        <v>-0.12316613</v>
      </c>
      <c r="F4079" s="37" t="str">
        <f>VLOOKUP(L4079,Mapping!D:H,5,0)</f>
        <v>AUM</v>
      </c>
      <c r="G4079" t="s">
        <v>562</v>
      </c>
      <c r="H4079" t="s">
        <v>2017</v>
      </c>
      <c r="I4079" t="s">
        <v>2018</v>
      </c>
      <c r="J4079">
        <v>212000</v>
      </c>
      <c r="K4079" t="s">
        <v>595</v>
      </c>
      <c r="L4079">
        <v>212223</v>
      </c>
      <c r="M4079">
        <v>0</v>
      </c>
      <c r="N4079" t="s">
        <v>607</v>
      </c>
      <c r="O4079" t="s">
        <v>565</v>
      </c>
      <c r="P4079">
        <v>-589239.52</v>
      </c>
      <c r="Q4079">
        <v>0</v>
      </c>
      <c r="R4079">
        <v>-642421.78</v>
      </c>
      <c r="S4079">
        <v>0</v>
      </c>
      <c r="T4079">
        <v>-1231661.3</v>
      </c>
      <c r="U4079">
        <v>0</v>
      </c>
      <c r="V4079">
        <v>-589239.52</v>
      </c>
      <c r="W4079">
        <v>0</v>
      </c>
      <c r="X4079">
        <v>-642421.78</v>
      </c>
      <c r="Y4079">
        <v>0</v>
      </c>
      <c r="Z4079">
        <v>-1231661.3</v>
      </c>
      <c r="AA4079">
        <v>0</v>
      </c>
    </row>
    <row r="4080" spans="1:27" ht="15" customHeight="1" x14ac:dyDescent="0.25">
      <c r="A4080" s="37" t="str">
        <f t="shared" si="189"/>
        <v>LENI50Ignore</v>
      </c>
      <c r="B4080" s="37" t="str">
        <f>VLOOKUP(L4080,Mapping!D:F,3,0)</f>
        <v>Ignore</v>
      </c>
      <c r="C4080" s="37" t="str">
        <f>VLOOKUP(L4080,Mapping!D:G,4,0)</f>
        <v>Ignore</v>
      </c>
      <c r="D4080" s="38">
        <f t="shared" si="190"/>
        <v>0</v>
      </c>
      <c r="E4080" s="38">
        <f t="shared" si="191"/>
        <v>-6.2800000000000006E-7</v>
      </c>
      <c r="F4080" s="37" t="str">
        <f>VLOOKUP(L4080,Mapping!D:H,5,0)</f>
        <v>AUM</v>
      </c>
      <c r="G4080" t="s">
        <v>562</v>
      </c>
      <c r="H4080" t="s">
        <v>2017</v>
      </c>
      <c r="I4080" t="s">
        <v>2018</v>
      </c>
      <c r="J4080">
        <v>212000</v>
      </c>
      <c r="K4080" t="s">
        <v>595</v>
      </c>
      <c r="L4080">
        <v>212227</v>
      </c>
      <c r="M4080">
        <v>0</v>
      </c>
      <c r="N4080" t="s">
        <v>750</v>
      </c>
      <c r="O4080" t="s">
        <v>565</v>
      </c>
      <c r="P4080">
        <v>-6.28</v>
      </c>
      <c r="Q4080">
        <v>0</v>
      </c>
      <c r="R4080">
        <v>0</v>
      </c>
      <c r="S4080">
        <v>0</v>
      </c>
      <c r="T4080">
        <v>-6.28</v>
      </c>
      <c r="U4080">
        <v>0</v>
      </c>
      <c r="V4080">
        <v>-6.28</v>
      </c>
      <c r="W4080">
        <v>0</v>
      </c>
      <c r="X4080">
        <v>0</v>
      </c>
      <c r="Y4080">
        <v>0</v>
      </c>
      <c r="Z4080">
        <v>-6.28</v>
      </c>
      <c r="AA4080">
        <v>0</v>
      </c>
    </row>
    <row r="4081" spans="1:27" ht="15" customHeight="1" x14ac:dyDescent="0.25">
      <c r="A4081" s="37" t="str">
        <f t="shared" si="189"/>
        <v>LENI50Ignore</v>
      </c>
      <c r="B4081" s="37" t="str">
        <f>VLOOKUP(L4081,Mapping!D:F,3,0)</f>
        <v>Ignore</v>
      </c>
      <c r="C4081" s="37" t="str">
        <f>VLOOKUP(L4081,Mapping!D:G,4,0)</f>
        <v>Ignore</v>
      </c>
      <c r="D4081" s="38">
        <f t="shared" si="190"/>
        <v>-1.5228000000000001E-5</v>
      </c>
      <c r="E4081" s="38">
        <f t="shared" si="191"/>
        <v>4.9930000000000003E-6</v>
      </c>
      <c r="F4081" s="37" t="str">
        <f>VLOOKUP(L4081,Mapping!D:H,5,0)</f>
        <v>AUM</v>
      </c>
      <c r="G4081" t="s">
        <v>562</v>
      </c>
      <c r="H4081" t="s">
        <v>2017</v>
      </c>
      <c r="I4081" t="s">
        <v>2018</v>
      </c>
      <c r="J4081">
        <v>212000</v>
      </c>
      <c r="K4081" t="s">
        <v>595</v>
      </c>
      <c r="L4081">
        <v>212231</v>
      </c>
      <c r="M4081">
        <v>0</v>
      </c>
      <c r="N4081" t="s">
        <v>824</v>
      </c>
      <c r="O4081" t="s">
        <v>565</v>
      </c>
      <c r="P4081">
        <v>0</v>
      </c>
      <c r="Q4081">
        <v>202.21</v>
      </c>
      <c r="R4081">
        <v>-152.28</v>
      </c>
      <c r="S4081">
        <v>0</v>
      </c>
      <c r="T4081">
        <v>0</v>
      </c>
      <c r="U4081">
        <v>49.93</v>
      </c>
      <c r="V4081">
        <v>0</v>
      </c>
      <c r="W4081">
        <v>202.21</v>
      </c>
      <c r="X4081">
        <v>-152.28</v>
      </c>
      <c r="Y4081">
        <v>0</v>
      </c>
      <c r="Z4081">
        <v>0</v>
      </c>
      <c r="AA4081">
        <v>49.93</v>
      </c>
    </row>
    <row r="4082" spans="1:27" ht="15" customHeight="1" x14ac:dyDescent="0.25">
      <c r="A4082" s="37" t="str">
        <f t="shared" si="189"/>
        <v>LENI50Ignore</v>
      </c>
      <c r="B4082" s="37" t="str">
        <f>VLOOKUP(L4082,Mapping!D:F,3,0)</f>
        <v>Ignore</v>
      </c>
      <c r="C4082" s="37" t="str">
        <f>VLOOKUP(L4082,Mapping!D:G,4,0)</f>
        <v>Ignore</v>
      </c>
      <c r="D4082" s="38">
        <f t="shared" si="190"/>
        <v>-7.7200000000000006E-5</v>
      </c>
      <c r="E4082" s="38">
        <f t="shared" si="191"/>
        <v>9.9999999999999995E-8</v>
      </c>
      <c r="F4082" s="37" t="str">
        <f>VLOOKUP(L4082,Mapping!D:H,5,0)</f>
        <v>AUM</v>
      </c>
      <c r="G4082" t="s">
        <v>562</v>
      </c>
      <c r="H4082" t="s">
        <v>2017</v>
      </c>
      <c r="I4082" t="s">
        <v>2018</v>
      </c>
      <c r="J4082">
        <v>212000</v>
      </c>
      <c r="K4082" t="s">
        <v>595</v>
      </c>
      <c r="L4082">
        <v>212233</v>
      </c>
      <c r="M4082">
        <v>0</v>
      </c>
      <c r="N4082" t="s">
        <v>608</v>
      </c>
      <c r="O4082" t="s">
        <v>565</v>
      </c>
      <c r="P4082">
        <v>0</v>
      </c>
      <c r="Q4082">
        <v>773</v>
      </c>
      <c r="R4082">
        <v>-772</v>
      </c>
      <c r="S4082">
        <v>0</v>
      </c>
      <c r="T4082">
        <v>0</v>
      </c>
      <c r="U4082">
        <v>1</v>
      </c>
      <c r="V4082">
        <v>0</v>
      </c>
      <c r="W4082">
        <v>773</v>
      </c>
      <c r="X4082">
        <v>-772</v>
      </c>
      <c r="Y4082">
        <v>0</v>
      </c>
      <c r="Z4082">
        <v>0</v>
      </c>
      <c r="AA4082">
        <v>1</v>
      </c>
    </row>
    <row r="4083" spans="1:27" ht="15" customHeight="1" x14ac:dyDescent="0.25">
      <c r="A4083" s="37" t="str">
        <f t="shared" si="189"/>
        <v>LENI50Ignore</v>
      </c>
      <c r="B4083" s="37" t="str">
        <f>VLOOKUP(L4083,Mapping!D:F,3,0)</f>
        <v>Ignore</v>
      </c>
      <c r="C4083" s="37" t="str">
        <f>VLOOKUP(L4083,Mapping!D:G,4,0)</f>
        <v>Ignore</v>
      </c>
      <c r="D4083" s="38">
        <f t="shared" si="190"/>
        <v>-1.3887700000000001E-4</v>
      </c>
      <c r="E4083" s="38">
        <f t="shared" si="191"/>
        <v>2.719E-4</v>
      </c>
      <c r="F4083" s="37" t="str">
        <f>VLOOKUP(L4083,Mapping!D:H,5,0)</f>
        <v>AUM</v>
      </c>
      <c r="G4083" t="s">
        <v>562</v>
      </c>
      <c r="H4083" t="s">
        <v>2017</v>
      </c>
      <c r="I4083" t="s">
        <v>2018</v>
      </c>
      <c r="J4083">
        <v>212000</v>
      </c>
      <c r="K4083" t="s">
        <v>595</v>
      </c>
      <c r="L4083">
        <v>212240</v>
      </c>
      <c r="M4083">
        <v>0</v>
      </c>
      <c r="N4083" t="s">
        <v>609</v>
      </c>
      <c r="O4083" t="s">
        <v>565</v>
      </c>
      <c r="P4083">
        <v>0</v>
      </c>
      <c r="Q4083">
        <v>4107.7700000000004</v>
      </c>
      <c r="R4083">
        <v>-1388.77</v>
      </c>
      <c r="S4083">
        <v>0</v>
      </c>
      <c r="T4083">
        <v>0</v>
      </c>
      <c r="U4083">
        <v>2719</v>
      </c>
      <c r="V4083">
        <v>0</v>
      </c>
      <c r="W4083">
        <v>4107.7700000000004</v>
      </c>
      <c r="X4083">
        <v>-1388.77</v>
      </c>
      <c r="Y4083">
        <v>0</v>
      </c>
      <c r="Z4083">
        <v>0</v>
      </c>
      <c r="AA4083">
        <v>2719</v>
      </c>
    </row>
    <row r="4084" spans="1:27" ht="15" customHeight="1" x14ac:dyDescent="0.25">
      <c r="A4084" s="37" t="str">
        <f t="shared" si="189"/>
        <v>LENI50Ignore</v>
      </c>
      <c r="B4084" s="37" t="str">
        <f>VLOOKUP(L4084,Mapping!D:F,3,0)</f>
        <v>Ignore</v>
      </c>
      <c r="C4084" s="37" t="str">
        <f>VLOOKUP(L4084,Mapping!D:G,4,0)</f>
        <v>Ignore</v>
      </c>
      <c r="D4084" s="38">
        <f t="shared" si="190"/>
        <v>0</v>
      </c>
      <c r="E4084" s="38">
        <f t="shared" si="191"/>
        <v>1.5E-5</v>
      </c>
      <c r="F4084" s="37" t="str">
        <f>VLOOKUP(L4084,Mapping!D:H,5,0)</f>
        <v>AUM</v>
      </c>
      <c r="G4084" t="s">
        <v>562</v>
      </c>
      <c r="H4084" t="s">
        <v>2017</v>
      </c>
      <c r="I4084" t="s">
        <v>2018</v>
      </c>
      <c r="J4084">
        <v>212000</v>
      </c>
      <c r="K4084" t="s">
        <v>595</v>
      </c>
      <c r="L4084">
        <v>212247</v>
      </c>
      <c r="M4084">
        <v>0</v>
      </c>
      <c r="N4084" t="s">
        <v>610</v>
      </c>
      <c r="O4084" t="s">
        <v>565</v>
      </c>
      <c r="P4084">
        <v>0</v>
      </c>
      <c r="Q4084">
        <v>150</v>
      </c>
      <c r="R4084">
        <v>0</v>
      </c>
      <c r="S4084">
        <v>0</v>
      </c>
      <c r="T4084">
        <v>0</v>
      </c>
      <c r="U4084">
        <v>150</v>
      </c>
      <c r="V4084">
        <v>0</v>
      </c>
      <c r="W4084">
        <v>150</v>
      </c>
      <c r="X4084">
        <v>0</v>
      </c>
      <c r="Y4084">
        <v>0</v>
      </c>
      <c r="Z4084">
        <v>0</v>
      </c>
      <c r="AA4084">
        <v>150</v>
      </c>
    </row>
    <row r="4085" spans="1:27" ht="15" customHeight="1" x14ac:dyDescent="0.25">
      <c r="A4085" s="37" t="str">
        <f t="shared" si="189"/>
        <v>LENI50Ignore</v>
      </c>
      <c r="B4085" s="37" t="str">
        <f>VLOOKUP(L4085,Mapping!D:F,3,0)</f>
        <v>Ignore</v>
      </c>
      <c r="C4085" s="37" t="str">
        <f>VLOOKUP(L4085,Mapping!D:G,4,0)</f>
        <v>Ignore</v>
      </c>
      <c r="D4085" s="38">
        <f t="shared" si="190"/>
        <v>3.6800000000000001E-7</v>
      </c>
      <c r="E4085" s="38">
        <f t="shared" si="191"/>
        <v>4.6130000000000006E-6</v>
      </c>
      <c r="F4085" s="37" t="str">
        <f>VLOOKUP(L4085,Mapping!D:H,5,0)</f>
        <v>AUM</v>
      </c>
      <c r="G4085" t="s">
        <v>562</v>
      </c>
      <c r="H4085" t="s">
        <v>2017</v>
      </c>
      <c r="I4085" t="s">
        <v>2018</v>
      </c>
      <c r="J4085">
        <v>212000</v>
      </c>
      <c r="K4085" t="s">
        <v>595</v>
      </c>
      <c r="L4085">
        <v>212252</v>
      </c>
      <c r="M4085">
        <v>0</v>
      </c>
      <c r="N4085" t="s">
        <v>611</v>
      </c>
      <c r="O4085" t="s">
        <v>565</v>
      </c>
      <c r="P4085">
        <v>0</v>
      </c>
      <c r="Q4085">
        <v>42.45</v>
      </c>
      <c r="R4085">
        <v>0</v>
      </c>
      <c r="S4085">
        <v>3.68</v>
      </c>
      <c r="T4085">
        <v>0</v>
      </c>
      <c r="U4085">
        <v>46.13</v>
      </c>
      <c r="V4085">
        <v>0</v>
      </c>
      <c r="W4085">
        <v>42.45</v>
      </c>
      <c r="X4085">
        <v>0</v>
      </c>
      <c r="Y4085">
        <v>3.68</v>
      </c>
      <c r="Z4085">
        <v>0</v>
      </c>
      <c r="AA4085">
        <v>46.13</v>
      </c>
    </row>
    <row r="4086" spans="1:27" ht="15" customHeight="1" x14ac:dyDescent="0.25">
      <c r="A4086" s="37" t="str">
        <f t="shared" si="189"/>
        <v>LENI50Ignore</v>
      </c>
      <c r="B4086" s="37" t="str">
        <f>VLOOKUP(L4086,Mapping!D:F,3,0)</f>
        <v>Ignore</v>
      </c>
      <c r="C4086" s="37" t="str">
        <f>VLOOKUP(L4086,Mapping!D:G,4,0)</f>
        <v>Ignore</v>
      </c>
      <c r="D4086" s="38">
        <f t="shared" si="190"/>
        <v>-1.0739778E-2</v>
      </c>
      <c r="E4086" s="38">
        <f t="shared" si="191"/>
        <v>3.5994202000000003E-2</v>
      </c>
      <c r="F4086" s="37" t="str">
        <f>VLOOKUP(L4086,Mapping!D:H,5,0)</f>
        <v>AUM</v>
      </c>
      <c r="G4086" t="s">
        <v>562</v>
      </c>
      <c r="H4086" t="s">
        <v>2017</v>
      </c>
      <c r="I4086" t="s">
        <v>2018</v>
      </c>
      <c r="J4086">
        <v>212000</v>
      </c>
      <c r="K4086" t="s">
        <v>595</v>
      </c>
      <c r="L4086">
        <v>212255</v>
      </c>
      <c r="M4086">
        <v>0</v>
      </c>
      <c r="N4086" t="s">
        <v>612</v>
      </c>
      <c r="O4086" t="s">
        <v>565</v>
      </c>
      <c r="P4086">
        <v>0</v>
      </c>
      <c r="Q4086">
        <v>467339.8</v>
      </c>
      <c r="R4086">
        <v>-107397.78</v>
      </c>
      <c r="S4086">
        <v>0</v>
      </c>
      <c r="T4086">
        <v>0</v>
      </c>
      <c r="U4086">
        <v>359942.02</v>
      </c>
      <c r="V4086">
        <v>0</v>
      </c>
      <c r="W4086">
        <v>467339.8</v>
      </c>
      <c r="X4086">
        <v>-107397.78</v>
      </c>
      <c r="Y4086">
        <v>0</v>
      </c>
      <c r="Z4086">
        <v>0</v>
      </c>
      <c r="AA4086">
        <v>359942.02</v>
      </c>
    </row>
    <row r="4087" spans="1:27" ht="15" customHeight="1" x14ac:dyDescent="0.25">
      <c r="A4087" s="37" t="str">
        <f t="shared" si="189"/>
        <v>LENI50Ignore</v>
      </c>
      <c r="B4087" s="37" t="str">
        <f>VLOOKUP(L4087,Mapping!D:F,3,0)</f>
        <v>Ignore</v>
      </c>
      <c r="C4087" s="37" t="str">
        <f>VLOOKUP(L4087,Mapping!D:G,4,0)</f>
        <v>Ignore</v>
      </c>
      <c r="D4087" s="38">
        <f t="shared" si="190"/>
        <v>-5.59597E-4</v>
      </c>
      <c r="E4087" s="38">
        <f t="shared" si="191"/>
        <v>1.7981099999999999E-4</v>
      </c>
      <c r="F4087" s="37" t="str">
        <f>VLOOKUP(L4087,Mapping!D:H,5,0)</f>
        <v>AUM</v>
      </c>
      <c r="G4087" t="s">
        <v>562</v>
      </c>
      <c r="H4087" t="s">
        <v>2017</v>
      </c>
      <c r="I4087" t="s">
        <v>2018</v>
      </c>
      <c r="J4087">
        <v>212000</v>
      </c>
      <c r="K4087" t="s">
        <v>595</v>
      </c>
      <c r="L4087">
        <v>212271</v>
      </c>
      <c r="M4087">
        <v>0</v>
      </c>
      <c r="N4087" t="s">
        <v>614</v>
      </c>
      <c r="O4087" t="s">
        <v>565</v>
      </c>
      <c r="P4087">
        <v>0</v>
      </c>
      <c r="Q4087">
        <v>7394.08</v>
      </c>
      <c r="R4087">
        <v>-5595.97</v>
      </c>
      <c r="S4087">
        <v>0</v>
      </c>
      <c r="T4087">
        <v>0</v>
      </c>
      <c r="U4087">
        <v>1798.11</v>
      </c>
      <c r="V4087">
        <v>0</v>
      </c>
      <c r="W4087">
        <v>7394.08</v>
      </c>
      <c r="X4087">
        <v>-5595.97</v>
      </c>
      <c r="Y4087">
        <v>0</v>
      </c>
      <c r="Z4087">
        <v>0</v>
      </c>
      <c r="AA4087">
        <v>1798.11</v>
      </c>
    </row>
    <row r="4088" spans="1:27" ht="15" customHeight="1" x14ac:dyDescent="0.25">
      <c r="A4088" s="37" t="str">
        <f t="shared" si="189"/>
        <v>LENI50Ignore</v>
      </c>
      <c r="B4088" s="37" t="str">
        <f>VLOOKUP(L4088,Mapping!D:F,3,0)</f>
        <v>Ignore</v>
      </c>
      <c r="C4088" s="37" t="str">
        <f>VLOOKUP(L4088,Mapping!D:G,4,0)</f>
        <v>Ignore</v>
      </c>
      <c r="D4088" s="38">
        <f t="shared" si="190"/>
        <v>-5.59597E-4</v>
      </c>
      <c r="E4088" s="38">
        <f t="shared" si="191"/>
        <v>1.7981099999999999E-4</v>
      </c>
      <c r="F4088" s="37" t="str">
        <f>VLOOKUP(L4088,Mapping!D:H,5,0)</f>
        <v>AUM</v>
      </c>
      <c r="G4088" t="s">
        <v>562</v>
      </c>
      <c r="H4088" t="s">
        <v>2017</v>
      </c>
      <c r="I4088" t="s">
        <v>2018</v>
      </c>
      <c r="J4088">
        <v>212000</v>
      </c>
      <c r="K4088" t="s">
        <v>595</v>
      </c>
      <c r="L4088">
        <v>212272</v>
      </c>
      <c r="M4088">
        <v>0</v>
      </c>
      <c r="N4088" t="s">
        <v>615</v>
      </c>
      <c r="O4088" t="s">
        <v>565</v>
      </c>
      <c r="P4088">
        <v>0</v>
      </c>
      <c r="Q4088">
        <v>7394.08</v>
      </c>
      <c r="R4088">
        <v>-5595.97</v>
      </c>
      <c r="S4088">
        <v>0</v>
      </c>
      <c r="T4088">
        <v>0</v>
      </c>
      <c r="U4088">
        <v>1798.11</v>
      </c>
      <c r="V4088">
        <v>0</v>
      </c>
      <c r="W4088">
        <v>7394.08</v>
      </c>
      <c r="X4088">
        <v>-5595.97</v>
      </c>
      <c r="Y4088">
        <v>0</v>
      </c>
      <c r="Z4088">
        <v>0</v>
      </c>
      <c r="AA4088">
        <v>1798.11</v>
      </c>
    </row>
    <row r="4089" spans="1:27" ht="15" customHeight="1" x14ac:dyDescent="0.25">
      <c r="A4089" s="37" t="str">
        <f t="shared" si="189"/>
        <v>LENI50Ignore</v>
      </c>
      <c r="B4089" s="37" t="str">
        <f>VLOOKUP(L4089,Mapping!D:F,3,0)</f>
        <v>Ignore</v>
      </c>
      <c r="C4089" s="37" t="str">
        <f>VLOOKUP(L4089,Mapping!D:G,4,0)</f>
        <v>Ignore</v>
      </c>
      <c r="D4089" s="38">
        <f t="shared" si="190"/>
        <v>2.1141290000000002E-3</v>
      </c>
      <c r="E4089" s="38">
        <f t="shared" si="191"/>
        <v>2.3082269999999999E-3</v>
      </c>
      <c r="F4089" s="37" t="str">
        <f>VLOOKUP(L4089,Mapping!D:H,5,0)</f>
        <v>AUM</v>
      </c>
      <c r="G4089" t="s">
        <v>562</v>
      </c>
      <c r="H4089" t="s">
        <v>2017</v>
      </c>
      <c r="I4089" t="s">
        <v>2018</v>
      </c>
      <c r="J4089">
        <v>212000</v>
      </c>
      <c r="K4089" t="s">
        <v>595</v>
      </c>
      <c r="L4089">
        <v>212427</v>
      </c>
      <c r="M4089">
        <v>0</v>
      </c>
      <c r="N4089" t="s">
        <v>682</v>
      </c>
      <c r="O4089" t="s">
        <v>565</v>
      </c>
      <c r="P4089">
        <v>0</v>
      </c>
      <c r="Q4089">
        <v>1940.98</v>
      </c>
      <c r="R4089">
        <v>0</v>
      </c>
      <c r="S4089">
        <v>21141.29</v>
      </c>
      <c r="T4089">
        <v>0</v>
      </c>
      <c r="U4089">
        <v>23082.27</v>
      </c>
      <c r="V4089">
        <v>0</v>
      </c>
      <c r="W4089">
        <v>1940.98</v>
      </c>
      <c r="X4089">
        <v>0</v>
      </c>
      <c r="Y4089">
        <v>21141.29</v>
      </c>
      <c r="Z4089">
        <v>0</v>
      </c>
      <c r="AA4089">
        <v>23082.27</v>
      </c>
    </row>
    <row r="4090" spans="1:27" ht="15" customHeight="1" x14ac:dyDescent="0.25">
      <c r="A4090" s="37" t="str">
        <f t="shared" si="189"/>
        <v>LENI50Ignore</v>
      </c>
      <c r="B4090" s="37" t="str">
        <f>VLOOKUP(L4090,Mapping!D:F,3,0)</f>
        <v>Ignore</v>
      </c>
      <c r="C4090" s="37" t="str">
        <f>VLOOKUP(L4090,Mapping!D:G,4,0)</f>
        <v>Ignore</v>
      </c>
      <c r="D4090" s="38">
        <f t="shared" si="190"/>
        <v>2.7456999999999998E-3</v>
      </c>
      <c r="E4090" s="38">
        <f t="shared" si="191"/>
        <v>2.7456999999999998E-3</v>
      </c>
      <c r="F4090" s="37" t="str">
        <f>VLOOKUP(L4090,Mapping!D:H,5,0)</f>
        <v>AUM</v>
      </c>
      <c r="G4090" t="s">
        <v>562</v>
      </c>
      <c r="H4090" t="s">
        <v>2017</v>
      </c>
      <c r="I4090" t="s">
        <v>2018</v>
      </c>
      <c r="J4090">
        <v>212000</v>
      </c>
      <c r="K4090" t="s">
        <v>595</v>
      </c>
      <c r="L4090">
        <v>213111</v>
      </c>
      <c r="M4090">
        <v>0</v>
      </c>
      <c r="N4090" t="s">
        <v>1320</v>
      </c>
      <c r="O4090" t="s">
        <v>565</v>
      </c>
      <c r="P4090">
        <v>0</v>
      </c>
      <c r="Q4090">
        <v>0</v>
      </c>
      <c r="R4090">
        <v>0</v>
      </c>
      <c r="S4090">
        <v>27457</v>
      </c>
      <c r="T4090">
        <v>0</v>
      </c>
      <c r="U4090">
        <v>27457</v>
      </c>
      <c r="V4090">
        <v>0</v>
      </c>
      <c r="W4090">
        <v>0</v>
      </c>
      <c r="X4090">
        <v>0</v>
      </c>
      <c r="Y4090">
        <v>27457</v>
      </c>
      <c r="Z4090">
        <v>0</v>
      </c>
      <c r="AA4090">
        <v>27457</v>
      </c>
    </row>
    <row r="4091" spans="1:27" ht="15" customHeight="1" x14ac:dyDescent="0.25">
      <c r="A4091" s="37" t="str">
        <f t="shared" si="189"/>
        <v>LENI50Ignore</v>
      </c>
      <c r="B4091" s="37" t="str">
        <f>VLOOKUP(L4091,Mapping!D:F,3,0)</f>
        <v>Ignore</v>
      </c>
      <c r="C4091" s="37" t="str">
        <f>VLOOKUP(L4091,Mapping!D:G,4,0)</f>
        <v>Ignore</v>
      </c>
      <c r="D4091" s="38">
        <f t="shared" si="190"/>
        <v>-1.3887700000000001E-4</v>
      </c>
      <c r="E4091" s="38">
        <f t="shared" si="191"/>
        <v>2.719E-4</v>
      </c>
      <c r="F4091" s="37" t="str">
        <f>VLOOKUP(L4091,Mapping!D:H,5,0)</f>
        <v>AUM</v>
      </c>
      <c r="G4091" t="s">
        <v>562</v>
      </c>
      <c r="H4091" t="s">
        <v>2017</v>
      </c>
      <c r="I4091" t="s">
        <v>2018</v>
      </c>
      <c r="J4091">
        <v>212000</v>
      </c>
      <c r="K4091" t="s">
        <v>595</v>
      </c>
      <c r="L4091">
        <v>213166</v>
      </c>
      <c r="M4091">
        <v>0</v>
      </c>
      <c r="N4091" t="s">
        <v>616</v>
      </c>
      <c r="O4091" t="s">
        <v>565</v>
      </c>
      <c r="P4091">
        <v>0</v>
      </c>
      <c r="Q4091">
        <v>4107.7700000000004</v>
      </c>
      <c r="R4091">
        <v>-1388.77</v>
      </c>
      <c r="S4091">
        <v>0</v>
      </c>
      <c r="T4091">
        <v>0</v>
      </c>
      <c r="U4091">
        <v>2719</v>
      </c>
      <c r="V4091">
        <v>0</v>
      </c>
      <c r="W4091">
        <v>4107.7700000000004</v>
      </c>
      <c r="X4091">
        <v>-1388.77</v>
      </c>
      <c r="Y4091">
        <v>0</v>
      </c>
      <c r="Z4091">
        <v>0</v>
      </c>
      <c r="AA4091">
        <v>2719</v>
      </c>
    </row>
    <row r="4092" spans="1:27" ht="15" customHeight="1" x14ac:dyDescent="0.25">
      <c r="A4092" s="37" t="str">
        <f t="shared" si="189"/>
        <v>LENI50Ignore</v>
      </c>
      <c r="B4092" s="37" t="str">
        <f>VLOOKUP(L4092,Mapping!D:F,3,0)</f>
        <v>Ignore</v>
      </c>
      <c r="C4092" s="37" t="str">
        <f>VLOOKUP(L4092,Mapping!D:G,4,0)</f>
        <v>Ignore</v>
      </c>
      <c r="D4092" s="38">
        <f t="shared" si="190"/>
        <v>1.8289189999999998E-3</v>
      </c>
      <c r="E4092" s="38">
        <f t="shared" si="191"/>
        <v>1.8676979999999999E-3</v>
      </c>
      <c r="F4092" s="37" t="str">
        <f>VLOOKUP(L4092,Mapping!D:H,5,0)</f>
        <v>AUM</v>
      </c>
      <c r="G4092" t="s">
        <v>562</v>
      </c>
      <c r="H4092" t="s">
        <v>2017</v>
      </c>
      <c r="I4092" t="s">
        <v>2018</v>
      </c>
      <c r="J4092">
        <v>212000</v>
      </c>
      <c r="K4092" t="s">
        <v>595</v>
      </c>
      <c r="L4092">
        <v>214100</v>
      </c>
      <c r="M4092">
        <v>0</v>
      </c>
      <c r="N4092" t="s">
        <v>858</v>
      </c>
      <c r="O4092" t="s">
        <v>565</v>
      </c>
      <c r="P4092">
        <v>0</v>
      </c>
      <c r="Q4092">
        <v>387.79</v>
      </c>
      <c r="R4092">
        <v>0</v>
      </c>
      <c r="S4092">
        <v>18289.189999999999</v>
      </c>
      <c r="T4092">
        <v>0</v>
      </c>
      <c r="U4092">
        <v>18676.98</v>
      </c>
      <c r="V4092">
        <v>0</v>
      </c>
      <c r="W4092">
        <v>387.79</v>
      </c>
      <c r="X4092">
        <v>0</v>
      </c>
      <c r="Y4092">
        <v>18289.189999999999</v>
      </c>
      <c r="Z4092">
        <v>0</v>
      </c>
      <c r="AA4092">
        <v>18676.98</v>
      </c>
    </row>
    <row r="4093" spans="1:27" ht="15" customHeight="1" x14ac:dyDescent="0.25">
      <c r="A4093" s="37" t="str">
        <f t="shared" si="189"/>
        <v>LENI50Ignore</v>
      </c>
      <c r="B4093" s="37" t="str">
        <f>VLOOKUP(L4093,Mapping!D:F,3,0)</f>
        <v>Ignore</v>
      </c>
      <c r="C4093" s="37" t="str">
        <f>VLOOKUP(L4093,Mapping!D:G,4,0)</f>
        <v>Ignore</v>
      </c>
      <c r="D4093" s="38">
        <f t="shared" si="190"/>
        <v>-6.4174669999999996E-3</v>
      </c>
      <c r="E4093" s="38">
        <f t="shared" si="191"/>
        <v>1.7979750000000001E-3</v>
      </c>
      <c r="F4093" s="37" t="str">
        <f>VLOOKUP(L4093,Mapping!D:H,5,0)</f>
        <v>AUM</v>
      </c>
      <c r="G4093" t="s">
        <v>562</v>
      </c>
      <c r="H4093" t="s">
        <v>2017</v>
      </c>
      <c r="I4093" t="s">
        <v>2018</v>
      </c>
      <c r="J4093">
        <v>213000</v>
      </c>
      <c r="K4093" t="s">
        <v>617</v>
      </c>
      <c r="L4093">
        <v>213500</v>
      </c>
      <c r="M4093">
        <v>0</v>
      </c>
      <c r="N4093" t="s">
        <v>618</v>
      </c>
      <c r="O4093" t="s">
        <v>565</v>
      </c>
      <c r="P4093">
        <v>0</v>
      </c>
      <c r="Q4093">
        <v>82154.42</v>
      </c>
      <c r="R4093">
        <v>-64174.67</v>
      </c>
      <c r="S4093">
        <v>0</v>
      </c>
      <c r="T4093">
        <v>0</v>
      </c>
      <c r="U4093">
        <v>17979.75</v>
      </c>
      <c r="V4093">
        <v>0</v>
      </c>
      <c r="W4093">
        <v>82154.42</v>
      </c>
      <c r="X4093">
        <v>-64174.67</v>
      </c>
      <c r="Y4093">
        <v>0</v>
      </c>
      <c r="Z4093">
        <v>0</v>
      </c>
      <c r="AA4093">
        <v>17979.75</v>
      </c>
    </row>
    <row r="4094" spans="1:27" ht="15" customHeight="1" x14ac:dyDescent="0.25">
      <c r="A4094" s="37" t="str">
        <f t="shared" si="189"/>
        <v>LENI50Ignore</v>
      </c>
      <c r="B4094" s="37" t="str">
        <f>VLOOKUP(L4094,Mapping!D:F,3,0)</f>
        <v>Ignore</v>
      </c>
      <c r="C4094" s="37" t="str">
        <f>VLOOKUP(L4094,Mapping!D:G,4,0)</f>
        <v>Ignore</v>
      </c>
      <c r="D4094" s="38">
        <f t="shared" si="190"/>
        <v>4.7566449999999994E-3</v>
      </c>
      <c r="E4094" s="38">
        <f t="shared" si="191"/>
        <v>7.4203279999999995E-3</v>
      </c>
      <c r="F4094" s="37" t="str">
        <f>VLOOKUP(L4094,Mapping!D:H,5,0)</f>
        <v>AUM</v>
      </c>
      <c r="G4094" t="s">
        <v>562</v>
      </c>
      <c r="H4094" t="s">
        <v>2017</v>
      </c>
      <c r="I4094" t="s">
        <v>2018</v>
      </c>
      <c r="J4094">
        <v>220000</v>
      </c>
      <c r="K4094" t="s">
        <v>619</v>
      </c>
      <c r="L4094">
        <v>210125</v>
      </c>
      <c r="M4094">
        <v>0</v>
      </c>
      <c r="N4094" t="s">
        <v>1283</v>
      </c>
      <c r="O4094" t="s">
        <v>565</v>
      </c>
      <c r="P4094">
        <v>0</v>
      </c>
      <c r="Q4094">
        <v>26636.83</v>
      </c>
      <c r="R4094">
        <v>0</v>
      </c>
      <c r="S4094">
        <v>47566.45</v>
      </c>
      <c r="T4094">
        <v>0</v>
      </c>
      <c r="U4094">
        <v>74203.28</v>
      </c>
      <c r="V4094">
        <v>0</v>
      </c>
      <c r="W4094">
        <v>26636.83</v>
      </c>
      <c r="X4094">
        <v>0</v>
      </c>
      <c r="Y4094">
        <v>47566.45</v>
      </c>
      <c r="Z4094">
        <v>0</v>
      </c>
      <c r="AA4094">
        <v>74203.28</v>
      </c>
    </row>
    <row r="4095" spans="1:27" ht="15" customHeight="1" x14ac:dyDescent="0.25">
      <c r="A4095" s="37" t="str">
        <f t="shared" si="189"/>
        <v>LENI501.2</v>
      </c>
      <c r="B4095" s="37">
        <f>VLOOKUP(L4095,Mapping!D:F,3,0)</f>
        <v>1.2</v>
      </c>
      <c r="C4095" s="37" t="str">
        <f>VLOOKUP(L4095,Mapping!D:G,4,0)</f>
        <v>Ignore</v>
      </c>
      <c r="D4095" s="38">
        <f t="shared" si="190"/>
        <v>1.6197811949999998</v>
      </c>
      <c r="E4095" s="38">
        <f t="shared" si="191"/>
        <v>18.888459988999998</v>
      </c>
      <c r="F4095" s="37">
        <f>VLOOKUP(L4095,Mapping!D:H,5,0)</f>
        <v>0</v>
      </c>
      <c r="G4095" t="s">
        <v>562</v>
      </c>
      <c r="H4095" t="s">
        <v>2017</v>
      </c>
      <c r="I4095" t="s">
        <v>2018</v>
      </c>
      <c r="J4095">
        <v>301000</v>
      </c>
      <c r="K4095" t="s">
        <v>624</v>
      </c>
      <c r="L4095">
        <v>310000</v>
      </c>
      <c r="M4095">
        <v>0</v>
      </c>
      <c r="N4095" t="s">
        <v>625</v>
      </c>
      <c r="O4095" t="s">
        <v>565</v>
      </c>
      <c r="P4095">
        <v>0</v>
      </c>
      <c r="Q4095">
        <v>172686787.94</v>
      </c>
      <c r="R4095">
        <v>0</v>
      </c>
      <c r="S4095">
        <v>16197811.949999999</v>
      </c>
      <c r="T4095">
        <v>0</v>
      </c>
      <c r="U4095">
        <v>188884599.88999999</v>
      </c>
      <c r="V4095">
        <v>0</v>
      </c>
      <c r="W4095">
        <v>172686787.94</v>
      </c>
      <c r="X4095">
        <v>0</v>
      </c>
      <c r="Y4095">
        <v>16197811.949999999</v>
      </c>
      <c r="Z4095">
        <v>0</v>
      </c>
      <c r="AA4095">
        <v>188884599.88999999</v>
      </c>
    </row>
    <row r="4096" spans="1:27" ht="15" customHeight="1" x14ac:dyDescent="0.25">
      <c r="A4096" s="37" t="str">
        <f t="shared" si="189"/>
        <v>LENI50Ignore</v>
      </c>
      <c r="B4096" s="37" t="str">
        <f>VLOOKUP(L4096,Mapping!D:F,3,0)</f>
        <v>Ignore</v>
      </c>
      <c r="C4096" s="37" t="str">
        <f>VLOOKUP(L4096,Mapping!D:G,4,0)</f>
        <v>Ignore</v>
      </c>
      <c r="D4096" s="38">
        <f t="shared" si="190"/>
        <v>0</v>
      </c>
      <c r="E4096" s="38">
        <f t="shared" si="191"/>
        <v>-7.8662836E-2</v>
      </c>
      <c r="F4096" s="37">
        <f>VLOOKUP(L4096,Mapping!D:H,5,0)</f>
        <v>0</v>
      </c>
      <c r="G4096" t="s">
        <v>562</v>
      </c>
      <c r="H4096" t="s">
        <v>2017</v>
      </c>
      <c r="I4096" t="s">
        <v>2018</v>
      </c>
      <c r="J4096">
        <v>303000</v>
      </c>
      <c r="K4096" t="s">
        <v>626</v>
      </c>
      <c r="L4096">
        <v>303100</v>
      </c>
      <c r="M4096">
        <v>0</v>
      </c>
      <c r="N4096" t="s">
        <v>2264</v>
      </c>
      <c r="O4096" t="s">
        <v>565</v>
      </c>
      <c r="P4096">
        <v>-786628.36</v>
      </c>
      <c r="Q4096">
        <v>0</v>
      </c>
      <c r="R4096">
        <v>0</v>
      </c>
      <c r="S4096">
        <v>0</v>
      </c>
      <c r="T4096">
        <v>-786628.36</v>
      </c>
      <c r="U4096">
        <v>0</v>
      </c>
      <c r="V4096">
        <v>-786628.36</v>
      </c>
      <c r="W4096">
        <v>0</v>
      </c>
      <c r="X4096">
        <v>0</v>
      </c>
      <c r="Y4096">
        <v>0</v>
      </c>
      <c r="Z4096">
        <v>-786628.36</v>
      </c>
      <c r="AA4096">
        <v>0</v>
      </c>
    </row>
    <row r="4097" spans="1:27" ht="15" customHeight="1" x14ac:dyDescent="0.25">
      <c r="A4097" s="37" t="str">
        <f t="shared" si="189"/>
        <v>LENI50Ignore</v>
      </c>
      <c r="B4097" s="37" t="str">
        <f>VLOOKUP(L4097,Mapping!D:F,3,0)</f>
        <v>Ignore</v>
      </c>
      <c r="C4097" s="37" t="str">
        <f>VLOOKUP(L4097,Mapping!D:G,4,0)</f>
        <v>Ignore</v>
      </c>
      <c r="D4097" s="38">
        <f t="shared" si="190"/>
        <v>0</v>
      </c>
      <c r="E4097" s="38">
        <f t="shared" si="191"/>
        <v>24.279007913999997</v>
      </c>
      <c r="F4097" s="37">
        <f>VLOOKUP(L4097,Mapping!D:H,5,0)</f>
        <v>0</v>
      </c>
      <c r="G4097" t="s">
        <v>562</v>
      </c>
      <c r="H4097" t="s">
        <v>2017</v>
      </c>
      <c r="I4097" t="s">
        <v>2018</v>
      </c>
      <c r="J4097">
        <v>303000</v>
      </c>
      <c r="K4097" t="s">
        <v>626</v>
      </c>
      <c r="L4097">
        <v>303166</v>
      </c>
      <c r="M4097">
        <v>0</v>
      </c>
      <c r="N4097" t="s">
        <v>2265</v>
      </c>
      <c r="O4097" t="s">
        <v>565</v>
      </c>
      <c r="P4097">
        <v>0</v>
      </c>
      <c r="Q4097">
        <v>242790079.13999999</v>
      </c>
      <c r="R4097">
        <v>0</v>
      </c>
      <c r="S4097">
        <v>0</v>
      </c>
      <c r="T4097">
        <v>0</v>
      </c>
      <c r="U4097">
        <v>242790079.13999999</v>
      </c>
      <c r="V4097">
        <v>0</v>
      </c>
      <c r="W4097">
        <v>242790079.13999999</v>
      </c>
      <c r="X4097">
        <v>0</v>
      </c>
      <c r="Y4097">
        <v>0</v>
      </c>
      <c r="Z4097">
        <v>0</v>
      </c>
      <c r="AA4097">
        <v>242790079.13999999</v>
      </c>
    </row>
    <row r="4098" spans="1:27" ht="15" customHeight="1" x14ac:dyDescent="0.25">
      <c r="A4098" s="37" t="str">
        <f t="shared" si="189"/>
        <v>LENI50Ignore</v>
      </c>
      <c r="B4098" s="37" t="str">
        <f>VLOOKUP(L4098,Mapping!D:F,3,0)</f>
        <v>Ignore</v>
      </c>
      <c r="C4098" s="37" t="str">
        <f>VLOOKUP(L4098,Mapping!D:G,4,0)</f>
        <v>Ignore</v>
      </c>
      <c r="D4098" s="38">
        <f t="shared" si="190"/>
        <v>1.3090634560000001</v>
      </c>
      <c r="E4098" s="38">
        <f t="shared" si="191"/>
        <v>1.7038537730000001</v>
      </c>
      <c r="F4098" s="37">
        <f>VLOOKUP(L4098,Mapping!D:H,5,0)</f>
        <v>0</v>
      </c>
      <c r="G4098" t="s">
        <v>562</v>
      </c>
      <c r="H4098" t="s">
        <v>2017</v>
      </c>
      <c r="I4098" t="s">
        <v>2018</v>
      </c>
      <c r="J4098">
        <v>303000</v>
      </c>
      <c r="K4098" t="s">
        <v>626</v>
      </c>
      <c r="L4098">
        <v>303201</v>
      </c>
      <c r="M4098">
        <v>0</v>
      </c>
      <c r="N4098" t="s">
        <v>627</v>
      </c>
      <c r="O4098" t="s">
        <v>565</v>
      </c>
      <c r="P4098">
        <v>0</v>
      </c>
      <c r="Q4098">
        <v>3947903.17</v>
      </c>
      <c r="R4098">
        <v>0</v>
      </c>
      <c r="S4098">
        <v>13090634.560000001</v>
      </c>
      <c r="T4098">
        <v>0</v>
      </c>
      <c r="U4098">
        <v>17038537.73</v>
      </c>
      <c r="V4098">
        <v>0</v>
      </c>
      <c r="W4098">
        <v>3947903.17</v>
      </c>
      <c r="X4098">
        <v>0</v>
      </c>
      <c r="Y4098">
        <v>13090634.560000001</v>
      </c>
      <c r="Z4098">
        <v>0</v>
      </c>
      <c r="AA4098">
        <v>17038537.73</v>
      </c>
    </row>
    <row r="4099" spans="1:27" ht="15" customHeight="1" x14ac:dyDescent="0.25">
      <c r="A4099" s="37" t="str">
        <f t="shared" si="189"/>
        <v>LENI50Ignore</v>
      </c>
      <c r="B4099" s="37" t="str">
        <f>VLOOKUP(L4099,Mapping!D:F,3,0)</f>
        <v>Ignore</v>
      </c>
      <c r="C4099" s="37" t="str">
        <f>VLOOKUP(L4099,Mapping!D:G,4,0)</f>
        <v>Ignore</v>
      </c>
      <c r="D4099" s="38">
        <f t="shared" si="190"/>
        <v>-8.2368873999999995E-2</v>
      </c>
      <c r="E4099" s="38">
        <f t="shared" si="191"/>
        <v>8.9266142000000007E-2</v>
      </c>
      <c r="F4099" s="37">
        <f>VLOOKUP(L4099,Mapping!D:H,5,0)</f>
        <v>0</v>
      </c>
      <c r="G4099" t="s">
        <v>562</v>
      </c>
      <c r="H4099" t="s">
        <v>2017</v>
      </c>
      <c r="I4099" t="s">
        <v>2018</v>
      </c>
      <c r="J4099">
        <v>303000</v>
      </c>
      <c r="K4099" t="s">
        <v>626</v>
      </c>
      <c r="L4099">
        <v>303202</v>
      </c>
      <c r="M4099">
        <v>0</v>
      </c>
      <c r="N4099" t="s">
        <v>628</v>
      </c>
      <c r="O4099" t="s">
        <v>565</v>
      </c>
      <c r="P4099">
        <v>0</v>
      </c>
      <c r="Q4099">
        <v>1716350.16</v>
      </c>
      <c r="R4099">
        <v>-823688.74</v>
      </c>
      <c r="S4099">
        <v>0</v>
      </c>
      <c r="T4099">
        <v>0</v>
      </c>
      <c r="U4099">
        <v>892661.42</v>
      </c>
      <c r="V4099">
        <v>0</v>
      </c>
      <c r="W4099">
        <v>1716350.16</v>
      </c>
      <c r="X4099">
        <v>-823688.74</v>
      </c>
      <c r="Y4099">
        <v>0</v>
      </c>
      <c r="Z4099">
        <v>0</v>
      </c>
      <c r="AA4099">
        <v>892661.42</v>
      </c>
    </row>
    <row r="4100" spans="1:27" ht="15" customHeight="1" x14ac:dyDescent="0.25">
      <c r="A4100" s="37" t="str">
        <f t="shared" ref="A4100:A4163" si="192">H4100&amp;B4100</f>
        <v>LENI50Ignore</v>
      </c>
      <c r="B4100" s="37" t="str">
        <f>VLOOKUP(L4100,Mapping!D:F,3,0)</f>
        <v>Ignore</v>
      </c>
      <c r="C4100" s="37" t="str">
        <f>VLOOKUP(L4100,Mapping!D:G,4,0)</f>
        <v>Ignore</v>
      </c>
      <c r="D4100" s="38">
        <f t="shared" ref="D4100:D4163" si="193">(X4100+Y4100)/10000000</f>
        <v>5.7947109509999999</v>
      </c>
      <c r="E4100" s="38">
        <f t="shared" ref="E4100:E4163" si="194">(Z4100+AA4100)/10000000</f>
        <v>11.909382548</v>
      </c>
      <c r="F4100" s="37">
        <f>VLOOKUP(L4100,Mapping!D:H,5,0)</f>
        <v>0</v>
      </c>
      <c r="G4100" t="s">
        <v>562</v>
      </c>
      <c r="H4100" t="s">
        <v>2017</v>
      </c>
      <c r="I4100" t="s">
        <v>2018</v>
      </c>
      <c r="J4100">
        <v>303000</v>
      </c>
      <c r="K4100" t="s">
        <v>626</v>
      </c>
      <c r="L4100">
        <v>303245</v>
      </c>
      <c r="M4100">
        <v>0</v>
      </c>
      <c r="N4100" t="s">
        <v>629</v>
      </c>
      <c r="O4100" t="s">
        <v>565</v>
      </c>
      <c r="P4100">
        <v>0</v>
      </c>
      <c r="Q4100">
        <v>61146715.969999999</v>
      </c>
      <c r="R4100">
        <v>0</v>
      </c>
      <c r="S4100">
        <v>57947109.509999998</v>
      </c>
      <c r="T4100">
        <v>0</v>
      </c>
      <c r="U4100">
        <v>119093825.48</v>
      </c>
      <c r="V4100">
        <v>0</v>
      </c>
      <c r="W4100">
        <v>61146715.969999999</v>
      </c>
      <c r="X4100">
        <v>0</v>
      </c>
      <c r="Y4100">
        <v>57947109.509999998</v>
      </c>
      <c r="Z4100">
        <v>0</v>
      </c>
      <c r="AA4100">
        <v>119093825.48</v>
      </c>
    </row>
    <row r="4101" spans="1:27" ht="15" customHeight="1" x14ac:dyDescent="0.25">
      <c r="A4101" s="37" t="str">
        <f t="shared" si="192"/>
        <v>LENI50Ignore</v>
      </c>
      <c r="B4101" s="37" t="str">
        <f>VLOOKUP(L4101,Mapping!D:F,3,0)</f>
        <v>Ignore</v>
      </c>
      <c r="C4101" s="37" t="str">
        <f>VLOOKUP(L4101,Mapping!D:G,4,0)</f>
        <v>Ignore</v>
      </c>
      <c r="D4101" s="38">
        <f t="shared" si="193"/>
        <v>0.142779618</v>
      </c>
      <c r="E4101" s="38">
        <f t="shared" si="194"/>
        <v>0.38068379199999997</v>
      </c>
      <c r="F4101" s="37">
        <f>VLOOKUP(L4101,Mapping!D:H,5,0)</f>
        <v>0</v>
      </c>
      <c r="G4101" t="s">
        <v>562</v>
      </c>
      <c r="H4101" t="s">
        <v>2017</v>
      </c>
      <c r="I4101" t="s">
        <v>2018</v>
      </c>
      <c r="J4101">
        <v>303000</v>
      </c>
      <c r="K4101" t="s">
        <v>626</v>
      </c>
      <c r="L4101">
        <v>303246</v>
      </c>
      <c r="M4101">
        <v>0</v>
      </c>
      <c r="N4101" t="s">
        <v>630</v>
      </c>
      <c r="O4101" t="s">
        <v>565</v>
      </c>
      <c r="P4101">
        <v>0</v>
      </c>
      <c r="Q4101">
        <v>2379041.7400000002</v>
      </c>
      <c r="R4101">
        <v>0</v>
      </c>
      <c r="S4101">
        <v>1427796.18</v>
      </c>
      <c r="T4101">
        <v>0</v>
      </c>
      <c r="U4101">
        <v>3806837.92</v>
      </c>
      <c r="V4101">
        <v>0</v>
      </c>
      <c r="W4101">
        <v>2379041.7400000002</v>
      </c>
      <c r="X4101">
        <v>0</v>
      </c>
      <c r="Y4101">
        <v>1427796.18</v>
      </c>
      <c r="Z4101">
        <v>0</v>
      </c>
      <c r="AA4101">
        <v>3806837.92</v>
      </c>
    </row>
    <row r="4102" spans="1:27" ht="15" customHeight="1" x14ac:dyDescent="0.25">
      <c r="A4102" s="37" t="str">
        <f t="shared" si="192"/>
        <v>LENI50Ignore</v>
      </c>
      <c r="B4102" s="37" t="str">
        <f>VLOOKUP(L4102,Mapping!D:F,3,0)</f>
        <v>Ignore</v>
      </c>
      <c r="C4102" s="37" t="str">
        <f>VLOOKUP(L4102,Mapping!D:G,4,0)</f>
        <v>Ignore</v>
      </c>
      <c r="D4102" s="38">
        <f t="shared" si="193"/>
        <v>0</v>
      </c>
      <c r="E4102" s="38">
        <f t="shared" si="194"/>
        <v>-3.7906244520000003</v>
      </c>
      <c r="F4102" s="37">
        <f>VLOOKUP(L4102,Mapping!D:H,5,0)</f>
        <v>0</v>
      </c>
      <c r="G4102" t="s">
        <v>562</v>
      </c>
      <c r="H4102" t="s">
        <v>2017</v>
      </c>
      <c r="I4102" t="s">
        <v>2018</v>
      </c>
      <c r="J4102">
        <v>303000</v>
      </c>
      <c r="K4102" t="s">
        <v>626</v>
      </c>
      <c r="L4102">
        <v>303301</v>
      </c>
      <c r="M4102">
        <v>0</v>
      </c>
      <c r="N4102" t="s">
        <v>2266</v>
      </c>
      <c r="O4102" t="s">
        <v>565</v>
      </c>
      <c r="P4102">
        <v>-37906244.520000003</v>
      </c>
      <c r="Q4102">
        <v>0</v>
      </c>
      <c r="R4102">
        <v>0</v>
      </c>
      <c r="S4102">
        <v>0</v>
      </c>
      <c r="T4102">
        <v>-37906244.520000003</v>
      </c>
      <c r="U4102">
        <v>0</v>
      </c>
      <c r="V4102">
        <v>-37906244.520000003</v>
      </c>
      <c r="W4102">
        <v>0</v>
      </c>
      <c r="X4102">
        <v>0</v>
      </c>
      <c r="Y4102">
        <v>0</v>
      </c>
      <c r="Z4102">
        <v>-37906244.520000003</v>
      </c>
      <c r="AA4102">
        <v>0</v>
      </c>
    </row>
    <row r="4103" spans="1:27" ht="15" customHeight="1" x14ac:dyDescent="0.25">
      <c r="A4103" s="37" t="str">
        <f t="shared" si="192"/>
        <v>LENI50Ignore</v>
      </c>
      <c r="B4103" s="37" t="str">
        <f>VLOOKUP(L4103,Mapping!D:F,3,0)</f>
        <v>Ignore</v>
      </c>
      <c r="C4103" s="37" t="str">
        <f>VLOOKUP(L4103,Mapping!D:G,4,0)</f>
        <v>Ignore</v>
      </c>
      <c r="D4103" s="38">
        <f t="shared" si="193"/>
        <v>0</v>
      </c>
      <c r="E4103" s="38">
        <f t="shared" si="194"/>
        <v>-2.127955552</v>
      </c>
      <c r="F4103" s="37">
        <f>VLOOKUP(L4103,Mapping!D:H,5,0)</f>
        <v>0</v>
      </c>
      <c r="G4103" t="s">
        <v>562</v>
      </c>
      <c r="H4103" t="s">
        <v>2017</v>
      </c>
      <c r="I4103" t="s">
        <v>2018</v>
      </c>
      <c r="J4103">
        <v>303000</v>
      </c>
      <c r="K4103" t="s">
        <v>626</v>
      </c>
      <c r="L4103">
        <v>303302</v>
      </c>
      <c r="M4103">
        <v>0</v>
      </c>
      <c r="N4103" t="s">
        <v>950</v>
      </c>
      <c r="O4103" t="s">
        <v>565</v>
      </c>
      <c r="P4103">
        <v>-21279555.52</v>
      </c>
      <c r="Q4103">
        <v>0</v>
      </c>
      <c r="R4103">
        <v>0</v>
      </c>
      <c r="S4103">
        <v>0</v>
      </c>
      <c r="T4103">
        <v>-21279555.52</v>
      </c>
      <c r="U4103">
        <v>0</v>
      </c>
      <c r="V4103">
        <v>-21279555.52</v>
      </c>
      <c r="W4103">
        <v>0</v>
      </c>
      <c r="X4103">
        <v>0</v>
      </c>
      <c r="Y4103">
        <v>0</v>
      </c>
      <c r="Z4103">
        <v>-21279555.52</v>
      </c>
      <c r="AA4103">
        <v>0</v>
      </c>
    </row>
    <row r="4104" spans="1:27" ht="15" customHeight="1" x14ac:dyDescent="0.25">
      <c r="A4104" s="37" t="str">
        <f t="shared" si="192"/>
        <v>LENI50Ignore</v>
      </c>
      <c r="B4104" s="37" t="str">
        <f>VLOOKUP(L4104,Mapping!D:F,3,0)</f>
        <v>Ignore</v>
      </c>
      <c r="C4104" s="37" t="str">
        <f>VLOOKUP(L4104,Mapping!D:G,4,0)</f>
        <v>Ignore</v>
      </c>
      <c r="D4104" s="38">
        <f t="shared" si="193"/>
        <v>0</v>
      </c>
      <c r="E4104" s="38">
        <f t="shared" si="194"/>
        <v>1.4037768390000001</v>
      </c>
      <c r="F4104" s="37">
        <f>VLOOKUP(L4104,Mapping!D:H,5,0)</f>
        <v>0</v>
      </c>
      <c r="G4104" t="s">
        <v>562</v>
      </c>
      <c r="H4104" t="s">
        <v>2017</v>
      </c>
      <c r="I4104" t="s">
        <v>2018</v>
      </c>
      <c r="J4104">
        <v>303000</v>
      </c>
      <c r="K4104" t="s">
        <v>626</v>
      </c>
      <c r="L4104">
        <v>303345</v>
      </c>
      <c r="M4104">
        <v>0</v>
      </c>
      <c r="N4104" t="s">
        <v>2267</v>
      </c>
      <c r="O4104" t="s">
        <v>565</v>
      </c>
      <c r="P4104">
        <v>0</v>
      </c>
      <c r="Q4104">
        <v>14037768.390000001</v>
      </c>
      <c r="R4104">
        <v>0</v>
      </c>
      <c r="S4104">
        <v>0</v>
      </c>
      <c r="T4104">
        <v>0</v>
      </c>
      <c r="U4104">
        <v>14037768.390000001</v>
      </c>
      <c r="V4104">
        <v>0</v>
      </c>
      <c r="W4104">
        <v>14037768.390000001</v>
      </c>
      <c r="X4104">
        <v>0</v>
      </c>
      <c r="Y4104">
        <v>0</v>
      </c>
      <c r="Z4104">
        <v>0</v>
      </c>
      <c r="AA4104">
        <v>14037768.390000001</v>
      </c>
    </row>
    <row r="4105" spans="1:27" ht="15" customHeight="1" x14ac:dyDescent="0.25">
      <c r="A4105" s="37" t="str">
        <f t="shared" si="192"/>
        <v>LENI50Ignore</v>
      </c>
      <c r="B4105" s="37" t="str">
        <f>VLOOKUP(L4105,Mapping!D:F,3,0)</f>
        <v>Ignore</v>
      </c>
      <c r="C4105" s="37" t="str">
        <f>VLOOKUP(L4105,Mapping!D:G,4,0)</f>
        <v>Ignore</v>
      </c>
      <c r="D4105" s="38">
        <f t="shared" si="193"/>
        <v>0</v>
      </c>
      <c r="E4105" s="38">
        <f t="shared" si="194"/>
        <v>3.5540065999999995E-2</v>
      </c>
      <c r="F4105" s="37">
        <f>VLOOKUP(L4105,Mapping!D:H,5,0)</f>
        <v>0</v>
      </c>
      <c r="G4105" t="s">
        <v>562</v>
      </c>
      <c r="H4105" t="s">
        <v>2017</v>
      </c>
      <c r="I4105" t="s">
        <v>2018</v>
      </c>
      <c r="J4105">
        <v>303000</v>
      </c>
      <c r="K4105" t="s">
        <v>626</v>
      </c>
      <c r="L4105">
        <v>303346</v>
      </c>
      <c r="M4105">
        <v>0</v>
      </c>
      <c r="N4105" t="s">
        <v>952</v>
      </c>
      <c r="O4105" t="s">
        <v>565</v>
      </c>
      <c r="P4105">
        <v>0</v>
      </c>
      <c r="Q4105">
        <v>355400.66</v>
      </c>
      <c r="R4105">
        <v>0</v>
      </c>
      <c r="S4105">
        <v>0</v>
      </c>
      <c r="T4105">
        <v>0</v>
      </c>
      <c r="U4105">
        <v>355400.66</v>
      </c>
      <c r="V4105">
        <v>0</v>
      </c>
      <c r="W4105">
        <v>355400.66</v>
      </c>
      <c r="X4105">
        <v>0</v>
      </c>
      <c r="Y4105">
        <v>0</v>
      </c>
      <c r="Z4105">
        <v>0</v>
      </c>
      <c r="AA4105">
        <v>355400.66</v>
      </c>
    </row>
    <row r="4106" spans="1:27" ht="15" customHeight="1" x14ac:dyDescent="0.25">
      <c r="A4106" s="37" t="str">
        <f t="shared" si="192"/>
        <v>LENI50Ignore</v>
      </c>
      <c r="B4106" s="37" t="str">
        <f>VLOOKUP(L4106,Mapping!D:F,3,0)</f>
        <v>Ignore</v>
      </c>
      <c r="C4106" s="37" t="str">
        <f>VLOOKUP(L4106,Mapping!D:G,4,0)</f>
        <v>Ignore</v>
      </c>
      <c r="D4106" s="38">
        <f t="shared" si="193"/>
        <v>0</v>
      </c>
      <c r="E4106" s="38">
        <f t="shared" si="194"/>
        <v>6.4153841500000004</v>
      </c>
      <c r="F4106" s="37">
        <f>VLOOKUP(L4106,Mapping!D:H,5,0)</f>
        <v>0</v>
      </c>
      <c r="G4106" t="s">
        <v>562</v>
      </c>
      <c r="H4106" t="s">
        <v>2017</v>
      </c>
      <c r="I4106" t="s">
        <v>2018</v>
      </c>
      <c r="J4106">
        <v>303000</v>
      </c>
      <c r="K4106" t="s">
        <v>626</v>
      </c>
      <c r="L4106">
        <v>390000</v>
      </c>
      <c r="M4106">
        <v>0</v>
      </c>
      <c r="N4106" t="s">
        <v>631</v>
      </c>
      <c r="O4106" t="s">
        <v>565</v>
      </c>
      <c r="P4106">
        <v>0</v>
      </c>
      <c r="Q4106">
        <v>64153841.5</v>
      </c>
      <c r="R4106">
        <v>0</v>
      </c>
      <c r="S4106">
        <v>0</v>
      </c>
      <c r="T4106">
        <v>0</v>
      </c>
      <c r="U4106">
        <v>64153841.5</v>
      </c>
      <c r="V4106">
        <v>0</v>
      </c>
      <c r="W4106">
        <v>64153841.5</v>
      </c>
      <c r="X4106">
        <v>0</v>
      </c>
      <c r="Y4106">
        <v>0</v>
      </c>
      <c r="Z4106">
        <v>0</v>
      </c>
      <c r="AA4106">
        <v>64153841.5</v>
      </c>
    </row>
    <row r="4107" spans="1:27" ht="15" customHeight="1" x14ac:dyDescent="0.25">
      <c r="A4107" s="37" t="str">
        <f t="shared" si="192"/>
        <v>LENI50Ignore</v>
      </c>
      <c r="B4107" s="37" t="str">
        <f>VLOOKUP(L4107,Mapping!D:F,3,0)</f>
        <v>Ignore</v>
      </c>
      <c r="C4107" s="37" t="str">
        <f>VLOOKUP(L4107,Mapping!D:G,4,0)</f>
        <v>Ignore</v>
      </c>
      <c r="D4107" s="38">
        <f t="shared" si="193"/>
        <v>0</v>
      </c>
      <c r="E4107" s="38">
        <f t="shared" si="194"/>
        <v>1.7082772530000001</v>
      </c>
      <c r="F4107" s="37">
        <f>VLOOKUP(L4107,Mapping!D:H,5,0)</f>
        <v>0</v>
      </c>
      <c r="G4107" t="s">
        <v>562</v>
      </c>
      <c r="H4107" t="s">
        <v>2017</v>
      </c>
      <c r="I4107" t="s">
        <v>2018</v>
      </c>
      <c r="J4107">
        <v>303000</v>
      </c>
      <c r="K4107" t="s">
        <v>626</v>
      </c>
      <c r="L4107">
        <v>390001</v>
      </c>
      <c r="M4107">
        <v>0</v>
      </c>
      <c r="N4107" t="s">
        <v>632</v>
      </c>
      <c r="O4107" t="s">
        <v>565</v>
      </c>
      <c r="P4107">
        <v>0</v>
      </c>
      <c r="Q4107">
        <v>17082772.530000001</v>
      </c>
      <c r="R4107">
        <v>0</v>
      </c>
      <c r="S4107">
        <v>0</v>
      </c>
      <c r="T4107">
        <v>0</v>
      </c>
      <c r="U4107">
        <v>17082772.530000001</v>
      </c>
      <c r="V4107">
        <v>0</v>
      </c>
      <c r="W4107">
        <v>17082772.530000001</v>
      </c>
      <c r="X4107">
        <v>0</v>
      </c>
      <c r="Y4107">
        <v>0</v>
      </c>
      <c r="Z4107">
        <v>0</v>
      </c>
      <c r="AA4107">
        <v>17082772.530000001</v>
      </c>
    </row>
    <row r="4108" spans="1:27" ht="15" customHeight="1" x14ac:dyDescent="0.25">
      <c r="A4108" s="37" t="str">
        <f t="shared" si="192"/>
        <v>LENI50Ignore</v>
      </c>
      <c r="B4108" s="37" t="str">
        <f>VLOOKUP(L4108,Mapping!D:F,3,0)</f>
        <v>Ignore</v>
      </c>
      <c r="C4108" s="37" t="str">
        <f>VLOOKUP(L4108,Mapping!D:G,4,0)</f>
        <v>Ignore</v>
      </c>
      <c r="D4108" s="38">
        <f t="shared" si="193"/>
        <v>0</v>
      </c>
      <c r="E4108" s="38">
        <f t="shared" si="194"/>
        <v>-0.57285650199999993</v>
      </c>
      <c r="F4108" s="37">
        <f>VLOOKUP(L4108,Mapping!D:H,5,0)</f>
        <v>0</v>
      </c>
      <c r="G4108" t="s">
        <v>562</v>
      </c>
      <c r="H4108" t="s">
        <v>2017</v>
      </c>
      <c r="I4108" t="s">
        <v>2018</v>
      </c>
      <c r="J4108">
        <v>303000</v>
      </c>
      <c r="K4108" t="s">
        <v>626</v>
      </c>
      <c r="L4108">
        <v>390002</v>
      </c>
      <c r="M4108">
        <v>0</v>
      </c>
      <c r="N4108" t="s">
        <v>633</v>
      </c>
      <c r="O4108" t="s">
        <v>565</v>
      </c>
      <c r="P4108">
        <v>-5728565.0199999996</v>
      </c>
      <c r="Q4108">
        <v>0</v>
      </c>
      <c r="R4108">
        <v>0</v>
      </c>
      <c r="S4108">
        <v>0</v>
      </c>
      <c r="T4108">
        <v>-5728565.0199999996</v>
      </c>
      <c r="U4108">
        <v>0</v>
      </c>
      <c r="V4108">
        <v>-5728565.0199999996</v>
      </c>
      <c r="W4108">
        <v>0</v>
      </c>
      <c r="X4108">
        <v>0</v>
      </c>
      <c r="Y4108">
        <v>0</v>
      </c>
      <c r="Z4108">
        <v>-5728565.0199999996</v>
      </c>
      <c r="AA4108">
        <v>0</v>
      </c>
    </row>
    <row r="4109" spans="1:27" ht="15" customHeight="1" x14ac:dyDescent="0.25">
      <c r="A4109" s="37" t="str">
        <f t="shared" si="192"/>
        <v>LENI50Ignore</v>
      </c>
      <c r="B4109" s="37" t="str">
        <f>VLOOKUP(L4109,Mapping!D:F,3,0)</f>
        <v>Ignore</v>
      </c>
      <c r="C4109" s="37" t="str">
        <f>VLOOKUP(L4109,Mapping!D:G,4,0)</f>
        <v>Ignore</v>
      </c>
      <c r="D4109" s="38">
        <f t="shared" si="193"/>
        <v>0</v>
      </c>
      <c r="E4109" s="38">
        <f t="shared" si="194"/>
        <v>-0.18452754599999999</v>
      </c>
      <c r="F4109" s="37">
        <f>VLOOKUP(L4109,Mapping!D:H,5,0)</f>
        <v>0</v>
      </c>
      <c r="G4109" t="s">
        <v>562</v>
      </c>
      <c r="H4109" t="s">
        <v>2017</v>
      </c>
      <c r="I4109" t="s">
        <v>2018</v>
      </c>
      <c r="J4109">
        <v>303000</v>
      </c>
      <c r="K4109" t="s">
        <v>626</v>
      </c>
      <c r="L4109">
        <v>390405</v>
      </c>
      <c r="M4109">
        <v>0</v>
      </c>
      <c r="N4109" t="s">
        <v>634</v>
      </c>
      <c r="O4109" t="s">
        <v>565</v>
      </c>
      <c r="P4109">
        <v>-1845275.46</v>
      </c>
      <c r="Q4109">
        <v>0</v>
      </c>
      <c r="R4109">
        <v>0</v>
      </c>
      <c r="S4109">
        <v>0</v>
      </c>
      <c r="T4109">
        <v>-1845275.46</v>
      </c>
      <c r="U4109">
        <v>0</v>
      </c>
      <c r="V4109">
        <v>-1845275.46</v>
      </c>
      <c r="W4109">
        <v>0</v>
      </c>
      <c r="X4109">
        <v>0</v>
      </c>
      <c r="Y4109">
        <v>0</v>
      </c>
      <c r="Z4109">
        <v>-1845275.46</v>
      </c>
      <c r="AA4109">
        <v>0</v>
      </c>
    </row>
    <row r="4110" spans="1:27" ht="15" customHeight="1" x14ac:dyDescent="0.25">
      <c r="A4110" s="37" t="str">
        <f t="shared" si="192"/>
        <v>LENI50Ignore</v>
      </c>
      <c r="B4110" s="37" t="str">
        <f>VLOOKUP(L4110,Mapping!D:F,3,0)</f>
        <v>Ignore</v>
      </c>
      <c r="C4110" s="37" t="str">
        <f>VLOOKUP(L4110,Mapping!D:G,4,0)</f>
        <v>Ignore</v>
      </c>
      <c r="D4110" s="38">
        <f t="shared" si="193"/>
        <v>0</v>
      </c>
      <c r="E4110" s="38">
        <f t="shared" si="194"/>
        <v>5.0237300000000008E-4</v>
      </c>
      <c r="F4110" s="37">
        <f>VLOOKUP(L4110,Mapping!D:H,5,0)</f>
        <v>0</v>
      </c>
      <c r="G4110" t="s">
        <v>562</v>
      </c>
      <c r="H4110" t="s">
        <v>2017</v>
      </c>
      <c r="I4110" t="s">
        <v>2018</v>
      </c>
      <c r="J4110">
        <v>303000</v>
      </c>
      <c r="K4110" t="s">
        <v>626</v>
      </c>
      <c r="L4110">
        <v>390406</v>
      </c>
      <c r="M4110">
        <v>0</v>
      </c>
      <c r="N4110" t="s">
        <v>935</v>
      </c>
      <c r="O4110" t="s">
        <v>565</v>
      </c>
      <c r="P4110">
        <v>0</v>
      </c>
      <c r="Q4110">
        <v>5023.7300000000005</v>
      </c>
      <c r="R4110">
        <v>0</v>
      </c>
      <c r="S4110">
        <v>0</v>
      </c>
      <c r="T4110">
        <v>0</v>
      </c>
      <c r="U4110">
        <v>5023.7300000000005</v>
      </c>
      <c r="V4110">
        <v>0</v>
      </c>
      <c r="W4110">
        <v>5023.7300000000005</v>
      </c>
      <c r="X4110">
        <v>0</v>
      </c>
      <c r="Y4110">
        <v>0</v>
      </c>
      <c r="Z4110">
        <v>0</v>
      </c>
      <c r="AA4110">
        <v>5023.7300000000005</v>
      </c>
    </row>
    <row r="4111" spans="1:27" ht="15" customHeight="1" x14ac:dyDescent="0.25">
      <c r="A4111" s="37" t="str">
        <f t="shared" si="192"/>
        <v>LENI50Ignore</v>
      </c>
      <c r="B4111" s="37" t="str">
        <f>VLOOKUP(L4111,Mapping!D:F,3,0)</f>
        <v>Ignore</v>
      </c>
      <c r="C4111" s="37" t="str">
        <f>VLOOKUP(L4111,Mapping!D:G,4,0)</f>
        <v>Ignore</v>
      </c>
      <c r="D4111" s="38">
        <f t="shared" si="193"/>
        <v>0</v>
      </c>
      <c r="E4111" s="38">
        <f t="shared" si="194"/>
        <v>2.0324495370000002</v>
      </c>
      <c r="F4111" s="37">
        <f>VLOOKUP(L4111,Mapping!D:H,5,0)</f>
        <v>0</v>
      </c>
      <c r="G4111" t="s">
        <v>562</v>
      </c>
      <c r="H4111" t="s">
        <v>2017</v>
      </c>
      <c r="I4111" t="s">
        <v>2018</v>
      </c>
      <c r="J4111">
        <v>303000</v>
      </c>
      <c r="K4111" t="s">
        <v>626</v>
      </c>
      <c r="L4111">
        <v>390445</v>
      </c>
      <c r="M4111">
        <v>0</v>
      </c>
      <c r="N4111" t="s">
        <v>635</v>
      </c>
      <c r="O4111" t="s">
        <v>565</v>
      </c>
      <c r="P4111">
        <v>0</v>
      </c>
      <c r="Q4111">
        <v>20324495.370000001</v>
      </c>
      <c r="R4111">
        <v>0</v>
      </c>
      <c r="S4111">
        <v>0</v>
      </c>
      <c r="T4111">
        <v>0</v>
      </c>
      <c r="U4111">
        <v>20324495.370000001</v>
      </c>
      <c r="V4111">
        <v>0</v>
      </c>
      <c r="W4111">
        <v>20324495.370000001</v>
      </c>
      <c r="X4111">
        <v>0</v>
      </c>
      <c r="Y4111">
        <v>0</v>
      </c>
      <c r="Z4111">
        <v>0</v>
      </c>
      <c r="AA4111">
        <v>20324495.370000001</v>
      </c>
    </row>
    <row r="4112" spans="1:27" ht="15" customHeight="1" x14ac:dyDescent="0.25">
      <c r="A4112" s="37" t="str">
        <f t="shared" si="192"/>
        <v>LENI50Ignore</v>
      </c>
      <c r="B4112" s="37" t="str">
        <f>VLOOKUP(L4112,Mapping!D:F,3,0)</f>
        <v>Ignore</v>
      </c>
      <c r="C4112" s="37" t="str">
        <f>VLOOKUP(L4112,Mapping!D:G,4,0)</f>
        <v>Ignore</v>
      </c>
      <c r="D4112" s="38">
        <f t="shared" si="193"/>
        <v>0</v>
      </c>
      <c r="E4112" s="38">
        <f t="shared" si="194"/>
        <v>0.12949443700000002</v>
      </c>
      <c r="F4112" s="37">
        <f>VLOOKUP(L4112,Mapping!D:H,5,0)</f>
        <v>0</v>
      </c>
      <c r="G4112" t="s">
        <v>562</v>
      </c>
      <c r="H4112" t="s">
        <v>2017</v>
      </c>
      <c r="I4112" t="s">
        <v>2018</v>
      </c>
      <c r="J4112">
        <v>303000</v>
      </c>
      <c r="K4112" t="s">
        <v>626</v>
      </c>
      <c r="L4112">
        <v>390446</v>
      </c>
      <c r="M4112">
        <v>0</v>
      </c>
      <c r="N4112" t="s">
        <v>636</v>
      </c>
      <c r="O4112" t="s">
        <v>565</v>
      </c>
      <c r="P4112">
        <v>0</v>
      </c>
      <c r="Q4112">
        <v>1294944.3700000001</v>
      </c>
      <c r="R4112">
        <v>0</v>
      </c>
      <c r="S4112">
        <v>0</v>
      </c>
      <c r="T4112">
        <v>0</v>
      </c>
      <c r="U4112">
        <v>1294944.3700000001</v>
      </c>
      <c r="V4112">
        <v>0</v>
      </c>
      <c r="W4112">
        <v>1294944.3700000001</v>
      </c>
      <c r="X4112">
        <v>0</v>
      </c>
      <c r="Y4112">
        <v>0</v>
      </c>
      <c r="Z4112">
        <v>0</v>
      </c>
      <c r="AA4112">
        <v>1294944.3700000001</v>
      </c>
    </row>
    <row r="4113" spans="1:27" ht="15" customHeight="1" x14ac:dyDescent="0.25">
      <c r="A4113" s="37" t="str">
        <f t="shared" si="192"/>
        <v>LENI505.3</v>
      </c>
      <c r="B4113" s="37">
        <f>VLOOKUP(L4113,Mapping!D:F,3,0)</f>
        <v>5.3</v>
      </c>
      <c r="C4113" s="37" t="str">
        <f>VLOOKUP(L4113,Mapping!D:G,4,0)</f>
        <v>Ignore</v>
      </c>
      <c r="D4113" s="38">
        <f t="shared" si="193"/>
        <v>5.7115543210000004</v>
      </c>
      <c r="E4113" s="38">
        <f t="shared" si="194"/>
        <v>19.305964527</v>
      </c>
      <c r="F4113" s="37">
        <f>VLOOKUP(L4113,Mapping!D:H,5,0)</f>
        <v>0</v>
      </c>
      <c r="G4113" t="s">
        <v>562</v>
      </c>
      <c r="H4113" t="s">
        <v>2017</v>
      </c>
      <c r="I4113" t="s">
        <v>2018</v>
      </c>
      <c r="J4113">
        <v>410000</v>
      </c>
      <c r="K4113" t="s">
        <v>637</v>
      </c>
      <c r="L4113">
        <v>411100</v>
      </c>
      <c r="M4113">
        <v>0</v>
      </c>
      <c r="N4113" t="s">
        <v>694</v>
      </c>
      <c r="O4113" t="s">
        <v>565</v>
      </c>
      <c r="P4113">
        <v>0</v>
      </c>
      <c r="Q4113">
        <v>135944102.06</v>
      </c>
      <c r="R4113">
        <v>0</v>
      </c>
      <c r="S4113">
        <v>57115543.210000001</v>
      </c>
      <c r="T4113">
        <v>0</v>
      </c>
      <c r="U4113">
        <v>193059645.27000001</v>
      </c>
      <c r="V4113">
        <v>0</v>
      </c>
      <c r="W4113">
        <v>135944102.06</v>
      </c>
      <c r="X4113">
        <v>0</v>
      </c>
      <c r="Y4113">
        <v>57115543.210000001</v>
      </c>
      <c r="Z4113">
        <v>0</v>
      </c>
      <c r="AA4113">
        <v>193059645.27000001</v>
      </c>
    </row>
    <row r="4114" spans="1:27" ht="15" customHeight="1" x14ac:dyDescent="0.25">
      <c r="A4114" s="37" t="str">
        <f t="shared" si="192"/>
        <v>LENI50Ignore</v>
      </c>
      <c r="B4114" s="37" t="str">
        <f>VLOOKUP(L4114,Mapping!D:F,3,0)</f>
        <v>Ignore</v>
      </c>
      <c r="C4114" s="37" t="str">
        <f>VLOOKUP(L4114,Mapping!D:G,4,0)</f>
        <v>Ignore</v>
      </c>
      <c r="D4114" s="38">
        <f t="shared" si="193"/>
        <v>-21.318361615000001</v>
      </c>
      <c r="E4114" s="38">
        <f t="shared" si="194"/>
        <v>13.134266923</v>
      </c>
      <c r="F4114" s="37">
        <f>VLOOKUP(L4114,Mapping!D:H,5,0)</f>
        <v>0</v>
      </c>
      <c r="G4114" t="s">
        <v>562</v>
      </c>
      <c r="H4114" t="s">
        <v>2017</v>
      </c>
      <c r="I4114" t="s">
        <v>2018</v>
      </c>
      <c r="J4114">
        <v>430000</v>
      </c>
      <c r="K4114" t="s">
        <v>643</v>
      </c>
      <c r="L4114">
        <v>431100</v>
      </c>
      <c r="M4114">
        <v>0</v>
      </c>
      <c r="N4114" t="s">
        <v>727</v>
      </c>
      <c r="O4114" t="s">
        <v>565</v>
      </c>
      <c r="P4114">
        <v>0</v>
      </c>
      <c r="Q4114">
        <v>344526285.38</v>
      </c>
      <c r="R4114">
        <v>-213183616.15000001</v>
      </c>
      <c r="S4114">
        <v>0</v>
      </c>
      <c r="T4114">
        <v>0</v>
      </c>
      <c r="U4114">
        <v>131342669.23</v>
      </c>
      <c r="V4114">
        <v>0</v>
      </c>
      <c r="W4114">
        <v>344526285.38</v>
      </c>
      <c r="X4114">
        <v>-213183616.15000001</v>
      </c>
      <c r="Y4114">
        <v>0</v>
      </c>
      <c r="Z4114">
        <v>0</v>
      </c>
      <c r="AA4114">
        <v>131342669.23</v>
      </c>
    </row>
    <row r="4115" spans="1:27" ht="15" customHeight="1" x14ac:dyDescent="0.25">
      <c r="A4115" s="37" t="str">
        <f t="shared" si="192"/>
        <v>LENI505.1</v>
      </c>
      <c r="B4115" s="37">
        <f>VLOOKUP(L4115,Mapping!D:F,3,0)</f>
        <v>5.0999999999999996</v>
      </c>
      <c r="C4115" s="37" t="str">
        <f>VLOOKUP(L4115,Mapping!D:G,4,0)</f>
        <v>Ignore</v>
      </c>
      <c r="D4115" s="38">
        <f t="shared" si="193"/>
        <v>0.41186430000000002</v>
      </c>
      <c r="E4115" s="38">
        <f t="shared" si="194"/>
        <v>1.151629585</v>
      </c>
      <c r="F4115" s="37">
        <f>VLOOKUP(L4115,Mapping!D:H,5,0)</f>
        <v>0</v>
      </c>
      <c r="G4115" t="s">
        <v>562</v>
      </c>
      <c r="H4115" t="s">
        <v>2017</v>
      </c>
      <c r="I4115" t="s">
        <v>2018</v>
      </c>
      <c r="J4115">
        <v>450000</v>
      </c>
      <c r="K4115" t="s">
        <v>647</v>
      </c>
      <c r="L4115">
        <v>451100</v>
      </c>
      <c r="M4115">
        <v>0</v>
      </c>
      <c r="N4115" t="s">
        <v>695</v>
      </c>
      <c r="O4115" t="s">
        <v>565</v>
      </c>
      <c r="P4115">
        <v>0</v>
      </c>
      <c r="Q4115">
        <v>7397652.8499999996</v>
      </c>
      <c r="R4115">
        <v>0</v>
      </c>
      <c r="S4115">
        <v>4118643</v>
      </c>
      <c r="T4115">
        <v>0</v>
      </c>
      <c r="U4115">
        <v>11516295.85</v>
      </c>
      <c r="V4115">
        <v>0</v>
      </c>
      <c r="W4115">
        <v>7397652.8499999996</v>
      </c>
      <c r="X4115">
        <v>0</v>
      </c>
      <c r="Y4115">
        <v>4118643</v>
      </c>
      <c r="Z4115">
        <v>0</v>
      </c>
      <c r="AA4115">
        <v>11516295.85</v>
      </c>
    </row>
    <row r="4116" spans="1:27" ht="15" customHeight="1" x14ac:dyDescent="0.25">
      <c r="A4116" s="37" t="str">
        <f t="shared" si="192"/>
        <v>LENI505.2</v>
      </c>
      <c r="B4116" s="37">
        <f>VLOOKUP(L4116,Mapping!D:F,3,0)</f>
        <v>5.2</v>
      </c>
      <c r="C4116" s="37" t="str">
        <f>VLOOKUP(L4116,Mapping!D:G,4,0)</f>
        <v>Ignore</v>
      </c>
      <c r="D4116" s="38">
        <f t="shared" si="193"/>
        <v>5.8418700000000001E-4</v>
      </c>
      <c r="E4116" s="38">
        <f t="shared" si="194"/>
        <v>1.329249E-3</v>
      </c>
      <c r="F4116" s="37">
        <f>VLOOKUP(L4116,Mapping!D:H,5,0)</f>
        <v>0</v>
      </c>
      <c r="G4116" t="s">
        <v>562</v>
      </c>
      <c r="H4116" t="s">
        <v>2017</v>
      </c>
      <c r="I4116" t="s">
        <v>2018</v>
      </c>
      <c r="J4116">
        <v>450000</v>
      </c>
      <c r="K4116" t="s">
        <v>647</v>
      </c>
      <c r="L4116">
        <v>452111</v>
      </c>
      <c r="M4116">
        <v>0</v>
      </c>
      <c r="N4116" t="s">
        <v>649</v>
      </c>
      <c r="O4116" t="s">
        <v>565</v>
      </c>
      <c r="P4116">
        <v>0</v>
      </c>
      <c r="Q4116">
        <v>7450.62</v>
      </c>
      <c r="R4116">
        <v>0</v>
      </c>
      <c r="S4116">
        <v>5841.87</v>
      </c>
      <c r="T4116">
        <v>0</v>
      </c>
      <c r="U4116">
        <v>13292.49</v>
      </c>
      <c r="V4116">
        <v>0</v>
      </c>
      <c r="W4116">
        <v>7450.62</v>
      </c>
      <c r="X4116">
        <v>0</v>
      </c>
      <c r="Y4116">
        <v>5841.87</v>
      </c>
      <c r="Z4116">
        <v>0</v>
      </c>
      <c r="AA4116">
        <v>13292.49</v>
      </c>
    </row>
    <row r="4117" spans="1:27" ht="15" customHeight="1" x14ac:dyDescent="0.25">
      <c r="A4117" s="37" t="str">
        <f t="shared" si="192"/>
        <v>LENI505.2</v>
      </c>
      <c r="B4117" s="37">
        <f>VLOOKUP(L4117,Mapping!D:F,3,0)</f>
        <v>5.2</v>
      </c>
      <c r="C4117" s="37" t="str">
        <f>VLOOKUP(L4117,Mapping!D:G,4,0)</f>
        <v>Ignore</v>
      </c>
      <c r="D4117" s="38">
        <f t="shared" si="193"/>
        <v>1.8533318E-2</v>
      </c>
      <c r="E4117" s="38">
        <f t="shared" si="194"/>
        <v>3.5443683000000004E-2</v>
      </c>
      <c r="F4117" s="37">
        <f>VLOOKUP(L4117,Mapping!D:H,5,0)</f>
        <v>0</v>
      </c>
      <c r="G4117" t="s">
        <v>562</v>
      </c>
      <c r="H4117" t="s">
        <v>2017</v>
      </c>
      <c r="I4117" t="s">
        <v>2018</v>
      </c>
      <c r="J4117">
        <v>450000</v>
      </c>
      <c r="K4117" t="s">
        <v>647</v>
      </c>
      <c r="L4117">
        <v>452247</v>
      </c>
      <c r="M4117">
        <v>0</v>
      </c>
      <c r="N4117" t="s">
        <v>655</v>
      </c>
      <c r="O4117" t="s">
        <v>565</v>
      </c>
      <c r="P4117">
        <v>0</v>
      </c>
      <c r="Q4117">
        <v>169103.65</v>
      </c>
      <c r="R4117">
        <v>0</v>
      </c>
      <c r="S4117">
        <v>185333.18</v>
      </c>
      <c r="T4117">
        <v>0</v>
      </c>
      <c r="U4117">
        <v>354436.83</v>
      </c>
      <c r="V4117">
        <v>0</v>
      </c>
      <c r="W4117">
        <v>169103.65</v>
      </c>
      <c r="X4117">
        <v>0</v>
      </c>
      <c r="Y4117">
        <v>185333.18</v>
      </c>
      <c r="Z4117">
        <v>0</v>
      </c>
      <c r="AA4117">
        <v>354436.83</v>
      </c>
    </row>
    <row r="4118" spans="1:27" ht="15" customHeight="1" x14ac:dyDescent="0.25">
      <c r="A4118" s="37" t="str">
        <f t="shared" si="192"/>
        <v>LENI505.5</v>
      </c>
      <c r="B4118" s="37">
        <f>VLOOKUP(L4118,Mapping!D:F,3,0)</f>
        <v>5.5</v>
      </c>
      <c r="C4118" s="37" t="str">
        <f>VLOOKUP(L4118,Mapping!D:G,4,0)</f>
        <v>Ignore</v>
      </c>
      <c r="D4118" s="38">
        <f t="shared" si="193"/>
        <v>7.5294999999999995E-4</v>
      </c>
      <c r="E4118" s="38">
        <f t="shared" si="194"/>
        <v>7.5294999999999995E-4</v>
      </c>
      <c r="F4118" s="37">
        <f>VLOOKUP(L4118,Mapping!D:H,5,0)</f>
        <v>0</v>
      </c>
      <c r="G4118" t="s">
        <v>562</v>
      </c>
      <c r="H4118" t="s">
        <v>2017</v>
      </c>
      <c r="I4118" t="s">
        <v>2018</v>
      </c>
      <c r="J4118">
        <v>460000</v>
      </c>
      <c r="K4118" t="s">
        <v>656</v>
      </c>
      <c r="L4118">
        <v>452233</v>
      </c>
      <c r="M4118">
        <v>0</v>
      </c>
      <c r="N4118" t="s">
        <v>657</v>
      </c>
      <c r="O4118" t="s">
        <v>565</v>
      </c>
      <c r="P4118">
        <v>0</v>
      </c>
      <c r="Q4118">
        <v>0</v>
      </c>
      <c r="R4118">
        <v>0</v>
      </c>
      <c r="S4118">
        <v>7529.5</v>
      </c>
      <c r="T4118">
        <v>0</v>
      </c>
      <c r="U4118">
        <v>7529.5</v>
      </c>
      <c r="V4118">
        <v>0</v>
      </c>
      <c r="W4118">
        <v>0</v>
      </c>
      <c r="X4118">
        <v>0</v>
      </c>
      <c r="Y4118">
        <v>7529.5</v>
      </c>
      <c r="Z4118">
        <v>0</v>
      </c>
      <c r="AA4118">
        <v>7529.5</v>
      </c>
    </row>
    <row r="4119" spans="1:27" ht="15" customHeight="1" x14ac:dyDescent="0.25">
      <c r="A4119" s="37" t="str">
        <f t="shared" si="192"/>
        <v>LENI505.5</v>
      </c>
      <c r="B4119" s="37">
        <f>VLOOKUP(L4119,Mapping!D:F,3,0)</f>
        <v>5.5</v>
      </c>
      <c r="C4119" s="37" t="str">
        <f>VLOOKUP(L4119,Mapping!D:G,4,0)</f>
        <v>Ignore</v>
      </c>
      <c r="D4119" s="38">
        <f t="shared" si="193"/>
        <v>6.2256000000000008E-5</v>
      </c>
      <c r="E4119" s="38">
        <f t="shared" si="194"/>
        <v>7.3325999999999996E-5</v>
      </c>
      <c r="F4119" s="37">
        <f>VLOOKUP(L4119,Mapping!D:H,5,0)</f>
        <v>0</v>
      </c>
      <c r="G4119" t="s">
        <v>562</v>
      </c>
      <c r="H4119" t="s">
        <v>2017</v>
      </c>
      <c r="I4119" t="s">
        <v>2018</v>
      </c>
      <c r="J4119">
        <v>460000</v>
      </c>
      <c r="K4119" t="s">
        <v>656</v>
      </c>
      <c r="L4119">
        <v>455103</v>
      </c>
      <c r="M4119">
        <v>0</v>
      </c>
      <c r="N4119" t="s">
        <v>658</v>
      </c>
      <c r="O4119" t="s">
        <v>565</v>
      </c>
      <c r="P4119">
        <v>0</v>
      </c>
      <c r="Q4119">
        <v>110.7</v>
      </c>
      <c r="R4119">
        <v>0</v>
      </c>
      <c r="S4119">
        <v>622.56000000000006</v>
      </c>
      <c r="T4119">
        <v>0</v>
      </c>
      <c r="U4119">
        <v>733.26</v>
      </c>
      <c r="V4119">
        <v>0</v>
      </c>
      <c r="W4119">
        <v>110.7</v>
      </c>
      <c r="X4119">
        <v>0</v>
      </c>
      <c r="Y4119">
        <v>622.56000000000006</v>
      </c>
      <c r="Z4119">
        <v>0</v>
      </c>
      <c r="AA4119">
        <v>733.26</v>
      </c>
    </row>
    <row r="4120" spans="1:27" ht="15" customHeight="1" x14ac:dyDescent="0.25">
      <c r="A4120" s="37" t="str">
        <f t="shared" si="192"/>
        <v>LENI505.5</v>
      </c>
      <c r="B4120" s="37">
        <f>VLOOKUP(L4120,Mapping!D:F,3,0)</f>
        <v>5.5</v>
      </c>
      <c r="C4120" s="37" t="str">
        <f>VLOOKUP(L4120,Mapping!D:G,4,0)</f>
        <v>Ignore</v>
      </c>
      <c r="D4120" s="38">
        <f t="shared" si="193"/>
        <v>1.009593E-3</v>
      </c>
      <c r="E4120" s="38">
        <f t="shared" si="194"/>
        <v>1.0314780000000002E-3</v>
      </c>
      <c r="F4120" s="37">
        <f>VLOOKUP(L4120,Mapping!D:H,5,0)</f>
        <v>0</v>
      </c>
      <c r="G4120" t="s">
        <v>562</v>
      </c>
      <c r="H4120" t="s">
        <v>2017</v>
      </c>
      <c r="I4120" t="s">
        <v>2018</v>
      </c>
      <c r="J4120">
        <v>460000</v>
      </c>
      <c r="K4120" t="s">
        <v>656</v>
      </c>
      <c r="L4120">
        <v>460000</v>
      </c>
      <c r="M4120">
        <v>0</v>
      </c>
      <c r="N4120" t="s">
        <v>706</v>
      </c>
      <c r="O4120" t="s">
        <v>565</v>
      </c>
      <c r="P4120">
        <v>0</v>
      </c>
      <c r="Q4120">
        <v>218.85</v>
      </c>
      <c r="R4120">
        <v>0</v>
      </c>
      <c r="S4120">
        <v>10095.93</v>
      </c>
      <c r="T4120">
        <v>0</v>
      </c>
      <c r="U4120">
        <v>10314.780000000001</v>
      </c>
      <c r="V4120">
        <v>0</v>
      </c>
      <c r="W4120">
        <v>218.85</v>
      </c>
      <c r="X4120">
        <v>0</v>
      </c>
      <c r="Y4120">
        <v>10095.93</v>
      </c>
      <c r="Z4120">
        <v>0</v>
      </c>
      <c r="AA4120">
        <v>10314.780000000001</v>
      </c>
    </row>
    <row r="4121" spans="1:27" ht="15" customHeight="1" x14ac:dyDescent="0.25">
      <c r="A4121" s="37" t="str">
        <f t="shared" si="192"/>
        <v>LENI505.5</v>
      </c>
      <c r="B4121" s="37">
        <f>VLOOKUP(L4121,Mapping!D:F,3,0)</f>
        <v>5.5</v>
      </c>
      <c r="C4121" s="37" t="str">
        <f>VLOOKUP(L4121,Mapping!D:G,4,0)</f>
        <v>Ignore</v>
      </c>
      <c r="D4121" s="38">
        <f t="shared" si="193"/>
        <v>-7.2331300000000006E-4</v>
      </c>
      <c r="E4121" s="38">
        <f t="shared" si="194"/>
        <v>-9.2685599999999999E-4</v>
      </c>
      <c r="F4121" s="37">
        <f>VLOOKUP(L4121,Mapping!D:H,5,0)</f>
        <v>0</v>
      </c>
      <c r="G4121" t="s">
        <v>562</v>
      </c>
      <c r="H4121" t="s">
        <v>2017</v>
      </c>
      <c r="I4121" t="s">
        <v>2018</v>
      </c>
      <c r="J4121">
        <v>460000</v>
      </c>
      <c r="K4121" t="s">
        <v>656</v>
      </c>
      <c r="L4121">
        <v>460100</v>
      </c>
      <c r="M4121">
        <v>0</v>
      </c>
      <c r="N4121" t="s">
        <v>729</v>
      </c>
      <c r="O4121" t="s">
        <v>565</v>
      </c>
      <c r="P4121">
        <v>-2035.43</v>
      </c>
      <c r="Q4121">
        <v>0</v>
      </c>
      <c r="R4121">
        <v>-7233.13</v>
      </c>
      <c r="S4121">
        <v>0</v>
      </c>
      <c r="T4121">
        <v>-9268.56</v>
      </c>
      <c r="U4121">
        <v>0</v>
      </c>
      <c r="V4121">
        <v>-2035.43</v>
      </c>
      <c r="W4121">
        <v>0</v>
      </c>
      <c r="X4121">
        <v>-7233.13</v>
      </c>
      <c r="Y4121">
        <v>0</v>
      </c>
      <c r="Z4121">
        <v>-9268.56</v>
      </c>
      <c r="AA4121">
        <v>0</v>
      </c>
    </row>
    <row r="4122" spans="1:27" ht="15" customHeight="1" x14ac:dyDescent="0.25">
      <c r="A4122" s="37" t="str">
        <f t="shared" si="192"/>
        <v>LENI505.5</v>
      </c>
      <c r="B4122" s="37">
        <f>VLOOKUP(L4122,Mapping!D:F,3,0)</f>
        <v>5.5</v>
      </c>
      <c r="C4122" s="37" t="str">
        <f>VLOOKUP(L4122,Mapping!D:G,4,0)</f>
        <v>Ignore</v>
      </c>
      <c r="D4122" s="38">
        <f t="shared" si="193"/>
        <v>1.44556E-4</v>
      </c>
      <c r="E4122" s="38">
        <f t="shared" si="194"/>
        <v>1.7137299999999999E-3</v>
      </c>
      <c r="F4122" s="37">
        <f>VLOOKUP(L4122,Mapping!D:H,5,0)</f>
        <v>0</v>
      </c>
      <c r="G4122" t="s">
        <v>562</v>
      </c>
      <c r="H4122" t="s">
        <v>2017</v>
      </c>
      <c r="I4122" t="s">
        <v>2018</v>
      </c>
      <c r="J4122">
        <v>460000</v>
      </c>
      <c r="K4122" t="s">
        <v>656</v>
      </c>
      <c r="L4122">
        <v>460101</v>
      </c>
      <c r="M4122">
        <v>0</v>
      </c>
      <c r="N4122" t="s">
        <v>732</v>
      </c>
      <c r="O4122" t="s">
        <v>565</v>
      </c>
      <c r="P4122">
        <v>0</v>
      </c>
      <c r="Q4122">
        <v>15691.74</v>
      </c>
      <c r="R4122">
        <v>0</v>
      </c>
      <c r="S4122">
        <v>1445.56</v>
      </c>
      <c r="T4122">
        <v>0</v>
      </c>
      <c r="U4122">
        <v>17137.3</v>
      </c>
      <c r="V4122">
        <v>0</v>
      </c>
      <c r="W4122">
        <v>15691.74</v>
      </c>
      <c r="X4122">
        <v>0</v>
      </c>
      <c r="Y4122">
        <v>1445.56</v>
      </c>
      <c r="Z4122">
        <v>0</v>
      </c>
      <c r="AA4122">
        <v>17137.3</v>
      </c>
    </row>
    <row r="4123" spans="1:27" ht="15" customHeight="1" x14ac:dyDescent="0.25">
      <c r="A4123" s="37" t="str">
        <f t="shared" si="192"/>
        <v>LENI505.5</v>
      </c>
      <c r="B4123" s="37">
        <f>VLOOKUP(L4123,Mapping!D:F,3,0)</f>
        <v>5.5</v>
      </c>
      <c r="C4123" s="37" t="str">
        <f>VLOOKUP(L4123,Mapping!D:G,4,0)</f>
        <v>Ignore</v>
      </c>
      <c r="D4123" s="38">
        <f t="shared" si="193"/>
        <v>2.9850000000000002E-6</v>
      </c>
      <c r="E4123" s="38">
        <f t="shared" si="194"/>
        <v>1.508E-6</v>
      </c>
      <c r="F4123" s="37">
        <f>VLOOKUP(L4123,Mapping!D:H,5,0)</f>
        <v>0</v>
      </c>
      <c r="G4123" t="s">
        <v>562</v>
      </c>
      <c r="H4123" t="s">
        <v>2017</v>
      </c>
      <c r="I4123" t="s">
        <v>2018</v>
      </c>
      <c r="J4123">
        <v>460000</v>
      </c>
      <c r="K4123" t="s">
        <v>656</v>
      </c>
      <c r="L4123">
        <v>460102</v>
      </c>
      <c r="M4123">
        <v>0</v>
      </c>
      <c r="N4123" t="s">
        <v>733</v>
      </c>
      <c r="O4123" t="s">
        <v>565</v>
      </c>
      <c r="P4123">
        <v>-14.77</v>
      </c>
      <c r="Q4123">
        <v>0</v>
      </c>
      <c r="R4123">
        <v>0</v>
      </c>
      <c r="S4123">
        <v>29.85</v>
      </c>
      <c r="T4123">
        <v>0</v>
      </c>
      <c r="U4123">
        <v>15.08</v>
      </c>
      <c r="V4123">
        <v>-14.77</v>
      </c>
      <c r="W4123">
        <v>0</v>
      </c>
      <c r="X4123">
        <v>0</v>
      </c>
      <c r="Y4123">
        <v>29.85</v>
      </c>
      <c r="Z4123">
        <v>0</v>
      </c>
      <c r="AA4123">
        <v>15.08</v>
      </c>
    </row>
    <row r="4124" spans="1:27" ht="15" customHeight="1" x14ac:dyDescent="0.25">
      <c r="A4124" s="37" t="str">
        <f t="shared" si="192"/>
        <v>LENI505.5</v>
      </c>
      <c r="B4124" s="37">
        <f>VLOOKUP(L4124,Mapping!D:F,3,0)</f>
        <v>5.5</v>
      </c>
      <c r="C4124" s="37" t="str">
        <f>VLOOKUP(L4124,Mapping!D:G,4,0)</f>
        <v>Ignore</v>
      </c>
      <c r="D4124" s="38">
        <f t="shared" si="193"/>
        <v>5.7529499999999997E-4</v>
      </c>
      <c r="E4124" s="38">
        <f t="shared" si="194"/>
        <v>-7.8927100000000003E-4</v>
      </c>
      <c r="F4124" s="37">
        <f>VLOOKUP(L4124,Mapping!D:H,5,0)</f>
        <v>0</v>
      </c>
      <c r="G4124" t="s">
        <v>562</v>
      </c>
      <c r="H4124" t="s">
        <v>2017</v>
      </c>
      <c r="I4124" t="s">
        <v>2018</v>
      </c>
      <c r="J4124">
        <v>460000</v>
      </c>
      <c r="K4124" t="s">
        <v>656</v>
      </c>
      <c r="L4124">
        <v>460143</v>
      </c>
      <c r="M4124">
        <v>0</v>
      </c>
      <c r="N4124" t="s">
        <v>730</v>
      </c>
      <c r="O4124" t="s">
        <v>565</v>
      </c>
      <c r="P4124">
        <v>-13645.66</v>
      </c>
      <c r="Q4124">
        <v>0</v>
      </c>
      <c r="R4124">
        <v>0</v>
      </c>
      <c r="S4124">
        <v>5752.95</v>
      </c>
      <c r="T4124">
        <v>-7892.71</v>
      </c>
      <c r="U4124">
        <v>0</v>
      </c>
      <c r="V4124">
        <v>-13645.66</v>
      </c>
      <c r="W4124">
        <v>0</v>
      </c>
      <c r="X4124">
        <v>0</v>
      </c>
      <c r="Y4124">
        <v>5752.95</v>
      </c>
      <c r="Z4124">
        <v>-7892.71</v>
      </c>
      <c r="AA4124">
        <v>0</v>
      </c>
    </row>
    <row r="4125" spans="1:27" ht="15" customHeight="1" x14ac:dyDescent="0.25">
      <c r="A4125" s="37" t="str">
        <f t="shared" si="192"/>
        <v>LENI505.5</v>
      </c>
      <c r="B4125" s="37">
        <f>VLOOKUP(L4125,Mapping!D:F,3,0)</f>
        <v>5.5</v>
      </c>
      <c r="C4125" s="37" t="str">
        <f>VLOOKUP(L4125,Mapping!D:G,4,0)</f>
        <v>Ignore</v>
      </c>
      <c r="D4125" s="38">
        <f t="shared" si="193"/>
        <v>4.7700000000000005E-7</v>
      </c>
      <c r="E4125" s="38">
        <f t="shared" si="194"/>
        <v>8.8900000000000009E-7</v>
      </c>
      <c r="F4125" s="37">
        <f>VLOOKUP(L4125,Mapping!D:H,5,0)</f>
        <v>0</v>
      </c>
      <c r="G4125" t="s">
        <v>562</v>
      </c>
      <c r="H4125" t="s">
        <v>2017</v>
      </c>
      <c r="I4125" t="s">
        <v>2018</v>
      </c>
      <c r="J4125">
        <v>460000</v>
      </c>
      <c r="K4125" t="s">
        <v>656</v>
      </c>
      <c r="L4125">
        <v>460144</v>
      </c>
      <c r="M4125">
        <v>0</v>
      </c>
      <c r="N4125" t="s">
        <v>734</v>
      </c>
      <c r="O4125" t="s">
        <v>565</v>
      </c>
      <c r="P4125">
        <v>0</v>
      </c>
      <c r="Q4125">
        <v>4.12</v>
      </c>
      <c r="R4125">
        <v>0</v>
      </c>
      <c r="S4125">
        <v>4.7700000000000005</v>
      </c>
      <c r="T4125">
        <v>0</v>
      </c>
      <c r="U4125">
        <v>8.89</v>
      </c>
      <c r="V4125">
        <v>0</v>
      </c>
      <c r="W4125">
        <v>4.12</v>
      </c>
      <c r="X4125">
        <v>0</v>
      </c>
      <c r="Y4125">
        <v>4.7700000000000005</v>
      </c>
      <c r="Z4125">
        <v>0</v>
      </c>
      <c r="AA4125">
        <v>8.89</v>
      </c>
    </row>
    <row r="4126" spans="1:27" ht="15" customHeight="1" x14ac:dyDescent="0.25">
      <c r="A4126" s="37" t="str">
        <f t="shared" si="192"/>
        <v>LENI505.3</v>
      </c>
      <c r="B4126" s="37">
        <f>VLOOKUP(L4126,Mapping!D:F,3,0)</f>
        <v>5.3</v>
      </c>
      <c r="C4126" s="37" t="str">
        <f>VLOOKUP(L4126,Mapping!D:G,4,0)</f>
        <v>Ignore</v>
      </c>
      <c r="D4126" s="38">
        <f t="shared" si="193"/>
        <v>-3.4447322170000003</v>
      </c>
      <c r="E4126" s="38">
        <f t="shared" si="194"/>
        <v>-3.8070949369999996</v>
      </c>
      <c r="F4126" s="37">
        <f>VLOOKUP(L4126,Mapping!D:H,5,0)</f>
        <v>0</v>
      </c>
      <c r="G4126" t="s">
        <v>562</v>
      </c>
      <c r="H4126" t="s">
        <v>2017</v>
      </c>
      <c r="I4126" t="s">
        <v>2018</v>
      </c>
      <c r="J4126">
        <v>510000</v>
      </c>
      <c r="K4126" t="s">
        <v>659</v>
      </c>
      <c r="L4126">
        <v>511100</v>
      </c>
      <c r="M4126">
        <v>0</v>
      </c>
      <c r="N4126" t="s">
        <v>696</v>
      </c>
      <c r="O4126" t="s">
        <v>565</v>
      </c>
      <c r="P4126">
        <v>-3623627.2</v>
      </c>
      <c r="Q4126">
        <v>0</v>
      </c>
      <c r="R4126">
        <v>-34447322.170000002</v>
      </c>
      <c r="S4126">
        <v>0</v>
      </c>
      <c r="T4126">
        <v>-38070949.369999997</v>
      </c>
      <c r="U4126">
        <v>0</v>
      </c>
      <c r="V4126">
        <v>-3623627.2</v>
      </c>
      <c r="W4126">
        <v>0</v>
      </c>
      <c r="X4126">
        <v>-34447322.170000002</v>
      </c>
      <c r="Y4126">
        <v>0</v>
      </c>
      <c r="Z4126">
        <v>-38070949.369999997</v>
      </c>
      <c r="AA4126">
        <v>0</v>
      </c>
    </row>
    <row r="4127" spans="1:27" ht="15" customHeight="1" x14ac:dyDescent="0.25">
      <c r="A4127" s="37" t="str">
        <f t="shared" si="192"/>
        <v>LENI50Ignore</v>
      </c>
      <c r="B4127" s="37" t="str">
        <f>VLOOKUP(L4127,Mapping!D:F,3,0)</f>
        <v>Ignore</v>
      </c>
      <c r="C4127" s="37" t="str">
        <f>VLOOKUP(L4127,Mapping!D:G,4,0)</f>
        <v>Mirror</v>
      </c>
      <c r="D4127" s="38">
        <f t="shared" si="193"/>
        <v>0</v>
      </c>
      <c r="E4127" s="38">
        <f t="shared" si="194"/>
        <v>-8.3791200000000012E-4</v>
      </c>
      <c r="F4127" s="37">
        <f>VLOOKUP(L4127,Mapping!D:H,5,0)</f>
        <v>0</v>
      </c>
      <c r="G4127" t="s">
        <v>562</v>
      </c>
      <c r="H4127" t="s">
        <v>2017</v>
      </c>
      <c r="I4127" t="s">
        <v>2018</v>
      </c>
      <c r="J4127">
        <v>550000</v>
      </c>
      <c r="K4127" t="s">
        <v>666</v>
      </c>
      <c r="L4127">
        <v>553007</v>
      </c>
      <c r="M4127">
        <v>0</v>
      </c>
      <c r="N4127" t="s">
        <v>667</v>
      </c>
      <c r="O4127" t="s">
        <v>565</v>
      </c>
      <c r="P4127">
        <v>-8379.1200000000008</v>
      </c>
      <c r="Q4127">
        <v>0</v>
      </c>
      <c r="R4127">
        <v>0</v>
      </c>
      <c r="S4127">
        <v>0</v>
      </c>
      <c r="T4127">
        <v>-8379.1200000000008</v>
      </c>
      <c r="U4127">
        <v>0</v>
      </c>
      <c r="V4127">
        <v>-8379.1200000000008</v>
      </c>
      <c r="W4127">
        <v>0</v>
      </c>
      <c r="X4127">
        <v>0</v>
      </c>
      <c r="Y4127">
        <v>0</v>
      </c>
      <c r="Z4127">
        <v>-8379.1200000000008</v>
      </c>
      <c r="AA4127">
        <v>0</v>
      </c>
    </row>
    <row r="4128" spans="1:27" ht="15" customHeight="1" x14ac:dyDescent="0.25">
      <c r="A4128" s="37" t="str">
        <f t="shared" si="192"/>
        <v>LENI50Ignore</v>
      </c>
      <c r="B4128" s="37" t="str">
        <f>VLOOKUP(L4128,Mapping!D:F,3,0)</f>
        <v>Ignore</v>
      </c>
      <c r="C4128" s="37" t="str">
        <f>VLOOKUP(L4128,Mapping!D:G,4,0)</f>
        <v>Mirror</v>
      </c>
      <c r="D4128" s="38">
        <f t="shared" si="193"/>
        <v>-2.148896E-3</v>
      </c>
      <c r="E4128" s="38">
        <f t="shared" si="194"/>
        <v>-3.6617160000000002E-3</v>
      </c>
      <c r="F4128" s="37">
        <f>VLOOKUP(L4128,Mapping!D:H,5,0)</f>
        <v>0</v>
      </c>
      <c r="G4128" t="s">
        <v>562</v>
      </c>
      <c r="H4128" t="s">
        <v>2017</v>
      </c>
      <c r="I4128" t="s">
        <v>2018</v>
      </c>
      <c r="J4128">
        <v>550000</v>
      </c>
      <c r="K4128" t="s">
        <v>666</v>
      </c>
      <c r="L4128">
        <v>553020</v>
      </c>
      <c r="M4128">
        <v>0</v>
      </c>
      <c r="N4128" t="s">
        <v>1284</v>
      </c>
      <c r="O4128" t="s">
        <v>565</v>
      </c>
      <c r="P4128">
        <v>-15128.2</v>
      </c>
      <c r="Q4128">
        <v>0</v>
      </c>
      <c r="R4128">
        <v>-21488.959999999999</v>
      </c>
      <c r="S4128">
        <v>0</v>
      </c>
      <c r="T4128">
        <v>-36617.160000000003</v>
      </c>
      <c r="U4128">
        <v>0</v>
      </c>
      <c r="V4128">
        <v>-15128.2</v>
      </c>
      <c r="W4128">
        <v>0</v>
      </c>
      <c r="X4128">
        <v>-21488.959999999999</v>
      </c>
      <c r="Y4128">
        <v>0</v>
      </c>
      <c r="Z4128">
        <v>-36617.160000000003</v>
      </c>
      <c r="AA4128">
        <v>0</v>
      </c>
    </row>
    <row r="4129" spans="1:27" ht="15" customHeight="1" x14ac:dyDescent="0.25">
      <c r="A4129" s="37" t="str">
        <f t="shared" si="192"/>
        <v>LENI50Ignore</v>
      </c>
      <c r="B4129" s="37" t="str">
        <f>VLOOKUP(L4129,Mapping!D:F,3,0)</f>
        <v>Ignore</v>
      </c>
      <c r="C4129" s="37" t="str">
        <f>VLOOKUP(L4129,Mapping!D:G,4,0)</f>
        <v>Mirror</v>
      </c>
      <c r="D4129" s="38">
        <f t="shared" si="193"/>
        <v>-2.3600000000000001E-3</v>
      </c>
      <c r="E4129" s="38">
        <f t="shared" si="194"/>
        <v>-2.3600000000000001E-3</v>
      </c>
      <c r="F4129" s="37">
        <f>VLOOKUP(L4129,Mapping!D:H,5,0)</f>
        <v>0</v>
      </c>
      <c r="G4129" t="s">
        <v>562</v>
      </c>
      <c r="H4129" t="s">
        <v>2017</v>
      </c>
      <c r="I4129" t="s">
        <v>2018</v>
      </c>
      <c r="J4129">
        <v>550000</v>
      </c>
      <c r="K4129" t="s">
        <v>666</v>
      </c>
      <c r="L4129">
        <v>553105</v>
      </c>
      <c r="M4129">
        <v>0</v>
      </c>
      <c r="N4129" t="s">
        <v>668</v>
      </c>
      <c r="O4129" t="s">
        <v>565</v>
      </c>
      <c r="P4129">
        <v>0</v>
      </c>
      <c r="Q4129">
        <v>0</v>
      </c>
      <c r="R4129">
        <v>-23600</v>
      </c>
      <c r="S4129">
        <v>0</v>
      </c>
      <c r="T4129">
        <v>-23600</v>
      </c>
      <c r="U4129">
        <v>0</v>
      </c>
      <c r="V4129">
        <v>0</v>
      </c>
      <c r="W4129">
        <v>0</v>
      </c>
      <c r="X4129">
        <v>-23600</v>
      </c>
      <c r="Y4129">
        <v>0</v>
      </c>
      <c r="Z4129">
        <v>-23600</v>
      </c>
      <c r="AA4129">
        <v>0</v>
      </c>
    </row>
    <row r="4130" spans="1:27" ht="15" customHeight="1" x14ac:dyDescent="0.25">
      <c r="A4130" s="37" t="str">
        <f t="shared" si="192"/>
        <v>LENI50Ignore</v>
      </c>
      <c r="B4130" s="37" t="str">
        <f>VLOOKUP(L4130,Mapping!D:F,3,0)</f>
        <v>Ignore</v>
      </c>
      <c r="C4130" s="37" t="str">
        <f>VLOOKUP(L4130,Mapping!D:G,4,0)</f>
        <v>Mirror</v>
      </c>
      <c r="D4130" s="38">
        <f t="shared" si="193"/>
        <v>-9.0200520000000006E-3</v>
      </c>
      <c r="E4130" s="38">
        <f t="shared" si="194"/>
        <v>-1.1747126E-2</v>
      </c>
      <c r="F4130" s="37">
        <f>VLOOKUP(L4130,Mapping!D:H,5,0)</f>
        <v>0</v>
      </c>
      <c r="G4130" t="s">
        <v>562</v>
      </c>
      <c r="H4130" t="s">
        <v>2017</v>
      </c>
      <c r="I4130" t="s">
        <v>2018</v>
      </c>
      <c r="J4130">
        <v>550000</v>
      </c>
      <c r="K4130" t="s">
        <v>666</v>
      </c>
      <c r="L4130">
        <v>553107</v>
      </c>
      <c r="M4130">
        <v>0</v>
      </c>
      <c r="N4130" t="s">
        <v>669</v>
      </c>
      <c r="O4130" t="s">
        <v>565</v>
      </c>
      <c r="P4130">
        <v>-27270.74</v>
      </c>
      <c r="Q4130">
        <v>0</v>
      </c>
      <c r="R4130">
        <v>-90200.52</v>
      </c>
      <c r="S4130">
        <v>0</v>
      </c>
      <c r="T4130">
        <v>-117471.26</v>
      </c>
      <c r="U4130">
        <v>0</v>
      </c>
      <c r="V4130">
        <v>-27270.74</v>
      </c>
      <c r="W4130">
        <v>0</v>
      </c>
      <c r="X4130">
        <v>-90200.52</v>
      </c>
      <c r="Y4130">
        <v>0</v>
      </c>
      <c r="Z4130">
        <v>-117471.26</v>
      </c>
      <c r="AA4130">
        <v>0</v>
      </c>
    </row>
    <row r="4131" spans="1:27" ht="15" customHeight="1" x14ac:dyDescent="0.25">
      <c r="A4131" s="37" t="str">
        <f t="shared" si="192"/>
        <v>LENI50Ignore</v>
      </c>
      <c r="B4131" s="37" t="str">
        <f>VLOOKUP(L4131,Mapping!D:F,3,0)</f>
        <v>Ignore</v>
      </c>
      <c r="C4131" s="37" t="str">
        <f>VLOOKUP(L4131,Mapping!D:G,4,0)</f>
        <v>Mirror</v>
      </c>
      <c r="D4131" s="38">
        <f t="shared" si="193"/>
        <v>6.4242177999999997E-2</v>
      </c>
      <c r="E4131" s="38">
        <f t="shared" si="194"/>
        <v>0.12316613</v>
      </c>
      <c r="F4131" s="37">
        <f>VLOOKUP(L4131,Mapping!D:H,5,0)</f>
        <v>0</v>
      </c>
      <c r="G4131" t="s">
        <v>562</v>
      </c>
      <c r="H4131" t="s">
        <v>2017</v>
      </c>
      <c r="I4131" t="s">
        <v>2018</v>
      </c>
      <c r="J4131">
        <v>550000</v>
      </c>
      <c r="K4131" t="s">
        <v>666</v>
      </c>
      <c r="L4131">
        <v>553111</v>
      </c>
      <c r="M4131">
        <v>0</v>
      </c>
      <c r="N4131" t="s">
        <v>670</v>
      </c>
      <c r="O4131" t="s">
        <v>565</v>
      </c>
      <c r="P4131">
        <v>0</v>
      </c>
      <c r="Q4131">
        <v>589239.52</v>
      </c>
      <c r="R4131">
        <v>0</v>
      </c>
      <c r="S4131">
        <v>642421.78</v>
      </c>
      <c r="T4131">
        <v>0</v>
      </c>
      <c r="U4131">
        <v>1231661.3</v>
      </c>
      <c r="V4131">
        <v>0</v>
      </c>
      <c r="W4131">
        <v>589239.52</v>
      </c>
      <c r="X4131">
        <v>0</v>
      </c>
      <c r="Y4131">
        <v>642421.78</v>
      </c>
      <c r="Z4131">
        <v>0</v>
      </c>
      <c r="AA4131">
        <v>1231661.3</v>
      </c>
    </row>
    <row r="4132" spans="1:27" ht="15" customHeight="1" x14ac:dyDescent="0.25">
      <c r="A4132" s="37" t="str">
        <f t="shared" si="192"/>
        <v>LENI50Ignore</v>
      </c>
      <c r="B4132" s="37" t="str">
        <f>VLOOKUP(L4132,Mapping!D:F,3,0)</f>
        <v>Ignore</v>
      </c>
      <c r="C4132" s="37" t="str">
        <f>VLOOKUP(L4132,Mapping!D:G,4,0)</f>
        <v>Mirror</v>
      </c>
      <c r="D4132" s="38">
        <f t="shared" si="193"/>
        <v>-6.7309599999999998E-4</v>
      </c>
      <c r="E4132" s="38">
        <f t="shared" si="194"/>
        <v>-2.4622422000000001E-2</v>
      </c>
      <c r="F4132" s="37">
        <f>VLOOKUP(L4132,Mapping!D:H,5,0)</f>
        <v>0</v>
      </c>
      <c r="G4132" t="s">
        <v>562</v>
      </c>
      <c r="H4132" t="s">
        <v>2017</v>
      </c>
      <c r="I4132" t="s">
        <v>2018</v>
      </c>
      <c r="J4132">
        <v>550000</v>
      </c>
      <c r="K4132" t="s">
        <v>666</v>
      </c>
      <c r="L4132">
        <v>553117</v>
      </c>
      <c r="M4132">
        <v>0</v>
      </c>
      <c r="N4132" t="s">
        <v>1285</v>
      </c>
      <c r="O4132" t="s">
        <v>565</v>
      </c>
      <c r="P4132">
        <v>-239493.26</v>
      </c>
      <c r="Q4132">
        <v>0</v>
      </c>
      <c r="R4132">
        <v>-6730.96</v>
      </c>
      <c r="S4132">
        <v>0</v>
      </c>
      <c r="T4132">
        <v>-246224.22</v>
      </c>
      <c r="U4132">
        <v>0</v>
      </c>
      <c r="V4132">
        <v>-239493.26</v>
      </c>
      <c r="W4132">
        <v>0</v>
      </c>
      <c r="X4132">
        <v>-6730.96</v>
      </c>
      <c r="Y4132">
        <v>0</v>
      </c>
      <c r="Z4132">
        <v>-246224.22</v>
      </c>
      <c r="AA4132">
        <v>0</v>
      </c>
    </row>
    <row r="4133" spans="1:27" ht="15" customHeight="1" x14ac:dyDescent="0.25">
      <c r="A4133" s="37" t="str">
        <f t="shared" si="192"/>
        <v>LENI506.1a</v>
      </c>
      <c r="B4133" s="37" t="str">
        <f>VLOOKUP(L4133,Mapping!D:F,3,0)</f>
        <v>6.1a</v>
      </c>
      <c r="C4133" s="37" t="str">
        <f>VLOOKUP(L4133,Mapping!D:G,4,0)</f>
        <v>Accrual</v>
      </c>
      <c r="D4133" s="38">
        <f t="shared" si="193"/>
        <v>-8.1363599999999994E-2</v>
      </c>
      <c r="E4133" s="38">
        <f t="shared" si="194"/>
        <v>-0.14560719999999999</v>
      </c>
      <c r="F4133" s="37">
        <f>VLOOKUP(L4133,Mapping!D:H,5,0)</f>
        <v>0</v>
      </c>
      <c r="G4133" t="s">
        <v>562</v>
      </c>
      <c r="H4133" t="s">
        <v>2017</v>
      </c>
      <c r="I4133" t="s">
        <v>2018</v>
      </c>
      <c r="J4133">
        <v>550000</v>
      </c>
      <c r="K4133" t="s">
        <v>666</v>
      </c>
      <c r="L4133">
        <v>553128</v>
      </c>
      <c r="M4133">
        <v>0</v>
      </c>
      <c r="N4133" t="s">
        <v>831</v>
      </c>
      <c r="O4133" t="s">
        <v>565</v>
      </c>
      <c r="P4133">
        <v>-642436</v>
      </c>
      <c r="Q4133">
        <v>0</v>
      </c>
      <c r="R4133">
        <v>-813636</v>
      </c>
      <c r="S4133">
        <v>0</v>
      </c>
      <c r="T4133">
        <v>-1456072</v>
      </c>
      <c r="U4133">
        <v>0</v>
      </c>
      <c r="V4133">
        <v>-642436</v>
      </c>
      <c r="W4133">
        <v>0</v>
      </c>
      <c r="X4133">
        <v>-813636</v>
      </c>
      <c r="Y4133">
        <v>0</v>
      </c>
      <c r="Z4133">
        <v>-1456072</v>
      </c>
      <c r="AA4133">
        <v>0</v>
      </c>
    </row>
    <row r="4134" spans="1:27" ht="15" customHeight="1" x14ac:dyDescent="0.25">
      <c r="A4134" s="37" t="str">
        <f t="shared" si="192"/>
        <v>LENI506.1a</v>
      </c>
      <c r="B4134" s="37" t="str">
        <f>VLOOKUP(L4134,Mapping!D:F,3,0)</f>
        <v>6.1a</v>
      </c>
      <c r="C4134" s="37" t="str">
        <f>VLOOKUP(L4134,Mapping!D:G,4,0)</f>
        <v>Accrual</v>
      </c>
      <c r="D4134" s="38">
        <f t="shared" si="193"/>
        <v>-1.9372315000000001E-2</v>
      </c>
      <c r="E4134" s="38">
        <f t="shared" si="194"/>
        <v>-3.5092862000000002E-2</v>
      </c>
      <c r="F4134" s="37">
        <f>VLOOKUP(L4134,Mapping!D:H,5,0)</f>
        <v>0</v>
      </c>
      <c r="G4134" t="s">
        <v>562</v>
      </c>
      <c r="H4134" t="s">
        <v>2017</v>
      </c>
      <c r="I4134" t="s">
        <v>2018</v>
      </c>
      <c r="J4134">
        <v>550000</v>
      </c>
      <c r="K4134" t="s">
        <v>666</v>
      </c>
      <c r="L4134">
        <v>553130</v>
      </c>
      <c r="M4134">
        <v>0</v>
      </c>
      <c r="N4134" t="s">
        <v>2254</v>
      </c>
      <c r="O4134" t="s">
        <v>565</v>
      </c>
      <c r="P4134">
        <v>-157205.47</v>
      </c>
      <c r="Q4134">
        <v>0</v>
      </c>
      <c r="R4134">
        <v>-193723.15</v>
      </c>
      <c r="S4134">
        <v>0</v>
      </c>
      <c r="T4134">
        <v>-350928.62</v>
      </c>
      <c r="U4134">
        <v>0</v>
      </c>
      <c r="V4134">
        <v>-157205.47</v>
      </c>
      <c r="W4134">
        <v>0</v>
      </c>
      <c r="X4134">
        <v>-193723.15</v>
      </c>
      <c r="Y4134">
        <v>0</v>
      </c>
      <c r="Z4134">
        <v>-350928.62</v>
      </c>
      <c r="AA4134">
        <v>0</v>
      </c>
    </row>
    <row r="4135" spans="1:27" ht="15" customHeight="1" x14ac:dyDescent="0.25">
      <c r="A4135" s="37" t="str">
        <f t="shared" si="192"/>
        <v>LENI506.3</v>
      </c>
      <c r="B4135" s="37">
        <f>VLOOKUP(L4135,Mapping!D:F,3,0)</f>
        <v>6.3</v>
      </c>
      <c r="C4135" s="37" t="str">
        <f>VLOOKUP(L4135,Mapping!D:G,4,0)</f>
        <v>Mirror</v>
      </c>
      <c r="D4135" s="38">
        <f t="shared" si="193"/>
        <v>-8.9824300000000007E-4</v>
      </c>
      <c r="E4135" s="38">
        <f t="shared" si="194"/>
        <v>-1.556797E-3</v>
      </c>
      <c r="F4135" s="37">
        <f>VLOOKUP(L4135,Mapping!D:H,5,0)</f>
        <v>0</v>
      </c>
      <c r="G4135" t="s">
        <v>562</v>
      </c>
      <c r="H4135" t="s">
        <v>2017</v>
      </c>
      <c r="I4135" t="s">
        <v>2018</v>
      </c>
      <c r="J4135">
        <v>550000</v>
      </c>
      <c r="K4135" t="s">
        <v>666</v>
      </c>
      <c r="L4135">
        <v>553131</v>
      </c>
      <c r="M4135">
        <v>0</v>
      </c>
      <c r="N4135" t="s">
        <v>671</v>
      </c>
      <c r="O4135" t="s">
        <v>565</v>
      </c>
      <c r="P4135">
        <v>-6585.54</v>
      </c>
      <c r="Q4135">
        <v>0</v>
      </c>
      <c r="R4135">
        <v>-8982.43</v>
      </c>
      <c r="S4135">
        <v>0</v>
      </c>
      <c r="T4135">
        <v>-15567.97</v>
      </c>
      <c r="U4135">
        <v>0</v>
      </c>
      <c r="V4135">
        <v>-6585.54</v>
      </c>
      <c r="W4135">
        <v>0</v>
      </c>
      <c r="X4135">
        <v>-8982.43</v>
      </c>
      <c r="Y4135">
        <v>0</v>
      </c>
      <c r="Z4135">
        <v>-15567.97</v>
      </c>
      <c r="AA4135">
        <v>0</v>
      </c>
    </row>
    <row r="4136" spans="1:27" ht="15" customHeight="1" x14ac:dyDescent="0.25">
      <c r="A4136" s="37" t="str">
        <f t="shared" si="192"/>
        <v>LENI50Ignore</v>
      </c>
      <c r="B4136" s="37" t="str">
        <f>VLOOKUP(L4136,Mapping!D:F,3,0)</f>
        <v>Ignore</v>
      </c>
      <c r="C4136" s="37" t="str">
        <f>VLOOKUP(L4136,Mapping!D:G,4,0)</f>
        <v>Mirror</v>
      </c>
      <c r="D4136" s="38">
        <f t="shared" si="193"/>
        <v>-1.9776099999999999E-4</v>
      </c>
      <c r="E4136" s="38">
        <f t="shared" si="194"/>
        <v>-2.2964500000000003E-4</v>
      </c>
      <c r="F4136" s="37">
        <f>VLOOKUP(L4136,Mapping!D:H,5,0)</f>
        <v>0</v>
      </c>
      <c r="G4136" t="s">
        <v>562</v>
      </c>
      <c r="H4136" t="s">
        <v>2017</v>
      </c>
      <c r="I4136" t="s">
        <v>2018</v>
      </c>
      <c r="J4136">
        <v>550000</v>
      </c>
      <c r="K4136" t="s">
        <v>666</v>
      </c>
      <c r="L4136">
        <v>553141</v>
      </c>
      <c r="M4136">
        <v>0</v>
      </c>
      <c r="N4136" t="s">
        <v>672</v>
      </c>
      <c r="O4136" t="s">
        <v>565</v>
      </c>
      <c r="P4136">
        <v>-318.84000000000003</v>
      </c>
      <c r="Q4136">
        <v>0</v>
      </c>
      <c r="R4136">
        <v>-1977.61</v>
      </c>
      <c r="S4136">
        <v>0</v>
      </c>
      <c r="T4136">
        <v>-2296.4500000000003</v>
      </c>
      <c r="U4136">
        <v>0</v>
      </c>
      <c r="V4136">
        <v>-318.84000000000003</v>
      </c>
      <c r="W4136">
        <v>0</v>
      </c>
      <c r="X4136">
        <v>-1977.61</v>
      </c>
      <c r="Y4136">
        <v>0</v>
      </c>
      <c r="Z4136">
        <v>-2296.4500000000003</v>
      </c>
      <c r="AA4136">
        <v>0</v>
      </c>
    </row>
    <row r="4137" spans="1:27" ht="15" customHeight="1" x14ac:dyDescent="0.25">
      <c r="A4137" s="37" t="str">
        <f t="shared" si="192"/>
        <v>LENI50Ignore</v>
      </c>
      <c r="B4137" s="37" t="str">
        <f>VLOOKUP(L4137,Mapping!D:F,3,0)</f>
        <v>Ignore</v>
      </c>
      <c r="C4137" s="37" t="str">
        <f>VLOOKUP(L4137,Mapping!D:G,4,0)</f>
        <v>Mirror</v>
      </c>
      <c r="D4137" s="38">
        <f t="shared" si="193"/>
        <v>-2.2155119999999998E-3</v>
      </c>
      <c r="E4137" s="38">
        <f t="shared" si="194"/>
        <v>-2.9183680000000002E-3</v>
      </c>
      <c r="F4137" s="37">
        <f>VLOOKUP(L4137,Mapping!D:H,5,0)</f>
        <v>0</v>
      </c>
      <c r="G4137" t="s">
        <v>562</v>
      </c>
      <c r="H4137" t="s">
        <v>2017</v>
      </c>
      <c r="I4137" t="s">
        <v>2018</v>
      </c>
      <c r="J4137">
        <v>550000</v>
      </c>
      <c r="K4137" t="s">
        <v>666</v>
      </c>
      <c r="L4137">
        <v>553147</v>
      </c>
      <c r="M4137">
        <v>0</v>
      </c>
      <c r="N4137" t="s">
        <v>951</v>
      </c>
      <c r="O4137" t="s">
        <v>565</v>
      </c>
      <c r="P4137">
        <v>-7028.56</v>
      </c>
      <c r="Q4137">
        <v>0</v>
      </c>
      <c r="R4137">
        <v>-22155.119999999999</v>
      </c>
      <c r="S4137">
        <v>0</v>
      </c>
      <c r="T4137">
        <v>-29183.68</v>
      </c>
      <c r="U4137">
        <v>0</v>
      </c>
      <c r="V4137">
        <v>-7028.56</v>
      </c>
      <c r="W4137">
        <v>0</v>
      </c>
      <c r="X4137">
        <v>-22155.119999999999</v>
      </c>
      <c r="Y4137">
        <v>0</v>
      </c>
      <c r="Z4137">
        <v>-29183.68</v>
      </c>
      <c r="AA4137">
        <v>0</v>
      </c>
    </row>
    <row r="4138" spans="1:27" ht="15" customHeight="1" x14ac:dyDescent="0.25">
      <c r="A4138" s="37" t="str">
        <f t="shared" si="192"/>
        <v>LENI506.1a</v>
      </c>
      <c r="B4138" s="37" t="str">
        <f>VLOOKUP(L4138,Mapping!D:F,3,0)</f>
        <v>6.1a</v>
      </c>
      <c r="C4138" s="37" t="str">
        <f>VLOOKUP(L4138,Mapping!D:G,4,0)</f>
        <v>Accrual</v>
      </c>
      <c r="D4138" s="38">
        <f t="shared" si="193"/>
        <v>-2.2086639999999999E-3</v>
      </c>
      <c r="E4138" s="38">
        <f t="shared" si="194"/>
        <v>-4.4465870000000001E-3</v>
      </c>
      <c r="F4138" s="37">
        <f>VLOOKUP(L4138,Mapping!D:H,5,0)</f>
        <v>0</v>
      </c>
      <c r="G4138" t="s">
        <v>562</v>
      </c>
      <c r="H4138" t="s">
        <v>2017</v>
      </c>
      <c r="I4138" t="s">
        <v>2018</v>
      </c>
      <c r="J4138">
        <v>550000</v>
      </c>
      <c r="K4138" t="s">
        <v>666</v>
      </c>
      <c r="L4138">
        <v>553171</v>
      </c>
      <c r="M4138">
        <v>0</v>
      </c>
      <c r="N4138" t="s">
        <v>673</v>
      </c>
      <c r="O4138" t="s">
        <v>565</v>
      </c>
      <c r="P4138">
        <v>-22379.23</v>
      </c>
      <c r="Q4138">
        <v>0</v>
      </c>
      <c r="R4138">
        <v>-22086.639999999999</v>
      </c>
      <c r="S4138">
        <v>0</v>
      </c>
      <c r="T4138">
        <v>-44465.87</v>
      </c>
      <c r="U4138">
        <v>0</v>
      </c>
      <c r="V4138">
        <v>-22379.23</v>
      </c>
      <c r="W4138">
        <v>0</v>
      </c>
      <c r="X4138">
        <v>-22086.639999999999</v>
      </c>
      <c r="Y4138">
        <v>0</v>
      </c>
      <c r="Z4138">
        <v>-44465.87</v>
      </c>
      <c r="AA4138">
        <v>0</v>
      </c>
    </row>
    <row r="4139" spans="1:27" ht="15" customHeight="1" x14ac:dyDescent="0.25">
      <c r="A4139" s="37" t="str">
        <f t="shared" si="192"/>
        <v>LENI506.1a</v>
      </c>
      <c r="B4139" s="37" t="str">
        <f>VLOOKUP(L4139,Mapping!D:F,3,0)</f>
        <v>6.1a</v>
      </c>
      <c r="C4139" s="37" t="str">
        <f>VLOOKUP(L4139,Mapping!D:G,4,0)</f>
        <v>Accrual</v>
      </c>
      <c r="D4139" s="38">
        <f t="shared" si="193"/>
        <v>-2.4782000000000001E-5</v>
      </c>
      <c r="E4139" s="38">
        <f t="shared" si="194"/>
        <v>-4.9472000000000003E-5</v>
      </c>
      <c r="F4139" s="37">
        <f>VLOOKUP(L4139,Mapping!D:H,5,0)</f>
        <v>0</v>
      </c>
      <c r="G4139" t="s">
        <v>562</v>
      </c>
      <c r="H4139" t="s">
        <v>2017</v>
      </c>
      <c r="I4139" t="s">
        <v>2018</v>
      </c>
      <c r="J4139">
        <v>550000</v>
      </c>
      <c r="K4139" t="s">
        <v>666</v>
      </c>
      <c r="L4139">
        <v>553176</v>
      </c>
      <c r="M4139">
        <v>0</v>
      </c>
      <c r="N4139" t="s">
        <v>674</v>
      </c>
      <c r="O4139" t="s">
        <v>565</v>
      </c>
      <c r="P4139">
        <v>-246.9</v>
      </c>
      <c r="Q4139">
        <v>0</v>
      </c>
      <c r="R4139">
        <v>-247.82</v>
      </c>
      <c r="S4139">
        <v>0</v>
      </c>
      <c r="T4139">
        <v>-494.72</v>
      </c>
      <c r="U4139">
        <v>0</v>
      </c>
      <c r="V4139">
        <v>-246.9</v>
      </c>
      <c r="W4139">
        <v>0</v>
      </c>
      <c r="X4139">
        <v>-247.82</v>
      </c>
      <c r="Y4139">
        <v>0</v>
      </c>
      <c r="Z4139">
        <v>-494.72</v>
      </c>
      <c r="AA4139">
        <v>0</v>
      </c>
    </row>
    <row r="4140" spans="1:27" ht="15" customHeight="1" x14ac:dyDescent="0.25">
      <c r="A4140" s="37" t="str">
        <f t="shared" si="192"/>
        <v>LENI50Ignore</v>
      </c>
      <c r="B4140" s="37" t="str">
        <f>VLOOKUP(L4140,Mapping!D:F,3,0)</f>
        <v>Ignore</v>
      </c>
      <c r="C4140" s="37" t="str">
        <f>VLOOKUP(L4140,Mapping!D:G,4,0)</f>
        <v>Mirror</v>
      </c>
      <c r="D4140" s="38">
        <f t="shared" si="193"/>
        <v>-2.6334663000000001E-2</v>
      </c>
      <c r="E4140" s="38">
        <f t="shared" si="194"/>
        <v>-3.4837670000000001E-2</v>
      </c>
      <c r="F4140" s="37">
        <f>VLOOKUP(L4140,Mapping!D:H,5,0)</f>
        <v>0</v>
      </c>
      <c r="G4140" t="s">
        <v>562</v>
      </c>
      <c r="H4140" t="s">
        <v>2017</v>
      </c>
      <c r="I4140" t="s">
        <v>2018</v>
      </c>
      <c r="J4140">
        <v>550000</v>
      </c>
      <c r="K4140" t="s">
        <v>666</v>
      </c>
      <c r="L4140">
        <v>553180</v>
      </c>
      <c r="M4140">
        <v>0</v>
      </c>
      <c r="N4140" t="s">
        <v>675</v>
      </c>
      <c r="O4140" t="s">
        <v>565</v>
      </c>
      <c r="P4140">
        <v>-85030.07</v>
      </c>
      <c r="Q4140">
        <v>0</v>
      </c>
      <c r="R4140">
        <v>-263346.63</v>
      </c>
      <c r="S4140">
        <v>0</v>
      </c>
      <c r="T4140">
        <v>-348376.7</v>
      </c>
      <c r="U4140">
        <v>0</v>
      </c>
      <c r="V4140">
        <v>-85030.07</v>
      </c>
      <c r="W4140">
        <v>0</v>
      </c>
      <c r="X4140">
        <v>-263346.63</v>
      </c>
      <c r="Y4140">
        <v>0</v>
      </c>
      <c r="Z4140">
        <v>-348376.7</v>
      </c>
      <c r="AA4140">
        <v>0</v>
      </c>
    </row>
    <row r="4141" spans="1:27" ht="15" customHeight="1" x14ac:dyDescent="0.25">
      <c r="A4141" s="37" t="str">
        <f t="shared" si="192"/>
        <v>LENI506.1a</v>
      </c>
      <c r="B4141" s="37" t="str">
        <f>VLOOKUP(L4141,Mapping!D:F,3,0)</f>
        <v>6.1a</v>
      </c>
      <c r="C4141" s="37" t="str">
        <f>VLOOKUP(L4141,Mapping!D:G,4,0)</f>
        <v>Accrual</v>
      </c>
      <c r="D4141" s="38">
        <f t="shared" si="193"/>
        <v>-8.7867149000000005E-2</v>
      </c>
      <c r="E4141" s="38">
        <f t="shared" si="194"/>
        <v>-0.17290735800000001</v>
      </c>
      <c r="F4141" s="37">
        <f>VLOOKUP(L4141,Mapping!D:H,5,0)</f>
        <v>0</v>
      </c>
      <c r="G4141" t="s">
        <v>562</v>
      </c>
      <c r="H4141" t="s">
        <v>2017</v>
      </c>
      <c r="I4141" t="s">
        <v>2018</v>
      </c>
      <c r="J4141">
        <v>550000</v>
      </c>
      <c r="K4141" t="s">
        <v>666</v>
      </c>
      <c r="L4141">
        <v>553190</v>
      </c>
      <c r="M4141">
        <v>0</v>
      </c>
      <c r="N4141" t="s">
        <v>676</v>
      </c>
      <c r="O4141" t="s">
        <v>565</v>
      </c>
      <c r="P4141">
        <v>-850402.09</v>
      </c>
      <c r="Q4141">
        <v>0</v>
      </c>
      <c r="R4141">
        <v>-878671.49</v>
      </c>
      <c r="S4141">
        <v>0</v>
      </c>
      <c r="T4141">
        <v>-1729073.58</v>
      </c>
      <c r="U4141">
        <v>0</v>
      </c>
      <c r="V4141">
        <v>-850402.09</v>
      </c>
      <c r="W4141">
        <v>0</v>
      </c>
      <c r="X4141">
        <v>-878671.49</v>
      </c>
      <c r="Y4141">
        <v>0</v>
      </c>
      <c r="Z4141">
        <v>-1729073.58</v>
      </c>
      <c r="AA4141">
        <v>0</v>
      </c>
    </row>
    <row r="4142" spans="1:27" ht="15" customHeight="1" x14ac:dyDescent="0.25">
      <c r="A4142" s="37" t="str">
        <f t="shared" si="192"/>
        <v>LENI506.1</v>
      </c>
      <c r="B4142" s="37">
        <f>VLOOKUP(L4142,Mapping!D:F,3,0)</f>
        <v>6.1</v>
      </c>
      <c r="C4142" s="37" t="str">
        <f>VLOOKUP(L4142,Mapping!D:G,4,0)</f>
        <v>Accrual</v>
      </c>
      <c r="D4142" s="38">
        <f t="shared" si="193"/>
        <v>-0.17106505499999999</v>
      </c>
      <c r="E4142" s="38">
        <f t="shared" si="194"/>
        <v>-0.35015833099999999</v>
      </c>
      <c r="F4142" s="37">
        <f>VLOOKUP(L4142,Mapping!D:H,5,0)</f>
        <v>0</v>
      </c>
      <c r="G4142" t="s">
        <v>562</v>
      </c>
      <c r="H4142" t="s">
        <v>2017</v>
      </c>
      <c r="I4142" t="s">
        <v>2018</v>
      </c>
      <c r="J4142">
        <v>550000</v>
      </c>
      <c r="K4142" t="s">
        <v>666</v>
      </c>
      <c r="L4142">
        <v>553202</v>
      </c>
      <c r="M4142">
        <v>0</v>
      </c>
      <c r="N4142" t="s">
        <v>678</v>
      </c>
      <c r="O4142" t="s">
        <v>565</v>
      </c>
      <c r="P4142">
        <v>-1790932.76</v>
      </c>
      <c r="Q4142">
        <v>0</v>
      </c>
      <c r="R4142">
        <v>-1710650.55</v>
      </c>
      <c r="S4142">
        <v>0</v>
      </c>
      <c r="T4142">
        <v>-3501583.31</v>
      </c>
      <c r="U4142">
        <v>0</v>
      </c>
      <c r="V4142">
        <v>-1790932.76</v>
      </c>
      <c r="W4142">
        <v>0</v>
      </c>
      <c r="X4142">
        <v>-1710650.55</v>
      </c>
      <c r="Y4142">
        <v>0</v>
      </c>
      <c r="Z4142">
        <v>-3501583.31</v>
      </c>
      <c r="AA4142">
        <v>0</v>
      </c>
    </row>
    <row r="4143" spans="1:27" ht="15" customHeight="1" x14ac:dyDescent="0.25">
      <c r="A4143" s="37" t="str">
        <f t="shared" si="192"/>
        <v>LENI506.1</v>
      </c>
      <c r="B4143" s="37">
        <f>VLOOKUP(L4143,Mapping!D:F,3,0)</f>
        <v>6.1</v>
      </c>
      <c r="C4143" s="37" t="str">
        <f>VLOOKUP(L4143,Mapping!D:G,4,0)</f>
        <v>Accrual</v>
      </c>
      <c r="D4143" s="38">
        <f t="shared" si="193"/>
        <v>0.181804833</v>
      </c>
      <c r="E4143" s="38">
        <f t="shared" si="194"/>
        <v>0.31416412999999999</v>
      </c>
      <c r="F4143" s="37">
        <f>VLOOKUP(L4143,Mapping!D:H,5,0)</f>
        <v>0</v>
      </c>
      <c r="G4143" t="s">
        <v>562</v>
      </c>
      <c r="H4143" t="s">
        <v>2017</v>
      </c>
      <c r="I4143" t="s">
        <v>2018</v>
      </c>
      <c r="J4143">
        <v>550000</v>
      </c>
      <c r="K4143" t="s">
        <v>666</v>
      </c>
      <c r="L4143">
        <v>553208</v>
      </c>
      <c r="M4143">
        <v>0</v>
      </c>
      <c r="N4143" t="s">
        <v>679</v>
      </c>
      <c r="O4143" t="s">
        <v>565</v>
      </c>
      <c r="P4143">
        <v>0</v>
      </c>
      <c r="Q4143">
        <v>1323592.97</v>
      </c>
      <c r="R4143">
        <v>0</v>
      </c>
      <c r="S4143">
        <v>1818048.33</v>
      </c>
      <c r="T4143">
        <v>0</v>
      </c>
      <c r="U4143">
        <v>3141641.3</v>
      </c>
      <c r="V4143">
        <v>0</v>
      </c>
      <c r="W4143">
        <v>1323592.97</v>
      </c>
      <c r="X4143">
        <v>0</v>
      </c>
      <c r="Y4143">
        <v>1818048.33</v>
      </c>
      <c r="Z4143">
        <v>0</v>
      </c>
      <c r="AA4143">
        <v>3141641.3</v>
      </c>
    </row>
    <row r="4144" spans="1:27" ht="15" customHeight="1" x14ac:dyDescent="0.25">
      <c r="A4144" s="37" t="str">
        <f t="shared" si="192"/>
        <v>LENI50Ignore</v>
      </c>
      <c r="B4144" s="37" t="str">
        <f>VLOOKUP(L4144,Mapping!D:F,3,0)</f>
        <v>Ignore</v>
      </c>
      <c r="C4144" s="37" t="str">
        <f>VLOOKUP(L4144,Mapping!D:G,4,0)</f>
        <v>Mirror</v>
      </c>
      <c r="D4144" s="38">
        <f t="shared" si="193"/>
        <v>-1.1800000000000001E-3</v>
      </c>
      <c r="E4144" s="38">
        <f t="shared" si="194"/>
        <v>-1.1800000000000001E-3</v>
      </c>
      <c r="F4144" s="37">
        <f>VLOOKUP(L4144,Mapping!D:H,5,0)</f>
        <v>0</v>
      </c>
      <c r="G4144" t="s">
        <v>562</v>
      </c>
      <c r="H4144" t="s">
        <v>2017</v>
      </c>
      <c r="I4144" t="s">
        <v>2018</v>
      </c>
      <c r="J4144">
        <v>550000</v>
      </c>
      <c r="K4144" t="s">
        <v>666</v>
      </c>
      <c r="L4144">
        <v>553213</v>
      </c>
      <c r="M4144">
        <v>0</v>
      </c>
      <c r="N4144" t="s">
        <v>680</v>
      </c>
      <c r="O4144" t="s">
        <v>565</v>
      </c>
      <c r="P4144">
        <v>0</v>
      </c>
      <c r="Q4144">
        <v>0</v>
      </c>
      <c r="R4144">
        <v>-11800</v>
      </c>
      <c r="S4144">
        <v>0</v>
      </c>
      <c r="T4144">
        <v>-11800</v>
      </c>
      <c r="U4144">
        <v>0</v>
      </c>
      <c r="V4144">
        <v>0</v>
      </c>
      <c r="W4144">
        <v>0</v>
      </c>
      <c r="X4144">
        <v>-11800</v>
      </c>
      <c r="Y4144">
        <v>0</v>
      </c>
      <c r="Z4144">
        <v>-11800</v>
      </c>
      <c r="AA4144">
        <v>0</v>
      </c>
    </row>
    <row r="4145" spans="1:27" ht="15" customHeight="1" x14ac:dyDescent="0.25">
      <c r="A4145" s="37" t="str">
        <f t="shared" si="192"/>
        <v>LENI50Ignore</v>
      </c>
      <c r="B4145" s="37" t="str">
        <f>VLOOKUP(L4145,Mapping!D:F,3,0)</f>
        <v>Ignore</v>
      </c>
      <c r="C4145" s="37" t="str">
        <f>VLOOKUP(L4145,Mapping!D:G,4,0)</f>
        <v>Mirror</v>
      </c>
      <c r="D4145" s="38">
        <f t="shared" si="193"/>
        <v>-9.8347400000000002E-4</v>
      </c>
      <c r="E4145" s="38">
        <f t="shared" si="194"/>
        <v>-1.866632E-3</v>
      </c>
      <c r="F4145" s="37">
        <f>VLOOKUP(L4145,Mapping!D:H,5,0)</f>
        <v>0</v>
      </c>
      <c r="G4145" t="s">
        <v>562</v>
      </c>
      <c r="H4145" t="s">
        <v>2017</v>
      </c>
      <c r="I4145" t="s">
        <v>2018</v>
      </c>
      <c r="J4145">
        <v>550000</v>
      </c>
      <c r="K4145" t="s">
        <v>666</v>
      </c>
      <c r="L4145">
        <v>553219</v>
      </c>
      <c r="M4145">
        <v>0</v>
      </c>
      <c r="N4145" t="s">
        <v>865</v>
      </c>
      <c r="O4145" t="s">
        <v>565</v>
      </c>
      <c r="P4145">
        <v>-8831.58</v>
      </c>
      <c r="Q4145">
        <v>0</v>
      </c>
      <c r="R4145">
        <v>-9834.74</v>
      </c>
      <c r="S4145">
        <v>0</v>
      </c>
      <c r="T4145">
        <v>-18666.32</v>
      </c>
      <c r="U4145">
        <v>0</v>
      </c>
      <c r="V4145">
        <v>-8831.58</v>
      </c>
      <c r="W4145">
        <v>0</v>
      </c>
      <c r="X4145">
        <v>-9834.74</v>
      </c>
      <c r="Y4145">
        <v>0</v>
      </c>
      <c r="Z4145">
        <v>-18666.32</v>
      </c>
      <c r="AA4145">
        <v>0</v>
      </c>
    </row>
    <row r="4146" spans="1:27" ht="15" customHeight="1" x14ac:dyDescent="0.25">
      <c r="A4146" s="37" t="str">
        <f t="shared" si="192"/>
        <v>LENI50Ignore</v>
      </c>
      <c r="B4146" s="37" t="str">
        <f>VLOOKUP(L4146,Mapping!D:F,3,0)</f>
        <v>Ignore</v>
      </c>
      <c r="C4146" s="37" t="str">
        <f>VLOOKUP(L4146,Mapping!D:G,4,0)</f>
        <v>Mirror</v>
      </c>
      <c r="D4146" s="38">
        <f t="shared" si="193"/>
        <v>-1.1158639E-2</v>
      </c>
      <c r="E4146" s="38">
        <f t="shared" si="194"/>
        <v>-2.7020907E-2</v>
      </c>
      <c r="F4146" s="37">
        <f>VLOOKUP(L4146,Mapping!D:H,5,0)</f>
        <v>0</v>
      </c>
      <c r="G4146" t="s">
        <v>562</v>
      </c>
      <c r="H4146" t="s">
        <v>2017</v>
      </c>
      <c r="I4146" t="s">
        <v>2018</v>
      </c>
      <c r="J4146">
        <v>550000</v>
      </c>
      <c r="K4146" t="s">
        <v>666</v>
      </c>
      <c r="L4146">
        <v>553983</v>
      </c>
      <c r="M4146">
        <v>0</v>
      </c>
      <c r="N4146" t="s">
        <v>933</v>
      </c>
      <c r="O4146" t="s">
        <v>565</v>
      </c>
      <c r="P4146">
        <v>-158622.68</v>
      </c>
      <c r="Q4146">
        <v>0</v>
      </c>
      <c r="R4146">
        <v>-111586.39</v>
      </c>
      <c r="S4146">
        <v>0</v>
      </c>
      <c r="T4146">
        <v>-270209.07</v>
      </c>
      <c r="U4146">
        <v>0</v>
      </c>
      <c r="V4146">
        <v>-158622.68</v>
      </c>
      <c r="W4146">
        <v>0</v>
      </c>
      <c r="X4146">
        <v>-111586.39</v>
      </c>
      <c r="Y4146">
        <v>0</v>
      </c>
      <c r="Z4146">
        <v>-270209.07</v>
      </c>
      <c r="AA4146">
        <v>0</v>
      </c>
    </row>
    <row r="4147" spans="1:27" ht="15" customHeight="1" x14ac:dyDescent="0.25">
      <c r="A4147" s="37" t="str">
        <f t="shared" si="192"/>
        <v>LENI506.1a</v>
      </c>
      <c r="B4147" s="37" t="str">
        <f>VLOOKUP(L4147,Mapping!D:F,3,0)</f>
        <v>6.1a</v>
      </c>
      <c r="C4147" s="37" t="str">
        <f>VLOOKUP(L4147,Mapping!D:G,4,0)</f>
        <v>Accrual</v>
      </c>
      <c r="D4147" s="38">
        <f t="shared" si="193"/>
        <v>-2.2086639999999999E-3</v>
      </c>
      <c r="E4147" s="38">
        <f t="shared" si="194"/>
        <v>-4.4465870000000001E-3</v>
      </c>
      <c r="F4147" s="37">
        <f>VLOOKUP(L4147,Mapping!D:H,5,0)</f>
        <v>0</v>
      </c>
      <c r="G4147" t="s">
        <v>562</v>
      </c>
      <c r="H4147" t="s">
        <v>2017</v>
      </c>
      <c r="I4147" t="s">
        <v>2018</v>
      </c>
      <c r="J4147">
        <v>550000</v>
      </c>
      <c r="K4147" t="s">
        <v>666</v>
      </c>
      <c r="L4147">
        <v>554526</v>
      </c>
      <c r="M4147">
        <v>0</v>
      </c>
      <c r="N4147" t="s">
        <v>681</v>
      </c>
      <c r="O4147" t="s">
        <v>565</v>
      </c>
      <c r="P4147">
        <v>-22379.23</v>
      </c>
      <c r="Q4147">
        <v>0</v>
      </c>
      <c r="R4147">
        <v>-22086.639999999999</v>
      </c>
      <c r="S4147">
        <v>0</v>
      </c>
      <c r="T4147">
        <v>-44465.87</v>
      </c>
      <c r="U4147">
        <v>0</v>
      </c>
      <c r="V4147">
        <v>-22379.23</v>
      </c>
      <c r="W4147">
        <v>0</v>
      </c>
      <c r="X4147">
        <v>-22086.639999999999</v>
      </c>
      <c r="Y4147">
        <v>0</v>
      </c>
      <c r="Z4147">
        <v>-44465.87</v>
      </c>
      <c r="AA4147">
        <v>0</v>
      </c>
    </row>
    <row r="4148" spans="1:27" ht="15" customHeight="1" x14ac:dyDescent="0.25">
      <c r="A4148" s="37" t="str">
        <f t="shared" si="192"/>
        <v>LENI50Ignore</v>
      </c>
      <c r="B4148" s="37" t="str">
        <f>VLOOKUP(L4148,Mapping!D:F,3,0)</f>
        <v>Ignore</v>
      </c>
      <c r="C4148" s="37" t="str">
        <f>VLOOKUP(L4148,Mapping!D:G,4,0)</f>
        <v>Mirror</v>
      </c>
      <c r="D4148" s="38">
        <f t="shared" si="193"/>
        <v>-3.4305300000000002E-3</v>
      </c>
      <c r="E4148" s="38">
        <f t="shared" si="194"/>
        <v>-3.643486E-3</v>
      </c>
      <c r="F4148" s="37">
        <f>VLOOKUP(L4148,Mapping!D:H,5,0)</f>
        <v>0</v>
      </c>
      <c r="G4148" t="s">
        <v>562</v>
      </c>
      <c r="H4148" t="s">
        <v>2017</v>
      </c>
      <c r="I4148" t="s">
        <v>2018</v>
      </c>
      <c r="J4148">
        <v>550000</v>
      </c>
      <c r="K4148" t="s">
        <v>666</v>
      </c>
      <c r="L4148">
        <v>554527</v>
      </c>
      <c r="M4148">
        <v>0</v>
      </c>
      <c r="N4148" t="s">
        <v>682</v>
      </c>
      <c r="O4148" t="s">
        <v>565</v>
      </c>
      <c r="P4148">
        <v>-2129.56</v>
      </c>
      <c r="Q4148">
        <v>0</v>
      </c>
      <c r="R4148">
        <v>-34305.300000000003</v>
      </c>
      <c r="S4148">
        <v>0</v>
      </c>
      <c r="T4148">
        <v>-36434.86</v>
      </c>
      <c r="U4148">
        <v>0</v>
      </c>
      <c r="V4148">
        <v>-2129.56</v>
      </c>
      <c r="W4148">
        <v>0</v>
      </c>
      <c r="X4148">
        <v>-34305.300000000003</v>
      </c>
      <c r="Y4148">
        <v>0</v>
      </c>
      <c r="Z4148">
        <v>-36434.86</v>
      </c>
      <c r="AA4148">
        <v>0</v>
      </c>
    </row>
    <row r="4149" spans="1:27" ht="15" customHeight="1" x14ac:dyDescent="0.25">
      <c r="A4149" s="37" t="str">
        <f t="shared" si="192"/>
        <v>LENI50Ignore</v>
      </c>
      <c r="B4149" s="37" t="str">
        <f>VLOOKUP(L4149,Mapping!D:F,3,0)</f>
        <v>Ignore</v>
      </c>
      <c r="C4149" s="37" t="str">
        <f>VLOOKUP(L4149,Mapping!D:G,4,0)</f>
        <v>Mirror</v>
      </c>
      <c r="D4149" s="38">
        <f t="shared" si="193"/>
        <v>-1.326235E-3</v>
      </c>
      <c r="E4149" s="38">
        <f t="shared" si="194"/>
        <v>-3.9822030000000001E-3</v>
      </c>
      <c r="F4149" s="37">
        <f>VLOOKUP(L4149,Mapping!D:H,5,0)</f>
        <v>0</v>
      </c>
      <c r="G4149" t="s">
        <v>562</v>
      </c>
      <c r="H4149" t="s">
        <v>2017</v>
      </c>
      <c r="I4149" t="s">
        <v>2018</v>
      </c>
      <c r="J4149">
        <v>550000</v>
      </c>
      <c r="K4149" t="s">
        <v>666</v>
      </c>
      <c r="L4149">
        <v>555104</v>
      </c>
      <c r="M4149">
        <v>0</v>
      </c>
      <c r="N4149" t="s">
        <v>683</v>
      </c>
      <c r="O4149" t="s">
        <v>565</v>
      </c>
      <c r="P4149">
        <v>-26559.68</v>
      </c>
      <c r="Q4149">
        <v>0</v>
      </c>
      <c r="R4149">
        <v>-13262.35</v>
      </c>
      <c r="S4149">
        <v>0</v>
      </c>
      <c r="T4149">
        <v>-39822.03</v>
      </c>
      <c r="U4149">
        <v>0</v>
      </c>
      <c r="V4149">
        <v>-26559.68</v>
      </c>
      <c r="W4149">
        <v>0</v>
      </c>
      <c r="X4149">
        <v>-13262.35</v>
      </c>
      <c r="Y4149">
        <v>0</v>
      </c>
      <c r="Z4149">
        <v>-39822.03</v>
      </c>
      <c r="AA4149">
        <v>0</v>
      </c>
    </row>
    <row r="4150" spans="1:27" ht="15" customHeight="1" x14ac:dyDescent="0.25">
      <c r="A4150" s="37" t="str">
        <f t="shared" si="192"/>
        <v>LENI506.1</v>
      </c>
      <c r="B4150" s="37">
        <f>VLOOKUP(L4150,Mapping!D:F,3,0)</f>
        <v>6.1</v>
      </c>
      <c r="C4150" s="37" t="str">
        <f>VLOOKUP(L4150,Mapping!D:G,4,0)</f>
        <v>Accrual</v>
      </c>
      <c r="D4150" s="38">
        <f t="shared" si="193"/>
        <v>-0.17720651499999998</v>
      </c>
      <c r="E4150" s="38">
        <f t="shared" si="194"/>
        <v>-0.309565812</v>
      </c>
      <c r="F4150" s="37">
        <f>VLOOKUP(L4150,Mapping!D:H,5,0)</f>
        <v>0</v>
      </c>
      <c r="G4150" t="s">
        <v>562</v>
      </c>
      <c r="H4150" t="s">
        <v>2017</v>
      </c>
      <c r="I4150" t="s">
        <v>2018</v>
      </c>
      <c r="J4150">
        <v>550000</v>
      </c>
      <c r="K4150" t="s">
        <v>666</v>
      </c>
      <c r="L4150">
        <v>555157</v>
      </c>
      <c r="M4150">
        <v>0</v>
      </c>
      <c r="N4150" t="s">
        <v>684</v>
      </c>
      <c r="O4150" t="s">
        <v>565</v>
      </c>
      <c r="P4150">
        <v>-1323592.97</v>
      </c>
      <c r="Q4150">
        <v>0</v>
      </c>
      <c r="R4150">
        <v>-1772065.15</v>
      </c>
      <c r="S4150">
        <v>0</v>
      </c>
      <c r="T4150">
        <v>-3095658.12</v>
      </c>
      <c r="U4150">
        <v>0</v>
      </c>
      <c r="V4150">
        <v>-1323592.97</v>
      </c>
      <c r="W4150">
        <v>0</v>
      </c>
      <c r="X4150">
        <v>-1772065.15</v>
      </c>
      <c r="Y4150">
        <v>0</v>
      </c>
      <c r="Z4150">
        <v>-3095658.12</v>
      </c>
      <c r="AA4150">
        <v>0</v>
      </c>
    </row>
    <row r="4151" spans="1:27" ht="15" customHeight="1" x14ac:dyDescent="0.25">
      <c r="A4151" s="37" t="str">
        <f t="shared" si="192"/>
        <v>LENI506.1</v>
      </c>
      <c r="B4151" s="37">
        <f>VLOOKUP(L4151,Mapping!D:F,3,0)</f>
        <v>6.1</v>
      </c>
      <c r="C4151" s="37" t="str">
        <f>VLOOKUP(L4151,Mapping!D:G,4,0)</f>
        <v>Accrual</v>
      </c>
      <c r="D4151" s="38">
        <f t="shared" si="193"/>
        <v>-4.5983179999999997E-3</v>
      </c>
      <c r="E4151" s="38">
        <f t="shared" si="194"/>
        <v>-4.5983179999999997E-3</v>
      </c>
      <c r="F4151" s="37">
        <f>VLOOKUP(L4151,Mapping!D:H,5,0)</f>
        <v>0</v>
      </c>
      <c r="G4151" t="s">
        <v>562</v>
      </c>
      <c r="H4151" t="s">
        <v>2017</v>
      </c>
      <c r="I4151" t="s">
        <v>2018</v>
      </c>
      <c r="J4151">
        <v>550000</v>
      </c>
      <c r="K4151" t="s">
        <v>666</v>
      </c>
      <c r="L4151">
        <v>555159</v>
      </c>
      <c r="M4151">
        <v>0</v>
      </c>
      <c r="N4151" t="s">
        <v>2813</v>
      </c>
      <c r="O4151" t="s">
        <v>565</v>
      </c>
      <c r="P4151">
        <v>0</v>
      </c>
      <c r="Q4151">
        <v>0</v>
      </c>
      <c r="R4151">
        <v>-45983.18</v>
      </c>
      <c r="S4151">
        <v>0</v>
      </c>
      <c r="T4151">
        <v>-45983.18</v>
      </c>
      <c r="U4151">
        <v>0</v>
      </c>
      <c r="V4151">
        <v>0</v>
      </c>
      <c r="W4151">
        <v>0</v>
      </c>
      <c r="X4151">
        <v>-45983.18</v>
      </c>
      <c r="Y4151">
        <v>0</v>
      </c>
      <c r="Z4151">
        <v>-45983.18</v>
      </c>
      <c r="AA4151">
        <v>0</v>
      </c>
    </row>
    <row r="4152" spans="1:27" ht="15" customHeight="1" x14ac:dyDescent="0.25">
      <c r="A4152" s="37" t="str">
        <f t="shared" si="192"/>
        <v>LENI50Ignore</v>
      </c>
      <c r="B4152" s="37" t="str">
        <f>VLOOKUP(L4152,Mapping!D:F,3,0)</f>
        <v>Ignore</v>
      </c>
      <c r="C4152" s="37" t="str">
        <f>VLOOKUP(L4152,Mapping!D:G,4,0)</f>
        <v>Mirror</v>
      </c>
      <c r="D4152" s="38">
        <f t="shared" si="193"/>
        <v>-2.315077E-3</v>
      </c>
      <c r="E4152" s="38">
        <f t="shared" si="194"/>
        <v>-2.6742619999999997E-3</v>
      </c>
      <c r="F4152" s="37">
        <f>VLOOKUP(L4152,Mapping!D:H,5,0)</f>
        <v>0</v>
      </c>
      <c r="G4152" t="s">
        <v>562</v>
      </c>
      <c r="H4152" t="s">
        <v>2017</v>
      </c>
      <c r="I4152" t="s">
        <v>2018</v>
      </c>
      <c r="J4152">
        <v>550000</v>
      </c>
      <c r="K4152" t="s">
        <v>666</v>
      </c>
      <c r="L4152">
        <v>555204</v>
      </c>
      <c r="M4152">
        <v>0</v>
      </c>
      <c r="N4152" t="s">
        <v>685</v>
      </c>
      <c r="O4152" t="s">
        <v>565</v>
      </c>
      <c r="P4152">
        <v>-3591.85</v>
      </c>
      <c r="Q4152">
        <v>0</v>
      </c>
      <c r="R4152">
        <v>-23150.77</v>
      </c>
      <c r="S4152">
        <v>0</v>
      </c>
      <c r="T4152">
        <v>-26742.62</v>
      </c>
      <c r="U4152">
        <v>0</v>
      </c>
      <c r="V4152">
        <v>-3591.85</v>
      </c>
      <c r="W4152">
        <v>0</v>
      </c>
      <c r="X4152">
        <v>-23150.77</v>
      </c>
      <c r="Y4152">
        <v>0</v>
      </c>
      <c r="Z4152">
        <v>-26742.62</v>
      </c>
      <c r="AA4152">
        <v>0</v>
      </c>
    </row>
    <row r="4153" spans="1:27" ht="15" customHeight="1" x14ac:dyDescent="0.25">
      <c r="A4153" s="37" t="str">
        <f t="shared" si="192"/>
        <v>LENI506.1a</v>
      </c>
      <c r="B4153" s="37" t="str">
        <f>VLOOKUP(L4153,Mapping!D:F,3,0)</f>
        <v>6.1a</v>
      </c>
      <c r="C4153" s="37" t="str">
        <f>VLOOKUP(L4153,Mapping!D:G,4,0)</f>
        <v>Accrual</v>
      </c>
      <c r="D4153" s="38">
        <f t="shared" si="193"/>
        <v>-4.1528440000000002E-3</v>
      </c>
      <c r="E4153" s="38">
        <f t="shared" si="194"/>
        <v>-8.1811040000000015E-3</v>
      </c>
      <c r="F4153" s="37">
        <f>VLOOKUP(L4153,Mapping!D:H,5,0)</f>
        <v>0</v>
      </c>
      <c r="G4153" t="s">
        <v>562</v>
      </c>
      <c r="H4153" t="s">
        <v>2017</v>
      </c>
      <c r="I4153" t="s">
        <v>2018</v>
      </c>
      <c r="J4153">
        <v>550000</v>
      </c>
      <c r="K4153" t="s">
        <v>666</v>
      </c>
      <c r="L4153">
        <v>555597</v>
      </c>
      <c r="M4153">
        <v>0</v>
      </c>
      <c r="N4153" t="s">
        <v>686</v>
      </c>
      <c r="O4153" t="s">
        <v>565</v>
      </c>
      <c r="P4153">
        <v>-40282.6</v>
      </c>
      <c r="Q4153">
        <v>0</v>
      </c>
      <c r="R4153">
        <v>-41528.44</v>
      </c>
      <c r="S4153">
        <v>0</v>
      </c>
      <c r="T4153">
        <v>-81811.040000000008</v>
      </c>
      <c r="U4153">
        <v>0</v>
      </c>
      <c r="V4153">
        <v>-40282.6</v>
      </c>
      <c r="W4153">
        <v>0</v>
      </c>
      <c r="X4153">
        <v>-41528.44</v>
      </c>
      <c r="Y4153">
        <v>0</v>
      </c>
      <c r="Z4153">
        <v>-81811.040000000008</v>
      </c>
      <c r="AA4153">
        <v>0</v>
      </c>
    </row>
    <row r="4154" spans="1:27" ht="15" customHeight="1" x14ac:dyDescent="0.25">
      <c r="A4154" s="37" t="str">
        <f t="shared" si="192"/>
        <v>LENI506.1a</v>
      </c>
      <c r="B4154" s="37" t="str">
        <f>VLOOKUP(L4154,Mapping!D:F,3,0)</f>
        <v>6.1a</v>
      </c>
      <c r="C4154" s="37" t="str">
        <f>VLOOKUP(L4154,Mapping!D:G,4,0)</f>
        <v>Accrual</v>
      </c>
      <c r="D4154" s="38">
        <f t="shared" si="193"/>
        <v>-4.1528440000000002E-3</v>
      </c>
      <c r="E4154" s="38">
        <f t="shared" si="194"/>
        <v>-8.1811040000000015E-3</v>
      </c>
      <c r="F4154" s="37">
        <f>VLOOKUP(L4154,Mapping!D:H,5,0)</f>
        <v>0</v>
      </c>
      <c r="G4154" t="s">
        <v>562</v>
      </c>
      <c r="H4154" t="s">
        <v>2017</v>
      </c>
      <c r="I4154" t="s">
        <v>2018</v>
      </c>
      <c r="J4154">
        <v>550000</v>
      </c>
      <c r="K4154" t="s">
        <v>666</v>
      </c>
      <c r="L4154">
        <v>555598</v>
      </c>
      <c r="M4154">
        <v>0</v>
      </c>
      <c r="N4154" t="s">
        <v>687</v>
      </c>
      <c r="O4154" t="s">
        <v>565</v>
      </c>
      <c r="P4154">
        <v>-40282.6</v>
      </c>
      <c r="Q4154">
        <v>0</v>
      </c>
      <c r="R4154">
        <v>-41528.44</v>
      </c>
      <c r="S4154">
        <v>0</v>
      </c>
      <c r="T4154">
        <v>-81811.040000000008</v>
      </c>
      <c r="U4154">
        <v>0</v>
      </c>
      <c r="V4154">
        <v>-40282.6</v>
      </c>
      <c r="W4154">
        <v>0</v>
      </c>
      <c r="X4154">
        <v>-41528.44</v>
      </c>
      <c r="Y4154">
        <v>0</v>
      </c>
      <c r="Z4154">
        <v>-81811.040000000008</v>
      </c>
      <c r="AA4154">
        <v>0</v>
      </c>
    </row>
    <row r="4155" spans="1:27" ht="15" customHeight="1" x14ac:dyDescent="0.25">
      <c r="A4155" s="37" t="str">
        <f t="shared" si="192"/>
        <v>LENI50Ignore</v>
      </c>
      <c r="B4155" s="37" t="str">
        <f>VLOOKUP(L4155,Mapping!D:F,3,0)</f>
        <v>Ignore</v>
      </c>
      <c r="C4155" s="37" t="str">
        <f>VLOOKUP(L4155,Mapping!D:G,4,0)</f>
        <v>Mirror</v>
      </c>
      <c r="D4155" s="38">
        <f t="shared" si="193"/>
        <v>0</v>
      </c>
      <c r="E4155" s="38">
        <f t="shared" si="194"/>
        <v>-2.6984000000000005E-5</v>
      </c>
      <c r="F4155" s="37">
        <f>VLOOKUP(L4155,Mapping!D:H,5,0)</f>
        <v>0</v>
      </c>
      <c r="G4155" t="s">
        <v>562</v>
      </c>
      <c r="H4155" t="s">
        <v>2017</v>
      </c>
      <c r="I4155" t="s">
        <v>2018</v>
      </c>
      <c r="J4155">
        <v>550000</v>
      </c>
      <c r="K4155" t="s">
        <v>666</v>
      </c>
      <c r="L4155">
        <v>556421</v>
      </c>
      <c r="M4155">
        <v>0</v>
      </c>
      <c r="N4155" t="s">
        <v>690</v>
      </c>
      <c r="O4155" t="s">
        <v>565</v>
      </c>
      <c r="P4155">
        <v>-269.84000000000003</v>
      </c>
      <c r="Q4155">
        <v>0</v>
      </c>
      <c r="R4155">
        <v>0</v>
      </c>
      <c r="S4155">
        <v>0</v>
      </c>
      <c r="T4155">
        <v>-269.84000000000003</v>
      </c>
      <c r="U4155">
        <v>0</v>
      </c>
      <c r="V4155">
        <v>-269.84000000000003</v>
      </c>
      <c r="W4155">
        <v>0</v>
      </c>
      <c r="X4155">
        <v>0</v>
      </c>
      <c r="Y4155">
        <v>0</v>
      </c>
      <c r="Z4155">
        <v>-269.84000000000003</v>
      </c>
      <c r="AA4155">
        <v>0</v>
      </c>
    </row>
    <row r="4156" spans="1:27" ht="15" customHeight="1" x14ac:dyDescent="0.25">
      <c r="A4156" s="37" t="str">
        <f t="shared" si="192"/>
        <v>LENI506.2</v>
      </c>
      <c r="B4156" s="37">
        <f>VLOOKUP(L4156,Mapping!D:F,3,0)</f>
        <v>6.2</v>
      </c>
      <c r="C4156" s="37" t="str">
        <f>VLOOKUP(L4156,Mapping!D:G,4,0)</f>
        <v>Accrual</v>
      </c>
      <c r="D4156" s="38">
        <f t="shared" si="193"/>
        <v>-4.6142234999999997E-2</v>
      </c>
      <c r="E4156" s="38">
        <f t="shared" si="194"/>
        <v>-9.0900259999999997E-2</v>
      </c>
      <c r="F4156" s="37">
        <f>VLOOKUP(L4156,Mapping!D:H,5,0)</f>
        <v>0</v>
      </c>
      <c r="G4156" t="s">
        <v>562</v>
      </c>
      <c r="H4156" t="s">
        <v>2017</v>
      </c>
      <c r="I4156" t="s">
        <v>2018</v>
      </c>
      <c r="J4156">
        <v>555100</v>
      </c>
      <c r="K4156" t="s">
        <v>691</v>
      </c>
      <c r="L4156">
        <v>555100</v>
      </c>
      <c r="M4156">
        <v>0</v>
      </c>
      <c r="N4156" t="s">
        <v>692</v>
      </c>
      <c r="O4156" t="s">
        <v>565</v>
      </c>
      <c r="P4156">
        <v>-447580.25</v>
      </c>
      <c r="Q4156">
        <v>0</v>
      </c>
      <c r="R4156">
        <v>-461422.35</v>
      </c>
      <c r="S4156">
        <v>0</v>
      </c>
      <c r="T4156">
        <v>-909002.6</v>
      </c>
      <c r="U4156">
        <v>0</v>
      </c>
      <c r="V4156">
        <v>-447580.25</v>
      </c>
      <c r="W4156">
        <v>0</v>
      </c>
      <c r="X4156">
        <v>-461422.35</v>
      </c>
      <c r="Y4156">
        <v>0</v>
      </c>
      <c r="Z4156">
        <v>-909002.6</v>
      </c>
      <c r="AA4156">
        <v>0</v>
      </c>
    </row>
    <row r="4157" spans="1:27" ht="15" customHeight="1" x14ac:dyDescent="0.25">
      <c r="A4157" s="37" t="str">
        <f t="shared" si="192"/>
        <v>LET100Ignore</v>
      </c>
      <c r="B4157" s="37" t="str">
        <f>VLOOKUP(L4157,Mapping!D:F,3,0)</f>
        <v>Ignore</v>
      </c>
      <c r="C4157" s="37" t="str">
        <f>VLOOKUP(L4157,Mapping!D:G,4,0)</f>
        <v>Ignore</v>
      </c>
      <c r="D4157" s="38">
        <f t="shared" si="193"/>
        <v>-10.817917564</v>
      </c>
      <c r="E4157" s="38">
        <f t="shared" si="194"/>
        <v>-346.81452096100003</v>
      </c>
      <c r="F4157" s="37" t="str">
        <f>VLOOKUP(L4157,Mapping!D:H,5,0)</f>
        <v>AUM</v>
      </c>
      <c r="G4157" t="s">
        <v>562</v>
      </c>
      <c r="H4157" t="s">
        <v>401</v>
      </c>
      <c r="I4157" t="s">
        <v>1423</v>
      </c>
      <c r="J4157">
        <v>101000</v>
      </c>
      <c r="K4157" t="s">
        <v>720</v>
      </c>
      <c r="L4157">
        <v>101100</v>
      </c>
      <c r="M4157">
        <v>0</v>
      </c>
      <c r="N4157" t="s">
        <v>721</v>
      </c>
      <c r="O4157" t="s">
        <v>565</v>
      </c>
      <c r="P4157">
        <v>-3359966033.9699998</v>
      </c>
      <c r="Q4157">
        <v>0</v>
      </c>
      <c r="R4157">
        <v>-108179175.64</v>
      </c>
      <c r="S4157">
        <v>0</v>
      </c>
      <c r="T4157">
        <v>-3468145209.6100001</v>
      </c>
      <c r="U4157">
        <v>0</v>
      </c>
      <c r="V4157">
        <v>-3359966033.9699998</v>
      </c>
      <c r="W4157">
        <v>0</v>
      </c>
      <c r="X4157">
        <v>-108179175.64</v>
      </c>
      <c r="Y4157">
        <v>0</v>
      </c>
      <c r="Z4157">
        <v>-3468145209.6100001</v>
      </c>
      <c r="AA4157">
        <v>0</v>
      </c>
    </row>
    <row r="4158" spans="1:27" ht="15" customHeight="1" x14ac:dyDescent="0.25">
      <c r="A4158" s="37" t="str">
        <f t="shared" si="192"/>
        <v>LET100Ignore</v>
      </c>
      <c r="B4158" s="37" t="str">
        <f>VLOOKUP(L4158,Mapping!D:F,3,0)</f>
        <v>Ignore</v>
      </c>
      <c r="C4158" s="37" t="str">
        <f>VLOOKUP(L4158,Mapping!D:G,4,0)</f>
        <v>Ignore</v>
      </c>
      <c r="D4158" s="38">
        <f t="shared" si="193"/>
        <v>0</v>
      </c>
      <c r="E4158" s="38">
        <f t="shared" si="194"/>
        <v>1.0000000000000001E-9</v>
      </c>
      <c r="F4158" s="37" t="str">
        <f>VLOOKUP(L4158,Mapping!D:H,5,0)</f>
        <v>AUM</v>
      </c>
      <c r="G4158" t="s">
        <v>562</v>
      </c>
      <c r="H4158" t="s">
        <v>401</v>
      </c>
      <c r="I4158" t="s">
        <v>1423</v>
      </c>
      <c r="J4158">
        <v>110000</v>
      </c>
      <c r="K4158" t="s">
        <v>570</v>
      </c>
      <c r="L4158">
        <v>110100</v>
      </c>
      <c r="M4158">
        <v>0</v>
      </c>
      <c r="N4158" t="s">
        <v>571</v>
      </c>
      <c r="O4158" t="s">
        <v>565</v>
      </c>
      <c r="P4158">
        <v>0</v>
      </c>
      <c r="Q4158">
        <v>0.01</v>
      </c>
      <c r="R4158">
        <v>0</v>
      </c>
      <c r="S4158">
        <v>0</v>
      </c>
      <c r="T4158">
        <v>0</v>
      </c>
      <c r="U4158">
        <v>0.01</v>
      </c>
      <c r="V4158">
        <v>0</v>
      </c>
      <c r="W4158">
        <v>0.01</v>
      </c>
      <c r="X4158">
        <v>0</v>
      </c>
      <c r="Y4158">
        <v>0</v>
      </c>
      <c r="Z4158">
        <v>0</v>
      </c>
      <c r="AA4158">
        <v>0.01</v>
      </c>
    </row>
    <row r="4159" spans="1:27" ht="15" customHeight="1" x14ac:dyDescent="0.25">
      <c r="A4159" s="37" t="str">
        <f t="shared" si="192"/>
        <v>LET100Ignore</v>
      </c>
      <c r="B4159" s="37" t="str">
        <f>VLOOKUP(L4159,Mapping!D:F,3,0)</f>
        <v>Ignore</v>
      </c>
      <c r="C4159" s="37" t="str">
        <f>VLOOKUP(L4159,Mapping!D:G,4,0)</f>
        <v>Ignore</v>
      </c>
      <c r="D4159" s="38">
        <f t="shared" si="193"/>
        <v>0</v>
      </c>
      <c r="E4159" s="38">
        <f t="shared" si="194"/>
        <v>-7.6410000000000006E-2</v>
      </c>
      <c r="F4159" s="37" t="str">
        <f>VLOOKUP(L4159,Mapping!D:H,5,0)</f>
        <v>AUM</v>
      </c>
      <c r="G4159" t="s">
        <v>562</v>
      </c>
      <c r="H4159" t="s">
        <v>401</v>
      </c>
      <c r="I4159" t="s">
        <v>1423</v>
      </c>
      <c r="J4159">
        <v>110000</v>
      </c>
      <c r="K4159" t="s">
        <v>570</v>
      </c>
      <c r="L4159">
        <v>110116</v>
      </c>
      <c r="M4159">
        <v>0</v>
      </c>
      <c r="N4159" t="s">
        <v>573</v>
      </c>
      <c r="O4159" t="s">
        <v>565</v>
      </c>
      <c r="P4159">
        <v>-764100</v>
      </c>
      <c r="Q4159">
        <v>0</v>
      </c>
      <c r="R4159">
        <v>0</v>
      </c>
      <c r="S4159">
        <v>0</v>
      </c>
      <c r="T4159">
        <v>-764100</v>
      </c>
      <c r="U4159">
        <v>0</v>
      </c>
      <c r="V4159">
        <v>-764100</v>
      </c>
      <c r="W4159">
        <v>0</v>
      </c>
      <c r="X4159">
        <v>0</v>
      </c>
      <c r="Y4159">
        <v>0</v>
      </c>
      <c r="Z4159">
        <v>-764100</v>
      </c>
      <c r="AA4159">
        <v>0</v>
      </c>
    </row>
    <row r="4160" spans="1:27" ht="15" customHeight="1" x14ac:dyDescent="0.25">
      <c r="A4160" s="37" t="str">
        <f t="shared" si="192"/>
        <v>LET100Ignore</v>
      </c>
      <c r="B4160" s="37" t="str">
        <f>VLOOKUP(L4160,Mapping!D:F,3,0)</f>
        <v>Ignore</v>
      </c>
      <c r="C4160" s="37" t="str">
        <f>VLOOKUP(L4160,Mapping!D:G,4,0)</f>
        <v>Ignore</v>
      </c>
      <c r="D4160" s="38">
        <f t="shared" si="193"/>
        <v>0</v>
      </c>
      <c r="E4160" s="38">
        <f t="shared" si="194"/>
        <v>-1.95546E-4</v>
      </c>
      <c r="F4160" s="37" t="str">
        <f>VLOOKUP(L4160,Mapping!D:H,5,0)</f>
        <v>AUM</v>
      </c>
      <c r="G4160" t="s">
        <v>562</v>
      </c>
      <c r="H4160" t="s">
        <v>401</v>
      </c>
      <c r="I4160" t="s">
        <v>1423</v>
      </c>
      <c r="J4160">
        <v>110000</v>
      </c>
      <c r="K4160" t="s">
        <v>570</v>
      </c>
      <c r="L4160">
        <v>110125</v>
      </c>
      <c r="M4160">
        <v>0</v>
      </c>
      <c r="N4160" t="s">
        <v>1315</v>
      </c>
      <c r="O4160" t="s">
        <v>565</v>
      </c>
      <c r="P4160">
        <v>-1955.46</v>
      </c>
      <c r="Q4160">
        <v>0</v>
      </c>
      <c r="R4160">
        <v>0</v>
      </c>
      <c r="S4160">
        <v>0</v>
      </c>
      <c r="T4160">
        <v>-1955.46</v>
      </c>
      <c r="U4160">
        <v>0</v>
      </c>
      <c r="V4160">
        <v>-1955.46</v>
      </c>
      <c r="W4160">
        <v>0</v>
      </c>
      <c r="X4160">
        <v>0</v>
      </c>
      <c r="Y4160">
        <v>0</v>
      </c>
      <c r="Z4160">
        <v>-1955.46</v>
      </c>
      <c r="AA4160">
        <v>0</v>
      </c>
    </row>
    <row r="4161" spans="1:27" ht="15" customHeight="1" x14ac:dyDescent="0.25">
      <c r="A4161" s="37" t="str">
        <f t="shared" si="192"/>
        <v>LET100Ignore</v>
      </c>
      <c r="B4161" s="37" t="str">
        <f>VLOOKUP(L4161,Mapping!D:F,3,0)</f>
        <v>Ignore</v>
      </c>
      <c r="C4161" s="37" t="str">
        <f>VLOOKUP(L4161,Mapping!D:G,4,0)</f>
        <v>Ignore</v>
      </c>
      <c r="D4161" s="38">
        <f t="shared" si="193"/>
        <v>1.3703294130000001</v>
      </c>
      <c r="E4161" s="38">
        <f t="shared" si="194"/>
        <v>-1.2652104119999998</v>
      </c>
      <c r="F4161" s="37" t="str">
        <f>VLOOKUP(L4161,Mapping!D:H,5,0)</f>
        <v>AUM</v>
      </c>
      <c r="G4161" t="s">
        <v>562</v>
      </c>
      <c r="H4161" t="s">
        <v>401</v>
      </c>
      <c r="I4161" t="s">
        <v>1423</v>
      </c>
      <c r="J4161">
        <v>110000</v>
      </c>
      <c r="K4161" t="s">
        <v>570</v>
      </c>
      <c r="L4161">
        <v>110247</v>
      </c>
      <c r="M4161">
        <v>0</v>
      </c>
      <c r="N4161" t="s">
        <v>574</v>
      </c>
      <c r="O4161" t="s">
        <v>565</v>
      </c>
      <c r="P4161">
        <v>-26355398.25</v>
      </c>
      <c r="Q4161">
        <v>0</v>
      </c>
      <c r="R4161">
        <v>0</v>
      </c>
      <c r="S4161">
        <v>13703294.130000001</v>
      </c>
      <c r="T4161">
        <v>-12652104.119999999</v>
      </c>
      <c r="U4161">
        <v>0</v>
      </c>
      <c r="V4161">
        <v>-26355398.25</v>
      </c>
      <c r="W4161">
        <v>0</v>
      </c>
      <c r="X4161">
        <v>0</v>
      </c>
      <c r="Y4161">
        <v>13703294.130000001</v>
      </c>
      <c r="Z4161">
        <v>-12652104.119999999</v>
      </c>
      <c r="AA4161">
        <v>0</v>
      </c>
    </row>
    <row r="4162" spans="1:27" ht="15" customHeight="1" x14ac:dyDescent="0.25">
      <c r="A4162" s="37" t="str">
        <f t="shared" si="192"/>
        <v>LET100Ignore</v>
      </c>
      <c r="B4162" s="37" t="str">
        <f>VLOOKUP(L4162,Mapping!D:F,3,0)</f>
        <v>Ignore</v>
      </c>
      <c r="C4162" s="37" t="str">
        <f>VLOOKUP(L4162,Mapping!D:G,4,0)</f>
        <v>Ignore</v>
      </c>
      <c r="D4162" s="38">
        <f t="shared" si="193"/>
        <v>-5.7781830000000006E-2</v>
      </c>
      <c r="E4162" s="38">
        <f t="shared" si="194"/>
        <v>-7.2783830000000008E-2</v>
      </c>
      <c r="F4162" s="37" t="str">
        <f>VLOOKUP(L4162,Mapping!D:H,5,0)</f>
        <v>AUM</v>
      </c>
      <c r="G4162" t="s">
        <v>562</v>
      </c>
      <c r="H4162" t="s">
        <v>401</v>
      </c>
      <c r="I4162" t="s">
        <v>1423</v>
      </c>
      <c r="J4162">
        <v>132000</v>
      </c>
      <c r="K4162" t="s">
        <v>575</v>
      </c>
      <c r="L4162">
        <v>132100</v>
      </c>
      <c r="M4162">
        <v>0</v>
      </c>
      <c r="N4162" t="s">
        <v>723</v>
      </c>
      <c r="O4162" t="s">
        <v>565</v>
      </c>
      <c r="P4162">
        <v>-150020</v>
      </c>
      <c r="Q4162">
        <v>0</v>
      </c>
      <c r="R4162">
        <v>-577818.30000000005</v>
      </c>
      <c r="S4162">
        <v>0</v>
      </c>
      <c r="T4162">
        <v>-727838.3</v>
      </c>
      <c r="U4162">
        <v>0</v>
      </c>
      <c r="V4162">
        <v>-150020</v>
      </c>
      <c r="W4162">
        <v>0</v>
      </c>
      <c r="X4162">
        <v>-577818.30000000005</v>
      </c>
      <c r="Y4162">
        <v>0</v>
      </c>
      <c r="Z4162">
        <v>-727838.3</v>
      </c>
      <c r="AA4162">
        <v>0</v>
      </c>
    </row>
    <row r="4163" spans="1:27" ht="15" customHeight="1" x14ac:dyDescent="0.25">
      <c r="A4163" s="37" t="str">
        <f t="shared" si="192"/>
        <v>LET100Ignore</v>
      </c>
      <c r="B4163" s="37" t="str">
        <f>VLOOKUP(L4163,Mapping!D:F,3,0)</f>
        <v>Ignore</v>
      </c>
      <c r="C4163" s="37" t="str">
        <f>VLOOKUP(L4163,Mapping!D:G,4,0)</f>
        <v>Ignore</v>
      </c>
      <c r="D4163" s="38">
        <f t="shared" si="193"/>
        <v>0</v>
      </c>
      <c r="E4163" s="38">
        <f t="shared" si="194"/>
        <v>-5.2000000000000002E-8</v>
      </c>
      <c r="F4163" s="37" t="str">
        <f>VLOOKUP(L4163,Mapping!D:H,5,0)</f>
        <v>AUM</v>
      </c>
      <c r="G4163" t="s">
        <v>562</v>
      </c>
      <c r="H4163" t="s">
        <v>401</v>
      </c>
      <c r="I4163" t="s">
        <v>1423</v>
      </c>
      <c r="J4163">
        <v>132000</v>
      </c>
      <c r="K4163" t="s">
        <v>575</v>
      </c>
      <c r="L4163">
        <v>132150</v>
      </c>
      <c r="M4163">
        <v>0</v>
      </c>
      <c r="N4163" t="s">
        <v>789</v>
      </c>
      <c r="O4163" t="s">
        <v>565</v>
      </c>
      <c r="P4163">
        <v>-0.52</v>
      </c>
      <c r="Q4163">
        <v>0</v>
      </c>
      <c r="R4163">
        <v>0</v>
      </c>
      <c r="S4163">
        <v>0</v>
      </c>
      <c r="T4163">
        <v>-0.52</v>
      </c>
      <c r="U4163">
        <v>0</v>
      </c>
      <c r="V4163">
        <v>-0.52</v>
      </c>
      <c r="W4163">
        <v>0</v>
      </c>
      <c r="X4163">
        <v>0</v>
      </c>
      <c r="Y4163">
        <v>0</v>
      </c>
      <c r="Z4163">
        <v>-0.52</v>
      </c>
      <c r="AA4163">
        <v>0</v>
      </c>
    </row>
    <row r="4164" spans="1:27" ht="15" customHeight="1" x14ac:dyDescent="0.25">
      <c r="A4164" s="37" t="str">
        <f t="shared" ref="A4164:A4227" si="195">H4164&amp;B4164</f>
        <v>LET100Ignore</v>
      </c>
      <c r="B4164" s="37" t="str">
        <f>VLOOKUP(L4164,Mapping!D:F,3,0)</f>
        <v>Ignore</v>
      </c>
      <c r="C4164" s="37" t="str">
        <f>VLOOKUP(L4164,Mapping!D:G,4,0)</f>
        <v>Ignore</v>
      </c>
      <c r="D4164" s="38">
        <f t="shared" ref="D4164:D4227" si="196">(X4164+Y4164)/10000000</f>
        <v>0</v>
      </c>
      <c r="E4164" s="38">
        <f t="shared" ref="E4164:E4227" si="197">(Z4164+AA4164)/10000000</f>
        <v>-5.0000000000000001E-4</v>
      </c>
      <c r="F4164" s="37" t="str">
        <f>VLOOKUP(L4164,Mapping!D:H,5,0)</f>
        <v>AUM</v>
      </c>
      <c r="G4164" t="s">
        <v>562</v>
      </c>
      <c r="H4164" t="s">
        <v>401</v>
      </c>
      <c r="I4164" t="s">
        <v>1423</v>
      </c>
      <c r="J4164">
        <v>140000</v>
      </c>
      <c r="K4164" t="s">
        <v>579</v>
      </c>
      <c r="L4164">
        <v>140311</v>
      </c>
      <c r="M4164">
        <v>0</v>
      </c>
      <c r="N4164" t="s">
        <v>1201</v>
      </c>
      <c r="O4164" t="s">
        <v>565</v>
      </c>
      <c r="P4164">
        <v>-5000</v>
      </c>
      <c r="Q4164">
        <v>0</v>
      </c>
      <c r="R4164">
        <v>0</v>
      </c>
      <c r="S4164">
        <v>0</v>
      </c>
      <c r="T4164">
        <v>-5000</v>
      </c>
      <c r="U4164">
        <v>0</v>
      </c>
      <c r="V4164">
        <v>-5000</v>
      </c>
      <c r="W4164">
        <v>0</v>
      </c>
      <c r="X4164">
        <v>0</v>
      </c>
      <c r="Y4164">
        <v>0</v>
      </c>
      <c r="Z4164">
        <v>-5000</v>
      </c>
      <c r="AA4164">
        <v>0</v>
      </c>
    </row>
    <row r="4165" spans="1:27" ht="15" customHeight="1" x14ac:dyDescent="0.25">
      <c r="A4165" s="37" t="str">
        <f t="shared" si="195"/>
        <v>LET100Ignore</v>
      </c>
      <c r="B4165" s="37" t="str">
        <f>VLOOKUP(L4165,Mapping!D:F,3,0)</f>
        <v>Ignore</v>
      </c>
      <c r="C4165" s="37" t="str">
        <f>VLOOKUP(L4165,Mapping!D:G,4,0)</f>
        <v>Ignore</v>
      </c>
      <c r="D4165" s="38">
        <f t="shared" si="196"/>
        <v>0.13784337900000002</v>
      </c>
      <c r="E4165" s="38">
        <f t="shared" si="197"/>
        <v>-2.2451060000000002E-2</v>
      </c>
      <c r="F4165" s="37" t="str">
        <f>VLOOKUP(L4165,Mapping!D:H,5,0)</f>
        <v>AUM</v>
      </c>
      <c r="G4165" t="s">
        <v>562</v>
      </c>
      <c r="H4165" t="s">
        <v>401</v>
      </c>
      <c r="I4165" t="s">
        <v>1423</v>
      </c>
      <c r="J4165">
        <v>140000</v>
      </c>
      <c r="K4165" t="s">
        <v>579</v>
      </c>
      <c r="L4165">
        <v>140500</v>
      </c>
      <c r="M4165">
        <v>0</v>
      </c>
      <c r="N4165" t="s">
        <v>584</v>
      </c>
      <c r="O4165" t="s">
        <v>565</v>
      </c>
      <c r="P4165">
        <v>-1602944.39</v>
      </c>
      <c r="Q4165">
        <v>0</v>
      </c>
      <c r="R4165">
        <v>0</v>
      </c>
      <c r="S4165">
        <v>1378433.79</v>
      </c>
      <c r="T4165">
        <v>-224510.6</v>
      </c>
      <c r="U4165">
        <v>0</v>
      </c>
      <c r="V4165">
        <v>-1602944.39</v>
      </c>
      <c r="W4165">
        <v>0</v>
      </c>
      <c r="X4165">
        <v>0</v>
      </c>
      <c r="Y4165">
        <v>1378433.79</v>
      </c>
      <c r="Z4165">
        <v>-224510.6</v>
      </c>
      <c r="AA4165">
        <v>0</v>
      </c>
    </row>
    <row r="4166" spans="1:27" ht="15" customHeight="1" x14ac:dyDescent="0.25">
      <c r="A4166" s="37" t="str">
        <f t="shared" si="195"/>
        <v>LET100Ignore</v>
      </c>
      <c r="B4166" s="37" t="str">
        <f>VLOOKUP(L4166,Mapping!D:F,3,0)</f>
        <v>Ignore</v>
      </c>
      <c r="C4166" s="37" t="str">
        <f>VLOOKUP(L4166,Mapping!D:G,4,0)</f>
        <v>Ignore</v>
      </c>
      <c r="D4166" s="38">
        <f t="shared" si="196"/>
        <v>-4.4348900000000004E-4</v>
      </c>
      <c r="E4166" s="38">
        <f t="shared" si="197"/>
        <v>-9.2491300000000008E-4</v>
      </c>
      <c r="F4166" s="37" t="str">
        <f>VLOOKUP(L4166,Mapping!D:H,5,0)</f>
        <v>AUM</v>
      </c>
      <c r="G4166" t="s">
        <v>562</v>
      </c>
      <c r="H4166" t="s">
        <v>401</v>
      </c>
      <c r="I4166" t="s">
        <v>1423</v>
      </c>
      <c r="J4166">
        <v>152000</v>
      </c>
      <c r="K4166" t="s">
        <v>585</v>
      </c>
      <c r="L4166">
        <v>152248</v>
      </c>
      <c r="M4166">
        <v>0</v>
      </c>
      <c r="N4166" t="s">
        <v>590</v>
      </c>
      <c r="O4166" t="s">
        <v>565</v>
      </c>
      <c r="P4166">
        <v>-4814.24</v>
      </c>
      <c r="Q4166">
        <v>0</v>
      </c>
      <c r="R4166">
        <v>-4434.8900000000003</v>
      </c>
      <c r="S4166">
        <v>0</v>
      </c>
      <c r="T4166">
        <v>-9249.130000000001</v>
      </c>
      <c r="U4166">
        <v>0</v>
      </c>
      <c r="V4166">
        <v>-4814.24</v>
      </c>
      <c r="W4166">
        <v>0</v>
      </c>
      <c r="X4166">
        <v>-4434.8900000000003</v>
      </c>
      <c r="Y4166">
        <v>0</v>
      </c>
      <c r="Z4166">
        <v>-9249.130000000001</v>
      </c>
      <c r="AA4166">
        <v>0</v>
      </c>
    </row>
    <row r="4167" spans="1:27" ht="15" customHeight="1" x14ac:dyDescent="0.25">
      <c r="A4167" s="37" t="str">
        <f t="shared" si="195"/>
        <v>LET100Ignore</v>
      </c>
      <c r="B4167" s="37" t="str">
        <f>VLOOKUP(L4167,Mapping!D:F,3,0)</f>
        <v>Ignore</v>
      </c>
      <c r="C4167" s="37" t="str">
        <f>VLOOKUP(L4167,Mapping!D:G,4,0)</f>
        <v>Ignore</v>
      </c>
      <c r="D4167" s="38">
        <f t="shared" si="196"/>
        <v>81.848357821000008</v>
      </c>
      <c r="E4167" s="38">
        <f t="shared" si="197"/>
        <v>-352.16263063899999</v>
      </c>
      <c r="F4167" s="37" t="str">
        <f>VLOOKUP(L4167,Mapping!D:H,5,0)</f>
        <v>AUM</v>
      </c>
      <c r="G4167" t="s">
        <v>562</v>
      </c>
      <c r="H4167" t="s">
        <v>401</v>
      </c>
      <c r="I4167" t="s">
        <v>1423</v>
      </c>
      <c r="J4167">
        <v>160000</v>
      </c>
      <c r="K4167" t="s">
        <v>591</v>
      </c>
      <c r="L4167">
        <v>161100</v>
      </c>
      <c r="M4167">
        <v>0</v>
      </c>
      <c r="N4167" t="s">
        <v>725</v>
      </c>
      <c r="O4167" t="s">
        <v>565</v>
      </c>
      <c r="P4167">
        <v>-4340109884.6000004</v>
      </c>
      <c r="Q4167">
        <v>0</v>
      </c>
      <c r="R4167">
        <v>0</v>
      </c>
      <c r="S4167">
        <v>818483578.21000004</v>
      </c>
      <c r="T4167">
        <v>-3521626306.3899999</v>
      </c>
      <c r="U4167">
        <v>0</v>
      </c>
      <c r="V4167">
        <v>-4340109884.6000004</v>
      </c>
      <c r="W4167">
        <v>0</v>
      </c>
      <c r="X4167">
        <v>0</v>
      </c>
      <c r="Y4167">
        <v>818483578.21000004</v>
      </c>
      <c r="Z4167">
        <v>-3521626306.3899999</v>
      </c>
      <c r="AA4167">
        <v>0</v>
      </c>
    </row>
    <row r="4168" spans="1:27" ht="15" customHeight="1" x14ac:dyDescent="0.25">
      <c r="A4168" s="37" t="str">
        <f t="shared" si="195"/>
        <v>LET100Ignore</v>
      </c>
      <c r="B4168" s="37" t="str">
        <f>VLOOKUP(L4168,Mapping!D:F,3,0)</f>
        <v>Ignore</v>
      </c>
      <c r="C4168" s="37" t="str">
        <f>VLOOKUP(L4168,Mapping!D:G,4,0)</f>
        <v>Ignore</v>
      </c>
      <c r="D4168" s="38">
        <f t="shared" si="196"/>
        <v>3.0798699999999996E-4</v>
      </c>
      <c r="E4168" s="38">
        <f t="shared" si="197"/>
        <v>-6.9191899999999993E-4</v>
      </c>
      <c r="F4168" s="37" t="str">
        <f>VLOOKUP(L4168,Mapping!D:H,5,0)</f>
        <v>AUM</v>
      </c>
      <c r="G4168" t="s">
        <v>562</v>
      </c>
      <c r="H4168" t="s">
        <v>401</v>
      </c>
      <c r="I4168" t="s">
        <v>1423</v>
      </c>
      <c r="J4168">
        <v>212000</v>
      </c>
      <c r="K4168" t="s">
        <v>595</v>
      </c>
      <c r="L4168">
        <v>210123</v>
      </c>
      <c r="M4168">
        <v>0</v>
      </c>
      <c r="N4168" t="s">
        <v>1191</v>
      </c>
      <c r="O4168" t="s">
        <v>565</v>
      </c>
      <c r="P4168">
        <v>-9999.06</v>
      </c>
      <c r="Q4168">
        <v>0</v>
      </c>
      <c r="R4168">
        <v>0</v>
      </c>
      <c r="S4168">
        <v>3079.87</v>
      </c>
      <c r="T4168">
        <v>-6919.19</v>
      </c>
      <c r="U4168">
        <v>0</v>
      </c>
      <c r="V4168">
        <v>-9999.06</v>
      </c>
      <c r="W4168">
        <v>0</v>
      </c>
      <c r="X4168">
        <v>0</v>
      </c>
      <c r="Y4168">
        <v>3079.87</v>
      </c>
      <c r="Z4168">
        <v>-6919.19</v>
      </c>
      <c r="AA4168">
        <v>0</v>
      </c>
    </row>
    <row r="4169" spans="1:27" ht="15" customHeight="1" x14ac:dyDescent="0.25">
      <c r="A4169" s="37" t="str">
        <f t="shared" si="195"/>
        <v>LET100Ignore</v>
      </c>
      <c r="B4169" s="37" t="str">
        <f>VLOOKUP(L4169,Mapping!D:F,3,0)</f>
        <v>Ignore</v>
      </c>
      <c r="C4169" s="37" t="str">
        <f>VLOOKUP(L4169,Mapping!D:G,4,0)</f>
        <v>Ignore</v>
      </c>
      <c r="D4169" s="38">
        <f t="shared" si="196"/>
        <v>2.4336399999999998E-4</v>
      </c>
      <c r="E4169" s="38">
        <f t="shared" si="197"/>
        <v>2.4336399999999998E-4</v>
      </c>
      <c r="F4169" s="37" t="str">
        <f>VLOOKUP(L4169,Mapping!D:H,5,0)</f>
        <v>AUM</v>
      </c>
      <c r="G4169" t="s">
        <v>562</v>
      </c>
      <c r="H4169" t="s">
        <v>401</v>
      </c>
      <c r="I4169" t="s">
        <v>1423</v>
      </c>
      <c r="J4169">
        <v>212000</v>
      </c>
      <c r="K4169" t="s">
        <v>595</v>
      </c>
      <c r="L4169">
        <v>211114</v>
      </c>
      <c r="M4169">
        <v>0</v>
      </c>
      <c r="N4169" t="s">
        <v>701</v>
      </c>
      <c r="O4169" t="s">
        <v>565</v>
      </c>
      <c r="P4169">
        <v>0</v>
      </c>
      <c r="Q4169">
        <v>0</v>
      </c>
      <c r="R4169">
        <v>0</v>
      </c>
      <c r="S4169">
        <v>2433.64</v>
      </c>
      <c r="T4169">
        <v>0</v>
      </c>
      <c r="U4169">
        <v>2433.64</v>
      </c>
      <c r="V4169">
        <v>0</v>
      </c>
      <c r="W4169">
        <v>0</v>
      </c>
      <c r="X4169">
        <v>0</v>
      </c>
      <c r="Y4169">
        <v>2433.64</v>
      </c>
      <c r="Z4169">
        <v>0</v>
      </c>
      <c r="AA4169">
        <v>2433.64</v>
      </c>
    </row>
    <row r="4170" spans="1:27" ht="15" customHeight="1" x14ac:dyDescent="0.25">
      <c r="A4170" s="37" t="str">
        <f t="shared" si="195"/>
        <v>LET100Ignore</v>
      </c>
      <c r="B4170" s="37" t="str">
        <f>VLOOKUP(L4170,Mapping!D:F,3,0)</f>
        <v>Ignore</v>
      </c>
      <c r="C4170" s="37" t="str">
        <f>VLOOKUP(L4170,Mapping!D:G,4,0)</f>
        <v>Ignore</v>
      </c>
      <c r="D4170" s="38">
        <f t="shared" si="196"/>
        <v>9.2923099999999998E-3</v>
      </c>
      <c r="E4170" s="38">
        <f t="shared" si="197"/>
        <v>9.2923090000000003E-3</v>
      </c>
      <c r="F4170" s="37" t="str">
        <f>VLOOKUP(L4170,Mapping!D:H,5,0)</f>
        <v>AUM</v>
      </c>
      <c r="G4170" t="s">
        <v>562</v>
      </c>
      <c r="H4170" t="s">
        <v>401</v>
      </c>
      <c r="I4170" t="s">
        <v>1423</v>
      </c>
      <c r="J4170">
        <v>212000</v>
      </c>
      <c r="K4170" t="s">
        <v>595</v>
      </c>
      <c r="L4170">
        <v>212101</v>
      </c>
      <c r="M4170">
        <v>0</v>
      </c>
      <c r="N4170" t="s">
        <v>598</v>
      </c>
      <c r="O4170" t="s">
        <v>565</v>
      </c>
      <c r="P4170">
        <v>-0.01</v>
      </c>
      <c r="Q4170">
        <v>0</v>
      </c>
      <c r="R4170">
        <v>0</v>
      </c>
      <c r="S4170">
        <v>92923.1</v>
      </c>
      <c r="T4170">
        <v>0</v>
      </c>
      <c r="U4170">
        <v>92923.09</v>
      </c>
      <c r="V4170">
        <v>-0.01</v>
      </c>
      <c r="W4170">
        <v>0</v>
      </c>
      <c r="X4170">
        <v>0</v>
      </c>
      <c r="Y4170">
        <v>92923.1</v>
      </c>
      <c r="Z4170">
        <v>0</v>
      </c>
      <c r="AA4170">
        <v>92923.09</v>
      </c>
    </row>
    <row r="4171" spans="1:27" ht="15" customHeight="1" x14ac:dyDescent="0.25">
      <c r="A4171" s="37" t="str">
        <f t="shared" si="195"/>
        <v>LET100Ignore</v>
      </c>
      <c r="B4171" s="37" t="str">
        <f>VLOOKUP(L4171,Mapping!D:F,3,0)</f>
        <v>Ignore</v>
      </c>
      <c r="C4171" s="37" t="str">
        <f>VLOOKUP(L4171,Mapping!D:G,4,0)</f>
        <v>Ignore</v>
      </c>
      <c r="D4171" s="38">
        <f t="shared" si="196"/>
        <v>1.180427E-3</v>
      </c>
      <c r="E4171" s="38">
        <f t="shared" si="197"/>
        <v>1.7855549999999999E-3</v>
      </c>
      <c r="F4171" s="37" t="str">
        <f>VLOOKUP(L4171,Mapping!D:H,5,0)</f>
        <v>AUM</v>
      </c>
      <c r="G4171" t="s">
        <v>562</v>
      </c>
      <c r="H4171" t="s">
        <v>401</v>
      </c>
      <c r="I4171" t="s">
        <v>1423</v>
      </c>
      <c r="J4171">
        <v>212000</v>
      </c>
      <c r="K4171" t="s">
        <v>595</v>
      </c>
      <c r="L4171">
        <v>212109</v>
      </c>
      <c r="M4171">
        <v>0</v>
      </c>
      <c r="N4171" t="s">
        <v>1291</v>
      </c>
      <c r="O4171" t="s">
        <v>565</v>
      </c>
      <c r="P4171">
        <v>0</v>
      </c>
      <c r="Q4171">
        <v>6051.28</v>
      </c>
      <c r="R4171">
        <v>0</v>
      </c>
      <c r="S4171">
        <v>11804.27</v>
      </c>
      <c r="T4171">
        <v>0</v>
      </c>
      <c r="U4171">
        <v>17855.55</v>
      </c>
      <c r="V4171">
        <v>0</v>
      </c>
      <c r="W4171">
        <v>6051.28</v>
      </c>
      <c r="X4171">
        <v>0</v>
      </c>
      <c r="Y4171">
        <v>11804.27</v>
      </c>
      <c r="Z4171">
        <v>0</v>
      </c>
      <c r="AA4171">
        <v>17855.55</v>
      </c>
    </row>
    <row r="4172" spans="1:27" ht="15" customHeight="1" x14ac:dyDescent="0.25">
      <c r="A4172" s="37" t="str">
        <f t="shared" si="195"/>
        <v>LET100Ignore</v>
      </c>
      <c r="B4172" s="37" t="str">
        <f>VLOOKUP(L4172,Mapping!D:F,3,0)</f>
        <v>Ignore</v>
      </c>
      <c r="C4172" s="37" t="str">
        <f>VLOOKUP(L4172,Mapping!D:G,4,0)</f>
        <v>Ignore</v>
      </c>
      <c r="D4172" s="38">
        <f t="shared" si="196"/>
        <v>6.4343000000000004E-5</v>
      </c>
      <c r="E4172" s="38">
        <f t="shared" si="197"/>
        <v>0</v>
      </c>
      <c r="F4172" s="37" t="str">
        <f>VLOOKUP(L4172,Mapping!D:H,5,0)</f>
        <v>AUM</v>
      </c>
      <c r="G4172" t="s">
        <v>562</v>
      </c>
      <c r="H4172" t="s">
        <v>401</v>
      </c>
      <c r="I4172" t="s">
        <v>1423</v>
      </c>
      <c r="J4172">
        <v>212000</v>
      </c>
      <c r="K4172" t="s">
        <v>595</v>
      </c>
      <c r="L4172">
        <v>212132</v>
      </c>
      <c r="M4172">
        <v>0</v>
      </c>
      <c r="N4172" t="s">
        <v>1192</v>
      </c>
      <c r="O4172" t="s">
        <v>565</v>
      </c>
      <c r="P4172">
        <v>-643.43000000000006</v>
      </c>
      <c r="Q4172">
        <v>0</v>
      </c>
      <c r="R4172">
        <v>0</v>
      </c>
      <c r="S4172">
        <v>643.43000000000006</v>
      </c>
      <c r="T4172">
        <v>0</v>
      </c>
      <c r="U4172">
        <v>0</v>
      </c>
      <c r="V4172">
        <v>-643.43000000000006</v>
      </c>
      <c r="W4172">
        <v>0</v>
      </c>
      <c r="X4172">
        <v>0</v>
      </c>
      <c r="Y4172">
        <v>643.43000000000006</v>
      </c>
      <c r="Z4172">
        <v>0</v>
      </c>
      <c r="AA4172">
        <v>0</v>
      </c>
    </row>
    <row r="4173" spans="1:27" ht="15" customHeight="1" x14ac:dyDescent="0.25">
      <c r="A4173" s="37" t="str">
        <f t="shared" si="195"/>
        <v>LET100Ignore</v>
      </c>
      <c r="B4173" s="37" t="str">
        <f>VLOOKUP(L4173,Mapping!D:F,3,0)</f>
        <v>Ignore</v>
      </c>
      <c r="C4173" s="37" t="str">
        <f>VLOOKUP(L4173,Mapping!D:G,4,0)</f>
        <v>Ignore</v>
      </c>
      <c r="D4173" s="38">
        <f t="shared" si="196"/>
        <v>1.0405504830000001</v>
      </c>
      <c r="E4173" s="38">
        <f t="shared" si="197"/>
        <v>1.0405504830000001</v>
      </c>
      <c r="F4173" s="37" t="str">
        <f>VLOOKUP(L4173,Mapping!D:H,5,0)</f>
        <v>AUM</v>
      </c>
      <c r="G4173" t="s">
        <v>562</v>
      </c>
      <c r="H4173" t="s">
        <v>401</v>
      </c>
      <c r="I4173" t="s">
        <v>1423</v>
      </c>
      <c r="J4173">
        <v>212000</v>
      </c>
      <c r="K4173" t="s">
        <v>595</v>
      </c>
      <c r="L4173">
        <v>212150</v>
      </c>
      <c r="M4173">
        <v>0</v>
      </c>
      <c r="N4173" t="s">
        <v>821</v>
      </c>
      <c r="O4173" t="s">
        <v>565</v>
      </c>
      <c r="P4173">
        <v>0</v>
      </c>
      <c r="Q4173">
        <v>0</v>
      </c>
      <c r="R4173">
        <v>0</v>
      </c>
      <c r="S4173">
        <v>10405504.83</v>
      </c>
      <c r="T4173">
        <v>0</v>
      </c>
      <c r="U4173">
        <v>10405504.83</v>
      </c>
      <c r="V4173">
        <v>0</v>
      </c>
      <c r="W4173">
        <v>0</v>
      </c>
      <c r="X4173">
        <v>0</v>
      </c>
      <c r="Y4173">
        <v>10405504.83</v>
      </c>
      <c r="Z4173">
        <v>0</v>
      </c>
      <c r="AA4173">
        <v>10405504.83</v>
      </c>
    </row>
    <row r="4174" spans="1:27" ht="15" customHeight="1" x14ac:dyDescent="0.25">
      <c r="A4174" s="37" t="str">
        <f t="shared" si="195"/>
        <v>LET100Ignore</v>
      </c>
      <c r="B4174" s="37" t="str">
        <f>VLOOKUP(L4174,Mapping!D:F,3,0)</f>
        <v>Ignore</v>
      </c>
      <c r="C4174" s="37" t="str">
        <f>VLOOKUP(L4174,Mapping!D:G,4,0)</f>
        <v>Ignore</v>
      </c>
      <c r="D4174" s="38">
        <f t="shared" si="196"/>
        <v>-7.345E-6</v>
      </c>
      <c r="E4174" s="38">
        <f t="shared" si="197"/>
        <v>7.4300000000000002E-7</v>
      </c>
      <c r="F4174" s="37" t="str">
        <f>VLOOKUP(L4174,Mapping!D:H,5,0)</f>
        <v>AUM</v>
      </c>
      <c r="G4174" t="s">
        <v>562</v>
      </c>
      <c r="H4174" t="s">
        <v>401</v>
      </c>
      <c r="I4174" t="s">
        <v>1423</v>
      </c>
      <c r="J4174">
        <v>212000</v>
      </c>
      <c r="K4174" t="s">
        <v>595</v>
      </c>
      <c r="L4174">
        <v>212185</v>
      </c>
      <c r="M4174">
        <v>0</v>
      </c>
      <c r="N4174" t="s">
        <v>928</v>
      </c>
      <c r="O4174" t="s">
        <v>565</v>
      </c>
      <c r="P4174">
        <v>0</v>
      </c>
      <c r="Q4174">
        <v>80.88</v>
      </c>
      <c r="R4174">
        <v>-73.45</v>
      </c>
      <c r="S4174">
        <v>0</v>
      </c>
      <c r="T4174">
        <v>0</v>
      </c>
      <c r="U4174">
        <v>7.43</v>
      </c>
      <c r="V4174">
        <v>0</v>
      </c>
      <c r="W4174">
        <v>80.88</v>
      </c>
      <c r="X4174">
        <v>-73.45</v>
      </c>
      <c r="Y4174">
        <v>0</v>
      </c>
      <c r="Z4174">
        <v>0</v>
      </c>
      <c r="AA4174">
        <v>7.43</v>
      </c>
    </row>
    <row r="4175" spans="1:27" ht="15" customHeight="1" x14ac:dyDescent="0.25">
      <c r="A4175" s="37" t="str">
        <f t="shared" si="195"/>
        <v>LET100Ignore</v>
      </c>
      <c r="B4175" s="37" t="str">
        <f>VLOOKUP(L4175,Mapping!D:F,3,0)</f>
        <v>Ignore</v>
      </c>
      <c r="C4175" s="37" t="str">
        <f>VLOOKUP(L4175,Mapping!D:G,4,0)</f>
        <v>Ignore</v>
      </c>
      <c r="D4175" s="38">
        <f t="shared" si="196"/>
        <v>2.7164099999999998E-4</v>
      </c>
      <c r="E4175" s="38">
        <f t="shared" si="197"/>
        <v>2.8244099999999997E-4</v>
      </c>
      <c r="F4175" s="37" t="str">
        <f>VLOOKUP(L4175,Mapping!D:H,5,0)</f>
        <v>AUM</v>
      </c>
      <c r="G4175" t="s">
        <v>562</v>
      </c>
      <c r="H4175" t="s">
        <v>401</v>
      </c>
      <c r="I4175" t="s">
        <v>1423</v>
      </c>
      <c r="J4175">
        <v>212000</v>
      </c>
      <c r="K4175" t="s">
        <v>595</v>
      </c>
      <c r="L4175">
        <v>212186</v>
      </c>
      <c r="M4175">
        <v>0</v>
      </c>
      <c r="N4175" t="s">
        <v>1377</v>
      </c>
      <c r="O4175" t="s">
        <v>565</v>
      </c>
      <c r="P4175">
        <v>0</v>
      </c>
      <c r="Q4175">
        <v>108</v>
      </c>
      <c r="R4175">
        <v>0</v>
      </c>
      <c r="S4175">
        <v>2716.41</v>
      </c>
      <c r="T4175">
        <v>0</v>
      </c>
      <c r="U4175">
        <v>2824.41</v>
      </c>
      <c r="V4175">
        <v>0</v>
      </c>
      <c r="W4175">
        <v>108</v>
      </c>
      <c r="X4175">
        <v>0</v>
      </c>
      <c r="Y4175">
        <v>2716.41</v>
      </c>
      <c r="Z4175">
        <v>0</v>
      </c>
      <c r="AA4175">
        <v>2824.41</v>
      </c>
    </row>
    <row r="4176" spans="1:27" ht="15" customHeight="1" x14ac:dyDescent="0.25">
      <c r="A4176" s="37" t="str">
        <f t="shared" si="195"/>
        <v>LET100Ignore</v>
      </c>
      <c r="B4176" s="37" t="str">
        <f>VLOOKUP(L4176,Mapping!D:F,3,0)</f>
        <v>Ignore</v>
      </c>
      <c r="C4176" s="37" t="str">
        <f>VLOOKUP(L4176,Mapping!D:G,4,0)</f>
        <v>Ignore</v>
      </c>
      <c r="D4176" s="38">
        <f t="shared" si="196"/>
        <v>4.2822584999999996E-2</v>
      </c>
      <c r="E4176" s="38">
        <f t="shared" si="197"/>
        <v>4.5407895000000004E-2</v>
      </c>
      <c r="F4176" s="37" t="str">
        <f>VLOOKUP(L4176,Mapping!D:H,5,0)</f>
        <v>AUM</v>
      </c>
      <c r="G4176" t="s">
        <v>562</v>
      </c>
      <c r="H4176" t="s">
        <v>401</v>
      </c>
      <c r="I4176" t="s">
        <v>1423</v>
      </c>
      <c r="J4176">
        <v>212000</v>
      </c>
      <c r="K4176" t="s">
        <v>595</v>
      </c>
      <c r="L4176">
        <v>212187</v>
      </c>
      <c r="M4176">
        <v>0</v>
      </c>
      <c r="N4176" t="s">
        <v>1023</v>
      </c>
      <c r="O4176" t="s">
        <v>565</v>
      </c>
      <c r="P4176">
        <v>0</v>
      </c>
      <c r="Q4176">
        <v>25853.1</v>
      </c>
      <c r="R4176">
        <v>0</v>
      </c>
      <c r="S4176">
        <v>428225.85</v>
      </c>
      <c r="T4176">
        <v>0</v>
      </c>
      <c r="U4176">
        <v>454078.95</v>
      </c>
      <c r="V4176">
        <v>0</v>
      </c>
      <c r="W4176">
        <v>25853.1</v>
      </c>
      <c r="X4176">
        <v>0</v>
      </c>
      <c r="Y4176">
        <v>428225.85</v>
      </c>
      <c r="Z4176">
        <v>0</v>
      </c>
      <c r="AA4176">
        <v>454078.95</v>
      </c>
    </row>
    <row r="4177" spans="1:27" ht="15" customHeight="1" x14ac:dyDescent="0.25">
      <c r="A4177" s="37" t="str">
        <f t="shared" si="195"/>
        <v>LET100Ignore</v>
      </c>
      <c r="B4177" s="37" t="str">
        <f>VLOOKUP(L4177,Mapping!D:F,3,0)</f>
        <v>Ignore</v>
      </c>
      <c r="C4177" s="37" t="str">
        <f>VLOOKUP(L4177,Mapping!D:G,4,0)</f>
        <v>Ignore</v>
      </c>
      <c r="D4177" s="38">
        <f t="shared" si="196"/>
        <v>-1.2460940000000001E-3</v>
      </c>
      <c r="E4177" s="38">
        <f t="shared" si="197"/>
        <v>6.0334669999999998E-3</v>
      </c>
      <c r="F4177" s="37" t="str">
        <f>VLOOKUP(L4177,Mapping!D:H,5,0)</f>
        <v>AUM</v>
      </c>
      <c r="G4177" t="s">
        <v>562</v>
      </c>
      <c r="H4177" t="s">
        <v>401</v>
      </c>
      <c r="I4177" t="s">
        <v>1423</v>
      </c>
      <c r="J4177">
        <v>212000</v>
      </c>
      <c r="K4177" t="s">
        <v>595</v>
      </c>
      <c r="L4177">
        <v>212194</v>
      </c>
      <c r="M4177">
        <v>0</v>
      </c>
      <c r="N4177" t="s">
        <v>605</v>
      </c>
      <c r="O4177" t="s">
        <v>565</v>
      </c>
      <c r="P4177">
        <v>0</v>
      </c>
      <c r="Q4177">
        <v>72795.61</v>
      </c>
      <c r="R4177">
        <v>-12460.94</v>
      </c>
      <c r="S4177">
        <v>0</v>
      </c>
      <c r="T4177">
        <v>0</v>
      </c>
      <c r="U4177">
        <v>60334.67</v>
      </c>
      <c r="V4177">
        <v>0</v>
      </c>
      <c r="W4177">
        <v>72795.61</v>
      </c>
      <c r="X4177">
        <v>-12460.94</v>
      </c>
      <c r="Y4177">
        <v>0</v>
      </c>
      <c r="Z4177">
        <v>0</v>
      </c>
      <c r="AA4177">
        <v>60334.67</v>
      </c>
    </row>
    <row r="4178" spans="1:27" ht="15" customHeight="1" x14ac:dyDescent="0.25">
      <c r="A4178" s="37" t="str">
        <f t="shared" si="195"/>
        <v>LET100Ignore</v>
      </c>
      <c r="B4178" s="37" t="str">
        <f>VLOOKUP(L4178,Mapping!D:F,3,0)</f>
        <v>Ignore</v>
      </c>
      <c r="C4178" s="37" t="str">
        <f>VLOOKUP(L4178,Mapping!D:G,4,0)</f>
        <v>Ignore</v>
      </c>
      <c r="D4178" s="38">
        <f t="shared" si="196"/>
        <v>1.3397699999999999E-4</v>
      </c>
      <c r="E4178" s="38">
        <f t="shared" si="197"/>
        <v>1.80817E-4</v>
      </c>
      <c r="F4178" s="37" t="str">
        <f>VLOOKUP(L4178,Mapping!D:H,5,0)</f>
        <v>AUM</v>
      </c>
      <c r="G4178" t="s">
        <v>562</v>
      </c>
      <c r="H4178" t="s">
        <v>401</v>
      </c>
      <c r="I4178" t="s">
        <v>1423</v>
      </c>
      <c r="J4178">
        <v>212000</v>
      </c>
      <c r="K4178" t="s">
        <v>595</v>
      </c>
      <c r="L4178">
        <v>212195</v>
      </c>
      <c r="M4178">
        <v>0</v>
      </c>
      <c r="N4178" t="s">
        <v>2247</v>
      </c>
      <c r="O4178" t="s">
        <v>565</v>
      </c>
      <c r="P4178">
        <v>0</v>
      </c>
      <c r="Q4178">
        <v>468.4</v>
      </c>
      <c r="R4178">
        <v>0</v>
      </c>
      <c r="S4178">
        <v>1339.77</v>
      </c>
      <c r="T4178">
        <v>0</v>
      </c>
      <c r="U4178">
        <v>1808.17</v>
      </c>
      <c r="V4178">
        <v>0</v>
      </c>
      <c r="W4178">
        <v>468.4</v>
      </c>
      <c r="X4178">
        <v>0</v>
      </c>
      <c r="Y4178">
        <v>1339.77</v>
      </c>
      <c r="Z4178">
        <v>0</v>
      </c>
      <c r="AA4178">
        <v>1808.17</v>
      </c>
    </row>
    <row r="4179" spans="1:27" ht="15" customHeight="1" x14ac:dyDescent="0.25">
      <c r="A4179" s="37" t="str">
        <f t="shared" si="195"/>
        <v>LET100Ignore</v>
      </c>
      <c r="B4179" s="37" t="str">
        <f>VLOOKUP(L4179,Mapping!D:F,3,0)</f>
        <v>Ignore</v>
      </c>
      <c r="C4179" s="37" t="str">
        <f>VLOOKUP(L4179,Mapping!D:G,4,0)</f>
        <v>Ignore</v>
      </c>
      <c r="D4179" s="38">
        <f t="shared" si="196"/>
        <v>1.7731830000000002E-3</v>
      </c>
      <c r="E4179" s="38">
        <f t="shared" si="197"/>
        <v>2.5275530000000001E-3</v>
      </c>
      <c r="F4179" s="37" t="str">
        <f>VLOOKUP(L4179,Mapping!D:H,5,0)</f>
        <v>AUM</v>
      </c>
      <c r="G4179" t="s">
        <v>562</v>
      </c>
      <c r="H4179" t="s">
        <v>401</v>
      </c>
      <c r="I4179" t="s">
        <v>1423</v>
      </c>
      <c r="J4179">
        <v>212000</v>
      </c>
      <c r="K4179" t="s">
        <v>595</v>
      </c>
      <c r="L4179">
        <v>212197</v>
      </c>
      <c r="M4179">
        <v>0</v>
      </c>
      <c r="N4179" t="s">
        <v>856</v>
      </c>
      <c r="O4179" t="s">
        <v>565</v>
      </c>
      <c r="P4179">
        <v>0</v>
      </c>
      <c r="Q4179">
        <v>7543.7</v>
      </c>
      <c r="R4179">
        <v>0</v>
      </c>
      <c r="S4179">
        <v>17731.830000000002</v>
      </c>
      <c r="T4179">
        <v>0</v>
      </c>
      <c r="U4179">
        <v>25275.53</v>
      </c>
      <c r="V4179">
        <v>0</v>
      </c>
      <c r="W4179">
        <v>7543.7</v>
      </c>
      <c r="X4179">
        <v>0</v>
      </c>
      <c r="Y4179">
        <v>17731.830000000002</v>
      </c>
      <c r="Z4179">
        <v>0</v>
      </c>
      <c r="AA4179">
        <v>25275.53</v>
      </c>
    </row>
    <row r="4180" spans="1:27" ht="15" customHeight="1" x14ac:dyDescent="0.25">
      <c r="A4180" s="37" t="str">
        <f t="shared" si="195"/>
        <v>LET100Ignore</v>
      </c>
      <c r="B4180" s="37" t="str">
        <f>VLOOKUP(L4180,Mapping!D:F,3,0)</f>
        <v>Ignore</v>
      </c>
      <c r="C4180" s="37" t="str">
        <f>VLOOKUP(L4180,Mapping!D:G,4,0)</f>
        <v>Ignore</v>
      </c>
      <c r="D4180" s="38">
        <f t="shared" si="196"/>
        <v>0.21202890199999999</v>
      </c>
      <c r="E4180" s="38">
        <f t="shared" si="197"/>
        <v>0.42584290400000002</v>
      </c>
      <c r="F4180" s="37" t="str">
        <f>VLOOKUP(L4180,Mapping!D:H,5,0)</f>
        <v>AUM</v>
      </c>
      <c r="G4180" t="s">
        <v>562</v>
      </c>
      <c r="H4180" t="s">
        <v>401</v>
      </c>
      <c r="I4180" t="s">
        <v>1423</v>
      </c>
      <c r="J4180">
        <v>212000</v>
      </c>
      <c r="K4180" t="s">
        <v>595</v>
      </c>
      <c r="L4180">
        <v>212220</v>
      </c>
      <c r="M4180">
        <v>0</v>
      </c>
      <c r="N4180" t="s">
        <v>606</v>
      </c>
      <c r="O4180" t="s">
        <v>565</v>
      </c>
      <c r="P4180">
        <v>0</v>
      </c>
      <c r="Q4180">
        <v>2138140.02</v>
      </c>
      <c r="R4180">
        <v>0</v>
      </c>
      <c r="S4180">
        <v>2120289.02</v>
      </c>
      <c r="T4180">
        <v>0</v>
      </c>
      <c r="U4180">
        <v>4258429.04</v>
      </c>
      <c r="V4180">
        <v>0</v>
      </c>
      <c r="W4180">
        <v>2138140.02</v>
      </c>
      <c r="X4180">
        <v>0</v>
      </c>
      <c r="Y4180">
        <v>2120289.02</v>
      </c>
      <c r="Z4180">
        <v>0</v>
      </c>
      <c r="AA4180">
        <v>4258429.04</v>
      </c>
    </row>
    <row r="4181" spans="1:27" ht="15" customHeight="1" x14ac:dyDescent="0.25">
      <c r="A4181" s="37" t="str">
        <f t="shared" si="195"/>
        <v>LET100Ignore</v>
      </c>
      <c r="B4181" s="37" t="str">
        <f>VLOOKUP(L4181,Mapping!D:F,3,0)</f>
        <v>Ignore</v>
      </c>
      <c r="C4181" s="37" t="str">
        <f>VLOOKUP(L4181,Mapping!D:G,4,0)</f>
        <v>Ignore</v>
      </c>
      <c r="D4181" s="38">
        <f t="shared" si="196"/>
        <v>-0.29015363399999999</v>
      </c>
      <c r="E4181" s="38">
        <f t="shared" si="197"/>
        <v>-0.41534874599999999</v>
      </c>
      <c r="F4181" s="37" t="str">
        <f>VLOOKUP(L4181,Mapping!D:H,5,0)</f>
        <v>AUM</v>
      </c>
      <c r="G4181" t="s">
        <v>562</v>
      </c>
      <c r="H4181" t="s">
        <v>401</v>
      </c>
      <c r="I4181" t="s">
        <v>1423</v>
      </c>
      <c r="J4181">
        <v>212000</v>
      </c>
      <c r="K4181" t="s">
        <v>595</v>
      </c>
      <c r="L4181">
        <v>212223</v>
      </c>
      <c r="M4181">
        <v>0</v>
      </c>
      <c r="N4181" t="s">
        <v>607</v>
      </c>
      <c r="O4181" t="s">
        <v>565</v>
      </c>
      <c r="P4181">
        <v>-1251951.1200000001</v>
      </c>
      <c r="Q4181">
        <v>0</v>
      </c>
      <c r="R4181">
        <v>-2901536.34</v>
      </c>
      <c r="S4181">
        <v>0</v>
      </c>
      <c r="T4181">
        <v>-4153487.46</v>
      </c>
      <c r="U4181">
        <v>0</v>
      </c>
      <c r="V4181">
        <v>-1251951.1200000001</v>
      </c>
      <c r="W4181">
        <v>0</v>
      </c>
      <c r="X4181">
        <v>-2901536.34</v>
      </c>
      <c r="Y4181">
        <v>0</v>
      </c>
      <c r="Z4181">
        <v>-4153487.46</v>
      </c>
      <c r="AA4181">
        <v>0</v>
      </c>
    </row>
    <row r="4182" spans="1:27" ht="15" customHeight="1" x14ac:dyDescent="0.25">
      <c r="A4182" s="37" t="str">
        <f t="shared" si="195"/>
        <v>LET100Ignore</v>
      </c>
      <c r="B4182" s="37" t="str">
        <f>VLOOKUP(L4182,Mapping!D:F,3,0)</f>
        <v>Ignore</v>
      </c>
      <c r="C4182" s="37" t="str">
        <f>VLOOKUP(L4182,Mapping!D:G,4,0)</f>
        <v>Ignore</v>
      </c>
      <c r="D4182" s="38">
        <f t="shared" si="196"/>
        <v>0</v>
      </c>
      <c r="E4182" s="38">
        <f t="shared" si="197"/>
        <v>-1.1480000000000001E-6</v>
      </c>
      <c r="F4182" s="37" t="str">
        <f>VLOOKUP(L4182,Mapping!D:H,5,0)</f>
        <v>AUM</v>
      </c>
      <c r="G4182" t="s">
        <v>562</v>
      </c>
      <c r="H4182" t="s">
        <v>401</v>
      </c>
      <c r="I4182" t="s">
        <v>1423</v>
      </c>
      <c r="J4182">
        <v>212000</v>
      </c>
      <c r="K4182" t="s">
        <v>595</v>
      </c>
      <c r="L4182">
        <v>212231</v>
      </c>
      <c r="M4182">
        <v>0</v>
      </c>
      <c r="N4182" t="s">
        <v>824</v>
      </c>
      <c r="O4182" t="s">
        <v>565</v>
      </c>
      <c r="P4182">
        <v>-11.48</v>
      </c>
      <c r="Q4182">
        <v>0</v>
      </c>
      <c r="R4182">
        <v>0</v>
      </c>
      <c r="S4182">
        <v>0</v>
      </c>
      <c r="T4182">
        <v>-11.48</v>
      </c>
      <c r="U4182">
        <v>0</v>
      </c>
      <c r="V4182">
        <v>-11.48</v>
      </c>
      <c r="W4182">
        <v>0</v>
      </c>
      <c r="X4182">
        <v>0</v>
      </c>
      <c r="Y4182">
        <v>0</v>
      </c>
      <c r="Z4182">
        <v>-11.48</v>
      </c>
      <c r="AA4182">
        <v>0</v>
      </c>
    </row>
    <row r="4183" spans="1:27" ht="15" customHeight="1" x14ac:dyDescent="0.25">
      <c r="A4183" s="37" t="str">
        <f t="shared" si="195"/>
        <v>LET100Ignore</v>
      </c>
      <c r="B4183" s="37" t="str">
        <f>VLOOKUP(L4183,Mapping!D:F,3,0)</f>
        <v>Ignore</v>
      </c>
      <c r="C4183" s="37" t="str">
        <f>VLOOKUP(L4183,Mapping!D:G,4,0)</f>
        <v>Ignore</v>
      </c>
      <c r="D4183" s="38">
        <f t="shared" si="196"/>
        <v>-1.0281750000000001E-3</v>
      </c>
      <c r="E4183" s="38">
        <f t="shared" si="197"/>
        <v>2.1065749999999999E-3</v>
      </c>
      <c r="F4183" s="37" t="str">
        <f>VLOOKUP(L4183,Mapping!D:H,5,0)</f>
        <v>AUM</v>
      </c>
      <c r="G4183" t="s">
        <v>562</v>
      </c>
      <c r="H4183" t="s">
        <v>401</v>
      </c>
      <c r="I4183" t="s">
        <v>1423</v>
      </c>
      <c r="J4183">
        <v>212000</v>
      </c>
      <c r="K4183" t="s">
        <v>595</v>
      </c>
      <c r="L4183">
        <v>212240</v>
      </c>
      <c r="M4183">
        <v>0</v>
      </c>
      <c r="N4183" t="s">
        <v>609</v>
      </c>
      <c r="O4183" t="s">
        <v>565</v>
      </c>
      <c r="P4183">
        <v>0</v>
      </c>
      <c r="Q4183">
        <v>31347.5</v>
      </c>
      <c r="R4183">
        <v>-10281.75</v>
      </c>
      <c r="S4183">
        <v>0</v>
      </c>
      <c r="T4183">
        <v>0</v>
      </c>
      <c r="U4183">
        <v>21065.75</v>
      </c>
      <c r="V4183">
        <v>0</v>
      </c>
      <c r="W4183">
        <v>31347.5</v>
      </c>
      <c r="X4183">
        <v>-10281.75</v>
      </c>
      <c r="Y4183">
        <v>0</v>
      </c>
      <c r="Z4183">
        <v>0</v>
      </c>
      <c r="AA4183">
        <v>21065.75</v>
      </c>
    </row>
    <row r="4184" spans="1:27" ht="15" customHeight="1" x14ac:dyDescent="0.25">
      <c r="A4184" s="37" t="str">
        <f t="shared" si="195"/>
        <v>LET100Ignore</v>
      </c>
      <c r="B4184" s="37" t="str">
        <f>VLOOKUP(L4184,Mapping!D:F,3,0)</f>
        <v>Ignore</v>
      </c>
      <c r="C4184" s="37" t="str">
        <f>VLOOKUP(L4184,Mapping!D:G,4,0)</f>
        <v>Ignore</v>
      </c>
      <c r="D4184" s="38">
        <f t="shared" si="196"/>
        <v>0</v>
      </c>
      <c r="E4184" s="38">
        <f t="shared" si="197"/>
        <v>2.0000000000000002E-5</v>
      </c>
      <c r="F4184" s="37" t="str">
        <f>VLOOKUP(L4184,Mapping!D:H,5,0)</f>
        <v>AUM</v>
      </c>
      <c r="G4184" t="s">
        <v>562</v>
      </c>
      <c r="H4184" t="s">
        <v>401</v>
      </c>
      <c r="I4184" t="s">
        <v>1423</v>
      </c>
      <c r="J4184">
        <v>212000</v>
      </c>
      <c r="K4184" t="s">
        <v>595</v>
      </c>
      <c r="L4184">
        <v>212247</v>
      </c>
      <c r="M4184">
        <v>0</v>
      </c>
      <c r="N4184" t="s">
        <v>610</v>
      </c>
      <c r="O4184" t="s">
        <v>565</v>
      </c>
      <c r="P4184">
        <v>0</v>
      </c>
      <c r="Q4184">
        <v>200</v>
      </c>
      <c r="R4184">
        <v>0</v>
      </c>
      <c r="S4184">
        <v>0</v>
      </c>
      <c r="T4184">
        <v>0</v>
      </c>
      <c r="U4184">
        <v>200</v>
      </c>
      <c r="V4184">
        <v>0</v>
      </c>
      <c r="W4184">
        <v>200</v>
      </c>
      <c r="X4184">
        <v>0</v>
      </c>
      <c r="Y4184">
        <v>0</v>
      </c>
      <c r="Z4184">
        <v>0</v>
      </c>
      <c r="AA4184">
        <v>200</v>
      </c>
    </row>
    <row r="4185" spans="1:27" ht="15" customHeight="1" x14ac:dyDescent="0.25">
      <c r="A4185" s="37" t="str">
        <f t="shared" si="195"/>
        <v>LET100Ignore</v>
      </c>
      <c r="B4185" s="37" t="str">
        <f>VLOOKUP(L4185,Mapping!D:F,3,0)</f>
        <v>Ignore</v>
      </c>
      <c r="C4185" s="37" t="str">
        <f>VLOOKUP(L4185,Mapping!D:G,4,0)</f>
        <v>Ignore</v>
      </c>
      <c r="D4185" s="38">
        <f t="shared" si="196"/>
        <v>-3.2869999999999996E-6</v>
      </c>
      <c r="E4185" s="38">
        <f t="shared" si="197"/>
        <v>5.6930000000000004E-6</v>
      </c>
      <c r="F4185" s="37" t="str">
        <f>VLOOKUP(L4185,Mapping!D:H,5,0)</f>
        <v>AUM</v>
      </c>
      <c r="G4185" t="s">
        <v>562</v>
      </c>
      <c r="H4185" t="s">
        <v>401</v>
      </c>
      <c r="I4185" t="s">
        <v>1423</v>
      </c>
      <c r="J4185">
        <v>212000</v>
      </c>
      <c r="K4185" t="s">
        <v>595</v>
      </c>
      <c r="L4185">
        <v>212252</v>
      </c>
      <c r="M4185">
        <v>0</v>
      </c>
      <c r="N4185" t="s">
        <v>611</v>
      </c>
      <c r="O4185" t="s">
        <v>565</v>
      </c>
      <c r="P4185">
        <v>0</v>
      </c>
      <c r="Q4185">
        <v>89.8</v>
      </c>
      <c r="R4185">
        <v>-32.869999999999997</v>
      </c>
      <c r="S4185">
        <v>0</v>
      </c>
      <c r="T4185">
        <v>0</v>
      </c>
      <c r="U4185">
        <v>56.93</v>
      </c>
      <c r="V4185">
        <v>0</v>
      </c>
      <c r="W4185">
        <v>89.8</v>
      </c>
      <c r="X4185">
        <v>-32.869999999999997</v>
      </c>
      <c r="Y4185">
        <v>0</v>
      </c>
      <c r="Z4185">
        <v>0</v>
      </c>
      <c r="AA4185">
        <v>56.93</v>
      </c>
    </row>
    <row r="4186" spans="1:27" ht="15" customHeight="1" x14ac:dyDescent="0.25">
      <c r="A4186" s="37" t="str">
        <f t="shared" si="195"/>
        <v>LET100Ignore</v>
      </c>
      <c r="B4186" s="37" t="str">
        <f>VLOOKUP(L4186,Mapping!D:F,3,0)</f>
        <v>Ignore</v>
      </c>
      <c r="C4186" s="37" t="str">
        <f>VLOOKUP(L4186,Mapping!D:G,4,0)</f>
        <v>Ignore</v>
      </c>
      <c r="D4186" s="38">
        <f t="shared" si="196"/>
        <v>3.3181576000000004E-2</v>
      </c>
      <c r="E4186" s="38">
        <f t="shared" si="197"/>
        <v>6.7587471999999996E-2</v>
      </c>
      <c r="F4186" s="37" t="str">
        <f>VLOOKUP(L4186,Mapping!D:H,5,0)</f>
        <v>AUM</v>
      </c>
      <c r="G4186" t="s">
        <v>562</v>
      </c>
      <c r="H4186" t="s">
        <v>401</v>
      </c>
      <c r="I4186" t="s">
        <v>1423</v>
      </c>
      <c r="J4186">
        <v>212000</v>
      </c>
      <c r="K4186" t="s">
        <v>595</v>
      </c>
      <c r="L4186">
        <v>212255</v>
      </c>
      <c r="M4186">
        <v>0</v>
      </c>
      <c r="N4186" t="s">
        <v>612</v>
      </c>
      <c r="O4186" t="s">
        <v>565</v>
      </c>
      <c r="P4186">
        <v>0</v>
      </c>
      <c r="Q4186">
        <v>344058.96</v>
      </c>
      <c r="R4186">
        <v>0</v>
      </c>
      <c r="S4186">
        <v>331815.76</v>
      </c>
      <c r="T4186">
        <v>0</v>
      </c>
      <c r="U4186">
        <v>675874.72</v>
      </c>
      <c r="V4186">
        <v>0</v>
      </c>
      <c r="W4186">
        <v>344058.96</v>
      </c>
      <c r="X4186">
        <v>0</v>
      </c>
      <c r="Y4186">
        <v>331815.76</v>
      </c>
      <c r="Z4186">
        <v>0</v>
      </c>
      <c r="AA4186">
        <v>675874.72</v>
      </c>
    </row>
    <row r="4187" spans="1:27" ht="15" customHeight="1" x14ac:dyDescent="0.25">
      <c r="A4187" s="37" t="str">
        <f t="shared" si="195"/>
        <v>LET100Ignore</v>
      </c>
      <c r="B4187" s="37" t="str">
        <f>VLOOKUP(L4187,Mapping!D:F,3,0)</f>
        <v>Ignore</v>
      </c>
      <c r="C4187" s="37" t="str">
        <f>VLOOKUP(L4187,Mapping!D:G,4,0)</f>
        <v>Ignore</v>
      </c>
      <c r="D4187" s="38">
        <f t="shared" si="196"/>
        <v>-7.226372E-3</v>
      </c>
      <c r="E4187" s="38">
        <f t="shared" si="197"/>
        <v>2.3423770000000001E-3</v>
      </c>
      <c r="F4187" s="37" t="str">
        <f>VLOOKUP(L4187,Mapping!D:H,5,0)</f>
        <v>AUM</v>
      </c>
      <c r="G4187" t="s">
        <v>562</v>
      </c>
      <c r="H4187" t="s">
        <v>401</v>
      </c>
      <c r="I4187" t="s">
        <v>1423</v>
      </c>
      <c r="J4187">
        <v>212000</v>
      </c>
      <c r="K4187" t="s">
        <v>595</v>
      </c>
      <c r="L4187">
        <v>212271</v>
      </c>
      <c r="M4187">
        <v>0</v>
      </c>
      <c r="N4187" t="s">
        <v>614</v>
      </c>
      <c r="O4187" t="s">
        <v>565</v>
      </c>
      <c r="P4187">
        <v>0</v>
      </c>
      <c r="Q4187">
        <v>95687.49</v>
      </c>
      <c r="R4187">
        <v>-72263.72</v>
      </c>
      <c r="S4187">
        <v>0</v>
      </c>
      <c r="T4187">
        <v>0</v>
      </c>
      <c r="U4187">
        <v>23423.77</v>
      </c>
      <c r="V4187">
        <v>0</v>
      </c>
      <c r="W4187">
        <v>95687.49</v>
      </c>
      <c r="X4187">
        <v>-72263.72</v>
      </c>
      <c r="Y4187">
        <v>0</v>
      </c>
      <c r="Z4187">
        <v>0</v>
      </c>
      <c r="AA4187">
        <v>23423.77</v>
      </c>
    </row>
    <row r="4188" spans="1:27" ht="15" customHeight="1" x14ac:dyDescent="0.25">
      <c r="A4188" s="37" t="str">
        <f t="shared" si="195"/>
        <v>LET100Ignore</v>
      </c>
      <c r="B4188" s="37" t="str">
        <f>VLOOKUP(L4188,Mapping!D:F,3,0)</f>
        <v>Ignore</v>
      </c>
      <c r="C4188" s="37" t="str">
        <f>VLOOKUP(L4188,Mapping!D:G,4,0)</f>
        <v>Ignore</v>
      </c>
      <c r="D4188" s="38">
        <f t="shared" si="196"/>
        <v>-7.226372E-3</v>
      </c>
      <c r="E4188" s="38">
        <f t="shared" si="197"/>
        <v>2.3423770000000001E-3</v>
      </c>
      <c r="F4188" s="37" t="str">
        <f>VLOOKUP(L4188,Mapping!D:H,5,0)</f>
        <v>AUM</v>
      </c>
      <c r="G4188" t="s">
        <v>562</v>
      </c>
      <c r="H4188" t="s">
        <v>401</v>
      </c>
      <c r="I4188" t="s">
        <v>1423</v>
      </c>
      <c r="J4188">
        <v>212000</v>
      </c>
      <c r="K4188" t="s">
        <v>595</v>
      </c>
      <c r="L4188">
        <v>212272</v>
      </c>
      <c r="M4188">
        <v>0</v>
      </c>
      <c r="N4188" t="s">
        <v>615</v>
      </c>
      <c r="O4188" t="s">
        <v>565</v>
      </c>
      <c r="P4188">
        <v>0</v>
      </c>
      <c r="Q4188">
        <v>95687.49</v>
      </c>
      <c r="R4188">
        <v>-72263.72</v>
      </c>
      <c r="S4188">
        <v>0</v>
      </c>
      <c r="T4188">
        <v>0</v>
      </c>
      <c r="U4188">
        <v>23423.77</v>
      </c>
      <c r="V4188">
        <v>0</v>
      </c>
      <c r="W4188">
        <v>95687.49</v>
      </c>
      <c r="X4188">
        <v>-72263.72</v>
      </c>
      <c r="Y4188">
        <v>0</v>
      </c>
      <c r="Z4188">
        <v>0</v>
      </c>
      <c r="AA4188">
        <v>23423.77</v>
      </c>
    </row>
    <row r="4189" spans="1:27" ht="15" customHeight="1" x14ac:dyDescent="0.25">
      <c r="A4189" s="37" t="str">
        <f t="shared" si="195"/>
        <v>LET100Ignore</v>
      </c>
      <c r="B4189" s="37" t="str">
        <f>VLOOKUP(L4189,Mapping!D:F,3,0)</f>
        <v>Ignore</v>
      </c>
      <c r="C4189" s="37" t="str">
        <f>VLOOKUP(L4189,Mapping!D:G,4,0)</f>
        <v>Ignore</v>
      </c>
      <c r="D4189" s="38">
        <f t="shared" si="196"/>
        <v>1.4787195999999999E-2</v>
      </c>
      <c r="E4189" s="38">
        <f t="shared" si="197"/>
        <v>1.6932200000000001E-2</v>
      </c>
      <c r="F4189" s="37" t="str">
        <f>VLOOKUP(L4189,Mapping!D:H,5,0)</f>
        <v>AUM</v>
      </c>
      <c r="G4189" t="s">
        <v>562</v>
      </c>
      <c r="H4189" t="s">
        <v>401</v>
      </c>
      <c r="I4189" t="s">
        <v>1423</v>
      </c>
      <c r="J4189">
        <v>212000</v>
      </c>
      <c r="K4189" t="s">
        <v>595</v>
      </c>
      <c r="L4189">
        <v>213111</v>
      </c>
      <c r="M4189">
        <v>0</v>
      </c>
      <c r="N4189" t="s">
        <v>1320</v>
      </c>
      <c r="O4189" t="s">
        <v>565</v>
      </c>
      <c r="P4189">
        <v>0</v>
      </c>
      <c r="Q4189">
        <v>21450.04</v>
      </c>
      <c r="R4189">
        <v>0</v>
      </c>
      <c r="S4189">
        <v>147871.96</v>
      </c>
      <c r="T4189">
        <v>0</v>
      </c>
      <c r="U4189">
        <v>169322</v>
      </c>
      <c r="V4189">
        <v>0</v>
      </c>
      <c r="W4189">
        <v>21450.04</v>
      </c>
      <c r="X4189">
        <v>0</v>
      </c>
      <c r="Y4189">
        <v>147871.96</v>
      </c>
      <c r="Z4189">
        <v>0</v>
      </c>
      <c r="AA4189">
        <v>169322</v>
      </c>
    </row>
    <row r="4190" spans="1:27" ht="15" customHeight="1" x14ac:dyDescent="0.25">
      <c r="A4190" s="37" t="str">
        <f t="shared" si="195"/>
        <v>LET100Ignore</v>
      </c>
      <c r="B4190" s="37" t="str">
        <f>VLOOKUP(L4190,Mapping!D:F,3,0)</f>
        <v>Ignore</v>
      </c>
      <c r="C4190" s="37" t="str">
        <f>VLOOKUP(L4190,Mapping!D:G,4,0)</f>
        <v>Ignore</v>
      </c>
      <c r="D4190" s="38">
        <f t="shared" si="196"/>
        <v>-1.0281750000000001E-3</v>
      </c>
      <c r="E4190" s="38">
        <f t="shared" si="197"/>
        <v>2.1065749999999999E-3</v>
      </c>
      <c r="F4190" s="37" t="str">
        <f>VLOOKUP(L4190,Mapping!D:H,5,0)</f>
        <v>AUM</v>
      </c>
      <c r="G4190" t="s">
        <v>562</v>
      </c>
      <c r="H4190" t="s">
        <v>401</v>
      </c>
      <c r="I4190" t="s">
        <v>1423</v>
      </c>
      <c r="J4190">
        <v>212000</v>
      </c>
      <c r="K4190" t="s">
        <v>595</v>
      </c>
      <c r="L4190">
        <v>213166</v>
      </c>
      <c r="M4190">
        <v>0</v>
      </c>
      <c r="N4190" t="s">
        <v>616</v>
      </c>
      <c r="O4190" t="s">
        <v>565</v>
      </c>
      <c r="P4190">
        <v>0</v>
      </c>
      <c r="Q4190">
        <v>31347.5</v>
      </c>
      <c r="R4190">
        <v>-10281.75</v>
      </c>
      <c r="S4190">
        <v>0</v>
      </c>
      <c r="T4190">
        <v>0</v>
      </c>
      <c r="U4190">
        <v>21065.75</v>
      </c>
      <c r="V4190">
        <v>0</v>
      </c>
      <c r="W4190">
        <v>31347.5</v>
      </c>
      <c r="X4190">
        <v>-10281.75</v>
      </c>
      <c r="Y4190">
        <v>0</v>
      </c>
      <c r="Z4190">
        <v>0</v>
      </c>
      <c r="AA4190">
        <v>21065.75</v>
      </c>
    </row>
    <row r="4191" spans="1:27" ht="15" customHeight="1" x14ac:dyDescent="0.25">
      <c r="A4191" s="37" t="str">
        <f t="shared" si="195"/>
        <v>LET100Ignore</v>
      </c>
      <c r="B4191" s="37" t="str">
        <f>VLOOKUP(L4191,Mapping!D:F,3,0)</f>
        <v>Ignore</v>
      </c>
      <c r="C4191" s="37" t="str">
        <f>VLOOKUP(L4191,Mapping!D:G,4,0)</f>
        <v>Ignore</v>
      </c>
      <c r="D4191" s="38">
        <f t="shared" si="196"/>
        <v>1.3761520999999999E-2</v>
      </c>
      <c r="E4191" s="38">
        <f t="shared" si="197"/>
        <v>1.4388295999999998E-2</v>
      </c>
      <c r="F4191" s="37" t="str">
        <f>VLOOKUP(L4191,Mapping!D:H,5,0)</f>
        <v>AUM</v>
      </c>
      <c r="G4191" t="s">
        <v>562</v>
      </c>
      <c r="H4191" t="s">
        <v>401</v>
      </c>
      <c r="I4191" t="s">
        <v>1423</v>
      </c>
      <c r="J4191">
        <v>212000</v>
      </c>
      <c r="K4191" t="s">
        <v>595</v>
      </c>
      <c r="L4191">
        <v>214100</v>
      </c>
      <c r="M4191">
        <v>0</v>
      </c>
      <c r="N4191" t="s">
        <v>858</v>
      </c>
      <c r="O4191" t="s">
        <v>565</v>
      </c>
      <c r="P4191">
        <v>0</v>
      </c>
      <c r="Q4191">
        <v>6267.75</v>
      </c>
      <c r="R4191">
        <v>0</v>
      </c>
      <c r="S4191">
        <v>137615.21</v>
      </c>
      <c r="T4191">
        <v>0</v>
      </c>
      <c r="U4191">
        <v>143882.96</v>
      </c>
      <c r="V4191">
        <v>0</v>
      </c>
      <c r="W4191">
        <v>6267.75</v>
      </c>
      <c r="X4191">
        <v>0</v>
      </c>
      <c r="Y4191">
        <v>137615.21</v>
      </c>
      <c r="Z4191">
        <v>0</v>
      </c>
      <c r="AA4191">
        <v>143882.96</v>
      </c>
    </row>
    <row r="4192" spans="1:27" ht="15" customHeight="1" x14ac:dyDescent="0.25">
      <c r="A4192" s="37" t="str">
        <f t="shared" si="195"/>
        <v>LET100Ignore</v>
      </c>
      <c r="B4192" s="37" t="str">
        <f>VLOOKUP(L4192,Mapping!D:F,3,0)</f>
        <v>Ignore</v>
      </c>
      <c r="C4192" s="37" t="str">
        <f>VLOOKUP(L4192,Mapping!D:G,4,0)</f>
        <v>Ignore</v>
      </c>
      <c r="D4192" s="38">
        <f t="shared" si="196"/>
        <v>-8.2895107999999995E-2</v>
      </c>
      <c r="E4192" s="38">
        <f t="shared" si="197"/>
        <v>2.3422729E-2</v>
      </c>
      <c r="F4192" s="37" t="str">
        <f>VLOOKUP(L4192,Mapping!D:H,5,0)</f>
        <v>AUM</v>
      </c>
      <c r="G4192" t="s">
        <v>562</v>
      </c>
      <c r="H4192" t="s">
        <v>401</v>
      </c>
      <c r="I4192" t="s">
        <v>1423</v>
      </c>
      <c r="J4192">
        <v>213000</v>
      </c>
      <c r="K4192" t="s">
        <v>617</v>
      </c>
      <c r="L4192">
        <v>213500</v>
      </c>
      <c r="M4192">
        <v>0</v>
      </c>
      <c r="N4192" t="s">
        <v>618</v>
      </c>
      <c r="O4192" t="s">
        <v>565</v>
      </c>
      <c r="P4192">
        <v>0</v>
      </c>
      <c r="Q4192">
        <v>1063178.3700000001</v>
      </c>
      <c r="R4192">
        <v>-828951.08</v>
      </c>
      <c r="S4192">
        <v>0</v>
      </c>
      <c r="T4192">
        <v>0</v>
      </c>
      <c r="U4192">
        <v>234227.29</v>
      </c>
      <c r="V4192">
        <v>0</v>
      </c>
      <c r="W4192">
        <v>1063178.3700000001</v>
      </c>
      <c r="X4192">
        <v>-828951.08</v>
      </c>
      <c r="Y4192">
        <v>0</v>
      </c>
      <c r="Z4192">
        <v>0</v>
      </c>
      <c r="AA4192">
        <v>234227.29</v>
      </c>
    </row>
    <row r="4193" spans="1:27" ht="15" customHeight="1" x14ac:dyDescent="0.25">
      <c r="A4193" s="37" t="str">
        <f t="shared" si="195"/>
        <v>LET100Ignore</v>
      </c>
      <c r="B4193" s="37" t="str">
        <f>VLOOKUP(L4193,Mapping!D:F,3,0)</f>
        <v>Ignore</v>
      </c>
      <c r="C4193" s="37" t="str">
        <f>VLOOKUP(L4193,Mapping!D:G,4,0)</f>
        <v>Ignore</v>
      </c>
      <c r="D4193" s="38">
        <f t="shared" si="196"/>
        <v>2.60979E-4</v>
      </c>
      <c r="E4193" s="38">
        <f t="shared" si="197"/>
        <v>9.8159699999999985E-4</v>
      </c>
      <c r="F4193" s="37" t="str">
        <f>VLOOKUP(L4193,Mapping!D:H,5,0)</f>
        <v>AUM</v>
      </c>
      <c r="G4193" t="s">
        <v>562</v>
      </c>
      <c r="H4193" t="s">
        <v>401</v>
      </c>
      <c r="I4193" t="s">
        <v>1423</v>
      </c>
      <c r="J4193">
        <v>220000</v>
      </c>
      <c r="K4193" t="s">
        <v>619</v>
      </c>
      <c r="L4193">
        <v>210125</v>
      </c>
      <c r="M4193">
        <v>0</v>
      </c>
      <c r="N4193" t="s">
        <v>1283</v>
      </c>
      <c r="O4193" t="s">
        <v>565</v>
      </c>
      <c r="P4193">
        <v>0</v>
      </c>
      <c r="Q4193">
        <v>7206.18</v>
      </c>
      <c r="R4193">
        <v>0</v>
      </c>
      <c r="S4193">
        <v>2609.79</v>
      </c>
      <c r="T4193">
        <v>0</v>
      </c>
      <c r="U4193">
        <v>9815.9699999999993</v>
      </c>
      <c r="V4193">
        <v>0</v>
      </c>
      <c r="W4193">
        <v>7206.18</v>
      </c>
      <c r="X4193">
        <v>0</v>
      </c>
      <c r="Y4193">
        <v>2609.79</v>
      </c>
      <c r="Z4193">
        <v>0</v>
      </c>
      <c r="AA4193">
        <v>9815.9699999999993</v>
      </c>
    </row>
    <row r="4194" spans="1:27" ht="15" customHeight="1" x14ac:dyDescent="0.25">
      <c r="A4194" s="37" t="str">
        <f t="shared" si="195"/>
        <v>LET1001.2</v>
      </c>
      <c r="B4194" s="37">
        <f>VLOOKUP(L4194,Mapping!D:F,3,0)</f>
        <v>1.2</v>
      </c>
      <c r="C4194" s="37" t="str">
        <f>VLOOKUP(L4194,Mapping!D:G,4,0)</f>
        <v>Ignore</v>
      </c>
      <c r="D4194" s="38">
        <f t="shared" si="196"/>
        <v>0.2311</v>
      </c>
      <c r="E4194" s="38">
        <f t="shared" si="197"/>
        <v>26.875342</v>
      </c>
      <c r="F4194" s="37">
        <f>VLOOKUP(L4194,Mapping!D:H,5,0)</f>
        <v>0</v>
      </c>
      <c r="G4194" t="s">
        <v>562</v>
      </c>
      <c r="H4194" t="s">
        <v>401</v>
      </c>
      <c r="I4194" t="s">
        <v>1423</v>
      </c>
      <c r="J4194">
        <v>301000</v>
      </c>
      <c r="K4194" t="s">
        <v>624</v>
      </c>
      <c r="L4194">
        <v>310000</v>
      </c>
      <c r="M4194">
        <v>0</v>
      </c>
      <c r="N4194" t="s">
        <v>625</v>
      </c>
      <c r="O4194" t="s">
        <v>565</v>
      </c>
      <c r="P4194">
        <v>0</v>
      </c>
      <c r="Q4194">
        <v>266442420</v>
      </c>
      <c r="R4194">
        <v>0</v>
      </c>
      <c r="S4194">
        <v>2311000</v>
      </c>
      <c r="T4194">
        <v>0</v>
      </c>
      <c r="U4194">
        <v>268753420</v>
      </c>
      <c r="V4194">
        <v>0</v>
      </c>
      <c r="W4194">
        <v>266442420</v>
      </c>
      <c r="X4194">
        <v>0</v>
      </c>
      <c r="Y4194">
        <v>2311000</v>
      </c>
      <c r="Z4194">
        <v>0</v>
      </c>
      <c r="AA4194">
        <v>268753420</v>
      </c>
    </row>
    <row r="4195" spans="1:27" ht="15" customHeight="1" x14ac:dyDescent="0.25">
      <c r="A4195" s="37" t="str">
        <f t="shared" si="195"/>
        <v>LET100Ignore</v>
      </c>
      <c r="B4195" s="37" t="str">
        <f>VLOOKUP(L4195,Mapping!D:F,3,0)</f>
        <v>Ignore</v>
      </c>
      <c r="C4195" s="37" t="str">
        <f>VLOOKUP(L4195,Mapping!D:G,4,0)</f>
        <v>Ignore</v>
      </c>
      <c r="D4195" s="38">
        <f t="shared" si="196"/>
        <v>5.6761548189999997</v>
      </c>
      <c r="E4195" s="38">
        <f t="shared" si="197"/>
        <v>173.64055512799999</v>
      </c>
      <c r="F4195" s="37">
        <f>VLOOKUP(L4195,Mapping!D:H,5,0)</f>
        <v>0</v>
      </c>
      <c r="G4195" t="s">
        <v>562</v>
      </c>
      <c r="H4195" t="s">
        <v>401</v>
      </c>
      <c r="I4195" t="s">
        <v>1423</v>
      </c>
      <c r="J4195">
        <v>303000</v>
      </c>
      <c r="K4195" t="s">
        <v>626</v>
      </c>
      <c r="L4195">
        <v>303207</v>
      </c>
      <c r="M4195">
        <v>0</v>
      </c>
      <c r="N4195" t="s">
        <v>735</v>
      </c>
      <c r="O4195" t="s">
        <v>565</v>
      </c>
      <c r="P4195">
        <v>0</v>
      </c>
      <c r="Q4195">
        <v>1679644003.0899999</v>
      </c>
      <c r="R4195">
        <v>0</v>
      </c>
      <c r="S4195">
        <v>56761548.189999998</v>
      </c>
      <c r="T4195">
        <v>0</v>
      </c>
      <c r="U4195">
        <v>1736405551.28</v>
      </c>
      <c r="V4195">
        <v>0</v>
      </c>
      <c r="W4195">
        <v>1679644003.0899999</v>
      </c>
      <c r="X4195">
        <v>0</v>
      </c>
      <c r="Y4195">
        <v>56761548.189999998</v>
      </c>
      <c r="Z4195">
        <v>0</v>
      </c>
      <c r="AA4195">
        <v>1736405551.28</v>
      </c>
    </row>
    <row r="4196" spans="1:27" ht="15" customHeight="1" x14ac:dyDescent="0.25">
      <c r="A4196" s="37" t="str">
        <f t="shared" si="195"/>
        <v>LET100Ignore</v>
      </c>
      <c r="B4196" s="37" t="str">
        <f>VLOOKUP(L4196,Mapping!D:F,3,0)</f>
        <v>Ignore</v>
      </c>
      <c r="C4196" s="37" t="str">
        <f>VLOOKUP(L4196,Mapping!D:G,4,0)</f>
        <v>Ignore</v>
      </c>
      <c r="D4196" s="38">
        <f t="shared" si="196"/>
        <v>0</v>
      </c>
      <c r="E4196" s="38">
        <f t="shared" si="197"/>
        <v>143.68127308499999</v>
      </c>
      <c r="F4196" s="37">
        <f>VLOOKUP(L4196,Mapping!D:H,5,0)</f>
        <v>0</v>
      </c>
      <c r="G4196" t="s">
        <v>562</v>
      </c>
      <c r="H4196" t="s">
        <v>401</v>
      </c>
      <c r="I4196" t="s">
        <v>1423</v>
      </c>
      <c r="J4196">
        <v>303000</v>
      </c>
      <c r="K4196" t="s">
        <v>626</v>
      </c>
      <c r="L4196">
        <v>390000</v>
      </c>
      <c r="M4196">
        <v>0</v>
      </c>
      <c r="N4196" t="s">
        <v>631</v>
      </c>
      <c r="O4196" t="s">
        <v>565</v>
      </c>
      <c r="P4196">
        <v>0</v>
      </c>
      <c r="Q4196">
        <v>1436812730.8499999</v>
      </c>
      <c r="R4196">
        <v>0</v>
      </c>
      <c r="S4196">
        <v>0</v>
      </c>
      <c r="T4196">
        <v>0</v>
      </c>
      <c r="U4196">
        <v>1436812730.8499999</v>
      </c>
      <c r="V4196">
        <v>0</v>
      </c>
      <c r="W4196">
        <v>1436812730.8499999</v>
      </c>
      <c r="X4196">
        <v>0</v>
      </c>
      <c r="Y4196">
        <v>0</v>
      </c>
      <c r="Z4196">
        <v>0</v>
      </c>
      <c r="AA4196">
        <v>1436812730.8499999</v>
      </c>
    </row>
    <row r="4197" spans="1:27" ht="15" customHeight="1" x14ac:dyDescent="0.25">
      <c r="A4197" s="37" t="str">
        <f t="shared" si="195"/>
        <v>LET100Ignore</v>
      </c>
      <c r="B4197" s="37" t="str">
        <f>VLOOKUP(L4197,Mapping!D:F,3,0)</f>
        <v>Ignore</v>
      </c>
      <c r="C4197" s="37" t="str">
        <f>VLOOKUP(L4197,Mapping!D:G,4,0)</f>
        <v>Ignore</v>
      </c>
      <c r="D4197" s="38">
        <f t="shared" si="196"/>
        <v>0</v>
      </c>
      <c r="E4197" s="38">
        <f t="shared" si="197"/>
        <v>-0.95618884299999996</v>
      </c>
      <c r="F4197" s="37">
        <f>VLOOKUP(L4197,Mapping!D:H,5,0)</f>
        <v>0</v>
      </c>
      <c r="G4197" t="s">
        <v>562</v>
      </c>
      <c r="H4197" t="s">
        <v>401</v>
      </c>
      <c r="I4197" t="s">
        <v>1423</v>
      </c>
      <c r="J4197">
        <v>303000</v>
      </c>
      <c r="K4197" t="s">
        <v>626</v>
      </c>
      <c r="L4197">
        <v>390405</v>
      </c>
      <c r="M4197">
        <v>0</v>
      </c>
      <c r="N4197" t="s">
        <v>634</v>
      </c>
      <c r="O4197" t="s">
        <v>565</v>
      </c>
      <c r="P4197">
        <v>-9561888.4299999997</v>
      </c>
      <c r="Q4197">
        <v>0</v>
      </c>
      <c r="R4197">
        <v>0</v>
      </c>
      <c r="S4197">
        <v>0</v>
      </c>
      <c r="T4197">
        <v>-9561888.4299999997</v>
      </c>
      <c r="U4197">
        <v>0</v>
      </c>
      <c r="V4197">
        <v>-9561888.4299999997</v>
      </c>
      <c r="W4197">
        <v>0</v>
      </c>
      <c r="X4197">
        <v>0</v>
      </c>
      <c r="Y4197">
        <v>0</v>
      </c>
      <c r="Z4197">
        <v>-9561888.4299999997</v>
      </c>
      <c r="AA4197">
        <v>0</v>
      </c>
    </row>
    <row r="4198" spans="1:27" ht="15" customHeight="1" x14ac:dyDescent="0.25">
      <c r="A4198" s="37" t="str">
        <f t="shared" si="195"/>
        <v>LET100Ignore</v>
      </c>
      <c r="B4198" s="37" t="str">
        <f>VLOOKUP(L4198,Mapping!D:F,3,0)</f>
        <v>Ignore</v>
      </c>
      <c r="C4198" s="37" t="str">
        <f>VLOOKUP(L4198,Mapping!D:G,4,0)</f>
        <v>Ignore</v>
      </c>
      <c r="D4198" s="38">
        <f t="shared" si="196"/>
        <v>0</v>
      </c>
      <c r="E4198" s="38">
        <f t="shared" si="197"/>
        <v>-11.583305434</v>
      </c>
      <c r="F4198" s="37">
        <f>VLOOKUP(L4198,Mapping!D:H,5,0)</f>
        <v>0</v>
      </c>
      <c r="G4198" t="s">
        <v>562</v>
      </c>
      <c r="H4198" t="s">
        <v>401</v>
      </c>
      <c r="I4198" t="s">
        <v>1423</v>
      </c>
      <c r="J4198">
        <v>303000</v>
      </c>
      <c r="K4198" t="s">
        <v>626</v>
      </c>
      <c r="L4198">
        <v>390407</v>
      </c>
      <c r="M4198">
        <v>0</v>
      </c>
      <c r="N4198" t="s">
        <v>736</v>
      </c>
      <c r="O4198" t="s">
        <v>565</v>
      </c>
      <c r="P4198">
        <v>-115833054.34</v>
      </c>
      <c r="Q4198">
        <v>0</v>
      </c>
      <c r="R4198">
        <v>0</v>
      </c>
      <c r="S4198">
        <v>0</v>
      </c>
      <c r="T4198">
        <v>-115833054.34</v>
      </c>
      <c r="U4198">
        <v>0</v>
      </c>
      <c r="V4198">
        <v>-115833054.34</v>
      </c>
      <c r="W4198">
        <v>0</v>
      </c>
      <c r="X4198">
        <v>0</v>
      </c>
      <c r="Y4198">
        <v>0</v>
      </c>
      <c r="Z4198">
        <v>-115833054.34</v>
      </c>
      <c r="AA4198">
        <v>0</v>
      </c>
    </row>
    <row r="4199" spans="1:27" ht="15" customHeight="1" x14ac:dyDescent="0.25">
      <c r="A4199" s="37" t="str">
        <f t="shared" si="195"/>
        <v>LET1005.3</v>
      </c>
      <c r="B4199" s="37">
        <f>VLOOKUP(L4199,Mapping!D:F,3,0)</f>
        <v>5.3</v>
      </c>
      <c r="C4199" s="37" t="str">
        <f>VLOOKUP(L4199,Mapping!D:G,4,0)</f>
        <v>Ignore</v>
      </c>
      <c r="D4199" s="38">
        <f t="shared" si="196"/>
        <v>4.462795861</v>
      </c>
      <c r="E4199" s="38">
        <f t="shared" si="197"/>
        <v>12.591570199</v>
      </c>
      <c r="F4199" s="37">
        <f>VLOOKUP(L4199,Mapping!D:H,5,0)</f>
        <v>0</v>
      </c>
      <c r="G4199" t="s">
        <v>562</v>
      </c>
      <c r="H4199" t="s">
        <v>401</v>
      </c>
      <c r="I4199" t="s">
        <v>1423</v>
      </c>
      <c r="J4199">
        <v>410000</v>
      </c>
      <c r="K4199" t="s">
        <v>637</v>
      </c>
      <c r="L4199">
        <v>411100</v>
      </c>
      <c r="M4199">
        <v>0</v>
      </c>
      <c r="N4199" t="s">
        <v>694</v>
      </c>
      <c r="O4199" t="s">
        <v>565</v>
      </c>
      <c r="P4199">
        <v>0</v>
      </c>
      <c r="Q4199">
        <v>81287743.379999995</v>
      </c>
      <c r="R4199">
        <v>0</v>
      </c>
      <c r="S4199">
        <v>44627958.609999999</v>
      </c>
      <c r="T4199">
        <v>0</v>
      </c>
      <c r="U4199">
        <v>125915701.98999999</v>
      </c>
      <c r="V4199">
        <v>0</v>
      </c>
      <c r="W4199">
        <v>81287743.379999995</v>
      </c>
      <c r="X4199">
        <v>0</v>
      </c>
      <c r="Y4199">
        <v>44627958.609999999</v>
      </c>
      <c r="Z4199">
        <v>0</v>
      </c>
      <c r="AA4199">
        <v>125915701.98999999</v>
      </c>
    </row>
    <row r="4200" spans="1:27" ht="15" customHeight="1" x14ac:dyDescent="0.25">
      <c r="A4200" s="37" t="str">
        <f t="shared" si="195"/>
        <v>LET1005.3</v>
      </c>
      <c r="B4200" s="37">
        <f>VLOOKUP(L4200,Mapping!D:F,3,0)</f>
        <v>5.3</v>
      </c>
      <c r="C4200" s="37" t="str">
        <f>VLOOKUP(L4200,Mapping!D:G,4,0)</f>
        <v>Ignore</v>
      </c>
      <c r="D4200" s="38">
        <f t="shared" si="196"/>
        <v>0</v>
      </c>
      <c r="E4200" s="38">
        <f t="shared" si="197"/>
        <v>4.9519764000000001E-2</v>
      </c>
      <c r="F4200" s="37">
        <f>VLOOKUP(L4200,Mapping!D:H,5,0)</f>
        <v>0</v>
      </c>
      <c r="G4200" t="s">
        <v>562</v>
      </c>
      <c r="H4200" t="s">
        <v>401</v>
      </c>
      <c r="I4200" t="s">
        <v>1423</v>
      </c>
      <c r="J4200">
        <v>410000</v>
      </c>
      <c r="K4200" t="s">
        <v>637</v>
      </c>
      <c r="L4200">
        <v>411120</v>
      </c>
      <c r="M4200">
        <v>0</v>
      </c>
      <c r="N4200" t="s">
        <v>934</v>
      </c>
      <c r="O4200" t="s">
        <v>565</v>
      </c>
      <c r="P4200">
        <v>0</v>
      </c>
      <c r="Q4200">
        <v>495197.64</v>
      </c>
      <c r="R4200">
        <v>0</v>
      </c>
      <c r="S4200">
        <v>0</v>
      </c>
      <c r="T4200">
        <v>0</v>
      </c>
      <c r="U4200">
        <v>495197.64</v>
      </c>
      <c r="V4200">
        <v>0</v>
      </c>
      <c r="W4200">
        <v>495197.64</v>
      </c>
      <c r="X4200">
        <v>0</v>
      </c>
      <c r="Y4200">
        <v>0</v>
      </c>
      <c r="Z4200">
        <v>0</v>
      </c>
      <c r="AA4200">
        <v>495197.64</v>
      </c>
    </row>
    <row r="4201" spans="1:27" ht="15" customHeight="1" x14ac:dyDescent="0.25">
      <c r="A4201" s="37" t="str">
        <f t="shared" si="195"/>
        <v>LET100Ignore</v>
      </c>
      <c r="B4201" s="37" t="str">
        <f>VLOOKUP(L4201,Mapping!D:F,3,0)</f>
        <v>Ignore</v>
      </c>
      <c r="C4201" s="37" t="str">
        <f>VLOOKUP(L4201,Mapping!D:G,4,0)</f>
        <v>Ignore</v>
      </c>
      <c r="D4201" s="38">
        <f t="shared" si="196"/>
        <v>-81.848357821000008</v>
      </c>
      <c r="E4201" s="38">
        <f t="shared" si="197"/>
        <v>352.16263063899999</v>
      </c>
      <c r="F4201" s="37">
        <f>VLOOKUP(L4201,Mapping!D:H,5,0)</f>
        <v>0</v>
      </c>
      <c r="G4201" t="s">
        <v>562</v>
      </c>
      <c r="H4201" t="s">
        <v>401</v>
      </c>
      <c r="I4201" t="s">
        <v>1423</v>
      </c>
      <c r="J4201">
        <v>430000</v>
      </c>
      <c r="K4201" t="s">
        <v>643</v>
      </c>
      <c r="L4201">
        <v>431100</v>
      </c>
      <c r="M4201">
        <v>0</v>
      </c>
      <c r="N4201" t="s">
        <v>727</v>
      </c>
      <c r="O4201" t="s">
        <v>565</v>
      </c>
      <c r="P4201">
        <v>0</v>
      </c>
      <c r="Q4201">
        <v>4340109884.6000004</v>
      </c>
      <c r="R4201">
        <v>-818483578.21000004</v>
      </c>
      <c r="S4201">
        <v>0</v>
      </c>
      <c r="T4201">
        <v>0</v>
      </c>
      <c r="U4201">
        <v>3521626306.3899999</v>
      </c>
      <c r="V4201">
        <v>0</v>
      </c>
      <c r="W4201">
        <v>4340109884.6000004</v>
      </c>
      <c r="X4201">
        <v>-818483578.21000004</v>
      </c>
      <c r="Y4201">
        <v>0</v>
      </c>
      <c r="Z4201">
        <v>0</v>
      </c>
      <c r="AA4201">
        <v>3521626306.3899999</v>
      </c>
    </row>
    <row r="4202" spans="1:27" ht="15" customHeight="1" x14ac:dyDescent="0.25">
      <c r="A4202" s="37" t="str">
        <f t="shared" si="195"/>
        <v>LET1005.1</v>
      </c>
      <c r="B4202" s="37">
        <f>VLOOKUP(L4202,Mapping!D:F,3,0)</f>
        <v>5.0999999999999996</v>
      </c>
      <c r="C4202" s="37" t="str">
        <f>VLOOKUP(L4202,Mapping!D:G,4,0)</f>
        <v>Ignore</v>
      </c>
      <c r="D4202" s="38">
        <f t="shared" si="196"/>
        <v>3.3087225500000002</v>
      </c>
      <c r="E4202" s="38">
        <f t="shared" si="197"/>
        <v>9.2913645220000003</v>
      </c>
      <c r="F4202" s="37">
        <f>VLOOKUP(L4202,Mapping!D:H,5,0)</f>
        <v>0</v>
      </c>
      <c r="G4202" t="s">
        <v>562</v>
      </c>
      <c r="H4202" t="s">
        <v>401</v>
      </c>
      <c r="I4202" t="s">
        <v>1423</v>
      </c>
      <c r="J4202">
        <v>450000</v>
      </c>
      <c r="K4202" t="s">
        <v>647</v>
      </c>
      <c r="L4202">
        <v>451100</v>
      </c>
      <c r="M4202">
        <v>0</v>
      </c>
      <c r="N4202" t="s">
        <v>695</v>
      </c>
      <c r="O4202" t="s">
        <v>565</v>
      </c>
      <c r="P4202">
        <v>0</v>
      </c>
      <c r="Q4202">
        <v>59826419.719999999</v>
      </c>
      <c r="R4202">
        <v>0</v>
      </c>
      <c r="S4202">
        <v>33087225.5</v>
      </c>
      <c r="T4202">
        <v>0</v>
      </c>
      <c r="U4202">
        <v>92913645.219999999</v>
      </c>
      <c r="V4202">
        <v>0</v>
      </c>
      <c r="W4202">
        <v>59826419.719999999</v>
      </c>
      <c r="X4202">
        <v>0</v>
      </c>
      <c r="Y4202">
        <v>33087225.5</v>
      </c>
      <c r="Z4202">
        <v>0</v>
      </c>
      <c r="AA4202">
        <v>92913645.219999999</v>
      </c>
    </row>
    <row r="4203" spans="1:27" ht="15" customHeight="1" x14ac:dyDescent="0.25">
      <c r="A4203" s="37" t="str">
        <f t="shared" si="195"/>
        <v>LET1005.2</v>
      </c>
      <c r="B4203" s="37">
        <f>VLOOKUP(L4203,Mapping!D:F,3,0)</f>
        <v>5.2</v>
      </c>
      <c r="C4203" s="37" t="str">
        <f>VLOOKUP(L4203,Mapping!D:G,4,0)</f>
        <v>Ignore</v>
      </c>
      <c r="D4203" s="38">
        <f t="shared" si="196"/>
        <v>1.1133110000000001E-3</v>
      </c>
      <c r="E4203" s="38">
        <f t="shared" si="197"/>
        <v>2.5340250000000001E-3</v>
      </c>
      <c r="F4203" s="37">
        <f>VLOOKUP(L4203,Mapping!D:H,5,0)</f>
        <v>0</v>
      </c>
      <c r="G4203" t="s">
        <v>562</v>
      </c>
      <c r="H4203" t="s">
        <v>401</v>
      </c>
      <c r="I4203" t="s">
        <v>1423</v>
      </c>
      <c r="J4203">
        <v>450000</v>
      </c>
      <c r="K4203" t="s">
        <v>647</v>
      </c>
      <c r="L4203">
        <v>452111</v>
      </c>
      <c r="M4203">
        <v>0</v>
      </c>
      <c r="N4203" t="s">
        <v>649</v>
      </c>
      <c r="O4203" t="s">
        <v>565</v>
      </c>
      <c r="P4203">
        <v>0</v>
      </c>
      <c r="Q4203">
        <v>14207.14</v>
      </c>
      <c r="R4203">
        <v>0</v>
      </c>
      <c r="S4203">
        <v>11133.11</v>
      </c>
      <c r="T4203">
        <v>0</v>
      </c>
      <c r="U4203">
        <v>25340.25</v>
      </c>
      <c r="V4203">
        <v>0</v>
      </c>
      <c r="W4203">
        <v>14207.14</v>
      </c>
      <c r="X4203">
        <v>0</v>
      </c>
      <c r="Y4203">
        <v>11133.11</v>
      </c>
      <c r="Z4203">
        <v>0</v>
      </c>
      <c r="AA4203">
        <v>25340.25</v>
      </c>
    </row>
    <row r="4204" spans="1:27" ht="15" customHeight="1" x14ac:dyDescent="0.25">
      <c r="A4204" s="37" t="str">
        <f t="shared" si="195"/>
        <v>LET1005.2</v>
      </c>
      <c r="B4204" s="37">
        <f>VLOOKUP(L4204,Mapping!D:F,3,0)</f>
        <v>5.2</v>
      </c>
      <c r="C4204" s="37" t="str">
        <f>VLOOKUP(L4204,Mapping!D:G,4,0)</f>
        <v>Ignore</v>
      </c>
      <c r="D4204" s="38">
        <f t="shared" si="196"/>
        <v>1.7496382000000001E-2</v>
      </c>
      <c r="E4204" s="38">
        <f t="shared" si="197"/>
        <v>3.7786401000000004E-2</v>
      </c>
      <c r="F4204" s="37">
        <f>VLOOKUP(L4204,Mapping!D:H,5,0)</f>
        <v>0</v>
      </c>
      <c r="G4204" t="s">
        <v>562</v>
      </c>
      <c r="H4204" t="s">
        <v>401</v>
      </c>
      <c r="I4204" t="s">
        <v>1423</v>
      </c>
      <c r="J4204">
        <v>450000</v>
      </c>
      <c r="K4204" t="s">
        <v>647</v>
      </c>
      <c r="L4204">
        <v>452247</v>
      </c>
      <c r="M4204">
        <v>0</v>
      </c>
      <c r="N4204" t="s">
        <v>655</v>
      </c>
      <c r="O4204" t="s">
        <v>565</v>
      </c>
      <c r="P4204">
        <v>0</v>
      </c>
      <c r="Q4204">
        <v>202900.19</v>
      </c>
      <c r="R4204">
        <v>0</v>
      </c>
      <c r="S4204">
        <v>174963.82</v>
      </c>
      <c r="T4204">
        <v>0</v>
      </c>
      <c r="U4204">
        <v>377864.01</v>
      </c>
      <c r="V4204">
        <v>0</v>
      </c>
      <c r="W4204">
        <v>202900.19</v>
      </c>
      <c r="X4204">
        <v>0</v>
      </c>
      <c r="Y4204">
        <v>174963.82</v>
      </c>
      <c r="Z4204">
        <v>0</v>
      </c>
      <c r="AA4204">
        <v>377864.01</v>
      </c>
    </row>
    <row r="4205" spans="1:27" ht="15" customHeight="1" x14ac:dyDescent="0.25">
      <c r="A4205" s="37" t="str">
        <f t="shared" si="195"/>
        <v>LET1005.5</v>
      </c>
      <c r="B4205" s="37">
        <f>VLOOKUP(L4205,Mapping!D:F,3,0)</f>
        <v>5.5</v>
      </c>
      <c r="C4205" s="37" t="str">
        <f>VLOOKUP(L4205,Mapping!D:G,4,0)</f>
        <v>Ignore</v>
      </c>
      <c r="D4205" s="38">
        <f t="shared" si="196"/>
        <v>4.5265469999999997E-3</v>
      </c>
      <c r="E4205" s="38">
        <f t="shared" si="197"/>
        <v>4.5265469999999997E-3</v>
      </c>
      <c r="F4205" s="37">
        <f>VLOOKUP(L4205,Mapping!D:H,5,0)</f>
        <v>0</v>
      </c>
      <c r="G4205" t="s">
        <v>562</v>
      </c>
      <c r="H4205" t="s">
        <v>401</v>
      </c>
      <c r="I4205" t="s">
        <v>1423</v>
      </c>
      <c r="J4205">
        <v>460000</v>
      </c>
      <c r="K4205" t="s">
        <v>656</v>
      </c>
      <c r="L4205">
        <v>452233</v>
      </c>
      <c r="M4205">
        <v>0</v>
      </c>
      <c r="N4205" t="s">
        <v>657</v>
      </c>
      <c r="O4205" t="s">
        <v>565</v>
      </c>
      <c r="P4205">
        <v>0</v>
      </c>
      <c r="Q4205">
        <v>0</v>
      </c>
      <c r="R4205">
        <v>0</v>
      </c>
      <c r="S4205">
        <v>45265.47</v>
      </c>
      <c r="T4205">
        <v>0</v>
      </c>
      <c r="U4205">
        <v>45265.47</v>
      </c>
      <c r="V4205">
        <v>0</v>
      </c>
      <c r="W4205">
        <v>0</v>
      </c>
      <c r="X4205">
        <v>0</v>
      </c>
      <c r="Y4205">
        <v>45265.47</v>
      </c>
      <c r="Z4205">
        <v>0</v>
      </c>
      <c r="AA4205">
        <v>45265.47</v>
      </c>
    </row>
    <row r="4206" spans="1:27" ht="15" customHeight="1" x14ac:dyDescent="0.25">
      <c r="A4206" s="37" t="str">
        <f t="shared" si="195"/>
        <v>LET1005.3</v>
      </c>
      <c r="B4206" s="37">
        <f>VLOOKUP(L4206,Mapping!D:F,3,0)</f>
        <v>5.3</v>
      </c>
      <c r="C4206" s="37" t="str">
        <f>VLOOKUP(L4206,Mapping!D:G,4,0)</f>
        <v>Ignore</v>
      </c>
      <c r="D4206" s="38">
        <f t="shared" si="196"/>
        <v>-4.280701895</v>
      </c>
      <c r="E4206" s="38">
        <f t="shared" si="197"/>
        <v>-4.551337019</v>
      </c>
      <c r="F4206" s="37">
        <f>VLOOKUP(L4206,Mapping!D:H,5,0)</f>
        <v>0</v>
      </c>
      <c r="G4206" t="s">
        <v>562</v>
      </c>
      <c r="H4206" t="s">
        <v>401</v>
      </c>
      <c r="I4206" t="s">
        <v>1423</v>
      </c>
      <c r="J4206">
        <v>510000</v>
      </c>
      <c r="K4206" t="s">
        <v>659</v>
      </c>
      <c r="L4206">
        <v>511100</v>
      </c>
      <c r="M4206">
        <v>0</v>
      </c>
      <c r="N4206" t="s">
        <v>696</v>
      </c>
      <c r="O4206" t="s">
        <v>565</v>
      </c>
      <c r="P4206">
        <v>-2706351.24</v>
      </c>
      <c r="Q4206">
        <v>0</v>
      </c>
      <c r="R4206">
        <v>-42807018.950000003</v>
      </c>
      <c r="S4206">
        <v>0</v>
      </c>
      <c r="T4206">
        <v>-45513370.189999998</v>
      </c>
      <c r="U4206">
        <v>0</v>
      </c>
      <c r="V4206">
        <v>-2706351.24</v>
      </c>
      <c r="W4206">
        <v>0</v>
      </c>
      <c r="X4206">
        <v>-42807018.950000003</v>
      </c>
      <c r="Y4206">
        <v>0</v>
      </c>
      <c r="Z4206">
        <v>-45513370.189999998</v>
      </c>
      <c r="AA4206">
        <v>0</v>
      </c>
    </row>
    <row r="4207" spans="1:27" ht="15" customHeight="1" x14ac:dyDescent="0.25">
      <c r="A4207" s="37" t="str">
        <f t="shared" si="195"/>
        <v>LET100Ignore</v>
      </c>
      <c r="B4207" s="37" t="str">
        <f>VLOOKUP(L4207,Mapping!D:F,3,0)</f>
        <v>Ignore</v>
      </c>
      <c r="C4207" s="37" t="str">
        <f>VLOOKUP(L4207,Mapping!D:G,4,0)</f>
        <v>Mirror</v>
      </c>
      <c r="D4207" s="38">
        <f t="shared" si="196"/>
        <v>0</v>
      </c>
      <c r="E4207" s="38">
        <f t="shared" si="197"/>
        <v>-8.5283130000000009E-3</v>
      </c>
      <c r="F4207" s="37">
        <f>VLOOKUP(L4207,Mapping!D:H,5,0)</f>
        <v>0</v>
      </c>
      <c r="G4207" t="s">
        <v>562</v>
      </c>
      <c r="H4207" t="s">
        <v>401</v>
      </c>
      <c r="I4207" t="s">
        <v>1423</v>
      </c>
      <c r="J4207">
        <v>550000</v>
      </c>
      <c r="K4207" t="s">
        <v>666</v>
      </c>
      <c r="L4207">
        <v>553007</v>
      </c>
      <c r="M4207">
        <v>0</v>
      </c>
      <c r="N4207" t="s">
        <v>667</v>
      </c>
      <c r="O4207" t="s">
        <v>565</v>
      </c>
      <c r="P4207">
        <v>-85283.13</v>
      </c>
      <c r="Q4207">
        <v>0</v>
      </c>
      <c r="R4207">
        <v>0</v>
      </c>
      <c r="S4207">
        <v>0</v>
      </c>
      <c r="T4207">
        <v>-85283.13</v>
      </c>
      <c r="U4207">
        <v>0</v>
      </c>
      <c r="V4207">
        <v>-85283.13</v>
      </c>
      <c r="W4207">
        <v>0</v>
      </c>
      <c r="X4207">
        <v>0</v>
      </c>
      <c r="Y4207">
        <v>0</v>
      </c>
      <c r="Z4207">
        <v>-85283.13</v>
      </c>
      <c r="AA4207">
        <v>0</v>
      </c>
    </row>
    <row r="4208" spans="1:27" ht="15" customHeight="1" x14ac:dyDescent="0.25">
      <c r="A4208" s="37" t="str">
        <f t="shared" si="195"/>
        <v>LET100Ignore</v>
      </c>
      <c r="B4208" s="37" t="str">
        <f>VLOOKUP(L4208,Mapping!D:F,3,0)</f>
        <v>Ignore</v>
      </c>
      <c r="C4208" s="37" t="str">
        <f>VLOOKUP(L4208,Mapping!D:G,4,0)</f>
        <v>Mirror</v>
      </c>
      <c r="D4208" s="38">
        <f t="shared" si="196"/>
        <v>-2.148896E-3</v>
      </c>
      <c r="E4208" s="38">
        <f t="shared" si="197"/>
        <v>-3.6617160000000002E-3</v>
      </c>
      <c r="F4208" s="37">
        <f>VLOOKUP(L4208,Mapping!D:H,5,0)</f>
        <v>0</v>
      </c>
      <c r="G4208" t="s">
        <v>562</v>
      </c>
      <c r="H4208" t="s">
        <v>401</v>
      </c>
      <c r="I4208" t="s">
        <v>1423</v>
      </c>
      <c r="J4208">
        <v>550000</v>
      </c>
      <c r="K4208" t="s">
        <v>666</v>
      </c>
      <c r="L4208">
        <v>553020</v>
      </c>
      <c r="M4208">
        <v>0</v>
      </c>
      <c r="N4208" t="s">
        <v>1284</v>
      </c>
      <c r="O4208" t="s">
        <v>565</v>
      </c>
      <c r="P4208">
        <v>-15128.2</v>
      </c>
      <c r="Q4208">
        <v>0</v>
      </c>
      <c r="R4208">
        <v>-21488.959999999999</v>
      </c>
      <c r="S4208">
        <v>0</v>
      </c>
      <c r="T4208">
        <v>-36617.160000000003</v>
      </c>
      <c r="U4208">
        <v>0</v>
      </c>
      <c r="V4208">
        <v>-15128.2</v>
      </c>
      <c r="W4208">
        <v>0</v>
      </c>
      <c r="X4208">
        <v>-21488.959999999999</v>
      </c>
      <c r="Y4208">
        <v>0</v>
      </c>
      <c r="Z4208">
        <v>-36617.160000000003</v>
      </c>
      <c r="AA4208">
        <v>0</v>
      </c>
    </row>
    <row r="4209" spans="1:27" ht="15" customHeight="1" x14ac:dyDescent="0.25">
      <c r="A4209" s="37" t="str">
        <f t="shared" si="195"/>
        <v>LET100Ignore</v>
      </c>
      <c r="B4209" s="37" t="str">
        <f>VLOOKUP(L4209,Mapping!D:F,3,0)</f>
        <v>Ignore</v>
      </c>
      <c r="C4209" s="37" t="str">
        <f>VLOOKUP(L4209,Mapping!D:G,4,0)</f>
        <v>Mirror</v>
      </c>
      <c r="D4209" s="38">
        <f t="shared" si="196"/>
        <v>-6.5921210000000003E-3</v>
      </c>
      <c r="E4209" s="38">
        <f t="shared" si="197"/>
        <v>-6.5921210000000003E-3</v>
      </c>
      <c r="F4209" s="37">
        <f>VLOOKUP(L4209,Mapping!D:H,5,0)</f>
        <v>0</v>
      </c>
      <c r="G4209" t="s">
        <v>562</v>
      </c>
      <c r="H4209" t="s">
        <v>401</v>
      </c>
      <c r="I4209" t="s">
        <v>1423</v>
      </c>
      <c r="J4209">
        <v>550000</v>
      </c>
      <c r="K4209" t="s">
        <v>666</v>
      </c>
      <c r="L4209">
        <v>553105</v>
      </c>
      <c r="M4209">
        <v>0</v>
      </c>
      <c r="N4209" t="s">
        <v>668</v>
      </c>
      <c r="O4209" t="s">
        <v>565</v>
      </c>
      <c r="P4209">
        <v>0</v>
      </c>
      <c r="Q4209">
        <v>0</v>
      </c>
      <c r="R4209">
        <v>-65921.210000000006</v>
      </c>
      <c r="S4209">
        <v>0</v>
      </c>
      <c r="T4209">
        <v>-65921.210000000006</v>
      </c>
      <c r="U4209">
        <v>0</v>
      </c>
      <c r="V4209">
        <v>0</v>
      </c>
      <c r="W4209">
        <v>0</v>
      </c>
      <c r="X4209">
        <v>-65921.210000000006</v>
      </c>
      <c r="Y4209">
        <v>0</v>
      </c>
      <c r="Z4209">
        <v>-65921.210000000006</v>
      </c>
      <c r="AA4209">
        <v>0</v>
      </c>
    </row>
    <row r="4210" spans="1:27" ht="15" customHeight="1" x14ac:dyDescent="0.25">
      <c r="A4210" s="37" t="str">
        <f t="shared" si="195"/>
        <v>LET100Ignore</v>
      </c>
      <c r="B4210" s="37" t="str">
        <f>VLOOKUP(L4210,Mapping!D:F,3,0)</f>
        <v>Ignore</v>
      </c>
      <c r="C4210" s="37" t="str">
        <f>VLOOKUP(L4210,Mapping!D:G,4,0)</f>
        <v>Mirror</v>
      </c>
      <c r="D4210" s="38">
        <f t="shared" si="196"/>
        <v>-6.7031598999999997E-2</v>
      </c>
      <c r="E4210" s="38">
        <f t="shared" si="197"/>
        <v>-8.8446885000000003E-2</v>
      </c>
      <c r="F4210" s="37">
        <f>VLOOKUP(L4210,Mapping!D:H,5,0)</f>
        <v>0</v>
      </c>
      <c r="G4210" t="s">
        <v>562</v>
      </c>
      <c r="H4210" t="s">
        <v>401</v>
      </c>
      <c r="I4210" t="s">
        <v>1423</v>
      </c>
      <c r="J4210">
        <v>550000</v>
      </c>
      <c r="K4210" t="s">
        <v>666</v>
      </c>
      <c r="L4210">
        <v>553107</v>
      </c>
      <c r="M4210">
        <v>0</v>
      </c>
      <c r="N4210" t="s">
        <v>669</v>
      </c>
      <c r="O4210" t="s">
        <v>565</v>
      </c>
      <c r="P4210">
        <v>-214152.86</v>
      </c>
      <c r="Q4210">
        <v>0</v>
      </c>
      <c r="R4210">
        <v>-670315.99</v>
      </c>
      <c r="S4210">
        <v>0</v>
      </c>
      <c r="T4210">
        <v>-884468.85</v>
      </c>
      <c r="U4210">
        <v>0</v>
      </c>
      <c r="V4210">
        <v>-214152.86</v>
      </c>
      <c r="W4210">
        <v>0</v>
      </c>
      <c r="X4210">
        <v>-670315.99</v>
      </c>
      <c r="Y4210">
        <v>0</v>
      </c>
      <c r="Z4210">
        <v>-884468.85</v>
      </c>
      <c r="AA4210">
        <v>0</v>
      </c>
    </row>
    <row r="4211" spans="1:27" ht="15" customHeight="1" x14ac:dyDescent="0.25">
      <c r="A4211" s="37" t="str">
        <f t="shared" si="195"/>
        <v>LET100Ignore</v>
      </c>
      <c r="B4211" s="37" t="str">
        <f>VLOOKUP(L4211,Mapping!D:F,3,0)</f>
        <v>Ignore</v>
      </c>
      <c r="C4211" s="37" t="str">
        <f>VLOOKUP(L4211,Mapping!D:G,4,0)</f>
        <v>Mirror</v>
      </c>
      <c r="D4211" s="38">
        <f t="shared" si="196"/>
        <v>0.29015363399999999</v>
      </c>
      <c r="E4211" s="38">
        <f t="shared" si="197"/>
        <v>0.41534874599999999</v>
      </c>
      <c r="F4211" s="37">
        <f>VLOOKUP(L4211,Mapping!D:H,5,0)</f>
        <v>0</v>
      </c>
      <c r="G4211" t="s">
        <v>562</v>
      </c>
      <c r="H4211" t="s">
        <v>401</v>
      </c>
      <c r="I4211" t="s">
        <v>1423</v>
      </c>
      <c r="J4211">
        <v>550000</v>
      </c>
      <c r="K4211" t="s">
        <v>666</v>
      </c>
      <c r="L4211">
        <v>553111</v>
      </c>
      <c r="M4211">
        <v>0</v>
      </c>
      <c r="N4211" t="s">
        <v>670</v>
      </c>
      <c r="O4211" t="s">
        <v>565</v>
      </c>
      <c r="P4211">
        <v>0</v>
      </c>
      <c r="Q4211">
        <v>1251951.1200000001</v>
      </c>
      <c r="R4211">
        <v>0</v>
      </c>
      <c r="S4211">
        <v>2901536.34</v>
      </c>
      <c r="T4211">
        <v>0</v>
      </c>
      <c r="U4211">
        <v>4153487.46</v>
      </c>
      <c r="V4211">
        <v>0</v>
      </c>
      <c r="W4211">
        <v>1251951.1200000001</v>
      </c>
      <c r="X4211">
        <v>0</v>
      </c>
      <c r="Y4211">
        <v>2901536.34</v>
      </c>
      <c r="Z4211">
        <v>0</v>
      </c>
      <c r="AA4211">
        <v>4153487.46</v>
      </c>
    </row>
    <row r="4212" spans="1:27" ht="15" customHeight="1" x14ac:dyDescent="0.25">
      <c r="A4212" s="37" t="str">
        <f t="shared" si="195"/>
        <v>LET100Ignore</v>
      </c>
      <c r="B4212" s="37" t="str">
        <f>VLOOKUP(L4212,Mapping!D:F,3,0)</f>
        <v>Ignore</v>
      </c>
      <c r="C4212" s="37" t="str">
        <f>VLOOKUP(L4212,Mapping!D:G,4,0)</f>
        <v>Mirror</v>
      </c>
      <c r="D4212" s="38">
        <f t="shared" si="196"/>
        <v>-2.278885E-3</v>
      </c>
      <c r="E4212" s="38">
        <f t="shared" si="197"/>
        <v>-3.8028565E-2</v>
      </c>
      <c r="F4212" s="37">
        <f>VLOOKUP(L4212,Mapping!D:H,5,0)</f>
        <v>0</v>
      </c>
      <c r="G4212" t="s">
        <v>562</v>
      </c>
      <c r="H4212" t="s">
        <v>401</v>
      </c>
      <c r="I4212" t="s">
        <v>1423</v>
      </c>
      <c r="J4212">
        <v>550000</v>
      </c>
      <c r="K4212" t="s">
        <v>666</v>
      </c>
      <c r="L4212">
        <v>553117</v>
      </c>
      <c r="M4212">
        <v>0</v>
      </c>
      <c r="N4212" t="s">
        <v>1285</v>
      </c>
      <c r="O4212" t="s">
        <v>565</v>
      </c>
      <c r="P4212">
        <v>-357496.8</v>
      </c>
      <c r="Q4212">
        <v>0</v>
      </c>
      <c r="R4212">
        <v>-22788.85</v>
      </c>
      <c r="S4212">
        <v>0</v>
      </c>
      <c r="T4212">
        <v>-380285.65</v>
      </c>
      <c r="U4212">
        <v>0</v>
      </c>
      <c r="V4212">
        <v>-357496.8</v>
      </c>
      <c r="W4212">
        <v>0</v>
      </c>
      <c r="X4212">
        <v>-22788.85</v>
      </c>
      <c r="Y4212">
        <v>0</v>
      </c>
      <c r="Z4212">
        <v>-380285.65</v>
      </c>
      <c r="AA4212">
        <v>0</v>
      </c>
    </row>
    <row r="4213" spans="1:27" ht="15" customHeight="1" x14ac:dyDescent="0.25">
      <c r="A4213" s="37" t="str">
        <f t="shared" si="195"/>
        <v>LET1006.1a</v>
      </c>
      <c r="B4213" s="37" t="str">
        <f>VLOOKUP(L4213,Mapping!D:F,3,0)</f>
        <v>6.1a</v>
      </c>
      <c r="C4213" s="37" t="str">
        <f>VLOOKUP(L4213,Mapping!D:G,4,0)</f>
        <v>Accrual</v>
      </c>
      <c r="D4213" s="38">
        <f t="shared" si="196"/>
        <v>-4.0490900000000003E-2</v>
      </c>
      <c r="E4213" s="38">
        <f t="shared" si="197"/>
        <v>-7.8752100000000005E-2</v>
      </c>
      <c r="F4213" s="37">
        <f>VLOOKUP(L4213,Mapping!D:H,5,0)</f>
        <v>0</v>
      </c>
      <c r="G4213" t="s">
        <v>562</v>
      </c>
      <c r="H4213" t="s">
        <v>401</v>
      </c>
      <c r="I4213" t="s">
        <v>1423</v>
      </c>
      <c r="J4213">
        <v>550000</v>
      </c>
      <c r="K4213" t="s">
        <v>666</v>
      </c>
      <c r="L4213">
        <v>553128</v>
      </c>
      <c r="M4213">
        <v>0</v>
      </c>
      <c r="N4213" t="s">
        <v>831</v>
      </c>
      <c r="O4213" t="s">
        <v>565</v>
      </c>
      <c r="P4213">
        <v>-382612</v>
      </c>
      <c r="Q4213">
        <v>0</v>
      </c>
      <c r="R4213">
        <v>-404909</v>
      </c>
      <c r="S4213">
        <v>0</v>
      </c>
      <c r="T4213">
        <v>-787521</v>
      </c>
      <c r="U4213">
        <v>0</v>
      </c>
      <c r="V4213">
        <v>-382612</v>
      </c>
      <c r="W4213">
        <v>0</v>
      </c>
      <c r="X4213">
        <v>-404909</v>
      </c>
      <c r="Y4213">
        <v>0</v>
      </c>
      <c r="Z4213">
        <v>-787521</v>
      </c>
      <c r="AA4213">
        <v>0</v>
      </c>
    </row>
    <row r="4214" spans="1:27" ht="15" customHeight="1" x14ac:dyDescent="0.25">
      <c r="A4214" s="37" t="str">
        <f t="shared" si="195"/>
        <v>LET1006.1a</v>
      </c>
      <c r="B4214" s="37" t="str">
        <f>VLOOKUP(L4214,Mapping!D:F,3,0)</f>
        <v>6.1a</v>
      </c>
      <c r="C4214" s="37" t="str">
        <f>VLOOKUP(L4214,Mapping!D:G,4,0)</f>
        <v>Accrual</v>
      </c>
      <c r="D4214" s="38">
        <f t="shared" si="196"/>
        <v>-9.7961999999999997E-3</v>
      </c>
      <c r="E4214" s="38">
        <f t="shared" si="197"/>
        <v>-1.9237600000000001E-2</v>
      </c>
      <c r="F4214" s="37">
        <f>VLOOKUP(L4214,Mapping!D:H,5,0)</f>
        <v>0</v>
      </c>
      <c r="G4214" t="s">
        <v>562</v>
      </c>
      <c r="H4214" t="s">
        <v>401</v>
      </c>
      <c r="I4214" t="s">
        <v>1423</v>
      </c>
      <c r="J4214">
        <v>550000</v>
      </c>
      <c r="K4214" t="s">
        <v>666</v>
      </c>
      <c r="L4214">
        <v>553130</v>
      </c>
      <c r="M4214">
        <v>0</v>
      </c>
      <c r="N4214" t="s">
        <v>2254</v>
      </c>
      <c r="O4214" t="s">
        <v>565</v>
      </c>
      <c r="P4214">
        <v>-94414</v>
      </c>
      <c r="Q4214">
        <v>0</v>
      </c>
      <c r="R4214">
        <v>-97962</v>
      </c>
      <c r="S4214">
        <v>0</v>
      </c>
      <c r="T4214">
        <v>-192376</v>
      </c>
      <c r="U4214">
        <v>0</v>
      </c>
      <c r="V4214">
        <v>-94414</v>
      </c>
      <c r="W4214">
        <v>0</v>
      </c>
      <c r="X4214">
        <v>-97962</v>
      </c>
      <c r="Y4214">
        <v>0</v>
      </c>
      <c r="Z4214">
        <v>-192376</v>
      </c>
      <c r="AA4214">
        <v>0</v>
      </c>
    </row>
    <row r="4215" spans="1:27" ht="15" customHeight="1" x14ac:dyDescent="0.25">
      <c r="A4215" s="37" t="str">
        <f t="shared" si="195"/>
        <v>LET1006.3</v>
      </c>
      <c r="B4215" s="37">
        <f>VLOOKUP(L4215,Mapping!D:F,3,0)</f>
        <v>6.3</v>
      </c>
      <c r="C4215" s="37" t="str">
        <f>VLOOKUP(L4215,Mapping!D:G,4,0)</f>
        <v>Mirror</v>
      </c>
      <c r="D4215" s="38">
        <f t="shared" si="196"/>
        <v>-6.8340420000000002E-3</v>
      </c>
      <c r="E4215" s="38">
        <f t="shared" si="197"/>
        <v>-1.2134318E-2</v>
      </c>
      <c r="F4215" s="37">
        <f>VLOOKUP(L4215,Mapping!D:H,5,0)</f>
        <v>0</v>
      </c>
      <c r="G4215" t="s">
        <v>562</v>
      </c>
      <c r="H4215" t="s">
        <v>401</v>
      </c>
      <c r="I4215" t="s">
        <v>1423</v>
      </c>
      <c r="J4215">
        <v>550000</v>
      </c>
      <c r="K4215" t="s">
        <v>666</v>
      </c>
      <c r="L4215">
        <v>553131</v>
      </c>
      <c r="M4215">
        <v>0</v>
      </c>
      <c r="N4215" t="s">
        <v>671</v>
      </c>
      <c r="O4215" t="s">
        <v>565</v>
      </c>
      <c r="P4215">
        <v>-53002.76</v>
      </c>
      <c r="Q4215">
        <v>0</v>
      </c>
      <c r="R4215">
        <v>-68340.42</v>
      </c>
      <c r="S4215">
        <v>0</v>
      </c>
      <c r="T4215">
        <v>-121343.18</v>
      </c>
      <c r="U4215">
        <v>0</v>
      </c>
      <c r="V4215">
        <v>-53002.76</v>
      </c>
      <c r="W4215">
        <v>0</v>
      </c>
      <c r="X4215">
        <v>-68340.42</v>
      </c>
      <c r="Y4215">
        <v>0</v>
      </c>
      <c r="Z4215">
        <v>-121343.18</v>
      </c>
      <c r="AA4215">
        <v>0</v>
      </c>
    </row>
    <row r="4216" spans="1:27" ht="15" customHeight="1" x14ac:dyDescent="0.25">
      <c r="A4216" s="37" t="str">
        <f t="shared" si="195"/>
        <v>LET100Ignore</v>
      </c>
      <c r="B4216" s="37" t="str">
        <f>VLOOKUP(L4216,Mapping!D:F,3,0)</f>
        <v>Ignore</v>
      </c>
      <c r="C4216" s="37" t="str">
        <f>VLOOKUP(L4216,Mapping!D:G,4,0)</f>
        <v>Mirror</v>
      </c>
      <c r="D4216" s="38">
        <f t="shared" si="196"/>
        <v>0</v>
      </c>
      <c r="E4216" s="38">
        <f t="shared" si="197"/>
        <v>-1.52928E-2</v>
      </c>
      <c r="F4216" s="37">
        <f>VLOOKUP(L4216,Mapping!D:H,5,0)</f>
        <v>0</v>
      </c>
      <c r="G4216" t="s">
        <v>562</v>
      </c>
      <c r="H4216" t="s">
        <v>401</v>
      </c>
      <c r="I4216" t="s">
        <v>1423</v>
      </c>
      <c r="J4216">
        <v>550000</v>
      </c>
      <c r="K4216" t="s">
        <v>666</v>
      </c>
      <c r="L4216">
        <v>553135</v>
      </c>
      <c r="M4216">
        <v>0</v>
      </c>
      <c r="N4216" t="s">
        <v>843</v>
      </c>
      <c r="O4216" t="s">
        <v>565</v>
      </c>
      <c r="P4216">
        <v>-152928</v>
      </c>
      <c r="Q4216">
        <v>0</v>
      </c>
      <c r="R4216">
        <v>0</v>
      </c>
      <c r="S4216">
        <v>0</v>
      </c>
      <c r="T4216">
        <v>-152928</v>
      </c>
      <c r="U4216">
        <v>0</v>
      </c>
      <c r="V4216">
        <v>-152928</v>
      </c>
      <c r="W4216">
        <v>0</v>
      </c>
      <c r="X4216">
        <v>0</v>
      </c>
      <c r="Y4216">
        <v>0</v>
      </c>
      <c r="Z4216">
        <v>-152928</v>
      </c>
      <c r="AA4216">
        <v>0</v>
      </c>
    </row>
    <row r="4217" spans="1:27" ht="15" customHeight="1" x14ac:dyDescent="0.25">
      <c r="A4217" s="37" t="str">
        <f t="shared" si="195"/>
        <v>LET100Ignore</v>
      </c>
      <c r="B4217" s="37" t="str">
        <f>VLOOKUP(L4217,Mapping!D:F,3,0)</f>
        <v>Ignore</v>
      </c>
      <c r="C4217" s="37" t="str">
        <f>VLOOKUP(L4217,Mapping!D:G,4,0)</f>
        <v>Mirror</v>
      </c>
      <c r="D4217" s="38">
        <f t="shared" si="196"/>
        <v>-2.2245120000000001E-3</v>
      </c>
      <c r="E4217" s="38">
        <f t="shared" si="197"/>
        <v>-3.3364739999999999E-3</v>
      </c>
      <c r="F4217" s="37">
        <f>VLOOKUP(L4217,Mapping!D:H,5,0)</f>
        <v>0</v>
      </c>
      <c r="G4217" t="s">
        <v>562</v>
      </c>
      <c r="H4217" t="s">
        <v>401</v>
      </c>
      <c r="I4217" t="s">
        <v>1423</v>
      </c>
      <c r="J4217">
        <v>550000</v>
      </c>
      <c r="K4217" t="s">
        <v>666</v>
      </c>
      <c r="L4217">
        <v>553147</v>
      </c>
      <c r="M4217">
        <v>0</v>
      </c>
      <c r="N4217" t="s">
        <v>951</v>
      </c>
      <c r="O4217" t="s">
        <v>565</v>
      </c>
      <c r="P4217">
        <v>-11119.62</v>
      </c>
      <c r="Q4217">
        <v>0</v>
      </c>
      <c r="R4217">
        <v>-22245.119999999999</v>
      </c>
      <c r="S4217">
        <v>0</v>
      </c>
      <c r="T4217">
        <v>-33364.74</v>
      </c>
      <c r="U4217">
        <v>0</v>
      </c>
      <c r="V4217">
        <v>-11119.62</v>
      </c>
      <c r="W4217">
        <v>0</v>
      </c>
      <c r="X4217">
        <v>-22245.119999999999</v>
      </c>
      <c r="Y4217">
        <v>0</v>
      </c>
      <c r="Z4217">
        <v>-33364.74</v>
      </c>
      <c r="AA4217">
        <v>0</v>
      </c>
    </row>
    <row r="4218" spans="1:27" ht="15" customHeight="1" x14ac:dyDescent="0.25">
      <c r="A4218" s="37" t="str">
        <f t="shared" si="195"/>
        <v>LET1006.1a</v>
      </c>
      <c r="B4218" s="37" t="str">
        <f>VLOOKUP(L4218,Mapping!D:F,3,0)</f>
        <v>6.1a</v>
      </c>
      <c r="C4218" s="37" t="str">
        <f>VLOOKUP(L4218,Mapping!D:G,4,0)</f>
        <v>Accrual</v>
      </c>
      <c r="D4218" s="38">
        <f t="shared" si="196"/>
        <v>-1.6786586999999999E-2</v>
      </c>
      <c r="E4218" s="38">
        <f t="shared" si="197"/>
        <v>-3.4604418999999997E-2</v>
      </c>
      <c r="F4218" s="37">
        <f>VLOOKUP(L4218,Mapping!D:H,5,0)</f>
        <v>0</v>
      </c>
      <c r="G4218" t="s">
        <v>562</v>
      </c>
      <c r="H4218" t="s">
        <v>401</v>
      </c>
      <c r="I4218" t="s">
        <v>1423</v>
      </c>
      <c r="J4218">
        <v>550000</v>
      </c>
      <c r="K4218" t="s">
        <v>666</v>
      </c>
      <c r="L4218">
        <v>553171</v>
      </c>
      <c r="M4218">
        <v>0</v>
      </c>
      <c r="N4218" t="s">
        <v>673</v>
      </c>
      <c r="O4218" t="s">
        <v>565</v>
      </c>
      <c r="P4218">
        <v>-178178.32</v>
      </c>
      <c r="Q4218">
        <v>0</v>
      </c>
      <c r="R4218">
        <v>-167865.87</v>
      </c>
      <c r="S4218">
        <v>0</v>
      </c>
      <c r="T4218">
        <v>-346044.19</v>
      </c>
      <c r="U4218">
        <v>0</v>
      </c>
      <c r="V4218">
        <v>-178178.32</v>
      </c>
      <c r="W4218">
        <v>0</v>
      </c>
      <c r="X4218">
        <v>-167865.87</v>
      </c>
      <c r="Y4218">
        <v>0</v>
      </c>
      <c r="Z4218">
        <v>-346044.19</v>
      </c>
      <c r="AA4218">
        <v>0</v>
      </c>
    </row>
    <row r="4219" spans="1:27" ht="15" customHeight="1" x14ac:dyDescent="0.25">
      <c r="A4219" s="37" t="str">
        <f t="shared" si="195"/>
        <v>LET1006.1a</v>
      </c>
      <c r="B4219" s="37" t="str">
        <f>VLOOKUP(L4219,Mapping!D:F,3,0)</f>
        <v>6.1a</v>
      </c>
      <c r="C4219" s="37" t="str">
        <f>VLOOKUP(L4219,Mapping!D:G,4,0)</f>
        <v>Accrual</v>
      </c>
      <c r="D4219" s="38">
        <f t="shared" si="196"/>
        <v>-2.4392E-5</v>
      </c>
      <c r="E4219" s="38">
        <f t="shared" si="197"/>
        <v>-5.3402000000000001E-5</v>
      </c>
      <c r="F4219" s="37">
        <f>VLOOKUP(L4219,Mapping!D:H,5,0)</f>
        <v>0</v>
      </c>
      <c r="G4219" t="s">
        <v>562</v>
      </c>
      <c r="H4219" t="s">
        <v>401</v>
      </c>
      <c r="I4219" t="s">
        <v>1423</v>
      </c>
      <c r="J4219">
        <v>550000</v>
      </c>
      <c r="K4219" t="s">
        <v>666</v>
      </c>
      <c r="L4219">
        <v>553176</v>
      </c>
      <c r="M4219">
        <v>0</v>
      </c>
      <c r="N4219" t="s">
        <v>674</v>
      </c>
      <c r="O4219" t="s">
        <v>565</v>
      </c>
      <c r="P4219">
        <v>-290.10000000000002</v>
      </c>
      <c r="Q4219">
        <v>0</v>
      </c>
      <c r="R4219">
        <v>-243.92</v>
      </c>
      <c r="S4219">
        <v>0</v>
      </c>
      <c r="T4219">
        <v>-534.02</v>
      </c>
      <c r="U4219">
        <v>0</v>
      </c>
      <c r="V4219">
        <v>-290.10000000000002</v>
      </c>
      <c r="W4219">
        <v>0</v>
      </c>
      <c r="X4219">
        <v>-243.92</v>
      </c>
      <c r="Y4219">
        <v>0</v>
      </c>
      <c r="Z4219">
        <v>-534.02</v>
      </c>
      <c r="AA4219">
        <v>0</v>
      </c>
    </row>
    <row r="4220" spans="1:27" ht="15" customHeight="1" x14ac:dyDescent="0.25">
      <c r="A4220" s="37" t="str">
        <f t="shared" si="195"/>
        <v>LET100Ignore</v>
      </c>
      <c r="B4220" s="37" t="str">
        <f>VLOOKUP(L4220,Mapping!D:F,3,0)</f>
        <v>Ignore</v>
      </c>
      <c r="C4220" s="37" t="str">
        <f>VLOOKUP(L4220,Mapping!D:G,4,0)</f>
        <v>Mirror</v>
      </c>
      <c r="D4220" s="38">
        <f t="shared" si="196"/>
        <v>-0.11499163700000001</v>
      </c>
      <c r="E4220" s="38">
        <f t="shared" si="197"/>
        <v>-0.150425007</v>
      </c>
      <c r="F4220" s="37">
        <f>VLOOKUP(L4220,Mapping!D:H,5,0)</f>
        <v>0</v>
      </c>
      <c r="G4220" t="s">
        <v>562</v>
      </c>
      <c r="H4220" t="s">
        <v>401</v>
      </c>
      <c r="I4220" t="s">
        <v>1423</v>
      </c>
      <c r="J4220">
        <v>550000</v>
      </c>
      <c r="K4220" t="s">
        <v>666</v>
      </c>
      <c r="L4220">
        <v>553180</v>
      </c>
      <c r="M4220">
        <v>0</v>
      </c>
      <c r="N4220" t="s">
        <v>675</v>
      </c>
      <c r="O4220" t="s">
        <v>565</v>
      </c>
      <c r="P4220">
        <v>-354333.7</v>
      </c>
      <c r="Q4220">
        <v>0</v>
      </c>
      <c r="R4220">
        <v>-1149916.3700000001</v>
      </c>
      <c r="S4220">
        <v>0</v>
      </c>
      <c r="T4220">
        <v>-1504250.07</v>
      </c>
      <c r="U4220">
        <v>0</v>
      </c>
      <c r="V4220">
        <v>-354333.7</v>
      </c>
      <c r="W4220">
        <v>0</v>
      </c>
      <c r="X4220">
        <v>-1149916.3700000001</v>
      </c>
      <c r="Y4220">
        <v>0</v>
      </c>
      <c r="Z4220">
        <v>-1504250.07</v>
      </c>
      <c r="AA4220">
        <v>0</v>
      </c>
    </row>
    <row r="4221" spans="1:27" ht="15" customHeight="1" x14ac:dyDescent="0.25">
      <c r="A4221" s="37" t="str">
        <f t="shared" si="195"/>
        <v>LET1006.1a</v>
      </c>
      <c r="B4221" s="37" t="str">
        <f>VLOOKUP(L4221,Mapping!D:F,3,0)</f>
        <v>6.1a</v>
      </c>
      <c r="C4221" s="37" t="str">
        <f>VLOOKUP(L4221,Mapping!D:G,4,0)</f>
        <v>Accrual</v>
      </c>
      <c r="D4221" s="38">
        <f t="shared" si="196"/>
        <v>-9.0110000000000003E-5</v>
      </c>
      <c r="E4221" s="38">
        <f t="shared" si="197"/>
        <v>-9.0110000000000003E-5</v>
      </c>
      <c r="F4221" s="37">
        <f>VLOOKUP(L4221,Mapping!D:H,5,0)</f>
        <v>0</v>
      </c>
      <c r="G4221" t="s">
        <v>562</v>
      </c>
      <c r="H4221" t="s">
        <v>401</v>
      </c>
      <c r="I4221" t="s">
        <v>1423</v>
      </c>
      <c r="J4221">
        <v>550000</v>
      </c>
      <c r="K4221" t="s">
        <v>666</v>
      </c>
      <c r="L4221">
        <v>553190</v>
      </c>
      <c r="M4221">
        <v>0</v>
      </c>
      <c r="N4221" t="s">
        <v>676</v>
      </c>
      <c r="O4221" t="s">
        <v>565</v>
      </c>
      <c r="P4221">
        <v>0</v>
      </c>
      <c r="Q4221">
        <v>0</v>
      </c>
      <c r="R4221">
        <v>-901.1</v>
      </c>
      <c r="S4221">
        <v>0</v>
      </c>
      <c r="T4221">
        <v>-901.1</v>
      </c>
      <c r="U4221">
        <v>0</v>
      </c>
      <c r="V4221">
        <v>0</v>
      </c>
      <c r="W4221">
        <v>0</v>
      </c>
      <c r="X4221">
        <v>-901.1</v>
      </c>
      <c r="Y4221">
        <v>0</v>
      </c>
      <c r="Z4221">
        <v>-901.1</v>
      </c>
      <c r="AA4221">
        <v>0</v>
      </c>
    </row>
    <row r="4222" spans="1:27" ht="15" customHeight="1" x14ac:dyDescent="0.25">
      <c r="A4222" s="37" t="str">
        <f t="shared" si="195"/>
        <v>LET1006.1</v>
      </c>
      <c r="B4222" s="37">
        <f>VLOOKUP(L4222,Mapping!D:F,3,0)</f>
        <v>6.1</v>
      </c>
      <c r="C4222" s="37" t="str">
        <f>VLOOKUP(L4222,Mapping!D:G,4,0)</f>
        <v>Accrual</v>
      </c>
      <c r="D4222" s="38">
        <f t="shared" si="196"/>
        <v>-3.5086012E-2</v>
      </c>
      <c r="E4222" s="38">
        <f t="shared" si="197"/>
        <v>-7.0721681000000008E-2</v>
      </c>
      <c r="F4222" s="37">
        <f>VLOOKUP(L4222,Mapping!D:H,5,0)</f>
        <v>0</v>
      </c>
      <c r="G4222" t="s">
        <v>562</v>
      </c>
      <c r="H4222" t="s">
        <v>401</v>
      </c>
      <c r="I4222" t="s">
        <v>1423</v>
      </c>
      <c r="J4222">
        <v>550000</v>
      </c>
      <c r="K4222" t="s">
        <v>666</v>
      </c>
      <c r="L4222">
        <v>553202</v>
      </c>
      <c r="M4222">
        <v>0</v>
      </c>
      <c r="N4222" t="s">
        <v>678</v>
      </c>
      <c r="O4222" t="s">
        <v>565</v>
      </c>
      <c r="P4222">
        <v>-356356.69</v>
      </c>
      <c r="Q4222">
        <v>0</v>
      </c>
      <c r="R4222">
        <v>-350860.12</v>
      </c>
      <c r="S4222">
        <v>0</v>
      </c>
      <c r="T4222">
        <v>-707216.81</v>
      </c>
      <c r="U4222">
        <v>0</v>
      </c>
      <c r="V4222">
        <v>-356356.69</v>
      </c>
      <c r="W4222">
        <v>0</v>
      </c>
      <c r="X4222">
        <v>-350860.12</v>
      </c>
      <c r="Y4222">
        <v>0</v>
      </c>
      <c r="Z4222">
        <v>-707216.81</v>
      </c>
      <c r="AA4222">
        <v>0</v>
      </c>
    </row>
    <row r="4223" spans="1:27" ht="15" customHeight="1" x14ac:dyDescent="0.25">
      <c r="A4223" s="37" t="str">
        <f t="shared" si="195"/>
        <v>LET1006.1</v>
      </c>
      <c r="B4223" s="37">
        <f>VLOOKUP(L4223,Mapping!D:F,3,0)</f>
        <v>6.1</v>
      </c>
      <c r="C4223" s="37" t="str">
        <f>VLOOKUP(L4223,Mapping!D:G,4,0)</f>
        <v>Accrual</v>
      </c>
      <c r="D4223" s="38">
        <f t="shared" si="196"/>
        <v>1.904436E-3</v>
      </c>
      <c r="E4223" s="38">
        <f t="shared" si="197"/>
        <v>3.1342099999999997E-3</v>
      </c>
      <c r="F4223" s="37">
        <f>VLOOKUP(L4223,Mapping!D:H,5,0)</f>
        <v>0</v>
      </c>
      <c r="G4223" t="s">
        <v>562</v>
      </c>
      <c r="H4223" t="s">
        <v>401</v>
      </c>
      <c r="I4223" t="s">
        <v>1423</v>
      </c>
      <c r="J4223">
        <v>550000</v>
      </c>
      <c r="K4223" t="s">
        <v>666</v>
      </c>
      <c r="L4223">
        <v>553208</v>
      </c>
      <c r="M4223">
        <v>0</v>
      </c>
      <c r="N4223" t="s">
        <v>679</v>
      </c>
      <c r="O4223" t="s">
        <v>565</v>
      </c>
      <c r="P4223">
        <v>0</v>
      </c>
      <c r="Q4223">
        <v>12297.74</v>
      </c>
      <c r="R4223">
        <v>0</v>
      </c>
      <c r="S4223">
        <v>19044.36</v>
      </c>
      <c r="T4223">
        <v>0</v>
      </c>
      <c r="U4223">
        <v>31342.1</v>
      </c>
      <c r="V4223">
        <v>0</v>
      </c>
      <c r="W4223">
        <v>12297.74</v>
      </c>
      <c r="X4223">
        <v>0</v>
      </c>
      <c r="Y4223">
        <v>19044.36</v>
      </c>
      <c r="Z4223">
        <v>0</v>
      </c>
      <c r="AA4223">
        <v>31342.1</v>
      </c>
    </row>
    <row r="4224" spans="1:27" ht="15" customHeight="1" x14ac:dyDescent="0.25">
      <c r="A4224" s="37" t="str">
        <f t="shared" si="195"/>
        <v>LET100Ignore</v>
      </c>
      <c r="B4224" s="37" t="str">
        <f>VLOOKUP(L4224,Mapping!D:F,3,0)</f>
        <v>Ignore</v>
      </c>
      <c r="C4224" s="37" t="str">
        <f>VLOOKUP(L4224,Mapping!D:G,4,0)</f>
        <v>Mirror</v>
      </c>
      <c r="D4224" s="38">
        <f t="shared" si="196"/>
        <v>-5.9250120000000003E-3</v>
      </c>
      <c r="E4224" s="38">
        <f t="shared" si="197"/>
        <v>-5.9250120000000003E-3</v>
      </c>
      <c r="F4224" s="37">
        <f>VLOOKUP(L4224,Mapping!D:H,5,0)</f>
        <v>0</v>
      </c>
      <c r="G4224" t="s">
        <v>562</v>
      </c>
      <c r="H4224" t="s">
        <v>401</v>
      </c>
      <c r="I4224" t="s">
        <v>1423</v>
      </c>
      <c r="J4224">
        <v>550000</v>
      </c>
      <c r="K4224" t="s">
        <v>666</v>
      </c>
      <c r="L4224">
        <v>553213</v>
      </c>
      <c r="M4224">
        <v>0</v>
      </c>
      <c r="N4224" t="s">
        <v>680</v>
      </c>
      <c r="O4224" t="s">
        <v>565</v>
      </c>
      <c r="P4224">
        <v>0</v>
      </c>
      <c r="Q4224">
        <v>0</v>
      </c>
      <c r="R4224">
        <v>-59250.12</v>
      </c>
      <c r="S4224">
        <v>0</v>
      </c>
      <c r="T4224">
        <v>-59250.12</v>
      </c>
      <c r="U4224">
        <v>0</v>
      </c>
      <c r="V4224">
        <v>0</v>
      </c>
      <c r="W4224">
        <v>0</v>
      </c>
      <c r="X4224">
        <v>-59250.12</v>
      </c>
      <c r="Y4224">
        <v>0</v>
      </c>
      <c r="Z4224">
        <v>-59250.12</v>
      </c>
      <c r="AA4224">
        <v>0</v>
      </c>
    </row>
    <row r="4225" spans="1:27" ht="15" customHeight="1" x14ac:dyDescent="0.25">
      <c r="A4225" s="37" t="str">
        <f t="shared" si="195"/>
        <v>LET100Ignore</v>
      </c>
      <c r="B4225" s="37" t="str">
        <f>VLOOKUP(L4225,Mapping!D:F,3,0)</f>
        <v>Ignore</v>
      </c>
      <c r="C4225" s="37" t="str">
        <f>VLOOKUP(L4225,Mapping!D:G,4,0)</f>
        <v>Mirror</v>
      </c>
      <c r="D4225" s="38">
        <f t="shared" si="196"/>
        <v>0</v>
      </c>
      <c r="E4225" s="38">
        <f t="shared" si="197"/>
        <v>-8.07331E-4</v>
      </c>
      <c r="F4225" s="37">
        <f>VLOOKUP(L4225,Mapping!D:H,5,0)</f>
        <v>0</v>
      </c>
      <c r="G4225" t="s">
        <v>562</v>
      </c>
      <c r="H4225" t="s">
        <v>401</v>
      </c>
      <c r="I4225" t="s">
        <v>1423</v>
      </c>
      <c r="J4225">
        <v>550000</v>
      </c>
      <c r="K4225" t="s">
        <v>666</v>
      </c>
      <c r="L4225">
        <v>553219</v>
      </c>
      <c r="M4225">
        <v>0</v>
      </c>
      <c r="N4225" t="s">
        <v>865</v>
      </c>
      <c r="O4225" t="s">
        <v>565</v>
      </c>
      <c r="P4225">
        <v>-8073.31</v>
      </c>
      <c r="Q4225">
        <v>0</v>
      </c>
      <c r="R4225">
        <v>0</v>
      </c>
      <c r="S4225">
        <v>0</v>
      </c>
      <c r="T4225">
        <v>-8073.31</v>
      </c>
      <c r="U4225">
        <v>0</v>
      </c>
      <c r="V4225">
        <v>-8073.31</v>
      </c>
      <c r="W4225">
        <v>0</v>
      </c>
      <c r="X4225">
        <v>0</v>
      </c>
      <c r="Y4225">
        <v>0</v>
      </c>
      <c r="Z4225">
        <v>-8073.31</v>
      </c>
      <c r="AA4225">
        <v>0</v>
      </c>
    </row>
    <row r="4226" spans="1:27" ht="15" customHeight="1" x14ac:dyDescent="0.25">
      <c r="A4226" s="37" t="str">
        <f t="shared" si="195"/>
        <v>LET1006.1a</v>
      </c>
      <c r="B4226" s="37" t="str">
        <f>VLOOKUP(L4226,Mapping!D:F,3,0)</f>
        <v>6.1a</v>
      </c>
      <c r="C4226" s="37" t="str">
        <f>VLOOKUP(L4226,Mapping!D:G,4,0)</f>
        <v>Accrual</v>
      </c>
      <c r="D4226" s="38">
        <f t="shared" si="196"/>
        <v>-0.21193879199999999</v>
      </c>
      <c r="E4226" s="38">
        <f t="shared" si="197"/>
        <v>-0.42575279800000004</v>
      </c>
      <c r="F4226" s="37">
        <f>VLOOKUP(L4226,Mapping!D:H,5,0)</f>
        <v>0</v>
      </c>
      <c r="G4226" t="s">
        <v>562</v>
      </c>
      <c r="H4226" t="s">
        <v>401</v>
      </c>
      <c r="I4226" t="s">
        <v>1423</v>
      </c>
      <c r="J4226">
        <v>550000</v>
      </c>
      <c r="K4226" t="s">
        <v>666</v>
      </c>
      <c r="L4226">
        <v>553273</v>
      </c>
      <c r="M4226">
        <v>0</v>
      </c>
      <c r="N4226" t="s">
        <v>844</v>
      </c>
      <c r="O4226" t="s">
        <v>565</v>
      </c>
      <c r="P4226">
        <v>-2138140.06</v>
      </c>
      <c r="Q4226">
        <v>0</v>
      </c>
      <c r="R4226">
        <v>-2119387.92</v>
      </c>
      <c r="S4226">
        <v>0</v>
      </c>
      <c r="T4226">
        <v>-4257527.9800000004</v>
      </c>
      <c r="U4226">
        <v>0</v>
      </c>
      <c r="V4226">
        <v>-2138140.06</v>
      </c>
      <c r="W4226">
        <v>0</v>
      </c>
      <c r="X4226">
        <v>-2119387.92</v>
      </c>
      <c r="Y4226">
        <v>0</v>
      </c>
      <c r="Z4226">
        <v>-4257527.9800000004</v>
      </c>
      <c r="AA4226">
        <v>0</v>
      </c>
    </row>
    <row r="4227" spans="1:27" ht="15" customHeight="1" x14ac:dyDescent="0.25">
      <c r="A4227" s="37" t="str">
        <f t="shared" si="195"/>
        <v>LET100Ignore</v>
      </c>
      <c r="B4227" s="37" t="str">
        <f>VLOOKUP(L4227,Mapping!D:F,3,0)</f>
        <v>Ignore</v>
      </c>
      <c r="C4227" s="37" t="str">
        <f>VLOOKUP(L4227,Mapping!D:G,4,0)</f>
        <v>Mirror</v>
      </c>
      <c r="D4227" s="38">
        <f t="shared" si="196"/>
        <v>-8.2123953E-2</v>
      </c>
      <c r="E4227" s="38">
        <f t="shared" si="197"/>
        <v>-8.2123953E-2</v>
      </c>
      <c r="F4227" s="37">
        <f>VLOOKUP(L4227,Mapping!D:H,5,0)</f>
        <v>0</v>
      </c>
      <c r="G4227" t="s">
        <v>562</v>
      </c>
      <c r="H4227" t="s">
        <v>401</v>
      </c>
      <c r="I4227" t="s">
        <v>1423</v>
      </c>
      <c r="J4227">
        <v>550000</v>
      </c>
      <c r="K4227" t="s">
        <v>666</v>
      </c>
      <c r="L4227">
        <v>553983</v>
      </c>
      <c r="M4227">
        <v>0</v>
      </c>
      <c r="N4227" t="s">
        <v>933</v>
      </c>
      <c r="O4227" t="s">
        <v>565</v>
      </c>
      <c r="P4227">
        <v>0</v>
      </c>
      <c r="Q4227">
        <v>0</v>
      </c>
      <c r="R4227">
        <v>-821239.53</v>
      </c>
      <c r="S4227">
        <v>0</v>
      </c>
      <c r="T4227">
        <v>-821239.53</v>
      </c>
      <c r="U4227">
        <v>0</v>
      </c>
      <c r="V4227">
        <v>0</v>
      </c>
      <c r="W4227">
        <v>0</v>
      </c>
      <c r="X4227">
        <v>-821239.53</v>
      </c>
      <c r="Y4227">
        <v>0</v>
      </c>
      <c r="Z4227">
        <v>-821239.53</v>
      </c>
      <c r="AA4227">
        <v>0</v>
      </c>
    </row>
    <row r="4228" spans="1:27" ht="15" customHeight="1" x14ac:dyDescent="0.25">
      <c r="A4228" s="37" t="str">
        <f t="shared" ref="A4228:A4291" si="198">H4228&amp;B4228</f>
        <v>LET1006.1a</v>
      </c>
      <c r="B4228" s="37" t="str">
        <f>VLOOKUP(L4228,Mapping!D:F,3,0)</f>
        <v>6.1a</v>
      </c>
      <c r="C4228" s="37" t="str">
        <f>VLOOKUP(L4228,Mapping!D:G,4,0)</f>
        <v>Accrual</v>
      </c>
      <c r="D4228" s="38">
        <f t="shared" ref="D4228:D4291" si="199">(X4228+Y4228)/10000000</f>
        <v>-1.6786586999999999E-2</v>
      </c>
      <c r="E4228" s="38">
        <f t="shared" ref="E4228:E4291" si="200">(Z4228+AA4228)/10000000</f>
        <v>-3.4604418999999997E-2</v>
      </c>
      <c r="F4228" s="37">
        <f>VLOOKUP(L4228,Mapping!D:H,5,0)</f>
        <v>0</v>
      </c>
      <c r="G4228" t="s">
        <v>562</v>
      </c>
      <c r="H4228" t="s">
        <v>401</v>
      </c>
      <c r="I4228" t="s">
        <v>1423</v>
      </c>
      <c r="J4228">
        <v>550000</v>
      </c>
      <c r="K4228" t="s">
        <v>666</v>
      </c>
      <c r="L4228">
        <v>554526</v>
      </c>
      <c r="M4228">
        <v>0</v>
      </c>
      <c r="N4228" t="s">
        <v>681</v>
      </c>
      <c r="O4228" t="s">
        <v>565</v>
      </c>
      <c r="P4228">
        <v>-178178.32</v>
      </c>
      <c r="Q4228">
        <v>0</v>
      </c>
      <c r="R4228">
        <v>-167865.87</v>
      </c>
      <c r="S4228">
        <v>0</v>
      </c>
      <c r="T4228">
        <v>-346044.19</v>
      </c>
      <c r="U4228">
        <v>0</v>
      </c>
      <c r="V4228">
        <v>-178178.32</v>
      </c>
      <c r="W4228">
        <v>0</v>
      </c>
      <c r="X4228">
        <v>-167865.87</v>
      </c>
      <c r="Y4228">
        <v>0</v>
      </c>
      <c r="Z4228">
        <v>-346044.19</v>
      </c>
      <c r="AA4228">
        <v>0</v>
      </c>
    </row>
    <row r="4229" spans="1:27" ht="15" customHeight="1" x14ac:dyDescent="0.25">
      <c r="A4229" s="37" t="str">
        <f t="shared" si="198"/>
        <v>LET100Ignore</v>
      </c>
      <c r="B4229" s="37" t="str">
        <f>VLOOKUP(L4229,Mapping!D:F,3,0)</f>
        <v>Ignore</v>
      </c>
      <c r="C4229" s="37" t="str">
        <f>VLOOKUP(L4229,Mapping!D:G,4,0)</f>
        <v>Mirror</v>
      </c>
      <c r="D4229" s="38">
        <f t="shared" si="199"/>
        <v>-3.54E-5</v>
      </c>
      <c r="E4229" s="38">
        <f t="shared" si="200"/>
        <v>-3.54E-5</v>
      </c>
      <c r="F4229" s="37">
        <f>VLOOKUP(L4229,Mapping!D:H,5,0)</f>
        <v>0</v>
      </c>
      <c r="G4229" t="s">
        <v>562</v>
      </c>
      <c r="H4229" t="s">
        <v>401</v>
      </c>
      <c r="I4229" t="s">
        <v>1423</v>
      </c>
      <c r="J4229">
        <v>550000</v>
      </c>
      <c r="K4229" t="s">
        <v>666</v>
      </c>
      <c r="L4229">
        <v>555104</v>
      </c>
      <c r="M4229">
        <v>0</v>
      </c>
      <c r="N4229" t="s">
        <v>683</v>
      </c>
      <c r="O4229" t="s">
        <v>565</v>
      </c>
      <c r="P4229">
        <v>0</v>
      </c>
      <c r="Q4229">
        <v>0</v>
      </c>
      <c r="R4229">
        <v>-354</v>
      </c>
      <c r="S4229">
        <v>0</v>
      </c>
      <c r="T4229">
        <v>-354</v>
      </c>
      <c r="U4229">
        <v>0</v>
      </c>
      <c r="V4229">
        <v>0</v>
      </c>
      <c r="W4229">
        <v>0</v>
      </c>
      <c r="X4229">
        <v>-354</v>
      </c>
      <c r="Y4229">
        <v>0</v>
      </c>
      <c r="Z4229">
        <v>-354</v>
      </c>
      <c r="AA4229">
        <v>0</v>
      </c>
    </row>
    <row r="4230" spans="1:27" ht="15" customHeight="1" x14ac:dyDescent="0.25">
      <c r="A4230" s="37" t="str">
        <f t="shared" si="198"/>
        <v>LET1006.1</v>
      </c>
      <c r="B4230" s="37">
        <f>VLOOKUP(L4230,Mapping!D:F,3,0)</f>
        <v>6.1</v>
      </c>
      <c r="C4230" s="37" t="str">
        <f>VLOOKUP(L4230,Mapping!D:G,4,0)</f>
        <v>Accrual</v>
      </c>
      <c r="D4230" s="38">
        <f t="shared" si="199"/>
        <v>-1.6434570000000001E-3</v>
      </c>
      <c r="E4230" s="38">
        <f t="shared" si="200"/>
        <v>-2.873231E-3</v>
      </c>
      <c r="F4230" s="37">
        <f>VLOOKUP(L4230,Mapping!D:H,5,0)</f>
        <v>0</v>
      </c>
      <c r="G4230" t="s">
        <v>562</v>
      </c>
      <c r="H4230" t="s">
        <v>401</v>
      </c>
      <c r="I4230" t="s">
        <v>1423</v>
      </c>
      <c r="J4230">
        <v>550000</v>
      </c>
      <c r="K4230" t="s">
        <v>666</v>
      </c>
      <c r="L4230">
        <v>555157</v>
      </c>
      <c r="M4230">
        <v>0</v>
      </c>
      <c r="N4230" t="s">
        <v>684</v>
      </c>
      <c r="O4230" t="s">
        <v>565</v>
      </c>
      <c r="P4230">
        <v>-12297.74</v>
      </c>
      <c r="Q4230">
        <v>0</v>
      </c>
      <c r="R4230">
        <v>-16434.57</v>
      </c>
      <c r="S4230">
        <v>0</v>
      </c>
      <c r="T4230">
        <v>-28732.31</v>
      </c>
      <c r="U4230">
        <v>0</v>
      </c>
      <c r="V4230">
        <v>-12297.74</v>
      </c>
      <c r="W4230">
        <v>0</v>
      </c>
      <c r="X4230">
        <v>-16434.57</v>
      </c>
      <c r="Y4230">
        <v>0</v>
      </c>
      <c r="Z4230">
        <v>-28732.31</v>
      </c>
      <c r="AA4230">
        <v>0</v>
      </c>
    </row>
    <row r="4231" spans="1:27" ht="15" customHeight="1" x14ac:dyDescent="0.25">
      <c r="A4231" s="37" t="str">
        <f t="shared" si="198"/>
        <v>LET1006.1</v>
      </c>
      <c r="B4231" s="37">
        <f>VLOOKUP(L4231,Mapping!D:F,3,0)</f>
        <v>6.1</v>
      </c>
      <c r="C4231" s="37" t="str">
        <f>VLOOKUP(L4231,Mapping!D:G,4,0)</f>
        <v>Accrual</v>
      </c>
      <c r="D4231" s="38">
        <f t="shared" si="199"/>
        <v>-2.60979E-4</v>
      </c>
      <c r="E4231" s="38">
        <f t="shared" si="200"/>
        <v>-2.60979E-4</v>
      </c>
      <c r="F4231" s="37">
        <f>VLOOKUP(L4231,Mapping!D:H,5,0)</f>
        <v>0</v>
      </c>
      <c r="G4231" t="s">
        <v>562</v>
      </c>
      <c r="H4231" t="s">
        <v>401</v>
      </c>
      <c r="I4231" t="s">
        <v>1423</v>
      </c>
      <c r="J4231">
        <v>550000</v>
      </c>
      <c r="K4231" t="s">
        <v>666</v>
      </c>
      <c r="L4231">
        <v>555159</v>
      </c>
      <c r="M4231">
        <v>0</v>
      </c>
      <c r="N4231" t="s">
        <v>2813</v>
      </c>
      <c r="O4231" t="s">
        <v>565</v>
      </c>
      <c r="P4231">
        <v>0</v>
      </c>
      <c r="Q4231">
        <v>0</v>
      </c>
      <c r="R4231">
        <v>-2609.79</v>
      </c>
      <c r="S4231">
        <v>0</v>
      </c>
      <c r="T4231">
        <v>-2609.79</v>
      </c>
      <c r="U4231">
        <v>0</v>
      </c>
      <c r="V4231">
        <v>0</v>
      </c>
      <c r="W4231">
        <v>0</v>
      </c>
      <c r="X4231">
        <v>-2609.79</v>
      </c>
      <c r="Y4231">
        <v>0</v>
      </c>
      <c r="Z4231">
        <v>-2609.79</v>
      </c>
      <c r="AA4231">
        <v>0</v>
      </c>
    </row>
    <row r="4232" spans="1:27" ht="15" customHeight="1" x14ac:dyDescent="0.25">
      <c r="A4232" s="37" t="str">
        <f t="shared" si="198"/>
        <v>LET100Ignore</v>
      </c>
      <c r="B4232" s="37" t="str">
        <f>VLOOKUP(L4232,Mapping!D:F,3,0)</f>
        <v>Ignore</v>
      </c>
      <c r="C4232" s="37" t="str">
        <f>VLOOKUP(L4232,Mapping!D:G,4,0)</f>
        <v>Mirror</v>
      </c>
      <c r="D4232" s="38">
        <f t="shared" si="199"/>
        <v>3.2423000000000004E-5</v>
      </c>
      <c r="E4232" s="38">
        <f t="shared" si="200"/>
        <v>-1.2249999999999999E-6</v>
      </c>
      <c r="F4232" s="37">
        <f>VLOOKUP(L4232,Mapping!D:H,5,0)</f>
        <v>0</v>
      </c>
      <c r="G4232" t="s">
        <v>562</v>
      </c>
      <c r="H4232" t="s">
        <v>401</v>
      </c>
      <c r="I4232" t="s">
        <v>1423</v>
      </c>
      <c r="J4232">
        <v>550000</v>
      </c>
      <c r="K4232" t="s">
        <v>666</v>
      </c>
      <c r="L4232">
        <v>555204</v>
      </c>
      <c r="M4232">
        <v>0</v>
      </c>
      <c r="N4232" t="s">
        <v>685</v>
      </c>
      <c r="O4232" t="s">
        <v>565</v>
      </c>
      <c r="P4232">
        <v>-336.48</v>
      </c>
      <c r="Q4232">
        <v>0</v>
      </c>
      <c r="R4232">
        <v>0</v>
      </c>
      <c r="S4232">
        <v>324.23</v>
      </c>
      <c r="T4232">
        <v>-12.25</v>
      </c>
      <c r="U4232">
        <v>0</v>
      </c>
      <c r="V4232">
        <v>-336.48</v>
      </c>
      <c r="W4232">
        <v>0</v>
      </c>
      <c r="X4232">
        <v>0</v>
      </c>
      <c r="Y4232">
        <v>324.23</v>
      </c>
      <c r="Z4232">
        <v>-12.25</v>
      </c>
      <c r="AA4232">
        <v>0</v>
      </c>
    </row>
    <row r="4233" spans="1:27" ht="15" customHeight="1" x14ac:dyDescent="0.25">
      <c r="A4233" s="37" t="str">
        <f t="shared" si="198"/>
        <v>LET1006.1a</v>
      </c>
      <c r="B4233" s="37" t="str">
        <f>VLOOKUP(L4233,Mapping!D:F,3,0)</f>
        <v>6.1a</v>
      </c>
      <c r="C4233" s="37" t="str">
        <f>VLOOKUP(L4233,Mapping!D:G,4,0)</f>
        <v>Accrual</v>
      </c>
      <c r="D4233" s="38">
        <f t="shared" si="199"/>
        <v>-5.3681603000000001E-2</v>
      </c>
      <c r="E4233" s="38">
        <f t="shared" si="200"/>
        <v>-0.108204173</v>
      </c>
      <c r="F4233" s="37">
        <f>VLOOKUP(L4233,Mapping!D:H,5,0)</f>
        <v>0</v>
      </c>
      <c r="G4233" t="s">
        <v>562</v>
      </c>
      <c r="H4233" t="s">
        <v>401</v>
      </c>
      <c r="I4233" t="s">
        <v>1423</v>
      </c>
      <c r="J4233">
        <v>550000</v>
      </c>
      <c r="K4233" t="s">
        <v>666</v>
      </c>
      <c r="L4233">
        <v>555597</v>
      </c>
      <c r="M4233">
        <v>0</v>
      </c>
      <c r="N4233" t="s">
        <v>686</v>
      </c>
      <c r="O4233" t="s">
        <v>565</v>
      </c>
      <c r="P4233">
        <v>-545225.69999999995</v>
      </c>
      <c r="Q4233">
        <v>0</v>
      </c>
      <c r="R4233">
        <v>-536816.03</v>
      </c>
      <c r="S4233">
        <v>0</v>
      </c>
      <c r="T4233">
        <v>-1082041.73</v>
      </c>
      <c r="U4233">
        <v>0</v>
      </c>
      <c r="V4233">
        <v>-545225.69999999995</v>
      </c>
      <c r="W4233">
        <v>0</v>
      </c>
      <c r="X4233">
        <v>-536816.03</v>
      </c>
      <c r="Y4233">
        <v>0</v>
      </c>
      <c r="Z4233">
        <v>-1082041.73</v>
      </c>
      <c r="AA4233">
        <v>0</v>
      </c>
    </row>
    <row r="4234" spans="1:27" ht="15" customHeight="1" x14ac:dyDescent="0.25">
      <c r="A4234" s="37" t="str">
        <f t="shared" si="198"/>
        <v>LET1006.1a</v>
      </c>
      <c r="B4234" s="37" t="str">
        <f>VLOOKUP(L4234,Mapping!D:F,3,0)</f>
        <v>6.1a</v>
      </c>
      <c r="C4234" s="37" t="str">
        <f>VLOOKUP(L4234,Mapping!D:G,4,0)</f>
        <v>Accrual</v>
      </c>
      <c r="D4234" s="38">
        <f t="shared" si="199"/>
        <v>-5.3681603000000001E-2</v>
      </c>
      <c r="E4234" s="38">
        <f t="shared" si="200"/>
        <v>-0.108204173</v>
      </c>
      <c r="F4234" s="37">
        <f>VLOOKUP(L4234,Mapping!D:H,5,0)</f>
        <v>0</v>
      </c>
      <c r="G4234" t="s">
        <v>562</v>
      </c>
      <c r="H4234" t="s">
        <v>401</v>
      </c>
      <c r="I4234" t="s">
        <v>1423</v>
      </c>
      <c r="J4234">
        <v>550000</v>
      </c>
      <c r="K4234" t="s">
        <v>666</v>
      </c>
      <c r="L4234">
        <v>555598</v>
      </c>
      <c r="M4234">
        <v>0</v>
      </c>
      <c r="N4234" t="s">
        <v>687</v>
      </c>
      <c r="O4234" t="s">
        <v>565</v>
      </c>
      <c r="P4234">
        <v>-545225.69999999995</v>
      </c>
      <c r="Q4234">
        <v>0</v>
      </c>
      <c r="R4234">
        <v>-536816.03</v>
      </c>
      <c r="S4234">
        <v>0</v>
      </c>
      <c r="T4234">
        <v>-1082041.73</v>
      </c>
      <c r="U4234">
        <v>0</v>
      </c>
      <c r="V4234">
        <v>-545225.69999999995</v>
      </c>
      <c r="W4234">
        <v>0</v>
      </c>
      <c r="X4234">
        <v>-536816.03</v>
      </c>
      <c r="Y4234">
        <v>0</v>
      </c>
      <c r="Z4234">
        <v>-1082041.73</v>
      </c>
      <c r="AA4234">
        <v>0</v>
      </c>
    </row>
    <row r="4235" spans="1:27" ht="15" customHeight="1" x14ac:dyDescent="0.25">
      <c r="A4235" s="37" t="str">
        <f t="shared" si="198"/>
        <v>LET1006.1a</v>
      </c>
      <c r="B4235" s="37" t="str">
        <f>VLOOKUP(L4235,Mapping!D:F,3,0)</f>
        <v>6.1a</v>
      </c>
      <c r="C4235" s="37" t="str">
        <f>VLOOKUP(L4235,Mapping!D:G,4,0)</f>
        <v>Accrual</v>
      </c>
      <c r="D4235" s="38">
        <f t="shared" si="199"/>
        <v>1.32571E-4</v>
      </c>
      <c r="E4235" s="38">
        <f t="shared" si="200"/>
        <v>2.6703699999999997E-4</v>
      </c>
      <c r="F4235" s="37">
        <f>VLOOKUP(L4235,Mapping!D:H,5,0)</f>
        <v>0</v>
      </c>
      <c r="G4235" t="s">
        <v>562</v>
      </c>
      <c r="H4235" t="s">
        <v>401</v>
      </c>
      <c r="I4235" t="s">
        <v>1423</v>
      </c>
      <c r="J4235">
        <v>550000</v>
      </c>
      <c r="K4235" t="s">
        <v>666</v>
      </c>
      <c r="L4235">
        <v>555619</v>
      </c>
      <c r="M4235">
        <v>0</v>
      </c>
      <c r="N4235" t="s">
        <v>845</v>
      </c>
      <c r="O4235" t="s">
        <v>565</v>
      </c>
      <c r="P4235">
        <v>0</v>
      </c>
      <c r="Q4235">
        <v>1344.66</v>
      </c>
      <c r="R4235">
        <v>0</v>
      </c>
      <c r="S4235">
        <v>1325.71</v>
      </c>
      <c r="T4235">
        <v>0</v>
      </c>
      <c r="U4235">
        <v>2670.37</v>
      </c>
      <c r="V4235">
        <v>0</v>
      </c>
      <c r="W4235">
        <v>1344.66</v>
      </c>
      <c r="X4235">
        <v>0</v>
      </c>
      <c r="Y4235">
        <v>1325.71</v>
      </c>
      <c r="Z4235">
        <v>0</v>
      </c>
      <c r="AA4235">
        <v>2670.37</v>
      </c>
    </row>
    <row r="4236" spans="1:27" ht="15" customHeight="1" x14ac:dyDescent="0.25">
      <c r="A4236" s="37" t="str">
        <f t="shared" si="198"/>
        <v>LET1006.1a</v>
      </c>
      <c r="B4236" s="37" t="str">
        <f>VLOOKUP(L4236,Mapping!D:F,3,0)</f>
        <v>6.1a</v>
      </c>
      <c r="C4236" s="37" t="str">
        <f>VLOOKUP(L4236,Mapping!D:G,4,0)</f>
        <v>Accrual</v>
      </c>
      <c r="D4236" s="38">
        <f t="shared" si="199"/>
        <v>1.32571E-4</v>
      </c>
      <c r="E4236" s="38">
        <f t="shared" si="200"/>
        <v>2.6703699999999997E-4</v>
      </c>
      <c r="F4236" s="37">
        <f>VLOOKUP(L4236,Mapping!D:H,5,0)</f>
        <v>0</v>
      </c>
      <c r="G4236" t="s">
        <v>562</v>
      </c>
      <c r="H4236" t="s">
        <v>401</v>
      </c>
      <c r="I4236" t="s">
        <v>1423</v>
      </c>
      <c r="J4236">
        <v>550000</v>
      </c>
      <c r="K4236" t="s">
        <v>666</v>
      </c>
      <c r="L4236">
        <v>555620</v>
      </c>
      <c r="M4236">
        <v>0</v>
      </c>
      <c r="N4236" t="s">
        <v>846</v>
      </c>
      <c r="O4236" t="s">
        <v>565</v>
      </c>
      <c r="P4236">
        <v>0</v>
      </c>
      <c r="Q4236">
        <v>1344.66</v>
      </c>
      <c r="R4236">
        <v>0</v>
      </c>
      <c r="S4236">
        <v>1325.71</v>
      </c>
      <c r="T4236">
        <v>0</v>
      </c>
      <c r="U4236">
        <v>2670.37</v>
      </c>
      <c r="V4236">
        <v>0</v>
      </c>
      <c r="W4236">
        <v>1344.66</v>
      </c>
      <c r="X4236">
        <v>0</v>
      </c>
      <c r="Y4236">
        <v>1325.71</v>
      </c>
      <c r="Z4236">
        <v>0</v>
      </c>
      <c r="AA4236">
        <v>2670.37</v>
      </c>
    </row>
    <row r="4237" spans="1:27" ht="15" customHeight="1" x14ac:dyDescent="0.25">
      <c r="A4237" s="37" t="str">
        <f t="shared" si="198"/>
        <v>LET100Ignore</v>
      </c>
      <c r="B4237" s="37" t="str">
        <f>VLOOKUP(L4237,Mapping!D:F,3,0)</f>
        <v>Ignore</v>
      </c>
      <c r="C4237" s="37" t="str">
        <f>VLOOKUP(L4237,Mapping!D:G,4,0)</f>
        <v>Mirror</v>
      </c>
      <c r="D4237" s="38">
        <f t="shared" si="199"/>
        <v>0</v>
      </c>
      <c r="E4237" s="38">
        <f t="shared" si="200"/>
        <v>-9.6260000000000007E-6</v>
      </c>
      <c r="F4237" s="37">
        <f>VLOOKUP(L4237,Mapping!D:H,5,0)</f>
        <v>0</v>
      </c>
      <c r="G4237" t="s">
        <v>562</v>
      </c>
      <c r="H4237" t="s">
        <v>401</v>
      </c>
      <c r="I4237" t="s">
        <v>1423</v>
      </c>
      <c r="J4237">
        <v>550000</v>
      </c>
      <c r="K4237" t="s">
        <v>666</v>
      </c>
      <c r="L4237">
        <v>556421</v>
      </c>
      <c r="M4237">
        <v>0</v>
      </c>
      <c r="N4237" t="s">
        <v>690</v>
      </c>
      <c r="O4237" t="s">
        <v>565</v>
      </c>
      <c r="P4237">
        <v>-96.26</v>
      </c>
      <c r="Q4237">
        <v>0</v>
      </c>
      <c r="R4237">
        <v>0</v>
      </c>
      <c r="S4237">
        <v>0</v>
      </c>
      <c r="T4237">
        <v>-96.26</v>
      </c>
      <c r="U4237">
        <v>0</v>
      </c>
      <c r="V4237">
        <v>-96.26</v>
      </c>
      <c r="W4237">
        <v>0</v>
      </c>
      <c r="X4237">
        <v>0</v>
      </c>
      <c r="Y4237">
        <v>0</v>
      </c>
      <c r="Z4237">
        <v>-96.26</v>
      </c>
      <c r="AA4237">
        <v>0</v>
      </c>
    </row>
    <row r="4238" spans="1:27" ht="15" customHeight="1" x14ac:dyDescent="0.25">
      <c r="A4238" s="37" t="str">
        <f t="shared" si="198"/>
        <v>LET1006.2</v>
      </c>
      <c r="B4238" s="37">
        <f>VLOOKUP(L4238,Mapping!D:F,3,0)</f>
        <v>6.2</v>
      </c>
      <c r="C4238" s="37" t="str">
        <f>VLOOKUP(L4238,Mapping!D:G,4,0)</f>
        <v>Accrual</v>
      </c>
      <c r="D4238" s="38">
        <f t="shared" si="199"/>
        <v>-0.59498575199999992</v>
      </c>
      <c r="E4238" s="38">
        <f t="shared" si="200"/>
        <v>-1.19929441</v>
      </c>
      <c r="F4238" s="37">
        <f>VLOOKUP(L4238,Mapping!D:H,5,0)</f>
        <v>0</v>
      </c>
      <c r="G4238" t="s">
        <v>562</v>
      </c>
      <c r="H4238" t="s">
        <v>401</v>
      </c>
      <c r="I4238" t="s">
        <v>1423</v>
      </c>
      <c r="J4238">
        <v>555100</v>
      </c>
      <c r="K4238" t="s">
        <v>691</v>
      </c>
      <c r="L4238">
        <v>555190</v>
      </c>
      <c r="M4238">
        <v>0</v>
      </c>
      <c r="N4238" t="s">
        <v>847</v>
      </c>
      <c r="O4238" t="s">
        <v>565</v>
      </c>
      <c r="P4238">
        <v>-6043086.5800000001</v>
      </c>
      <c r="Q4238">
        <v>0</v>
      </c>
      <c r="R4238">
        <v>-5949857.5199999996</v>
      </c>
      <c r="S4238">
        <v>0</v>
      </c>
      <c r="T4238">
        <v>-11992944.1</v>
      </c>
      <c r="U4238">
        <v>0</v>
      </c>
      <c r="V4238">
        <v>-6043086.5800000001</v>
      </c>
      <c r="W4238">
        <v>0</v>
      </c>
      <c r="X4238">
        <v>-5949857.5199999996</v>
      </c>
      <c r="Y4238">
        <v>0</v>
      </c>
      <c r="Z4238">
        <v>-11992944.1</v>
      </c>
      <c r="AA4238">
        <v>0</v>
      </c>
    </row>
    <row r="4239" spans="1:27" ht="15" customHeight="1" x14ac:dyDescent="0.25">
      <c r="A4239" s="37" t="str">
        <f t="shared" si="198"/>
        <v>LETAXPIgnore</v>
      </c>
      <c r="B4239" s="37" t="str">
        <f>VLOOKUP(L4239,Mapping!D:F,3,0)</f>
        <v>Ignore</v>
      </c>
      <c r="C4239" s="37" t="str">
        <f>VLOOKUP(L4239,Mapping!D:G,4,0)</f>
        <v>Ignore</v>
      </c>
      <c r="D4239" s="38">
        <f t="shared" si="199"/>
        <v>11.777109563</v>
      </c>
      <c r="E4239" s="38">
        <f t="shared" si="200"/>
        <v>-734.19362575399998</v>
      </c>
      <c r="F4239" s="37" t="str">
        <f>VLOOKUP(L4239,Mapping!D:H,5,0)</f>
        <v>AUM</v>
      </c>
      <c r="G4239" t="s">
        <v>562</v>
      </c>
      <c r="H4239" t="s">
        <v>408</v>
      </c>
      <c r="I4239" t="s">
        <v>2402</v>
      </c>
      <c r="J4239">
        <v>101000</v>
      </c>
      <c r="K4239" t="s">
        <v>720</v>
      </c>
      <c r="L4239">
        <v>101100</v>
      </c>
      <c r="M4239">
        <v>0</v>
      </c>
      <c r="N4239" t="s">
        <v>721</v>
      </c>
      <c r="O4239" t="s">
        <v>565</v>
      </c>
      <c r="P4239">
        <v>-7459707353.1700001</v>
      </c>
      <c r="Q4239">
        <v>0</v>
      </c>
      <c r="R4239">
        <v>0</v>
      </c>
      <c r="S4239">
        <v>117771095.63</v>
      </c>
      <c r="T4239">
        <v>-7341936257.54</v>
      </c>
      <c r="U4239">
        <v>0</v>
      </c>
      <c r="V4239">
        <v>-7459707353.1700001</v>
      </c>
      <c r="W4239">
        <v>0</v>
      </c>
      <c r="X4239">
        <v>0</v>
      </c>
      <c r="Y4239">
        <v>117771095.63</v>
      </c>
      <c r="Z4239">
        <v>-7341936257.54</v>
      </c>
      <c r="AA4239">
        <v>0</v>
      </c>
    </row>
    <row r="4240" spans="1:27" ht="15" customHeight="1" x14ac:dyDescent="0.25">
      <c r="A4240" s="37" t="str">
        <f t="shared" si="198"/>
        <v>LETAXPIgnore</v>
      </c>
      <c r="B4240" s="37" t="str">
        <f>VLOOKUP(L4240,Mapping!D:F,3,0)</f>
        <v>Ignore</v>
      </c>
      <c r="C4240" s="37" t="str">
        <f>VLOOKUP(L4240,Mapping!D:G,4,0)</f>
        <v>Ignore</v>
      </c>
      <c r="D4240" s="38">
        <f t="shared" si="199"/>
        <v>0</v>
      </c>
      <c r="E4240" s="38">
        <f t="shared" si="200"/>
        <v>-2.0000000000000001E-9</v>
      </c>
      <c r="F4240" s="37" t="str">
        <f>VLOOKUP(L4240,Mapping!D:H,5,0)</f>
        <v>AUM</v>
      </c>
      <c r="G4240" t="s">
        <v>562</v>
      </c>
      <c r="H4240" t="s">
        <v>408</v>
      </c>
      <c r="I4240" t="s">
        <v>2402</v>
      </c>
      <c r="J4240">
        <v>105000</v>
      </c>
      <c r="K4240" t="s">
        <v>568</v>
      </c>
      <c r="L4240">
        <v>105100</v>
      </c>
      <c r="M4240">
        <v>0</v>
      </c>
      <c r="N4240" t="s">
        <v>569</v>
      </c>
      <c r="O4240" t="s">
        <v>565</v>
      </c>
      <c r="P4240">
        <v>-0.02</v>
      </c>
      <c r="Q4240">
        <v>0</v>
      </c>
      <c r="R4240">
        <v>0</v>
      </c>
      <c r="S4240">
        <v>0</v>
      </c>
      <c r="T4240">
        <v>-0.02</v>
      </c>
      <c r="U4240">
        <v>0</v>
      </c>
      <c r="V4240">
        <v>-0.02</v>
      </c>
      <c r="W4240">
        <v>0</v>
      </c>
      <c r="X4240">
        <v>0</v>
      </c>
      <c r="Y4240">
        <v>0</v>
      </c>
      <c r="Z4240">
        <v>-0.02</v>
      </c>
      <c r="AA4240">
        <v>0</v>
      </c>
    </row>
    <row r="4241" spans="1:27" ht="15" customHeight="1" x14ac:dyDescent="0.25">
      <c r="A4241" s="37" t="str">
        <f t="shared" si="198"/>
        <v>LETAXPIgnore</v>
      </c>
      <c r="B4241" s="37" t="str">
        <f>VLOOKUP(L4241,Mapping!D:F,3,0)</f>
        <v>Ignore</v>
      </c>
      <c r="C4241" s="37" t="str">
        <f>VLOOKUP(L4241,Mapping!D:G,4,0)</f>
        <v>Ignore</v>
      </c>
      <c r="D4241" s="38">
        <f t="shared" si="199"/>
        <v>0</v>
      </c>
      <c r="E4241" s="38">
        <f t="shared" si="200"/>
        <v>-0.30386000000000002</v>
      </c>
      <c r="F4241" s="37" t="str">
        <f>VLOOKUP(L4241,Mapping!D:H,5,0)</f>
        <v>AUM</v>
      </c>
      <c r="G4241" t="s">
        <v>562</v>
      </c>
      <c r="H4241" t="s">
        <v>408</v>
      </c>
      <c r="I4241" t="s">
        <v>2402</v>
      </c>
      <c r="J4241">
        <v>110000</v>
      </c>
      <c r="K4241" t="s">
        <v>570</v>
      </c>
      <c r="L4241">
        <v>110116</v>
      </c>
      <c r="M4241">
        <v>0</v>
      </c>
      <c r="N4241" t="s">
        <v>573</v>
      </c>
      <c r="O4241" t="s">
        <v>565</v>
      </c>
      <c r="P4241">
        <v>-3038600</v>
      </c>
      <c r="Q4241">
        <v>0</v>
      </c>
      <c r="R4241">
        <v>0</v>
      </c>
      <c r="S4241">
        <v>0</v>
      </c>
      <c r="T4241">
        <v>-3038600</v>
      </c>
      <c r="U4241">
        <v>0</v>
      </c>
      <c r="V4241">
        <v>-3038600</v>
      </c>
      <c r="W4241">
        <v>0</v>
      </c>
      <c r="X4241">
        <v>0</v>
      </c>
      <c r="Y4241">
        <v>0</v>
      </c>
      <c r="Z4241">
        <v>-3038600</v>
      </c>
      <c r="AA4241">
        <v>0</v>
      </c>
    </row>
    <row r="4242" spans="1:27" ht="15" customHeight="1" x14ac:dyDescent="0.25">
      <c r="A4242" s="37" t="str">
        <f t="shared" si="198"/>
        <v>LETAXPIgnore</v>
      </c>
      <c r="B4242" s="37" t="str">
        <f>VLOOKUP(L4242,Mapping!D:F,3,0)</f>
        <v>Ignore</v>
      </c>
      <c r="C4242" s="37" t="str">
        <f>VLOOKUP(L4242,Mapping!D:G,4,0)</f>
        <v>Ignore</v>
      </c>
      <c r="D4242" s="38">
        <f t="shared" si="199"/>
        <v>0</v>
      </c>
      <c r="E4242" s="38">
        <f t="shared" si="200"/>
        <v>-4.7854771000000004E-2</v>
      </c>
      <c r="F4242" s="37" t="str">
        <f>VLOOKUP(L4242,Mapping!D:H,5,0)</f>
        <v>AUM</v>
      </c>
      <c r="G4242" t="s">
        <v>562</v>
      </c>
      <c r="H4242" t="s">
        <v>408</v>
      </c>
      <c r="I4242" t="s">
        <v>2402</v>
      </c>
      <c r="J4242">
        <v>110000</v>
      </c>
      <c r="K4242" t="s">
        <v>570</v>
      </c>
      <c r="L4242">
        <v>110125</v>
      </c>
      <c r="M4242">
        <v>0</v>
      </c>
      <c r="N4242" t="s">
        <v>1315</v>
      </c>
      <c r="O4242" t="s">
        <v>565</v>
      </c>
      <c r="P4242">
        <v>-478547.71</v>
      </c>
      <c r="Q4242">
        <v>0</v>
      </c>
      <c r="R4242">
        <v>0</v>
      </c>
      <c r="S4242">
        <v>0</v>
      </c>
      <c r="T4242">
        <v>-478547.71</v>
      </c>
      <c r="U4242">
        <v>0</v>
      </c>
      <c r="V4242">
        <v>-478547.71</v>
      </c>
      <c r="W4242">
        <v>0</v>
      </c>
      <c r="X4242">
        <v>0</v>
      </c>
      <c r="Y4242">
        <v>0</v>
      </c>
      <c r="Z4242">
        <v>-478547.71</v>
      </c>
      <c r="AA4242">
        <v>0</v>
      </c>
    </row>
    <row r="4243" spans="1:27" ht="15" customHeight="1" x14ac:dyDescent="0.25">
      <c r="A4243" s="37" t="str">
        <f t="shared" si="198"/>
        <v>LETAXPIgnore</v>
      </c>
      <c r="B4243" s="37" t="str">
        <f>VLOOKUP(L4243,Mapping!D:F,3,0)</f>
        <v>Ignore</v>
      </c>
      <c r="C4243" s="37" t="str">
        <f>VLOOKUP(L4243,Mapping!D:G,4,0)</f>
        <v>Ignore</v>
      </c>
      <c r="D4243" s="38">
        <f t="shared" si="199"/>
        <v>-23.684014390000002</v>
      </c>
      <c r="E4243" s="38">
        <f t="shared" si="200"/>
        <v>-39.986777969999999</v>
      </c>
      <c r="F4243" s="37" t="str">
        <f>VLOOKUP(L4243,Mapping!D:H,5,0)</f>
        <v>AUM</v>
      </c>
      <c r="G4243" t="s">
        <v>562</v>
      </c>
      <c r="H4243" t="s">
        <v>408</v>
      </c>
      <c r="I4243" t="s">
        <v>2402</v>
      </c>
      <c r="J4243">
        <v>110000</v>
      </c>
      <c r="K4243" t="s">
        <v>570</v>
      </c>
      <c r="L4243">
        <v>110247</v>
      </c>
      <c r="M4243">
        <v>0</v>
      </c>
      <c r="N4243" t="s">
        <v>574</v>
      </c>
      <c r="O4243" t="s">
        <v>565</v>
      </c>
      <c r="P4243">
        <v>-163027635.80000001</v>
      </c>
      <c r="Q4243">
        <v>0</v>
      </c>
      <c r="R4243">
        <v>-236840143.90000001</v>
      </c>
      <c r="S4243">
        <v>0</v>
      </c>
      <c r="T4243">
        <v>-399867779.69999999</v>
      </c>
      <c r="U4243">
        <v>0</v>
      </c>
      <c r="V4243">
        <v>-163027635.80000001</v>
      </c>
      <c r="W4243">
        <v>0</v>
      </c>
      <c r="X4243">
        <v>-236840143.90000001</v>
      </c>
      <c r="Y4243">
        <v>0</v>
      </c>
      <c r="Z4243">
        <v>-399867779.69999999</v>
      </c>
      <c r="AA4243">
        <v>0</v>
      </c>
    </row>
    <row r="4244" spans="1:27" ht="15" customHeight="1" x14ac:dyDescent="0.25">
      <c r="A4244" s="37" t="str">
        <f t="shared" si="198"/>
        <v>LETAXPIgnore</v>
      </c>
      <c r="B4244" s="37" t="str">
        <f>VLOOKUP(L4244,Mapping!D:F,3,0)</f>
        <v>Ignore</v>
      </c>
      <c r="C4244" s="37" t="str">
        <f>VLOOKUP(L4244,Mapping!D:G,4,0)</f>
        <v>Ignore</v>
      </c>
      <c r="D4244" s="38">
        <f t="shared" si="199"/>
        <v>-7.5782475000000002E-2</v>
      </c>
      <c r="E4244" s="38">
        <f t="shared" si="200"/>
        <v>-0.17675070000000001</v>
      </c>
      <c r="F4244" s="37" t="str">
        <f>VLOOKUP(L4244,Mapping!D:H,5,0)</f>
        <v>AUM</v>
      </c>
      <c r="G4244" t="s">
        <v>562</v>
      </c>
      <c r="H4244" t="s">
        <v>408</v>
      </c>
      <c r="I4244" t="s">
        <v>2402</v>
      </c>
      <c r="J4244">
        <v>132000</v>
      </c>
      <c r="K4244" t="s">
        <v>575</v>
      </c>
      <c r="L4244">
        <v>132100</v>
      </c>
      <c r="M4244">
        <v>0</v>
      </c>
      <c r="N4244" t="s">
        <v>723</v>
      </c>
      <c r="O4244" t="s">
        <v>565</v>
      </c>
      <c r="P4244">
        <v>-1009682.25</v>
      </c>
      <c r="Q4244">
        <v>0</v>
      </c>
      <c r="R4244">
        <v>-757824.75</v>
      </c>
      <c r="S4244">
        <v>0</v>
      </c>
      <c r="T4244">
        <v>-1767507</v>
      </c>
      <c r="U4244">
        <v>0</v>
      </c>
      <c r="V4244">
        <v>-1009682.25</v>
      </c>
      <c r="W4244">
        <v>0</v>
      </c>
      <c r="X4244">
        <v>-757824.75</v>
      </c>
      <c r="Y4244">
        <v>0</v>
      </c>
      <c r="Z4244">
        <v>-1767507</v>
      </c>
      <c r="AA4244">
        <v>0</v>
      </c>
    </row>
    <row r="4245" spans="1:27" ht="15" customHeight="1" x14ac:dyDescent="0.25">
      <c r="A4245" s="37" t="str">
        <f t="shared" si="198"/>
        <v>LETAXPIgnore</v>
      </c>
      <c r="B4245" s="37" t="str">
        <f>VLOOKUP(L4245,Mapping!D:F,3,0)</f>
        <v>Ignore</v>
      </c>
      <c r="C4245" s="37" t="str">
        <f>VLOOKUP(L4245,Mapping!D:G,4,0)</f>
        <v>Ignore</v>
      </c>
      <c r="D4245" s="38">
        <f t="shared" si="199"/>
        <v>-0.39516016200000004</v>
      </c>
      <c r="E4245" s="38">
        <f t="shared" si="200"/>
        <v>-0.45124667000000002</v>
      </c>
      <c r="F4245" s="37" t="str">
        <f>VLOOKUP(L4245,Mapping!D:H,5,0)</f>
        <v>AUM</v>
      </c>
      <c r="G4245" t="s">
        <v>562</v>
      </c>
      <c r="H4245" t="s">
        <v>408</v>
      </c>
      <c r="I4245" t="s">
        <v>2402</v>
      </c>
      <c r="J4245">
        <v>132000</v>
      </c>
      <c r="K4245" t="s">
        <v>575</v>
      </c>
      <c r="L4245">
        <v>132121</v>
      </c>
      <c r="M4245">
        <v>0</v>
      </c>
      <c r="N4245" t="s">
        <v>576</v>
      </c>
      <c r="O4245" t="s">
        <v>565</v>
      </c>
      <c r="P4245">
        <v>-560865.07999999996</v>
      </c>
      <c r="Q4245">
        <v>0</v>
      </c>
      <c r="R4245">
        <v>-3951601.62</v>
      </c>
      <c r="S4245">
        <v>0</v>
      </c>
      <c r="T4245">
        <v>-4512466.7</v>
      </c>
      <c r="U4245">
        <v>0</v>
      </c>
      <c r="V4245">
        <v>-560865.07999999996</v>
      </c>
      <c r="W4245">
        <v>0</v>
      </c>
      <c r="X4245">
        <v>-3951601.62</v>
      </c>
      <c r="Y4245">
        <v>0</v>
      </c>
      <c r="Z4245">
        <v>-4512466.7</v>
      </c>
      <c r="AA4245">
        <v>0</v>
      </c>
    </row>
    <row r="4246" spans="1:27" ht="15" customHeight="1" x14ac:dyDescent="0.25">
      <c r="A4246" s="37" t="str">
        <f t="shared" si="198"/>
        <v>LETAXPIgnore</v>
      </c>
      <c r="B4246" s="37" t="str">
        <f>VLOOKUP(L4246,Mapping!D:F,3,0)</f>
        <v>Ignore</v>
      </c>
      <c r="C4246" s="37" t="str">
        <f>VLOOKUP(L4246,Mapping!D:G,4,0)</f>
        <v>Ignore</v>
      </c>
      <c r="D4246" s="38">
        <f t="shared" si="199"/>
        <v>-4.2443000000000003E-3</v>
      </c>
      <c r="E4246" s="38">
        <f t="shared" si="200"/>
        <v>1.49655E-4</v>
      </c>
      <c r="F4246" s="37" t="str">
        <f>VLOOKUP(L4246,Mapping!D:H,5,0)</f>
        <v>AUM</v>
      </c>
      <c r="G4246" t="s">
        <v>562</v>
      </c>
      <c r="H4246" t="s">
        <v>408</v>
      </c>
      <c r="I4246" t="s">
        <v>2402</v>
      </c>
      <c r="J4246">
        <v>132000</v>
      </c>
      <c r="K4246" t="s">
        <v>575</v>
      </c>
      <c r="L4246">
        <v>132124</v>
      </c>
      <c r="M4246">
        <v>0</v>
      </c>
      <c r="N4246" t="s">
        <v>577</v>
      </c>
      <c r="O4246" t="s">
        <v>565</v>
      </c>
      <c r="P4246">
        <v>0</v>
      </c>
      <c r="Q4246">
        <v>43939.55</v>
      </c>
      <c r="R4246">
        <v>-42443</v>
      </c>
      <c r="S4246">
        <v>0</v>
      </c>
      <c r="T4246">
        <v>0</v>
      </c>
      <c r="U4246">
        <v>1496.55</v>
      </c>
      <c r="V4246">
        <v>0</v>
      </c>
      <c r="W4246">
        <v>43939.55</v>
      </c>
      <c r="X4246">
        <v>-42443</v>
      </c>
      <c r="Y4246">
        <v>0</v>
      </c>
      <c r="Z4246">
        <v>0</v>
      </c>
      <c r="AA4246">
        <v>1496.55</v>
      </c>
    </row>
    <row r="4247" spans="1:27" ht="15" customHeight="1" x14ac:dyDescent="0.25">
      <c r="A4247" s="37" t="str">
        <f t="shared" si="198"/>
        <v>LETAXPIgnore</v>
      </c>
      <c r="B4247" s="37" t="str">
        <f>VLOOKUP(L4247,Mapping!D:F,3,0)</f>
        <v>Ignore</v>
      </c>
      <c r="C4247" s="37" t="str">
        <f>VLOOKUP(L4247,Mapping!D:G,4,0)</f>
        <v>Ignore</v>
      </c>
      <c r="D4247" s="38">
        <f t="shared" si="199"/>
        <v>0</v>
      </c>
      <c r="E4247" s="38">
        <f t="shared" si="200"/>
        <v>-1E-3</v>
      </c>
      <c r="F4247" s="37" t="str">
        <f>VLOOKUP(L4247,Mapping!D:H,5,0)</f>
        <v>AUM</v>
      </c>
      <c r="G4247" t="s">
        <v>562</v>
      </c>
      <c r="H4247" t="s">
        <v>408</v>
      </c>
      <c r="I4247" t="s">
        <v>2402</v>
      </c>
      <c r="J4247">
        <v>140000</v>
      </c>
      <c r="K4247" t="s">
        <v>579</v>
      </c>
      <c r="L4247">
        <v>140101</v>
      </c>
      <c r="M4247">
        <v>0</v>
      </c>
      <c r="N4247" t="s">
        <v>1209</v>
      </c>
      <c r="O4247" t="s">
        <v>565</v>
      </c>
      <c r="P4247">
        <v>-10000</v>
      </c>
      <c r="Q4247">
        <v>0</v>
      </c>
      <c r="R4247">
        <v>0</v>
      </c>
      <c r="S4247">
        <v>0</v>
      </c>
      <c r="T4247">
        <v>-10000</v>
      </c>
      <c r="U4247">
        <v>0</v>
      </c>
      <c r="V4247">
        <v>-10000</v>
      </c>
      <c r="W4247">
        <v>0</v>
      </c>
      <c r="X4247">
        <v>0</v>
      </c>
      <c r="Y4247">
        <v>0</v>
      </c>
      <c r="Z4247">
        <v>-10000</v>
      </c>
      <c r="AA4247">
        <v>0</v>
      </c>
    </row>
    <row r="4248" spans="1:27" ht="15" customHeight="1" x14ac:dyDescent="0.25">
      <c r="A4248" s="37" t="str">
        <f t="shared" si="198"/>
        <v>LETAXPIgnore</v>
      </c>
      <c r="B4248" s="37" t="str">
        <f>VLOOKUP(L4248,Mapping!D:F,3,0)</f>
        <v>Ignore</v>
      </c>
      <c r="C4248" s="37" t="str">
        <f>VLOOKUP(L4248,Mapping!D:G,4,0)</f>
        <v>Ignore</v>
      </c>
      <c r="D4248" s="38">
        <f t="shared" si="199"/>
        <v>0</v>
      </c>
      <c r="E4248" s="38">
        <f t="shared" si="200"/>
        <v>-5.0000000000000001E-4</v>
      </c>
      <c r="F4248" s="37" t="str">
        <f>VLOOKUP(L4248,Mapping!D:H,5,0)</f>
        <v>AUM</v>
      </c>
      <c r="G4248" t="s">
        <v>562</v>
      </c>
      <c r="H4248" t="s">
        <v>408</v>
      </c>
      <c r="I4248" t="s">
        <v>2402</v>
      </c>
      <c r="J4248">
        <v>140000</v>
      </c>
      <c r="K4248" t="s">
        <v>579</v>
      </c>
      <c r="L4248">
        <v>140311</v>
      </c>
      <c r="M4248">
        <v>0</v>
      </c>
      <c r="N4248" t="s">
        <v>1201</v>
      </c>
      <c r="O4248" t="s">
        <v>565</v>
      </c>
      <c r="P4248">
        <v>-5000</v>
      </c>
      <c r="Q4248">
        <v>0</v>
      </c>
      <c r="R4248">
        <v>0</v>
      </c>
      <c r="S4248">
        <v>0</v>
      </c>
      <c r="T4248">
        <v>-5000</v>
      </c>
      <c r="U4248">
        <v>0</v>
      </c>
      <c r="V4248">
        <v>-5000</v>
      </c>
      <c r="W4248">
        <v>0</v>
      </c>
      <c r="X4248">
        <v>0</v>
      </c>
      <c r="Y4248">
        <v>0</v>
      </c>
      <c r="Z4248">
        <v>-5000</v>
      </c>
      <c r="AA4248">
        <v>0</v>
      </c>
    </row>
    <row r="4249" spans="1:27" ht="15" customHeight="1" x14ac:dyDescent="0.25">
      <c r="A4249" s="37" t="str">
        <f t="shared" si="198"/>
        <v>LETAXPIgnore</v>
      </c>
      <c r="B4249" s="37" t="str">
        <f>VLOOKUP(L4249,Mapping!D:F,3,0)</f>
        <v>Ignore</v>
      </c>
      <c r="C4249" s="37" t="str">
        <f>VLOOKUP(L4249,Mapping!D:G,4,0)</f>
        <v>Ignore</v>
      </c>
      <c r="D4249" s="38">
        <f t="shared" si="199"/>
        <v>2.3821329000000002E-2</v>
      </c>
      <c r="E4249" s="38">
        <f t="shared" si="200"/>
        <v>-3.9222717999999997E-2</v>
      </c>
      <c r="F4249" s="37" t="str">
        <f>VLOOKUP(L4249,Mapping!D:H,5,0)</f>
        <v>AUM</v>
      </c>
      <c r="G4249" t="s">
        <v>562</v>
      </c>
      <c r="H4249" t="s">
        <v>408</v>
      </c>
      <c r="I4249" t="s">
        <v>2402</v>
      </c>
      <c r="J4249">
        <v>140000</v>
      </c>
      <c r="K4249" t="s">
        <v>579</v>
      </c>
      <c r="L4249">
        <v>140500</v>
      </c>
      <c r="M4249">
        <v>0</v>
      </c>
      <c r="N4249" t="s">
        <v>584</v>
      </c>
      <c r="O4249" t="s">
        <v>565</v>
      </c>
      <c r="P4249">
        <v>-630440.47</v>
      </c>
      <c r="Q4249">
        <v>0</v>
      </c>
      <c r="R4249">
        <v>0</v>
      </c>
      <c r="S4249">
        <v>238213.29</v>
      </c>
      <c r="T4249">
        <v>-392227.18</v>
      </c>
      <c r="U4249">
        <v>0</v>
      </c>
      <c r="V4249">
        <v>-630440.47</v>
      </c>
      <c r="W4249">
        <v>0</v>
      </c>
      <c r="X4249">
        <v>0</v>
      </c>
      <c r="Y4249">
        <v>238213.29</v>
      </c>
      <c r="Z4249">
        <v>-392227.18</v>
      </c>
      <c r="AA4249">
        <v>0</v>
      </c>
    </row>
    <row r="4250" spans="1:27" ht="15" customHeight="1" x14ac:dyDescent="0.25">
      <c r="A4250" s="37" t="str">
        <f t="shared" si="198"/>
        <v>LETAXPIgnore</v>
      </c>
      <c r="B4250" s="37" t="str">
        <f>VLOOKUP(L4250,Mapping!D:F,3,0)</f>
        <v>Ignore</v>
      </c>
      <c r="C4250" s="37" t="str">
        <f>VLOOKUP(L4250,Mapping!D:G,4,0)</f>
        <v>Ignore</v>
      </c>
      <c r="D4250" s="38">
        <f t="shared" si="199"/>
        <v>-3.6194378000000006E-2</v>
      </c>
      <c r="E4250" s="38">
        <f t="shared" si="200"/>
        <v>-0.21022479999999999</v>
      </c>
      <c r="F4250" s="37" t="str">
        <f>VLOOKUP(L4250,Mapping!D:H,5,0)</f>
        <v>AUM</v>
      </c>
      <c r="G4250" t="s">
        <v>562</v>
      </c>
      <c r="H4250" t="s">
        <v>408</v>
      </c>
      <c r="I4250" t="s">
        <v>2402</v>
      </c>
      <c r="J4250">
        <v>140000</v>
      </c>
      <c r="K4250" t="s">
        <v>579</v>
      </c>
      <c r="L4250">
        <v>140551</v>
      </c>
      <c r="M4250">
        <v>0</v>
      </c>
      <c r="N4250" t="s">
        <v>926</v>
      </c>
      <c r="O4250" t="s">
        <v>565</v>
      </c>
      <c r="P4250">
        <v>-1740304.22</v>
      </c>
      <c r="Q4250">
        <v>0</v>
      </c>
      <c r="R4250">
        <v>-361943.78</v>
      </c>
      <c r="S4250">
        <v>0</v>
      </c>
      <c r="T4250">
        <v>-2102248</v>
      </c>
      <c r="U4250">
        <v>0</v>
      </c>
      <c r="V4250">
        <v>-1740304.22</v>
      </c>
      <c r="W4250">
        <v>0</v>
      </c>
      <c r="X4250">
        <v>-361943.78</v>
      </c>
      <c r="Y4250">
        <v>0</v>
      </c>
      <c r="Z4250">
        <v>-2102248</v>
      </c>
      <c r="AA4250">
        <v>0</v>
      </c>
    </row>
    <row r="4251" spans="1:27" ht="15" customHeight="1" x14ac:dyDescent="0.25">
      <c r="A4251" s="37" t="str">
        <f t="shared" si="198"/>
        <v>LETAXPIgnore</v>
      </c>
      <c r="B4251" s="37" t="str">
        <f>VLOOKUP(L4251,Mapping!D:F,3,0)</f>
        <v>Ignore</v>
      </c>
      <c r="C4251" s="37" t="str">
        <f>VLOOKUP(L4251,Mapping!D:G,4,0)</f>
        <v>Ignore</v>
      </c>
      <c r="D4251" s="38">
        <f t="shared" si="199"/>
        <v>-2.6253762E-2</v>
      </c>
      <c r="E4251" s="38">
        <f t="shared" si="200"/>
        <v>-2.9231732E-2</v>
      </c>
      <c r="F4251" s="37" t="str">
        <f>VLOOKUP(L4251,Mapping!D:H,5,0)</f>
        <v>AUM</v>
      </c>
      <c r="G4251" t="s">
        <v>562</v>
      </c>
      <c r="H4251" t="s">
        <v>408</v>
      </c>
      <c r="I4251" t="s">
        <v>2402</v>
      </c>
      <c r="J4251">
        <v>152000</v>
      </c>
      <c r="K4251" t="s">
        <v>585</v>
      </c>
      <c r="L4251">
        <v>152248</v>
      </c>
      <c r="M4251">
        <v>0</v>
      </c>
      <c r="N4251" t="s">
        <v>590</v>
      </c>
      <c r="O4251" t="s">
        <v>565</v>
      </c>
      <c r="P4251">
        <v>-29779.7</v>
      </c>
      <c r="Q4251">
        <v>0</v>
      </c>
      <c r="R4251">
        <v>-262537.62</v>
      </c>
      <c r="S4251">
        <v>0</v>
      </c>
      <c r="T4251">
        <v>-292317.32</v>
      </c>
      <c r="U4251">
        <v>0</v>
      </c>
      <c r="V4251">
        <v>-29779.7</v>
      </c>
      <c r="W4251">
        <v>0</v>
      </c>
      <c r="X4251">
        <v>-262537.62</v>
      </c>
      <c r="Y4251">
        <v>0</v>
      </c>
      <c r="Z4251">
        <v>-292317.32</v>
      </c>
      <c r="AA4251">
        <v>0</v>
      </c>
    </row>
    <row r="4252" spans="1:27" ht="15" customHeight="1" x14ac:dyDescent="0.25">
      <c r="A4252" s="37" t="str">
        <f t="shared" si="198"/>
        <v>LETAXPIgnore</v>
      </c>
      <c r="B4252" s="37" t="str">
        <f>VLOOKUP(L4252,Mapping!D:F,3,0)</f>
        <v>Ignore</v>
      </c>
      <c r="C4252" s="37" t="str">
        <f>VLOOKUP(L4252,Mapping!D:G,4,0)</f>
        <v>Ignore</v>
      </c>
      <c r="D4252" s="38">
        <f t="shared" si="199"/>
        <v>0</v>
      </c>
      <c r="E4252" s="38">
        <f t="shared" si="200"/>
        <v>-2.6230000000000001E-6</v>
      </c>
      <c r="F4252" s="37" t="str">
        <f>VLOOKUP(L4252,Mapping!D:H,5,0)</f>
        <v>AUM</v>
      </c>
      <c r="G4252" t="s">
        <v>562</v>
      </c>
      <c r="H4252" t="s">
        <v>408</v>
      </c>
      <c r="I4252" t="s">
        <v>2402</v>
      </c>
      <c r="J4252">
        <v>152000</v>
      </c>
      <c r="K4252" t="s">
        <v>585</v>
      </c>
      <c r="L4252">
        <v>152317</v>
      </c>
      <c r="M4252">
        <v>0</v>
      </c>
      <c r="N4252" t="s">
        <v>1204</v>
      </c>
      <c r="O4252" t="s">
        <v>565</v>
      </c>
      <c r="P4252">
        <v>-26.23</v>
      </c>
      <c r="Q4252">
        <v>0</v>
      </c>
      <c r="R4252">
        <v>0</v>
      </c>
      <c r="S4252">
        <v>0</v>
      </c>
      <c r="T4252">
        <v>-26.23</v>
      </c>
      <c r="U4252">
        <v>0</v>
      </c>
      <c r="V4252">
        <v>-26.23</v>
      </c>
      <c r="W4252">
        <v>0</v>
      </c>
      <c r="X4252">
        <v>0</v>
      </c>
      <c r="Y4252">
        <v>0</v>
      </c>
      <c r="Z4252">
        <v>-26.23</v>
      </c>
      <c r="AA4252">
        <v>0</v>
      </c>
    </row>
    <row r="4253" spans="1:27" ht="15" customHeight="1" x14ac:dyDescent="0.25">
      <c r="A4253" s="37" t="str">
        <f t="shared" si="198"/>
        <v>LETAXPIgnore</v>
      </c>
      <c r="B4253" s="37" t="str">
        <f>VLOOKUP(L4253,Mapping!D:F,3,0)</f>
        <v>Ignore</v>
      </c>
      <c r="C4253" s="37" t="str">
        <f>VLOOKUP(L4253,Mapping!D:G,4,0)</f>
        <v>Ignore</v>
      </c>
      <c r="D4253" s="38">
        <f t="shared" si="199"/>
        <v>133.635384276</v>
      </c>
      <c r="E4253" s="38">
        <f t="shared" si="200"/>
        <v>-316.14362490100001</v>
      </c>
      <c r="F4253" s="37" t="str">
        <f>VLOOKUP(L4253,Mapping!D:H,5,0)</f>
        <v>AUM</v>
      </c>
      <c r="G4253" t="s">
        <v>562</v>
      </c>
      <c r="H4253" t="s">
        <v>408</v>
      </c>
      <c r="I4253" t="s">
        <v>2402</v>
      </c>
      <c r="J4253">
        <v>160000</v>
      </c>
      <c r="K4253" t="s">
        <v>591</v>
      </c>
      <c r="L4253">
        <v>161100</v>
      </c>
      <c r="M4253">
        <v>0</v>
      </c>
      <c r="N4253" t="s">
        <v>725</v>
      </c>
      <c r="O4253" t="s">
        <v>565</v>
      </c>
      <c r="P4253">
        <v>-4497790091.7700005</v>
      </c>
      <c r="Q4253">
        <v>0</v>
      </c>
      <c r="R4253">
        <v>0</v>
      </c>
      <c r="S4253">
        <v>1336353842.76</v>
      </c>
      <c r="T4253">
        <v>-3161436249.0100002</v>
      </c>
      <c r="U4253">
        <v>0</v>
      </c>
      <c r="V4253">
        <v>-4497790091.7700005</v>
      </c>
      <c r="W4253">
        <v>0</v>
      </c>
      <c r="X4253">
        <v>0</v>
      </c>
      <c r="Y4253">
        <v>1336353842.76</v>
      </c>
      <c r="Z4253">
        <v>-3161436249.0100002</v>
      </c>
      <c r="AA4253">
        <v>0</v>
      </c>
    </row>
    <row r="4254" spans="1:27" ht="15" customHeight="1" x14ac:dyDescent="0.25">
      <c r="A4254" s="37" t="str">
        <f t="shared" si="198"/>
        <v>LETAXPIgnore</v>
      </c>
      <c r="B4254" s="37" t="str">
        <f>VLOOKUP(L4254,Mapping!D:F,3,0)</f>
        <v>Ignore</v>
      </c>
      <c r="C4254" s="37" t="str">
        <f>VLOOKUP(L4254,Mapping!D:G,4,0)</f>
        <v>Ignore</v>
      </c>
      <c r="D4254" s="38">
        <f t="shared" si="199"/>
        <v>7.1525000000000004E-5</v>
      </c>
      <c r="E4254" s="38">
        <f t="shared" si="200"/>
        <v>-1.546647E-3</v>
      </c>
      <c r="F4254" s="37" t="str">
        <f>VLOOKUP(L4254,Mapping!D:H,5,0)</f>
        <v>AUM</v>
      </c>
      <c r="G4254" t="s">
        <v>562</v>
      </c>
      <c r="H4254" t="s">
        <v>408</v>
      </c>
      <c r="I4254" t="s">
        <v>2402</v>
      </c>
      <c r="J4254">
        <v>212000</v>
      </c>
      <c r="K4254" t="s">
        <v>595</v>
      </c>
      <c r="L4254">
        <v>210123</v>
      </c>
      <c r="M4254">
        <v>0</v>
      </c>
      <c r="N4254" t="s">
        <v>1191</v>
      </c>
      <c r="O4254" t="s">
        <v>565</v>
      </c>
      <c r="P4254">
        <v>-16181.72</v>
      </c>
      <c r="Q4254">
        <v>0</v>
      </c>
      <c r="R4254">
        <v>0</v>
      </c>
      <c r="S4254">
        <v>715.25</v>
      </c>
      <c r="T4254">
        <v>-15466.47</v>
      </c>
      <c r="U4254">
        <v>0</v>
      </c>
      <c r="V4254">
        <v>-16181.72</v>
      </c>
      <c r="W4254">
        <v>0</v>
      </c>
      <c r="X4254">
        <v>0</v>
      </c>
      <c r="Y4254">
        <v>715.25</v>
      </c>
      <c r="Z4254">
        <v>-15466.47</v>
      </c>
      <c r="AA4254">
        <v>0</v>
      </c>
    </row>
    <row r="4255" spans="1:27" ht="15" customHeight="1" x14ac:dyDescent="0.25">
      <c r="A4255" s="37" t="str">
        <f t="shared" si="198"/>
        <v>LETAXPIgnore</v>
      </c>
      <c r="B4255" s="37" t="str">
        <f>VLOOKUP(L4255,Mapping!D:F,3,0)</f>
        <v>Ignore</v>
      </c>
      <c r="C4255" s="37" t="str">
        <f>VLOOKUP(L4255,Mapping!D:G,4,0)</f>
        <v>Ignore</v>
      </c>
      <c r="D4255" s="38">
        <f t="shared" si="199"/>
        <v>0</v>
      </c>
      <c r="E4255" s="38">
        <f t="shared" si="200"/>
        <v>-1.7048E-5</v>
      </c>
      <c r="F4255" s="37" t="str">
        <f>VLOOKUP(L4255,Mapping!D:H,5,0)</f>
        <v>AUM</v>
      </c>
      <c r="G4255" t="s">
        <v>562</v>
      </c>
      <c r="H4255" t="s">
        <v>408</v>
      </c>
      <c r="I4255" t="s">
        <v>2402</v>
      </c>
      <c r="J4255">
        <v>212000</v>
      </c>
      <c r="K4255" t="s">
        <v>595</v>
      </c>
      <c r="L4255">
        <v>210124</v>
      </c>
      <c r="M4255">
        <v>0</v>
      </c>
      <c r="N4255" t="s">
        <v>1205</v>
      </c>
      <c r="O4255" t="s">
        <v>565</v>
      </c>
      <c r="P4255">
        <v>-170.48</v>
      </c>
      <c r="Q4255">
        <v>0</v>
      </c>
      <c r="R4255">
        <v>0</v>
      </c>
      <c r="S4255">
        <v>0</v>
      </c>
      <c r="T4255">
        <v>-170.48</v>
      </c>
      <c r="U4255">
        <v>0</v>
      </c>
      <c r="V4255">
        <v>-170.48</v>
      </c>
      <c r="W4255">
        <v>0</v>
      </c>
      <c r="X4255">
        <v>0</v>
      </c>
      <c r="Y4255">
        <v>0</v>
      </c>
      <c r="Z4255">
        <v>-170.48</v>
      </c>
      <c r="AA4255">
        <v>0</v>
      </c>
    </row>
    <row r="4256" spans="1:27" ht="15" customHeight="1" x14ac:dyDescent="0.25">
      <c r="A4256" s="37" t="str">
        <f t="shared" si="198"/>
        <v>LETAXPIgnore</v>
      </c>
      <c r="B4256" s="37" t="str">
        <f>VLOOKUP(L4256,Mapping!D:F,3,0)</f>
        <v>Ignore</v>
      </c>
      <c r="C4256" s="37" t="str">
        <f>VLOOKUP(L4256,Mapping!D:G,4,0)</f>
        <v>Ignore</v>
      </c>
      <c r="D4256" s="38">
        <f t="shared" si="199"/>
        <v>3.6194378000000006E-2</v>
      </c>
      <c r="E4256" s="38">
        <f t="shared" si="200"/>
        <v>0.21022479999999999</v>
      </c>
      <c r="F4256" s="37" t="str">
        <f>VLOOKUP(L4256,Mapping!D:H,5,0)</f>
        <v>AUM</v>
      </c>
      <c r="G4256" t="s">
        <v>562</v>
      </c>
      <c r="H4256" t="s">
        <v>408</v>
      </c>
      <c r="I4256" t="s">
        <v>2402</v>
      </c>
      <c r="J4256">
        <v>212000</v>
      </c>
      <c r="K4256" t="s">
        <v>595</v>
      </c>
      <c r="L4256">
        <v>210168</v>
      </c>
      <c r="M4256">
        <v>0</v>
      </c>
      <c r="N4256" t="s">
        <v>927</v>
      </c>
      <c r="O4256" t="s">
        <v>565</v>
      </c>
      <c r="P4256">
        <v>0</v>
      </c>
      <c r="Q4256">
        <v>1740304.22</v>
      </c>
      <c r="R4256">
        <v>0</v>
      </c>
      <c r="S4256">
        <v>361943.78</v>
      </c>
      <c r="T4256">
        <v>0</v>
      </c>
      <c r="U4256">
        <v>2102248</v>
      </c>
      <c r="V4256">
        <v>0</v>
      </c>
      <c r="W4256">
        <v>1740304.22</v>
      </c>
      <c r="X4256">
        <v>0</v>
      </c>
      <c r="Y4256">
        <v>361943.78</v>
      </c>
      <c r="Z4256">
        <v>0</v>
      </c>
      <c r="AA4256">
        <v>2102248</v>
      </c>
    </row>
    <row r="4257" spans="1:27" ht="15" customHeight="1" x14ac:dyDescent="0.25">
      <c r="A4257" s="37" t="str">
        <f t="shared" si="198"/>
        <v>LETAXPIgnore</v>
      </c>
      <c r="B4257" s="37" t="str">
        <f>VLOOKUP(L4257,Mapping!D:F,3,0)</f>
        <v>Ignore</v>
      </c>
      <c r="C4257" s="37" t="str">
        <f>VLOOKUP(L4257,Mapping!D:G,4,0)</f>
        <v>Ignore</v>
      </c>
      <c r="D4257" s="38">
        <f t="shared" si="199"/>
        <v>0.91532325199999998</v>
      </c>
      <c r="E4257" s="38">
        <f t="shared" si="200"/>
        <v>0.91532325199999998</v>
      </c>
      <c r="F4257" s="37" t="str">
        <f>VLOOKUP(L4257,Mapping!D:H,5,0)</f>
        <v>AUM</v>
      </c>
      <c r="G4257" t="s">
        <v>562</v>
      </c>
      <c r="H4257" t="s">
        <v>408</v>
      </c>
      <c r="I4257" t="s">
        <v>2402</v>
      </c>
      <c r="J4257">
        <v>212000</v>
      </c>
      <c r="K4257" t="s">
        <v>595</v>
      </c>
      <c r="L4257">
        <v>211114</v>
      </c>
      <c r="M4257">
        <v>0</v>
      </c>
      <c r="N4257" t="s">
        <v>701</v>
      </c>
      <c r="O4257" t="s">
        <v>565</v>
      </c>
      <c r="P4257">
        <v>0</v>
      </c>
      <c r="Q4257">
        <v>0</v>
      </c>
      <c r="R4257">
        <v>0</v>
      </c>
      <c r="S4257">
        <v>9153232.5199999996</v>
      </c>
      <c r="T4257">
        <v>0</v>
      </c>
      <c r="U4257">
        <v>9153232.5199999996</v>
      </c>
      <c r="V4257">
        <v>0</v>
      </c>
      <c r="W4257">
        <v>0</v>
      </c>
      <c r="X4257">
        <v>0</v>
      </c>
      <c r="Y4257">
        <v>9153232.5199999996</v>
      </c>
      <c r="Z4257">
        <v>0</v>
      </c>
      <c r="AA4257">
        <v>9153232.5199999996</v>
      </c>
    </row>
    <row r="4258" spans="1:27" ht="15" customHeight="1" x14ac:dyDescent="0.25">
      <c r="A4258" s="37" t="str">
        <f t="shared" si="198"/>
        <v>LETAXPIgnore</v>
      </c>
      <c r="B4258" s="37" t="str">
        <f>VLOOKUP(L4258,Mapping!D:F,3,0)</f>
        <v>Ignore</v>
      </c>
      <c r="C4258" s="37" t="str">
        <f>VLOOKUP(L4258,Mapping!D:G,4,0)</f>
        <v>Ignore</v>
      </c>
      <c r="D4258" s="38">
        <f t="shared" si="199"/>
        <v>0.11072013300000001</v>
      </c>
      <c r="E4258" s="38">
        <f t="shared" si="200"/>
        <v>-4.6305400000000002E-4</v>
      </c>
      <c r="F4258" s="37" t="str">
        <f>VLOOKUP(L4258,Mapping!D:H,5,0)</f>
        <v>AUM</v>
      </c>
      <c r="G4258" t="s">
        <v>562</v>
      </c>
      <c r="H4258" t="s">
        <v>408</v>
      </c>
      <c r="I4258" t="s">
        <v>2402</v>
      </c>
      <c r="J4258">
        <v>212000</v>
      </c>
      <c r="K4258" t="s">
        <v>595</v>
      </c>
      <c r="L4258">
        <v>212100</v>
      </c>
      <c r="M4258">
        <v>0</v>
      </c>
      <c r="N4258" t="s">
        <v>597</v>
      </c>
      <c r="O4258" t="s">
        <v>565</v>
      </c>
      <c r="P4258">
        <v>-1111831.8700000001</v>
      </c>
      <c r="Q4258">
        <v>0</v>
      </c>
      <c r="R4258">
        <v>0</v>
      </c>
      <c r="S4258">
        <v>1107201.33</v>
      </c>
      <c r="T4258">
        <v>-4630.54</v>
      </c>
      <c r="U4258">
        <v>0</v>
      </c>
      <c r="V4258">
        <v>-1111831.8700000001</v>
      </c>
      <c r="W4258">
        <v>0</v>
      </c>
      <c r="X4258">
        <v>0</v>
      </c>
      <c r="Y4258">
        <v>1107201.33</v>
      </c>
      <c r="Z4258">
        <v>-4630.54</v>
      </c>
      <c r="AA4258">
        <v>0</v>
      </c>
    </row>
    <row r="4259" spans="1:27" ht="15" customHeight="1" x14ac:dyDescent="0.25">
      <c r="A4259" s="37" t="str">
        <f t="shared" si="198"/>
        <v>LETAXPIgnore</v>
      </c>
      <c r="B4259" s="37" t="str">
        <f>VLOOKUP(L4259,Mapping!D:F,3,0)</f>
        <v>Ignore</v>
      </c>
      <c r="C4259" s="37" t="str">
        <f>VLOOKUP(L4259,Mapping!D:G,4,0)</f>
        <v>Ignore</v>
      </c>
      <c r="D4259" s="38">
        <f t="shared" si="199"/>
        <v>5.6956840000000002E-2</v>
      </c>
      <c r="E4259" s="38">
        <f t="shared" si="200"/>
        <v>5.6956836999999996E-2</v>
      </c>
      <c r="F4259" s="37" t="str">
        <f>VLOOKUP(L4259,Mapping!D:H,5,0)</f>
        <v>AUM</v>
      </c>
      <c r="G4259" t="s">
        <v>562</v>
      </c>
      <c r="H4259" t="s">
        <v>408</v>
      </c>
      <c r="I4259" t="s">
        <v>2402</v>
      </c>
      <c r="J4259">
        <v>212000</v>
      </c>
      <c r="K4259" t="s">
        <v>595</v>
      </c>
      <c r="L4259">
        <v>212101</v>
      </c>
      <c r="M4259">
        <v>0</v>
      </c>
      <c r="N4259" t="s">
        <v>598</v>
      </c>
      <c r="O4259" t="s">
        <v>565</v>
      </c>
      <c r="P4259">
        <v>-0.03</v>
      </c>
      <c r="Q4259">
        <v>0</v>
      </c>
      <c r="R4259">
        <v>0</v>
      </c>
      <c r="S4259">
        <v>569568.4</v>
      </c>
      <c r="T4259">
        <v>0</v>
      </c>
      <c r="U4259">
        <v>569568.37</v>
      </c>
      <c r="V4259">
        <v>-0.03</v>
      </c>
      <c r="W4259">
        <v>0</v>
      </c>
      <c r="X4259">
        <v>0</v>
      </c>
      <c r="Y4259">
        <v>569568.4</v>
      </c>
      <c r="Z4259">
        <v>0</v>
      </c>
      <c r="AA4259">
        <v>569568.37</v>
      </c>
    </row>
    <row r="4260" spans="1:27" ht="15" customHeight="1" x14ac:dyDescent="0.25">
      <c r="A4260" s="37" t="str">
        <f t="shared" si="198"/>
        <v>LETAXPIgnore</v>
      </c>
      <c r="B4260" s="37" t="str">
        <f>VLOOKUP(L4260,Mapping!D:F,3,0)</f>
        <v>Ignore</v>
      </c>
      <c r="C4260" s="37" t="str">
        <f>VLOOKUP(L4260,Mapping!D:G,4,0)</f>
        <v>Ignore</v>
      </c>
      <c r="D4260" s="38">
        <f t="shared" si="199"/>
        <v>1.667525E-3</v>
      </c>
      <c r="E4260" s="38">
        <f t="shared" si="200"/>
        <v>2.2726529999999999E-3</v>
      </c>
      <c r="F4260" s="37" t="str">
        <f>VLOOKUP(L4260,Mapping!D:H,5,0)</f>
        <v>AUM</v>
      </c>
      <c r="G4260" t="s">
        <v>562</v>
      </c>
      <c r="H4260" t="s">
        <v>408</v>
      </c>
      <c r="I4260" t="s">
        <v>2402</v>
      </c>
      <c r="J4260">
        <v>212000</v>
      </c>
      <c r="K4260" t="s">
        <v>595</v>
      </c>
      <c r="L4260">
        <v>212109</v>
      </c>
      <c r="M4260">
        <v>0</v>
      </c>
      <c r="N4260" t="s">
        <v>1291</v>
      </c>
      <c r="O4260" t="s">
        <v>565</v>
      </c>
      <c r="P4260">
        <v>0</v>
      </c>
      <c r="Q4260">
        <v>6051.28</v>
      </c>
      <c r="R4260">
        <v>0</v>
      </c>
      <c r="S4260">
        <v>16675.25</v>
      </c>
      <c r="T4260">
        <v>0</v>
      </c>
      <c r="U4260">
        <v>22726.53</v>
      </c>
      <c r="V4260">
        <v>0</v>
      </c>
      <c r="W4260">
        <v>6051.28</v>
      </c>
      <c r="X4260">
        <v>0</v>
      </c>
      <c r="Y4260">
        <v>16675.25</v>
      </c>
      <c r="Z4260">
        <v>0</v>
      </c>
      <c r="AA4260">
        <v>22726.53</v>
      </c>
    </row>
    <row r="4261" spans="1:27" ht="15" customHeight="1" x14ac:dyDescent="0.25">
      <c r="A4261" s="37" t="str">
        <f t="shared" si="198"/>
        <v>LETAXPIgnore</v>
      </c>
      <c r="B4261" s="37" t="str">
        <f>VLOOKUP(L4261,Mapping!D:F,3,0)</f>
        <v>Ignore</v>
      </c>
      <c r="C4261" s="37" t="str">
        <f>VLOOKUP(L4261,Mapping!D:G,4,0)</f>
        <v>Ignore</v>
      </c>
      <c r="D4261" s="38">
        <f t="shared" si="199"/>
        <v>6.6969700000000002E-4</v>
      </c>
      <c r="E4261" s="38">
        <f t="shared" si="200"/>
        <v>6.9682100000000003E-4</v>
      </c>
      <c r="F4261" s="37" t="str">
        <f>VLOOKUP(L4261,Mapping!D:H,5,0)</f>
        <v>AUM</v>
      </c>
      <c r="G4261" t="s">
        <v>562</v>
      </c>
      <c r="H4261" t="s">
        <v>408</v>
      </c>
      <c r="I4261" t="s">
        <v>2402</v>
      </c>
      <c r="J4261">
        <v>212000</v>
      </c>
      <c r="K4261" t="s">
        <v>595</v>
      </c>
      <c r="L4261">
        <v>212117</v>
      </c>
      <c r="M4261">
        <v>0</v>
      </c>
      <c r="N4261" t="s">
        <v>865</v>
      </c>
      <c r="O4261" t="s">
        <v>565</v>
      </c>
      <c r="P4261">
        <v>0</v>
      </c>
      <c r="Q4261">
        <v>271.24</v>
      </c>
      <c r="R4261">
        <v>0</v>
      </c>
      <c r="S4261">
        <v>6696.97</v>
      </c>
      <c r="T4261">
        <v>0</v>
      </c>
      <c r="U4261">
        <v>6968.21</v>
      </c>
      <c r="V4261">
        <v>0</v>
      </c>
      <c r="W4261">
        <v>271.24</v>
      </c>
      <c r="X4261">
        <v>0</v>
      </c>
      <c r="Y4261">
        <v>6696.97</v>
      </c>
      <c r="Z4261">
        <v>0</v>
      </c>
      <c r="AA4261">
        <v>6968.21</v>
      </c>
    </row>
    <row r="4262" spans="1:27" ht="15" customHeight="1" x14ac:dyDescent="0.25">
      <c r="A4262" s="37" t="str">
        <f t="shared" si="198"/>
        <v>LETAXPIgnore</v>
      </c>
      <c r="B4262" s="37" t="str">
        <f>VLOOKUP(L4262,Mapping!D:F,3,0)</f>
        <v>Ignore</v>
      </c>
      <c r="C4262" s="37" t="str">
        <f>VLOOKUP(L4262,Mapping!D:G,4,0)</f>
        <v>Ignore</v>
      </c>
      <c r="D4262" s="38">
        <f t="shared" si="199"/>
        <v>0.24856000699999997</v>
      </c>
      <c r="E4262" s="38">
        <f t="shared" si="200"/>
        <v>0.68637825399999997</v>
      </c>
      <c r="F4262" s="37" t="str">
        <f>VLOOKUP(L4262,Mapping!D:H,5,0)</f>
        <v>AUM</v>
      </c>
      <c r="G4262" t="s">
        <v>562</v>
      </c>
      <c r="H4262" t="s">
        <v>408</v>
      </c>
      <c r="I4262" t="s">
        <v>2402</v>
      </c>
      <c r="J4262">
        <v>212000</v>
      </c>
      <c r="K4262" t="s">
        <v>595</v>
      </c>
      <c r="L4262">
        <v>212121</v>
      </c>
      <c r="M4262">
        <v>0</v>
      </c>
      <c r="N4262" t="s">
        <v>602</v>
      </c>
      <c r="O4262" t="s">
        <v>565</v>
      </c>
      <c r="P4262">
        <v>0</v>
      </c>
      <c r="Q4262">
        <v>4378182.47</v>
      </c>
      <c r="R4262">
        <v>0</v>
      </c>
      <c r="S4262">
        <v>2485600.0699999998</v>
      </c>
      <c r="T4262">
        <v>0</v>
      </c>
      <c r="U4262">
        <v>6863782.54</v>
      </c>
      <c r="V4262">
        <v>0</v>
      </c>
      <c r="W4262">
        <v>4378182.47</v>
      </c>
      <c r="X4262">
        <v>0</v>
      </c>
      <c r="Y4262">
        <v>2485600.0699999998</v>
      </c>
      <c r="Z4262">
        <v>0</v>
      </c>
      <c r="AA4262">
        <v>6863782.54</v>
      </c>
    </row>
    <row r="4263" spans="1:27" ht="15" customHeight="1" x14ac:dyDescent="0.25">
      <c r="A4263" s="37" t="str">
        <f t="shared" si="198"/>
        <v>LETAXPIgnore</v>
      </c>
      <c r="B4263" s="37" t="str">
        <f>VLOOKUP(L4263,Mapping!D:F,3,0)</f>
        <v>Ignore</v>
      </c>
      <c r="C4263" s="37" t="str">
        <f>VLOOKUP(L4263,Mapping!D:G,4,0)</f>
        <v>Ignore</v>
      </c>
      <c r="D4263" s="38">
        <f t="shared" si="199"/>
        <v>-6.3589314000000008E-2</v>
      </c>
      <c r="E4263" s="38">
        <f t="shared" si="200"/>
        <v>0.118168227</v>
      </c>
      <c r="F4263" s="37" t="str">
        <f>VLOOKUP(L4263,Mapping!D:H,5,0)</f>
        <v>AUM</v>
      </c>
      <c r="G4263" t="s">
        <v>562</v>
      </c>
      <c r="H4263" t="s">
        <v>408</v>
      </c>
      <c r="I4263" t="s">
        <v>2402</v>
      </c>
      <c r="J4263">
        <v>212000</v>
      </c>
      <c r="K4263" t="s">
        <v>595</v>
      </c>
      <c r="L4263">
        <v>212124</v>
      </c>
      <c r="M4263">
        <v>0</v>
      </c>
      <c r="N4263" t="s">
        <v>603</v>
      </c>
      <c r="O4263" t="s">
        <v>565</v>
      </c>
      <c r="P4263">
        <v>0</v>
      </c>
      <c r="Q4263">
        <v>1817575.41</v>
      </c>
      <c r="R4263">
        <v>-635893.14</v>
      </c>
      <c r="S4263">
        <v>0</v>
      </c>
      <c r="T4263">
        <v>0</v>
      </c>
      <c r="U4263">
        <v>1181682.27</v>
      </c>
      <c r="V4263">
        <v>0</v>
      </c>
      <c r="W4263">
        <v>1817575.41</v>
      </c>
      <c r="X4263">
        <v>-635893.14</v>
      </c>
      <c r="Y4263">
        <v>0</v>
      </c>
      <c r="Z4263">
        <v>0</v>
      </c>
      <c r="AA4263">
        <v>1181682.27</v>
      </c>
    </row>
    <row r="4264" spans="1:27" ht="15" customHeight="1" x14ac:dyDescent="0.25">
      <c r="A4264" s="37" t="str">
        <f t="shared" si="198"/>
        <v>LETAXPIgnore</v>
      </c>
      <c r="B4264" s="37" t="str">
        <f>VLOOKUP(L4264,Mapping!D:F,3,0)</f>
        <v>Ignore</v>
      </c>
      <c r="C4264" s="37" t="str">
        <f>VLOOKUP(L4264,Mapping!D:G,4,0)</f>
        <v>Ignore</v>
      </c>
      <c r="D4264" s="38">
        <f t="shared" si="199"/>
        <v>5.7445499999999997E-4</v>
      </c>
      <c r="E4264" s="38">
        <f t="shared" si="200"/>
        <v>6.1225600000000004E-4</v>
      </c>
      <c r="F4264" s="37" t="str">
        <f>VLOOKUP(L4264,Mapping!D:H,5,0)</f>
        <v>AUM</v>
      </c>
      <c r="G4264" t="s">
        <v>562</v>
      </c>
      <c r="H4264" t="s">
        <v>408</v>
      </c>
      <c r="I4264" t="s">
        <v>2402</v>
      </c>
      <c r="J4264">
        <v>212000</v>
      </c>
      <c r="K4264" t="s">
        <v>595</v>
      </c>
      <c r="L4264">
        <v>212132</v>
      </c>
      <c r="M4264">
        <v>0</v>
      </c>
      <c r="N4264" t="s">
        <v>1192</v>
      </c>
      <c r="O4264" t="s">
        <v>565</v>
      </c>
      <c r="P4264">
        <v>0</v>
      </c>
      <c r="Q4264">
        <v>378.01</v>
      </c>
      <c r="R4264">
        <v>0</v>
      </c>
      <c r="S4264">
        <v>5744.55</v>
      </c>
      <c r="T4264">
        <v>0</v>
      </c>
      <c r="U4264">
        <v>6122.56</v>
      </c>
      <c r="V4264">
        <v>0</v>
      </c>
      <c r="W4264">
        <v>378.01</v>
      </c>
      <c r="X4264">
        <v>0</v>
      </c>
      <c r="Y4264">
        <v>5744.55</v>
      </c>
      <c r="Z4264">
        <v>0</v>
      </c>
      <c r="AA4264">
        <v>6122.56</v>
      </c>
    </row>
    <row r="4265" spans="1:27" ht="15" customHeight="1" x14ac:dyDescent="0.25">
      <c r="A4265" s="37" t="str">
        <f t="shared" si="198"/>
        <v>LETAXPIgnore</v>
      </c>
      <c r="B4265" s="37" t="str">
        <f>VLOOKUP(L4265,Mapping!D:F,3,0)</f>
        <v>Ignore</v>
      </c>
      <c r="C4265" s="37" t="str">
        <f>VLOOKUP(L4265,Mapping!D:G,4,0)</f>
        <v>Ignore</v>
      </c>
      <c r="D4265" s="38">
        <f t="shared" si="199"/>
        <v>5.698954E-3</v>
      </c>
      <c r="E4265" s="38">
        <f t="shared" si="200"/>
        <v>9.8487420000000006E-3</v>
      </c>
      <c r="F4265" s="37" t="str">
        <f>VLOOKUP(L4265,Mapping!D:H,5,0)</f>
        <v>AUM</v>
      </c>
      <c r="G4265" t="s">
        <v>562</v>
      </c>
      <c r="H4265" t="s">
        <v>408</v>
      </c>
      <c r="I4265" t="s">
        <v>2402</v>
      </c>
      <c r="J4265">
        <v>212000</v>
      </c>
      <c r="K4265" t="s">
        <v>595</v>
      </c>
      <c r="L4265">
        <v>212185</v>
      </c>
      <c r="M4265">
        <v>0</v>
      </c>
      <c r="N4265" t="s">
        <v>928</v>
      </c>
      <c r="O4265" t="s">
        <v>565</v>
      </c>
      <c r="P4265">
        <v>0</v>
      </c>
      <c r="Q4265">
        <v>41497.879999999997</v>
      </c>
      <c r="R4265">
        <v>0</v>
      </c>
      <c r="S4265">
        <v>56989.54</v>
      </c>
      <c r="T4265">
        <v>0</v>
      </c>
      <c r="U4265">
        <v>98487.42</v>
      </c>
      <c r="V4265">
        <v>0</v>
      </c>
      <c r="W4265">
        <v>41497.879999999997</v>
      </c>
      <c r="X4265">
        <v>0</v>
      </c>
      <c r="Y4265">
        <v>56989.54</v>
      </c>
      <c r="Z4265">
        <v>0</v>
      </c>
      <c r="AA4265">
        <v>98487.42</v>
      </c>
    </row>
    <row r="4266" spans="1:27" ht="15" customHeight="1" x14ac:dyDescent="0.25">
      <c r="A4266" s="37" t="str">
        <f t="shared" si="198"/>
        <v>LETAXPIgnore</v>
      </c>
      <c r="B4266" s="37" t="str">
        <f>VLOOKUP(L4266,Mapping!D:F,3,0)</f>
        <v>Ignore</v>
      </c>
      <c r="C4266" s="37" t="str">
        <f>VLOOKUP(L4266,Mapping!D:G,4,0)</f>
        <v>Ignore</v>
      </c>
      <c r="D4266" s="38">
        <f t="shared" si="199"/>
        <v>2.2844099999999999E-4</v>
      </c>
      <c r="E4266" s="38">
        <f t="shared" si="200"/>
        <v>2.2844099999999999E-4</v>
      </c>
      <c r="F4266" s="37" t="str">
        <f>VLOOKUP(L4266,Mapping!D:H,5,0)</f>
        <v>AUM</v>
      </c>
      <c r="G4266" t="s">
        <v>562</v>
      </c>
      <c r="H4266" t="s">
        <v>408</v>
      </c>
      <c r="I4266" t="s">
        <v>2402</v>
      </c>
      <c r="J4266">
        <v>212000</v>
      </c>
      <c r="K4266" t="s">
        <v>595</v>
      </c>
      <c r="L4266">
        <v>212186</v>
      </c>
      <c r="M4266">
        <v>0</v>
      </c>
      <c r="N4266" t="s">
        <v>1377</v>
      </c>
      <c r="O4266" t="s">
        <v>565</v>
      </c>
      <c r="P4266">
        <v>0</v>
      </c>
      <c r="Q4266">
        <v>0</v>
      </c>
      <c r="R4266">
        <v>0</v>
      </c>
      <c r="S4266">
        <v>2284.41</v>
      </c>
      <c r="T4266">
        <v>0</v>
      </c>
      <c r="U4266">
        <v>2284.41</v>
      </c>
      <c r="V4266">
        <v>0</v>
      </c>
      <c r="W4266">
        <v>0</v>
      </c>
      <c r="X4266">
        <v>0</v>
      </c>
      <c r="Y4266">
        <v>2284.41</v>
      </c>
      <c r="Z4266">
        <v>0</v>
      </c>
      <c r="AA4266">
        <v>2284.41</v>
      </c>
    </row>
    <row r="4267" spans="1:27" ht="15" customHeight="1" x14ac:dyDescent="0.25">
      <c r="A4267" s="37" t="str">
        <f t="shared" si="198"/>
        <v>LETAXPIgnore</v>
      </c>
      <c r="B4267" s="37" t="str">
        <f>VLOOKUP(L4267,Mapping!D:F,3,0)</f>
        <v>Ignore</v>
      </c>
      <c r="C4267" s="37" t="str">
        <f>VLOOKUP(L4267,Mapping!D:G,4,0)</f>
        <v>Ignore</v>
      </c>
      <c r="D4267" s="38">
        <f t="shared" si="199"/>
        <v>0.39373075699999999</v>
      </c>
      <c r="E4267" s="38">
        <f t="shared" si="200"/>
        <v>0.39699657200000005</v>
      </c>
      <c r="F4267" s="37" t="str">
        <f>VLOOKUP(L4267,Mapping!D:H,5,0)</f>
        <v>AUM</v>
      </c>
      <c r="G4267" t="s">
        <v>562</v>
      </c>
      <c r="H4267" t="s">
        <v>408</v>
      </c>
      <c r="I4267" t="s">
        <v>2402</v>
      </c>
      <c r="J4267">
        <v>212000</v>
      </c>
      <c r="K4267" t="s">
        <v>595</v>
      </c>
      <c r="L4267">
        <v>212187</v>
      </c>
      <c r="M4267">
        <v>0</v>
      </c>
      <c r="N4267" t="s">
        <v>1023</v>
      </c>
      <c r="O4267" t="s">
        <v>565</v>
      </c>
      <c r="P4267">
        <v>0</v>
      </c>
      <c r="Q4267">
        <v>32658.15</v>
      </c>
      <c r="R4267">
        <v>0</v>
      </c>
      <c r="S4267">
        <v>3937307.57</v>
      </c>
      <c r="T4267">
        <v>0</v>
      </c>
      <c r="U4267">
        <v>3969965.72</v>
      </c>
      <c r="V4267">
        <v>0</v>
      </c>
      <c r="W4267">
        <v>32658.15</v>
      </c>
      <c r="X4267">
        <v>0</v>
      </c>
      <c r="Y4267">
        <v>3937307.57</v>
      </c>
      <c r="Z4267">
        <v>0</v>
      </c>
      <c r="AA4267">
        <v>3969965.72</v>
      </c>
    </row>
    <row r="4268" spans="1:27" ht="15" customHeight="1" x14ac:dyDescent="0.25">
      <c r="A4268" s="37" t="str">
        <f t="shared" si="198"/>
        <v>LETAXPIgnore</v>
      </c>
      <c r="B4268" s="37" t="str">
        <f>VLOOKUP(L4268,Mapping!D:F,3,0)</f>
        <v>Ignore</v>
      </c>
      <c r="C4268" s="37" t="str">
        <f>VLOOKUP(L4268,Mapping!D:G,4,0)</f>
        <v>Ignore</v>
      </c>
      <c r="D4268" s="38">
        <f t="shared" si="199"/>
        <v>1.2151430000000001E-3</v>
      </c>
      <c r="E4268" s="38">
        <f t="shared" si="200"/>
        <v>1.2293E-3</v>
      </c>
      <c r="F4268" s="37" t="str">
        <f>VLOOKUP(L4268,Mapping!D:H,5,0)</f>
        <v>AUM</v>
      </c>
      <c r="G4268" t="s">
        <v>562</v>
      </c>
      <c r="H4268" t="s">
        <v>408</v>
      </c>
      <c r="I4268" t="s">
        <v>2402</v>
      </c>
      <c r="J4268">
        <v>212000</v>
      </c>
      <c r="K4268" t="s">
        <v>595</v>
      </c>
      <c r="L4268">
        <v>212191</v>
      </c>
      <c r="M4268">
        <v>0</v>
      </c>
      <c r="N4268" t="s">
        <v>1193</v>
      </c>
      <c r="O4268" t="s">
        <v>565</v>
      </c>
      <c r="P4268">
        <v>0</v>
      </c>
      <c r="Q4268">
        <v>141.57</v>
      </c>
      <c r="R4268">
        <v>0</v>
      </c>
      <c r="S4268">
        <v>12151.43</v>
      </c>
      <c r="T4268">
        <v>0</v>
      </c>
      <c r="U4268">
        <v>12293</v>
      </c>
      <c r="V4268">
        <v>0</v>
      </c>
      <c r="W4268">
        <v>141.57</v>
      </c>
      <c r="X4268">
        <v>0</v>
      </c>
      <c r="Y4268">
        <v>12151.43</v>
      </c>
      <c r="Z4268">
        <v>0</v>
      </c>
      <c r="AA4268">
        <v>12293</v>
      </c>
    </row>
    <row r="4269" spans="1:27" ht="15" customHeight="1" x14ac:dyDescent="0.25">
      <c r="A4269" s="37" t="str">
        <f t="shared" si="198"/>
        <v>LETAXPIgnore</v>
      </c>
      <c r="B4269" s="37" t="str">
        <f>VLOOKUP(L4269,Mapping!D:F,3,0)</f>
        <v>Ignore</v>
      </c>
      <c r="C4269" s="37" t="str">
        <f>VLOOKUP(L4269,Mapping!D:G,4,0)</f>
        <v>Ignore</v>
      </c>
      <c r="D4269" s="38">
        <f t="shared" si="199"/>
        <v>1.2254900000000001E-4</v>
      </c>
      <c r="E4269" s="38">
        <f t="shared" si="200"/>
        <v>9.5832069999999998E-3</v>
      </c>
      <c r="F4269" s="37" t="str">
        <f>VLOOKUP(L4269,Mapping!D:H,5,0)</f>
        <v>AUM</v>
      </c>
      <c r="G4269" t="s">
        <v>562</v>
      </c>
      <c r="H4269" t="s">
        <v>408</v>
      </c>
      <c r="I4269" t="s">
        <v>2402</v>
      </c>
      <c r="J4269">
        <v>212000</v>
      </c>
      <c r="K4269" t="s">
        <v>595</v>
      </c>
      <c r="L4269">
        <v>212194</v>
      </c>
      <c r="M4269">
        <v>0</v>
      </c>
      <c r="N4269" t="s">
        <v>605</v>
      </c>
      <c r="O4269" t="s">
        <v>565</v>
      </c>
      <c r="P4269">
        <v>0</v>
      </c>
      <c r="Q4269">
        <v>94606.58</v>
      </c>
      <c r="R4269">
        <v>0</v>
      </c>
      <c r="S4269">
        <v>1225.49</v>
      </c>
      <c r="T4269">
        <v>0</v>
      </c>
      <c r="U4269">
        <v>95832.07</v>
      </c>
      <c r="V4269">
        <v>0</v>
      </c>
      <c r="W4269">
        <v>94606.58</v>
      </c>
      <c r="X4269">
        <v>0</v>
      </c>
      <c r="Y4269">
        <v>1225.49</v>
      </c>
      <c r="Z4269">
        <v>0</v>
      </c>
      <c r="AA4269">
        <v>95832.07</v>
      </c>
    </row>
    <row r="4270" spans="1:27" ht="15" customHeight="1" x14ac:dyDescent="0.25">
      <c r="A4270" s="37" t="str">
        <f t="shared" si="198"/>
        <v>LETAXPIgnore</v>
      </c>
      <c r="B4270" s="37" t="str">
        <f>VLOOKUP(L4270,Mapping!D:F,3,0)</f>
        <v>Ignore</v>
      </c>
      <c r="C4270" s="37" t="str">
        <f>VLOOKUP(L4270,Mapping!D:G,4,0)</f>
        <v>Ignore</v>
      </c>
      <c r="D4270" s="38">
        <f t="shared" si="199"/>
        <v>1.3397699999999999E-4</v>
      </c>
      <c r="E4270" s="38">
        <f t="shared" si="200"/>
        <v>1.80817E-4</v>
      </c>
      <c r="F4270" s="37" t="str">
        <f>VLOOKUP(L4270,Mapping!D:H,5,0)</f>
        <v>AUM</v>
      </c>
      <c r="G4270" t="s">
        <v>562</v>
      </c>
      <c r="H4270" t="s">
        <v>408</v>
      </c>
      <c r="I4270" t="s">
        <v>2402</v>
      </c>
      <c r="J4270">
        <v>212000</v>
      </c>
      <c r="K4270" t="s">
        <v>595</v>
      </c>
      <c r="L4270">
        <v>212195</v>
      </c>
      <c r="M4270">
        <v>0</v>
      </c>
      <c r="N4270" t="s">
        <v>2247</v>
      </c>
      <c r="O4270" t="s">
        <v>565</v>
      </c>
      <c r="P4270">
        <v>0</v>
      </c>
      <c r="Q4270">
        <v>468.4</v>
      </c>
      <c r="R4270">
        <v>0</v>
      </c>
      <c r="S4270">
        <v>1339.77</v>
      </c>
      <c r="T4270">
        <v>0</v>
      </c>
      <c r="U4270">
        <v>1808.17</v>
      </c>
      <c r="V4270">
        <v>0</v>
      </c>
      <c r="W4270">
        <v>468.4</v>
      </c>
      <c r="X4270">
        <v>0</v>
      </c>
      <c r="Y4270">
        <v>1339.77</v>
      </c>
      <c r="Z4270">
        <v>0</v>
      </c>
      <c r="AA4270">
        <v>1808.17</v>
      </c>
    </row>
    <row r="4271" spans="1:27" ht="15" customHeight="1" x14ac:dyDescent="0.25">
      <c r="A4271" s="37" t="str">
        <f t="shared" si="198"/>
        <v>LETAXPIgnore</v>
      </c>
      <c r="B4271" s="37" t="str">
        <f>VLOOKUP(L4271,Mapping!D:F,3,0)</f>
        <v>Ignore</v>
      </c>
      <c r="C4271" s="37" t="str">
        <f>VLOOKUP(L4271,Mapping!D:G,4,0)</f>
        <v>Ignore</v>
      </c>
      <c r="D4271" s="38">
        <f t="shared" si="199"/>
        <v>2.911332E-3</v>
      </c>
      <c r="E4271" s="38">
        <f t="shared" si="200"/>
        <v>4.0642200000000003E-3</v>
      </c>
      <c r="F4271" s="37" t="str">
        <f>VLOOKUP(L4271,Mapping!D:H,5,0)</f>
        <v>AUM</v>
      </c>
      <c r="G4271" t="s">
        <v>562</v>
      </c>
      <c r="H4271" t="s">
        <v>408</v>
      </c>
      <c r="I4271" t="s">
        <v>2402</v>
      </c>
      <c r="J4271">
        <v>212000</v>
      </c>
      <c r="K4271" t="s">
        <v>595</v>
      </c>
      <c r="L4271">
        <v>212197</v>
      </c>
      <c r="M4271">
        <v>0</v>
      </c>
      <c r="N4271" t="s">
        <v>856</v>
      </c>
      <c r="O4271" t="s">
        <v>565</v>
      </c>
      <c r="P4271">
        <v>0</v>
      </c>
      <c r="Q4271">
        <v>11528.88</v>
      </c>
      <c r="R4271">
        <v>0</v>
      </c>
      <c r="S4271">
        <v>29113.32</v>
      </c>
      <c r="T4271">
        <v>0</v>
      </c>
      <c r="U4271">
        <v>40642.200000000004</v>
      </c>
      <c r="V4271">
        <v>0</v>
      </c>
      <c r="W4271">
        <v>11528.88</v>
      </c>
      <c r="X4271">
        <v>0</v>
      </c>
      <c r="Y4271">
        <v>29113.32</v>
      </c>
      <c r="Z4271">
        <v>0</v>
      </c>
      <c r="AA4271">
        <v>40642.200000000004</v>
      </c>
    </row>
    <row r="4272" spans="1:27" ht="15" customHeight="1" x14ac:dyDescent="0.25">
      <c r="A4272" s="37" t="str">
        <f t="shared" si="198"/>
        <v>LETAXPIgnore</v>
      </c>
      <c r="B4272" s="37" t="str">
        <f>VLOOKUP(L4272,Mapping!D:F,3,0)</f>
        <v>Ignore</v>
      </c>
      <c r="C4272" s="37" t="str">
        <f>VLOOKUP(L4272,Mapping!D:G,4,0)</f>
        <v>Ignore</v>
      </c>
      <c r="D4272" s="38">
        <f t="shared" si="199"/>
        <v>0.92448201899999993</v>
      </c>
      <c r="E4272" s="38">
        <f t="shared" si="200"/>
        <v>2.0286599940000003</v>
      </c>
      <c r="F4272" s="37" t="str">
        <f>VLOOKUP(L4272,Mapping!D:H,5,0)</f>
        <v>AUM</v>
      </c>
      <c r="G4272" t="s">
        <v>562</v>
      </c>
      <c r="H4272" t="s">
        <v>408</v>
      </c>
      <c r="I4272" t="s">
        <v>2402</v>
      </c>
      <c r="J4272">
        <v>212000</v>
      </c>
      <c r="K4272" t="s">
        <v>595</v>
      </c>
      <c r="L4272">
        <v>212220</v>
      </c>
      <c r="M4272">
        <v>0</v>
      </c>
      <c r="N4272" t="s">
        <v>606</v>
      </c>
      <c r="O4272" t="s">
        <v>565</v>
      </c>
      <c r="P4272">
        <v>0</v>
      </c>
      <c r="Q4272">
        <v>11041779.75</v>
      </c>
      <c r="R4272">
        <v>0</v>
      </c>
      <c r="S4272">
        <v>9244820.1899999995</v>
      </c>
      <c r="T4272">
        <v>0</v>
      </c>
      <c r="U4272">
        <v>20286599.940000001</v>
      </c>
      <c r="V4272">
        <v>0</v>
      </c>
      <c r="W4272">
        <v>11041779.75</v>
      </c>
      <c r="X4272">
        <v>0</v>
      </c>
      <c r="Y4272">
        <v>9244820.1899999995</v>
      </c>
      <c r="Z4272">
        <v>0</v>
      </c>
      <c r="AA4272">
        <v>20286599.940000001</v>
      </c>
    </row>
    <row r="4273" spans="1:27" ht="15" customHeight="1" x14ac:dyDescent="0.25">
      <c r="A4273" s="37" t="str">
        <f t="shared" si="198"/>
        <v>LETAXPIgnore</v>
      </c>
      <c r="B4273" s="37" t="str">
        <f>VLOOKUP(L4273,Mapping!D:F,3,0)</f>
        <v>Ignore</v>
      </c>
      <c r="C4273" s="37" t="str">
        <f>VLOOKUP(L4273,Mapping!D:G,4,0)</f>
        <v>Ignore</v>
      </c>
      <c r="D4273" s="38">
        <f t="shared" si="199"/>
        <v>-1.2162719210000001</v>
      </c>
      <c r="E4273" s="38">
        <f t="shared" si="200"/>
        <v>-1.615127041</v>
      </c>
      <c r="F4273" s="37" t="str">
        <f>VLOOKUP(L4273,Mapping!D:H,5,0)</f>
        <v>AUM</v>
      </c>
      <c r="G4273" t="s">
        <v>562</v>
      </c>
      <c r="H4273" t="s">
        <v>408</v>
      </c>
      <c r="I4273" t="s">
        <v>2402</v>
      </c>
      <c r="J4273">
        <v>212000</v>
      </c>
      <c r="K4273" t="s">
        <v>595</v>
      </c>
      <c r="L4273">
        <v>212223</v>
      </c>
      <c r="M4273">
        <v>0</v>
      </c>
      <c r="N4273" t="s">
        <v>607</v>
      </c>
      <c r="O4273" t="s">
        <v>565</v>
      </c>
      <c r="P4273">
        <v>-3988551.2</v>
      </c>
      <c r="Q4273">
        <v>0</v>
      </c>
      <c r="R4273">
        <v>-12162719.210000001</v>
      </c>
      <c r="S4273">
        <v>0</v>
      </c>
      <c r="T4273">
        <v>-16151270.41</v>
      </c>
      <c r="U4273">
        <v>0</v>
      </c>
      <c r="V4273">
        <v>-3988551.2</v>
      </c>
      <c r="W4273">
        <v>0</v>
      </c>
      <c r="X4273">
        <v>-12162719.210000001</v>
      </c>
      <c r="Y4273">
        <v>0</v>
      </c>
      <c r="Z4273">
        <v>-16151270.41</v>
      </c>
      <c r="AA4273">
        <v>0</v>
      </c>
    </row>
    <row r="4274" spans="1:27" ht="15" customHeight="1" x14ac:dyDescent="0.25">
      <c r="A4274" s="37" t="str">
        <f t="shared" si="198"/>
        <v>LETAXPIgnore</v>
      </c>
      <c r="B4274" s="37" t="str">
        <f>VLOOKUP(L4274,Mapping!D:F,3,0)</f>
        <v>Ignore</v>
      </c>
      <c r="C4274" s="37" t="str">
        <f>VLOOKUP(L4274,Mapping!D:G,4,0)</f>
        <v>Ignore</v>
      </c>
      <c r="D4274" s="38">
        <f t="shared" si="199"/>
        <v>-1.7895999999999999E-5</v>
      </c>
      <c r="E4274" s="38">
        <f t="shared" si="200"/>
        <v>7.2739999999999993E-6</v>
      </c>
      <c r="F4274" s="37" t="str">
        <f>VLOOKUP(L4274,Mapping!D:H,5,0)</f>
        <v>AUM</v>
      </c>
      <c r="G4274" t="s">
        <v>562</v>
      </c>
      <c r="H4274" t="s">
        <v>408</v>
      </c>
      <c r="I4274" t="s">
        <v>2402</v>
      </c>
      <c r="J4274">
        <v>212000</v>
      </c>
      <c r="K4274" t="s">
        <v>595</v>
      </c>
      <c r="L4274">
        <v>212227</v>
      </c>
      <c r="M4274">
        <v>0</v>
      </c>
      <c r="N4274" t="s">
        <v>750</v>
      </c>
      <c r="O4274" t="s">
        <v>565</v>
      </c>
      <c r="P4274">
        <v>0</v>
      </c>
      <c r="Q4274">
        <v>251.7</v>
      </c>
      <c r="R4274">
        <v>-178.96</v>
      </c>
      <c r="S4274">
        <v>0</v>
      </c>
      <c r="T4274">
        <v>0</v>
      </c>
      <c r="U4274">
        <v>72.739999999999995</v>
      </c>
      <c r="V4274">
        <v>0</v>
      </c>
      <c r="W4274">
        <v>251.7</v>
      </c>
      <c r="X4274">
        <v>-178.96</v>
      </c>
      <c r="Y4274">
        <v>0</v>
      </c>
      <c r="Z4274">
        <v>0</v>
      </c>
      <c r="AA4274">
        <v>72.739999999999995</v>
      </c>
    </row>
    <row r="4275" spans="1:27" ht="15" customHeight="1" x14ac:dyDescent="0.25">
      <c r="A4275" s="37" t="str">
        <f t="shared" si="198"/>
        <v>LETAXPIgnore</v>
      </c>
      <c r="B4275" s="37" t="str">
        <f>VLOOKUP(L4275,Mapping!D:F,3,0)</f>
        <v>Ignore</v>
      </c>
      <c r="C4275" s="37" t="str">
        <f>VLOOKUP(L4275,Mapping!D:G,4,0)</f>
        <v>Ignore</v>
      </c>
      <c r="D4275" s="38">
        <f t="shared" si="199"/>
        <v>-6.8817999999999991E-5</v>
      </c>
      <c r="E4275" s="38">
        <f t="shared" si="200"/>
        <v>8.0876999999999992E-5</v>
      </c>
      <c r="F4275" s="37" t="str">
        <f>VLOOKUP(L4275,Mapping!D:H,5,0)</f>
        <v>AUM</v>
      </c>
      <c r="G4275" t="s">
        <v>562</v>
      </c>
      <c r="H4275" t="s">
        <v>408</v>
      </c>
      <c r="I4275" t="s">
        <v>2402</v>
      </c>
      <c r="J4275">
        <v>212000</v>
      </c>
      <c r="K4275" t="s">
        <v>595</v>
      </c>
      <c r="L4275">
        <v>212231</v>
      </c>
      <c r="M4275">
        <v>0</v>
      </c>
      <c r="N4275" t="s">
        <v>824</v>
      </c>
      <c r="O4275" t="s">
        <v>565</v>
      </c>
      <c r="P4275">
        <v>0</v>
      </c>
      <c r="Q4275">
        <v>1496.95</v>
      </c>
      <c r="R4275">
        <v>-688.18</v>
      </c>
      <c r="S4275">
        <v>0</v>
      </c>
      <c r="T4275">
        <v>0</v>
      </c>
      <c r="U4275">
        <v>808.77</v>
      </c>
      <c r="V4275">
        <v>0</v>
      </c>
      <c r="W4275">
        <v>1496.95</v>
      </c>
      <c r="X4275">
        <v>-688.18</v>
      </c>
      <c r="Y4275">
        <v>0</v>
      </c>
      <c r="Z4275">
        <v>0</v>
      </c>
      <c r="AA4275">
        <v>808.77</v>
      </c>
    </row>
    <row r="4276" spans="1:27" ht="15" customHeight="1" x14ac:dyDescent="0.25">
      <c r="A4276" s="37" t="str">
        <f t="shared" si="198"/>
        <v>LETAXPIgnore</v>
      </c>
      <c r="B4276" s="37" t="str">
        <f>VLOOKUP(L4276,Mapping!D:F,3,0)</f>
        <v>Ignore</v>
      </c>
      <c r="C4276" s="37" t="str">
        <f>VLOOKUP(L4276,Mapping!D:G,4,0)</f>
        <v>Ignore</v>
      </c>
      <c r="D4276" s="38">
        <f t="shared" si="199"/>
        <v>-3.6484500000000003E-2</v>
      </c>
      <c r="E4276" s="38">
        <f t="shared" si="200"/>
        <v>2.0477999999999998E-3</v>
      </c>
      <c r="F4276" s="37" t="str">
        <f>VLOOKUP(L4276,Mapping!D:H,5,0)</f>
        <v>AUM</v>
      </c>
      <c r="G4276" t="s">
        <v>562</v>
      </c>
      <c r="H4276" t="s">
        <v>408</v>
      </c>
      <c r="I4276" t="s">
        <v>2402</v>
      </c>
      <c r="J4276">
        <v>212000</v>
      </c>
      <c r="K4276" t="s">
        <v>595</v>
      </c>
      <c r="L4276">
        <v>212233</v>
      </c>
      <c r="M4276">
        <v>0</v>
      </c>
      <c r="N4276" t="s">
        <v>608</v>
      </c>
      <c r="O4276" t="s">
        <v>565</v>
      </c>
      <c r="P4276">
        <v>0</v>
      </c>
      <c r="Q4276">
        <v>385323</v>
      </c>
      <c r="R4276">
        <v>-364845</v>
      </c>
      <c r="S4276">
        <v>0</v>
      </c>
      <c r="T4276">
        <v>0</v>
      </c>
      <c r="U4276">
        <v>20478</v>
      </c>
      <c r="V4276">
        <v>0</v>
      </c>
      <c r="W4276">
        <v>385323</v>
      </c>
      <c r="X4276">
        <v>-364845</v>
      </c>
      <c r="Y4276">
        <v>0</v>
      </c>
      <c r="Z4276">
        <v>0</v>
      </c>
      <c r="AA4276">
        <v>20478</v>
      </c>
    </row>
    <row r="4277" spans="1:27" ht="15" customHeight="1" x14ac:dyDescent="0.25">
      <c r="A4277" s="37" t="str">
        <f t="shared" si="198"/>
        <v>LETAXPIgnore</v>
      </c>
      <c r="B4277" s="37" t="str">
        <f>VLOOKUP(L4277,Mapping!D:F,3,0)</f>
        <v>Ignore</v>
      </c>
      <c r="C4277" s="37" t="str">
        <f>VLOOKUP(L4277,Mapping!D:G,4,0)</f>
        <v>Ignore</v>
      </c>
      <c r="D4277" s="38">
        <f t="shared" si="199"/>
        <v>-9.3815599999999999E-4</v>
      </c>
      <c r="E4277" s="38">
        <f t="shared" si="200"/>
        <v>8.9644500000000005E-3</v>
      </c>
      <c r="F4277" s="37" t="str">
        <f>VLOOKUP(L4277,Mapping!D:H,5,0)</f>
        <v>AUM</v>
      </c>
      <c r="G4277" t="s">
        <v>562</v>
      </c>
      <c r="H4277" t="s">
        <v>408</v>
      </c>
      <c r="I4277" t="s">
        <v>2402</v>
      </c>
      <c r="J4277">
        <v>212000</v>
      </c>
      <c r="K4277" t="s">
        <v>595</v>
      </c>
      <c r="L4277">
        <v>212240</v>
      </c>
      <c r="M4277">
        <v>0</v>
      </c>
      <c r="N4277" t="s">
        <v>609</v>
      </c>
      <c r="O4277" t="s">
        <v>565</v>
      </c>
      <c r="P4277">
        <v>0</v>
      </c>
      <c r="Q4277">
        <v>99026.06</v>
      </c>
      <c r="R4277">
        <v>-9381.56</v>
      </c>
      <c r="S4277">
        <v>0</v>
      </c>
      <c r="T4277">
        <v>0</v>
      </c>
      <c r="U4277">
        <v>89644.5</v>
      </c>
      <c r="V4277">
        <v>0</v>
      </c>
      <c r="W4277">
        <v>99026.06</v>
      </c>
      <c r="X4277">
        <v>-9381.56</v>
      </c>
      <c r="Y4277">
        <v>0</v>
      </c>
      <c r="Z4277">
        <v>0</v>
      </c>
      <c r="AA4277">
        <v>89644.5</v>
      </c>
    </row>
    <row r="4278" spans="1:27" ht="15" customHeight="1" x14ac:dyDescent="0.25">
      <c r="A4278" s="37" t="str">
        <f t="shared" si="198"/>
        <v>LETAXPIgnore</v>
      </c>
      <c r="B4278" s="37" t="str">
        <f>VLOOKUP(L4278,Mapping!D:F,3,0)</f>
        <v>Ignore</v>
      </c>
      <c r="C4278" s="37" t="str">
        <f>VLOOKUP(L4278,Mapping!D:G,4,0)</f>
        <v>Ignore</v>
      </c>
      <c r="D4278" s="38">
        <f t="shared" si="199"/>
        <v>0</v>
      </c>
      <c r="E4278" s="38">
        <f t="shared" si="200"/>
        <v>2.789E-4</v>
      </c>
      <c r="F4278" s="37" t="str">
        <f>VLOOKUP(L4278,Mapping!D:H,5,0)</f>
        <v>AUM</v>
      </c>
      <c r="G4278" t="s">
        <v>562</v>
      </c>
      <c r="H4278" t="s">
        <v>408</v>
      </c>
      <c r="I4278" t="s">
        <v>2402</v>
      </c>
      <c r="J4278">
        <v>212000</v>
      </c>
      <c r="K4278" t="s">
        <v>595</v>
      </c>
      <c r="L4278">
        <v>212247</v>
      </c>
      <c r="M4278">
        <v>0</v>
      </c>
      <c r="N4278" t="s">
        <v>610</v>
      </c>
      <c r="O4278" t="s">
        <v>565</v>
      </c>
      <c r="P4278">
        <v>0</v>
      </c>
      <c r="Q4278">
        <v>2789</v>
      </c>
      <c r="R4278">
        <v>0</v>
      </c>
      <c r="S4278">
        <v>0</v>
      </c>
      <c r="T4278">
        <v>0</v>
      </c>
      <c r="U4278">
        <v>2789</v>
      </c>
      <c r="V4278">
        <v>0</v>
      </c>
      <c r="W4278">
        <v>2789</v>
      </c>
      <c r="X4278">
        <v>0</v>
      </c>
      <c r="Y4278">
        <v>0</v>
      </c>
      <c r="Z4278">
        <v>0</v>
      </c>
      <c r="AA4278">
        <v>2789</v>
      </c>
    </row>
    <row r="4279" spans="1:27" ht="15" customHeight="1" x14ac:dyDescent="0.25">
      <c r="A4279" s="37" t="str">
        <f t="shared" si="198"/>
        <v>LETAXPIgnore</v>
      </c>
      <c r="B4279" s="37" t="str">
        <f>VLOOKUP(L4279,Mapping!D:F,3,0)</f>
        <v>Ignore</v>
      </c>
      <c r="C4279" s="37" t="str">
        <f>VLOOKUP(L4279,Mapping!D:G,4,0)</f>
        <v>Ignore</v>
      </c>
      <c r="D4279" s="38">
        <f t="shared" si="199"/>
        <v>1.0083599999999999E-4</v>
      </c>
      <c r="E4279" s="38">
        <f t="shared" si="200"/>
        <v>2.6110900000000004E-4</v>
      </c>
      <c r="F4279" s="37" t="str">
        <f>VLOOKUP(L4279,Mapping!D:H,5,0)</f>
        <v>AUM</v>
      </c>
      <c r="G4279" t="s">
        <v>562</v>
      </c>
      <c r="H4279" t="s">
        <v>408</v>
      </c>
      <c r="I4279" t="s">
        <v>2402</v>
      </c>
      <c r="J4279">
        <v>212000</v>
      </c>
      <c r="K4279" t="s">
        <v>595</v>
      </c>
      <c r="L4279">
        <v>212252</v>
      </c>
      <c r="M4279">
        <v>0</v>
      </c>
      <c r="N4279" t="s">
        <v>611</v>
      </c>
      <c r="O4279" t="s">
        <v>565</v>
      </c>
      <c r="P4279">
        <v>0</v>
      </c>
      <c r="Q4279">
        <v>1602.73</v>
      </c>
      <c r="R4279">
        <v>0</v>
      </c>
      <c r="S4279">
        <v>1008.36</v>
      </c>
      <c r="T4279">
        <v>0</v>
      </c>
      <c r="U4279">
        <v>2611.09</v>
      </c>
      <c r="V4279">
        <v>0</v>
      </c>
      <c r="W4279">
        <v>1602.73</v>
      </c>
      <c r="X4279">
        <v>0</v>
      </c>
      <c r="Y4279">
        <v>1008.36</v>
      </c>
      <c r="Z4279">
        <v>0</v>
      </c>
      <c r="AA4279">
        <v>2611.09</v>
      </c>
    </row>
    <row r="4280" spans="1:27" ht="15" customHeight="1" x14ac:dyDescent="0.25">
      <c r="A4280" s="37" t="str">
        <f t="shared" si="198"/>
        <v>LETAXPIgnore</v>
      </c>
      <c r="B4280" s="37" t="str">
        <f>VLOOKUP(L4280,Mapping!D:F,3,0)</f>
        <v>Ignore</v>
      </c>
      <c r="C4280" s="37" t="str">
        <f>VLOOKUP(L4280,Mapping!D:G,4,0)</f>
        <v>Ignore</v>
      </c>
      <c r="D4280" s="38">
        <f t="shared" si="199"/>
        <v>-1.0825980239999999</v>
      </c>
      <c r="E4280" s="38">
        <f t="shared" si="200"/>
        <v>3.409682E-2</v>
      </c>
      <c r="F4280" s="37" t="str">
        <f>VLOOKUP(L4280,Mapping!D:H,5,0)</f>
        <v>AUM</v>
      </c>
      <c r="G4280" t="s">
        <v>562</v>
      </c>
      <c r="H4280" t="s">
        <v>408</v>
      </c>
      <c r="I4280" t="s">
        <v>2402</v>
      </c>
      <c r="J4280">
        <v>212000</v>
      </c>
      <c r="K4280" t="s">
        <v>595</v>
      </c>
      <c r="L4280">
        <v>212255</v>
      </c>
      <c r="M4280">
        <v>0</v>
      </c>
      <c r="N4280" t="s">
        <v>612</v>
      </c>
      <c r="O4280" t="s">
        <v>565</v>
      </c>
      <c r="P4280">
        <v>0</v>
      </c>
      <c r="Q4280">
        <v>11166948.439999999</v>
      </c>
      <c r="R4280">
        <v>-10825980.24</v>
      </c>
      <c r="S4280">
        <v>0</v>
      </c>
      <c r="T4280">
        <v>0</v>
      </c>
      <c r="U4280">
        <v>340968.2</v>
      </c>
      <c r="V4280">
        <v>0</v>
      </c>
      <c r="W4280">
        <v>11166948.439999999</v>
      </c>
      <c r="X4280">
        <v>-10825980.24</v>
      </c>
      <c r="Y4280">
        <v>0</v>
      </c>
      <c r="Z4280">
        <v>0</v>
      </c>
      <c r="AA4280">
        <v>340968.2</v>
      </c>
    </row>
    <row r="4281" spans="1:27" ht="15" customHeight="1" x14ac:dyDescent="0.25">
      <c r="A4281" s="37" t="str">
        <f t="shared" si="198"/>
        <v>LETAXPIgnore</v>
      </c>
      <c r="B4281" s="37" t="str">
        <f>VLOOKUP(L4281,Mapping!D:F,3,0)</f>
        <v>Ignore</v>
      </c>
      <c r="C4281" s="37" t="str">
        <f>VLOOKUP(L4281,Mapping!D:G,4,0)</f>
        <v>Ignore</v>
      </c>
      <c r="D4281" s="38">
        <f t="shared" si="199"/>
        <v>-4.1216090000000004E-2</v>
      </c>
      <c r="E4281" s="38">
        <f t="shared" si="200"/>
        <v>1.3874161000000001E-2</v>
      </c>
      <c r="F4281" s="37" t="str">
        <f>VLOOKUP(L4281,Mapping!D:H,5,0)</f>
        <v>AUM</v>
      </c>
      <c r="G4281" t="s">
        <v>562</v>
      </c>
      <c r="H4281" t="s">
        <v>408</v>
      </c>
      <c r="I4281" t="s">
        <v>2402</v>
      </c>
      <c r="J4281">
        <v>212000</v>
      </c>
      <c r="K4281" t="s">
        <v>595</v>
      </c>
      <c r="L4281">
        <v>212271</v>
      </c>
      <c r="M4281">
        <v>0</v>
      </c>
      <c r="N4281" t="s">
        <v>614</v>
      </c>
      <c r="O4281" t="s">
        <v>565</v>
      </c>
      <c r="P4281">
        <v>0</v>
      </c>
      <c r="Q4281">
        <v>550902.51</v>
      </c>
      <c r="R4281">
        <v>-412160.9</v>
      </c>
      <c r="S4281">
        <v>0</v>
      </c>
      <c r="T4281">
        <v>0</v>
      </c>
      <c r="U4281">
        <v>138741.61000000002</v>
      </c>
      <c r="V4281">
        <v>0</v>
      </c>
      <c r="W4281">
        <v>550902.51</v>
      </c>
      <c r="X4281">
        <v>-412160.9</v>
      </c>
      <c r="Y4281">
        <v>0</v>
      </c>
      <c r="Z4281">
        <v>0</v>
      </c>
      <c r="AA4281">
        <v>138741.61000000002</v>
      </c>
    </row>
    <row r="4282" spans="1:27" ht="15" customHeight="1" x14ac:dyDescent="0.25">
      <c r="A4282" s="37" t="str">
        <f t="shared" si="198"/>
        <v>LETAXPIgnore</v>
      </c>
      <c r="B4282" s="37" t="str">
        <f>VLOOKUP(L4282,Mapping!D:F,3,0)</f>
        <v>Ignore</v>
      </c>
      <c r="C4282" s="37" t="str">
        <f>VLOOKUP(L4282,Mapping!D:G,4,0)</f>
        <v>Ignore</v>
      </c>
      <c r="D4282" s="38">
        <f t="shared" si="199"/>
        <v>-4.1216090000000004E-2</v>
      </c>
      <c r="E4282" s="38">
        <f t="shared" si="200"/>
        <v>1.3874161000000001E-2</v>
      </c>
      <c r="F4282" s="37" t="str">
        <f>VLOOKUP(L4282,Mapping!D:H,5,0)</f>
        <v>AUM</v>
      </c>
      <c r="G4282" t="s">
        <v>562</v>
      </c>
      <c r="H4282" t="s">
        <v>408</v>
      </c>
      <c r="I4282" t="s">
        <v>2402</v>
      </c>
      <c r="J4282">
        <v>212000</v>
      </c>
      <c r="K4282" t="s">
        <v>595</v>
      </c>
      <c r="L4282">
        <v>212272</v>
      </c>
      <c r="M4282">
        <v>0</v>
      </c>
      <c r="N4282" t="s">
        <v>615</v>
      </c>
      <c r="O4282" t="s">
        <v>565</v>
      </c>
      <c r="P4282">
        <v>0</v>
      </c>
      <c r="Q4282">
        <v>550902.51</v>
      </c>
      <c r="R4282">
        <v>-412160.9</v>
      </c>
      <c r="S4282">
        <v>0</v>
      </c>
      <c r="T4282">
        <v>0</v>
      </c>
      <c r="U4282">
        <v>138741.61000000002</v>
      </c>
      <c r="V4282">
        <v>0</v>
      </c>
      <c r="W4282">
        <v>550902.51</v>
      </c>
      <c r="X4282">
        <v>-412160.9</v>
      </c>
      <c r="Y4282">
        <v>0</v>
      </c>
      <c r="Z4282">
        <v>0</v>
      </c>
      <c r="AA4282">
        <v>138741.61000000002</v>
      </c>
    </row>
    <row r="4283" spans="1:27" ht="15" customHeight="1" x14ac:dyDescent="0.25">
      <c r="A4283" s="37" t="str">
        <f t="shared" si="198"/>
        <v>LETAXPIgnore</v>
      </c>
      <c r="B4283" s="37" t="str">
        <f>VLOOKUP(L4283,Mapping!D:F,3,0)</f>
        <v>Ignore</v>
      </c>
      <c r="C4283" s="37" t="str">
        <f>VLOOKUP(L4283,Mapping!D:G,4,0)</f>
        <v>Ignore</v>
      </c>
      <c r="D4283" s="38">
        <f t="shared" si="199"/>
        <v>2.1543773000000002E-2</v>
      </c>
      <c r="E4283" s="38">
        <f t="shared" si="200"/>
        <v>2.5503005999999998E-2</v>
      </c>
      <c r="F4283" s="37" t="str">
        <f>VLOOKUP(L4283,Mapping!D:H,5,0)</f>
        <v>AUM</v>
      </c>
      <c r="G4283" t="s">
        <v>562</v>
      </c>
      <c r="H4283" t="s">
        <v>408</v>
      </c>
      <c r="I4283" t="s">
        <v>2402</v>
      </c>
      <c r="J4283">
        <v>212000</v>
      </c>
      <c r="K4283" t="s">
        <v>595</v>
      </c>
      <c r="L4283">
        <v>212427</v>
      </c>
      <c r="M4283">
        <v>0</v>
      </c>
      <c r="N4283" t="s">
        <v>682</v>
      </c>
      <c r="O4283" t="s">
        <v>565</v>
      </c>
      <c r="P4283">
        <v>0</v>
      </c>
      <c r="Q4283">
        <v>39592.33</v>
      </c>
      <c r="R4283">
        <v>0</v>
      </c>
      <c r="S4283">
        <v>215437.73</v>
      </c>
      <c r="T4283">
        <v>0</v>
      </c>
      <c r="U4283">
        <v>255030.06</v>
      </c>
      <c r="V4283">
        <v>0</v>
      </c>
      <c r="W4283">
        <v>39592.33</v>
      </c>
      <c r="X4283">
        <v>0</v>
      </c>
      <c r="Y4283">
        <v>215437.73</v>
      </c>
      <c r="Z4283">
        <v>0</v>
      </c>
      <c r="AA4283">
        <v>255030.06</v>
      </c>
    </row>
    <row r="4284" spans="1:27" ht="15" customHeight="1" x14ac:dyDescent="0.25">
      <c r="A4284" s="37" t="str">
        <f t="shared" si="198"/>
        <v>LETAXPIgnore</v>
      </c>
      <c r="B4284" s="37" t="str">
        <f>VLOOKUP(L4284,Mapping!D:F,3,0)</f>
        <v>Ignore</v>
      </c>
      <c r="C4284" s="37" t="str">
        <f>VLOOKUP(L4284,Mapping!D:G,4,0)</f>
        <v>Ignore</v>
      </c>
      <c r="D4284" s="38">
        <f t="shared" si="199"/>
        <v>1.8420407089999999</v>
      </c>
      <c r="E4284" s="38">
        <f t="shared" si="200"/>
        <v>0</v>
      </c>
      <c r="F4284" s="37" t="str">
        <f>VLOOKUP(L4284,Mapping!D:H,5,0)</f>
        <v>AUM</v>
      </c>
      <c r="G4284" t="s">
        <v>562</v>
      </c>
      <c r="H4284" t="s">
        <v>408</v>
      </c>
      <c r="I4284" t="s">
        <v>2402</v>
      </c>
      <c r="J4284">
        <v>212000</v>
      </c>
      <c r="K4284" t="s">
        <v>595</v>
      </c>
      <c r="L4284">
        <v>213106</v>
      </c>
      <c r="M4284">
        <v>0</v>
      </c>
      <c r="N4284" t="s">
        <v>2248</v>
      </c>
      <c r="O4284" t="s">
        <v>565</v>
      </c>
      <c r="P4284">
        <v>-18420407.09</v>
      </c>
      <c r="Q4284">
        <v>0</v>
      </c>
      <c r="R4284">
        <v>0</v>
      </c>
      <c r="S4284">
        <v>18420407.09</v>
      </c>
      <c r="T4284">
        <v>0</v>
      </c>
      <c r="U4284">
        <v>0</v>
      </c>
      <c r="V4284">
        <v>-18420407.09</v>
      </c>
      <c r="W4284">
        <v>0</v>
      </c>
      <c r="X4284">
        <v>0</v>
      </c>
      <c r="Y4284">
        <v>18420407.09</v>
      </c>
      <c r="Z4284">
        <v>0</v>
      </c>
      <c r="AA4284">
        <v>0</v>
      </c>
    </row>
    <row r="4285" spans="1:27" ht="15" customHeight="1" x14ac:dyDescent="0.25">
      <c r="A4285" s="37" t="str">
        <f t="shared" si="198"/>
        <v>LETAXPIgnore</v>
      </c>
      <c r="B4285" s="37" t="str">
        <f>VLOOKUP(L4285,Mapping!D:F,3,0)</f>
        <v>Ignore</v>
      </c>
      <c r="C4285" s="37" t="str">
        <f>VLOOKUP(L4285,Mapping!D:G,4,0)</f>
        <v>Ignore</v>
      </c>
      <c r="D4285" s="38">
        <f t="shared" si="199"/>
        <v>-1.857457827</v>
      </c>
      <c r="E4285" s="38">
        <f t="shared" si="200"/>
        <v>1.0000000000000001E-9</v>
      </c>
      <c r="F4285" s="37" t="str">
        <f>VLOOKUP(L4285,Mapping!D:H,5,0)</f>
        <v>AUM</v>
      </c>
      <c r="G4285" t="s">
        <v>562</v>
      </c>
      <c r="H4285" t="s">
        <v>408</v>
      </c>
      <c r="I4285" t="s">
        <v>2402</v>
      </c>
      <c r="J4285">
        <v>212000</v>
      </c>
      <c r="K4285" t="s">
        <v>595</v>
      </c>
      <c r="L4285">
        <v>213160</v>
      </c>
      <c r="M4285">
        <v>0</v>
      </c>
      <c r="N4285" t="s">
        <v>2249</v>
      </c>
      <c r="O4285" t="s">
        <v>565</v>
      </c>
      <c r="P4285">
        <v>0</v>
      </c>
      <c r="Q4285">
        <v>18574578.280000001</v>
      </c>
      <c r="R4285">
        <v>-18574578.27</v>
      </c>
      <c r="S4285">
        <v>0</v>
      </c>
      <c r="T4285">
        <v>0</v>
      </c>
      <c r="U4285">
        <v>0.01</v>
      </c>
      <c r="V4285">
        <v>0</v>
      </c>
      <c r="W4285">
        <v>18574578.280000001</v>
      </c>
      <c r="X4285">
        <v>-18574578.27</v>
      </c>
      <c r="Y4285">
        <v>0</v>
      </c>
      <c r="Z4285">
        <v>0</v>
      </c>
      <c r="AA4285">
        <v>0.01</v>
      </c>
    </row>
    <row r="4286" spans="1:27" ht="15" customHeight="1" x14ac:dyDescent="0.25">
      <c r="A4286" s="37" t="str">
        <f t="shared" si="198"/>
        <v>LETAXPIgnore</v>
      </c>
      <c r="B4286" s="37" t="str">
        <f>VLOOKUP(L4286,Mapping!D:F,3,0)</f>
        <v>Ignore</v>
      </c>
      <c r="C4286" s="37" t="str">
        <f>VLOOKUP(L4286,Mapping!D:G,4,0)</f>
        <v>Ignore</v>
      </c>
      <c r="D4286" s="38">
        <f t="shared" si="199"/>
        <v>-9.3815599999999999E-4</v>
      </c>
      <c r="E4286" s="38">
        <f t="shared" si="200"/>
        <v>8.9644500000000005E-3</v>
      </c>
      <c r="F4286" s="37" t="str">
        <f>VLOOKUP(L4286,Mapping!D:H,5,0)</f>
        <v>AUM</v>
      </c>
      <c r="G4286" t="s">
        <v>562</v>
      </c>
      <c r="H4286" t="s">
        <v>408</v>
      </c>
      <c r="I4286" t="s">
        <v>2402</v>
      </c>
      <c r="J4286">
        <v>212000</v>
      </c>
      <c r="K4286" t="s">
        <v>595</v>
      </c>
      <c r="L4286">
        <v>213166</v>
      </c>
      <c r="M4286">
        <v>0</v>
      </c>
      <c r="N4286" t="s">
        <v>616</v>
      </c>
      <c r="O4286" t="s">
        <v>565</v>
      </c>
      <c r="P4286">
        <v>0</v>
      </c>
      <c r="Q4286">
        <v>99026.06</v>
      </c>
      <c r="R4286">
        <v>-9381.56</v>
      </c>
      <c r="S4286">
        <v>0</v>
      </c>
      <c r="T4286">
        <v>0</v>
      </c>
      <c r="U4286">
        <v>89644.5</v>
      </c>
      <c r="V4286">
        <v>0</v>
      </c>
      <c r="W4286">
        <v>99026.06</v>
      </c>
      <c r="X4286">
        <v>-9381.56</v>
      </c>
      <c r="Y4286">
        <v>0</v>
      </c>
      <c r="Z4286">
        <v>0</v>
      </c>
      <c r="AA4286">
        <v>89644.5</v>
      </c>
    </row>
    <row r="4287" spans="1:27" ht="15" customHeight="1" x14ac:dyDescent="0.25">
      <c r="A4287" s="37" t="str">
        <f t="shared" si="198"/>
        <v>LETAXPIgnore</v>
      </c>
      <c r="B4287" s="37" t="str">
        <f>VLOOKUP(L4287,Mapping!D:F,3,0)</f>
        <v>Ignore</v>
      </c>
      <c r="C4287" s="37" t="str">
        <f>VLOOKUP(L4287,Mapping!D:G,4,0)</f>
        <v>Ignore</v>
      </c>
      <c r="D4287" s="38">
        <f t="shared" si="199"/>
        <v>2.1099867000000001E-2</v>
      </c>
      <c r="E4287" s="38">
        <f t="shared" si="200"/>
        <v>2.1626235000000001E-2</v>
      </c>
      <c r="F4287" s="37" t="str">
        <f>VLOOKUP(L4287,Mapping!D:H,5,0)</f>
        <v>AUM</v>
      </c>
      <c r="G4287" t="s">
        <v>562</v>
      </c>
      <c r="H4287" t="s">
        <v>408</v>
      </c>
      <c r="I4287" t="s">
        <v>2402</v>
      </c>
      <c r="J4287">
        <v>212000</v>
      </c>
      <c r="K4287" t="s">
        <v>595</v>
      </c>
      <c r="L4287">
        <v>214100</v>
      </c>
      <c r="M4287">
        <v>0</v>
      </c>
      <c r="N4287" t="s">
        <v>858</v>
      </c>
      <c r="O4287" t="s">
        <v>565</v>
      </c>
      <c r="P4287">
        <v>0</v>
      </c>
      <c r="Q4287">
        <v>5263.68</v>
      </c>
      <c r="R4287">
        <v>0</v>
      </c>
      <c r="S4287">
        <v>210998.67</v>
      </c>
      <c r="T4287">
        <v>0</v>
      </c>
      <c r="U4287">
        <v>216262.35</v>
      </c>
      <c r="V4287">
        <v>0</v>
      </c>
      <c r="W4287">
        <v>5263.68</v>
      </c>
      <c r="X4287">
        <v>0</v>
      </c>
      <c r="Y4287">
        <v>210998.67</v>
      </c>
      <c r="Z4287">
        <v>0</v>
      </c>
      <c r="AA4287">
        <v>216262.35</v>
      </c>
    </row>
    <row r="4288" spans="1:27" ht="15" customHeight="1" x14ac:dyDescent="0.25">
      <c r="A4288" s="37" t="str">
        <f t="shared" si="198"/>
        <v>LETAXPIgnore</v>
      </c>
      <c r="B4288" s="37" t="str">
        <f>VLOOKUP(L4288,Mapping!D:F,3,0)</f>
        <v>Ignore</v>
      </c>
      <c r="C4288" s="37" t="str">
        <f>VLOOKUP(L4288,Mapping!D:G,4,0)</f>
        <v>Ignore</v>
      </c>
      <c r="D4288" s="38">
        <f t="shared" si="199"/>
        <v>0</v>
      </c>
      <c r="E4288" s="38">
        <f t="shared" si="200"/>
        <v>-1.7E-8</v>
      </c>
      <c r="F4288" s="37" t="str">
        <f>VLOOKUP(L4288,Mapping!D:H,5,0)</f>
        <v>AUM</v>
      </c>
      <c r="G4288" t="s">
        <v>562</v>
      </c>
      <c r="H4288" t="s">
        <v>408</v>
      </c>
      <c r="I4288" t="s">
        <v>2402</v>
      </c>
      <c r="J4288">
        <v>212000</v>
      </c>
      <c r="K4288" t="s">
        <v>595</v>
      </c>
      <c r="L4288">
        <v>214102</v>
      </c>
      <c r="M4288">
        <v>0</v>
      </c>
      <c r="N4288" t="s">
        <v>2262</v>
      </c>
      <c r="O4288" t="s">
        <v>565</v>
      </c>
      <c r="P4288">
        <v>-0.17</v>
      </c>
      <c r="Q4288">
        <v>0</v>
      </c>
      <c r="R4288">
        <v>0</v>
      </c>
      <c r="S4288">
        <v>0</v>
      </c>
      <c r="T4288">
        <v>-0.17</v>
      </c>
      <c r="U4288">
        <v>0</v>
      </c>
      <c r="V4288">
        <v>-0.17</v>
      </c>
      <c r="W4288">
        <v>0</v>
      </c>
      <c r="X4288">
        <v>0</v>
      </c>
      <c r="Y4288">
        <v>0</v>
      </c>
      <c r="Z4288">
        <v>-0.17</v>
      </c>
      <c r="AA4288">
        <v>0</v>
      </c>
    </row>
    <row r="4289" spans="1:27" ht="15" customHeight="1" x14ac:dyDescent="0.25">
      <c r="A4289" s="37" t="str">
        <f t="shared" si="198"/>
        <v>LETAXPIgnore</v>
      </c>
      <c r="B4289" s="37" t="str">
        <f>VLOOKUP(L4289,Mapping!D:F,3,0)</f>
        <v>Ignore</v>
      </c>
      <c r="C4289" s="37" t="str">
        <f>VLOOKUP(L4289,Mapping!D:G,4,0)</f>
        <v>Ignore</v>
      </c>
      <c r="D4289" s="38">
        <f t="shared" si="199"/>
        <v>0</v>
      </c>
      <c r="E4289" s="38">
        <f t="shared" si="200"/>
        <v>1.7E-8</v>
      </c>
      <c r="F4289" s="37" t="str">
        <f>VLOOKUP(L4289,Mapping!D:H,5,0)</f>
        <v>AUM</v>
      </c>
      <c r="G4289" t="s">
        <v>562</v>
      </c>
      <c r="H4289" t="s">
        <v>408</v>
      </c>
      <c r="I4289" t="s">
        <v>2402</v>
      </c>
      <c r="J4289">
        <v>212000</v>
      </c>
      <c r="K4289" t="s">
        <v>595</v>
      </c>
      <c r="L4289">
        <v>214105</v>
      </c>
      <c r="M4289">
        <v>0</v>
      </c>
      <c r="N4289" t="s">
        <v>2263</v>
      </c>
      <c r="O4289" t="s">
        <v>565</v>
      </c>
      <c r="P4289">
        <v>0</v>
      </c>
      <c r="Q4289">
        <v>0.17</v>
      </c>
      <c r="R4289">
        <v>0</v>
      </c>
      <c r="S4289">
        <v>0</v>
      </c>
      <c r="T4289">
        <v>0</v>
      </c>
      <c r="U4289">
        <v>0.17</v>
      </c>
      <c r="V4289">
        <v>0</v>
      </c>
      <c r="W4289">
        <v>0.17</v>
      </c>
      <c r="X4289">
        <v>0</v>
      </c>
      <c r="Y4289">
        <v>0</v>
      </c>
      <c r="Z4289">
        <v>0</v>
      </c>
      <c r="AA4289">
        <v>0.17</v>
      </c>
    </row>
    <row r="4290" spans="1:27" ht="15" customHeight="1" x14ac:dyDescent="0.25">
      <c r="A4290" s="37" t="str">
        <f t="shared" si="198"/>
        <v>LETAXPIgnore</v>
      </c>
      <c r="B4290" s="37" t="str">
        <f>VLOOKUP(L4290,Mapping!D:F,3,0)</f>
        <v>Ignore</v>
      </c>
      <c r="C4290" s="37" t="str">
        <f>VLOOKUP(L4290,Mapping!D:G,4,0)</f>
        <v>Ignore</v>
      </c>
      <c r="D4290" s="38">
        <f t="shared" si="199"/>
        <v>1.4191311000000002E-2</v>
      </c>
      <c r="E4290" s="38">
        <f t="shared" si="200"/>
        <v>0</v>
      </c>
      <c r="F4290" s="37" t="str">
        <f>VLOOKUP(L4290,Mapping!D:H,5,0)</f>
        <v>AUM</v>
      </c>
      <c r="G4290" t="s">
        <v>562</v>
      </c>
      <c r="H4290" t="s">
        <v>408</v>
      </c>
      <c r="I4290" t="s">
        <v>2402</v>
      </c>
      <c r="J4290">
        <v>212000</v>
      </c>
      <c r="K4290" t="s">
        <v>595</v>
      </c>
      <c r="L4290">
        <v>220125</v>
      </c>
      <c r="M4290">
        <v>0</v>
      </c>
      <c r="N4290" t="s">
        <v>2258</v>
      </c>
      <c r="O4290" t="s">
        <v>565</v>
      </c>
      <c r="P4290">
        <v>-141913.11000000002</v>
      </c>
      <c r="Q4290">
        <v>0</v>
      </c>
      <c r="R4290">
        <v>0</v>
      </c>
      <c r="S4290">
        <v>141913.11000000002</v>
      </c>
      <c r="T4290">
        <v>0</v>
      </c>
      <c r="U4290">
        <v>0</v>
      </c>
      <c r="V4290">
        <v>-141913.11000000002</v>
      </c>
      <c r="W4290">
        <v>0</v>
      </c>
      <c r="X4290">
        <v>0</v>
      </c>
      <c r="Y4290">
        <v>141913.11000000002</v>
      </c>
      <c r="Z4290">
        <v>0</v>
      </c>
      <c r="AA4290">
        <v>0</v>
      </c>
    </row>
    <row r="4291" spans="1:27" ht="15" customHeight="1" x14ac:dyDescent="0.25">
      <c r="A4291" s="37" t="str">
        <f t="shared" si="198"/>
        <v>LETAXPIgnore</v>
      </c>
      <c r="B4291" s="37" t="str">
        <f>VLOOKUP(L4291,Mapping!D:F,3,0)</f>
        <v>Ignore</v>
      </c>
      <c r="C4291" s="37" t="str">
        <f>VLOOKUP(L4291,Mapping!D:G,4,0)</f>
        <v>Ignore</v>
      </c>
      <c r="D4291" s="38">
        <f t="shared" si="199"/>
        <v>1.225807E-3</v>
      </c>
      <c r="E4291" s="38">
        <f t="shared" si="200"/>
        <v>0</v>
      </c>
      <c r="F4291" s="37" t="str">
        <f>VLOOKUP(L4291,Mapping!D:H,5,0)</f>
        <v>AUM</v>
      </c>
      <c r="G4291" t="s">
        <v>562</v>
      </c>
      <c r="H4291" t="s">
        <v>408</v>
      </c>
      <c r="I4291" t="s">
        <v>2402</v>
      </c>
      <c r="J4291">
        <v>212000</v>
      </c>
      <c r="K4291" t="s">
        <v>595</v>
      </c>
      <c r="L4291">
        <v>220126</v>
      </c>
      <c r="M4291">
        <v>0</v>
      </c>
      <c r="N4291" t="s">
        <v>2259</v>
      </c>
      <c r="O4291" t="s">
        <v>565</v>
      </c>
      <c r="P4291">
        <v>-12258.07</v>
      </c>
      <c r="Q4291">
        <v>0</v>
      </c>
      <c r="R4291">
        <v>0</v>
      </c>
      <c r="S4291">
        <v>12258.07</v>
      </c>
      <c r="T4291">
        <v>0</v>
      </c>
      <c r="U4291">
        <v>0</v>
      </c>
      <c r="V4291">
        <v>-12258.07</v>
      </c>
      <c r="W4291">
        <v>0</v>
      </c>
      <c r="X4291">
        <v>0</v>
      </c>
      <c r="Y4291">
        <v>12258.07</v>
      </c>
      <c r="Z4291">
        <v>0</v>
      </c>
      <c r="AA4291">
        <v>0</v>
      </c>
    </row>
    <row r="4292" spans="1:27" ht="15" customHeight="1" x14ac:dyDescent="0.25">
      <c r="A4292" s="37" t="str">
        <f t="shared" ref="A4292:A4355" si="201">H4292&amp;B4292</f>
        <v>LETAXPIgnore</v>
      </c>
      <c r="B4292" s="37" t="str">
        <f>VLOOKUP(L4292,Mapping!D:F,3,0)</f>
        <v>Ignore</v>
      </c>
      <c r="C4292" s="37" t="str">
        <f>VLOOKUP(L4292,Mapping!D:G,4,0)</f>
        <v>Ignore</v>
      </c>
      <c r="D4292" s="38">
        <f t="shared" ref="D4292:D4355" si="202">(X4292+Y4292)/10000000</f>
        <v>-0.47337214900000002</v>
      </c>
      <c r="E4292" s="38">
        <f t="shared" ref="E4292:E4355" si="203">(Z4292+AA4292)/10000000</f>
        <v>0.13874339899999999</v>
      </c>
      <c r="F4292" s="37" t="str">
        <f>VLOOKUP(L4292,Mapping!D:H,5,0)</f>
        <v>AUM</v>
      </c>
      <c r="G4292" t="s">
        <v>562</v>
      </c>
      <c r="H4292" t="s">
        <v>408</v>
      </c>
      <c r="I4292" t="s">
        <v>2402</v>
      </c>
      <c r="J4292">
        <v>213000</v>
      </c>
      <c r="K4292" t="s">
        <v>617</v>
      </c>
      <c r="L4292">
        <v>213500</v>
      </c>
      <c r="M4292">
        <v>0</v>
      </c>
      <c r="N4292" t="s">
        <v>618</v>
      </c>
      <c r="O4292" t="s">
        <v>565</v>
      </c>
      <c r="P4292">
        <v>0</v>
      </c>
      <c r="Q4292">
        <v>6121155.4800000004</v>
      </c>
      <c r="R4292">
        <v>-4733721.49</v>
      </c>
      <c r="S4292">
        <v>0</v>
      </c>
      <c r="T4292">
        <v>0</v>
      </c>
      <c r="U4292">
        <v>1387433.99</v>
      </c>
      <c r="V4292">
        <v>0</v>
      </c>
      <c r="W4292">
        <v>6121155.4800000004</v>
      </c>
      <c r="X4292">
        <v>-4733721.49</v>
      </c>
      <c r="Y4292">
        <v>0</v>
      </c>
      <c r="Z4292">
        <v>0</v>
      </c>
      <c r="AA4292">
        <v>1387433.99</v>
      </c>
    </row>
    <row r="4293" spans="1:27" ht="15" customHeight="1" x14ac:dyDescent="0.25">
      <c r="A4293" s="37" t="str">
        <f t="shared" si="201"/>
        <v>LETAXPIgnore</v>
      </c>
      <c r="B4293" s="37" t="str">
        <f>VLOOKUP(L4293,Mapping!D:F,3,0)</f>
        <v>Ignore</v>
      </c>
      <c r="C4293" s="37" t="str">
        <f>VLOOKUP(L4293,Mapping!D:G,4,0)</f>
        <v>Ignore</v>
      </c>
      <c r="D4293" s="38">
        <f t="shared" si="202"/>
        <v>5.0769019999999998E-2</v>
      </c>
      <c r="E4293" s="38">
        <f t="shared" si="203"/>
        <v>0.103205931</v>
      </c>
      <c r="F4293" s="37" t="str">
        <f>VLOOKUP(L4293,Mapping!D:H,5,0)</f>
        <v>AUM</v>
      </c>
      <c r="G4293" t="s">
        <v>562</v>
      </c>
      <c r="H4293" t="s">
        <v>408</v>
      </c>
      <c r="I4293" t="s">
        <v>2402</v>
      </c>
      <c r="J4293">
        <v>220000</v>
      </c>
      <c r="K4293" t="s">
        <v>619</v>
      </c>
      <c r="L4293">
        <v>210125</v>
      </c>
      <c r="M4293">
        <v>0</v>
      </c>
      <c r="N4293" t="s">
        <v>1283</v>
      </c>
      <c r="O4293" t="s">
        <v>565</v>
      </c>
      <c r="P4293">
        <v>0</v>
      </c>
      <c r="Q4293">
        <v>524369.11</v>
      </c>
      <c r="R4293">
        <v>0</v>
      </c>
      <c r="S4293">
        <v>507690.2</v>
      </c>
      <c r="T4293">
        <v>0</v>
      </c>
      <c r="U4293">
        <v>1032059.31</v>
      </c>
      <c r="V4293">
        <v>0</v>
      </c>
      <c r="W4293">
        <v>524369.11</v>
      </c>
      <c r="X4293">
        <v>0</v>
      </c>
      <c r="Y4293">
        <v>507690.2</v>
      </c>
      <c r="Z4293">
        <v>0</v>
      </c>
      <c r="AA4293">
        <v>1032059.31</v>
      </c>
    </row>
    <row r="4294" spans="1:27" ht="15" customHeight="1" x14ac:dyDescent="0.25">
      <c r="A4294" s="37" t="str">
        <f t="shared" si="201"/>
        <v>LETAXP1.2</v>
      </c>
      <c r="B4294" s="37">
        <f>VLOOKUP(L4294,Mapping!D:F,3,0)</f>
        <v>1.2</v>
      </c>
      <c r="C4294" s="37" t="str">
        <f>VLOOKUP(L4294,Mapping!D:G,4,0)</f>
        <v>Ignore</v>
      </c>
      <c r="D4294" s="38">
        <f t="shared" si="202"/>
        <v>-2.2614766690000003</v>
      </c>
      <c r="E4294" s="38">
        <f t="shared" si="203"/>
        <v>91.784412832000001</v>
      </c>
      <c r="F4294" s="37">
        <f>VLOOKUP(L4294,Mapping!D:H,5,0)</f>
        <v>0</v>
      </c>
      <c r="G4294" t="s">
        <v>562</v>
      </c>
      <c r="H4294" t="s">
        <v>408</v>
      </c>
      <c r="I4294" t="s">
        <v>2402</v>
      </c>
      <c r="J4294">
        <v>301000</v>
      </c>
      <c r="K4294" t="s">
        <v>624</v>
      </c>
      <c r="L4294">
        <v>310000</v>
      </c>
      <c r="M4294">
        <v>0</v>
      </c>
      <c r="N4294" t="s">
        <v>625</v>
      </c>
      <c r="O4294" t="s">
        <v>565</v>
      </c>
      <c r="P4294">
        <v>0</v>
      </c>
      <c r="Q4294">
        <v>940458895.00999999</v>
      </c>
      <c r="R4294">
        <v>-22614766.690000001</v>
      </c>
      <c r="S4294">
        <v>0</v>
      </c>
      <c r="T4294">
        <v>0</v>
      </c>
      <c r="U4294">
        <v>917844128.32000005</v>
      </c>
      <c r="V4294">
        <v>0</v>
      </c>
      <c r="W4294">
        <v>940458895.00999999</v>
      </c>
      <c r="X4294">
        <v>-22614766.690000001</v>
      </c>
      <c r="Y4294">
        <v>0</v>
      </c>
      <c r="Z4294">
        <v>0</v>
      </c>
      <c r="AA4294">
        <v>917844128.32000005</v>
      </c>
    </row>
    <row r="4295" spans="1:27" ht="15" customHeight="1" x14ac:dyDescent="0.25">
      <c r="A4295" s="37" t="str">
        <f t="shared" si="201"/>
        <v>LETAXPIgnore</v>
      </c>
      <c r="B4295" s="37" t="str">
        <f>VLOOKUP(L4295,Mapping!D:F,3,0)</f>
        <v>Ignore</v>
      </c>
      <c r="C4295" s="37" t="str">
        <f>VLOOKUP(L4295,Mapping!D:G,4,0)</f>
        <v>Ignore</v>
      </c>
      <c r="D4295" s="38">
        <f t="shared" si="202"/>
        <v>-20.384618669999998</v>
      </c>
      <c r="E4295" s="38">
        <f t="shared" si="203"/>
        <v>97.745913141999992</v>
      </c>
      <c r="F4295" s="37">
        <f>VLOOKUP(L4295,Mapping!D:H,5,0)</f>
        <v>0</v>
      </c>
      <c r="G4295" t="s">
        <v>562</v>
      </c>
      <c r="H4295" t="s">
        <v>408</v>
      </c>
      <c r="I4295" t="s">
        <v>2402</v>
      </c>
      <c r="J4295">
        <v>303000</v>
      </c>
      <c r="K4295" t="s">
        <v>626</v>
      </c>
      <c r="L4295">
        <v>303201</v>
      </c>
      <c r="M4295">
        <v>0</v>
      </c>
      <c r="N4295" t="s">
        <v>627</v>
      </c>
      <c r="O4295" t="s">
        <v>565</v>
      </c>
      <c r="P4295">
        <v>0</v>
      </c>
      <c r="Q4295">
        <v>1181305318.1199999</v>
      </c>
      <c r="R4295">
        <v>-203846186.69999999</v>
      </c>
      <c r="S4295">
        <v>0</v>
      </c>
      <c r="T4295">
        <v>0</v>
      </c>
      <c r="U4295">
        <v>977459131.41999996</v>
      </c>
      <c r="V4295">
        <v>0</v>
      </c>
      <c r="W4295">
        <v>1181305318.1199999</v>
      </c>
      <c r="X4295">
        <v>-203846186.69999999</v>
      </c>
      <c r="Y4295">
        <v>0</v>
      </c>
      <c r="Z4295">
        <v>0</v>
      </c>
      <c r="AA4295">
        <v>977459131.41999996</v>
      </c>
    </row>
    <row r="4296" spans="1:27" ht="15" customHeight="1" x14ac:dyDescent="0.25">
      <c r="A4296" s="37" t="str">
        <f t="shared" si="201"/>
        <v>LETAXPIgnore</v>
      </c>
      <c r="B4296" s="37" t="str">
        <f>VLOOKUP(L4296,Mapping!D:F,3,0)</f>
        <v>Ignore</v>
      </c>
      <c r="C4296" s="37" t="str">
        <f>VLOOKUP(L4296,Mapping!D:G,4,0)</f>
        <v>Ignore</v>
      </c>
      <c r="D4296" s="38">
        <f t="shared" si="202"/>
        <v>-1.84281674</v>
      </c>
      <c r="E4296" s="38">
        <f t="shared" si="203"/>
        <v>8.0314024760000002</v>
      </c>
      <c r="F4296" s="37">
        <f>VLOOKUP(L4296,Mapping!D:H,5,0)</f>
        <v>0</v>
      </c>
      <c r="G4296" t="s">
        <v>562</v>
      </c>
      <c r="H4296" t="s">
        <v>408</v>
      </c>
      <c r="I4296" t="s">
        <v>2402</v>
      </c>
      <c r="J4296">
        <v>303000</v>
      </c>
      <c r="K4296" t="s">
        <v>626</v>
      </c>
      <c r="L4296">
        <v>303202</v>
      </c>
      <c r="M4296">
        <v>0</v>
      </c>
      <c r="N4296" t="s">
        <v>628</v>
      </c>
      <c r="O4296" t="s">
        <v>565</v>
      </c>
      <c r="P4296">
        <v>0</v>
      </c>
      <c r="Q4296">
        <v>98742192.159999996</v>
      </c>
      <c r="R4296">
        <v>-18428167.399999999</v>
      </c>
      <c r="S4296">
        <v>0</v>
      </c>
      <c r="T4296">
        <v>0</v>
      </c>
      <c r="U4296">
        <v>80314024.760000005</v>
      </c>
      <c r="V4296">
        <v>0</v>
      </c>
      <c r="W4296">
        <v>98742192.159999996</v>
      </c>
      <c r="X4296">
        <v>-18428167.399999999</v>
      </c>
      <c r="Y4296">
        <v>0</v>
      </c>
      <c r="Z4296">
        <v>0</v>
      </c>
      <c r="AA4296">
        <v>80314024.760000005</v>
      </c>
    </row>
    <row r="4297" spans="1:27" ht="15" customHeight="1" x14ac:dyDescent="0.25">
      <c r="A4297" s="37" t="str">
        <f t="shared" si="201"/>
        <v>LETAXPIgnore</v>
      </c>
      <c r="B4297" s="37" t="str">
        <f>VLOOKUP(L4297,Mapping!D:F,3,0)</f>
        <v>Ignore</v>
      </c>
      <c r="C4297" s="37" t="str">
        <f>VLOOKUP(L4297,Mapping!D:G,4,0)</f>
        <v>Ignore</v>
      </c>
      <c r="D4297" s="38">
        <f t="shared" si="202"/>
        <v>0.58668723</v>
      </c>
      <c r="E4297" s="38">
        <f t="shared" si="203"/>
        <v>20.454849418999999</v>
      </c>
      <c r="F4297" s="37">
        <f>VLOOKUP(L4297,Mapping!D:H,5,0)</f>
        <v>0</v>
      </c>
      <c r="G4297" t="s">
        <v>562</v>
      </c>
      <c r="H4297" t="s">
        <v>408</v>
      </c>
      <c r="I4297" t="s">
        <v>2402</v>
      </c>
      <c r="J4297">
        <v>303000</v>
      </c>
      <c r="K4297" t="s">
        <v>626</v>
      </c>
      <c r="L4297">
        <v>303245</v>
      </c>
      <c r="M4297">
        <v>0</v>
      </c>
      <c r="N4297" t="s">
        <v>629</v>
      </c>
      <c r="O4297" t="s">
        <v>565</v>
      </c>
      <c r="P4297">
        <v>0</v>
      </c>
      <c r="Q4297">
        <v>198681621.88999999</v>
      </c>
      <c r="R4297">
        <v>0</v>
      </c>
      <c r="S4297">
        <v>5866872.2999999998</v>
      </c>
      <c r="T4297">
        <v>0</v>
      </c>
      <c r="U4297">
        <v>204548494.19</v>
      </c>
      <c r="V4297">
        <v>0</v>
      </c>
      <c r="W4297">
        <v>198681621.88999999</v>
      </c>
      <c r="X4297">
        <v>0</v>
      </c>
      <c r="Y4297">
        <v>5866872.2999999998</v>
      </c>
      <c r="Z4297">
        <v>0</v>
      </c>
      <c r="AA4297">
        <v>204548494.19</v>
      </c>
    </row>
    <row r="4298" spans="1:27" ht="15" customHeight="1" x14ac:dyDescent="0.25">
      <c r="A4298" s="37" t="str">
        <f t="shared" si="201"/>
        <v>LETAXPIgnore</v>
      </c>
      <c r="B4298" s="37" t="str">
        <f>VLOOKUP(L4298,Mapping!D:F,3,0)</f>
        <v>Ignore</v>
      </c>
      <c r="C4298" s="37" t="str">
        <f>VLOOKUP(L4298,Mapping!D:G,4,0)</f>
        <v>Ignore</v>
      </c>
      <c r="D4298" s="38">
        <f t="shared" si="202"/>
        <v>-6.2363080000000003E-3</v>
      </c>
      <c r="E4298" s="38">
        <f t="shared" si="203"/>
        <v>1.283444915</v>
      </c>
      <c r="F4298" s="37">
        <f>VLOOKUP(L4298,Mapping!D:H,5,0)</f>
        <v>0</v>
      </c>
      <c r="G4298" t="s">
        <v>562</v>
      </c>
      <c r="H4298" t="s">
        <v>408</v>
      </c>
      <c r="I4298" t="s">
        <v>2402</v>
      </c>
      <c r="J4298">
        <v>303000</v>
      </c>
      <c r="K4298" t="s">
        <v>626</v>
      </c>
      <c r="L4298">
        <v>303246</v>
      </c>
      <c r="M4298">
        <v>0</v>
      </c>
      <c r="N4298" t="s">
        <v>630</v>
      </c>
      <c r="O4298" t="s">
        <v>565</v>
      </c>
      <c r="P4298">
        <v>0</v>
      </c>
      <c r="Q4298">
        <v>12896812.23</v>
      </c>
      <c r="R4298">
        <v>-62363.08</v>
      </c>
      <c r="S4298">
        <v>0</v>
      </c>
      <c r="T4298">
        <v>0</v>
      </c>
      <c r="U4298">
        <v>12834449.15</v>
      </c>
      <c r="V4298">
        <v>0</v>
      </c>
      <c r="W4298">
        <v>12896812.23</v>
      </c>
      <c r="X4298">
        <v>-62363.08</v>
      </c>
      <c r="Y4298">
        <v>0</v>
      </c>
      <c r="Z4298">
        <v>0</v>
      </c>
      <c r="AA4298">
        <v>12834449.15</v>
      </c>
    </row>
    <row r="4299" spans="1:27" ht="15" customHeight="1" x14ac:dyDescent="0.25">
      <c r="A4299" s="37" t="str">
        <f t="shared" si="201"/>
        <v>LETAXPIgnore</v>
      </c>
      <c r="B4299" s="37" t="str">
        <f>VLOOKUP(L4299,Mapping!D:F,3,0)</f>
        <v>Ignore</v>
      </c>
      <c r="C4299" s="37" t="str">
        <f>VLOOKUP(L4299,Mapping!D:G,4,0)</f>
        <v>Ignore</v>
      </c>
      <c r="D4299" s="38">
        <f t="shared" si="202"/>
        <v>0</v>
      </c>
      <c r="E4299" s="38">
        <f t="shared" si="203"/>
        <v>211.89233556600001</v>
      </c>
      <c r="F4299" s="37">
        <f>VLOOKUP(L4299,Mapping!D:H,5,0)</f>
        <v>0</v>
      </c>
      <c r="G4299" t="s">
        <v>562</v>
      </c>
      <c r="H4299" t="s">
        <v>408</v>
      </c>
      <c r="I4299" t="s">
        <v>2402</v>
      </c>
      <c r="J4299">
        <v>303000</v>
      </c>
      <c r="K4299" t="s">
        <v>626</v>
      </c>
      <c r="L4299">
        <v>390000</v>
      </c>
      <c r="M4299">
        <v>0</v>
      </c>
      <c r="N4299" t="s">
        <v>631</v>
      </c>
      <c r="O4299" t="s">
        <v>565</v>
      </c>
      <c r="P4299">
        <v>0</v>
      </c>
      <c r="Q4299">
        <v>2118923355.6600001</v>
      </c>
      <c r="R4299">
        <v>0</v>
      </c>
      <c r="S4299">
        <v>0</v>
      </c>
      <c r="T4299">
        <v>0</v>
      </c>
      <c r="U4299">
        <v>2118923355.6600001</v>
      </c>
      <c r="V4299">
        <v>0</v>
      </c>
      <c r="W4299">
        <v>2118923355.6600001</v>
      </c>
      <c r="X4299">
        <v>0</v>
      </c>
      <c r="Y4299">
        <v>0</v>
      </c>
      <c r="Z4299">
        <v>0</v>
      </c>
      <c r="AA4299">
        <v>2118923355.6600001</v>
      </c>
    </row>
    <row r="4300" spans="1:27" ht="15" customHeight="1" x14ac:dyDescent="0.25">
      <c r="A4300" s="37" t="str">
        <f t="shared" si="201"/>
        <v>LETAXPIgnore</v>
      </c>
      <c r="B4300" s="37" t="str">
        <f>VLOOKUP(L4300,Mapping!D:F,3,0)</f>
        <v>Ignore</v>
      </c>
      <c r="C4300" s="37" t="str">
        <f>VLOOKUP(L4300,Mapping!D:G,4,0)</f>
        <v>Ignore</v>
      </c>
      <c r="D4300" s="38">
        <f t="shared" si="202"/>
        <v>0</v>
      </c>
      <c r="E4300" s="38">
        <f t="shared" si="203"/>
        <v>282.84368097800001</v>
      </c>
      <c r="F4300" s="37">
        <f>VLOOKUP(L4300,Mapping!D:H,5,0)</f>
        <v>0</v>
      </c>
      <c r="G4300" t="s">
        <v>562</v>
      </c>
      <c r="H4300" t="s">
        <v>408</v>
      </c>
      <c r="I4300" t="s">
        <v>2402</v>
      </c>
      <c r="J4300">
        <v>303000</v>
      </c>
      <c r="K4300" t="s">
        <v>626</v>
      </c>
      <c r="L4300">
        <v>390001</v>
      </c>
      <c r="M4300">
        <v>0</v>
      </c>
      <c r="N4300" t="s">
        <v>632</v>
      </c>
      <c r="O4300" t="s">
        <v>565</v>
      </c>
      <c r="P4300">
        <v>0</v>
      </c>
      <c r="Q4300">
        <v>2828436809.7800002</v>
      </c>
      <c r="R4300">
        <v>0</v>
      </c>
      <c r="S4300">
        <v>0</v>
      </c>
      <c r="T4300">
        <v>0</v>
      </c>
      <c r="U4300">
        <v>2828436809.7800002</v>
      </c>
      <c r="V4300">
        <v>0</v>
      </c>
      <c r="W4300">
        <v>2828436809.7800002</v>
      </c>
      <c r="X4300">
        <v>0</v>
      </c>
      <c r="Y4300">
        <v>0</v>
      </c>
      <c r="Z4300">
        <v>0</v>
      </c>
      <c r="AA4300">
        <v>2828436809.7800002</v>
      </c>
    </row>
    <row r="4301" spans="1:27" ht="15" customHeight="1" x14ac:dyDescent="0.25">
      <c r="A4301" s="37" t="str">
        <f t="shared" si="201"/>
        <v>LETAXPIgnore</v>
      </c>
      <c r="B4301" s="37" t="str">
        <f>VLOOKUP(L4301,Mapping!D:F,3,0)</f>
        <v>Ignore</v>
      </c>
      <c r="C4301" s="37" t="str">
        <f>VLOOKUP(L4301,Mapping!D:G,4,0)</f>
        <v>Ignore</v>
      </c>
      <c r="D4301" s="38">
        <f t="shared" si="202"/>
        <v>0</v>
      </c>
      <c r="E4301" s="38">
        <f t="shared" si="203"/>
        <v>-8.1816229000000007</v>
      </c>
      <c r="F4301" s="37">
        <f>VLOOKUP(L4301,Mapping!D:H,5,0)</f>
        <v>0</v>
      </c>
      <c r="G4301" t="s">
        <v>562</v>
      </c>
      <c r="H4301" t="s">
        <v>408</v>
      </c>
      <c r="I4301" t="s">
        <v>2402</v>
      </c>
      <c r="J4301">
        <v>303000</v>
      </c>
      <c r="K4301" t="s">
        <v>626</v>
      </c>
      <c r="L4301">
        <v>390002</v>
      </c>
      <c r="M4301">
        <v>0</v>
      </c>
      <c r="N4301" t="s">
        <v>633</v>
      </c>
      <c r="O4301" t="s">
        <v>565</v>
      </c>
      <c r="P4301">
        <v>-81816229</v>
      </c>
      <c r="Q4301">
        <v>0</v>
      </c>
      <c r="R4301">
        <v>0</v>
      </c>
      <c r="S4301">
        <v>0</v>
      </c>
      <c r="T4301">
        <v>-81816229</v>
      </c>
      <c r="U4301">
        <v>0</v>
      </c>
      <c r="V4301">
        <v>-81816229</v>
      </c>
      <c r="W4301">
        <v>0</v>
      </c>
      <c r="X4301">
        <v>0</v>
      </c>
      <c r="Y4301">
        <v>0</v>
      </c>
      <c r="Z4301">
        <v>-81816229</v>
      </c>
      <c r="AA4301">
        <v>0</v>
      </c>
    </row>
    <row r="4302" spans="1:27" ht="15" customHeight="1" x14ac:dyDescent="0.25">
      <c r="A4302" s="37" t="str">
        <f t="shared" si="201"/>
        <v>LETAXPIgnore</v>
      </c>
      <c r="B4302" s="37" t="str">
        <f>VLOOKUP(L4302,Mapping!D:F,3,0)</f>
        <v>Ignore</v>
      </c>
      <c r="C4302" s="37" t="str">
        <f>VLOOKUP(L4302,Mapping!D:G,4,0)</f>
        <v>Ignore</v>
      </c>
      <c r="D4302" s="38">
        <f t="shared" si="202"/>
        <v>0</v>
      </c>
      <c r="E4302" s="38">
        <f t="shared" si="203"/>
        <v>-23.8058488</v>
      </c>
      <c r="F4302" s="37">
        <f>VLOOKUP(L4302,Mapping!D:H,5,0)</f>
        <v>0</v>
      </c>
      <c r="G4302" t="s">
        <v>562</v>
      </c>
      <c r="H4302" t="s">
        <v>408</v>
      </c>
      <c r="I4302" t="s">
        <v>2402</v>
      </c>
      <c r="J4302">
        <v>303000</v>
      </c>
      <c r="K4302" t="s">
        <v>626</v>
      </c>
      <c r="L4302">
        <v>390405</v>
      </c>
      <c r="M4302">
        <v>0</v>
      </c>
      <c r="N4302" t="s">
        <v>634</v>
      </c>
      <c r="O4302" t="s">
        <v>565</v>
      </c>
      <c r="P4302">
        <v>-238058488</v>
      </c>
      <c r="Q4302">
        <v>0</v>
      </c>
      <c r="R4302">
        <v>0</v>
      </c>
      <c r="S4302">
        <v>0</v>
      </c>
      <c r="T4302">
        <v>-238058488</v>
      </c>
      <c r="U4302">
        <v>0</v>
      </c>
      <c r="V4302">
        <v>-238058488</v>
      </c>
      <c r="W4302">
        <v>0</v>
      </c>
      <c r="X4302">
        <v>0</v>
      </c>
      <c r="Y4302">
        <v>0</v>
      </c>
      <c r="Z4302">
        <v>-238058488</v>
      </c>
      <c r="AA4302">
        <v>0</v>
      </c>
    </row>
    <row r="4303" spans="1:27" ht="15" customHeight="1" x14ac:dyDescent="0.25">
      <c r="A4303" s="37" t="str">
        <f t="shared" si="201"/>
        <v>LETAXPIgnore</v>
      </c>
      <c r="B4303" s="37" t="str">
        <f>VLOOKUP(L4303,Mapping!D:F,3,0)</f>
        <v>Ignore</v>
      </c>
      <c r="C4303" s="37" t="str">
        <f>VLOOKUP(L4303,Mapping!D:G,4,0)</f>
        <v>Ignore</v>
      </c>
      <c r="D4303" s="38">
        <f t="shared" si="202"/>
        <v>0</v>
      </c>
      <c r="E4303" s="38">
        <f t="shared" si="203"/>
        <v>0.110821981</v>
      </c>
      <c r="F4303" s="37">
        <f>VLOOKUP(L4303,Mapping!D:H,5,0)</f>
        <v>0</v>
      </c>
      <c r="G4303" t="s">
        <v>562</v>
      </c>
      <c r="H4303" t="s">
        <v>408</v>
      </c>
      <c r="I4303" t="s">
        <v>2402</v>
      </c>
      <c r="J4303">
        <v>303000</v>
      </c>
      <c r="K4303" t="s">
        <v>626</v>
      </c>
      <c r="L4303">
        <v>390406</v>
      </c>
      <c r="M4303">
        <v>0</v>
      </c>
      <c r="N4303" t="s">
        <v>935</v>
      </c>
      <c r="O4303" t="s">
        <v>565</v>
      </c>
      <c r="P4303">
        <v>0</v>
      </c>
      <c r="Q4303">
        <v>1108219.81</v>
      </c>
      <c r="R4303">
        <v>0</v>
      </c>
      <c r="S4303">
        <v>0</v>
      </c>
      <c r="T4303">
        <v>0</v>
      </c>
      <c r="U4303">
        <v>1108219.81</v>
      </c>
      <c r="V4303">
        <v>0</v>
      </c>
      <c r="W4303">
        <v>1108219.81</v>
      </c>
      <c r="X4303">
        <v>0</v>
      </c>
      <c r="Y4303">
        <v>0</v>
      </c>
      <c r="Z4303">
        <v>0</v>
      </c>
      <c r="AA4303">
        <v>1108219.81</v>
      </c>
    </row>
    <row r="4304" spans="1:27" ht="15" customHeight="1" x14ac:dyDescent="0.25">
      <c r="A4304" s="37" t="str">
        <f t="shared" si="201"/>
        <v>LETAXPIgnore</v>
      </c>
      <c r="B4304" s="37" t="str">
        <f>VLOOKUP(L4304,Mapping!D:F,3,0)</f>
        <v>Ignore</v>
      </c>
      <c r="C4304" s="37" t="str">
        <f>VLOOKUP(L4304,Mapping!D:G,4,0)</f>
        <v>Ignore</v>
      </c>
      <c r="D4304" s="38">
        <f t="shared" si="202"/>
        <v>0</v>
      </c>
      <c r="E4304" s="38">
        <f t="shared" si="203"/>
        <v>28.363500047000002</v>
      </c>
      <c r="F4304" s="37">
        <f>VLOOKUP(L4304,Mapping!D:H,5,0)</f>
        <v>0</v>
      </c>
      <c r="G4304" t="s">
        <v>562</v>
      </c>
      <c r="H4304" t="s">
        <v>408</v>
      </c>
      <c r="I4304" t="s">
        <v>2402</v>
      </c>
      <c r="J4304">
        <v>303000</v>
      </c>
      <c r="K4304" t="s">
        <v>626</v>
      </c>
      <c r="L4304">
        <v>390445</v>
      </c>
      <c r="M4304">
        <v>0</v>
      </c>
      <c r="N4304" t="s">
        <v>635</v>
      </c>
      <c r="O4304" t="s">
        <v>565</v>
      </c>
      <c r="P4304">
        <v>0</v>
      </c>
      <c r="Q4304">
        <v>283635000.47000003</v>
      </c>
      <c r="R4304">
        <v>0</v>
      </c>
      <c r="S4304">
        <v>0</v>
      </c>
      <c r="T4304">
        <v>0</v>
      </c>
      <c r="U4304">
        <v>283635000.47000003</v>
      </c>
      <c r="V4304">
        <v>0</v>
      </c>
      <c r="W4304">
        <v>283635000.47000003</v>
      </c>
      <c r="X4304">
        <v>0</v>
      </c>
      <c r="Y4304">
        <v>0</v>
      </c>
      <c r="Z4304">
        <v>0</v>
      </c>
      <c r="AA4304">
        <v>283635000.47000003</v>
      </c>
    </row>
    <row r="4305" spans="1:27" ht="15" customHeight="1" x14ac:dyDescent="0.25">
      <c r="A4305" s="37" t="str">
        <f t="shared" si="201"/>
        <v>LETAXPIgnore</v>
      </c>
      <c r="B4305" s="37" t="str">
        <f>VLOOKUP(L4305,Mapping!D:F,3,0)</f>
        <v>Ignore</v>
      </c>
      <c r="C4305" s="37" t="str">
        <f>VLOOKUP(L4305,Mapping!D:G,4,0)</f>
        <v>Ignore</v>
      </c>
      <c r="D4305" s="38">
        <f t="shared" si="202"/>
        <v>0</v>
      </c>
      <c r="E4305" s="38">
        <f t="shared" si="203"/>
        <v>8.0771899999999993E-4</v>
      </c>
      <c r="F4305" s="37">
        <f>VLOOKUP(L4305,Mapping!D:H,5,0)</f>
        <v>0</v>
      </c>
      <c r="G4305" t="s">
        <v>562</v>
      </c>
      <c r="H4305" t="s">
        <v>408</v>
      </c>
      <c r="I4305" t="s">
        <v>2402</v>
      </c>
      <c r="J4305">
        <v>303000</v>
      </c>
      <c r="K4305" t="s">
        <v>626</v>
      </c>
      <c r="L4305">
        <v>390446</v>
      </c>
      <c r="M4305">
        <v>0</v>
      </c>
      <c r="N4305" t="s">
        <v>636</v>
      </c>
      <c r="O4305" t="s">
        <v>565</v>
      </c>
      <c r="P4305">
        <v>0</v>
      </c>
      <c r="Q4305">
        <v>8077.19</v>
      </c>
      <c r="R4305">
        <v>0</v>
      </c>
      <c r="S4305">
        <v>0</v>
      </c>
      <c r="T4305">
        <v>0</v>
      </c>
      <c r="U4305">
        <v>8077.19</v>
      </c>
      <c r="V4305">
        <v>0</v>
      </c>
      <c r="W4305">
        <v>8077.19</v>
      </c>
      <c r="X4305">
        <v>0</v>
      </c>
      <c r="Y4305">
        <v>0</v>
      </c>
      <c r="Z4305">
        <v>0</v>
      </c>
      <c r="AA4305">
        <v>8077.19</v>
      </c>
    </row>
    <row r="4306" spans="1:27" ht="15" customHeight="1" x14ac:dyDescent="0.25">
      <c r="A4306" s="37" t="str">
        <f t="shared" si="201"/>
        <v>LETAXP5.3</v>
      </c>
      <c r="B4306" s="37">
        <f>VLOOKUP(L4306,Mapping!D:F,3,0)</f>
        <v>5.3</v>
      </c>
      <c r="C4306" s="37" t="str">
        <f>VLOOKUP(L4306,Mapping!D:G,4,0)</f>
        <v>Ignore</v>
      </c>
      <c r="D4306" s="38">
        <f t="shared" si="202"/>
        <v>44.654979286</v>
      </c>
      <c r="E4306" s="38">
        <f t="shared" si="203"/>
        <v>75.089452480999995</v>
      </c>
      <c r="F4306" s="37">
        <f>VLOOKUP(L4306,Mapping!D:H,5,0)</f>
        <v>0</v>
      </c>
      <c r="G4306" t="s">
        <v>562</v>
      </c>
      <c r="H4306" t="s">
        <v>408</v>
      </c>
      <c r="I4306" t="s">
        <v>2402</v>
      </c>
      <c r="J4306">
        <v>410000</v>
      </c>
      <c r="K4306" t="s">
        <v>637</v>
      </c>
      <c r="L4306">
        <v>411100</v>
      </c>
      <c r="M4306">
        <v>0</v>
      </c>
      <c r="N4306" t="s">
        <v>694</v>
      </c>
      <c r="O4306" t="s">
        <v>565</v>
      </c>
      <c r="P4306">
        <v>0</v>
      </c>
      <c r="Q4306">
        <v>304344731.94999999</v>
      </c>
      <c r="R4306">
        <v>0</v>
      </c>
      <c r="S4306">
        <v>446549792.86000001</v>
      </c>
      <c r="T4306">
        <v>0</v>
      </c>
      <c r="U4306">
        <v>750894524.80999994</v>
      </c>
      <c r="V4306">
        <v>0</v>
      </c>
      <c r="W4306">
        <v>304344731.94999999</v>
      </c>
      <c r="X4306">
        <v>0</v>
      </c>
      <c r="Y4306">
        <v>446549792.86000001</v>
      </c>
      <c r="Z4306">
        <v>0</v>
      </c>
      <c r="AA4306">
        <v>750894524.80999994</v>
      </c>
    </row>
    <row r="4307" spans="1:27" ht="15" customHeight="1" x14ac:dyDescent="0.25">
      <c r="A4307" s="37" t="str">
        <f t="shared" si="201"/>
        <v>LETAXPIgnore</v>
      </c>
      <c r="B4307" s="37" t="str">
        <f>VLOOKUP(L4307,Mapping!D:F,3,0)</f>
        <v>Ignore</v>
      </c>
      <c r="C4307" s="37" t="str">
        <f>VLOOKUP(L4307,Mapping!D:G,4,0)</f>
        <v>Ignore</v>
      </c>
      <c r="D4307" s="38">
        <f t="shared" si="202"/>
        <v>-133.635384276</v>
      </c>
      <c r="E4307" s="38">
        <f t="shared" si="203"/>
        <v>316.14362490100001</v>
      </c>
      <c r="F4307" s="37">
        <f>VLOOKUP(L4307,Mapping!D:H,5,0)</f>
        <v>0</v>
      </c>
      <c r="G4307" t="s">
        <v>562</v>
      </c>
      <c r="H4307" t="s">
        <v>408</v>
      </c>
      <c r="I4307" t="s">
        <v>2402</v>
      </c>
      <c r="J4307">
        <v>430000</v>
      </c>
      <c r="K4307" t="s">
        <v>643</v>
      </c>
      <c r="L4307">
        <v>431100</v>
      </c>
      <c r="M4307">
        <v>0</v>
      </c>
      <c r="N4307" t="s">
        <v>727</v>
      </c>
      <c r="O4307" t="s">
        <v>565</v>
      </c>
      <c r="P4307">
        <v>0</v>
      </c>
      <c r="Q4307">
        <v>4497790091.7700005</v>
      </c>
      <c r="R4307">
        <v>-1336353842.76</v>
      </c>
      <c r="S4307">
        <v>0</v>
      </c>
      <c r="T4307">
        <v>0</v>
      </c>
      <c r="U4307">
        <v>3161436249.0100002</v>
      </c>
      <c r="V4307">
        <v>0</v>
      </c>
      <c r="W4307">
        <v>4497790091.7700005</v>
      </c>
      <c r="X4307">
        <v>-1336353842.76</v>
      </c>
      <c r="Y4307">
        <v>0</v>
      </c>
      <c r="Z4307">
        <v>0</v>
      </c>
      <c r="AA4307">
        <v>3161436249.0100002</v>
      </c>
    </row>
    <row r="4308" spans="1:27" ht="15" customHeight="1" x14ac:dyDescent="0.25">
      <c r="A4308" s="37" t="str">
        <f t="shared" si="201"/>
        <v>LETAXP5.1</v>
      </c>
      <c r="B4308" s="37">
        <f>VLOOKUP(L4308,Mapping!D:F,3,0)</f>
        <v>5.0999999999999996</v>
      </c>
      <c r="C4308" s="37" t="str">
        <f>VLOOKUP(L4308,Mapping!D:G,4,0)</f>
        <v>Ignore</v>
      </c>
      <c r="D4308" s="38">
        <f t="shared" si="202"/>
        <v>2.6171358699999998</v>
      </c>
      <c r="E4308" s="38">
        <f t="shared" si="203"/>
        <v>9.0786114959999988</v>
      </c>
      <c r="F4308" s="37">
        <f>VLOOKUP(L4308,Mapping!D:H,5,0)</f>
        <v>0</v>
      </c>
      <c r="G4308" t="s">
        <v>562</v>
      </c>
      <c r="H4308" t="s">
        <v>408</v>
      </c>
      <c r="I4308" t="s">
        <v>2402</v>
      </c>
      <c r="J4308">
        <v>450000</v>
      </c>
      <c r="K4308" t="s">
        <v>647</v>
      </c>
      <c r="L4308">
        <v>451100</v>
      </c>
      <c r="M4308">
        <v>0</v>
      </c>
      <c r="N4308" t="s">
        <v>695</v>
      </c>
      <c r="O4308" t="s">
        <v>565</v>
      </c>
      <c r="P4308">
        <v>0</v>
      </c>
      <c r="Q4308">
        <v>64614756.259999998</v>
      </c>
      <c r="R4308">
        <v>0</v>
      </c>
      <c r="S4308">
        <v>26171358.699999999</v>
      </c>
      <c r="T4308">
        <v>0</v>
      </c>
      <c r="U4308">
        <v>90786114.959999993</v>
      </c>
      <c r="V4308">
        <v>0</v>
      </c>
      <c r="W4308">
        <v>64614756.259999998</v>
      </c>
      <c r="X4308">
        <v>0</v>
      </c>
      <c r="Y4308">
        <v>26171358.699999999</v>
      </c>
      <c r="Z4308">
        <v>0</v>
      </c>
      <c r="AA4308">
        <v>90786114.959999993</v>
      </c>
    </row>
    <row r="4309" spans="1:27" ht="15" customHeight="1" x14ac:dyDescent="0.25">
      <c r="A4309" s="37" t="str">
        <f t="shared" si="201"/>
        <v>LETAXP5.2</v>
      </c>
      <c r="B4309" s="37">
        <f>VLOOKUP(L4309,Mapping!D:F,3,0)</f>
        <v>5.2</v>
      </c>
      <c r="C4309" s="37" t="str">
        <f>VLOOKUP(L4309,Mapping!D:G,4,0)</f>
        <v>Ignore</v>
      </c>
      <c r="D4309" s="38">
        <f t="shared" si="202"/>
        <v>5.2585430000000001E-3</v>
      </c>
      <c r="E4309" s="38">
        <f t="shared" si="203"/>
        <v>1.3783959E-2</v>
      </c>
      <c r="F4309" s="37">
        <f>VLOOKUP(L4309,Mapping!D:H,5,0)</f>
        <v>0</v>
      </c>
      <c r="G4309" t="s">
        <v>562</v>
      </c>
      <c r="H4309" t="s">
        <v>408</v>
      </c>
      <c r="I4309" t="s">
        <v>2402</v>
      </c>
      <c r="J4309">
        <v>450000</v>
      </c>
      <c r="K4309" t="s">
        <v>647</v>
      </c>
      <c r="L4309">
        <v>452111</v>
      </c>
      <c r="M4309">
        <v>0</v>
      </c>
      <c r="N4309" t="s">
        <v>649</v>
      </c>
      <c r="O4309" t="s">
        <v>565</v>
      </c>
      <c r="P4309">
        <v>0</v>
      </c>
      <c r="Q4309">
        <v>85254.16</v>
      </c>
      <c r="R4309">
        <v>0</v>
      </c>
      <c r="S4309">
        <v>52585.43</v>
      </c>
      <c r="T4309">
        <v>0</v>
      </c>
      <c r="U4309">
        <v>137839.59</v>
      </c>
      <c r="V4309">
        <v>0</v>
      </c>
      <c r="W4309">
        <v>85254.16</v>
      </c>
      <c r="X4309">
        <v>0</v>
      </c>
      <c r="Y4309">
        <v>52585.43</v>
      </c>
      <c r="Z4309">
        <v>0</v>
      </c>
      <c r="AA4309">
        <v>137839.59</v>
      </c>
    </row>
    <row r="4310" spans="1:27" ht="15" customHeight="1" x14ac:dyDescent="0.25">
      <c r="A4310" s="37" t="str">
        <f t="shared" si="201"/>
        <v>LETAXP5.2</v>
      </c>
      <c r="B4310" s="37">
        <f>VLOOKUP(L4310,Mapping!D:F,3,0)</f>
        <v>5.2</v>
      </c>
      <c r="C4310" s="37" t="str">
        <f>VLOOKUP(L4310,Mapping!D:G,4,0)</f>
        <v>Ignore</v>
      </c>
      <c r="D4310" s="38">
        <f t="shared" si="202"/>
        <v>0.99075696499999999</v>
      </c>
      <c r="E4310" s="38">
        <f t="shared" si="203"/>
        <v>1.7223426120000001</v>
      </c>
      <c r="F4310" s="37">
        <f>VLOOKUP(L4310,Mapping!D:H,5,0)</f>
        <v>0</v>
      </c>
      <c r="G4310" t="s">
        <v>562</v>
      </c>
      <c r="H4310" t="s">
        <v>408</v>
      </c>
      <c r="I4310" t="s">
        <v>2402</v>
      </c>
      <c r="J4310">
        <v>450000</v>
      </c>
      <c r="K4310" t="s">
        <v>647</v>
      </c>
      <c r="L4310">
        <v>452247</v>
      </c>
      <c r="M4310">
        <v>0</v>
      </c>
      <c r="N4310" t="s">
        <v>655</v>
      </c>
      <c r="O4310" t="s">
        <v>565</v>
      </c>
      <c r="P4310">
        <v>0</v>
      </c>
      <c r="Q4310">
        <v>7315856.4699999997</v>
      </c>
      <c r="R4310">
        <v>0</v>
      </c>
      <c r="S4310">
        <v>9907569.6500000004</v>
      </c>
      <c r="T4310">
        <v>0</v>
      </c>
      <c r="U4310">
        <v>17223426.120000001</v>
      </c>
      <c r="V4310">
        <v>0</v>
      </c>
      <c r="W4310">
        <v>7315856.4699999997</v>
      </c>
      <c r="X4310">
        <v>0</v>
      </c>
      <c r="Y4310">
        <v>9907569.6500000004</v>
      </c>
      <c r="Z4310">
        <v>0</v>
      </c>
      <c r="AA4310">
        <v>17223426.120000001</v>
      </c>
    </row>
    <row r="4311" spans="1:27" ht="15" customHeight="1" x14ac:dyDescent="0.25">
      <c r="A4311" s="37" t="str">
        <f t="shared" si="201"/>
        <v>LETAXP5.5</v>
      </c>
      <c r="B4311" s="37">
        <f>VLOOKUP(L4311,Mapping!D:F,3,0)</f>
        <v>5.5</v>
      </c>
      <c r="C4311" s="37" t="str">
        <f>VLOOKUP(L4311,Mapping!D:G,4,0)</f>
        <v>Ignore</v>
      </c>
      <c r="D4311" s="38">
        <f t="shared" si="202"/>
        <v>7.1261630000000005E-3</v>
      </c>
      <c r="E4311" s="38">
        <f t="shared" si="203"/>
        <v>7.1261630000000005E-3</v>
      </c>
      <c r="F4311" s="37">
        <f>VLOOKUP(L4311,Mapping!D:H,5,0)</f>
        <v>0</v>
      </c>
      <c r="G4311" t="s">
        <v>562</v>
      </c>
      <c r="H4311" t="s">
        <v>408</v>
      </c>
      <c r="I4311" t="s">
        <v>2402</v>
      </c>
      <c r="J4311">
        <v>460000</v>
      </c>
      <c r="K4311" t="s">
        <v>656</v>
      </c>
      <c r="L4311">
        <v>452233</v>
      </c>
      <c r="M4311">
        <v>0</v>
      </c>
      <c r="N4311" t="s">
        <v>657</v>
      </c>
      <c r="O4311" t="s">
        <v>565</v>
      </c>
      <c r="P4311">
        <v>0</v>
      </c>
      <c r="Q4311">
        <v>0</v>
      </c>
      <c r="R4311">
        <v>0</v>
      </c>
      <c r="S4311">
        <v>71261.63</v>
      </c>
      <c r="T4311">
        <v>0</v>
      </c>
      <c r="U4311">
        <v>71261.63</v>
      </c>
      <c r="V4311">
        <v>0</v>
      </c>
      <c r="W4311">
        <v>0</v>
      </c>
      <c r="X4311">
        <v>0</v>
      </c>
      <c r="Y4311">
        <v>71261.63</v>
      </c>
      <c r="Z4311">
        <v>0</v>
      </c>
      <c r="AA4311">
        <v>71261.63</v>
      </c>
    </row>
    <row r="4312" spans="1:27" ht="15" customHeight="1" x14ac:dyDescent="0.25">
      <c r="A4312" s="37" t="str">
        <f t="shared" si="201"/>
        <v>LETAXP5.5</v>
      </c>
      <c r="B4312" s="37">
        <f>VLOOKUP(L4312,Mapping!D:F,3,0)</f>
        <v>5.5</v>
      </c>
      <c r="C4312" s="37" t="str">
        <f>VLOOKUP(L4312,Mapping!D:G,4,0)</f>
        <v>Ignore</v>
      </c>
      <c r="D4312" s="38">
        <f t="shared" si="202"/>
        <v>0</v>
      </c>
      <c r="E4312" s="38">
        <f t="shared" si="203"/>
        <v>-5.0188089999999999E-3</v>
      </c>
      <c r="F4312" s="37">
        <f>VLOOKUP(L4312,Mapping!D:H,5,0)</f>
        <v>0</v>
      </c>
      <c r="G4312" t="s">
        <v>562</v>
      </c>
      <c r="H4312" t="s">
        <v>408</v>
      </c>
      <c r="I4312" t="s">
        <v>2402</v>
      </c>
      <c r="J4312">
        <v>460000</v>
      </c>
      <c r="K4312" t="s">
        <v>656</v>
      </c>
      <c r="L4312">
        <v>460000</v>
      </c>
      <c r="M4312">
        <v>0</v>
      </c>
      <c r="N4312" t="s">
        <v>706</v>
      </c>
      <c r="O4312" t="s">
        <v>565</v>
      </c>
      <c r="P4312">
        <v>-50188.09</v>
      </c>
      <c r="Q4312">
        <v>0</v>
      </c>
      <c r="R4312">
        <v>0</v>
      </c>
      <c r="S4312">
        <v>0</v>
      </c>
      <c r="T4312">
        <v>-50188.09</v>
      </c>
      <c r="U4312">
        <v>0</v>
      </c>
      <c r="V4312">
        <v>-50188.09</v>
      </c>
      <c r="W4312">
        <v>0</v>
      </c>
      <c r="X4312">
        <v>0</v>
      </c>
      <c r="Y4312">
        <v>0</v>
      </c>
      <c r="Z4312">
        <v>-50188.09</v>
      </c>
      <c r="AA4312">
        <v>0</v>
      </c>
    </row>
    <row r="4313" spans="1:27" ht="15" customHeight="1" x14ac:dyDescent="0.25">
      <c r="A4313" s="37" t="str">
        <f t="shared" si="201"/>
        <v>LETAXP5.5</v>
      </c>
      <c r="B4313" s="37">
        <f>VLOOKUP(L4313,Mapping!D:F,3,0)</f>
        <v>5.5</v>
      </c>
      <c r="C4313" s="37" t="str">
        <f>VLOOKUP(L4313,Mapping!D:G,4,0)</f>
        <v>Ignore</v>
      </c>
      <c r="D4313" s="38">
        <f t="shared" si="202"/>
        <v>-3.6106379999999998E-3</v>
      </c>
      <c r="E4313" s="38">
        <f t="shared" si="203"/>
        <v>-3.0880009999999999E-3</v>
      </c>
      <c r="F4313" s="37">
        <f>VLOOKUP(L4313,Mapping!D:H,5,0)</f>
        <v>0</v>
      </c>
      <c r="G4313" t="s">
        <v>562</v>
      </c>
      <c r="H4313" t="s">
        <v>408</v>
      </c>
      <c r="I4313" t="s">
        <v>2402</v>
      </c>
      <c r="J4313">
        <v>460000</v>
      </c>
      <c r="K4313" t="s">
        <v>656</v>
      </c>
      <c r="L4313">
        <v>460100</v>
      </c>
      <c r="M4313">
        <v>0</v>
      </c>
      <c r="N4313" t="s">
        <v>729</v>
      </c>
      <c r="O4313" t="s">
        <v>565</v>
      </c>
      <c r="P4313">
        <v>0</v>
      </c>
      <c r="Q4313">
        <v>5226.37</v>
      </c>
      <c r="R4313">
        <v>-36106.379999999997</v>
      </c>
      <c r="S4313">
        <v>0</v>
      </c>
      <c r="T4313">
        <v>-30880.01</v>
      </c>
      <c r="U4313">
        <v>0</v>
      </c>
      <c r="V4313">
        <v>0</v>
      </c>
      <c r="W4313">
        <v>5226.37</v>
      </c>
      <c r="X4313">
        <v>-36106.379999999997</v>
      </c>
      <c r="Y4313">
        <v>0</v>
      </c>
      <c r="Z4313">
        <v>-30880.01</v>
      </c>
      <c r="AA4313">
        <v>0</v>
      </c>
    </row>
    <row r="4314" spans="1:27" ht="15" customHeight="1" x14ac:dyDescent="0.25">
      <c r="A4314" s="37" t="str">
        <f t="shared" si="201"/>
        <v>LETAXP5.5</v>
      </c>
      <c r="B4314" s="37">
        <f>VLOOKUP(L4314,Mapping!D:F,3,0)</f>
        <v>5.5</v>
      </c>
      <c r="C4314" s="37" t="str">
        <f>VLOOKUP(L4314,Mapping!D:G,4,0)</f>
        <v>Ignore</v>
      </c>
      <c r="D4314" s="38">
        <f t="shared" si="202"/>
        <v>4.5654290000000002E-3</v>
      </c>
      <c r="E4314" s="38">
        <f t="shared" si="203"/>
        <v>4.0658489999999999E-3</v>
      </c>
      <c r="F4314" s="37">
        <f>VLOOKUP(L4314,Mapping!D:H,5,0)</f>
        <v>0</v>
      </c>
      <c r="G4314" t="s">
        <v>562</v>
      </c>
      <c r="H4314" t="s">
        <v>408</v>
      </c>
      <c r="I4314" t="s">
        <v>2402</v>
      </c>
      <c r="J4314">
        <v>460000</v>
      </c>
      <c r="K4314" t="s">
        <v>656</v>
      </c>
      <c r="L4314">
        <v>460101</v>
      </c>
      <c r="M4314">
        <v>0</v>
      </c>
      <c r="N4314" t="s">
        <v>732</v>
      </c>
      <c r="O4314" t="s">
        <v>565</v>
      </c>
      <c r="P4314">
        <v>-4995.8</v>
      </c>
      <c r="Q4314">
        <v>0</v>
      </c>
      <c r="R4314">
        <v>0</v>
      </c>
      <c r="S4314">
        <v>45654.29</v>
      </c>
      <c r="T4314">
        <v>0</v>
      </c>
      <c r="U4314">
        <v>40658.49</v>
      </c>
      <c r="V4314">
        <v>-4995.8</v>
      </c>
      <c r="W4314">
        <v>0</v>
      </c>
      <c r="X4314">
        <v>0</v>
      </c>
      <c r="Y4314">
        <v>45654.29</v>
      </c>
      <c r="Z4314">
        <v>0</v>
      </c>
      <c r="AA4314">
        <v>40658.49</v>
      </c>
    </row>
    <row r="4315" spans="1:27" ht="15" customHeight="1" x14ac:dyDescent="0.25">
      <c r="A4315" s="37" t="str">
        <f t="shared" si="201"/>
        <v>LETAXP5.5</v>
      </c>
      <c r="B4315" s="37">
        <f>VLOOKUP(L4315,Mapping!D:F,3,0)</f>
        <v>5.5</v>
      </c>
      <c r="C4315" s="37" t="str">
        <f>VLOOKUP(L4315,Mapping!D:G,4,0)</f>
        <v>Ignore</v>
      </c>
      <c r="D4315" s="38">
        <f t="shared" si="202"/>
        <v>-6.8464300000000008E-4</v>
      </c>
      <c r="E4315" s="38">
        <f t="shared" si="203"/>
        <v>-1.1410379999999998E-3</v>
      </c>
      <c r="F4315" s="37">
        <f>VLOOKUP(L4315,Mapping!D:H,5,0)</f>
        <v>0</v>
      </c>
      <c r="G4315" t="s">
        <v>562</v>
      </c>
      <c r="H4315" t="s">
        <v>408</v>
      </c>
      <c r="I4315" t="s">
        <v>2402</v>
      </c>
      <c r="J4315">
        <v>460000</v>
      </c>
      <c r="K4315" t="s">
        <v>656</v>
      </c>
      <c r="L4315">
        <v>460102</v>
      </c>
      <c r="M4315">
        <v>0</v>
      </c>
      <c r="N4315" t="s">
        <v>733</v>
      </c>
      <c r="O4315" t="s">
        <v>565</v>
      </c>
      <c r="P4315">
        <v>-4563.95</v>
      </c>
      <c r="Q4315">
        <v>0</v>
      </c>
      <c r="R4315">
        <v>-6846.43</v>
      </c>
      <c r="S4315">
        <v>0</v>
      </c>
      <c r="T4315">
        <v>-11410.38</v>
      </c>
      <c r="U4315">
        <v>0</v>
      </c>
      <c r="V4315">
        <v>-4563.95</v>
      </c>
      <c r="W4315">
        <v>0</v>
      </c>
      <c r="X4315">
        <v>-6846.43</v>
      </c>
      <c r="Y4315">
        <v>0</v>
      </c>
      <c r="Z4315">
        <v>-11410.38</v>
      </c>
      <c r="AA4315">
        <v>0</v>
      </c>
    </row>
    <row r="4316" spans="1:27" ht="15" customHeight="1" x14ac:dyDescent="0.25">
      <c r="A4316" s="37" t="str">
        <f t="shared" si="201"/>
        <v>LETAXP5.5</v>
      </c>
      <c r="B4316" s="37">
        <f>VLOOKUP(L4316,Mapping!D:F,3,0)</f>
        <v>5.5</v>
      </c>
      <c r="C4316" s="37" t="str">
        <f>VLOOKUP(L4316,Mapping!D:G,4,0)</f>
        <v>Ignore</v>
      </c>
      <c r="D4316" s="38">
        <f t="shared" si="202"/>
        <v>-2.54465E-4</v>
      </c>
      <c r="E4316" s="38">
        <f t="shared" si="203"/>
        <v>1.7597200000000002E-4</v>
      </c>
      <c r="F4316" s="37">
        <f>VLOOKUP(L4316,Mapping!D:H,5,0)</f>
        <v>0</v>
      </c>
      <c r="G4316" t="s">
        <v>562</v>
      </c>
      <c r="H4316" t="s">
        <v>408</v>
      </c>
      <c r="I4316" t="s">
        <v>2402</v>
      </c>
      <c r="J4316">
        <v>460000</v>
      </c>
      <c r="K4316" t="s">
        <v>656</v>
      </c>
      <c r="L4316">
        <v>460143</v>
      </c>
      <c r="M4316">
        <v>0</v>
      </c>
      <c r="N4316" t="s">
        <v>730</v>
      </c>
      <c r="O4316" t="s">
        <v>565</v>
      </c>
      <c r="P4316">
        <v>0</v>
      </c>
      <c r="Q4316">
        <v>4304.37</v>
      </c>
      <c r="R4316">
        <v>-2544.65</v>
      </c>
      <c r="S4316">
        <v>0</v>
      </c>
      <c r="T4316">
        <v>0</v>
      </c>
      <c r="U4316">
        <v>1759.72</v>
      </c>
      <c r="V4316">
        <v>0</v>
      </c>
      <c r="W4316">
        <v>4304.37</v>
      </c>
      <c r="X4316">
        <v>-2544.65</v>
      </c>
      <c r="Y4316">
        <v>0</v>
      </c>
      <c r="Z4316">
        <v>0</v>
      </c>
      <c r="AA4316">
        <v>1759.72</v>
      </c>
    </row>
    <row r="4317" spans="1:27" ht="15" customHeight="1" x14ac:dyDescent="0.25">
      <c r="A4317" s="37" t="str">
        <f t="shared" si="201"/>
        <v>LETAXP5.5</v>
      </c>
      <c r="B4317" s="37">
        <f>VLOOKUP(L4317,Mapping!D:F,3,0)</f>
        <v>5.5</v>
      </c>
      <c r="C4317" s="37" t="str">
        <f>VLOOKUP(L4317,Mapping!D:G,4,0)</f>
        <v>Ignore</v>
      </c>
      <c r="D4317" s="38">
        <f t="shared" si="202"/>
        <v>-1.5683000000000002E-5</v>
      </c>
      <c r="E4317" s="38">
        <f t="shared" si="203"/>
        <v>-1.2781999999999999E-5</v>
      </c>
      <c r="F4317" s="37">
        <f>VLOOKUP(L4317,Mapping!D:H,5,0)</f>
        <v>0</v>
      </c>
      <c r="G4317" t="s">
        <v>562</v>
      </c>
      <c r="H4317" t="s">
        <v>408</v>
      </c>
      <c r="I4317" t="s">
        <v>2402</v>
      </c>
      <c r="J4317">
        <v>460000</v>
      </c>
      <c r="K4317" t="s">
        <v>656</v>
      </c>
      <c r="L4317">
        <v>460144</v>
      </c>
      <c r="M4317">
        <v>0</v>
      </c>
      <c r="N4317" t="s">
        <v>734</v>
      </c>
      <c r="O4317" t="s">
        <v>565</v>
      </c>
      <c r="P4317">
        <v>0</v>
      </c>
      <c r="Q4317">
        <v>29.01</v>
      </c>
      <c r="R4317">
        <v>-156.83000000000001</v>
      </c>
      <c r="S4317">
        <v>0</v>
      </c>
      <c r="T4317">
        <v>-127.82</v>
      </c>
      <c r="U4317">
        <v>0</v>
      </c>
      <c r="V4317">
        <v>0</v>
      </c>
      <c r="W4317">
        <v>29.01</v>
      </c>
      <c r="X4317">
        <v>-156.83000000000001</v>
      </c>
      <c r="Y4317">
        <v>0</v>
      </c>
      <c r="Z4317">
        <v>-127.82</v>
      </c>
      <c r="AA4317">
        <v>0</v>
      </c>
    </row>
    <row r="4318" spans="1:27" ht="15" customHeight="1" x14ac:dyDescent="0.25">
      <c r="A4318" s="37" t="str">
        <f t="shared" si="201"/>
        <v>LETAXP5.3</v>
      </c>
      <c r="B4318" s="37">
        <f>VLOOKUP(L4318,Mapping!D:F,3,0)</f>
        <v>5.3</v>
      </c>
      <c r="C4318" s="37" t="str">
        <f>VLOOKUP(L4318,Mapping!D:G,4,0)</f>
        <v>Ignore</v>
      </c>
      <c r="D4318" s="38">
        <f t="shared" si="202"/>
        <v>-0.19952696</v>
      </c>
      <c r="E4318" s="38">
        <f t="shared" si="203"/>
        <v>-0.51731465799999998</v>
      </c>
      <c r="F4318" s="37">
        <f>VLOOKUP(L4318,Mapping!D:H,5,0)</f>
        <v>0</v>
      </c>
      <c r="G4318" t="s">
        <v>562</v>
      </c>
      <c r="H4318" t="s">
        <v>408</v>
      </c>
      <c r="I4318" t="s">
        <v>2402</v>
      </c>
      <c r="J4318">
        <v>510000</v>
      </c>
      <c r="K4318" t="s">
        <v>659</v>
      </c>
      <c r="L4318">
        <v>511100</v>
      </c>
      <c r="M4318">
        <v>0</v>
      </c>
      <c r="N4318" t="s">
        <v>696</v>
      </c>
      <c r="O4318" t="s">
        <v>565</v>
      </c>
      <c r="P4318">
        <v>-3177876.98</v>
      </c>
      <c r="Q4318">
        <v>0</v>
      </c>
      <c r="R4318">
        <v>-1995269.6</v>
      </c>
      <c r="S4318">
        <v>0</v>
      </c>
      <c r="T4318">
        <v>-5173146.58</v>
      </c>
      <c r="U4318">
        <v>0</v>
      </c>
      <c r="V4318">
        <v>-3177876.98</v>
      </c>
      <c r="W4318">
        <v>0</v>
      </c>
      <c r="X4318">
        <v>-1995269.6</v>
      </c>
      <c r="Y4318">
        <v>0</v>
      </c>
      <c r="Z4318">
        <v>-5173146.58</v>
      </c>
      <c r="AA4318">
        <v>0</v>
      </c>
    </row>
    <row r="4319" spans="1:27" ht="15" customHeight="1" x14ac:dyDescent="0.25">
      <c r="A4319" s="37" t="str">
        <f t="shared" si="201"/>
        <v>LETAXPIgnore</v>
      </c>
      <c r="B4319" s="37" t="str">
        <f>VLOOKUP(L4319,Mapping!D:F,3,0)</f>
        <v>Ignore</v>
      </c>
      <c r="C4319" s="37" t="str">
        <f>VLOOKUP(L4319,Mapping!D:G,4,0)</f>
        <v>Mirror</v>
      </c>
      <c r="D4319" s="38">
        <f t="shared" si="202"/>
        <v>0</v>
      </c>
      <c r="E4319" s="38">
        <f t="shared" si="203"/>
        <v>-1.1593068E-2</v>
      </c>
      <c r="F4319" s="37">
        <f>VLOOKUP(L4319,Mapping!D:H,5,0)</f>
        <v>0</v>
      </c>
      <c r="G4319" t="s">
        <v>562</v>
      </c>
      <c r="H4319" t="s">
        <v>408</v>
      </c>
      <c r="I4319" t="s">
        <v>2402</v>
      </c>
      <c r="J4319">
        <v>550000</v>
      </c>
      <c r="K4319" t="s">
        <v>666</v>
      </c>
      <c r="L4319">
        <v>553007</v>
      </c>
      <c r="M4319">
        <v>0</v>
      </c>
      <c r="N4319" t="s">
        <v>667</v>
      </c>
      <c r="O4319" t="s">
        <v>565</v>
      </c>
      <c r="P4319">
        <v>-115930.68</v>
      </c>
      <c r="Q4319">
        <v>0</v>
      </c>
      <c r="R4319">
        <v>0</v>
      </c>
      <c r="S4319">
        <v>0</v>
      </c>
      <c r="T4319">
        <v>-115930.68</v>
      </c>
      <c r="U4319">
        <v>0</v>
      </c>
      <c r="V4319">
        <v>-115930.68</v>
      </c>
      <c r="W4319">
        <v>0</v>
      </c>
      <c r="X4319">
        <v>0</v>
      </c>
      <c r="Y4319">
        <v>0</v>
      </c>
      <c r="Z4319">
        <v>-115930.68</v>
      </c>
      <c r="AA4319">
        <v>0</v>
      </c>
    </row>
    <row r="4320" spans="1:27" ht="15" customHeight="1" x14ac:dyDescent="0.25">
      <c r="A4320" s="37" t="str">
        <f t="shared" si="201"/>
        <v>LETAXPIgnore</v>
      </c>
      <c r="B4320" s="37" t="str">
        <f>VLOOKUP(L4320,Mapping!D:F,3,0)</f>
        <v>Ignore</v>
      </c>
      <c r="C4320" s="37" t="str">
        <f>VLOOKUP(L4320,Mapping!D:G,4,0)</f>
        <v>Mirror</v>
      </c>
      <c r="D4320" s="38">
        <f t="shared" si="202"/>
        <v>-2.148896E-3</v>
      </c>
      <c r="E4320" s="38">
        <f t="shared" si="203"/>
        <v>-3.6617160000000002E-3</v>
      </c>
      <c r="F4320" s="37">
        <f>VLOOKUP(L4320,Mapping!D:H,5,0)</f>
        <v>0</v>
      </c>
      <c r="G4320" t="s">
        <v>562</v>
      </c>
      <c r="H4320" t="s">
        <v>408</v>
      </c>
      <c r="I4320" t="s">
        <v>2402</v>
      </c>
      <c r="J4320">
        <v>550000</v>
      </c>
      <c r="K4320" t="s">
        <v>666</v>
      </c>
      <c r="L4320">
        <v>553020</v>
      </c>
      <c r="M4320">
        <v>0</v>
      </c>
      <c r="N4320" t="s">
        <v>1284</v>
      </c>
      <c r="O4320" t="s">
        <v>565</v>
      </c>
      <c r="P4320">
        <v>-15128.2</v>
      </c>
      <c r="Q4320">
        <v>0</v>
      </c>
      <c r="R4320">
        <v>-21488.959999999999</v>
      </c>
      <c r="S4320">
        <v>0</v>
      </c>
      <c r="T4320">
        <v>-36617.160000000003</v>
      </c>
      <c r="U4320">
        <v>0</v>
      </c>
      <c r="V4320">
        <v>-15128.2</v>
      </c>
      <c r="W4320">
        <v>0</v>
      </c>
      <c r="X4320">
        <v>-21488.959999999999</v>
      </c>
      <c r="Y4320">
        <v>0</v>
      </c>
      <c r="Z4320">
        <v>-36617.160000000003</v>
      </c>
      <c r="AA4320">
        <v>0</v>
      </c>
    </row>
    <row r="4321" spans="1:27" ht="15" customHeight="1" x14ac:dyDescent="0.25">
      <c r="A4321" s="37" t="str">
        <f t="shared" si="201"/>
        <v>LETAXPIgnore</v>
      </c>
      <c r="B4321" s="37" t="str">
        <f>VLOOKUP(L4321,Mapping!D:F,3,0)</f>
        <v>Ignore</v>
      </c>
      <c r="C4321" s="37" t="str">
        <f>VLOOKUP(L4321,Mapping!D:G,4,0)</f>
        <v>Mirror</v>
      </c>
      <c r="D4321" s="38">
        <f t="shared" si="202"/>
        <v>-1.0470541E-2</v>
      </c>
      <c r="E4321" s="38">
        <f t="shared" si="203"/>
        <v>-1.0470541E-2</v>
      </c>
      <c r="F4321" s="37">
        <f>VLOOKUP(L4321,Mapping!D:H,5,0)</f>
        <v>0</v>
      </c>
      <c r="G4321" t="s">
        <v>562</v>
      </c>
      <c r="H4321" t="s">
        <v>408</v>
      </c>
      <c r="I4321" t="s">
        <v>2402</v>
      </c>
      <c r="J4321">
        <v>550000</v>
      </c>
      <c r="K4321" t="s">
        <v>666</v>
      </c>
      <c r="L4321">
        <v>553105</v>
      </c>
      <c r="M4321">
        <v>0</v>
      </c>
      <c r="N4321" t="s">
        <v>668</v>
      </c>
      <c r="O4321" t="s">
        <v>565</v>
      </c>
      <c r="P4321">
        <v>0</v>
      </c>
      <c r="Q4321">
        <v>0</v>
      </c>
      <c r="R4321">
        <v>-104705.41</v>
      </c>
      <c r="S4321">
        <v>0</v>
      </c>
      <c r="T4321">
        <v>-104705.41</v>
      </c>
      <c r="U4321">
        <v>0</v>
      </c>
      <c r="V4321">
        <v>0</v>
      </c>
      <c r="W4321">
        <v>0</v>
      </c>
      <c r="X4321">
        <v>-104705.41</v>
      </c>
      <c r="Y4321">
        <v>0</v>
      </c>
      <c r="Z4321">
        <v>-104705.41</v>
      </c>
      <c r="AA4321">
        <v>0</v>
      </c>
    </row>
    <row r="4322" spans="1:27" ht="15" customHeight="1" x14ac:dyDescent="0.25">
      <c r="A4322" s="37" t="str">
        <f t="shared" si="201"/>
        <v>LETAXPIgnore</v>
      </c>
      <c r="B4322" s="37" t="str">
        <f>VLOOKUP(L4322,Mapping!D:F,3,0)</f>
        <v>Ignore</v>
      </c>
      <c r="C4322" s="37" t="str">
        <f>VLOOKUP(L4322,Mapping!D:G,4,0)</f>
        <v>Mirror</v>
      </c>
      <c r="D4322" s="38">
        <f t="shared" si="202"/>
        <v>-0.10441632099999999</v>
      </c>
      <c r="E4322" s="38">
        <f t="shared" si="203"/>
        <v>-0.13769666899999999</v>
      </c>
      <c r="F4322" s="37">
        <f>VLOOKUP(L4322,Mapping!D:H,5,0)</f>
        <v>0</v>
      </c>
      <c r="G4322" t="s">
        <v>562</v>
      </c>
      <c r="H4322" t="s">
        <v>408</v>
      </c>
      <c r="I4322" t="s">
        <v>2402</v>
      </c>
      <c r="J4322">
        <v>550000</v>
      </c>
      <c r="K4322" t="s">
        <v>666</v>
      </c>
      <c r="L4322">
        <v>553107</v>
      </c>
      <c r="M4322">
        <v>0</v>
      </c>
      <c r="N4322" t="s">
        <v>669</v>
      </c>
      <c r="O4322" t="s">
        <v>565</v>
      </c>
      <c r="P4322">
        <v>-332803.48</v>
      </c>
      <c r="Q4322">
        <v>0</v>
      </c>
      <c r="R4322">
        <v>-1044163.21</v>
      </c>
      <c r="S4322">
        <v>0</v>
      </c>
      <c r="T4322">
        <v>-1376966.69</v>
      </c>
      <c r="U4322">
        <v>0</v>
      </c>
      <c r="V4322">
        <v>-332803.48</v>
      </c>
      <c r="W4322">
        <v>0</v>
      </c>
      <c r="X4322">
        <v>-1044163.21</v>
      </c>
      <c r="Y4322">
        <v>0</v>
      </c>
      <c r="Z4322">
        <v>-1376966.69</v>
      </c>
      <c r="AA4322">
        <v>0</v>
      </c>
    </row>
    <row r="4323" spans="1:27" ht="15" customHeight="1" x14ac:dyDescent="0.25">
      <c r="A4323" s="37" t="str">
        <f t="shared" si="201"/>
        <v>LETAXPIgnore</v>
      </c>
      <c r="B4323" s="37" t="str">
        <f>VLOOKUP(L4323,Mapping!D:F,3,0)</f>
        <v>Ignore</v>
      </c>
      <c r="C4323" s="37" t="str">
        <f>VLOOKUP(L4323,Mapping!D:G,4,0)</f>
        <v>Mirror</v>
      </c>
      <c r="D4323" s="38">
        <f t="shared" si="202"/>
        <v>1.2162719210000001</v>
      </c>
      <c r="E4323" s="38">
        <f t="shared" si="203"/>
        <v>1.615127041</v>
      </c>
      <c r="F4323" s="37">
        <f>VLOOKUP(L4323,Mapping!D:H,5,0)</f>
        <v>0</v>
      </c>
      <c r="G4323" t="s">
        <v>562</v>
      </c>
      <c r="H4323" t="s">
        <v>408</v>
      </c>
      <c r="I4323" t="s">
        <v>2402</v>
      </c>
      <c r="J4323">
        <v>550000</v>
      </c>
      <c r="K4323" t="s">
        <v>666</v>
      </c>
      <c r="L4323">
        <v>553111</v>
      </c>
      <c r="M4323">
        <v>0</v>
      </c>
      <c r="N4323" t="s">
        <v>670</v>
      </c>
      <c r="O4323" t="s">
        <v>565</v>
      </c>
      <c r="P4323">
        <v>0</v>
      </c>
      <c r="Q4323">
        <v>3988551.2</v>
      </c>
      <c r="R4323">
        <v>0</v>
      </c>
      <c r="S4323">
        <v>12162719.210000001</v>
      </c>
      <c r="T4323">
        <v>0</v>
      </c>
      <c r="U4323">
        <v>16151270.41</v>
      </c>
      <c r="V4323">
        <v>0</v>
      </c>
      <c r="W4323">
        <v>3988551.2</v>
      </c>
      <c r="X4323">
        <v>0</v>
      </c>
      <c r="Y4323">
        <v>12162719.210000001</v>
      </c>
      <c r="Z4323">
        <v>0</v>
      </c>
      <c r="AA4323">
        <v>16151270.41</v>
      </c>
    </row>
    <row r="4324" spans="1:27" ht="15" customHeight="1" x14ac:dyDescent="0.25">
      <c r="A4324" s="37" t="str">
        <f t="shared" si="201"/>
        <v>LETAXPIgnore</v>
      </c>
      <c r="B4324" s="37" t="str">
        <f>VLOOKUP(L4324,Mapping!D:F,3,0)</f>
        <v>Ignore</v>
      </c>
      <c r="C4324" s="37" t="str">
        <f>VLOOKUP(L4324,Mapping!D:G,4,0)</f>
        <v>Mirror</v>
      </c>
      <c r="D4324" s="38">
        <f t="shared" si="202"/>
        <v>-2.813959E-3</v>
      </c>
      <c r="E4324" s="38">
        <f t="shared" si="203"/>
        <v>-7.8836389999999996E-3</v>
      </c>
      <c r="F4324" s="37">
        <f>VLOOKUP(L4324,Mapping!D:H,5,0)</f>
        <v>0</v>
      </c>
      <c r="G4324" t="s">
        <v>562</v>
      </c>
      <c r="H4324" t="s">
        <v>408</v>
      </c>
      <c r="I4324" t="s">
        <v>2402</v>
      </c>
      <c r="J4324">
        <v>550000</v>
      </c>
      <c r="K4324" t="s">
        <v>666</v>
      </c>
      <c r="L4324">
        <v>553117</v>
      </c>
      <c r="M4324">
        <v>0</v>
      </c>
      <c r="N4324" t="s">
        <v>1285</v>
      </c>
      <c r="O4324" t="s">
        <v>565</v>
      </c>
      <c r="P4324">
        <v>-50696.800000000003</v>
      </c>
      <c r="Q4324">
        <v>0</v>
      </c>
      <c r="R4324">
        <v>-28139.59</v>
      </c>
      <c r="S4324">
        <v>0</v>
      </c>
      <c r="T4324">
        <v>-78836.39</v>
      </c>
      <c r="U4324">
        <v>0</v>
      </c>
      <c r="V4324">
        <v>-50696.800000000003</v>
      </c>
      <c r="W4324">
        <v>0</v>
      </c>
      <c r="X4324">
        <v>-28139.59</v>
      </c>
      <c r="Y4324">
        <v>0</v>
      </c>
      <c r="Z4324">
        <v>-78836.39</v>
      </c>
      <c r="AA4324">
        <v>0</v>
      </c>
    </row>
    <row r="4325" spans="1:27" ht="15" customHeight="1" x14ac:dyDescent="0.25">
      <c r="A4325" s="37" t="str">
        <f t="shared" si="201"/>
        <v>LETAXP6.1a</v>
      </c>
      <c r="B4325" s="37" t="str">
        <f>VLOOKUP(L4325,Mapping!D:F,3,0)</f>
        <v>6.1a</v>
      </c>
      <c r="C4325" s="37" t="str">
        <f>VLOOKUP(L4325,Mapping!D:G,4,0)</f>
        <v>Accrual</v>
      </c>
      <c r="D4325" s="38">
        <f t="shared" si="202"/>
        <v>-0.1125348</v>
      </c>
      <c r="E4325" s="38">
        <f t="shared" si="203"/>
        <v>-0.28788760000000002</v>
      </c>
      <c r="F4325" s="37">
        <f>VLOOKUP(L4325,Mapping!D:H,5,0)</f>
        <v>0</v>
      </c>
      <c r="G4325" t="s">
        <v>562</v>
      </c>
      <c r="H4325" t="s">
        <v>408</v>
      </c>
      <c r="I4325" t="s">
        <v>2402</v>
      </c>
      <c r="J4325">
        <v>550000</v>
      </c>
      <c r="K4325" t="s">
        <v>666</v>
      </c>
      <c r="L4325">
        <v>553128</v>
      </c>
      <c r="M4325">
        <v>0</v>
      </c>
      <c r="N4325" t="s">
        <v>831</v>
      </c>
      <c r="O4325" t="s">
        <v>565</v>
      </c>
      <c r="P4325">
        <v>-1753528</v>
      </c>
      <c r="Q4325">
        <v>0</v>
      </c>
      <c r="R4325">
        <v>-1125348</v>
      </c>
      <c r="S4325">
        <v>0</v>
      </c>
      <c r="T4325">
        <v>-2878876</v>
      </c>
      <c r="U4325">
        <v>0</v>
      </c>
      <c r="V4325">
        <v>-1753528</v>
      </c>
      <c r="W4325">
        <v>0</v>
      </c>
      <c r="X4325">
        <v>-1125348</v>
      </c>
      <c r="Y4325">
        <v>0</v>
      </c>
      <c r="Z4325">
        <v>-2878876</v>
      </c>
      <c r="AA4325">
        <v>0</v>
      </c>
    </row>
    <row r="4326" spans="1:27" ht="15" customHeight="1" x14ac:dyDescent="0.25">
      <c r="A4326" s="37" t="str">
        <f t="shared" si="201"/>
        <v>LETAXP6.1a</v>
      </c>
      <c r="B4326" s="37" t="str">
        <f>VLOOKUP(L4326,Mapping!D:F,3,0)</f>
        <v>6.1a</v>
      </c>
      <c r="C4326" s="37" t="str">
        <f>VLOOKUP(L4326,Mapping!D:G,4,0)</f>
        <v>Accrual</v>
      </c>
      <c r="D4326" s="38">
        <f t="shared" si="202"/>
        <v>-0.1297981</v>
      </c>
      <c r="E4326" s="38">
        <f t="shared" si="203"/>
        <v>-0.33368389999999998</v>
      </c>
      <c r="F4326" s="37">
        <f>VLOOKUP(L4326,Mapping!D:H,5,0)</f>
        <v>0</v>
      </c>
      <c r="G4326" t="s">
        <v>562</v>
      </c>
      <c r="H4326" t="s">
        <v>408</v>
      </c>
      <c r="I4326" t="s">
        <v>2402</v>
      </c>
      <c r="J4326">
        <v>550000</v>
      </c>
      <c r="K4326" t="s">
        <v>666</v>
      </c>
      <c r="L4326">
        <v>553130</v>
      </c>
      <c r="M4326">
        <v>0</v>
      </c>
      <c r="N4326" t="s">
        <v>2254</v>
      </c>
      <c r="O4326" t="s">
        <v>565</v>
      </c>
      <c r="P4326">
        <v>-2038858</v>
      </c>
      <c r="Q4326">
        <v>0</v>
      </c>
      <c r="R4326">
        <v>-1297981</v>
      </c>
      <c r="S4326">
        <v>0</v>
      </c>
      <c r="T4326">
        <v>-3336839</v>
      </c>
      <c r="U4326">
        <v>0</v>
      </c>
      <c r="V4326">
        <v>-2038858</v>
      </c>
      <c r="W4326">
        <v>0</v>
      </c>
      <c r="X4326">
        <v>-1297981</v>
      </c>
      <c r="Y4326">
        <v>0</v>
      </c>
      <c r="Z4326">
        <v>-3336839</v>
      </c>
      <c r="AA4326">
        <v>0</v>
      </c>
    </row>
    <row r="4327" spans="1:27" ht="15" customHeight="1" x14ac:dyDescent="0.25">
      <c r="A4327" s="37" t="str">
        <f t="shared" si="201"/>
        <v>LETAXP6.3</v>
      </c>
      <c r="B4327" s="37">
        <f>VLOOKUP(L4327,Mapping!D:F,3,0)</f>
        <v>6.3</v>
      </c>
      <c r="C4327" s="37" t="str">
        <f>VLOOKUP(L4327,Mapping!D:G,4,0)</f>
        <v>Mirror</v>
      </c>
      <c r="D4327" s="38">
        <f t="shared" si="202"/>
        <v>-1.0880578E-2</v>
      </c>
      <c r="E4327" s="38">
        <f t="shared" si="203"/>
        <v>-1.9281419000000001E-2</v>
      </c>
      <c r="F4327" s="37">
        <f>VLOOKUP(L4327,Mapping!D:H,5,0)</f>
        <v>0</v>
      </c>
      <c r="G4327" t="s">
        <v>562</v>
      </c>
      <c r="H4327" t="s">
        <v>408</v>
      </c>
      <c r="I4327" t="s">
        <v>2402</v>
      </c>
      <c r="J4327">
        <v>550000</v>
      </c>
      <c r="K4327" t="s">
        <v>666</v>
      </c>
      <c r="L4327">
        <v>553131</v>
      </c>
      <c r="M4327">
        <v>0</v>
      </c>
      <c r="N4327" t="s">
        <v>671</v>
      </c>
      <c r="O4327" t="s">
        <v>565</v>
      </c>
      <c r="P4327">
        <v>-84008.41</v>
      </c>
      <c r="Q4327">
        <v>0</v>
      </c>
      <c r="R4327">
        <v>-108805.78</v>
      </c>
      <c r="S4327">
        <v>0</v>
      </c>
      <c r="T4327">
        <v>-192814.19</v>
      </c>
      <c r="U4327">
        <v>0</v>
      </c>
      <c r="V4327">
        <v>-84008.41</v>
      </c>
      <c r="W4327">
        <v>0</v>
      </c>
      <c r="X4327">
        <v>-108805.78</v>
      </c>
      <c r="Y4327">
        <v>0</v>
      </c>
      <c r="Z4327">
        <v>-192814.19</v>
      </c>
      <c r="AA4327">
        <v>0</v>
      </c>
    </row>
    <row r="4328" spans="1:27" ht="15" customHeight="1" x14ac:dyDescent="0.25">
      <c r="A4328" s="37" t="str">
        <f t="shared" si="201"/>
        <v>LETAXPIgnore</v>
      </c>
      <c r="B4328" s="37" t="str">
        <f>VLOOKUP(L4328,Mapping!D:F,3,0)</f>
        <v>Ignore</v>
      </c>
      <c r="C4328" s="37" t="str">
        <f>VLOOKUP(L4328,Mapping!D:G,4,0)</f>
        <v>Mirror</v>
      </c>
      <c r="D4328" s="38">
        <f t="shared" si="202"/>
        <v>-7.0272830000000005E-3</v>
      </c>
      <c r="E4328" s="38">
        <f t="shared" si="203"/>
        <v>-1.0077013000000001E-2</v>
      </c>
      <c r="F4328" s="37">
        <f>VLOOKUP(L4328,Mapping!D:H,5,0)</f>
        <v>0</v>
      </c>
      <c r="G4328" t="s">
        <v>562</v>
      </c>
      <c r="H4328" t="s">
        <v>408</v>
      </c>
      <c r="I4328" t="s">
        <v>2402</v>
      </c>
      <c r="J4328">
        <v>550000</v>
      </c>
      <c r="K4328" t="s">
        <v>666</v>
      </c>
      <c r="L4328">
        <v>553141</v>
      </c>
      <c r="M4328">
        <v>0</v>
      </c>
      <c r="N4328" t="s">
        <v>672</v>
      </c>
      <c r="O4328" t="s">
        <v>565</v>
      </c>
      <c r="P4328">
        <v>-30497.3</v>
      </c>
      <c r="Q4328">
        <v>0</v>
      </c>
      <c r="R4328">
        <v>-70272.83</v>
      </c>
      <c r="S4328">
        <v>0</v>
      </c>
      <c r="T4328">
        <v>-100770.13</v>
      </c>
      <c r="U4328">
        <v>0</v>
      </c>
      <c r="V4328">
        <v>-30497.3</v>
      </c>
      <c r="W4328">
        <v>0</v>
      </c>
      <c r="X4328">
        <v>-70272.83</v>
      </c>
      <c r="Y4328">
        <v>0</v>
      </c>
      <c r="Z4328">
        <v>-100770.13</v>
      </c>
      <c r="AA4328">
        <v>0</v>
      </c>
    </row>
    <row r="4329" spans="1:27" ht="15" customHeight="1" x14ac:dyDescent="0.25">
      <c r="A4329" s="37" t="str">
        <f t="shared" si="201"/>
        <v>LETAXPIgnore</v>
      </c>
      <c r="B4329" s="37" t="str">
        <f>VLOOKUP(L4329,Mapping!D:F,3,0)</f>
        <v>Ignore</v>
      </c>
      <c r="C4329" s="37" t="str">
        <f>VLOOKUP(L4329,Mapping!D:G,4,0)</f>
        <v>Mirror</v>
      </c>
      <c r="D4329" s="38">
        <f t="shared" si="202"/>
        <v>-1.5478079999999999E-3</v>
      </c>
      <c r="E4329" s="38">
        <f t="shared" si="203"/>
        <v>-9.0428580000000008E-3</v>
      </c>
      <c r="F4329" s="37">
        <f>VLOOKUP(L4329,Mapping!D:H,5,0)</f>
        <v>0</v>
      </c>
      <c r="G4329" t="s">
        <v>562</v>
      </c>
      <c r="H4329" t="s">
        <v>408</v>
      </c>
      <c r="I4329" t="s">
        <v>2402</v>
      </c>
      <c r="J4329">
        <v>550000</v>
      </c>
      <c r="K4329" t="s">
        <v>666</v>
      </c>
      <c r="L4329">
        <v>553147</v>
      </c>
      <c r="M4329">
        <v>0</v>
      </c>
      <c r="N4329" t="s">
        <v>951</v>
      </c>
      <c r="O4329" t="s">
        <v>565</v>
      </c>
      <c r="P4329">
        <v>-74950.5</v>
      </c>
      <c r="Q4329">
        <v>0</v>
      </c>
      <c r="R4329">
        <v>-15478.08</v>
      </c>
      <c r="S4329">
        <v>0</v>
      </c>
      <c r="T4329">
        <v>-90428.58</v>
      </c>
      <c r="U4329">
        <v>0</v>
      </c>
      <c r="V4329">
        <v>-74950.5</v>
      </c>
      <c r="W4329">
        <v>0</v>
      </c>
      <c r="X4329">
        <v>-15478.08</v>
      </c>
      <c r="Y4329">
        <v>0</v>
      </c>
      <c r="Z4329">
        <v>-90428.58</v>
      </c>
      <c r="AA4329">
        <v>0</v>
      </c>
    </row>
    <row r="4330" spans="1:27" ht="15" customHeight="1" x14ac:dyDescent="0.25">
      <c r="A4330" s="37" t="str">
        <f t="shared" si="201"/>
        <v>LETAXP6.1a</v>
      </c>
      <c r="B4330" s="37" t="str">
        <f>VLOOKUP(L4330,Mapping!D:F,3,0)</f>
        <v>6.1a</v>
      </c>
      <c r="C4330" s="37" t="str">
        <f>VLOOKUP(L4330,Mapping!D:G,4,0)</f>
        <v>Accrual</v>
      </c>
      <c r="D4330" s="38">
        <f t="shared" si="202"/>
        <v>-5.5825562000000002E-2</v>
      </c>
      <c r="E4330" s="38">
        <f t="shared" si="203"/>
        <v>-0.11228778</v>
      </c>
      <c r="F4330" s="37">
        <f>VLOOKUP(L4330,Mapping!D:H,5,0)</f>
        <v>0</v>
      </c>
      <c r="G4330" t="s">
        <v>562</v>
      </c>
      <c r="H4330" t="s">
        <v>408</v>
      </c>
      <c r="I4330" t="s">
        <v>2402</v>
      </c>
      <c r="J4330">
        <v>550000</v>
      </c>
      <c r="K4330" t="s">
        <v>666</v>
      </c>
      <c r="L4330">
        <v>553171</v>
      </c>
      <c r="M4330">
        <v>0</v>
      </c>
      <c r="N4330" t="s">
        <v>673</v>
      </c>
      <c r="O4330" t="s">
        <v>565</v>
      </c>
      <c r="P4330">
        <v>-564622.18000000005</v>
      </c>
      <c r="Q4330">
        <v>0</v>
      </c>
      <c r="R4330">
        <v>-558255.62</v>
      </c>
      <c r="S4330">
        <v>0</v>
      </c>
      <c r="T4330">
        <v>-1122877.8</v>
      </c>
      <c r="U4330">
        <v>0</v>
      </c>
      <c r="V4330">
        <v>-564622.18000000005</v>
      </c>
      <c r="W4330">
        <v>0</v>
      </c>
      <c r="X4330">
        <v>-558255.62</v>
      </c>
      <c r="Y4330">
        <v>0</v>
      </c>
      <c r="Z4330">
        <v>-1122877.8</v>
      </c>
      <c r="AA4330">
        <v>0</v>
      </c>
    </row>
    <row r="4331" spans="1:27" ht="15" customHeight="1" x14ac:dyDescent="0.25">
      <c r="A4331" s="37" t="str">
        <f t="shared" si="201"/>
        <v>LETAXP6.1a</v>
      </c>
      <c r="B4331" s="37" t="str">
        <f>VLOOKUP(L4331,Mapping!D:F,3,0)</f>
        <v>6.1a</v>
      </c>
      <c r="C4331" s="37" t="str">
        <f>VLOOKUP(L4331,Mapping!D:G,4,0)</f>
        <v>Accrual</v>
      </c>
      <c r="D4331" s="38">
        <f t="shared" si="202"/>
        <v>-1.421486E-3</v>
      </c>
      <c r="E4331" s="38">
        <f t="shared" si="203"/>
        <v>-2.4785810000000001E-3</v>
      </c>
      <c r="F4331" s="37">
        <f>VLOOKUP(L4331,Mapping!D:H,5,0)</f>
        <v>0</v>
      </c>
      <c r="G4331" t="s">
        <v>562</v>
      </c>
      <c r="H4331" t="s">
        <v>408</v>
      </c>
      <c r="I4331" t="s">
        <v>2402</v>
      </c>
      <c r="J4331">
        <v>550000</v>
      </c>
      <c r="K4331" t="s">
        <v>666</v>
      </c>
      <c r="L4331">
        <v>553176</v>
      </c>
      <c r="M4331">
        <v>0</v>
      </c>
      <c r="N4331" t="s">
        <v>674</v>
      </c>
      <c r="O4331" t="s">
        <v>565</v>
      </c>
      <c r="P4331">
        <v>-10570.95</v>
      </c>
      <c r="Q4331">
        <v>0</v>
      </c>
      <c r="R4331">
        <v>-14214.86</v>
      </c>
      <c r="S4331">
        <v>0</v>
      </c>
      <c r="T4331">
        <v>-24785.81</v>
      </c>
      <c r="U4331">
        <v>0</v>
      </c>
      <c r="V4331">
        <v>-10570.95</v>
      </c>
      <c r="W4331">
        <v>0</v>
      </c>
      <c r="X4331">
        <v>-14214.86</v>
      </c>
      <c r="Y4331">
        <v>0</v>
      </c>
      <c r="Z4331">
        <v>-24785.81</v>
      </c>
      <c r="AA4331">
        <v>0</v>
      </c>
    </row>
    <row r="4332" spans="1:27" ht="15" customHeight="1" x14ac:dyDescent="0.25">
      <c r="A4332" s="37" t="str">
        <f t="shared" si="201"/>
        <v>LETAXPIgnore</v>
      </c>
      <c r="B4332" s="37" t="str">
        <f>VLOOKUP(L4332,Mapping!D:F,3,0)</f>
        <v>Ignore</v>
      </c>
      <c r="C4332" s="37" t="str">
        <f>VLOOKUP(L4332,Mapping!D:G,4,0)</f>
        <v>Mirror</v>
      </c>
      <c r="D4332" s="38">
        <f t="shared" si="202"/>
        <v>-1.0062461899999999</v>
      </c>
      <c r="E4332" s="38">
        <f t="shared" si="203"/>
        <v>-1.3162665119999999</v>
      </c>
      <c r="F4332" s="37">
        <f>VLOOKUP(L4332,Mapping!D:H,5,0)</f>
        <v>0</v>
      </c>
      <c r="G4332" t="s">
        <v>562</v>
      </c>
      <c r="H4332" t="s">
        <v>408</v>
      </c>
      <c r="I4332" t="s">
        <v>2402</v>
      </c>
      <c r="J4332">
        <v>550000</v>
      </c>
      <c r="K4332" t="s">
        <v>666</v>
      </c>
      <c r="L4332">
        <v>553180</v>
      </c>
      <c r="M4332">
        <v>0</v>
      </c>
      <c r="N4332" t="s">
        <v>675</v>
      </c>
      <c r="O4332" t="s">
        <v>565</v>
      </c>
      <c r="P4332">
        <v>-3100203.22</v>
      </c>
      <c r="Q4332">
        <v>0</v>
      </c>
      <c r="R4332">
        <v>-10062461.9</v>
      </c>
      <c r="S4332">
        <v>0</v>
      </c>
      <c r="T4332">
        <v>-13162665.119999999</v>
      </c>
      <c r="U4332">
        <v>0</v>
      </c>
      <c r="V4332">
        <v>-3100203.22</v>
      </c>
      <c r="W4332">
        <v>0</v>
      </c>
      <c r="X4332">
        <v>-10062461.9</v>
      </c>
      <c r="Y4332">
        <v>0</v>
      </c>
      <c r="Z4332">
        <v>-13162665.119999999</v>
      </c>
      <c r="AA4332">
        <v>0</v>
      </c>
    </row>
    <row r="4333" spans="1:27" ht="15" customHeight="1" x14ac:dyDescent="0.25">
      <c r="A4333" s="37" t="str">
        <f t="shared" si="201"/>
        <v>LETAXP6.1a</v>
      </c>
      <c r="B4333" s="37" t="str">
        <f>VLOOKUP(L4333,Mapping!D:F,3,0)</f>
        <v>6.1a</v>
      </c>
      <c r="C4333" s="37" t="str">
        <f>VLOOKUP(L4333,Mapping!D:G,4,0)</f>
        <v>Accrual</v>
      </c>
      <c r="D4333" s="38">
        <f t="shared" si="202"/>
        <v>-1.174984383</v>
      </c>
      <c r="E4333" s="38">
        <f t="shared" si="203"/>
        <v>-2.413804866</v>
      </c>
      <c r="F4333" s="37">
        <f>VLOOKUP(L4333,Mapping!D:H,5,0)</f>
        <v>0</v>
      </c>
      <c r="G4333" t="s">
        <v>562</v>
      </c>
      <c r="H4333" t="s">
        <v>408</v>
      </c>
      <c r="I4333" t="s">
        <v>2402</v>
      </c>
      <c r="J4333">
        <v>550000</v>
      </c>
      <c r="K4333" t="s">
        <v>666</v>
      </c>
      <c r="L4333">
        <v>553190</v>
      </c>
      <c r="M4333">
        <v>0</v>
      </c>
      <c r="N4333" t="s">
        <v>676</v>
      </c>
      <c r="O4333" t="s">
        <v>565</v>
      </c>
      <c r="P4333">
        <v>-12388204.83</v>
      </c>
      <c r="Q4333">
        <v>0</v>
      </c>
      <c r="R4333">
        <v>-11749843.83</v>
      </c>
      <c r="S4333">
        <v>0</v>
      </c>
      <c r="T4333">
        <v>-24138048.66</v>
      </c>
      <c r="U4333">
        <v>0</v>
      </c>
      <c r="V4333">
        <v>-12388204.83</v>
      </c>
      <c r="W4333">
        <v>0</v>
      </c>
      <c r="X4333">
        <v>-11749843.83</v>
      </c>
      <c r="Y4333">
        <v>0</v>
      </c>
      <c r="Z4333">
        <v>-24138048.66</v>
      </c>
      <c r="AA4333">
        <v>0</v>
      </c>
    </row>
    <row r="4334" spans="1:27" ht="15" customHeight="1" x14ac:dyDescent="0.25">
      <c r="A4334" s="37" t="str">
        <f t="shared" si="201"/>
        <v>LETAXP6.1</v>
      </c>
      <c r="B4334" s="37">
        <f>VLOOKUP(L4334,Mapping!D:F,3,0)</f>
        <v>6.1</v>
      </c>
      <c r="C4334" s="37" t="str">
        <f>VLOOKUP(L4334,Mapping!D:G,4,0)</f>
        <v>Accrual</v>
      </c>
      <c r="D4334" s="38">
        <f t="shared" si="202"/>
        <v>-5.8509161540000001</v>
      </c>
      <c r="E4334" s="38">
        <f t="shared" si="203"/>
        <v>-11.773806657</v>
      </c>
      <c r="F4334" s="37">
        <f>VLOOKUP(L4334,Mapping!D:H,5,0)</f>
        <v>0</v>
      </c>
      <c r="G4334" t="s">
        <v>562</v>
      </c>
      <c r="H4334" t="s">
        <v>408</v>
      </c>
      <c r="I4334" t="s">
        <v>2402</v>
      </c>
      <c r="J4334">
        <v>550000</v>
      </c>
      <c r="K4334" t="s">
        <v>666</v>
      </c>
      <c r="L4334">
        <v>553202</v>
      </c>
      <c r="M4334">
        <v>0</v>
      </c>
      <c r="N4334" t="s">
        <v>678</v>
      </c>
      <c r="O4334" t="s">
        <v>565</v>
      </c>
      <c r="P4334">
        <v>-59228905.030000001</v>
      </c>
      <c r="Q4334">
        <v>0</v>
      </c>
      <c r="R4334">
        <v>-58509161.539999999</v>
      </c>
      <c r="S4334">
        <v>0</v>
      </c>
      <c r="T4334">
        <v>-117738066.56999999</v>
      </c>
      <c r="U4334">
        <v>0</v>
      </c>
      <c r="V4334">
        <v>-59228905.030000001</v>
      </c>
      <c r="W4334">
        <v>0</v>
      </c>
      <c r="X4334">
        <v>-58509161.539999999</v>
      </c>
      <c r="Y4334">
        <v>0</v>
      </c>
      <c r="Z4334">
        <v>-117738066.56999999</v>
      </c>
      <c r="AA4334">
        <v>0</v>
      </c>
    </row>
    <row r="4335" spans="1:27" ht="15" customHeight="1" x14ac:dyDescent="0.25">
      <c r="A4335" s="37" t="str">
        <f t="shared" si="201"/>
        <v>LETAXP6.1a</v>
      </c>
      <c r="B4335" s="37" t="str">
        <f>VLOOKUP(L4335,Mapping!D:F,3,0)</f>
        <v>6.1a</v>
      </c>
      <c r="C4335" s="37" t="str">
        <f>VLOOKUP(L4335,Mapping!D:G,4,0)</f>
        <v>Accrual</v>
      </c>
      <c r="D4335" s="38">
        <f t="shared" si="202"/>
        <v>2.1416100000000001E-4</v>
      </c>
      <c r="E4335" s="38">
        <f t="shared" si="203"/>
        <v>1.2657229999999998E-3</v>
      </c>
      <c r="F4335" s="37">
        <f>VLOOKUP(L4335,Mapping!D:H,5,0)</f>
        <v>0</v>
      </c>
      <c r="G4335" t="s">
        <v>562</v>
      </c>
      <c r="H4335" t="s">
        <v>408</v>
      </c>
      <c r="I4335" t="s">
        <v>2402</v>
      </c>
      <c r="J4335">
        <v>550000</v>
      </c>
      <c r="K4335" t="s">
        <v>666</v>
      </c>
      <c r="L4335">
        <v>553203</v>
      </c>
      <c r="M4335">
        <v>0</v>
      </c>
      <c r="N4335" t="s">
        <v>742</v>
      </c>
      <c r="O4335" t="s">
        <v>565</v>
      </c>
      <c r="P4335">
        <v>0</v>
      </c>
      <c r="Q4335">
        <v>10515.62</v>
      </c>
      <c r="R4335">
        <v>0</v>
      </c>
      <c r="S4335">
        <v>2141.61</v>
      </c>
      <c r="T4335">
        <v>0</v>
      </c>
      <c r="U4335">
        <v>12657.23</v>
      </c>
      <c r="V4335">
        <v>0</v>
      </c>
      <c r="W4335">
        <v>10515.62</v>
      </c>
      <c r="X4335">
        <v>0</v>
      </c>
      <c r="Y4335">
        <v>2141.61</v>
      </c>
      <c r="Z4335">
        <v>0</v>
      </c>
      <c r="AA4335">
        <v>12657.23</v>
      </c>
    </row>
    <row r="4336" spans="1:27" ht="15" customHeight="1" x14ac:dyDescent="0.25">
      <c r="A4336" s="37" t="str">
        <f t="shared" si="201"/>
        <v>LETAXP6.1</v>
      </c>
      <c r="B4336" s="37">
        <f>VLOOKUP(L4336,Mapping!D:F,3,0)</f>
        <v>6.1</v>
      </c>
      <c r="C4336" s="37" t="str">
        <f>VLOOKUP(L4336,Mapping!D:G,4,0)</f>
        <v>Accrual</v>
      </c>
      <c r="D4336" s="38">
        <f t="shared" si="202"/>
        <v>6.7635141769999993</v>
      </c>
      <c r="E4336" s="38">
        <f t="shared" si="203"/>
        <v>11.56970984</v>
      </c>
      <c r="F4336" s="37">
        <f>VLOOKUP(L4336,Mapping!D:H,5,0)</f>
        <v>0</v>
      </c>
      <c r="G4336" t="s">
        <v>562</v>
      </c>
      <c r="H4336" t="s">
        <v>408</v>
      </c>
      <c r="I4336" t="s">
        <v>2402</v>
      </c>
      <c r="J4336">
        <v>550000</v>
      </c>
      <c r="K4336" t="s">
        <v>666</v>
      </c>
      <c r="L4336">
        <v>553208</v>
      </c>
      <c r="M4336">
        <v>0</v>
      </c>
      <c r="N4336" t="s">
        <v>679</v>
      </c>
      <c r="O4336" t="s">
        <v>565</v>
      </c>
      <c r="P4336">
        <v>0</v>
      </c>
      <c r="Q4336">
        <v>48061956.630000003</v>
      </c>
      <c r="R4336">
        <v>0</v>
      </c>
      <c r="S4336">
        <v>67635141.769999996</v>
      </c>
      <c r="T4336">
        <v>0</v>
      </c>
      <c r="U4336">
        <v>115697098.40000001</v>
      </c>
      <c r="V4336">
        <v>0</v>
      </c>
      <c r="W4336">
        <v>48061956.630000003</v>
      </c>
      <c r="X4336">
        <v>0</v>
      </c>
      <c r="Y4336">
        <v>67635141.769999996</v>
      </c>
      <c r="Z4336">
        <v>0</v>
      </c>
      <c r="AA4336">
        <v>115697098.40000001</v>
      </c>
    </row>
    <row r="4337" spans="1:27" ht="15" customHeight="1" x14ac:dyDescent="0.25">
      <c r="A4337" s="37" t="str">
        <f t="shared" si="201"/>
        <v>LETAXPIgnore</v>
      </c>
      <c r="B4337" s="37" t="str">
        <f>VLOOKUP(L4337,Mapping!D:F,3,0)</f>
        <v>Ignore</v>
      </c>
      <c r="C4337" s="37" t="str">
        <f>VLOOKUP(L4337,Mapping!D:G,4,0)</f>
        <v>Mirror</v>
      </c>
      <c r="D4337" s="38">
        <f t="shared" si="202"/>
        <v>-9.4094089999999988E-3</v>
      </c>
      <c r="E4337" s="38">
        <f t="shared" si="203"/>
        <v>-9.4094089999999988E-3</v>
      </c>
      <c r="F4337" s="37">
        <f>VLOOKUP(L4337,Mapping!D:H,5,0)</f>
        <v>0</v>
      </c>
      <c r="G4337" t="s">
        <v>562</v>
      </c>
      <c r="H4337" t="s">
        <v>408</v>
      </c>
      <c r="I4337" t="s">
        <v>2402</v>
      </c>
      <c r="J4337">
        <v>550000</v>
      </c>
      <c r="K4337" t="s">
        <v>666</v>
      </c>
      <c r="L4337">
        <v>553213</v>
      </c>
      <c r="M4337">
        <v>0</v>
      </c>
      <c r="N4337" t="s">
        <v>680</v>
      </c>
      <c r="O4337" t="s">
        <v>565</v>
      </c>
      <c r="P4337">
        <v>0</v>
      </c>
      <c r="Q4337">
        <v>0</v>
      </c>
      <c r="R4337">
        <v>-94094.09</v>
      </c>
      <c r="S4337">
        <v>0</v>
      </c>
      <c r="T4337">
        <v>-94094.09</v>
      </c>
      <c r="U4337">
        <v>0</v>
      </c>
      <c r="V4337">
        <v>0</v>
      </c>
      <c r="W4337">
        <v>0</v>
      </c>
      <c r="X4337">
        <v>-94094.09</v>
      </c>
      <c r="Y4337">
        <v>0</v>
      </c>
      <c r="Z4337">
        <v>-94094.09</v>
      </c>
      <c r="AA4337">
        <v>0</v>
      </c>
    </row>
    <row r="4338" spans="1:27" ht="15" customHeight="1" x14ac:dyDescent="0.25">
      <c r="A4338" s="37" t="str">
        <f t="shared" si="201"/>
        <v>LETAXPIgnore</v>
      </c>
      <c r="B4338" s="37" t="str">
        <f>VLOOKUP(L4338,Mapping!D:F,3,0)</f>
        <v>Ignore</v>
      </c>
      <c r="C4338" s="37" t="str">
        <f>VLOOKUP(L4338,Mapping!D:G,4,0)</f>
        <v>Mirror</v>
      </c>
      <c r="D4338" s="38">
        <f t="shared" si="202"/>
        <v>-1.4747110000000001E-3</v>
      </c>
      <c r="E4338" s="38">
        <f t="shared" si="203"/>
        <v>-9.4713119999999991E-3</v>
      </c>
      <c r="F4338" s="37">
        <f>VLOOKUP(L4338,Mapping!D:H,5,0)</f>
        <v>0</v>
      </c>
      <c r="G4338" t="s">
        <v>562</v>
      </c>
      <c r="H4338" t="s">
        <v>408</v>
      </c>
      <c r="I4338" t="s">
        <v>2402</v>
      </c>
      <c r="J4338">
        <v>550000</v>
      </c>
      <c r="K4338" t="s">
        <v>666</v>
      </c>
      <c r="L4338">
        <v>553219</v>
      </c>
      <c r="M4338">
        <v>0</v>
      </c>
      <c r="N4338" t="s">
        <v>865</v>
      </c>
      <c r="O4338" t="s">
        <v>565</v>
      </c>
      <c r="P4338">
        <v>-79966.009999999995</v>
      </c>
      <c r="Q4338">
        <v>0</v>
      </c>
      <c r="R4338">
        <v>-14747.11</v>
      </c>
      <c r="S4338">
        <v>0</v>
      </c>
      <c r="T4338">
        <v>-94713.12</v>
      </c>
      <c r="U4338">
        <v>0</v>
      </c>
      <c r="V4338">
        <v>-79966.009999999995</v>
      </c>
      <c r="W4338">
        <v>0</v>
      </c>
      <c r="X4338">
        <v>-14747.11</v>
      </c>
      <c r="Y4338">
        <v>0</v>
      </c>
      <c r="Z4338">
        <v>-94713.12</v>
      </c>
      <c r="AA4338">
        <v>0</v>
      </c>
    </row>
    <row r="4339" spans="1:27" ht="15" customHeight="1" x14ac:dyDescent="0.25">
      <c r="A4339" s="37" t="str">
        <f t="shared" si="201"/>
        <v>LETAXP6.1a</v>
      </c>
      <c r="B4339" s="37" t="str">
        <f>VLOOKUP(L4339,Mapping!D:F,3,0)</f>
        <v>6.1a</v>
      </c>
      <c r="C4339" s="37" t="str">
        <f>VLOOKUP(L4339,Mapping!D:G,4,0)</f>
        <v>Accrual</v>
      </c>
      <c r="D4339" s="38">
        <f t="shared" si="202"/>
        <v>2.8820199999999999E-4</v>
      </c>
      <c r="E4339" s="38">
        <f t="shared" si="203"/>
        <v>1.3879119000000001E-2</v>
      </c>
      <c r="F4339" s="37">
        <f>VLOOKUP(L4339,Mapping!D:H,5,0)</f>
        <v>0</v>
      </c>
      <c r="G4339" t="s">
        <v>562</v>
      </c>
      <c r="H4339" t="s">
        <v>408</v>
      </c>
      <c r="I4339" t="s">
        <v>2402</v>
      </c>
      <c r="J4339">
        <v>550000</v>
      </c>
      <c r="K4339" t="s">
        <v>666</v>
      </c>
      <c r="L4339">
        <v>553274</v>
      </c>
      <c r="M4339">
        <v>0</v>
      </c>
      <c r="N4339" t="s">
        <v>731</v>
      </c>
      <c r="O4339" t="s">
        <v>565</v>
      </c>
      <c r="P4339">
        <v>0</v>
      </c>
      <c r="Q4339">
        <v>135909.17000000001</v>
      </c>
      <c r="R4339">
        <v>0</v>
      </c>
      <c r="S4339">
        <v>2882.02</v>
      </c>
      <c r="T4339">
        <v>0</v>
      </c>
      <c r="U4339">
        <v>138791.19</v>
      </c>
      <c r="V4339">
        <v>0</v>
      </c>
      <c r="W4339">
        <v>135909.17000000001</v>
      </c>
      <c r="X4339">
        <v>0</v>
      </c>
      <c r="Y4339">
        <v>2882.02</v>
      </c>
      <c r="Z4339">
        <v>0</v>
      </c>
      <c r="AA4339">
        <v>138791.19</v>
      </c>
    </row>
    <row r="4340" spans="1:27" ht="15" customHeight="1" x14ac:dyDescent="0.25">
      <c r="A4340" s="37" t="str">
        <f t="shared" si="201"/>
        <v>LETAXP6.1a</v>
      </c>
      <c r="B4340" s="37" t="str">
        <f>VLOOKUP(L4340,Mapping!D:F,3,0)</f>
        <v>6.1a</v>
      </c>
      <c r="C4340" s="37" t="str">
        <f>VLOOKUP(L4340,Mapping!D:G,4,0)</f>
        <v>Accrual</v>
      </c>
      <c r="D4340" s="38">
        <f t="shared" si="202"/>
        <v>-5.5825562000000002E-2</v>
      </c>
      <c r="E4340" s="38">
        <f t="shared" si="203"/>
        <v>-0.11228778</v>
      </c>
      <c r="F4340" s="37">
        <f>VLOOKUP(L4340,Mapping!D:H,5,0)</f>
        <v>0</v>
      </c>
      <c r="G4340" t="s">
        <v>562</v>
      </c>
      <c r="H4340" t="s">
        <v>408</v>
      </c>
      <c r="I4340" t="s">
        <v>2402</v>
      </c>
      <c r="J4340">
        <v>550000</v>
      </c>
      <c r="K4340" t="s">
        <v>666</v>
      </c>
      <c r="L4340">
        <v>554526</v>
      </c>
      <c r="M4340">
        <v>0</v>
      </c>
      <c r="N4340" t="s">
        <v>681</v>
      </c>
      <c r="O4340" t="s">
        <v>565</v>
      </c>
      <c r="P4340">
        <v>-564622.18000000005</v>
      </c>
      <c r="Q4340">
        <v>0</v>
      </c>
      <c r="R4340">
        <v>-558255.62</v>
      </c>
      <c r="S4340">
        <v>0</v>
      </c>
      <c r="T4340">
        <v>-1122877.8</v>
      </c>
      <c r="U4340">
        <v>0</v>
      </c>
      <c r="V4340">
        <v>-564622.18000000005</v>
      </c>
      <c r="W4340">
        <v>0</v>
      </c>
      <c r="X4340">
        <v>-558255.62</v>
      </c>
      <c r="Y4340">
        <v>0</v>
      </c>
      <c r="Z4340">
        <v>-1122877.8</v>
      </c>
      <c r="AA4340">
        <v>0</v>
      </c>
    </row>
    <row r="4341" spans="1:27" ht="15" customHeight="1" x14ac:dyDescent="0.25">
      <c r="A4341" s="37" t="str">
        <f t="shared" si="201"/>
        <v>LETAXPIgnore</v>
      </c>
      <c r="B4341" s="37" t="str">
        <f>VLOOKUP(L4341,Mapping!D:F,3,0)</f>
        <v>Ignore</v>
      </c>
      <c r="C4341" s="37" t="str">
        <f>VLOOKUP(L4341,Mapping!D:G,4,0)</f>
        <v>Mirror</v>
      </c>
      <c r="D4341" s="38">
        <f t="shared" si="202"/>
        <v>-3.7010628999999996E-2</v>
      </c>
      <c r="E4341" s="38">
        <f t="shared" si="203"/>
        <v>-3.7935007E-2</v>
      </c>
      <c r="F4341" s="37">
        <f>VLOOKUP(L4341,Mapping!D:H,5,0)</f>
        <v>0</v>
      </c>
      <c r="G4341" t="s">
        <v>562</v>
      </c>
      <c r="H4341" t="s">
        <v>408</v>
      </c>
      <c r="I4341" t="s">
        <v>2402</v>
      </c>
      <c r="J4341">
        <v>550000</v>
      </c>
      <c r="K4341" t="s">
        <v>666</v>
      </c>
      <c r="L4341">
        <v>554527</v>
      </c>
      <c r="M4341">
        <v>0</v>
      </c>
      <c r="N4341" t="s">
        <v>682</v>
      </c>
      <c r="O4341" t="s">
        <v>565</v>
      </c>
      <c r="P4341">
        <v>-9243.7800000000007</v>
      </c>
      <c r="Q4341">
        <v>0</v>
      </c>
      <c r="R4341">
        <v>-370106.29</v>
      </c>
      <c r="S4341">
        <v>0</v>
      </c>
      <c r="T4341">
        <v>-379350.07</v>
      </c>
      <c r="U4341">
        <v>0</v>
      </c>
      <c r="V4341">
        <v>-9243.7800000000007</v>
      </c>
      <c r="W4341">
        <v>0</v>
      </c>
      <c r="X4341">
        <v>-370106.29</v>
      </c>
      <c r="Y4341">
        <v>0</v>
      </c>
      <c r="Z4341">
        <v>-379350.07</v>
      </c>
      <c r="AA4341">
        <v>0</v>
      </c>
    </row>
    <row r="4342" spans="1:27" ht="15" customHeight="1" x14ac:dyDescent="0.25">
      <c r="A4342" s="37" t="str">
        <f t="shared" si="201"/>
        <v>LETAXPIgnore</v>
      </c>
      <c r="B4342" s="37" t="str">
        <f>VLOOKUP(L4342,Mapping!D:F,3,0)</f>
        <v>Ignore</v>
      </c>
      <c r="C4342" s="37" t="str">
        <f>VLOOKUP(L4342,Mapping!D:G,4,0)</f>
        <v>Mirror</v>
      </c>
      <c r="D4342" s="38">
        <f t="shared" si="202"/>
        <v>-1.408077E-3</v>
      </c>
      <c r="E4342" s="38">
        <f t="shared" si="203"/>
        <v>-4.3747430000000004E-3</v>
      </c>
      <c r="F4342" s="37">
        <f>VLOOKUP(L4342,Mapping!D:H,5,0)</f>
        <v>0</v>
      </c>
      <c r="G4342" t="s">
        <v>562</v>
      </c>
      <c r="H4342" t="s">
        <v>408</v>
      </c>
      <c r="I4342" t="s">
        <v>2402</v>
      </c>
      <c r="J4342">
        <v>550000</v>
      </c>
      <c r="K4342" t="s">
        <v>666</v>
      </c>
      <c r="L4342">
        <v>555104</v>
      </c>
      <c r="M4342">
        <v>0</v>
      </c>
      <c r="N4342" t="s">
        <v>683</v>
      </c>
      <c r="O4342" t="s">
        <v>565</v>
      </c>
      <c r="P4342">
        <v>-29666.66</v>
      </c>
      <c r="Q4342">
        <v>0</v>
      </c>
      <c r="R4342">
        <v>-14080.77</v>
      </c>
      <c r="S4342">
        <v>0</v>
      </c>
      <c r="T4342">
        <v>-43747.43</v>
      </c>
      <c r="U4342">
        <v>0</v>
      </c>
      <c r="V4342">
        <v>-29666.66</v>
      </c>
      <c r="W4342">
        <v>0</v>
      </c>
      <c r="X4342">
        <v>-14080.77</v>
      </c>
      <c r="Y4342">
        <v>0</v>
      </c>
      <c r="Z4342">
        <v>-43747.43</v>
      </c>
      <c r="AA4342">
        <v>0</v>
      </c>
    </row>
    <row r="4343" spans="1:27" ht="15" customHeight="1" x14ac:dyDescent="0.25">
      <c r="A4343" s="37" t="str">
        <f t="shared" si="201"/>
        <v>LETAXP6.1</v>
      </c>
      <c r="B4343" s="37">
        <f>VLOOKUP(L4343,Mapping!D:F,3,0)</f>
        <v>6.1</v>
      </c>
      <c r="C4343" s="37" t="str">
        <f>VLOOKUP(L4343,Mapping!D:G,4,0)</f>
        <v>Accrual</v>
      </c>
      <c r="D4343" s="38">
        <f t="shared" si="202"/>
        <v>-6.7149129370000002</v>
      </c>
      <c r="E4343" s="38">
        <f t="shared" si="203"/>
        <v>-11.5211086</v>
      </c>
      <c r="F4343" s="37">
        <f>VLOOKUP(L4343,Mapping!D:H,5,0)</f>
        <v>0</v>
      </c>
      <c r="G4343" t="s">
        <v>562</v>
      </c>
      <c r="H4343" t="s">
        <v>408</v>
      </c>
      <c r="I4343" t="s">
        <v>2402</v>
      </c>
      <c r="J4343">
        <v>550000</v>
      </c>
      <c r="K4343" t="s">
        <v>666</v>
      </c>
      <c r="L4343">
        <v>555157</v>
      </c>
      <c r="M4343">
        <v>0</v>
      </c>
      <c r="N4343" t="s">
        <v>684</v>
      </c>
      <c r="O4343" t="s">
        <v>565</v>
      </c>
      <c r="P4343">
        <v>-48061956.630000003</v>
      </c>
      <c r="Q4343">
        <v>0</v>
      </c>
      <c r="R4343">
        <v>-67149129.370000005</v>
      </c>
      <c r="S4343">
        <v>0</v>
      </c>
      <c r="T4343">
        <v>-115211086</v>
      </c>
      <c r="U4343">
        <v>0</v>
      </c>
      <c r="V4343">
        <v>-48061956.630000003</v>
      </c>
      <c r="W4343">
        <v>0</v>
      </c>
      <c r="X4343">
        <v>-67149129.370000005</v>
      </c>
      <c r="Y4343">
        <v>0</v>
      </c>
      <c r="Z4343">
        <v>-115211086</v>
      </c>
      <c r="AA4343">
        <v>0</v>
      </c>
    </row>
    <row r="4344" spans="1:27" ht="15" customHeight="1" x14ac:dyDescent="0.25">
      <c r="A4344" s="37" t="str">
        <f t="shared" si="201"/>
        <v>LETAXP6.1</v>
      </c>
      <c r="B4344" s="37">
        <f>VLOOKUP(L4344,Mapping!D:F,3,0)</f>
        <v>6.1</v>
      </c>
      <c r="C4344" s="37" t="str">
        <f>VLOOKUP(L4344,Mapping!D:G,4,0)</f>
        <v>Accrual</v>
      </c>
      <c r="D4344" s="38">
        <f t="shared" si="202"/>
        <v>-4.8601240000000004E-2</v>
      </c>
      <c r="E4344" s="38">
        <f t="shared" si="203"/>
        <v>-4.8601240000000004E-2</v>
      </c>
      <c r="F4344" s="37">
        <f>VLOOKUP(L4344,Mapping!D:H,5,0)</f>
        <v>0</v>
      </c>
      <c r="G4344" t="s">
        <v>562</v>
      </c>
      <c r="H4344" t="s">
        <v>408</v>
      </c>
      <c r="I4344" t="s">
        <v>2402</v>
      </c>
      <c r="J4344">
        <v>550000</v>
      </c>
      <c r="K4344" t="s">
        <v>666</v>
      </c>
      <c r="L4344">
        <v>555159</v>
      </c>
      <c r="M4344">
        <v>0</v>
      </c>
      <c r="N4344" t="s">
        <v>2813</v>
      </c>
      <c r="O4344" t="s">
        <v>565</v>
      </c>
      <c r="P4344">
        <v>0</v>
      </c>
      <c r="Q4344">
        <v>0</v>
      </c>
      <c r="R4344">
        <v>-486012.4</v>
      </c>
      <c r="S4344">
        <v>0</v>
      </c>
      <c r="T4344">
        <v>-486012.4</v>
      </c>
      <c r="U4344">
        <v>0</v>
      </c>
      <c r="V4344">
        <v>0</v>
      </c>
      <c r="W4344">
        <v>0</v>
      </c>
      <c r="X4344">
        <v>-486012.4</v>
      </c>
      <c r="Y4344">
        <v>0</v>
      </c>
      <c r="Z4344">
        <v>-486012.4</v>
      </c>
      <c r="AA4344">
        <v>0</v>
      </c>
    </row>
    <row r="4345" spans="1:27" ht="15" customHeight="1" x14ac:dyDescent="0.25">
      <c r="A4345" s="37" t="str">
        <f t="shared" si="201"/>
        <v>LETAXPIgnore</v>
      </c>
      <c r="B4345" s="37" t="str">
        <f>VLOOKUP(L4345,Mapping!D:F,3,0)</f>
        <v>Ignore</v>
      </c>
      <c r="C4345" s="37" t="str">
        <f>VLOOKUP(L4345,Mapping!D:G,4,0)</f>
        <v>Mirror</v>
      </c>
      <c r="D4345" s="38">
        <f t="shared" si="202"/>
        <v>-2.1417518999999999E-2</v>
      </c>
      <c r="E4345" s="38">
        <f t="shared" si="203"/>
        <v>-2.7609692999999998E-2</v>
      </c>
      <c r="F4345" s="37">
        <f>VLOOKUP(L4345,Mapping!D:H,5,0)</f>
        <v>0</v>
      </c>
      <c r="G4345" t="s">
        <v>562</v>
      </c>
      <c r="H4345" t="s">
        <v>408</v>
      </c>
      <c r="I4345" t="s">
        <v>2402</v>
      </c>
      <c r="J4345">
        <v>550000</v>
      </c>
      <c r="K4345" t="s">
        <v>666</v>
      </c>
      <c r="L4345">
        <v>555204</v>
      </c>
      <c r="M4345">
        <v>0</v>
      </c>
      <c r="N4345" t="s">
        <v>685</v>
      </c>
      <c r="O4345" t="s">
        <v>565</v>
      </c>
      <c r="P4345">
        <v>-61921.74</v>
      </c>
      <c r="Q4345">
        <v>0</v>
      </c>
      <c r="R4345">
        <v>-214175.19</v>
      </c>
      <c r="S4345">
        <v>0</v>
      </c>
      <c r="T4345">
        <v>-276096.93</v>
      </c>
      <c r="U4345">
        <v>0</v>
      </c>
      <c r="V4345">
        <v>-61921.74</v>
      </c>
      <c r="W4345">
        <v>0</v>
      </c>
      <c r="X4345">
        <v>-214175.19</v>
      </c>
      <c r="Y4345">
        <v>0</v>
      </c>
      <c r="Z4345">
        <v>-276096.93</v>
      </c>
      <c r="AA4345">
        <v>0</v>
      </c>
    </row>
    <row r="4346" spans="1:27" ht="15" customHeight="1" x14ac:dyDescent="0.25">
      <c r="A4346" s="37" t="str">
        <f t="shared" si="201"/>
        <v>LETAXPIgnore</v>
      </c>
      <c r="B4346" s="37" t="str">
        <f>VLOOKUP(L4346,Mapping!D:F,3,0)</f>
        <v>Ignore</v>
      </c>
      <c r="C4346" s="37" t="str">
        <f>VLOOKUP(L4346,Mapping!D:G,4,0)</f>
        <v>Ignore</v>
      </c>
      <c r="D4346" s="38">
        <f t="shared" si="202"/>
        <v>-0.21186440699999998</v>
      </c>
      <c r="E4346" s="38">
        <f t="shared" si="203"/>
        <v>-0.31355932200000003</v>
      </c>
      <c r="F4346" s="37">
        <f>VLOOKUP(L4346,Mapping!D:H,5,0)</f>
        <v>0</v>
      </c>
      <c r="G4346" t="s">
        <v>562</v>
      </c>
      <c r="H4346" t="s">
        <v>408</v>
      </c>
      <c r="I4346" t="s">
        <v>2402</v>
      </c>
      <c r="J4346">
        <v>550000</v>
      </c>
      <c r="K4346" t="s">
        <v>666</v>
      </c>
      <c r="L4346">
        <v>555274</v>
      </c>
      <c r="M4346">
        <v>0</v>
      </c>
      <c r="N4346" t="s">
        <v>713</v>
      </c>
      <c r="O4346" t="s">
        <v>565</v>
      </c>
      <c r="P4346">
        <v>-1016949.15</v>
      </c>
      <c r="Q4346">
        <v>0</v>
      </c>
      <c r="R4346">
        <v>-2118644.0699999998</v>
      </c>
      <c r="S4346">
        <v>0</v>
      </c>
      <c r="T4346">
        <v>-3135593.22</v>
      </c>
      <c r="U4346">
        <v>0</v>
      </c>
      <c r="V4346">
        <v>-1016949.15</v>
      </c>
      <c r="W4346">
        <v>0</v>
      </c>
      <c r="X4346">
        <v>-2118644.0699999998</v>
      </c>
      <c r="Y4346">
        <v>0</v>
      </c>
      <c r="Z4346">
        <v>-3135593.22</v>
      </c>
      <c r="AA4346">
        <v>0</v>
      </c>
    </row>
    <row r="4347" spans="1:27" ht="15" customHeight="1" x14ac:dyDescent="0.25">
      <c r="A4347" s="37" t="str">
        <f t="shared" si="201"/>
        <v>LETAXPIgnore</v>
      </c>
      <c r="B4347" s="37" t="str">
        <f>VLOOKUP(L4347,Mapping!D:F,3,0)</f>
        <v>Ignore</v>
      </c>
      <c r="C4347" s="37" t="str">
        <f>VLOOKUP(L4347,Mapping!D:G,4,0)</f>
        <v>Ignore</v>
      </c>
      <c r="D4347" s="38">
        <f t="shared" si="202"/>
        <v>-1.9067797000000001E-2</v>
      </c>
      <c r="E4347" s="38">
        <f t="shared" si="203"/>
        <v>-2.8220339000000001E-2</v>
      </c>
      <c r="F4347" s="37">
        <f>VLOOKUP(L4347,Mapping!D:H,5,0)</f>
        <v>0</v>
      </c>
      <c r="G4347" t="s">
        <v>562</v>
      </c>
      <c r="H4347" t="s">
        <v>408</v>
      </c>
      <c r="I4347" t="s">
        <v>2402</v>
      </c>
      <c r="J4347">
        <v>550000</v>
      </c>
      <c r="K4347" t="s">
        <v>666</v>
      </c>
      <c r="L4347">
        <v>555276</v>
      </c>
      <c r="M4347">
        <v>0</v>
      </c>
      <c r="N4347" t="s">
        <v>866</v>
      </c>
      <c r="O4347" t="s">
        <v>565</v>
      </c>
      <c r="P4347">
        <v>-91525.42</v>
      </c>
      <c r="Q4347">
        <v>0</v>
      </c>
      <c r="R4347">
        <v>-190677.97</v>
      </c>
      <c r="S4347">
        <v>0</v>
      </c>
      <c r="T4347">
        <v>-282203.39</v>
      </c>
      <c r="U4347">
        <v>0</v>
      </c>
      <c r="V4347">
        <v>-91525.42</v>
      </c>
      <c r="W4347">
        <v>0</v>
      </c>
      <c r="X4347">
        <v>-190677.97</v>
      </c>
      <c r="Y4347">
        <v>0</v>
      </c>
      <c r="Z4347">
        <v>-282203.39</v>
      </c>
      <c r="AA4347">
        <v>0</v>
      </c>
    </row>
    <row r="4348" spans="1:27" ht="15" customHeight="1" x14ac:dyDescent="0.25">
      <c r="A4348" s="37" t="str">
        <f t="shared" si="201"/>
        <v>LETAXPIgnore</v>
      </c>
      <c r="B4348" s="37" t="str">
        <f>VLOOKUP(L4348,Mapping!D:F,3,0)</f>
        <v>Ignore</v>
      </c>
      <c r="C4348" s="37" t="str">
        <f>VLOOKUP(L4348,Mapping!D:G,4,0)</f>
        <v>Ignore</v>
      </c>
      <c r="D4348" s="38">
        <f t="shared" si="202"/>
        <v>-1.9067797000000001E-2</v>
      </c>
      <c r="E4348" s="38">
        <f t="shared" si="203"/>
        <v>-2.8220339000000001E-2</v>
      </c>
      <c r="F4348" s="37">
        <f>VLOOKUP(L4348,Mapping!D:H,5,0)</f>
        <v>0</v>
      </c>
      <c r="G4348" t="s">
        <v>562</v>
      </c>
      <c r="H4348" t="s">
        <v>408</v>
      </c>
      <c r="I4348" t="s">
        <v>2402</v>
      </c>
      <c r="J4348">
        <v>550000</v>
      </c>
      <c r="K4348" t="s">
        <v>666</v>
      </c>
      <c r="L4348">
        <v>555277</v>
      </c>
      <c r="M4348">
        <v>0</v>
      </c>
      <c r="N4348" t="s">
        <v>867</v>
      </c>
      <c r="O4348" t="s">
        <v>565</v>
      </c>
      <c r="P4348">
        <v>-91525.42</v>
      </c>
      <c r="Q4348">
        <v>0</v>
      </c>
      <c r="R4348">
        <v>-190677.97</v>
      </c>
      <c r="S4348">
        <v>0</v>
      </c>
      <c r="T4348">
        <v>-282203.39</v>
      </c>
      <c r="U4348">
        <v>0</v>
      </c>
      <c r="V4348">
        <v>-91525.42</v>
      </c>
      <c r="W4348">
        <v>0</v>
      </c>
      <c r="X4348">
        <v>-190677.97</v>
      </c>
      <c r="Y4348">
        <v>0</v>
      </c>
      <c r="Z4348">
        <v>-282203.39</v>
      </c>
      <c r="AA4348">
        <v>0</v>
      </c>
    </row>
    <row r="4349" spans="1:27" ht="15" customHeight="1" x14ac:dyDescent="0.25">
      <c r="A4349" s="37" t="str">
        <f t="shared" si="201"/>
        <v>LETAXPIgnore</v>
      </c>
      <c r="B4349" s="37" t="str">
        <f>VLOOKUP(L4349,Mapping!D:F,3,0)</f>
        <v>Ignore</v>
      </c>
      <c r="C4349" s="37" t="str">
        <f>VLOOKUP(L4349,Mapping!D:G,4,0)</f>
        <v>Ignore</v>
      </c>
      <c r="D4349" s="38">
        <f t="shared" si="202"/>
        <v>0.25000000099999997</v>
      </c>
      <c r="E4349" s="38">
        <f t="shared" si="203"/>
        <v>0.37</v>
      </c>
      <c r="F4349" s="37">
        <f>VLOOKUP(L4349,Mapping!D:H,5,0)</f>
        <v>0</v>
      </c>
      <c r="G4349" t="s">
        <v>562</v>
      </c>
      <c r="H4349" t="s">
        <v>408</v>
      </c>
      <c r="I4349" t="s">
        <v>2402</v>
      </c>
      <c r="J4349">
        <v>550000</v>
      </c>
      <c r="K4349" t="s">
        <v>666</v>
      </c>
      <c r="L4349">
        <v>555280</v>
      </c>
      <c r="M4349">
        <v>0</v>
      </c>
      <c r="N4349" t="s">
        <v>868</v>
      </c>
      <c r="O4349" t="s">
        <v>565</v>
      </c>
      <c r="P4349">
        <v>0</v>
      </c>
      <c r="Q4349">
        <v>1199999.99</v>
      </c>
      <c r="R4349">
        <v>0</v>
      </c>
      <c r="S4349">
        <v>2500000.0099999998</v>
      </c>
      <c r="T4349">
        <v>0</v>
      </c>
      <c r="U4349">
        <v>3700000</v>
      </c>
      <c r="V4349">
        <v>0</v>
      </c>
      <c r="W4349">
        <v>1199999.99</v>
      </c>
      <c r="X4349">
        <v>0</v>
      </c>
      <c r="Y4349">
        <v>2500000.0099999998</v>
      </c>
      <c r="Z4349">
        <v>0</v>
      </c>
      <c r="AA4349">
        <v>3700000</v>
      </c>
    </row>
    <row r="4350" spans="1:27" ht="15" customHeight="1" x14ac:dyDescent="0.25">
      <c r="A4350" s="37" t="str">
        <f t="shared" si="201"/>
        <v>LETAXP6.1a</v>
      </c>
      <c r="B4350" s="37" t="str">
        <f>VLOOKUP(L4350,Mapping!D:F,3,0)</f>
        <v>6.1a</v>
      </c>
      <c r="C4350" s="37" t="str">
        <f>VLOOKUP(L4350,Mapping!D:G,4,0)</f>
        <v>Accrual</v>
      </c>
      <c r="D4350" s="38">
        <f t="shared" si="202"/>
        <v>-0.32111150299999996</v>
      </c>
      <c r="E4350" s="38">
        <f t="shared" si="203"/>
        <v>-0.64246032500000005</v>
      </c>
      <c r="F4350" s="37">
        <f>VLOOKUP(L4350,Mapping!D:H,5,0)</f>
        <v>0</v>
      </c>
      <c r="G4350" t="s">
        <v>562</v>
      </c>
      <c r="H4350" t="s">
        <v>408</v>
      </c>
      <c r="I4350" t="s">
        <v>2402</v>
      </c>
      <c r="J4350">
        <v>550000</v>
      </c>
      <c r="K4350" t="s">
        <v>666</v>
      </c>
      <c r="L4350">
        <v>555597</v>
      </c>
      <c r="M4350">
        <v>0</v>
      </c>
      <c r="N4350" t="s">
        <v>686</v>
      </c>
      <c r="O4350" t="s">
        <v>565</v>
      </c>
      <c r="P4350">
        <v>-3213488.22</v>
      </c>
      <c r="Q4350">
        <v>0</v>
      </c>
      <c r="R4350">
        <v>-3211115.03</v>
      </c>
      <c r="S4350">
        <v>0</v>
      </c>
      <c r="T4350">
        <v>-6424603.25</v>
      </c>
      <c r="U4350">
        <v>0</v>
      </c>
      <c r="V4350">
        <v>-3213488.22</v>
      </c>
      <c r="W4350">
        <v>0</v>
      </c>
      <c r="X4350">
        <v>-3211115.03</v>
      </c>
      <c r="Y4350">
        <v>0</v>
      </c>
      <c r="Z4350">
        <v>-6424603.25</v>
      </c>
      <c r="AA4350">
        <v>0</v>
      </c>
    </row>
    <row r="4351" spans="1:27" ht="15" customHeight="1" x14ac:dyDescent="0.25">
      <c r="A4351" s="37" t="str">
        <f t="shared" si="201"/>
        <v>LETAXP6.1a</v>
      </c>
      <c r="B4351" s="37" t="str">
        <f>VLOOKUP(L4351,Mapping!D:F,3,0)</f>
        <v>6.1a</v>
      </c>
      <c r="C4351" s="37" t="str">
        <f>VLOOKUP(L4351,Mapping!D:G,4,0)</f>
        <v>Accrual</v>
      </c>
      <c r="D4351" s="38">
        <f t="shared" si="202"/>
        <v>-0.32111150299999996</v>
      </c>
      <c r="E4351" s="38">
        <f t="shared" si="203"/>
        <v>-0.64246032500000005</v>
      </c>
      <c r="F4351" s="37">
        <f>VLOOKUP(L4351,Mapping!D:H,5,0)</f>
        <v>0</v>
      </c>
      <c r="G4351" t="s">
        <v>562</v>
      </c>
      <c r="H4351" t="s">
        <v>408</v>
      </c>
      <c r="I4351" t="s">
        <v>2402</v>
      </c>
      <c r="J4351">
        <v>550000</v>
      </c>
      <c r="K4351" t="s">
        <v>666</v>
      </c>
      <c r="L4351">
        <v>555598</v>
      </c>
      <c r="M4351">
        <v>0</v>
      </c>
      <c r="N4351" t="s">
        <v>687</v>
      </c>
      <c r="O4351" t="s">
        <v>565</v>
      </c>
      <c r="P4351">
        <v>-3213488.22</v>
      </c>
      <c r="Q4351">
        <v>0</v>
      </c>
      <c r="R4351">
        <v>-3211115.03</v>
      </c>
      <c r="S4351">
        <v>0</v>
      </c>
      <c r="T4351">
        <v>-6424603.25</v>
      </c>
      <c r="U4351">
        <v>0</v>
      </c>
      <c r="V4351">
        <v>-3213488.22</v>
      </c>
      <c r="W4351">
        <v>0</v>
      </c>
      <c r="X4351">
        <v>-3211115.03</v>
      </c>
      <c r="Y4351">
        <v>0</v>
      </c>
      <c r="Z4351">
        <v>-6424603.25</v>
      </c>
      <c r="AA4351">
        <v>0</v>
      </c>
    </row>
    <row r="4352" spans="1:27" ht="15" customHeight="1" x14ac:dyDescent="0.25">
      <c r="A4352" s="37" t="str">
        <f t="shared" si="201"/>
        <v>LETAXP6.1a</v>
      </c>
      <c r="B4352" s="37" t="str">
        <f>VLOOKUP(L4352,Mapping!D:F,3,0)</f>
        <v>6.1a</v>
      </c>
      <c r="C4352" s="37" t="str">
        <f>VLOOKUP(L4352,Mapping!D:G,4,0)</f>
        <v>Accrual</v>
      </c>
      <c r="D4352" s="38">
        <f t="shared" si="202"/>
        <v>6.3436999999999999E-4</v>
      </c>
      <c r="E4352" s="38">
        <f t="shared" si="203"/>
        <v>1.2439059999999999E-3</v>
      </c>
      <c r="F4352" s="37">
        <f>VLOOKUP(L4352,Mapping!D:H,5,0)</f>
        <v>0</v>
      </c>
      <c r="G4352" t="s">
        <v>562</v>
      </c>
      <c r="H4352" t="s">
        <v>408</v>
      </c>
      <c r="I4352" t="s">
        <v>2402</v>
      </c>
      <c r="J4352">
        <v>550000</v>
      </c>
      <c r="K4352" t="s">
        <v>666</v>
      </c>
      <c r="L4352">
        <v>555599</v>
      </c>
      <c r="M4352">
        <v>0</v>
      </c>
      <c r="N4352" t="s">
        <v>688</v>
      </c>
      <c r="O4352" t="s">
        <v>565</v>
      </c>
      <c r="P4352">
        <v>0</v>
      </c>
      <c r="Q4352">
        <v>6095.36</v>
      </c>
      <c r="R4352">
        <v>0</v>
      </c>
      <c r="S4352">
        <v>6343.7</v>
      </c>
      <c r="T4352">
        <v>0</v>
      </c>
      <c r="U4352">
        <v>12439.06</v>
      </c>
      <c r="V4352">
        <v>0</v>
      </c>
      <c r="W4352">
        <v>6095.36</v>
      </c>
      <c r="X4352">
        <v>0</v>
      </c>
      <c r="Y4352">
        <v>6343.7</v>
      </c>
      <c r="Z4352">
        <v>0</v>
      </c>
      <c r="AA4352">
        <v>12439.06</v>
      </c>
    </row>
    <row r="4353" spans="1:27" ht="15" customHeight="1" x14ac:dyDescent="0.25">
      <c r="A4353" s="37" t="str">
        <f t="shared" si="201"/>
        <v>LETAXP6.1a</v>
      </c>
      <c r="B4353" s="37" t="str">
        <f>VLOOKUP(L4353,Mapping!D:F,3,0)</f>
        <v>6.1a</v>
      </c>
      <c r="C4353" s="37" t="str">
        <f>VLOOKUP(L4353,Mapping!D:G,4,0)</f>
        <v>Accrual</v>
      </c>
      <c r="D4353" s="38">
        <f t="shared" si="202"/>
        <v>6.3436999999999999E-4</v>
      </c>
      <c r="E4353" s="38">
        <f t="shared" si="203"/>
        <v>1.2439059999999999E-3</v>
      </c>
      <c r="F4353" s="37">
        <f>VLOOKUP(L4353,Mapping!D:H,5,0)</f>
        <v>0</v>
      </c>
      <c r="G4353" t="s">
        <v>562</v>
      </c>
      <c r="H4353" t="s">
        <v>408</v>
      </c>
      <c r="I4353" t="s">
        <v>2402</v>
      </c>
      <c r="J4353">
        <v>550000</v>
      </c>
      <c r="K4353" t="s">
        <v>666</v>
      </c>
      <c r="L4353">
        <v>555600</v>
      </c>
      <c r="M4353">
        <v>0</v>
      </c>
      <c r="N4353" t="s">
        <v>689</v>
      </c>
      <c r="O4353" t="s">
        <v>565</v>
      </c>
      <c r="P4353">
        <v>0</v>
      </c>
      <c r="Q4353">
        <v>6095.36</v>
      </c>
      <c r="R4353">
        <v>0</v>
      </c>
      <c r="S4353">
        <v>6343.7</v>
      </c>
      <c r="T4353">
        <v>0</v>
      </c>
      <c r="U4353">
        <v>12439.06</v>
      </c>
      <c r="V4353">
        <v>0</v>
      </c>
      <c r="W4353">
        <v>6095.36</v>
      </c>
      <c r="X4353">
        <v>0</v>
      </c>
      <c r="Y4353">
        <v>6343.7</v>
      </c>
      <c r="Z4353">
        <v>0</v>
      </c>
      <c r="AA4353">
        <v>12439.06</v>
      </c>
    </row>
    <row r="4354" spans="1:27" ht="15" customHeight="1" x14ac:dyDescent="0.25">
      <c r="A4354" s="37" t="str">
        <f t="shared" si="201"/>
        <v>LETAXPIgnore</v>
      </c>
      <c r="B4354" s="37" t="str">
        <f>VLOOKUP(L4354,Mapping!D:F,3,0)</f>
        <v>Ignore</v>
      </c>
      <c r="C4354" s="37" t="str">
        <f>VLOOKUP(L4354,Mapping!D:G,4,0)</f>
        <v>Mirror</v>
      </c>
      <c r="D4354" s="38">
        <f t="shared" si="202"/>
        <v>0</v>
      </c>
      <c r="E4354" s="38">
        <f t="shared" si="203"/>
        <v>-3.5344199999999998E-4</v>
      </c>
      <c r="F4354" s="37">
        <f>VLOOKUP(L4354,Mapping!D:H,5,0)</f>
        <v>0</v>
      </c>
      <c r="G4354" t="s">
        <v>562</v>
      </c>
      <c r="H4354" t="s">
        <v>408</v>
      </c>
      <c r="I4354" t="s">
        <v>2402</v>
      </c>
      <c r="J4354">
        <v>550000</v>
      </c>
      <c r="K4354" t="s">
        <v>666</v>
      </c>
      <c r="L4354">
        <v>556421</v>
      </c>
      <c r="M4354">
        <v>0</v>
      </c>
      <c r="N4354" t="s">
        <v>690</v>
      </c>
      <c r="O4354" t="s">
        <v>565</v>
      </c>
      <c r="P4354">
        <v>-3534.42</v>
      </c>
      <c r="Q4354">
        <v>0</v>
      </c>
      <c r="R4354">
        <v>0</v>
      </c>
      <c r="S4354">
        <v>0</v>
      </c>
      <c r="T4354">
        <v>-3534.42</v>
      </c>
      <c r="U4354">
        <v>0</v>
      </c>
      <c r="V4354">
        <v>-3534.42</v>
      </c>
      <c r="W4354">
        <v>0</v>
      </c>
      <c r="X4354">
        <v>0</v>
      </c>
      <c r="Y4354">
        <v>0</v>
      </c>
      <c r="Z4354">
        <v>-3534.42</v>
      </c>
      <c r="AA4354">
        <v>0</v>
      </c>
    </row>
    <row r="4355" spans="1:27" ht="15" customHeight="1" x14ac:dyDescent="0.25">
      <c r="A4355" s="37" t="str">
        <f t="shared" si="201"/>
        <v>LETAXP6.2</v>
      </c>
      <c r="B4355" s="37">
        <f>VLOOKUP(L4355,Mapping!D:F,3,0)</f>
        <v>6.2</v>
      </c>
      <c r="C4355" s="37" t="str">
        <f>VLOOKUP(L4355,Mapping!D:G,4,0)</f>
        <v>Accrual</v>
      </c>
      <c r="D4355" s="38">
        <f t="shared" si="202"/>
        <v>-3.567904215</v>
      </c>
      <c r="E4355" s="38">
        <f t="shared" si="203"/>
        <v>-7.1384453560000001</v>
      </c>
      <c r="F4355" s="37">
        <f>VLOOKUP(L4355,Mapping!D:H,5,0)</f>
        <v>0</v>
      </c>
      <c r="G4355" t="s">
        <v>562</v>
      </c>
      <c r="H4355" t="s">
        <v>408</v>
      </c>
      <c r="I4355" t="s">
        <v>2402</v>
      </c>
      <c r="J4355">
        <v>555100</v>
      </c>
      <c r="K4355" t="s">
        <v>691</v>
      </c>
      <c r="L4355">
        <v>555100</v>
      </c>
      <c r="M4355">
        <v>0</v>
      </c>
      <c r="N4355" t="s">
        <v>692</v>
      </c>
      <c r="O4355" t="s">
        <v>565</v>
      </c>
      <c r="P4355">
        <v>-35705411.409999996</v>
      </c>
      <c r="Q4355">
        <v>0</v>
      </c>
      <c r="R4355">
        <v>-35679042.149999999</v>
      </c>
      <c r="S4355">
        <v>0</v>
      </c>
      <c r="T4355">
        <v>-71384453.560000002</v>
      </c>
      <c r="U4355">
        <v>0</v>
      </c>
      <c r="V4355">
        <v>-35705411.409999996</v>
      </c>
      <c r="W4355">
        <v>0</v>
      </c>
      <c r="X4355">
        <v>-35679042.149999999</v>
      </c>
      <c r="Y4355">
        <v>0</v>
      </c>
      <c r="Z4355">
        <v>-71384453.560000002</v>
      </c>
      <c r="AA4355">
        <v>0</v>
      </c>
    </row>
    <row r="4356" spans="1:27" ht="15" customHeight="1" x14ac:dyDescent="0.25">
      <c r="A4356" s="37" t="str">
        <f t="shared" ref="A4356:A4419" si="204">H4356&amp;B4356</f>
        <v>LETAXP6.2</v>
      </c>
      <c r="B4356" s="37">
        <f>VLOOKUP(L4356,Mapping!D:F,3,0)</f>
        <v>6.2</v>
      </c>
      <c r="C4356" s="37" t="str">
        <f>VLOOKUP(L4356,Mapping!D:G,4,0)</f>
        <v>Accrual</v>
      </c>
      <c r="D4356" s="38">
        <f t="shared" ref="D4356:D4419" si="205">(X4356+Y4356)/10000000</f>
        <v>7.0486639999999996E-3</v>
      </c>
      <c r="E4356" s="38">
        <f t="shared" ref="E4356:E4419" si="206">(Z4356+AA4356)/10000000</f>
        <v>1.3821198000000002E-2</v>
      </c>
      <c r="F4356" s="37">
        <f>VLOOKUP(L4356,Mapping!D:H,5,0)</f>
        <v>0</v>
      </c>
      <c r="G4356" t="s">
        <v>562</v>
      </c>
      <c r="H4356" t="s">
        <v>408</v>
      </c>
      <c r="I4356" t="s">
        <v>2402</v>
      </c>
      <c r="J4356">
        <v>555100</v>
      </c>
      <c r="K4356" t="s">
        <v>691</v>
      </c>
      <c r="L4356">
        <v>555329</v>
      </c>
      <c r="M4356">
        <v>0</v>
      </c>
      <c r="N4356" t="s">
        <v>693</v>
      </c>
      <c r="O4356" t="s">
        <v>565</v>
      </c>
      <c r="P4356">
        <v>0</v>
      </c>
      <c r="Q4356">
        <v>67725.34</v>
      </c>
      <c r="R4356">
        <v>0</v>
      </c>
      <c r="S4356">
        <v>70486.64</v>
      </c>
      <c r="T4356">
        <v>0</v>
      </c>
      <c r="U4356">
        <v>138211.98000000001</v>
      </c>
      <c r="V4356">
        <v>0</v>
      </c>
      <c r="W4356">
        <v>67725.34</v>
      </c>
      <c r="X4356">
        <v>0</v>
      </c>
      <c r="Y4356">
        <v>70486.64</v>
      </c>
      <c r="Z4356">
        <v>0</v>
      </c>
      <c r="AA4356">
        <v>138211.98000000001</v>
      </c>
    </row>
    <row r="4357" spans="1:27" ht="15" customHeight="1" x14ac:dyDescent="0.25">
      <c r="A4357" s="37" t="str">
        <f t="shared" si="204"/>
        <v>LETAXPIgnore</v>
      </c>
      <c r="B4357" s="37" t="str">
        <f>VLOOKUP(L4357,Mapping!D:F,3,0)</f>
        <v>Ignore</v>
      </c>
      <c r="C4357" s="37" t="str">
        <f>VLOOKUP(L4357,Mapping!D:G,4,0)</f>
        <v>Ignore</v>
      </c>
      <c r="D4357" s="38">
        <f t="shared" si="205"/>
        <v>-0.144067797</v>
      </c>
      <c r="E4357" s="38">
        <f t="shared" si="206"/>
        <v>-0.144067797</v>
      </c>
      <c r="F4357" s="37">
        <f>VLOOKUP(L4357,Mapping!D:H,5,0)</f>
        <v>0</v>
      </c>
      <c r="G4357" t="s">
        <v>562</v>
      </c>
      <c r="H4357" t="s">
        <v>408</v>
      </c>
      <c r="I4357" t="s">
        <v>2402</v>
      </c>
      <c r="J4357">
        <v>555100</v>
      </c>
      <c r="K4357" t="s">
        <v>691</v>
      </c>
      <c r="L4357">
        <v>557773</v>
      </c>
      <c r="M4357">
        <v>0</v>
      </c>
      <c r="N4357" t="s">
        <v>936</v>
      </c>
      <c r="O4357" t="s">
        <v>565</v>
      </c>
      <c r="P4357">
        <v>0</v>
      </c>
      <c r="Q4357">
        <v>0</v>
      </c>
      <c r="R4357">
        <v>-1440677.97</v>
      </c>
      <c r="S4357">
        <v>0</v>
      </c>
      <c r="T4357">
        <v>-1440677.97</v>
      </c>
      <c r="U4357">
        <v>0</v>
      </c>
      <c r="V4357">
        <v>0</v>
      </c>
      <c r="W4357">
        <v>0</v>
      </c>
      <c r="X4357">
        <v>-1440677.97</v>
      </c>
      <c r="Y4357">
        <v>0</v>
      </c>
      <c r="Z4357">
        <v>-1440677.97</v>
      </c>
      <c r="AA4357">
        <v>0</v>
      </c>
    </row>
    <row r="4358" spans="1:27" ht="15" customHeight="1" x14ac:dyDescent="0.25">
      <c r="A4358" s="37" t="str">
        <f t="shared" si="204"/>
        <v>LETAXPIgnore</v>
      </c>
      <c r="B4358" s="37" t="str">
        <f>VLOOKUP(L4358,Mapping!D:F,3,0)</f>
        <v>Ignore</v>
      </c>
      <c r="C4358" s="37" t="str">
        <f>VLOOKUP(L4358,Mapping!D:G,4,0)</f>
        <v>Ignore</v>
      </c>
      <c r="D4358" s="38">
        <f t="shared" si="205"/>
        <v>-1.2966102E-2</v>
      </c>
      <c r="E4358" s="38">
        <f t="shared" si="206"/>
        <v>-1.2966102E-2</v>
      </c>
      <c r="F4358" s="37">
        <f>VLOOKUP(L4358,Mapping!D:H,5,0)</f>
        <v>0</v>
      </c>
      <c r="G4358" t="s">
        <v>562</v>
      </c>
      <c r="H4358" t="s">
        <v>408</v>
      </c>
      <c r="I4358" t="s">
        <v>2402</v>
      </c>
      <c r="J4358">
        <v>555100</v>
      </c>
      <c r="K4358" t="s">
        <v>691</v>
      </c>
      <c r="L4358">
        <v>557774</v>
      </c>
      <c r="M4358">
        <v>0</v>
      </c>
      <c r="N4358" t="s">
        <v>937</v>
      </c>
      <c r="O4358" t="s">
        <v>565</v>
      </c>
      <c r="P4358">
        <v>0</v>
      </c>
      <c r="Q4358">
        <v>0</v>
      </c>
      <c r="R4358">
        <v>-129661.02</v>
      </c>
      <c r="S4358">
        <v>0</v>
      </c>
      <c r="T4358">
        <v>-129661.02</v>
      </c>
      <c r="U4358">
        <v>0</v>
      </c>
      <c r="V4358">
        <v>0</v>
      </c>
      <c r="W4358">
        <v>0</v>
      </c>
      <c r="X4358">
        <v>-129661.02</v>
      </c>
      <c r="Y4358">
        <v>0</v>
      </c>
      <c r="Z4358">
        <v>-129661.02</v>
      </c>
      <c r="AA4358">
        <v>0</v>
      </c>
    </row>
    <row r="4359" spans="1:27" ht="15" customHeight="1" x14ac:dyDescent="0.25">
      <c r="A4359" s="37" t="str">
        <f t="shared" si="204"/>
        <v>LETAXPIgnore</v>
      </c>
      <c r="B4359" s="37" t="str">
        <f>VLOOKUP(L4359,Mapping!D:F,3,0)</f>
        <v>Ignore</v>
      </c>
      <c r="C4359" s="37" t="str">
        <f>VLOOKUP(L4359,Mapping!D:G,4,0)</f>
        <v>Ignore</v>
      </c>
      <c r="D4359" s="38">
        <f t="shared" si="205"/>
        <v>-1.2966102E-2</v>
      </c>
      <c r="E4359" s="38">
        <f t="shared" si="206"/>
        <v>-1.2966102E-2</v>
      </c>
      <c r="F4359" s="37">
        <f>VLOOKUP(L4359,Mapping!D:H,5,0)</f>
        <v>0</v>
      </c>
      <c r="G4359" t="s">
        <v>562</v>
      </c>
      <c r="H4359" t="s">
        <v>408</v>
      </c>
      <c r="I4359" t="s">
        <v>2402</v>
      </c>
      <c r="J4359">
        <v>555100</v>
      </c>
      <c r="K4359" t="s">
        <v>691</v>
      </c>
      <c r="L4359">
        <v>557775</v>
      </c>
      <c r="M4359">
        <v>0</v>
      </c>
      <c r="N4359" t="s">
        <v>938</v>
      </c>
      <c r="O4359" t="s">
        <v>565</v>
      </c>
      <c r="P4359">
        <v>0</v>
      </c>
      <c r="Q4359">
        <v>0</v>
      </c>
      <c r="R4359">
        <v>-129661.02</v>
      </c>
      <c r="S4359">
        <v>0</v>
      </c>
      <c r="T4359">
        <v>-129661.02</v>
      </c>
      <c r="U4359">
        <v>0</v>
      </c>
      <c r="V4359">
        <v>0</v>
      </c>
      <c r="W4359">
        <v>0</v>
      </c>
      <c r="X4359">
        <v>-129661.02</v>
      </c>
      <c r="Y4359">
        <v>0</v>
      </c>
      <c r="Z4359">
        <v>-129661.02</v>
      </c>
      <c r="AA4359">
        <v>0</v>
      </c>
    </row>
    <row r="4360" spans="1:27" ht="15" customHeight="1" x14ac:dyDescent="0.25">
      <c r="A4360" s="37" t="str">
        <f t="shared" si="204"/>
        <v>LETAXPIgnore</v>
      </c>
      <c r="B4360" s="37" t="str">
        <f>VLOOKUP(L4360,Mapping!D:F,3,0)</f>
        <v>Ignore</v>
      </c>
      <c r="C4360" s="37" t="str">
        <f>VLOOKUP(L4360,Mapping!D:G,4,0)</f>
        <v>Ignore</v>
      </c>
      <c r="D4360" s="38">
        <f t="shared" si="205"/>
        <v>0.17000000100000001</v>
      </c>
      <c r="E4360" s="38">
        <f t="shared" si="206"/>
        <v>0.17000000100000001</v>
      </c>
      <c r="F4360" s="37">
        <f>VLOOKUP(L4360,Mapping!D:H,5,0)</f>
        <v>0</v>
      </c>
      <c r="G4360" t="s">
        <v>562</v>
      </c>
      <c r="H4360" t="s">
        <v>408</v>
      </c>
      <c r="I4360" t="s">
        <v>2402</v>
      </c>
      <c r="J4360">
        <v>555100</v>
      </c>
      <c r="K4360" t="s">
        <v>691</v>
      </c>
      <c r="L4360">
        <v>557776</v>
      </c>
      <c r="M4360">
        <v>0</v>
      </c>
      <c r="N4360" t="s">
        <v>939</v>
      </c>
      <c r="O4360" t="s">
        <v>565</v>
      </c>
      <c r="P4360">
        <v>0</v>
      </c>
      <c r="Q4360">
        <v>0</v>
      </c>
      <c r="R4360">
        <v>0</v>
      </c>
      <c r="S4360">
        <v>1700000.01</v>
      </c>
      <c r="T4360">
        <v>0</v>
      </c>
      <c r="U4360">
        <v>1700000.01</v>
      </c>
      <c r="V4360">
        <v>0</v>
      </c>
      <c r="W4360">
        <v>0</v>
      </c>
      <c r="X4360">
        <v>0</v>
      </c>
      <c r="Y4360">
        <v>1700000.01</v>
      </c>
      <c r="Z4360">
        <v>0</v>
      </c>
      <c r="AA4360">
        <v>1700000.01</v>
      </c>
    </row>
    <row r="4361" spans="1:27" ht="15" customHeight="1" x14ac:dyDescent="0.25">
      <c r="A4361" s="37" t="str">
        <f t="shared" si="204"/>
        <v>LETAXPIgnore</v>
      </c>
      <c r="B4361" s="37" t="str">
        <f>VLOOKUP(L4361,Mapping!D:F,3,0)</f>
        <v>Ignore</v>
      </c>
      <c r="C4361" s="37" t="str">
        <f>VLOOKUP(L4361,Mapping!D:G,4,0)</f>
        <v>Ignore</v>
      </c>
      <c r="D4361" s="38">
        <f t="shared" si="205"/>
        <v>0</v>
      </c>
      <c r="E4361" s="38">
        <f t="shared" si="206"/>
        <v>-0.22744803700000002</v>
      </c>
      <c r="F4361" s="37">
        <f>VLOOKUP(L4361,Mapping!D:H,5,0)</f>
        <v>0</v>
      </c>
      <c r="G4361" t="s">
        <v>562</v>
      </c>
      <c r="H4361" t="s">
        <v>408</v>
      </c>
      <c r="I4361" t="s">
        <v>2402</v>
      </c>
      <c r="J4361">
        <v>555300</v>
      </c>
      <c r="K4361" t="s">
        <v>697</v>
      </c>
      <c r="L4361">
        <v>553143</v>
      </c>
      <c r="M4361">
        <v>0</v>
      </c>
      <c r="N4361" t="s">
        <v>698</v>
      </c>
      <c r="O4361" t="s">
        <v>565</v>
      </c>
      <c r="P4361">
        <v>-2274480.37</v>
      </c>
      <c r="Q4361">
        <v>0</v>
      </c>
      <c r="R4361">
        <v>0</v>
      </c>
      <c r="S4361">
        <v>0</v>
      </c>
      <c r="T4361">
        <v>-2274480.37</v>
      </c>
      <c r="U4361">
        <v>0</v>
      </c>
      <c r="V4361">
        <v>-2274480.37</v>
      </c>
      <c r="W4361">
        <v>0</v>
      </c>
      <c r="X4361">
        <v>0</v>
      </c>
      <c r="Y4361">
        <v>0</v>
      </c>
      <c r="Z4361">
        <v>-2274480.37</v>
      </c>
      <c r="AA4361">
        <v>0</v>
      </c>
    </row>
    <row r="4362" spans="1:27" ht="15" customHeight="1" x14ac:dyDescent="0.25">
      <c r="A4362" s="37" t="str">
        <f t="shared" si="204"/>
        <v>LETAXPIgnore</v>
      </c>
      <c r="B4362" s="37" t="str">
        <f>VLOOKUP(L4362,Mapping!D:F,3,0)</f>
        <v>Ignore</v>
      </c>
      <c r="C4362" s="37" t="str">
        <f>VLOOKUP(L4362,Mapping!D:G,4,0)</f>
        <v>Ignore</v>
      </c>
      <c r="D4362" s="38">
        <f t="shared" si="205"/>
        <v>0</v>
      </c>
      <c r="E4362" s="38">
        <f t="shared" si="206"/>
        <v>-1.2734356E-2</v>
      </c>
      <c r="F4362" s="37">
        <f>VLOOKUP(L4362,Mapping!D:H,5,0)</f>
        <v>0</v>
      </c>
      <c r="G4362" t="s">
        <v>562</v>
      </c>
      <c r="H4362" t="s">
        <v>408</v>
      </c>
      <c r="I4362" t="s">
        <v>2402</v>
      </c>
      <c r="J4362">
        <v>555300</v>
      </c>
      <c r="K4362" t="s">
        <v>697</v>
      </c>
      <c r="L4362">
        <v>554346</v>
      </c>
      <c r="M4362">
        <v>0</v>
      </c>
      <c r="N4362" t="s">
        <v>718</v>
      </c>
      <c r="O4362" t="s">
        <v>565</v>
      </c>
      <c r="P4362">
        <v>-127343.56</v>
      </c>
      <c r="Q4362">
        <v>0</v>
      </c>
      <c r="R4362">
        <v>0</v>
      </c>
      <c r="S4362">
        <v>0</v>
      </c>
      <c r="T4362">
        <v>-127343.56</v>
      </c>
      <c r="U4362">
        <v>0</v>
      </c>
      <c r="V4362">
        <v>-127343.56</v>
      </c>
      <c r="W4362">
        <v>0</v>
      </c>
      <c r="X4362">
        <v>0</v>
      </c>
      <c r="Y4362">
        <v>0</v>
      </c>
      <c r="Z4362">
        <v>-127343.56</v>
      </c>
      <c r="AA4362">
        <v>0</v>
      </c>
    </row>
    <row r="4363" spans="1:27" ht="15" customHeight="1" x14ac:dyDescent="0.25">
      <c r="A4363" s="37" t="str">
        <f t="shared" si="204"/>
        <v>LETF50Ignore</v>
      </c>
      <c r="B4363" s="37" t="str">
        <f>VLOOKUP(L4363,Mapping!D:F,3,0)</f>
        <v>Ignore</v>
      </c>
      <c r="C4363" s="37" t="str">
        <f>VLOOKUP(L4363,Mapping!D:G,4,0)</f>
        <v>Ignore</v>
      </c>
      <c r="D4363" s="38">
        <f t="shared" si="205"/>
        <v>-24.139924172000001</v>
      </c>
      <c r="E4363" s="38">
        <f t="shared" si="206"/>
        <v>-455.06064135100002</v>
      </c>
      <c r="F4363" s="37" t="str">
        <f>VLOOKUP(L4363,Mapping!D:H,5,0)</f>
        <v>AUM</v>
      </c>
      <c r="G4363" t="s">
        <v>562</v>
      </c>
      <c r="H4363" t="s">
        <v>426</v>
      </c>
      <c r="I4363" t="s">
        <v>1424</v>
      </c>
      <c r="J4363">
        <v>101000</v>
      </c>
      <c r="K4363" t="s">
        <v>720</v>
      </c>
      <c r="L4363">
        <v>101100</v>
      </c>
      <c r="M4363">
        <v>0</v>
      </c>
      <c r="N4363" t="s">
        <v>721</v>
      </c>
      <c r="O4363" t="s">
        <v>565</v>
      </c>
      <c r="P4363">
        <v>-4309207171.79</v>
      </c>
      <c r="Q4363">
        <v>0</v>
      </c>
      <c r="R4363">
        <v>-241399241.72</v>
      </c>
      <c r="S4363">
        <v>0</v>
      </c>
      <c r="T4363">
        <v>-4550606413.5100002</v>
      </c>
      <c r="U4363">
        <v>0</v>
      </c>
      <c r="V4363">
        <v>-4309207171.79</v>
      </c>
      <c r="W4363">
        <v>0</v>
      </c>
      <c r="X4363">
        <v>-241399241.72</v>
      </c>
      <c r="Y4363">
        <v>0</v>
      </c>
      <c r="Z4363">
        <v>-4550606413.5100002</v>
      </c>
      <c r="AA4363">
        <v>0</v>
      </c>
    </row>
    <row r="4364" spans="1:27" ht="15" customHeight="1" x14ac:dyDescent="0.25">
      <c r="A4364" s="37" t="str">
        <f t="shared" si="204"/>
        <v>LETF50Ignore</v>
      </c>
      <c r="B4364" s="37" t="str">
        <f>VLOOKUP(L4364,Mapping!D:F,3,0)</f>
        <v>Ignore</v>
      </c>
      <c r="C4364" s="37" t="str">
        <f>VLOOKUP(L4364,Mapping!D:G,4,0)</f>
        <v>Ignore</v>
      </c>
      <c r="D4364" s="38">
        <f t="shared" si="205"/>
        <v>0</v>
      </c>
      <c r="E4364" s="38">
        <f t="shared" si="206"/>
        <v>2.0000000000000001E-9</v>
      </c>
      <c r="F4364" s="37" t="str">
        <f>VLOOKUP(L4364,Mapping!D:H,5,0)</f>
        <v>AUM</v>
      </c>
      <c r="G4364" t="s">
        <v>562</v>
      </c>
      <c r="H4364" t="s">
        <v>426</v>
      </c>
      <c r="I4364" t="s">
        <v>1424</v>
      </c>
      <c r="J4364">
        <v>110000</v>
      </c>
      <c r="K4364" t="s">
        <v>570</v>
      </c>
      <c r="L4364">
        <v>110100</v>
      </c>
      <c r="M4364">
        <v>0</v>
      </c>
      <c r="N4364" t="s">
        <v>571</v>
      </c>
      <c r="O4364" t="s">
        <v>565</v>
      </c>
      <c r="P4364">
        <v>0</v>
      </c>
      <c r="Q4364">
        <v>0.02</v>
      </c>
      <c r="R4364">
        <v>0</v>
      </c>
      <c r="S4364">
        <v>0</v>
      </c>
      <c r="T4364">
        <v>0</v>
      </c>
      <c r="U4364">
        <v>0.02</v>
      </c>
      <c r="V4364">
        <v>0</v>
      </c>
      <c r="W4364">
        <v>0.02</v>
      </c>
      <c r="X4364">
        <v>0</v>
      </c>
      <c r="Y4364">
        <v>0</v>
      </c>
      <c r="Z4364">
        <v>0</v>
      </c>
      <c r="AA4364">
        <v>0.02</v>
      </c>
    </row>
    <row r="4365" spans="1:27" ht="15" customHeight="1" x14ac:dyDescent="0.25">
      <c r="A4365" s="37" t="str">
        <f t="shared" si="204"/>
        <v>LETF50Ignore</v>
      </c>
      <c r="B4365" s="37" t="str">
        <f>VLOOKUP(L4365,Mapping!D:F,3,0)</f>
        <v>Ignore</v>
      </c>
      <c r="C4365" s="37" t="str">
        <f>VLOOKUP(L4365,Mapping!D:G,4,0)</f>
        <v>Ignore</v>
      </c>
      <c r="D4365" s="38">
        <f t="shared" si="205"/>
        <v>0</v>
      </c>
      <c r="E4365" s="38">
        <f t="shared" si="206"/>
        <v>-9.1200000000000003E-2</v>
      </c>
      <c r="F4365" s="37" t="str">
        <f>VLOOKUP(L4365,Mapping!D:H,5,0)</f>
        <v>AUM</v>
      </c>
      <c r="G4365" t="s">
        <v>562</v>
      </c>
      <c r="H4365" t="s">
        <v>426</v>
      </c>
      <c r="I4365" t="s">
        <v>1424</v>
      </c>
      <c r="J4365">
        <v>110000</v>
      </c>
      <c r="K4365" t="s">
        <v>570</v>
      </c>
      <c r="L4365">
        <v>110116</v>
      </c>
      <c r="M4365">
        <v>0</v>
      </c>
      <c r="N4365" t="s">
        <v>573</v>
      </c>
      <c r="O4365" t="s">
        <v>565</v>
      </c>
      <c r="P4365">
        <v>-912000</v>
      </c>
      <c r="Q4365">
        <v>0</v>
      </c>
      <c r="R4365">
        <v>0</v>
      </c>
      <c r="S4365">
        <v>0</v>
      </c>
      <c r="T4365">
        <v>-912000</v>
      </c>
      <c r="U4365">
        <v>0</v>
      </c>
      <c r="V4365">
        <v>-912000</v>
      </c>
      <c r="W4365">
        <v>0</v>
      </c>
      <c r="X4365">
        <v>0</v>
      </c>
      <c r="Y4365">
        <v>0</v>
      </c>
      <c r="Z4365">
        <v>-912000</v>
      </c>
      <c r="AA4365">
        <v>0</v>
      </c>
    </row>
    <row r="4366" spans="1:27" ht="15" customHeight="1" x14ac:dyDescent="0.25">
      <c r="A4366" s="37" t="str">
        <f t="shared" si="204"/>
        <v>LETF50Ignore</v>
      </c>
      <c r="B4366" s="37" t="str">
        <f>VLOOKUP(L4366,Mapping!D:F,3,0)</f>
        <v>Ignore</v>
      </c>
      <c r="C4366" s="37" t="str">
        <f>VLOOKUP(L4366,Mapping!D:G,4,0)</f>
        <v>Ignore</v>
      </c>
      <c r="D4366" s="38">
        <f t="shared" si="205"/>
        <v>0</v>
      </c>
      <c r="E4366" s="38">
        <f t="shared" si="206"/>
        <v>-1.64346E-4</v>
      </c>
      <c r="F4366" s="37" t="str">
        <f>VLOOKUP(L4366,Mapping!D:H,5,0)</f>
        <v>AUM</v>
      </c>
      <c r="G4366" t="s">
        <v>562</v>
      </c>
      <c r="H4366" t="s">
        <v>426</v>
      </c>
      <c r="I4366" t="s">
        <v>1424</v>
      </c>
      <c r="J4366">
        <v>110000</v>
      </c>
      <c r="K4366" t="s">
        <v>570</v>
      </c>
      <c r="L4366">
        <v>110125</v>
      </c>
      <c r="M4366">
        <v>0</v>
      </c>
      <c r="N4366" t="s">
        <v>1315</v>
      </c>
      <c r="O4366" t="s">
        <v>565</v>
      </c>
      <c r="P4366">
        <v>-1643.46</v>
      </c>
      <c r="Q4366">
        <v>0</v>
      </c>
      <c r="R4366">
        <v>0</v>
      </c>
      <c r="S4366">
        <v>0</v>
      </c>
      <c r="T4366">
        <v>-1643.46</v>
      </c>
      <c r="U4366">
        <v>0</v>
      </c>
      <c r="V4366">
        <v>-1643.46</v>
      </c>
      <c r="W4366">
        <v>0</v>
      </c>
      <c r="X4366">
        <v>0</v>
      </c>
      <c r="Y4366">
        <v>0</v>
      </c>
      <c r="Z4366">
        <v>-1643.46</v>
      </c>
      <c r="AA4366">
        <v>0</v>
      </c>
    </row>
    <row r="4367" spans="1:27" ht="15" customHeight="1" x14ac:dyDescent="0.25">
      <c r="A4367" s="37" t="str">
        <f t="shared" si="204"/>
        <v>LETF50Ignore</v>
      </c>
      <c r="B4367" s="37" t="str">
        <f>VLOOKUP(L4367,Mapping!D:F,3,0)</f>
        <v>Ignore</v>
      </c>
      <c r="C4367" s="37" t="str">
        <f>VLOOKUP(L4367,Mapping!D:G,4,0)</f>
        <v>Ignore</v>
      </c>
      <c r="D4367" s="38">
        <f t="shared" si="205"/>
        <v>0.225553332</v>
      </c>
      <c r="E4367" s="38">
        <f t="shared" si="206"/>
        <v>-2.8025265859999999</v>
      </c>
      <c r="F4367" s="37" t="str">
        <f>VLOOKUP(L4367,Mapping!D:H,5,0)</f>
        <v>AUM</v>
      </c>
      <c r="G4367" t="s">
        <v>562</v>
      </c>
      <c r="H4367" t="s">
        <v>426</v>
      </c>
      <c r="I4367" t="s">
        <v>1424</v>
      </c>
      <c r="J4367">
        <v>110000</v>
      </c>
      <c r="K4367" t="s">
        <v>570</v>
      </c>
      <c r="L4367">
        <v>110247</v>
      </c>
      <c r="M4367">
        <v>0</v>
      </c>
      <c r="N4367" t="s">
        <v>574</v>
      </c>
      <c r="O4367" t="s">
        <v>565</v>
      </c>
      <c r="P4367">
        <v>-30280799.18</v>
      </c>
      <c r="Q4367">
        <v>0</v>
      </c>
      <c r="R4367">
        <v>0</v>
      </c>
      <c r="S4367">
        <v>2255533.3199999998</v>
      </c>
      <c r="T4367">
        <v>-28025265.859999999</v>
      </c>
      <c r="U4367">
        <v>0</v>
      </c>
      <c r="V4367">
        <v>-30280799.18</v>
      </c>
      <c r="W4367">
        <v>0</v>
      </c>
      <c r="X4367">
        <v>0</v>
      </c>
      <c r="Y4367">
        <v>2255533.3199999998</v>
      </c>
      <c r="Z4367">
        <v>-28025265.859999999</v>
      </c>
      <c r="AA4367">
        <v>0</v>
      </c>
    </row>
    <row r="4368" spans="1:27" ht="15" customHeight="1" x14ac:dyDescent="0.25">
      <c r="A4368" s="37" t="str">
        <f t="shared" si="204"/>
        <v>LETF50Ignore</v>
      </c>
      <c r="B4368" s="37" t="str">
        <f>VLOOKUP(L4368,Mapping!D:F,3,0)</f>
        <v>Ignore</v>
      </c>
      <c r="C4368" s="37" t="str">
        <f>VLOOKUP(L4368,Mapping!D:G,4,0)</f>
        <v>Ignore</v>
      </c>
      <c r="D4368" s="38">
        <f t="shared" si="205"/>
        <v>1.4000000000000001E-8</v>
      </c>
      <c r="E4368" s="38">
        <f t="shared" si="206"/>
        <v>-2.3586000000000001E-5</v>
      </c>
      <c r="F4368" s="37" t="str">
        <f>VLOOKUP(L4368,Mapping!D:H,5,0)</f>
        <v>AUM</v>
      </c>
      <c r="G4368" t="s">
        <v>562</v>
      </c>
      <c r="H4368" t="s">
        <v>426</v>
      </c>
      <c r="I4368" t="s">
        <v>1424</v>
      </c>
      <c r="J4368">
        <v>132000</v>
      </c>
      <c r="K4368" t="s">
        <v>575</v>
      </c>
      <c r="L4368">
        <v>132121</v>
      </c>
      <c r="M4368">
        <v>0</v>
      </c>
      <c r="N4368" t="s">
        <v>576</v>
      </c>
      <c r="O4368" t="s">
        <v>565</v>
      </c>
      <c r="P4368">
        <v>-236</v>
      </c>
      <c r="Q4368">
        <v>0</v>
      </c>
      <c r="R4368">
        <v>0</v>
      </c>
      <c r="S4368">
        <v>0.14000000000000001</v>
      </c>
      <c r="T4368">
        <v>-235.86</v>
      </c>
      <c r="U4368">
        <v>0</v>
      </c>
      <c r="V4368">
        <v>-236</v>
      </c>
      <c r="W4368">
        <v>0</v>
      </c>
      <c r="X4368">
        <v>0</v>
      </c>
      <c r="Y4368">
        <v>0.14000000000000001</v>
      </c>
      <c r="Z4368">
        <v>-235.86</v>
      </c>
      <c r="AA4368">
        <v>0</v>
      </c>
    </row>
    <row r="4369" spans="1:27" ht="15" customHeight="1" x14ac:dyDescent="0.25">
      <c r="A4369" s="37" t="str">
        <f t="shared" si="204"/>
        <v>LETF50Ignore</v>
      </c>
      <c r="B4369" s="37" t="str">
        <f>VLOOKUP(L4369,Mapping!D:F,3,0)</f>
        <v>Ignore</v>
      </c>
      <c r="C4369" s="37" t="str">
        <f>VLOOKUP(L4369,Mapping!D:G,4,0)</f>
        <v>Ignore</v>
      </c>
      <c r="D4369" s="38">
        <f t="shared" si="205"/>
        <v>-3.7877097759999998</v>
      </c>
      <c r="E4369" s="38">
        <f t="shared" si="206"/>
        <v>-3.7877097759999998</v>
      </c>
      <c r="F4369" s="37" t="str">
        <f>VLOOKUP(L4369,Mapping!D:H,5,0)</f>
        <v>AUM</v>
      </c>
      <c r="G4369" t="s">
        <v>562</v>
      </c>
      <c r="H4369" t="s">
        <v>426</v>
      </c>
      <c r="I4369" t="s">
        <v>1424</v>
      </c>
      <c r="J4369">
        <v>132000</v>
      </c>
      <c r="K4369" t="s">
        <v>575</v>
      </c>
      <c r="L4369">
        <v>132150</v>
      </c>
      <c r="M4369">
        <v>0</v>
      </c>
      <c r="N4369" t="s">
        <v>789</v>
      </c>
      <c r="O4369" t="s">
        <v>565</v>
      </c>
      <c r="P4369">
        <v>0</v>
      </c>
      <c r="Q4369">
        <v>0</v>
      </c>
      <c r="R4369">
        <v>-37877097.759999998</v>
      </c>
      <c r="S4369">
        <v>0</v>
      </c>
      <c r="T4369">
        <v>-37877097.759999998</v>
      </c>
      <c r="U4369">
        <v>0</v>
      </c>
      <c r="V4369">
        <v>0</v>
      </c>
      <c r="W4369">
        <v>0</v>
      </c>
      <c r="X4369">
        <v>-37877097.759999998</v>
      </c>
      <c r="Y4369">
        <v>0</v>
      </c>
      <c r="Z4369">
        <v>-37877097.759999998</v>
      </c>
      <c r="AA4369">
        <v>0</v>
      </c>
    </row>
    <row r="4370" spans="1:27" ht="15" customHeight="1" x14ac:dyDescent="0.25">
      <c r="A4370" s="37" t="str">
        <f t="shared" si="204"/>
        <v>LETF50Ignore</v>
      </c>
      <c r="B4370" s="37" t="str">
        <f>VLOOKUP(L4370,Mapping!D:F,3,0)</f>
        <v>Ignore</v>
      </c>
      <c r="C4370" s="37" t="str">
        <f>VLOOKUP(L4370,Mapping!D:G,4,0)</f>
        <v>Ignore</v>
      </c>
      <c r="D4370" s="38">
        <f t="shared" si="205"/>
        <v>0</v>
      </c>
      <c r="E4370" s="38">
        <f t="shared" si="206"/>
        <v>-5.0000000000000001E-4</v>
      </c>
      <c r="F4370" s="37" t="str">
        <f>VLOOKUP(L4370,Mapping!D:H,5,0)</f>
        <v>AUM</v>
      </c>
      <c r="G4370" t="s">
        <v>562</v>
      </c>
      <c r="H4370" t="s">
        <v>426</v>
      </c>
      <c r="I4370" t="s">
        <v>1424</v>
      </c>
      <c r="J4370">
        <v>140000</v>
      </c>
      <c r="K4370" t="s">
        <v>579</v>
      </c>
      <c r="L4370">
        <v>140311</v>
      </c>
      <c r="M4370">
        <v>0</v>
      </c>
      <c r="N4370" t="s">
        <v>1201</v>
      </c>
      <c r="O4370" t="s">
        <v>565</v>
      </c>
      <c r="P4370">
        <v>-5000</v>
      </c>
      <c r="Q4370">
        <v>0</v>
      </c>
      <c r="R4370">
        <v>0</v>
      </c>
      <c r="S4370">
        <v>0</v>
      </c>
      <c r="T4370">
        <v>-5000</v>
      </c>
      <c r="U4370">
        <v>0</v>
      </c>
      <c r="V4370">
        <v>-5000</v>
      </c>
      <c r="W4370">
        <v>0</v>
      </c>
      <c r="X4370">
        <v>0</v>
      </c>
      <c r="Y4370">
        <v>0</v>
      </c>
      <c r="Z4370">
        <v>-5000</v>
      </c>
      <c r="AA4370">
        <v>0</v>
      </c>
    </row>
    <row r="4371" spans="1:27" ht="15" customHeight="1" x14ac:dyDescent="0.25">
      <c r="A4371" s="37" t="str">
        <f t="shared" si="204"/>
        <v>LETF50Ignore</v>
      </c>
      <c r="B4371" s="37" t="str">
        <f>VLOOKUP(L4371,Mapping!D:F,3,0)</f>
        <v>Ignore</v>
      </c>
      <c r="C4371" s="37" t="str">
        <f>VLOOKUP(L4371,Mapping!D:G,4,0)</f>
        <v>Ignore</v>
      </c>
      <c r="D4371" s="38">
        <f t="shared" si="205"/>
        <v>0.19597114800000001</v>
      </c>
      <c r="E4371" s="38">
        <f t="shared" si="206"/>
        <v>-3.5237294000000002E-2</v>
      </c>
      <c r="F4371" s="37" t="str">
        <f>VLOOKUP(L4371,Mapping!D:H,5,0)</f>
        <v>AUM</v>
      </c>
      <c r="G4371" t="s">
        <v>562</v>
      </c>
      <c r="H4371" t="s">
        <v>426</v>
      </c>
      <c r="I4371" t="s">
        <v>1424</v>
      </c>
      <c r="J4371">
        <v>140000</v>
      </c>
      <c r="K4371" t="s">
        <v>579</v>
      </c>
      <c r="L4371">
        <v>140500</v>
      </c>
      <c r="M4371">
        <v>0</v>
      </c>
      <c r="N4371" t="s">
        <v>584</v>
      </c>
      <c r="O4371" t="s">
        <v>565</v>
      </c>
      <c r="P4371">
        <v>-2312084.42</v>
      </c>
      <c r="Q4371">
        <v>0</v>
      </c>
      <c r="R4371">
        <v>0</v>
      </c>
      <c r="S4371">
        <v>1959711.48</v>
      </c>
      <c r="T4371">
        <v>-352372.94</v>
      </c>
      <c r="U4371">
        <v>0</v>
      </c>
      <c r="V4371">
        <v>-2312084.42</v>
      </c>
      <c r="W4371">
        <v>0</v>
      </c>
      <c r="X4371">
        <v>0</v>
      </c>
      <c r="Y4371">
        <v>1959711.48</v>
      </c>
      <c r="Z4371">
        <v>-352372.94</v>
      </c>
      <c r="AA4371">
        <v>0</v>
      </c>
    </row>
    <row r="4372" spans="1:27" ht="15" customHeight="1" x14ac:dyDescent="0.25">
      <c r="A4372" s="37" t="str">
        <f t="shared" si="204"/>
        <v>LETF50Ignore</v>
      </c>
      <c r="B4372" s="37" t="str">
        <f>VLOOKUP(L4372,Mapping!D:F,3,0)</f>
        <v>Ignore</v>
      </c>
      <c r="C4372" s="37" t="str">
        <f>VLOOKUP(L4372,Mapping!D:G,4,0)</f>
        <v>Ignore</v>
      </c>
      <c r="D4372" s="38">
        <f t="shared" si="205"/>
        <v>-1.495616E-3</v>
      </c>
      <c r="E4372" s="38">
        <f t="shared" si="206"/>
        <v>-2.0487439999999999E-3</v>
      </c>
      <c r="F4372" s="37" t="str">
        <f>VLOOKUP(L4372,Mapping!D:H,5,0)</f>
        <v>AUM</v>
      </c>
      <c r="G4372" t="s">
        <v>562</v>
      </c>
      <c r="H4372" t="s">
        <v>426</v>
      </c>
      <c r="I4372" t="s">
        <v>1424</v>
      </c>
      <c r="J4372">
        <v>152000</v>
      </c>
      <c r="K4372" t="s">
        <v>585</v>
      </c>
      <c r="L4372">
        <v>152248</v>
      </c>
      <c r="M4372">
        <v>0</v>
      </c>
      <c r="N4372" t="s">
        <v>590</v>
      </c>
      <c r="O4372" t="s">
        <v>565</v>
      </c>
      <c r="P4372">
        <v>-5531.28</v>
      </c>
      <c r="Q4372">
        <v>0</v>
      </c>
      <c r="R4372">
        <v>-14956.16</v>
      </c>
      <c r="S4372">
        <v>0</v>
      </c>
      <c r="T4372">
        <v>-20487.439999999999</v>
      </c>
      <c r="U4372">
        <v>0</v>
      </c>
      <c r="V4372">
        <v>-5531.28</v>
      </c>
      <c r="W4372">
        <v>0</v>
      </c>
      <c r="X4372">
        <v>-14956.16</v>
      </c>
      <c r="Y4372">
        <v>0</v>
      </c>
      <c r="Z4372">
        <v>-20487.439999999999</v>
      </c>
      <c r="AA4372">
        <v>0</v>
      </c>
    </row>
    <row r="4373" spans="1:27" ht="15" customHeight="1" x14ac:dyDescent="0.25">
      <c r="A4373" s="37" t="str">
        <f t="shared" si="204"/>
        <v>LETF50Ignore</v>
      </c>
      <c r="B4373" s="37" t="str">
        <f>VLOOKUP(L4373,Mapping!D:F,3,0)</f>
        <v>Ignore</v>
      </c>
      <c r="C4373" s="37" t="str">
        <f>VLOOKUP(L4373,Mapping!D:G,4,0)</f>
        <v>Ignore</v>
      </c>
      <c r="D4373" s="38">
        <f t="shared" si="205"/>
        <v>88.253253842999996</v>
      </c>
      <c r="E4373" s="38">
        <f t="shared" si="206"/>
        <v>-361.445743913</v>
      </c>
      <c r="F4373" s="37" t="str">
        <f>VLOOKUP(L4373,Mapping!D:H,5,0)</f>
        <v>AUM</v>
      </c>
      <c r="G4373" t="s">
        <v>562</v>
      </c>
      <c r="H4373" t="s">
        <v>426</v>
      </c>
      <c r="I4373" t="s">
        <v>1424</v>
      </c>
      <c r="J4373">
        <v>160000</v>
      </c>
      <c r="K4373" t="s">
        <v>591</v>
      </c>
      <c r="L4373">
        <v>161100</v>
      </c>
      <c r="M4373">
        <v>0</v>
      </c>
      <c r="N4373" t="s">
        <v>725</v>
      </c>
      <c r="O4373" t="s">
        <v>565</v>
      </c>
      <c r="P4373">
        <v>-4496989977.5600004</v>
      </c>
      <c r="Q4373">
        <v>0</v>
      </c>
      <c r="R4373">
        <v>0</v>
      </c>
      <c r="S4373">
        <v>882532538.42999995</v>
      </c>
      <c r="T4373">
        <v>-3614457439.1300001</v>
      </c>
      <c r="U4373">
        <v>0</v>
      </c>
      <c r="V4373">
        <v>-4496989977.5600004</v>
      </c>
      <c r="W4373">
        <v>0</v>
      </c>
      <c r="X4373">
        <v>0</v>
      </c>
      <c r="Y4373">
        <v>882532538.42999995</v>
      </c>
      <c r="Z4373">
        <v>-3614457439.1300001</v>
      </c>
      <c r="AA4373">
        <v>0</v>
      </c>
    </row>
    <row r="4374" spans="1:27" ht="15" customHeight="1" x14ac:dyDescent="0.25">
      <c r="A4374" s="37" t="str">
        <f t="shared" si="204"/>
        <v>LETF50Ignore</v>
      </c>
      <c r="B4374" s="37" t="str">
        <f>VLOOKUP(L4374,Mapping!D:F,3,0)</f>
        <v>Ignore</v>
      </c>
      <c r="C4374" s="37" t="str">
        <f>VLOOKUP(L4374,Mapping!D:G,4,0)</f>
        <v>Ignore</v>
      </c>
      <c r="D4374" s="38">
        <f t="shared" si="205"/>
        <v>6.4613E-5</v>
      </c>
      <c r="E4374" s="38">
        <f t="shared" si="206"/>
        <v>-9.3537299999999998E-4</v>
      </c>
      <c r="F4374" s="37" t="str">
        <f>VLOOKUP(L4374,Mapping!D:H,5,0)</f>
        <v>AUM</v>
      </c>
      <c r="G4374" t="s">
        <v>562</v>
      </c>
      <c r="H4374" t="s">
        <v>426</v>
      </c>
      <c r="I4374" t="s">
        <v>1424</v>
      </c>
      <c r="J4374">
        <v>212000</v>
      </c>
      <c r="K4374" t="s">
        <v>595</v>
      </c>
      <c r="L4374">
        <v>210123</v>
      </c>
      <c r="M4374">
        <v>0</v>
      </c>
      <c r="N4374" t="s">
        <v>1191</v>
      </c>
      <c r="O4374" t="s">
        <v>565</v>
      </c>
      <c r="P4374">
        <v>-9999.86</v>
      </c>
      <c r="Q4374">
        <v>0</v>
      </c>
      <c r="R4374">
        <v>0</v>
      </c>
      <c r="S4374">
        <v>646.13</v>
      </c>
      <c r="T4374">
        <v>-9353.73</v>
      </c>
      <c r="U4374">
        <v>0</v>
      </c>
      <c r="V4374">
        <v>-9999.86</v>
      </c>
      <c r="W4374">
        <v>0</v>
      </c>
      <c r="X4374">
        <v>0</v>
      </c>
      <c r="Y4374">
        <v>646.13</v>
      </c>
      <c r="Z4374">
        <v>-9353.73</v>
      </c>
      <c r="AA4374">
        <v>0</v>
      </c>
    </row>
    <row r="4375" spans="1:27" ht="15" customHeight="1" x14ac:dyDescent="0.25">
      <c r="A4375" s="37" t="str">
        <f t="shared" si="204"/>
        <v>LETF50Ignore</v>
      </c>
      <c r="B4375" s="37" t="str">
        <f>VLOOKUP(L4375,Mapping!D:F,3,0)</f>
        <v>Ignore</v>
      </c>
      <c r="C4375" s="37" t="str">
        <f>VLOOKUP(L4375,Mapping!D:G,4,0)</f>
        <v>Ignore</v>
      </c>
      <c r="D4375" s="38">
        <f t="shared" si="205"/>
        <v>5.7422E-5</v>
      </c>
      <c r="E4375" s="38">
        <f t="shared" si="206"/>
        <v>5.7422E-5</v>
      </c>
      <c r="F4375" s="37" t="str">
        <f>VLOOKUP(L4375,Mapping!D:H,5,0)</f>
        <v>AUM</v>
      </c>
      <c r="G4375" t="s">
        <v>562</v>
      </c>
      <c r="H4375" t="s">
        <v>426</v>
      </c>
      <c r="I4375" t="s">
        <v>1424</v>
      </c>
      <c r="J4375">
        <v>212000</v>
      </c>
      <c r="K4375" t="s">
        <v>595</v>
      </c>
      <c r="L4375">
        <v>211114</v>
      </c>
      <c r="M4375">
        <v>0</v>
      </c>
      <c r="N4375" t="s">
        <v>701</v>
      </c>
      <c r="O4375" t="s">
        <v>565</v>
      </c>
      <c r="P4375">
        <v>0</v>
      </c>
      <c r="Q4375">
        <v>0</v>
      </c>
      <c r="R4375">
        <v>0</v>
      </c>
      <c r="S4375">
        <v>574.22</v>
      </c>
      <c r="T4375">
        <v>0</v>
      </c>
      <c r="U4375">
        <v>574.22</v>
      </c>
      <c r="V4375">
        <v>0</v>
      </c>
      <c r="W4375">
        <v>0</v>
      </c>
      <c r="X4375">
        <v>0</v>
      </c>
      <c r="Y4375">
        <v>574.22</v>
      </c>
      <c r="Z4375">
        <v>0</v>
      </c>
      <c r="AA4375">
        <v>574.22</v>
      </c>
    </row>
    <row r="4376" spans="1:27" ht="15" customHeight="1" x14ac:dyDescent="0.25">
      <c r="A4376" s="37" t="str">
        <f t="shared" si="204"/>
        <v>LETF50Ignore</v>
      </c>
      <c r="B4376" s="37" t="str">
        <f>VLOOKUP(L4376,Mapping!D:F,3,0)</f>
        <v>Ignore</v>
      </c>
      <c r="C4376" s="37" t="str">
        <f>VLOOKUP(L4376,Mapping!D:G,4,0)</f>
        <v>Ignore</v>
      </c>
      <c r="D4376" s="38">
        <f t="shared" si="205"/>
        <v>4.1397910000000003E-3</v>
      </c>
      <c r="E4376" s="38">
        <f t="shared" si="206"/>
        <v>4.13979E-3</v>
      </c>
      <c r="F4376" s="37" t="str">
        <f>VLOOKUP(L4376,Mapping!D:H,5,0)</f>
        <v>AUM</v>
      </c>
      <c r="G4376" t="s">
        <v>562</v>
      </c>
      <c r="H4376" t="s">
        <v>426</v>
      </c>
      <c r="I4376" t="s">
        <v>1424</v>
      </c>
      <c r="J4376">
        <v>212000</v>
      </c>
      <c r="K4376" t="s">
        <v>595</v>
      </c>
      <c r="L4376">
        <v>212101</v>
      </c>
      <c r="M4376">
        <v>0</v>
      </c>
      <c r="N4376" t="s">
        <v>598</v>
      </c>
      <c r="O4376" t="s">
        <v>565</v>
      </c>
      <c r="P4376">
        <v>-0.01</v>
      </c>
      <c r="Q4376">
        <v>0</v>
      </c>
      <c r="R4376">
        <v>0</v>
      </c>
      <c r="S4376">
        <v>41397.910000000003</v>
      </c>
      <c r="T4376">
        <v>0</v>
      </c>
      <c r="U4376">
        <v>41397.9</v>
      </c>
      <c r="V4376">
        <v>-0.01</v>
      </c>
      <c r="W4376">
        <v>0</v>
      </c>
      <c r="X4376">
        <v>0</v>
      </c>
      <c r="Y4376">
        <v>41397.910000000003</v>
      </c>
      <c r="Z4376">
        <v>0</v>
      </c>
      <c r="AA4376">
        <v>41397.9</v>
      </c>
    </row>
    <row r="4377" spans="1:27" ht="15" customHeight="1" x14ac:dyDescent="0.25">
      <c r="A4377" s="37" t="str">
        <f t="shared" si="204"/>
        <v>LETF50Ignore</v>
      </c>
      <c r="B4377" s="37" t="str">
        <f>VLOOKUP(L4377,Mapping!D:F,3,0)</f>
        <v>Ignore</v>
      </c>
      <c r="C4377" s="37" t="str">
        <f>VLOOKUP(L4377,Mapping!D:G,4,0)</f>
        <v>Ignore</v>
      </c>
      <c r="D4377" s="38">
        <f t="shared" si="205"/>
        <v>1.3254129999999999E-3</v>
      </c>
      <c r="E4377" s="38">
        <f t="shared" si="206"/>
        <v>1.930541E-3</v>
      </c>
      <c r="F4377" s="37" t="str">
        <f>VLOOKUP(L4377,Mapping!D:H,5,0)</f>
        <v>AUM</v>
      </c>
      <c r="G4377" t="s">
        <v>562</v>
      </c>
      <c r="H4377" t="s">
        <v>426</v>
      </c>
      <c r="I4377" t="s">
        <v>1424</v>
      </c>
      <c r="J4377">
        <v>212000</v>
      </c>
      <c r="K4377" t="s">
        <v>595</v>
      </c>
      <c r="L4377">
        <v>212109</v>
      </c>
      <c r="M4377">
        <v>0</v>
      </c>
      <c r="N4377" t="s">
        <v>1291</v>
      </c>
      <c r="O4377" t="s">
        <v>565</v>
      </c>
      <c r="P4377">
        <v>0</v>
      </c>
      <c r="Q4377">
        <v>6051.28</v>
      </c>
      <c r="R4377">
        <v>0</v>
      </c>
      <c r="S4377">
        <v>13254.13</v>
      </c>
      <c r="T4377">
        <v>0</v>
      </c>
      <c r="U4377">
        <v>19305.41</v>
      </c>
      <c r="V4377">
        <v>0</v>
      </c>
      <c r="W4377">
        <v>6051.28</v>
      </c>
      <c r="X4377">
        <v>0</v>
      </c>
      <c r="Y4377">
        <v>13254.13</v>
      </c>
      <c r="Z4377">
        <v>0</v>
      </c>
      <c r="AA4377">
        <v>19305.41</v>
      </c>
    </row>
    <row r="4378" spans="1:27" ht="15" customHeight="1" x14ac:dyDescent="0.25">
      <c r="A4378" s="37" t="str">
        <f t="shared" si="204"/>
        <v>LETF50Ignore</v>
      </c>
      <c r="B4378" s="37" t="str">
        <f>VLOOKUP(L4378,Mapping!D:F,3,0)</f>
        <v>Ignore</v>
      </c>
      <c r="C4378" s="37" t="str">
        <f>VLOOKUP(L4378,Mapping!D:G,4,0)</f>
        <v>Ignore</v>
      </c>
      <c r="D4378" s="38">
        <f t="shared" si="205"/>
        <v>1.4149569999999999E-3</v>
      </c>
      <c r="E4378" s="38">
        <f t="shared" si="206"/>
        <v>1.3830139999999999E-3</v>
      </c>
      <c r="F4378" s="37" t="str">
        <f>VLOOKUP(L4378,Mapping!D:H,5,0)</f>
        <v>AUM</v>
      </c>
      <c r="G4378" t="s">
        <v>562</v>
      </c>
      <c r="H4378" t="s">
        <v>426</v>
      </c>
      <c r="I4378" t="s">
        <v>1424</v>
      </c>
      <c r="J4378">
        <v>212000</v>
      </c>
      <c r="K4378" t="s">
        <v>595</v>
      </c>
      <c r="L4378">
        <v>212132</v>
      </c>
      <c r="M4378">
        <v>0</v>
      </c>
      <c r="N4378" t="s">
        <v>1192</v>
      </c>
      <c r="O4378" t="s">
        <v>565</v>
      </c>
      <c r="P4378">
        <v>-319.43</v>
      </c>
      <c r="Q4378">
        <v>0</v>
      </c>
      <c r="R4378">
        <v>0</v>
      </c>
      <c r="S4378">
        <v>14149.57</v>
      </c>
      <c r="T4378">
        <v>0</v>
      </c>
      <c r="U4378">
        <v>13830.14</v>
      </c>
      <c r="V4378">
        <v>-319.43</v>
      </c>
      <c r="W4378">
        <v>0</v>
      </c>
      <c r="X4378">
        <v>0</v>
      </c>
      <c r="Y4378">
        <v>14149.57</v>
      </c>
      <c r="Z4378">
        <v>0</v>
      </c>
      <c r="AA4378">
        <v>13830.14</v>
      </c>
    </row>
    <row r="4379" spans="1:27" ht="15" customHeight="1" x14ac:dyDescent="0.25">
      <c r="A4379" s="37" t="str">
        <f t="shared" si="204"/>
        <v>LETF50Ignore</v>
      </c>
      <c r="B4379" s="37" t="str">
        <f>VLOOKUP(L4379,Mapping!D:F,3,0)</f>
        <v>Ignore</v>
      </c>
      <c r="C4379" s="37" t="str">
        <f>VLOOKUP(L4379,Mapping!D:G,4,0)</f>
        <v>Ignore</v>
      </c>
      <c r="D4379" s="38">
        <f t="shared" si="205"/>
        <v>3.3054731940000002</v>
      </c>
      <c r="E4379" s="38">
        <f t="shared" si="206"/>
        <v>5.5239778150000003</v>
      </c>
      <c r="F4379" s="37" t="str">
        <f>VLOOKUP(L4379,Mapping!D:H,5,0)</f>
        <v>AUM</v>
      </c>
      <c r="G4379" t="s">
        <v>562</v>
      </c>
      <c r="H4379" t="s">
        <v>426</v>
      </c>
      <c r="I4379" t="s">
        <v>1424</v>
      </c>
      <c r="J4379">
        <v>212000</v>
      </c>
      <c r="K4379" t="s">
        <v>595</v>
      </c>
      <c r="L4379">
        <v>212150</v>
      </c>
      <c r="M4379">
        <v>0</v>
      </c>
      <c r="N4379" t="s">
        <v>821</v>
      </c>
      <c r="O4379" t="s">
        <v>565</v>
      </c>
      <c r="P4379">
        <v>0</v>
      </c>
      <c r="Q4379">
        <v>22185046.210000001</v>
      </c>
      <c r="R4379">
        <v>0</v>
      </c>
      <c r="S4379">
        <v>33054731.940000001</v>
      </c>
      <c r="T4379">
        <v>0</v>
      </c>
      <c r="U4379">
        <v>55239778.149999999</v>
      </c>
      <c r="V4379">
        <v>0</v>
      </c>
      <c r="W4379">
        <v>22185046.210000001</v>
      </c>
      <c r="X4379">
        <v>0</v>
      </c>
      <c r="Y4379">
        <v>33054731.940000001</v>
      </c>
      <c r="Z4379">
        <v>0</v>
      </c>
      <c r="AA4379">
        <v>55239778.149999999</v>
      </c>
    </row>
    <row r="4380" spans="1:27" ht="15" customHeight="1" x14ac:dyDescent="0.25">
      <c r="A4380" s="37" t="str">
        <f t="shared" si="204"/>
        <v>LETF50Ignore</v>
      </c>
      <c r="B4380" s="37" t="str">
        <f>VLOOKUP(L4380,Mapping!D:F,3,0)</f>
        <v>Ignore</v>
      </c>
      <c r="C4380" s="37" t="str">
        <f>VLOOKUP(L4380,Mapping!D:G,4,0)</f>
        <v>Ignore</v>
      </c>
      <c r="D4380" s="38">
        <f t="shared" si="205"/>
        <v>-1.1637000000000001E-5</v>
      </c>
      <c r="E4380" s="38">
        <f t="shared" si="206"/>
        <v>5.3399999999999999E-7</v>
      </c>
      <c r="F4380" s="37" t="str">
        <f>VLOOKUP(L4380,Mapping!D:H,5,0)</f>
        <v>AUM</v>
      </c>
      <c r="G4380" t="s">
        <v>562</v>
      </c>
      <c r="H4380" t="s">
        <v>426</v>
      </c>
      <c r="I4380" t="s">
        <v>1424</v>
      </c>
      <c r="J4380">
        <v>212000</v>
      </c>
      <c r="K4380" t="s">
        <v>595</v>
      </c>
      <c r="L4380">
        <v>212185</v>
      </c>
      <c r="M4380">
        <v>0</v>
      </c>
      <c r="N4380" t="s">
        <v>928</v>
      </c>
      <c r="O4380" t="s">
        <v>565</v>
      </c>
      <c r="P4380">
        <v>0</v>
      </c>
      <c r="Q4380">
        <v>121.71</v>
      </c>
      <c r="R4380">
        <v>-116.37</v>
      </c>
      <c r="S4380">
        <v>0</v>
      </c>
      <c r="T4380">
        <v>0</v>
      </c>
      <c r="U4380">
        <v>5.34</v>
      </c>
      <c r="V4380">
        <v>0</v>
      </c>
      <c r="W4380">
        <v>121.71</v>
      </c>
      <c r="X4380">
        <v>-116.37</v>
      </c>
      <c r="Y4380">
        <v>0</v>
      </c>
      <c r="Z4380">
        <v>0</v>
      </c>
      <c r="AA4380">
        <v>5.34</v>
      </c>
    </row>
    <row r="4381" spans="1:27" ht="15" customHeight="1" x14ac:dyDescent="0.25">
      <c r="A4381" s="37" t="str">
        <f t="shared" si="204"/>
        <v>LETF50Ignore</v>
      </c>
      <c r="B4381" s="37" t="str">
        <f>VLOOKUP(L4381,Mapping!D:F,3,0)</f>
        <v>Ignore</v>
      </c>
      <c r="C4381" s="37" t="str">
        <f>VLOOKUP(L4381,Mapping!D:G,4,0)</f>
        <v>Ignore</v>
      </c>
      <c r="D4381" s="38">
        <f t="shared" si="205"/>
        <v>2.7164099999999998E-4</v>
      </c>
      <c r="E4381" s="38">
        <f t="shared" si="206"/>
        <v>2.8244099999999997E-4</v>
      </c>
      <c r="F4381" s="37" t="str">
        <f>VLOOKUP(L4381,Mapping!D:H,5,0)</f>
        <v>AUM</v>
      </c>
      <c r="G4381" t="s">
        <v>562</v>
      </c>
      <c r="H4381" t="s">
        <v>426</v>
      </c>
      <c r="I4381" t="s">
        <v>1424</v>
      </c>
      <c r="J4381">
        <v>212000</v>
      </c>
      <c r="K4381" t="s">
        <v>595</v>
      </c>
      <c r="L4381">
        <v>212186</v>
      </c>
      <c r="M4381">
        <v>0</v>
      </c>
      <c r="N4381" t="s">
        <v>1377</v>
      </c>
      <c r="O4381" t="s">
        <v>565</v>
      </c>
      <c r="P4381">
        <v>0</v>
      </c>
      <c r="Q4381">
        <v>108</v>
      </c>
      <c r="R4381">
        <v>0</v>
      </c>
      <c r="S4381">
        <v>2716.41</v>
      </c>
      <c r="T4381">
        <v>0</v>
      </c>
      <c r="U4381">
        <v>2824.41</v>
      </c>
      <c r="V4381">
        <v>0</v>
      </c>
      <c r="W4381">
        <v>108</v>
      </c>
      <c r="X4381">
        <v>0</v>
      </c>
      <c r="Y4381">
        <v>2716.41</v>
      </c>
      <c r="Z4381">
        <v>0</v>
      </c>
      <c r="AA4381">
        <v>2824.41</v>
      </c>
    </row>
    <row r="4382" spans="1:27" ht="15" customHeight="1" x14ac:dyDescent="0.25">
      <c r="A4382" s="37" t="str">
        <f t="shared" si="204"/>
        <v>LETF50Ignore</v>
      </c>
      <c r="B4382" s="37" t="str">
        <f>VLOOKUP(L4382,Mapping!D:F,3,0)</f>
        <v>Ignore</v>
      </c>
      <c r="C4382" s="37" t="str">
        <f>VLOOKUP(L4382,Mapping!D:G,4,0)</f>
        <v>Ignore</v>
      </c>
      <c r="D4382" s="38">
        <f t="shared" si="205"/>
        <v>-1.4709370000000001E-3</v>
      </c>
      <c r="E4382" s="38">
        <f t="shared" si="206"/>
        <v>1.1789436E-2</v>
      </c>
      <c r="F4382" s="37" t="str">
        <f>VLOOKUP(L4382,Mapping!D:H,5,0)</f>
        <v>AUM</v>
      </c>
      <c r="G4382" t="s">
        <v>562</v>
      </c>
      <c r="H4382" t="s">
        <v>426</v>
      </c>
      <c r="I4382" t="s">
        <v>1424</v>
      </c>
      <c r="J4382">
        <v>212000</v>
      </c>
      <c r="K4382" t="s">
        <v>595</v>
      </c>
      <c r="L4382">
        <v>212187</v>
      </c>
      <c r="M4382">
        <v>0</v>
      </c>
      <c r="N4382" t="s">
        <v>1023</v>
      </c>
      <c r="O4382" t="s">
        <v>565</v>
      </c>
      <c r="P4382">
        <v>0</v>
      </c>
      <c r="Q4382">
        <v>132603.73000000001</v>
      </c>
      <c r="R4382">
        <v>-14709.37</v>
      </c>
      <c r="S4382">
        <v>0</v>
      </c>
      <c r="T4382">
        <v>0</v>
      </c>
      <c r="U4382">
        <v>117894.36</v>
      </c>
      <c r="V4382">
        <v>0</v>
      </c>
      <c r="W4382">
        <v>132603.73000000001</v>
      </c>
      <c r="X4382">
        <v>-14709.37</v>
      </c>
      <c r="Y4382">
        <v>0</v>
      </c>
      <c r="Z4382">
        <v>0</v>
      </c>
      <c r="AA4382">
        <v>117894.36</v>
      </c>
    </row>
    <row r="4383" spans="1:27" ht="15" customHeight="1" x14ac:dyDescent="0.25">
      <c r="A4383" s="37" t="str">
        <f t="shared" si="204"/>
        <v>LETF50Ignore</v>
      </c>
      <c r="B4383" s="37" t="str">
        <f>VLOOKUP(L4383,Mapping!D:F,3,0)</f>
        <v>Ignore</v>
      </c>
      <c r="C4383" s="37" t="str">
        <f>VLOOKUP(L4383,Mapping!D:G,4,0)</f>
        <v>Ignore</v>
      </c>
      <c r="D4383" s="38">
        <f t="shared" si="205"/>
        <v>-1.780759E-3</v>
      </c>
      <c r="E4383" s="38">
        <f t="shared" si="206"/>
        <v>6.9587740000000009E-3</v>
      </c>
      <c r="F4383" s="37" t="str">
        <f>VLOOKUP(L4383,Mapping!D:H,5,0)</f>
        <v>AUM</v>
      </c>
      <c r="G4383" t="s">
        <v>562</v>
      </c>
      <c r="H4383" t="s">
        <v>426</v>
      </c>
      <c r="I4383" t="s">
        <v>1424</v>
      </c>
      <c r="J4383">
        <v>212000</v>
      </c>
      <c r="K4383" t="s">
        <v>595</v>
      </c>
      <c r="L4383">
        <v>212194</v>
      </c>
      <c r="M4383">
        <v>0</v>
      </c>
      <c r="N4383" t="s">
        <v>605</v>
      </c>
      <c r="O4383" t="s">
        <v>565</v>
      </c>
      <c r="P4383">
        <v>0</v>
      </c>
      <c r="Q4383">
        <v>87395.33</v>
      </c>
      <c r="R4383">
        <v>-17807.59</v>
      </c>
      <c r="S4383">
        <v>0</v>
      </c>
      <c r="T4383">
        <v>0</v>
      </c>
      <c r="U4383">
        <v>69587.740000000005</v>
      </c>
      <c r="V4383">
        <v>0</v>
      </c>
      <c r="W4383">
        <v>87395.33</v>
      </c>
      <c r="X4383">
        <v>-17807.59</v>
      </c>
      <c r="Y4383">
        <v>0</v>
      </c>
      <c r="Z4383">
        <v>0</v>
      </c>
      <c r="AA4383">
        <v>69587.740000000005</v>
      </c>
    </row>
    <row r="4384" spans="1:27" ht="15" customHeight="1" x14ac:dyDescent="0.25">
      <c r="A4384" s="37" t="str">
        <f t="shared" si="204"/>
        <v>LETF50Ignore</v>
      </c>
      <c r="B4384" s="37" t="str">
        <f>VLOOKUP(L4384,Mapping!D:F,3,0)</f>
        <v>Ignore</v>
      </c>
      <c r="C4384" s="37" t="str">
        <f>VLOOKUP(L4384,Mapping!D:G,4,0)</f>
        <v>Ignore</v>
      </c>
      <c r="D4384" s="38">
        <f t="shared" si="205"/>
        <v>1.3397699999999999E-4</v>
      </c>
      <c r="E4384" s="38">
        <f t="shared" si="206"/>
        <v>1.80817E-4</v>
      </c>
      <c r="F4384" s="37" t="str">
        <f>VLOOKUP(L4384,Mapping!D:H,5,0)</f>
        <v>AUM</v>
      </c>
      <c r="G4384" t="s">
        <v>562</v>
      </c>
      <c r="H4384" t="s">
        <v>426</v>
      </c>
      <c r="I4384" t="s">
        <v>1424</v>
      </c>
      <c r="J4384">
        <v>212000</v>
      </c>
      <c r="K4384" t="s">
        <v>595</v>
      </c>
      <c r="L4384">
        <v>212195</v>
      </c>
      <c r="M4384">
        <v>0</v>
      </c>
      <c r="N4384" t="s">
        <v>2247</v>
      </c>
      <c r="O4384" t="s">
        <v>565</v>
      </c>
      <c r="P4384">
        <v>0</v>
      </c>
      <c r="Q4384">
        <v>468.4</v>
      </c>
      <c r="R4384">
        <v>0</v>
      </c>
      <c r="S4384">
        <v>1339.77</v>
      </c>
      <c r="T4384">
        <v>0</v>
      </c>
      <c r="U4384">
        <v>1808.17</v>
      </c>
      <c r="V4384">
        <v>0</v>
      </c>
      <c r="W4384">
        <v>468.4</v>
      </c>
      <c r="X4384">
        <v>0</v>
      </c>
      <c r="Y4384">
        <v>1339.77</v>
      </c>
      <c r="Z4384">
        <v>0</v>
      </c>
      <c r="AA4384">
        <v>1808.17</v>
      </c>
    </row>
    <row r="4385" spans="1:27" ht="15" customHeight="1" x14ac:dyDescent="0.25">
      <c r="A4385" s="37" t="str">
        <f t="shared" si="204"/>
        <v>LETF50Ignore</v>
      </c>
      <c r="B4385" s="37" t="str">
        <f>VLOOKUP(L4385,Mapping!D:F,3,0)</f>
        <v>Ignore</v>
      </c>
      <c r="C4385" s="37" t="str">
        <f>VLOOKUP(L4385,Mapping!D:G,4,0)</f>
        <v>Ignore</v>
      </c>
      <c r="D4385" s="38">
        <f t="shared" si="205"/>
        <v>2.0680850000000003E-3</v>
      </c>
      <c r="E4385" s="38">
        <f t="shared" si="206"/>
        <v>2.9312650000000002E-3</v>
      </c>
      <c r="F4385" s="37" t="str">
        <f>VLOOKUP(L4385,Mapping!D:H,5,0)</f>
        <v>AUM</v>
      </c>
      <c r="G4385" t="s">
        <v>562</v>
      </c>
      <c r="H4385" t="s">
        <v>426</v>
      </c>
      <c r="I4385" t="s">
        <v>1424</v>
      </c>
      <c r="J4385">
        <v>212000</v>
      </c>
      <c r="K4385" t="s">
        <v>595</v>
      </c>
      <c r="L4385">
        <v>212197</v>
      </c>
      <c r="M4385">
        <v>0</v>
      </c>
      <c r="N4385" t="s">
        <v>856</v>
      </c>
      <c r="O4385" t="s">
        <v>565</v>
      </c>
      <c r="P4385">
        <v>0</v>
      </c>
      <c r="Q4385">
        <v>8631.7999999999993</v>
      </c>
      <c r="R4385">
        <v>0</v>
      </c>
      <c r="S4385">
        <v>20680.850000000002</v>
      </c>
      <c r="T4385">
        <v>0</v>
      </c>
      <c r="U4385">
        <v>29312.65</v>
      </c>
      <c r="V4385">
        <v>0</v>
      </c>
      <c r="W4385">
        <v>8631.7999999999993</v>
      </c>
      <c r="X4385">
        <v>0</v>
      </c>
      <c r="Y4385">
        <v>20680.850000000002</v>
      </c>
      <c r="Z4385">
        <v>0</v>
      </c>
      <c r="AA4385">
        <v>29312.65</v>
      </c>
    </row>
    <row r="4386" spans="1:27" ht="15" customHeight="1" x14ac:dyDescent="0.25">
      <c r="A4386" s="37" t="str">
        <f t="shared" si="204"/>
        <v>LETF50Ignore</v>
      </c>
      <c r="B4386" s="37" t="str">
        <f>VLOOKUP(L4386,Mapping!D:F,3,0)</f>
        <v>Ignore</v>
      </c>
      <c r="C4386" s="37" t="str">
        <f>VLOOKUP(L4386,Mapping!D:G,4,0)</f>
        <v>Ignore</v>
      </c>
      <c r="D4386" s="38">
        <f t="shared" si="205"/>
        <v>0.20673096299999999</v>
      </c>
      <c r="E4386" s="38">
        <f t="shared" si="206"/>
        <v>0.418102533</v>
      </c>
      <c r="F4386" s="37" t="str">
        <f>VLOOKUP(L4386,Mapping!D:H,5,0)</f>
        <v>AUM</v>
      </c>
      <c r="G4386" t="s">
        <v>562</v>
      </c>
      <c r="H4386" t="s">
        <v>426</v>
      </c>
      <c r="I4386" t="s">
        <v>1424</v>
      </c>
      <c r="J4386">
        <v>212000</v>
      </c>
      <c r="K4386" t="s">
        <v>595</v>
      </c>
      <c r="L4386">
        <v>212220</v>
      </c>
      <c r="M4386">
        <v>0</v>
      </c>
      <c r="N4386" t="s">
        <v>606</v>
      </c>
      <c r="O4386" t="s">
        <v>565</v>
      </c>
      <c r="P4386">
        <v>0</v>
      </c>
      <c r="Q4386">
        <v>2113715.7000000002</v>
      </c>
      <c r="R4386">
        <v>0</v>
      </c>
      <c r="S4386">
        <v>2067309.63</v>
      </c>
      <c r="T4386">
        <v>0</v>
      </c>
      <c r="U4386">
        <v>4181025.33</v>
      </c>
      <c r="V4386">
        <v>0</v>
      </c>
      <c r="W4386">
        <v>2113715.7000000002</v>
      </c>
      <c r="X4386">
        <v>0</v>
      </c>
      <c r="Y4386">
        <v>2067309.63</v>
      </c>
      <c r="Z4386">
        <v>0</v>
      </c>
      <c r="AA4386">
        <v>4181025.33</v>
      </c>
    </row>
    <row r="4387" spans="1:27" ht="15" customHeight="1" x14ac:dyDescent="0.25">
      <c r="A4387" s="37" t="str">
        <f t="shared" si="204"/>
        <v>LETF50Ignore</v>
      </c>
      <c r="B4387" s="37" t="str">
        <f>VLOOKUP(L4387,Mapping!D:F,3,0)</f>
        <v>Ignore</v>
      </c>
      <c r="C4387" s="37" t="str">
        <f>VLOOKUP(L4387,Mapping!D:G,4,0)</f>
        <v>Ignore</v>
      </c>
      <c r="D4387" s="38">
        <f t="shared" si="205"/>
        <v>-0.232514313</v>
      </c>
      <c r="E4387" s="38">
        <f t="shared" si="206"/>
        <v>-0.32462587300000001</v>
      </c>
      <c r="F4387" s="37" t="str">
        <f>VLOOKUP(L4387,Mapping!D:H,5,0)</f>
        <v>AUM</v>
      </c>
      <c r="G4387" t="s">
        <v>562</v>
      </c>
      <c r="H4387" t="s">
        <v>426</v>
      </c>
      <c r="I4387" t="s">
        <v>1424</v>
      </c>
      <c r="J4387">
        <v>212000</v>
      </c>
      <c r="K4387" t="s">
        <v>595</v>
      </c>
      <c r="L4387">
        <v>212223</v>
      </c>
      <c r="M4387">
        <v>0</v>
      </c>
      <c r="N4387" t="s">
        <v>607</v>
      </c>
      <c r="O4387" t="s">
        <v>565</v>
      </c>
      <c r="P4387">
        <v>-921115.6</v>
      </c>
      <c r="Q4387">
        <v>0</v>
      </c>
      <c r="R4387">
        <v>-2325143.13</v>
      </c>
      <c r="S4387">
        <v>0</v>
      </c>
      <c r="T4387">
        <v>-3246258.73</v>
      </c>
      <c r="U4387">
        <v>0</v>
      </c>
      <c r="V4387">
        <v>-921115.6</v>
      </c>
      <c r="W4387">
        <v>0</v>
      </c>
      <c r="X4387">
        <v>-2325143.13</v>
      </c>
      <c r="Y4387">
        <v>0</v>
      </c>
      <c r="Z4387">
        <v>-3246258.73</v>
      </c>
      <c r="AA4387">
        <v>0</v>
      </c>
    </row>
    <row r="4388" spans="1:27" ht="15" customHeight="1" x14ac:dyDescent="0.25">
      <c r="A4388" s="37" t="str">
        <f t="shared" si="204"/>
        <v>LETF50Ignore</v>
      </c>
      <c r="B4388" s="37" t="str">
        <f>VLOOKUP(L4388,Mapping!D:F,3,0)</f>
        <v>Ignore</v>
      </c>
      <c r="C4388" s="37" t="str">
        <f>VLOOKUP(L4388,Mapping!D:G,4,0)</f>
        <v>Ignore</v>
      </c>
      <c r="D4388" s="38">
        <f t="shared" si="205"/>
        <v>-7.9699999999999995E-7</v>
      </c>
      <c r="E4388" s="38">
        <f t="shared" si="206"/>
        <v>9.55E-6</v>
      </c>
      <c r="F4388" s="37" t="str">
        <f>VLOOKUP(L4388,Mapping!D:H,5,0)</f>
        <v>AUM</v>
      </c>
      <c r="G4388" t="s">
        <v>562</v>
      </c>
      <c r="H4388" t="s">
        <v>426</v>
      </c>
      <c r="I4388" t="s">
        <v>1424</v>
      </c>
      <c r="J4388">
        <v>212000</v>
      </c>
      <c r="K4388" t="s">
        <v>595</v>
      </c>
      <c r="L4388">
        <v>212231</v>
      </c>
      <c r="M4388">
        <v>0</v>
      </c>
      <c r="N4388" t="s">
        <v>824</v>
      </c>
      <c r="O4388" t="s">
        <v>565</v>
      </c>
      <c r="P4388">
        <v>0</v>
      </c>
      <c r="Q4388">
        <v>103.47</v>
      </c>
      <c r="R4388">
        <v>-7.97</v>
      </c>
      <c r="S4388">
        <v>0</v>
      </c>
      <c r="T4388">
        <v>0</v>
      </c>
      <c r="U4388">
        <v>95.5</v>
      </c>
      <c r="V4388">
        <v>0</v>
      </c>
      <c r="W4388">
        <v>103.47</v>
      </c>
      <c r="X4388">
        <v>-7.97</v>
      </c>
      <c r="Y4388">
        <v>0</v>
      </c>
      <c r="Z4388">
        <v>0</v>
      </c>
      <c r="AA4388">
        <v>95.5</v>
      </c>
    </row>
    <row r="4389" spans="1:27" ht="15" customHeight="1" x14ac:dyDescent="0.25">
      <c r="A4389" s="37" t="str">
        <f t="shared" si="204"/>
        <v>LETF50Ignore</v>
      </c>
      <c r="B4389" s="37" t="str">
        <f>VLOOKUP(L4389,Mapping!D:F,3,0)</f>
        <v>Ignore</v>
      </c>
      <c r="C4389" s="37" t="str">
        <f>VLOOKUP(L4389,Mapping!D:G,4,0)</f>
        <v>Ignore</v>
      </c>
      <c r="D4389" s="38">
        <f t="shared" si="205"/>
        <v>-1.450579E-3</v>
      </c>
      <c r="E4389" s="38">
        <f t="shared" si="206"/>
        <v>2.127281E-3</v>
      </c>
      <c r="F4389" s="37" t="str">
        <f>VLOOKUP(L4389,Mapping!D:H,5,0)</f>
        <v>AUM</v>
      </c>
      <c r="G4389" t="s">
        <v>562</v>
      </c>
      <c r="H4389" t="s">
        <v>426</v>
      </c>
      <c r="I4389" t="s">
        <v>1424</v>
      </c>
      <c r="J4389">
        <v>212000</v>
      </c>
      <c r="K4389" t="s">
        <v>595</v>
      </c>
      <c r="L4389">
        <v>212240</v>
      </c>
      <c r="M4389">
        <v>0</v>
      </c>
      <c r="N4389" t="s">
        <v>609</v>
      </c>
      <c r="O4389" t="s">
        <v>565</v>
      </c>
      <c r="P4389">
        <v>0</v>
      </c>
      <c r="Q4389">
        <v>35778.6</v>
      </c>
      <c r="R4389">
        <v>-14505.79</v>
      </c>
      <c r="S4389">
        <v>0</v>
      </c>
      <c r="T4389">
        <v>0</v>
      </c>
      <c r="U4389">
        <v>21272.81</v>
      </c>
      <c r="V4389">
        <v>0</v>
      </c>
      <c r="W4389">
        <v>35778.6</v>
      </c>
      <c r="X4389">
        <v>-14505.79</v>
      </c>
      <c r="Y4389">
        <v>0</v>
      </c>
      <c r="Z4389">
        <v>0</v>
      </c>
      <c r="AA4389">
        <v>21272.81</v>
      </c>
    </row>
    <row r="4390" spans="1:27" ht="15" customHeight="1" x14ac:dyDescent="0.25">
      <c r="A4390" s="37" t="str">
        <f t="shared" si="204"/>
        <v>LETF50Ignore</v>
      </c>
      <c r="B4390" s="37" t="str">
        <f>VLOOKUP(L4390,Mapping!D:F,3,0)</f>
        <v>Ignore</v>
      </c>
      <c r="C4390" s="37" t="str">
        <f>VLOOKUP(L4390,Mapping!D:G,4,0)</f>
        <v>Ignore</v>
      </c>
      <c r="D4390" s="38">
        <f t="shared" si="205"/>
        <v>-2.7769999999999998E-6</v>
      </c>
      <c r="E4390" s="38">
        <f t="shared" si="206"/>
        <v>6.5769999999999999E-6</v>
      </c>
      <c r="F4390" s="37" t="str">
        <f>VLOOKUP(L4390,Mapping!D:H,5,0)</f>
        <v>AUM</v>
      </c>
      <c r="G4390" t="s">
        <v>562</v>
      </c>
      <c r="H4390" t="s">
        <v>426</v>
      </c>
      <c r="I4390" t="s">
        <v>1424</v>
      </c>
      <c r="J4390">
        <v>212000</v>
      </c>
      <c r="K4390" t="s">
        <v>595</v>
      </c>
      <c r="L4390">
        <v>212252</v>
      </c>
      <c r="M4390">
        <v>0</v>
      </c>
      <c r="N4390" t="s">
        <v>611</v>
      </c>
      <c r="O4390" t="s">
        <v>565</v>
      </c>
      <c r="P4390">
        <v>0</v>
      </c>
      <c r="Q4390">
        <v>93.54</v>
      </c>
      <c r="R4390">
        <v>-27.77</v>
      </c>
      <c r="S4390">
        <v>0</v>
      </c>
      <c r="T4390">
        <v>0</v>
      </c>
      <c r="U4390">
        <v>65.77</v>
      </c>
      <c r="V4390">
        <v>0</v>
      </c>
      <c r="W4390">
        <v>93.54</v>
      </c>
      <c r="X4390">
        <v>-27.77</v>
      </c>
      <c r="Y4390">
        <v>0</v>
      </c>
      <c r="Z4390">
        <v>0</v>
      </c>
      <c r="AA4390">
        <v>65.77</v>
      </c>
    </row>
    <row r="4391" spans="1:27" ht="15" customHeight="1" x14ac:dyDescent="0.25">
      <c r="A4391" s="37" t="str">
        <f t="shared" si="204"/>
        <v>LETF50Ignore</v>
      </c>
      <c r="B4391" s="37" t="str">
        <f>VLOOKUP(L4391,Mapping!D:F,3,0)</f>
        <v>Ignore</v>
      </c>
      <c r="C4391" s="37" t="str">
        <f>VLOOKUP(L4391,Mapping!D:G,4,0)</f>
        <v>Ignore</v>
      </c>
      <c r="D4391" s="38">
        <f t="shared" si="205"/>
        <v>-4.15034E-4</v>
      </c>
      <c r="E4391" s="38">
        <f t="shared" si="206"/>
        <v>6.9857550000000006E-3</v>
      </c>
      <c r="F4391" s="37" t="str">
        <f>VLOOKUP(L4391,Mapping!D:H,5,0)</f>
        <v>AUM</v>
      </c>
      <c r="G4391" t="s">
        <v>562</v>
      </c>
      <c r="H4391" t="s">
        <v>426</v>
      </c>
      <c r="I4391" t="s">
        <v>1424</v>
      </c>
      <c r="J4391">
        <v>212000</v>
      </c>
      <c r="K4391" t="s">
        <v>595</v>
      </c>
      <c r="L4391">
        <v>212255</v>
      </c>
      <c r="M4391">
        <v>0</v>
      </c>
      <c r="N4391" t="s">
        <v>612</v>
      </c>
      <c r="O4391" t="s">
        <v>565</v>
      </c>
      <c r="P4391">
        <v>0</v>
      </c>
      <c r="Q4391">
        <v>74007.89</v>
      </c>
      <c r="R4391">
        <v>-4150.34</v>
      </c>
      <c r="S4391">
        <v>0</v>
      </c>
      <c r="T4391">
        <v>0</v>
      </c>
      <c r="U4391">
        <v>69857.55</v>
      </c>
      <c r="V4391">
        <v>0</v>
      </c>
      <c r="W4391">
        <v>74007.89</v>
      </c>
      <c r="X4391">
        <v>-4150.34</v>
      </c>
      <c r="Y4391">
        <v>0</v>
      </c>
      <c r="Z4391">
        <v>0</v>
      </c>
      <c r="AA4391">
        <v>69857.55</v>
      </c>
    </row>
    <row r="4392" spans="1:27" ht="15" customHeight="1" x14ac:dyDescent="0.25">
      <c r="A4392" s="37" t="str">
        <f t="shared" si="204"/>
        <v>LETF50Ignore</v>
      </c>
      <c r="B4392" s="37" t="str">
        <f>VLOOKUP(L4392,Mapping!D:F,3,0)</f>
        <v>Ignore</v>
      </c>
      <c r="C4392" s="37" t="str">
        <f>VLOOKUP(L4392,Mapping!D:G,4,0)</f>
        <v>Ignore</v>
      </c>
      <c r="D4392" s="38">
        <f t="shared" si="205"/>
        <v>0</v>
      </c>
      <c r="E4392" s="38">
        <f t="shared" si="206"/>
        <v>1.0000000000000001E-9</v>
      </c>
      <c r="F4392" s="37" t="str">
        <f>VLOOKUP(L4392,Mapping!D:H,5,0)</f>
        <v>AUM</v>
      </c>
      <c r="G4392" t="s">
        <v>562</v>
      </c>
      <c r="H4392" t="s">
        <v>426</v>
      </c>
      <c r="I4392" t="s">
        <v>1424</v>
      </c>
      <c r="J4392">
        <v>212000</v>
      </c>
      <c r="K4392" t="s">
        <v>595</v>
      </c>
      <c r="L4392">
        <v>212271</v>
      </c>
      <c r="M4392">
        <v>0</v>
      </c>
      <c r="N4392" t="s">
        <v>614</v>
      </c>
      <c r="O4392" t="s">
        <v>565</v>
      </c>
      <c r="P4392">
        <v>0</v>
      </c>
      <c r="Q4392">
        <v>0.01</v>
      </c>
      <c r="R4392">
        <v>0</v>
      </c>
      <c r="S4392">
        <v>0</v>
      </c>
      <c r="T4392">
        <v>0</v>
      </c>
      <c r="U4392">
        <v>0.01</v>
      </c>
      <c r="V4392">
        <v>0</v>
      </c>
      <c r="W4392">
        <v>0.01</v>
      </c>
      <c r="X4392">
        <v>0</v>
      </c>
      <c r="Y4392">
        <v>0</v>
      </c>
      <c r="Z4392">
        <v>0</v>
      </c>
      <c r="AA4392">
        <v>0.01</v>
      </c>
    </row>
    <row r="4393" spans="1:27" ht="15" customHeight="1" x14ac:dyDescent="0.25">
      <c r="A4393" s="37" t="str">
        <f t="shared" si="204"/>
        <v>LETF50Ignore</v>
      </c>
      <c r="B4393" s="37" t="str">
        <f>VLOOKUP(L4393,Mapping!D:F,3,0)</f>
        <v>Ignore</v>
      </c>
      <c r="C4393" s="37" t="str">
        <f>VLOOKUP(L4393,Mapping!D:G,4,0)</f>
        <v>Ignore</v>
      </c>
      <c r="D4393" s="38">
        <f t="shared" si="205"/>
        <v>0</v>
      </c>
      <c r="E4393" s="38">
        <f t="shared" si="206"/>
        <v>1.0000000000000001E-9</v>
      </c>
      <c r="F4393" s="37" t="str">
        <f>VLOOKUP(L4393,Mapping!D:H,5,0)</f>
        <v>AUM</v>
      </c>
      <c r="G4393" t="s">
        <v>562</v>
      </c>
      <c r="H4393" t="s">
        <v>426</v>
      </c>
      <c r="I4393" t="s">
        <v>1424</v>
      </c>
      <c r="J4393">
        <v>212000</v>
      </c>
      <c r="K4393" t="s">
        <v>595</v>
      </c>
      <c r="L4393">
        <v>212272</v>
      </c>
      <c r="M4393">
        <v>0</v>
      </c>
      <c r="N4393" t="s">
        <v>615</v>
      </c>
      <c r="O4393" t="s">
        <v>565</v>
      </c>
      <c r="P4393">
        <v>0</v>
      </c>
      <c r="Q4393">
        <v>0.01</v>
      </c>
      <c r="R4393">
        <v>0</v>
      </c>
      <c r="S4393">
        <v>0</v>
      </c>
      <c r="T4393">
        <v>0</v>
      </c>
      <c r="U4393">
        <v>0.01</v>
      </c>
      <c r="V4393">
        <v>0</v>
      </c>
      <c r="W4393">
        <v>0.01</v>
      </c>
      <c r="X4393">
        <v>0</v>
      </c>
      <c r="Y4393">
        <v>0</v>
      </c>
      <c r="Z4393">
        <v>0</v>
      </c>
      <c r="AA4393">
        <v>0.01</v>
      </c>
    </row>
    <row r="4394" spans="1:27" ht="15" customHeight="1" x14ac:dyDescent="0.25">
      <c r="A4394" s="37" t="str">
        <f t="shared" si="204"/>
        <v>LETF50Ignore</v>
      </c>
      <c r="B4394" s="37" t="str">
        <f>VLOOKUP(L4394,Mapping!D:F,3,0)</f>
        <v>Ignore</v>
      </c>
      <c r="C4394" s="37" t="str">
        <f>VLOOKUP(L4394,Mapping!D:G,4,0)</f>
        <v>Ignore</v>
      </c>
      <c r="D4394" s="38">
        <f t="shared" si="205"/>
        <v>1.7294514E-2</v>
      </c>
      <c r="E4394" s="38">
        <f t="shared" si="206"/>
        <v>2.01356E-2</v>
      </c>
      <c r="F4394" s="37" t="str">
        <f>VLOOKUP(L4394,Mapping!D:H,5,0)</f>
        <v>AUM</v>
      </c>
      <c r="G4394" t="s">
        <v>562</v>
      </c>
      <c r="H4394" t="s">
        <v>426</v>
      </c>
      <c r="I4394" t="s">
        <v>1424</v>
      </c>
      <c r="J4394">
        <v>212000</v>
      </c>
      <c r="K4394" t="s">
        <v>595</v>
      </c>
      <c r="L4394">
        <v>213111</v>
      </c>
      <c r="M4394">
        <v>0</v>
      </c>
      <c r="N4394" t="s">
        <v>1320</v>
      </c>
      <c r="O4394" t="s">
        <v>565</v>
      </c>
      <c r="P4394">
        <v>0</v>
      </c>
      <c r="Q4394">
        <v>28410.86</v>
      </c>
      <c r="R4394">
        <v>0</v>
      </c>
      <c r="S4394">
        <v>172945.14</v>
      </c>
      <c r="T4394">
        <v>0</v>
      </c>
      <c r="U4394">
        <v>201356</v>
      </c>
      <c r="V4394">
        <v>0</v>
      </c>
      <c r="W4394">
        <v>28410.86</v>
      </c>
      <c r="X4394">
        <v>0</v>
      </c>
      <c r="Y4394">
        <v>172945.14</v>
      </c>
      <c r="Z4394">
        <v>0</v>
      </c>
      <c r="AA4394">
        <v>201356</v>
      </c>
    </row>
    <row r="4395" spans="1:27" ht="15" customHeight="1" x14ac:dyDescent="0.25">
      <c r="A4395" s="37" t="str">
        <f t="shared" si="204"/>
        <v>LETF50Ignore</v>
      </c>
      <c r="B4395" s="37" t="str">
        <f>VLOOKUP(L4395,Mapping!D:F,3,0)</f>
        <v>Ignore</v>
      </c>
      <c r="C4395" s="37" t="str">
        <f>VLOOKUP(L4395,Mapping!D:G,4,0)</f>
        <v>Ignore</v>
      </c>
      <c r="D4395" s="38">
        <f t="shared" si="205"/>
        <v>-1.450579E-3</v>
      </c>
      <c r="E4395" s="38">
        <f t="shared" si="206"/>
        <v>2.127281E-3</v>
      </c>
      <c r="F4395" s="37" t="str">
        <f>VLOOKUP(L4395,Mapping!D:H,5,0)</f>
        <v>AUM</v>
      </c>
      <c r="G4395" t="s">
        <v>562</v>
      </c>
      <c r="H4395" t="s">
        <v>426</v>
      </c>
      <c r="I4395" t="s">
        <v>1424</v>
      </c>
      <c r="J4395">
        <v>212000</v>
      </c>
      <c r="K4395" t="s">
        <v>595</v>
      </c>
      <c r="L4395">
        <v>213166</v>
      </c>
      <c r="M4395">
        <v>0</v>
      </c>
      <c r="N4395" t="s">
        <v>616</v>
      </c>
      <c r="O4395" t="s">
        <v>565</v>
      </c>
      <c r="P4395">
        <v>0</v>
      </c>
      <c r="Q4395">
        <v>35778.6</v>
      </c>
      <c r="R4395">
        <v>-14505.79</v>
      </c>
      <c r="S4395">
        <v>0</v>
      </c>
      <c r="T4395">
        <v>0</v>
      </c>
      <c r="U4395">
        <v>21272.81</v>
      </c>
      <c r="V4395">
        <v>0</v>
      </c>
      <c r="W4395">
        <v>35778.6</v>
      </c>
      <c r="X4395">
        <v>-14505.79</v>
      </c>
      <c r="Y4395">
        <v>0</v>
      </c>
      <c r="Z4395">
        <v>0</v>
      </c>
      <c r="AA4395">
        <v>21272.81</v>
      </c>
    </row>
    <row r="4396" spans="1:27" ht="15" customHeight="1" x14ac:dyDescent="0.25">
      <c r="A4396" s="37" t="str">
        <f t="shared" si="204"/>
        <v>LETF50Ignore</v>
      </c>
      <c r="B4396" s="37" t="str">
        <f>VLOOKUP(L4396,Mapping!D:F,3,0)</f>
        <v>Ignore</v>
      </c>
      <c r="C4396" s="37" t="str">
        <f>VLOOKUP(L4396,Mapping!D:G,4,0)</f>
        <v>Ignore</v>
      </c>
      <c r="D4396" s="38">
        <f t="shared" si="205"/>
        <v>1.6145519000000001E-2</v>
      </c>
      <c r="E4396" s="38">
        <f t="shared" si="206"/>
        <v>1.7077798999999998E-2</v>
      </c>
      <c r="F4396" s="37" t="str">
        <f>VLOOKUP(L4396,Mapping!D:H,5,0)</f>
        <v>AUM</v>
      </c>
      <c r="G4396" t="s">
        <v>562</v>
      </c>
      <c r="H4396" t="s">
        <v>426</v>
      </c>
      <c r="I4396" t="s">
        <v>1424</v>
      </c>
      <c r="J4396">
        <v>212000</v>
      </c>
      <c r="K4396" t="s">
        <v>595</v>
      </c>
      <c r="L4396">
        <v>214100</v>
      </c>
      <c r="M4396">
        <v>0</v>
      </c>
      <c r="N4396" t="s">
        <v>858</v>
      </c>
      <c r="O4396" t="s">
        <v>565</v>
      </c>
      <c r="P4396">
        <v>0</v>
      </c>
      <c r="Q4396">
        <v>9322.8000000000011</v>
      </c>
      <c r="R4396">
        <v>0</v>
      </c>
      <c r="S4396">
        <v>161455.19</v>
      </c>
      <c r="T4396">
        <v>0</v>
      </c>
      <c r="U4396">
        <v>170777.99</v>
      </c>
      <c r="V4396">
        <v>0</v>
      </c>
      <c r="W4396">
        <v>9322.8000000000011</v>
      </c>
      <c r="X4396">
        <v>0</v>
      </c>
      <c r="Y4396">
        <v>161455.19</v>
      </c>
      <c r="Z4396">
        <v>0</v>
      </c>
      <c r="AA4396">
        <v>170777.99</v>
      </c>
    </row>
    <row r="4397" spans="1:27" ht="15" customHeight="1" x14ac:dyDescent="0.25">
      <c r="A4397" s="37" t="str">
        <f t="shared" si="204"/>
        <v>LETF50Ignore</v>
      </c>
      <c r="B4397" s="37" t="str">
        <f>VLOOKUP(L4397,Mapping!D:F,3,0)</f>
        <v>Ignore</v>
      </c>
      <c r="C4397" s="37" t="str">
        <f>VLOOKUP(L4397,Mapping!D:G,4,0)</f>
        <v>Ignore</v>
      </c>
      <c r="D4397" s="38">
        <f t="shared" si="205"/>
        <v>0</v>
      </c>
      <c r="E4397" s="38">
        <f t="shared" si="206"/>
        <v>-3E-9</v>
      </c>
      <c r="F4397" s="37" t="str">
        <f>VLOOKUP(L4397,Mapping!D:H,5,0)</f>
        <v>AUM</v>
      </c>
      <c r="G4397" t="s">
        <v>562</v>
      </c>
      <c r="H4397" t="s">
        <v>426</v>
      </c>
      <c r="I4397" t="s">
        <v>1424</v>
      </c>
      <c r="J4397">
        <v>213000</v>
      </c>
      <c r="K4397" t="s">
        <v>617</v>
      </c>
      <c r="L4397">
        <v>213500</v>
      </c>
      <c r="M4397">
        <v>0</v>
      </c>
      <c r="N4397" t="s">
        <v>618</v>
      </c>
      <c r="O4397" t="s">
        <v>565</v>
      </c>
      <c r="P4397">
        <v>-0.03</v>
      </c>
      <c r="Q4397">
        <v>0</v>
      </c>
      <c r="R4397">
        <v>0</v>
      </c>
      <c r="S4397">
        <v>0</v>
      </c>
      <c r="T4397">
        <v>-0.03</v>
      </c>
      <c r="U4397">
        <v>0</v>
      </c>
      <c r="V4397">
        <v>-0.03</v>
      </c>
      <c r="W4397">
        <v>0</v>
      </c>
      <c r="X4397">
        <v>0</v>
      </c>
      <c r="Y4397">
        <v>0</v>
      </c>
      <c r="Z4397">
        <v>-0.03</v>
      </c>
      <c r="AA4397">
        <v>0</v>
      </c>
    </row>
    <row r="4398" spans="1:27" ht="15" customHeight="1" x14ac:dyDescent="0.25">
      <c r="A4398" s="37" t="str">
        <f t="shared" si="204"/>
        <v>LETF50Ignore</v>
      </c>
      <c r="B4398" s="37" t="str">
        <f>VLOOKUP(L4398,Mapping!D:F,3,0)</f>
        <v>Ignore</v>
      </c>
      <c r="C4398" s="37" t="str">
        <f>VLOOKUP(L4398,Mapping!D:G,4,0)</f>
        <v>Ignore</v>
      </c>
      <c r="D4398" s="38">
        <f t="shared" si="205"/>
        <v>1.0410000000000001E-6</v>
      </c>
      <c r="E4398" s="38">
        <f t="shared" si="206"/>
        <v>3.0519999999999997E-6</v>
      </c>
      <c r="F4398" s="37" t="str">
        <f>VLOOKUP(L4398,Mapping!D:H,5,0)</f>
        <v>AUM</v>
      </c>
      <c r="G4398" t="s">
        <v>562</v>
      </c>
      <c r="H4398" t="s">
        <v>426</v>
      </c>
      <c r="I4398" t="s">
        <v>1424</v>
      </c>
      <c r="J4398">
        <v>220000</v>
      </c>
      <c r="K4398" t="s">
        <v>619</v>
      </c>
      <c r="L4398">
        <v>210125</v>
      </c>
      <c r="M4398">
        <v>0</v>
      </c>
      <c r="N4398" t="s">
        <v>1283</v>
      </c>
      <c r="O4398" t="s">
        <v>565</v>
      </c>
      <c r="P4398">
        <v>0</v>
      </c>
      <c r="Q4398">
        <v>20.11</v>
      </c>
      <c r="R4398">
        <v>0</v>
      </c>
      <c r="S4398">
        <v>10.41</v>
      </c>
      <c r="T4398">
        <v>0</v>
      </c>
      <c r="U4398">
        <v>30.52</v>
      </c>
      <c r="V4398">
        <v>0</v>
      </c>
      <c r="W4398">
        <v>20.11</v>
      </c>
      <c r="X4398">
        <v>0</v>
      </c>
      <c r="Y4398">
        <v>10.41</v>
      </c>
      <c r="Z4398">
        <v>0</v>
      </c>
      <c r="AA4398">
        <v>30.52</v>
      </c>
    </row>
    <row r="4399" spans="1:27" ht="15" customHeight="1" x14ac:dyDescent="0.25">
      <c r="A4399" s="37" t="str">
        <f t="shared" si="204"/>
        <v>LETF501.2</v>
      </c>
      <c r="B4399" s="37">
        <f>VLOOKUP(L4399,Mapping!D:F,3,0)</f>
        <v>1.2</v>
      </c>
      <c r="C4399" s="37" t="str">
        <f>VLOOKUP(L4399,Mapping!D:G,4,0)</f>
        <v>Ignore</v>
      </c>
      <c r="D4399" s="38">
        <f t="shared" si="205"/>
        <v>0.43</v>
      </c>
      <c r="E4399" s="38">
        <f t="shared" si="206"/>
        <v>31.515671000000001</v>
      </c>
      <c r="F4399" s="37">
        <f>VLOOKUP(L4399,Mapping!D:H,5,0)</f>
        <v>0</v>
      </c>
      <c r="G4399" t="s">
        <v>562</v>
      </c>
      <c r="H4399" t="s">
        <v>426</v>
      </c>
      <c r="I4399" t="s">
        <v>1424</v>
      </c>
      <c r="J4399">
        <v>301000</v>
      </c>
      <c r="K4399" t="s">
        <v>624</v>
      </c>
      <c r="L4399">
        <v>310000</v>
      </c>
      <c r="M4399">
        <v>0</v>
      </c>
      <c r="N4399" t="s">
        <v>625</v>
      </c>
      <c r="O4399" t="s">
        <v>565</v>
      </c>
      <c r="P4399">
        <v>0</v>
      </c>
      <c r="Q4399">
        <v>310856710</v>
      </c>
      <c r="R4399">
        <v>0</v>
      </c>
      <c r="S4399">
        <v>4300000</v>
      </c>
      <c r="T4399">
        <v>0</v>
      </c>
      <c r="U4399">
        <v>315156710</v>
      </c>
      <c r="V4399">
        <v>0</v>
      </c>
      <c r="W4399">
        <v>310856710</v>
      </c>
      <c r="X4399">
        <v>0</v>
      </c>
      <c r="Y4399">
        <v>4300000</v>
      </c>
      <c r="Z4399">
        <v>0</v>
      </c>
      <c r="AA4399">
        <v>315156710</v>
      </c>
    </row>
    <row r="4400" spans="1:27" ht="15" customHeight="1" x14ac:dyDescent="0.25">
      <c r="A4400" s="37" t="str">
        <f t="shared" si="204"/>
        <v>LETF50Ignore</v>
      </c>
      <c r="B4400" s="37" t="str">
        <f>VLOOKUP(L4400,Mapping!D:F,3,0)</f>
        <v>Ignore</v>
      </c>
      <c r="C4400" s="37" t="str">
        <f>VLOOKUP(L4400,Mapping!D:G,4,0)</f>
        <v>Ignore</v>
      </c>
      <c r="D4400" s="38">
        <f t="shared" si="205"/>
        <v>11.006795</v>
      </c>
      <c r="E4400" s="38">
        <f t="shared" si="206"/>
        <v>122.846149075</v>
      </c>
      <c r="F4400" s="37">
        <f>VLOOKUP(L4400,Mapping!D:H,5,0)</f>
        <v>0</v>
      </c>
      <c r="G4400" t="s">
        <v>562</v>
      </c>
      <c r="H4400" t="s">
        <v>426</v>
      </c>
      <c r="I4400" t="s">
        <v>1424</v>
      </c>
      <c r="J4400">
        <v>303000</v>
      </c>
      <c r="K4400" t="s">
        <v>626</v>
      </c>
      <c r="L4400">
        <v>303207</v>
      </c>
      <c r="M4400">
        <v>0</v>
      </c>
      <c r="N4400" t="s">
        <v>735</v>
      </c>
      <c r="O4400" t="s">
        <v>565</v>
      </c>
      <c r="P4400">
        <v>0</v>
      </c>
      <c r="Q4400">
        <v>1118393540.75</v>
      </c>
      <c r="R4400">
        <v>0</v>
      </c>
      <c r="S4400">
        <v>110067950</v>
      </c>
      <c r="T4400">
        <v>0</v>
      </c>
      <c r="U4400">
        <v>1228461490.75</v>
      </c>
      <c r="V4400">
        <v>0</v>
      </c>
      <c r="W4400">
        <v>1118393540.75</v>
      </c>
      <c r="X4400">
        <v>0</v>
      </c>
      <c r="Y4400">
        <v>110067950</v>
      </c>
      <c r="Z4400">
        <v>0</v>
      </c>
      <c r="AA4400">
        <v>1228461490.75</v>
      </c>
    </row>
    <row r="4401" spans="1:27" ht="15" customHeight="1" x14ac:dyDescent="0.25">
      <c r="A4401" s="37" t="str">
        <f t="shared" si="204"/>
        <v>LETF50Ignore</v>
      </c>
      <c r="B4401" s="37" t="str">
        <f>VLOOKUP(L4401,Mapping!D:F,3,0)</f>
        <v>Ignore</v>
      </c>
      <c r="C4401" s="37" t="str">
        <f>VLOOKUP(L4401,Mapping!D:G,4,0)</f>
        <v>Ignore</v>
      </c>
      <c r="D4401" s="38">
        <f t="shared" si="205"/>
        <v>0</v>
      </c>
      <c r="E4401" s="38">
        <f t="shared" si="206"/>
        <v>266.64559440100004</v>
      </c>
      <c r="F4401" s="37">
        <f>VLOOKUP(L4401,Mapping!D:H,5,0)</f>
        <v>0</v>
      </c>
      <c r="G4401" t="s">
        <v>562</v>
      </c>
      <c r="H4401" t="s">
        <v>426</v>
      </c>
      <c r="I4401" t="s">
        <v>1424</v>
      </c>
      <c r="J4401">
        <v>303000</v>
      </c>
      <c r="K4401" t="s">
        <v>626</v>
      </c>
      <c r="L4401">
        <v>390000</v>
      </c>
      <c r="M4401">
        <v>0</v>
      </c>
      <c r="N4401" t="s">
        <v>631</v>
      </c>
      <c r="O4401" t="s">
        <v>565</v>
      </c>
      <c r="P4401">
        <v>0</v>
      </c>
      <c r="Q4401">
        <v>2666455944.0100002</v>
      </c>
      <c r="R4401">
        <v>0</v>
      </c>
      <c r="S4401">
        <v>0</v>
      </c>
      <c r="T4401">
        <v>0</v>
      </c>
      <c r="U4401">
        <v>2666455944.0100002</v>
      </c>
      <c r="V4401">
        <v>0</v>
      </c>
      <c r="W4401">
        <v>2666455944.0100002</v>
      </c>
      <c r="X4401">
        <v>0</v>
      </c>
      <c r="Y4401">
        <v>0</v>
      </c>
      <c r="Z4401">
        <v>0</v>
      </c>
      <c r="AA4401">
        <v>2666455944.0100002</v>
      </c>
    </row>
    <row r="4402" spans="1:27" ht="15" customHeight="1" x14ac:dyDescent="0.25">
      <c r="A4402" s="37" t="str">
        <f t="shared" si="204"/>
        <v>LETF50Ignore</v>
      </c>
      <c r="B4402" s="37" t="str">
        <f>VLOOKUP(L4402,Mapping!D:F,3,0)</f>
        <v>Ignore</v>
      </c>
      <c r="C4402" s="37" t="str">
        <f>VLOOKUP(L4402,Mapping!D:G,4,0)</f>
        <v>Ignore</v>
      </c>
      <c r="D4402" s="38">
        <f t="shared" si="205"/>
        <v>0</v>
      </c>
      <c r="E4402" s="38">
        <f t="shared" si="206"/>
        <v>-0.30330509700000002</v>
      </c>
      <c r="F4402" s="37">
        <f>VLOOKUP(L4402,Mapping!D:H,5,0)</f>
        <v>0</v>
      </c>
      <c r="G4402" t="s">
        <v>562</v>
      </c>
      <c r="H4402" t="s">
        <v>426</v>
      </c>
      <c r="I4402" t="s">
        <v>1424</v>
      </c>
      <c r="J4402">
        <v>303000</v>
      </c>
      <c r="K4402" t="s">
        <v>626</v>
      </c>
      <c r="L4402">
        <v>390405</v>
      </c>
      <c r="M4402">
        <v>0</v>
      </c>
      <c r="N4402" t="s">
        <v>634</v>
      </c>
      <c r="O4402" t="s">
        <v>565</v>
      </c>
      <c r="P4402">
        <v>-3033050.97</v>
      </c>
      <c r="Q4402">
        <v>0</v>
      </c>
      <c r="R4402">
        <v>0</v>
      </c>
      <c r="S4402">
        <v>0</v>
      </c>
      <c r="T4402">
        <v>-3033050.97</v>
      </c>
      <c r="U4402">
        <v>0</v>
      </c>
      <c r="V4402">
        <v>-3033050.97</v>
      </c>
      <c r="W4402">
        <v>0</v>
      </c>
      <c r="X4402">
        <v>0</v>
      </c>
      <c r="Y4402">
        <v>0</v>
      </c>
      <c r="Z4402">
        <v>-3033050.97</v>
      </c>
      <c r="AA4402">
        <v>0</v>
      </c>
    </row>
    <row r="4403" spans="1:27" ht="15" customHeight="1" x14ac:dyDescent="0.25">
      <c r="A4403" s="37" t="str">
        <f t="shared" si="204"/>
        <v>LETF50Ignore</v>
      </c>
      <c r="B4403" s="37" t="str">
        <f>VLOOKUP(L4403,Mapping!D:F,3,0)</f>
        <v>Ignore</v>
      </c>
      <c r="C4403" s="37" t="str">
        <f>VLOOKUP(L4403,Mapping!D:G,4,0)</f>
        <v>Ignore</v>
      </c>
      <c r="D4403" s="38">
        <f t="shared" si="205"/>
        <v>0</v>
      </c>
      <c r="E4403" s="38">
        <f t="shared" si="206"/>
        <v>-16.603546666</v>
      </c>
      <c r="F4403" s="37">
        <f>VLOOKUP(L4403,Mapping!D:H,5,0)</f>
        <v>0</v>
      </c>
      <c r="G4403" t="s">
        <v>562</v>
      </c>
      <c r="H4403" t="s">
        <v>426</v>
      </c>
      <c r="I4403" t="s">
        <v>1424</v>
      </c>
      <c r="J4403">
        <v>303000</v>
      </c>
      <c r="K4403" t="s">
        <v>626</v>
      </c>
      <c r="L4403">
        <v>390407</v>
      </c>
      <c r="M4403">
        <v>0</v>
      </c>
      <c r="N4403" t="s">
        <v>736</v>
      </c>
      <c r="O4403" t="s">
        <v>565</v>
      </c>
      <c r="P4403">
        <v>-166035466.66</v>
      </c>
      <c r="Q4403">
        <v>0</v>
      </c>
      <c r="R4403">
        <v>0</v>
      </c>
      <c r="S4403">
        <v>0</v>
      </c>
      <c r="T4403">
        <v>-166035466.66</v>
      </c>
      <c r="U4403">
        <v>0</v>
      </c>
      <c r="V4403">
        <v>-166035466.66</v>
      </c>
      <c r="W4403">
        <v>0</v>
      </c>
      <c r="X4403">
        <v>0</v>
      </c>
      <c r="Y4403">
        <v>0</v>
      </c>
      <c r="Z4403">
        <v>-166035466.66</v>
      </c>
      <c r="AA4403">
        <v>0</v>
      </c>
    </row>
    <row r="4404" spans="1:27" ht="15" customHeight="1" x14ac:dyDescent="0.25">
      <c r="A4404" s="37" t="str">
        <f t="shared" si="204"/>
        <v>LETF505.3</v>
      </c>
      <c r="B4404" s="37">
        <f>VLOOKUP(L4404,Mapping!D:F,3,0)</f>
        <v>5.3</v>
      </c>
      <c r="C4404" s="37" t="str">
        <f>VLOOKUP(L4404,Mapping!D:G,4,0)</f>
        <v>Ignore</v>
      </c>
      <c r="D4404" s="38">
        <f t="shared" si="205"/>
        <v>9.1021847430000005</v>
      </c>
      <c r="E4404" s="38">
        <f t="shared" si="206"/>
        <v>41.581404111000005</v>
      </c>
      <c r="F4404" s="37">
        <f>VLOOKUP(L4404,Mapping!D:H,5,0)</f>
        <v>0</v>
      </c>
      <c r="G4404" t="s">
        <v>562</v>
      </c>
      <c r="H4404" t="s">
        <v>426</v>
      </c>
      <c r="I4404" t="s">
        <v>1424</v>
      </c>
      <c r="J4404">
        <v>410000</v>
      </c>
      <c r="K4404" t="s">
        <v>637</v>
      </c>
      <c r="L4404">
        <v>411100</v>
      </c>
      <c r="M4404">
        <v>0</v>
      </c>
      <c r="N4404" t="s">
        <v>694</v>
      </c>
      <c r="O4404" t="s">
        <v>565</v>
      </c>
      <c r="P4404">
        <v>0</v>
      </c>
      <c r="Q4404">
        <v>324792193.68000001</v>
      </c>
      <c r="R4404">
        <v>0</v>
      </c>
      <c r="S4404">
        <v>91021847.430000007</v>
      </c>
      <c r="T4404">
        <v>0</v>
      </c>
      <c r="U4404">
        <v>415814041.11000001</v>
      </c>
      <c r="V4404">
        <v>0</v>
      </c>
      <c r="W4404">
        <v>324792193.68000001</v>
      </c>
      <c r="X4404">
        <v>0</v>
      </c>
      <c r="Y4404">
        <v>91021847.430000007</v>
      </c>
      <c r="Z4404">
        <v>0</v>
      </c>
      <c r="AA4404">
        <v>415814041.11000001</v>
      </c>
    </row>
    <row r="4405" spans="1:27" ht="15" customHeight="1" x14ac:dyDescent="0.25">
      <c r="A4405" s="37" t="str">
        <f t="shared" si="204"/>
        <v>LETF505.3</v>
      </c>
      <c r="B4405" s="37">
        <f>VLOOKUP(L4405,Mapping!D:F,3,0)</f>
        <v>5.3</v>
      </c>
      <c r="C4405" s="37" t="str">
        <f>VLOOKUP(L4405,Mapping!D:G,4,0)</f>
        <v>Ignore</v>
      </c>
      <c r="D4405" s="38">
        <f t="shared" si="205"/>
        <v>0</v>
      </c>
      <c r="E4405" s="38">
        <f t="shared" si="206"/>
        <v>7.0715767999999998E-2</v>
      </c>
      <c r="F4405" s="37">
        <f>VLOOKUP(L4405,Mapping!D:H,5,0)</f>
        <v>0</v>
      </c>
      <c r="G4405" t="s">
        <v>562</v>
      </c>
      <c r="H4405" t="s">
        <v>426</v>
      </c>
      <c r="I4405" t="s">
        <v>1424</v>
      </c>
      <c r="J4405">
        <v>410000</v>
      </c>
      <c r="K4405" t="s">
        <v>637</v>
      </c>
      <c r="L4405">
        <v>411120</v>
      </c>
      <c r="M4405">
        <v>0</v>
      </c>
      <c r="N4405" t="s">
        <v>934</v>
      </c>
      <c r="O4405" t="s">
        <v>565</v>
      </c>
      <c r="P4405">
        <v>0</v>
      </c>
      <c r="Q4405">
        <v>707157.68</v>
      </c>
      <c r="R4405">
        <v>0</v>
      </c>
      <c r="S4405">
        <v>0</v>
      </c>
      <c r="T4405">
        <v>0</v>
      </c>
      <c r="U4405">
        <v>707157.68</v>
      </c>
      <c r="V4405">
        <v>0</v>
      </c>
      <c r="W4405">
        <v>707157.68</v>
      </c>
      <c r="X4405">
        <v>0</v>
      </c>
      <c r="Y4405">
        <v>0</v>
      </c>
      <c r="Z4405">
        <v>0</v>
      </c>
      <c r="AA4405">
        <v>707157.68</v>
      </c>
    </row>
    <row r="4406" spans="1:27" ht="15" customHeight="1" x14ac:dyDescent="0.25">
      <c r="A4406" s="37" t="str">
        <f t="shared" si="204"/>
        <v>LETF50Ignore</v>
      </c>
      <c r="B4406" s="37" t="str">
        <f>VLOOKUP(L4406,Mapping!D:F,3,0)</f>
        <v>Ignore</v>
      </c>
      <c r="C4406" s="37" t="str">
        <f>VLOOKUP(L4406,Mapping!D:G,4,0)</f>
        <v>Ignore</v>
      </c>
      <c r="D4406" s="38">
        <f t="shared" si="205"/>
        <v>-88.253253842999996</v>
      </c>
      <c r="E4406" s="38">
        <f t="shared" si="206"/>
        <v>361.445743913</v>
      </c>
      <c r="F4406" s="37">
        <f>VLOOKUP(L4406,Mapping!D:H,5,0)</f>
        <v>0</v>
      </c>
      <c r="G4406" t="s">
        <v>562</v>
      </c>
      <c r="H4406" t="s">
        <v>426</v>
      </c>
      <c r="I4406" t="s">
        <v>1424</v>
      </c>
      <c r="J4406">
        <v>430000</v>
      </c>
      <c r="K4406" t="s">
        <v>643</v>
      </c>
      <c r="L4406">
        <v>431100</v>
      </c>
      <c r="M4406">
        <v>0</v>
      </c>
      <c r="N4406" t="s">
        <v>727</v>
      </c>
      <c r="O4406" t="s">
        <v>565</v>
      </c>
      <c r="P4406">
        <v>0</v>
      </c>
      <c r="Q4406">
        <v>4496989977.5600004</v>
      </c>
      <c r="R4406">
        <v>-882532538.42999995</v>
      </c>
      <c r="S4406">
        <v>0</v>
      </c>
      <c r="T4406">
        <v>0</v>
      </c>
      <c r="U4406">
        <v>3614457439.1300001</v>
      </c>
      <c r="V4406">
        <v>0</v>
      </c>
      <c r="W4406">
        <v>4496989977.5600004</v>
      </c>
      <c r="X4406">
        <v>-882532538.42999995</v>
      </c>
      <c r="Y4406">
        <v>0</v>
      </c>
      <c r="Z4406">
        <v>0</v>
      </c>
      <c r="AA4406">
        <v>3614457439.1300001</v>
      </c>
    </row>
    <row r="4407" spans="1:27" ht="15" customHeight="1" x14ac:dyDescent="0.25">
      <c r="A4407" s="37" t="str">
        <f t="shared" si="204"/>
        <v>LETF505.1</v>
      </c>
      <c r="B4407" s="37">
        <f>VLOOKUP(L4407,Mapping!D:F,3,0)</f>
        <v>5.0999999999999996</v>
      </c>
      <c r="C4407" s="37" t="str">
        <f>VLOOKUP(L4407,Mapping!D:G,4,0)</f>
        <v>Ignore</v>
      </c>
      <c r="D4407" s="38">
        <f t="shared" si="205"/>
        <v>3.9676352750000001</v>
      </c>
      <c r="E4407" s="38">
        <f t="shared" si="206"/>
        <v>11.105114945</v>
      </c>
      <c r="F4407" s="37">
        <f>VLOOKUP(L4407,Mapping!D:H,5,0)</f>
        <v>0</v>
      </c>
      <c r="G4407" t="s">
        <v>562</v>
      </c>
      <c r="H4407" t="s">
        <v>426</v>
      </c>
      <c r="I4407" t="s">
        <v>1424</v>
      </c>
      <c r="J4407">
        <v>450000</v>
      </c>
      <c r="K4407" t="s">
        <v>647</v>
      </c>
      <c r="L4407">
        <v>451100</v>
      </c>
      <c r="M4407">
        <v>0</v>
      </c>
      <c r="N4407" t="s">
        <v>695</v>
      </c>
      <c r="O4407" t="s">
        <v>565</v>
      </c>
      <c r="P4407">
        <v>0</v>
      </c>
      <c r="Q4407">
        <v>71374796.700000003</v>
      </c>
      <c r="R4407">
        <v>0</v>
      </c>
      <c r="S4407">
        <v>39676352.75</v>
      </c>
      <c r="T4407">
        <v>0</v>
      </c>
      <c r="U4407">
        <v>111051149.45</v>
      </c>
      <c r="V4407">
        <v>0</v>
      </c>
      <c r="W4407">
        <v>71374796.700000003</v>
      </c>
      <c r="X4407">
        <v>0</v>
      </c>
      <c r="Y4407">
        <v>39676352.75</v>
      </c>
      <c r="Z4407">
        <v>0</v>
      </c>
      <c r="AA4407">
        <v>111051149.45</v>
      </c>
    </row>
    <row r="4408" spans="1:27" ht="15" customHeight="1" x14ac:dyDescent="0.25">
      <c r="A4408" s="37" t="str">
        <f t="shared" si="204"/>
        <v>LETF505.2</v>
      </c>
      <c r="B4408" s="37">
        <f>VLOOKUP(L4408,Mapping!D:F,3,0)</f>
        <v>5.2</v>
      </c>
      <c r="C4408" s="37" t="str">
        <f>VLOOKUP(L4408,Mapping!D:G,4,0)</f>
        <v>Ignore</v>
      </c>
      <c r="D4408" s="38">
        <f t="shared" si="205"/>
        <v>1.327585E-3</v>
      </c>
      <c r="E4408" s="38">
        <f t="shared" si="206"/>
        <v>2.4501240000000001E-3</v>
      </c>
      <c r="F4408" s="37">
        <f>VLOOKUP(L4408,Mapping!D:H,5,0)</f>
        <v>0</v>
      </c>
      <c r="G4408" t="s">
        <v>562</v>
      </c>
      <c r="H4408" t="s">
        <v>426</v>
      </c>
      <c r="I4408" t="s">
        <v>1424</v>
      </c>
      <c r="J4408">
        <v>450000</v>
      </c>
      <c r="K4408" t="s">
        <v>647</v>
      </c>
      <c r="L4408">
        <v>452111</v>
      </c>
      <c r="M4408">
        <v>0</v>
      </c>
      <c r="N4408" t="s">
        <v>649</v>
      </c>
      <c r="O4408" t="s">
        <v>565</v>
      </c>
      <c r="P4408">
        <v>0</v>
      </c>
      <c r="Q4408">
        <v>11225.39</v>
      </c>
      <c r="R4408">
        <v>0</v>
      </c>
      <c r="S4408">
        <v>13275.85</v>
      </c>
      <c r="T4408">
        <v>0</v>
      </c>
      <c r="U4408">
        <v>24501.24</v>
      </c>
      <c r="V4408">
        <v>0</v>
      </c>
      <c r="W4408">
        <v>11225.39</v>
      </c>
      <c r="X4408">
        <v>0</v>
      </c>
      <c r="Y4408">
        <v>13275.85</v>
      </c>
      <c r="Z4408">
        <v>0</v>
      </c>
      <c r="AA4408">
        <v>24501.24</v>
      </c>
    </row>
    <row r="4409" spans="1:27" ht="15" customHeight="1" x14ac:dyDescent="0.25">
      <c r="A4409" s="37" t="str">
        <f t="shared" si="204"/>
        <v>LETF505.2</v>
      </c>
      <c r="B4409" s="37">
        <f>VLOOKUP(L4409,Mapping!D:F,3,0)</f>
        <v>5.2</v>
      </c>
      <c r="C4409" s="37" t="str">
        <f>VLOOKUP(L4409,Mapping!D:G,4,0)</f>
        <v>Ignore</v>
      </c>
      <c r="D4409" s="38">
        <f t="shared" si="205"/>
        <v>2.1390085E-2</v>
      </c>
      <c r="E4409" s="38">
        <f t="shared" si="206"/>
        <v>4.6219138E-2</v>
      </c>
      <c r="F4409" s="37">
        <f>VLOOKUP(L4409,Mapping!D:H,5,0)</f>
        <v>0</v>
      </c>
      <c r="G4409" t="s">
        <v>562</v>
      </c>
      <c r="H4409" t="s">
        <v>426</v>
      </c>
      <c r="I4409" t="s">
        <v>1424</v>
      </c>
      <c r="J4409">
        <v>450000</v>
      </c>
      <c r="K4409" t="s">
        <v>647</v>
      </c>
      <c r="L4409">
        <v>452247</v>
      </c>
      <c r="M4409">
        <v>0</v>
      </c>
      <c r="N4409" t="s">
        <v>655</v>
      </c>
      <c r="O4409" t="s">
        <v>565</v>
      </c>
      <c r="P4409">
        <v>0</v>
      </c>
      <c r="Q4409">
        <v>248290.53</v>
      </c>
      <c r="R4409">
        <v>0</v>
      </c>
      <c r="S4409">
        <v>213900.85</v>
      </c>
      <c r="T4409">
        <v>0</v>
      </c>
      <c r="U4409">
        <v>462191.38</v>
      </c>
      <c r="V4409">
        <v>0</v>
      </c>
      <c r="W4409">
        <v>248290.53</v>
      </c>
      <c r="X4409">
        <v>0</v>
      </c>
      <c r="Y4409">
        <v>213900.85</v>
      </c>
      <c r="Z4409">
        <v>0</v>
      </c>
      <c r="AA4409">
        <v>462191.38</v>
      </c>
    </row>
    <row r="4410" spans="1:27" ht="15" customHeight="1" x14ac:dyDescent="0.25">
      <c r="A4410" s="37" t="str">
        <f t="shared" si="204"/>
        <v>LETF505.5</v>
      </c>
      <c r="B4410" s="37">
        <f>VLOOKUP(L4410,Mapping!D:F,3,0)</f>
        <v>5.5</v>
      </c>
      <c r="C4410" s="37" t="str">
        <f>VLOOKUP(L4410,Mapping!D:G,4,0)</f>
        <v>Ignore</v>
      </c>
      <c r="D4410" s="38">
        <f t="shared" si="205"/>
        <v>1.5841238000000001E-2</v>
      </c>
      <c r="E4410" s="38">
        <f t="shared" si="206"/>
        <v>1.5841238000000001E-2</v>
      </c>
      <c r="F4410" s="37">
        <f>VLOOKUP(L4410,Mapping!D:H,5,0)</f>
        <v>0</v>
      </c>
      <c r="G4410" t="s">
        <v>562</v>
      </c>
      <c r="H4410" t="s">
        <v>426</v>
      </c>
      <c r="I4410" t="s">
        <v>1424</v>
      </c>
      <c r="J4410">
        <v>460000</v>
      </c>
      <c r="K4410" t="s">
        <v>656</v>
      </c>
      <c r="L4410">
        <v>452233</v>
      </c>
      <c r="M4410">
        <v>0</v>
      </c>
      <c r="N4410" t="s">
        <v>657</v>
      </c>
      <c r="O4410" t="s">
        <v>565</v>
      </c>
      <c r="P4410">
        <v>0</v>
      </c>
      <c r="Q4410">
        <v>0</v>
      </c>
      <c r="R4410">
        <v>0</v>
      </c>
      <c r="S4410">
        <v>158412.38</v>
      </c>
      <c r="T4410">
        <v>0</v>
      </c>
      <c r="U4410">
        <v>158412.38</v>
      </c>
      <c r="V4410">
        <v>0</v>
      </c>
      <c r="W4410">
        <v>0</v>
      </c>
      <c r="X4410">
        <v>0</v>
      </c>
      <c r="Y4410">
        <v>158412.38</v>
      </c>
      <c r="Z4410">
        <v>0</v>
      </c>
      <c r="AA4410">
        <v>158412.38</v>
      </c>
    </row>
    <row r="4411" spans="1:27" ht="15" customHeight="1" x14ac:dyDescent="0.25">
      <c r="A4411" s="37" t="str">
        <f t="shared" si="204"/>
        <v>LETF505.3</v>
      </c>
      <c r="B4411" s="37">
        <f>VLOOKUP(L4411,Mapping!D:F,3,0)</f>
        <v>5.3</v>
      </c>
      <c r="C4411" s="37" t="str">
        <f>VLOOKUP(L4411,Mapping!D:G,4,0)</f>
        <v>Ignore</v>
      </c>
      <c r="D4411" s="38">
        <f t="shared" si="205"/>
        <v>-3.2951360999999998E-2</v>
      </c>
      <c r="E4411" s="38">
        <f t="shared" si="206"/>
        <v>-4.9049003000000001E-2</v>
      </c>
      <c r="F4411" s="37">
        <f>VLOOKUP(L4411,Mapping!D:H,5,0)</f>
        <v>0</v>
      </c>
      <c r="G4411" t="s">
        <v>562</v>
      </c>
      <c r="H4411" t="s">
        <v>426</v>
      </c>
      <c r="I4411" t="s">
        <v>1424</v>
      </c>
      <c r="J4411">
        <v>510000</v>
      </c>
      <c r="K4411" t="s">
        <v>659</v>
      </c>
      <c r="L4411">
        <v>511100</v>
      </c>
      <c r="M4411">
        <v>0</v>
      </c>
      <c r="N4411" t="s">
        <v>696</v>
      </c>
      <c r="O4411" t="s">
        <v>565</v>
      </c>
      <c r="P4411">
        <v>-160976.42000000001</v>
      </c>
      <c r="Q4411">
        <v>0</v>
      </c>
      <c r="R4411">
        <v>-329513.61</v>
      </c>
      <c r="S4411">
        <v>0</v>
      </c>
      <c r="T4411">
        <v>-490490.03</v>
      </c>
      <c r="U4411">
        <v>0</v>
      </c>
      <c r="V4411">
        <v>-160976.42000000001</v>
      </c>
      <c r="W4411">
        <v>0</v>
      </c>
      <c r="X4411">
        <v>-329513.61</v>
      </c>
      <c r="Y4411">
        <v>0</v>
      </c>
      <c r="Z4411">
        <v>-490490.03</v>
      </c>
      <c r="AA4411">
        <v>0</v>
      </c>
    </row>
    <row r="4412" spans="1:27" ht="15" customHeight="1" x14ac:dyDescent="0.25">
      <c r="A4412" s="37" t="str">
        <f t="shared" si="204"/>
        <v>LETF50Ignore</v>
      </c>
      <c r="B4412" s="37" t="str">
        <f>VLOOKUP(L4412,Mapping!D:F,3,0)</f>
        <v>Ignore</v>
      </c>
      <c r="C4412" s="37" t="str">
        <f>VLOOKUP(L4412,Mapping!D:G,4,0)</f>
        <v>Mirror</v>
      </c>
      <c r="D4412" s="38">
        <f t="shared" si="205"/>
        <v>0</v>
      </c>
      <c r="E4412" s="38">
        <f t="shared" si="206"/>
        <v>-1.0238767999999999E-2</v>
      </c>
      <c r="F4412" s="37">
        <f>VLOOKUP(L4412,Mapping!D:H,5,0)</f>
        <v>0</v>
      </c>
      <c r="G4412" t="s">
        <v>562</v>
      </c>
      <c r="H4412" t="s">
        <v>426</v>
      </c>
      <c r="I4412" t="s">
        <v>1424</v>
      </c>
      <c r="J4412">
        <v>550000</v>
      </c>
      <c r="K4412" t="s">
        <v>666</v>
      </c>
      <c r="L4412">
        <v>553007</v>
      </c>
      <c r="M4412">
        <v>0</v>
      </c>
      <c r="N4412" t="s">
        <v>667</v>
      </c>
      <c r="O4412" t="s">
        <v>565</v>
      </c>
      <c r="P4412">
        <v>-102387.68</v>
      </c>
      <c r="Q4412">
        <v>0</v>
      </c>
      <c r="R4412">
        <v>0</v>
      </c>
      <c r="S4412">
        <v>0</v>
      </c>
      <c r="T4412">
        <v>-102387.68</v>
      </c>
      <c r="U4412">
        <v>0</v>
      </c>
      <c r="V4412">
        <v>-102387.68</v>
      </c>
      <c r="W4412">
        <v>0</v>
      </c>
      <c r="X4412">
        <v>0</v>
      </c>
      <c r="Y4412">
        <v>0</v>
      </c>
      <c r="Z4412">
        <v>-102387.68</v>
      </c>
      <c r="AA4412">
        <v>0</v>
      </c>
    </row>
    <row r="4413" spans="1:27" ht="15" customHeight="1" x14ac:dyDescent="0.25">
      <c r="A4413" s="37" t="str">
        <f t="shared" si="204"/>
        <v>LETF50Ignore</v>
      </c>
      <c r="B4413" s="37" t="str">
        <f>VLOOKUP(L4413,Mapping!D:F,3,0)</f>
        <v>Ignore</v>
      </c>
      <c r="C4413" s="37" t="str">
        <f>VLOOKUP(L4413,Mapping!D:G,4,0)</f>
        <v>Mirror</v>
      </c>
      <c r="D4413" s="38">
        <f t="shared" si="205"/>
        <v>-2.148896E-3</v>
      </c>
      <c r="E4413" s="38">
        <f t="shared" si="206"/>
        <v>-3.6617160000000002E-3</v>
      </c>
      <c r="F4413" s="37">
        <f>VLOOKUP(L4413,Mapping!D:H,5,0)</f>
        <v>0</v>
      </c>
      <c r="G4413" t="s">
        <v>562</v>
      </c>
      <c r="H4413" t="s">
        <v>426</v>
      </c>
      <c r="I4413" t="s">
        <v>1424</v>
      </c>
      <c r="J4413">
        <v>550000</v>
      </c>
      <c r="K4413" t="s">
        <v>666</v>
      </c>
      <c r="L4413">
        <v>553020</v>
      </c>
      <c r="M4413">
        <v>0</v>
      </c>
      <c r="N4413" t="s">
        <v>1284</v>
      </c>
      <c r="O4413" t="s">
        <v>565</v>
      </c>
      <c r="P4413">
        <v>-15128.2</v>
      </c>
      <c r="Q4413">
        <v>0</v>
      </c>
      <c r="R4413">
        <v>-21488.959999999999</v>
      </c>
      <c r="S4413">
        <v>0</v>
      </c>
      <c r="T4413">
        <v>-36617.160000000003</v>
      </c>
      <c r="U4413">
        <v>0</v>
      </c>
      <c r="V4413">
        <v>-15128.2</v>
      </c>
      <c r="W4413">
        <v>0</v>
      </c>
      <c r="X4413">
        <v>-21488.959999999999</v>
      </c>
      <c r="Y4413">
        <v>0</v>
      </c>
      <c r="Z4413">
        <v>-36617.160000000003</v>
      </c>
      <c r="AA4413">
        <v>0</v>
      </c>
    </row>
    <row r="4414" spans="1:27" ht="15" customHeight="1" x14ac:dyDescent="0.25">
      <c r="A4414" s="37" t="str">
        <f t="shared" si="204"/>
        <v>LETF50Ignore</v>
      </c>
      <c r="B4414" s="37" t="str">
        <f>VLOOKUP(L4414,Mapping!D:F,3,0)</f>
        <v>Ignore</v>
      </c>
      <c r="C4414" s="37" t="str">
        <f>VLOOKUP(L4414,Mapping!D:G,4,0)</f>
        <v>Mirror</v>
      </c>
      <c r="D4414" s="38">
        <f t="shared" si="205"/>
        <v>-7.6031050000000006E-3</v>
      </c>
      <c r="E4414" s="38">
        <f t="shared" si="206"/>
        <v>-7.6031050000000006E-3</v>
      </c>
      <c r="F4414" s="37">
        <f>VLOOKUP(L4414,Mapping!D:H,5,0)</f>
        <v>0</v>
      </c>
      <c r="G4414" t="s">
        <v>562</v>
      </c>
      <c r="H4414" t="s">
        <v>426</v>
      </c>
      <c r="I4414" t="s">
        <v>1424</v>
      </c>
      <c r="J4414">
        <v>550000</v>
      </c>
      <c r="K4414" t="s">
        <v>666</v>
      </c>
      <c r="L4414">
        <v>553105</v>
      </c>
      <c r="M4414">
        <v>0</v>
      </c>
      <c r="N4414" t="s">
        <v>668</v>
      </c>
      <c r="O4414" t="s">
        <v>565</v>
      </c>
      <c r="P4414">
        <v>0</v>
      </c>
      <c r="Q4414">
        <v>0</v>
      </c>
      <c r="R4414">
        <v>-76031.05</v>
      </c>
      <c r="S4414">
        <v>0</v>
      </c>
      <c r="T4414">
        <v>-76031.05</v>
      </c>
      <c r="U4414">
        <v>0</v>
      </c>
      <c r="V4414">
        <v>0</v>
      </c>
      <c r="W4414">
        <v>0</v>
      </c>
      <c r="X4414">
        <v>-76031.05</v>
      </c>
      <c r="Y4414">
        <v>0</v>
      </c>
      <c r="Z4414">
        <v>-76031.05</v>
      </c>
      <c r="AA4414">
        <v>0</v>
      </c>
    </row>
    <row r="4415" spans="1:27" ht="15" customHeight="1" x14ac:dyDescent="0.25">
      <c r="A4415" s="37" t="str">
        <f t="shared" si="204"/>
        <v>LETF50Ignore</v>
      </c>
      <c r="B4415" s="37" t="str">
        <f>VLOOKUP(L4415,Mapping!D:F,3,0)</f>
        <v>Ignore</v>
      </c>
      <c r="C4415" s="37" t="str">
        <f>VLOOKUP(L4415,Mapping!D:G,4,0)</f>
        <v>Mirror</v>
      </c>
      <c r="D4415" s="38">
        <f t="shared" si="205"/>
        <v>-7.7436954000000002E-2</v>
      </c>
      <c r="E4415" s="38">
        <f t="shared" si="206"/>
        <v>-0.10195686800000001</v>
      </c>
      <c r="F4415" s="37">
        <f>VLOOKUP(L4415,Mapping!D:H,5,0)</f>
        <v>0</v>
      </c>
      <c r="G4415" t="s">
        <v>562</v>
      </c>
      <c r="H4415" t="s">
        <v>426</v>
      </c>
      <c r="I4415" t="s">
        <v>1424</v>
      </c>
      <c r="J4415">
        <v>550000</v>
      </c>
      <c r="K4415" t="s">
        <v>666</v>
      </c>
      <c r="L4415">
        <v>553107</v>
      </c>
      <c r="M4415">
        <v>0</v>
      </c>
      <c r="N4415" t="s">
        <v>669</v>
      </c>
      <c r="O4415" t="s">
        <v>565</v>
      </c>
      <c r="P4415">
        <v>-245199.14</v>
      </c>
      <c r="Q4415">
        <v>0</v>
      </c>
      <c r="R4415">
        <v>-774369.54</v>
      </c>
      <c r="S4415">
        <v>0</v>
      </c>
      <c r="T4415">
        <v>-1019568.68</v>
      </c>
      <c r="U4415">
        <v>0</v>
      </c>
      <c r="V4415">
        <v>-245199.14</v>
      </c>
      <c r="W4415">
        <v>0</v>
      </c>
      <c r="X4415">
        <v>-774369.54</v>
      </c>
      <c r="Y4415">
        <v>0</v>
      </c>
      <c r="Z4415">
        <v>-1019568.68</v>
      </c>
      <c r="AA4415">
        <v>0</v>
      </c>
    </row>
    <row r="4416" spans="1:27" ht="15" customHeight="1" x14ac:dyDescent="0.25">
      <c r="A4416" s="37" t="str">
        <f t="shared" si="204"/>
        <v>LETF50Ignore</v>
      </c>
      <c r="B4416" s="37" t="str">
        <f>VLOOKUP(L4416,Mapping!D:F,3,0)</f>
        <v>Ignore</v>
      </c>
      <c r="C4416" s="37" t="str">
        <f>VLOOKUP(L4416,Mapping!D:G,4,0)</f>
        <v>Mirror</v>
      </c>
      <c r="D4416" s="38">
        <f t="shared" si="205"/>
        <v>0.232514313</v>
      </c>
      <c r="E4416" s="38">
        <f t="shared" si="206"/>
        <v>0.32462587300000001</v>
      </c>
      <c r="F4416" s="37">
        <f>VLOOKUP(L4416,Mapping!D:H,5,0)</f>
        <v>0</v>
      </c>
      <c r="G4416" t="s">
        <v>562</v>
      </c>
      <c r="H4416" t="s">
        <v>426</v>
      </c>
      <c r="I4416" t="s">
        <v>1424</v>
      </c>
      <c r="J4416">
        <v>550000</v>
      </c>
      <c r="K4416" t="s">
        <v>666</v>
      </c>
      <c r="L4416">
        <v>553111</v>
      </c>
      <c r="M4416">
        <v>0</v>
      </c>
      <c r="N4416" t="s">
        <v>670</v>
      </c>
      <c r="O4416" t="s">
        <v>565</v>
      </c>
      <c r="P4416">
        <v>0</v>
      </c>
      <c r="Q4416">
        <v>921115.6</v>
      </c>
      <c r="R4416">
        <v>0</v>
      </c>
      <c r="S4416">
        <v>2325143.13</v>
      </c>
      <c r="T4416">
        <v>0</v>
      </c>
      <c r="U4416">
        <v>3246258.73</v>
      </c>
      <c r="V4416">
        <v>0</v>
      </c>
      <c r="W4416">
        <v>921115.6</v>
      </c>
      <c r="X4416">
        <v>0</v>
      </c>
      <c r="Y4416">
        <v>2325143.13</v>
      </c>
      <c r="Z4416">
        <v>0</v>
      </c>
      <c r="AA4416">
        <v>3246258.73</v>
      </c>
    </row>
    <row r="4417" spans="1:27" ht="15" customHeight="1" x14ac:dyDescent="0.25">
      <c r="A4417" s="37" t="str">
        <f t="shared" si="204"/>
        <v>LETF50Ignore</v>
      </c>
      <c r="B4417" s="37" t="str">
        <f>VLOOKUP(L4417,Mapping!D:F,3,0)</f>
        <v>Ignore</v>
      </c>
      <c r="C4417" s="37" t="str">
        <f>VLOOKUP(L4417,Mapping!D:G,4,0)</f>
        <v>Mirror</v>
      </c>
      <c r="D4417" s="38">
        <f t="shared" si="205"/>
        <v>-2.6364470000000001E-3</v>
      </c>
      <c r="E4417" s="38">
        <f t="shared" si="206"/>
        <v>-2.6586127000000001E-2</v>
      </c>
      <c r="F4417" s="37">
        <f>VLOOKUP(L4417,Mapping!D:H,5,0)</f>
        <v>0</v>
      </c>
      <c r="G4417" t="s">
        <v>562</v>
      </c>
      <c r="H4417" t="s">
        <v>426</v>
      </c>
      <c r="I4417" t="s">
        <v>1424</v>
      </c>
      <c r="J4417">
        <v>550000</v>
      </c>
      <c r="K4417" t="s">
        <v>666</v>
      </c>
      <c r="L4417">
        <v>553117</v>
      </c>
      <c r="M4417">
        <v>0</v>
      </c>
      <c r="N4417" t="s">
        <v>1285</v>
      </c>
      <c r="O4417" t="s">
        <v>565</v>
      </c>
      <c r="P4417">
        <v>-239496.8</v>
      </c>
      <c r="Q4417">
        <v>0</v>
      </c>
      <c r="R4417">
        <v>-26364.47</v>
      </c>
      <c r="S4417">
        <v>0</v>
      </c>
      <c r="T4417">
        <v>-265861.27</v>
      </c>
      <c r="U4417">
        <v>0</v>
      </c>
      <c r="V4417">
        <v>-239496.8</v>
      </c>
      <c r="W4417">
        <v>0</v>
      </c>
      <c r="X4417">
        <v>-26364.47</v>
      </c>
      <c r="Y4417">
        <v>0</v>
      </c>
      <c r="Z4417">
        <v>-265861.27</v>
      </c>
      <c r="AA4417">
        <v>0</v>
      </c>
    </row>
    <row r="4418" spans="1:27" ht="15" customHeight="1" x14ac:dyDescent="0.25">
      <c r="A4418" s="37" t="str">
        <f t="shared" si="204"/>
        <v>LETF506.1a</v>
      </c>
      <c r="B4418" s="37" t="str">
        <f>VLOOKUP(L4418,Mapping!D:F,3,0)</f>
        <v>6.1a</v>
      </c>
      <c r="C4418" s="37" t="str">
        <f>VLOOKUP(L4418,Mapping!D:G,4,0)</f>
        <v>Accrual</v>
      </c>
      <c r="D4418" s="38">
        <f t="shared" si="205"/>
        <v>-6.0877000000000001E-2</v>
      </c>
      <c r="E4418" s="38">
        <f t="shared" si="206"/>
        <v>-0.2125454</v>
      </c>
      <c r="F4418" s="37">
        <f>VLOOKUP(L4418,Mapping!D:H,5,0)</f>
        <v>0</v>
      </c>
      <c r="G4418" t="s">
        <v>562</v>
      </c>
      <c r="H4418" t="s">
        <v>426</v>
      </c>
      <c r="I4418" t="s">
        <v>1424</v>
      </c>
      <c r="J4418">
        <v>550000</v>
      </c>
      <c r="K4418" t="s">
        <v>666</v>
      </c>
      <c r="L4418">
        <v>553128</v>
      </c>
      <c r="M4418">
        <v>0</v>
      </c>
      <c r="N4418" t="s">
        <v>831</v>
      </c>
      <c r="O4418" t="s">
        <v>565</v>
      </c>
      <c r="P4418">
        <v>-1516684</v>
      </c>
      <c r="Q4418">
        <v>0</v>
      </c>
      <c r="R4418">
        <v>-608770</v>
      </c>
      <c r="S4418">
        <v>0</v>
      </c>
      <c r="T4418">
        <v>-2125454</v>
      </c>
      <c r="U4418">
        <v>0</v>
      </c>
      <c r="V4418">
        <v>-1516684</v>
      </c>
      <c r="W4418">
        <v>0</v>
      </c>
      <c r="X4418">
        <v>-608770</v>
      </c>
      <c r="Y4418">
        <v>0</v>
      </c>
      <c r="Z4418">
        <v>-2125454</v>
      </c>
      <c r="AA4418">
        <v>0</v>
      </c>
    </row>
    <row r="4419" spans="1:27" ht="15" customHeight="1" x14ac:dyDescent="0.25">
      <c r="A4419" s="37" t="str">
        <f t="shared" si="204"/>
        <v>LETF506.1a</v>
      </c>
      <c r="B4419" s="37" t="str">
        <f>VLOOKUP(L4419,Mapping!D:F,3,0)</f>
        <v>6.1a</v>
      </c>
      <c r="C4419" s="37" t="str">
        <f>VLOOKUP(L4419,Mapping!D:G,4,0)</f>
        <v>Accrual</v>
      </c>
      <c r="D4419" s="38">
        <f t="shared" si="205"/>
        <v>-1.46377E-2</v>
      </c>
      <c r="E4419" s="38">
        <f t="shared" si="206"/>
        <v>-5.2224899999999998E-2</v>
      </c>
      <c r="F4419" s="37">
        <f>VLOOKUP(L4419,Mapping!D:H,5,0)</f>
        <v>0</v>
      </c>
      <c r="G4419" t="s">
        <v>562</v>
      </c>
      <c r="H4419" t="s">
        <v>426</v>
      </c>
      <c r="I4419" t="s">
        <v>1424</v>
      </c>
      <c r="J4419">
        <v>550000</v>
      </c>
      <c r="K4419" t="s">
        <v>666</v>
      </c>
      <c r="L4419">
        <v>553130</v>
      </c>
      <c r="M4419">
        <v>0</v>
      </c>
      <c r="N4419" t="s">
        <v>2254</v>
      </c>
      <c r="O4419" t="s">
        <v>565</v>
      </c>
      <c r="P4419">
        <v>-375872</v>
      </c>
      <c r="Q4419">
        <v>0</v>
      </c>
      <c r="R4419">
        <v>-146377</v>
      </c>
      <c r="S4419">
        <v>0</v>
      </c>
      <c r="T4419">
        <v>-522249</v>
      </c>
      <c r="U4419">
        <v>0</v>
      </c>
      <c r="V4419">
        <v>-375872</v>
      </c>
      <c r="W4419">
        <v>0</v>
      </c>
      <c r="X4419">
        <v>-146377</v>
      </c>
      <c r="Y4419">
        <v>0</v>
      </c>
      <c r="Z4419">
        <v>-522249</v>
      </c>
      <c r="AA4419">
        <v>0</v>
      </c>
    </row>
    <row r="4420" spans="1:27" ht="15" customHeight="1" x14ac:dyDescent="0.25">
      <c r="A4420" s="37" t="str">
        <f t="shared" ref="A4420:A4483" si="207">H4420&amp;B4420</f>
        <v>LETF506.3</v>
      </c>
      <c r="B4420" s="37">
        <f>VLOOKUP(L4420,Mapping!D:F,3,0)</f>
        <v>6.3</v>
      </c>
      <c r="C4420" s="37" t="str">
        <f>VLOOKUP(L4420,Mapping!D:G,4,0)</f>
        <v>Mirror</v>
      </c>
      <c r="D4420" s="38">
        <f t="shared" ref="D4420:D4483" si="208">(X4420+Y4420)/10000000</f>
        <v>-7.930398E-3</v>
      </c>
      <c r="E4420" s="38">
        <f t="shared" ref="E4420:E4483" si="209">(Z4420+AA4420)/10000000</f>
        <v>-1.3991601000000001E-2</v>
      </c>
      <c r="F4420" s="37">
        <f>VLOOKUP(L4420,Mapping!D:H,5,0)</f>
        <v>0</v>
      </c>
      <c r="G4420" t="s">
        <v>562</v>
      </c>
      <c r="H4420" t="s">
        <v>426</v>
      </c>
      <c r="I4420" t="s">
        <v>1424</v>
      </c>
      <c r="J4420">
        <v>550000</v>
      </c>
      <c r="K4420" t="s">
        <v>666</v>
      </c>
      <c r="L4420">
        <v>553131</v>
      </c>
      <c r="M4420">
        <v>0</v>
      </c>
      <c r="N4420" t="s">
        <v>671</v>
      </c>
      <c r="O4420" t="s">
        <v>565</v>
      </c>
      <c r="P4420">
        <v>-60612.03</v>
      </c>
      <c r="Q4420">
        <v>0</v>
      </c>
      <c r="R4420">
        <v>-79303.98</v>
      </c>
      <c r="S4420">
        <v>0</v>
      </c>
      <c r="T4420">
        <v>-139916.01</v>
      </c>
      <c r="U4420">
        <v>0</v>
      </c>
      <c r="V4420">
        <v>-60612.03</v>
      </c>
      <c r="W4420">
        <v>0</v>
      </c>
      <c r="X4420">
        <v>-79303.98</v>
      </c>
      <c r="Y4420">
        <v>0</v>
      </c>
      <c r="Z4420">
        <v>-139916.01</v>
      </c>
      <c r="AA4420">
        <v>0</v>
      </c>
    </row>
    <row r="4421" spans="1:27" ht="15" customHeight="1" x14ac:dyDescent="0.25">
      <c r="A4421" s="37" t="str">
        <f t="shared" si="207"/>
        <v>LETF50Ignore</v>
      </c>
      <c r="B4421" s="37" t="str">
        <f>VLOOKUP(L4421,Mapping!D:F,3,0)</f>
        <v>Ignore</v>
      </c>
      <c r="C4421" s="37" t="str">
        <f>VLOOKUP(L4421,Mapping!D:G,4,0)</f>
        <v>Mirror</v>
      </c>
      <c r="D4421" s="38">
        <f t="shared" si="208"/>
        <v>0</v>
      </c>
      <c r="E4421" s="38">
        <f t="shared" si="209"/>
        <v>-1.52928E-2</v>
      </c>
      <c r="F4421" s="37">
        <f>VLOOKUP(L4421,Mapping!D:H,5,0)</f>
        <v>0</v>
      </c>
      <c r="G4421" t="s">
        <v>562</v>
      </c>
      <c r="H4421" t="s">
        <v>426</v>
      </c>
      <c r="I4421" t="s">
        <v>1424</v>
      </c>
      <c r="J4421">
        <v>550000</v>
      </c>
      <c r="K4421" t="s">
        <v>666</v>
      </c>
      <c r="L4421">
        <v>553135</v>
      </c>
      <c r="M4421">
        <v>0</v>
      </c>
      <c r="N4421" t="s">
        <v>843</v>
      </c>
      <c r="O4421" t="s">
        <v>565</v>
      </c>
      <c r="P4421">
        <v>-152928</v>
      </c>
      <c r="Q4421">
        <v>0</v>
      </c>
      <c r="R4421">
        <v>0</v>
      </c>
      <c r="S4421">
        <v>0</v>
      </c>
      <c r="T4421">
        <v>-152928</v>
      </c>
      <c r="U4421">
        <v>0</v>
      </c>
      <c r="V4421">
        <v>-152928</v>
      </c>
      <c r="W4421">
        <v>0</v>
      </c>
      <c r="X4421">
        <v>0</v>
      </c>
      <c r="Y4421">
        <v>0</v>
      </c>
      <c r="Z4421">
        <v>-152928</v>
      </c>
      <c r="AA4421">
        <v>0</v>
      </c>
    </row>
    <row r="4422" spans="1:27" ht="15" customHeight="1" x14ac:dyDescent="0.25">
      <c r="A4422" s="37" t="str">
        <f t="shared" si="207"/>
        <v>LETF50Ignore</v>
      </c>
      <c r="B4422" s="37" t="str">
        <f>VLOOKUP(L4422,Mapping!D:F,3,0)</f>
        <v>Ignore</v>
      </c>
      <c r="C4422" s="37" t="str">
        <f>VLOOKUP(L4422,Mapping!D:G,4,0)</f>
        <v>Mirror</v>
      </c>
      <c r="D4422" s="38">
        <f t="shared" si="208"/>
        <v>-2.2245120000000001E-3</v>
      </c>
      <c r="E4422" s="38">
        <f t="shared" si="209"/>
        <v>-3.4544739999999999E-3</v>
      </c>
      <c r="F4422" s="37">
        <f>VLOOKUP(L4422,Mapping!D:H,5,0)</f>
        <v>0</v>
      </c>
      <c r="G4422" t="s">
        <v>562</v>
      </c>
      <c r="H4422" t="s">
        <v>426</v>
      </c>
      <c r="I4422" t="s">
        <v>1424</v>
      </c>
      <c r="J4422">
        <v>550000</v>
      </c>
      <c r="K4422" t="s">
        <v>666</v>
      </c>
      <c r="L4422">
        <v>553147</v>
      </c>
      <c r="M4422">
        <v>0</v>
      </c>
      <c r="N4422" t="s">
        <v>951</v>
      </c>
      <c r="O4422" t="s">
        <v>565</v>
      </c>
      <c r="P4422">
        <v>-12299.62</v>
      </c>
      <c r="Q4422">
        <v>0</v>
      </c>
      <c r="R4422">
        <v>-22245.119999999999</v>
      </c>
      <c r="S4422">
        <v>0</v>
      </c>
      <c r="T4422">
        <v>-34544.74</v>
      </c>
      <c r="U4422">
        <v>0</v>
      </c>
      <c r="V4422">
        <v>-12299.62</v>
      </c>
      <c r="W4422">
        <v>0</v>
      </c>
      <c r="X4422">
        <v>-22245.119999999999</v>
      </c>
      <c r="Y4422">
        <v>0</v>
      </c>
      <c r="Z4422">
        <v>-34544.74</v>
      </c>
      <c r="AA4422">
        <v>0</v>
      </c>
    </row>
    <row r="4423" spans="1:27" ht="15" customHeight="1" x14ac:dyDescent="0.25">
      <c r="A4423" s="37" t="str">
        <f t="shared" si="207"/>
        <v>LETF506.1a</v>
      </c>
      <c r="B4423" s="37" t="str">
        <f>VLOOKUP(L4423,Mapping!D:F,3,0)</f>
        <v>6.1a</v>
      </c>
      <c r="C4423" s="37" t="str">
        <f>VLOOKUP(L4423,Mapping!D:G,4,0)</f>
        <v>Accrual</v>
      </c>
      <c r="D4423" s="38">
        <f t="shared" si="208"/>
        <v>-1.918361E-2</v>
      </c>
      <c r="E4423" s="38">
        <f t="shared" si="209"/>
        <v>-3.9551409000000003E-2</v>
      </c>
      <c r="F4423" s="37">
        <f>VLOOKUP(L4423,Mapping!D:H,5,0)</f>
        <v>0</v>
      </c>
      <c r="G4423" t="s">
        <v>562</v>
      </c>
      <c r="H4423" t="s">
        <v>426</v>
      </c>
      <c r="I4423" t="s">
        <v>1424</v>
      </c>
      <c r="J4423">
        <v>550000</v>
      </c>
      <c r="K4423" t="s">
        <v>666</v>
      </c>
      <c r="L4423">
        <v>553171</v>
      </c>
      <c r="M4423">
        <v>0</v>
      </c>
      <c r="N4423" t="s">
        <v>673</v>
      </c>
      <c r="O4423" t="s">
        <v>565</v>
      </c>
      <c r="P4423">
        <v>-203677.99</v>
      </c>
      <c r="Q4423">
        <v>0</v>
      </c>
      <c r="R4423">
        <v>-191836.1</v>
      </c>
      <c r="S4423">
        <v>0</v>
      </c>
      <c r="T4423">
        <v>-395514.09</v>
      </c>
      <c r="U4423">
        <v>0</v>
      </c>
      <c r="V4423">
        <v>-203677.99</v>
      </c>
      <c r="W4423">
        <v>0</v>
      </c>
      <c r="X4423">
        <v>-191836.1</v>
      </c>
      <c r="Y4423">
        <v>0</v>
      </c>
      <c r="Z4423">
        <v>-395514.09</v>
      </c>
      <c r="AA4423">
        <v>0</v>
      </c>
    </row>
    <row r="4424" spans="1:27" ht="15" customHeight="1" x14ac:dyDescent="0.25">
      <c r="A4424" s="37" t="str">
        <f t="shared" si="207"/>
        <v>LETF506.1a</v>
      </c>
      <c r="B4424" s="37" t="str">
        <f>VLOOKUP(L4424,Mapping!D:F,3,0)</f>
        <v>6.1a</v>
      </c>
      <c r="C4424" s="37" t="str">
        <f>VLOOKUP(L4424,Mapping!D:G,4,0)</f>
        <v>Accrual</v>
      </c>
      <c r="D4424" s="38">
        <f t="shared" si="208"/>
        <v>-2.8330000000000002E-5</v>
      </c>
      <c r="E4424" s="38">
        <f t="shared" si="209"/>
        <v>-6.4796999999999996E-5</v>
      </c>
      <c r="F4424" s="37">
        <f>VLOOKUP(L4424,Mapping!D:H,5,0)</f>
        <v>0</v>
      </c>
      <c r="G4424" t="s">
        <v>562</v>
      </c>
      <c r="H4424" t="s">
        <v>426</v>
      </c>
      <c r="I4424" t="s">
        <v>1424</v>
      </c>
      <c r="J4424">
        <v>550000</v>
      </c>
      <c r="K4424" t="s">
        <v>666</v>
      </c>
      <c r="L4424">
        <v>553176</v>
      </c>
      <c r="M4424">
        <v>0</v>
      </c>
      <c r="N4424" t="s">
        <v>674</v>
      </c>
      <c r="O4424" t="s">
        <v>565</v>
      </c>
      <c r="P4424">
        <v>-364.67</v>
      </c>
      <c r="Q4424">
        <v>0</v>
      </c>
      <c r="R4424">
        <v>-283.3</v>
      </c>
      <c r="S4424">
        <v>0</v>
      </c>
      <c r="T4424">
        <v>-647.97</v>
      </c>
      <c r="U4424">
        <v>0</v>
      </c>
      <c r="V4424">
        <v>-364.67</v>
      </c>
      <c r="W4424">
        <v>0</v>
      </c>
      <c r="X4424">
        <v>-283.3</v>
      </c>
      <c r="Y4424">
        <v>0</v>
      </c>
      <c r="Z4424">
        <v>-647.97</v>
      </c>
      <c r="AA4424">
        <v>0</v>
      </c>
    </row>
    <row r="4425" spans="1:27" ht="15" customHeight="1" x14ac:dyDescent="0.25">
      <c r="A4425" s="37" t="str">
        <f t="shared" si="207"/>
        <v>LETF50Ignore</v>
      </c>
      <c r="B4425" s="37" t="str">
        <f>VLOOKUP(L4425,Mapping!D:F,3,0)</f>
        <v>Ignore</v>
      </c>
      <c r="C4425" s="37" t="str">
        <f>VLOOKUP(L4425,Mapping!D:G,4,0)</f>
        <v>Mirror</v>
      </c>
      <c r="D4425" s="38">
        <f t="shared" si="208"/>
        <v>-2.8946968999999999E-2</v>
      </c>
      <c r="E4425" s="38">
        <f t="shared" si="209"/>
        <v>-3.7057835999999997E-2</v>
      </c>
      <c r="F4425" s="37">
        <f>VLOOKUP(L4425,Mapping!D:H,5,0)</f>
        <v>0</v>
      </c>
      <c r="G4425" t="s">
        <v>562</v>
      </c>
      <c r="H4425" t="s">
        <v>426</v>
      </c>
      <c r="I4425" t="s">
        <v>1424</v>
      </c>
      <c r="J4425">
        <v>550000</v>
      </c>
      <c r="K4425" t="s">
        <v>666</v>
      </c>
      <c r="L4425">
        <v>553180</v>
      </c>
      <c r="M4425">
        <v>0</v>
      </c>
      <c r="N4425" t="s">
        <v>675</v>
      </c>
      <c r="O4425" t="s">
        <v>565</v>
      </c>
      <c r="P4425">
        <v>-81108.67</v>
      </c>
      <c r="Q4425">
        <v>0</v>
      </c>
      <c r="R4425">
        <v>-289469.69</v>
      </c>
      <c r="S4425">
        <v>0</v>
      </c>
      <c r="T4425">
        <v>-370578.36</v>
      </c>
      <c r="U4425">
        <v>0</v>
      </c>
      <c r="V4425">
        <v>-81108.67</v>
      </c>
      <c r="W4425">
        <v>0</v>
      </c>
      <c r="X4425">
        <v>-289469.69</v>
      </c>
      <c r="Y4425">
        <v>0</v>
      </c>
      <c r="Z4425">
        <v>-370578.36</v>
      </c>
      <c r="AA4425">
        <v>0</v>
      </c>
    </row>
    <row r="4426" spans="1:27" ht="15" customHeight="1" x14ac:dyDescent="0.25">
      <c r="A4426" s="37" t="str">
        <f t="shared" si="207"/>
        <v>LETF506.1a</v>
      </c>
      <c r="B4426" s="37" t="str">
        <f>VLOOKUP(L4426,Mapping!D:F,3,0)</f>
        <v>6.1a</v>
      </c>
      <c r="C4426" s="37" t="str">
        <f>VLOOKUP(L4426,Mapping!D:G,4,0)</f>
        <v>Accrual</v>
      </c>
      <c r="D4426" s="38">
        <f t="shared" si="208"/>
        <v>-1.49316E-4</v>
      </c>
      <c r="E4426" s="38">
        <f t="shared" si="209"/>
        <v>-1.49316E-4</v>
      </c>
      <c r="F4426" s="37">
        <f>VLOOKUP(L4426,Mapping!D:H,5,0)</f>
        <v>0</v>
      </c>
      <c r="G4426" t="s">
        <v>562</v>
      </c>
      <c r="H4426" t="s">
        <v>426</v>
      </c>
      <c r="I4426" t="s">
        <v>1424</v>
      </c>
      <c r="J4426">
        <v>550000</v>
      </c>
      <c r="K4426" t="s">
        <v>666</v>
      </c>
      <c r="L4426">
        <v>553190</v>
      </c>
      <c r="M4426">
        <v>0</v>
      </c>
      <c r="N4426" t="s">
        <v>676</v>
      </c>
      <c r="O4426" t="s">
        <v>565</v>
      </c>
      <c r="P4426">
        <v>0</v>
      </c>
      <c r="Q4426">
        <v>0</v>
      </c>
      <c r="R4426">
        <v>-1493.16</v>
      </c>
      <c r="S4426">
        <v>0</v>
      </c>
      <c r="T4426">
        <v>-1493.16</v>
      </c>
      <c r="U4426">
        <v>0</v>
      </c>
      <c r="V4426">
        <v>0</v>
      </c>
      <c r="W4426">
        <v>0</v>
      </c>
      <c r="X4426">
        <v>-1493.16</v>
      </c>
      <c r="Y4426">
        <v>0</v>
      </c>
      <c r="Z4426">
        <v>-1493.16</v>
      </c>
      <c r="AA4426">
        <v>0</v>
      </c>
    </row>
    <row r="4427" spans="1:27" ht="15" customHeight="1" x14ac:dyDescent="0.25">
      <c r="A4427" s="37" t="str">
        <f t="shared" si="207"/>
        <v>LETF506.1</v>
      </c>
      <c r="B4427" s="37">
        <f>VLOOKUP(L4427,Mapping!D:F,3,0)</f>
        <v>6.1</v>
      </c>
      <c r="C4427" s="37" t="str">
        <f>VLOOKUP(L4427,Mapping!D:G,4,0)</f>
        <v>Accrual</v>
      </c>
      <c r="D4427" s="38">
        <f t="shared" si="208"/>
        <v>0</v>
      </c>
      <c r="E4427" s="38">
        <f t="shared" si="209"/>
        <v>-7.6935140000000003E-3</v>
      </c>
      <c r="F4427" s="37">
        <f>VLOOKUP(L4427,Mapping!D:H,5,0)</f>
        <v>0</v>
      </c>
      <c r="G4427" t="s">
        <v>562</v>
      </c>
      <c r="H4427" t="s">
        <v>426</v>
      </c>
      <c r="I4427" t="s">
        <v>1424</v>
      </c>
      <c r="J4427">
        <v>550000</v>
      </c>
      <c r="K4427" t="s">
        <v>666</v>
      </c>
      <c r="L4427">
        <v>553202</v>
      </c>
      <c r="M4427">
        <v>0</v>
      </c>
      <c r="N4427" t="s">
        <v>678</v>
      </c>
      <c r="O4427" t="s">
        <v>565</v>
      </c>
      <c r="P4427">
        <v>-76935.14</v>
      </c>
      <c r="Q4427">
        <v>0</v>
      </c>
      <c r="R4427">
        <v>0</v>
      </c>
      <c r="S4427">
        <v>0</v>
      </c>
      <c r="T4427">
        <v>-76935.14</v>
      </c>
      <c r="U4427">
        <v>0</v>
      </c>
      <c r="V4427">
        <v>-76935.14</v>
      </c>
      <c r="W4427">
        <v>0</v>
      </c>
      <c r="X4427">
        <v>0</v>
      </c>
      <c r="Y4427">
        <v>0</v>
      </c>
      <c r="Z4427">
        <v>-76935.14</v>
      </c>
      <c r="AA4427">
        <v>0</v>
      </c>
    </row>
    <row r="4428" spans="1:27" ht="15" customHeight="1" x14ac:dyDescent="0.25">
      <c r="A4428" s="37" t="str">
        <f t="shared" si="207"/>
        <v>LETF506.1</v>
      </c>
      <c r="B4428" s="37">
        <f>VLOOKUP(L4428,Mapping!D:F,3,0)</f>
        <v>6.1</v>
      </c>
      <c r="C4428" s="37" t="str">
        <f>VLOOKUP(L4428,Mapping!D:G,4,0)</f>
        <v>Accrual</v>
      </c>
      <c r="D4428" s="38">
        <f t="shared" si="208"/>
        <v>4.15034E-4</v>
      </c>
      <c r="E4428" s="38">
        <f t="shared" si="209"/>
        <v>7.0775699999999994E-4</v>
      </c>
      <c r="F4428" s="37">
        <f>VLOOKUP(L4428,Mapping!D:H,5,0)</f>
        <v>0</v>
      </c>
      <c r="G4428" t="s">
        <v>562</v>
      </c>
      <c r="H4428" t="s">
        <v>426</v>
      </c>
      <c r="I4428" t="s">
        <v>1424</v>
      </c>
      <c r="J4428">
        <v>550000</v>
      </c>
      <c r="K4428" t="s">
        <v>666</v>
      </c>
      <c r="L4428">
        <v>553208</v>
      </c>
      <c r="M4428">
        <v>0</v>
      </c>
      <c r="N4428" t="s">
        <v>679</v>
      </c>
      <c r="O4428" t="s">
        <v>565</v>
      </c>
      <c r="P4428">
        <v>0</v>
      </c>
      <c r="Q4428">
        <v>2927.23</v>
      </c>
      <c r="R4428">
        <v>0</v>
      </c>
      <c r="S4428">
        <v>4150.34</v>
      </c>
      <c r="T4428">
        <v>0</v>
      </c>
      <c r="U4428">
        <v>7077.57</v>
      </c>
      <c r="V4428">
        <v>0</v>
      </c>
      <c r="W4428">
        <v>2927.23</v>
      </c>
      <c r="X4428">
        <v>0</v>
      </c>
      <c r="Y4428">
        <v>4150.34</v>
      </c>
      <c r="Z4428">
        <v>0</v>
      </c>
      <c r="AA4428">
        <v>7077.57</v>
      </c>
    </row>
    <row r="4429" spans="1:27" ht="15" customHeight="1" x14ac:dyDescent="0.25">
      <c r="A4429" s="37" t="str">
        <f t="shared" si="207"/>
        <v>LETF50Ignore</v>
      </c>
      <c r="B4429" s="37" t="str">
        <f>VLOOKUP(L4429,Mapping!D:F,3,0)</f>
        <v>Ignore</v>
      </c>
      <c r="C4429" s="37" t="str">
        <f>VLOOKUP(L4429,Mapping!D:G,4,0)</f>
        <v>Mirror</v>
      </c>
      <c r="D4429" s="38">
        <f t="shared" si="208"/>
        <v>-6.8329610000000002E-3</v>
      </c>
      <c r="E4429" s="38">
        <f t="shared" si="209"/>
        <v>-6.8329610000000002E-3</v>
      </c>
      <c r="F4429" s="37">
        <f>VLOOKUP(L4429,Mapping!D:H,5,0)</f>
        <v>0</v>
      </c>
      <c r="G4429" t="s">
        <v>562</v>
      </c>
      <c r="H4429" t="s">
        <v>426</v>
      </c>
      <c r="I4429" t="s">
        <v>1424</v>
      </c>
      <c r="J4429">
        <v>550000</v>
      </c>
      <c r="K4429" t="s">
        <v>666</v>
      </c>
      <c r="L4429">
        <v>553213</v>
      </c>
      <c r="M4429">
        <v>0</v>
      </c>
      <c r="N4429" t="s">
        <v>680</v>
      </c>
      <c r="O4429" t="s">
        <v>565</v>
      </c>
      <c r="P4429">
        <v>0</v>
      </c>
      <c r="Q4429">
        <v>0</v>
      </c>
      <c r="R4429">
        <v>-68329.61</v>
      </c>
      <c r="S4429">
        <v>0</v>
      </c>
      <c r="T4429">
        <v>-68329.61</v>
      </c>
      <c r="U4429">
        <v>0</v>
      </c>
      <c r="V4429">
        <v>0</v>
      </c>
      <c r="W4429">
        <v>0</v>
      </c>
      <c r="X4429">
        <v>-68329.61</v>
      </c>
      <c r="Y4429">
        <v>0</v>
      </c>
      <c r="Z4429">
        <v>-68329.61</v>
      </c>
      <c r="AA4429">
        <v>0</v>
      </c>
    </row>
    <row r="4430" spans="1:27" ht="15" customHeight="1" x14ac:dyDescent="0.25">
      <c r="A4430" s="37" t="str">
        <f t="shared" si="207"/>
        <v>LETF50Ignore</v>
      </c>
      <c r="B4430" s="37" t="str">
        <f>VLOOKUP(L4430,Mapping!D:F,3,0)</f>
        <v>Ignore</v>
      </c>
      <c r="C4430" s="37" t="str">
        <f>VLOOKUP(L4430,Mapping!D:G,4,0)</f>
        <v>Mirror</v>
      </c>
      <c r="D4430" s="38">
        <f t="shared" si="208"/>
        <v>0</v>
      </c>
      <c r="E4430" s="38">
        <f t="shared" si="209"/>
        <v>-8.85493E-4</v>
      </c>
      <c r="F4430" s="37">
        <f>VLOOKUP(L4430,Mapping!D:H,5,0)</f>
        <v>0</v>
      </c>
      <c r="G4430" t="s">
        <v>562</v>
      </c>
      <c r="H4430" t="s">
        <v>426</v>
      </c>
      <c r="I4430" t="s">
        <v>1424</v>
      </c>
      <c r="J4430">
        <v>550000</v>
      </c>
      <c r="K4430" t="s">
        <v>666</v>
      </c>
      <c r="L4430">
        <v>553219</v>
      </c>
      <c r="M4430">
        <v>0</v>
      </c>
      <c r="N4430" t="s">
        <v>865</v>
      </c>
      <c r="O4430" t="s">
        <v>565</v>
      </c>
      <c r="P4430">
        <v>-8854.93</v>
      </c>
      <c r="Q4430">
        <v>0</v>
      </c>
      <c r="R4430">
        <v>0</v>
      </c>
      <c r="S4430">
        <v>0</v>
      </c>
      <c r="T4430">
        <v>-8854.93</v>
      </c>
      <c r="U4430">
        <v>0</v>
      </c>
      <c r="V4430">
        <v>-8854.93</v>
      </c>
      <c r="W4430">
        <v>0</v>
      </c>
      <c r="X4430">
        <v>0</v>
      </c>
      <c r="Y4430">
        <v>0</v>
      </c>
      <c r="Z4430">
        <v>-8854.93</v>
      </c>
      <c r="AA4430">
        <v>0</v>
      </c>
    </row>
    <row r="4431" spans="1:27" ht="15" customHeight="1" x14ac:dyDescent="0.25">
      <c r="A4431" s="37" t="str">
        <f t="shared" si="207"/>
        <v>LETF506.1a</v>
      </c>
      <c r="B4431" s="37" t="str">
        <f>VLOOKUP(L4431,Mapping!D:F,3,0)</f>
        <v>6.1a</v>
      </c>
      <c r="C4431" s="37" t="str">
        <f>VLOOKUP(L4431,Mapping!D:G,4,0)</f>
        <v>Accrual</v>
      </c>
      <c r="D4431" s="38">
        <f t="shared" si="208"/>
        <v>-0.20658164700000001</v>
      </c>
      <c r="E4431" s="38">
        <f t="shared" si="209"/>
        <v>-0.41795320200000002</v>
      </c>
      <c r="F4431" s="37">
        <f>VLOOKUP(L4431,Mapping!D:H,5,0)</f>
        <v>0</v>
      </c>
      <c r="G4431" t="s">
        <v>562</v>
      </c>
      <c r="H4431" t="s">
        <v>426</v>
      </c>
      <c r="I4431" t="s">
        <v>1424</v>
      </c>
      <c r="J4431">
        <v>550000</v>
      </c>
      <c r="K4431" t="s">
        <v>666</v>
      </c>
      <c r="L4431">
        <v>553273</v>
      </c>
      <c r="M4431">
        <v>0</v>
      </c>
      <c r="N4431" t="s">
        <v>844</v>
      </c>
      <c r="O4431" t="s">
        <v>565</v>
      </c>
      <c r="P4431">
        <v>-2113715.5499999998</v>
      </c>
      <c r="Q4431">
        <v>0</v>
      </c>
      <c r="R4431">
        <v>-2065816.47</v>
      </c>
      <c r="S4431">
        <v>0</v>
      </c>
      <c r="T4431">
        <v>-4179532.02</v>
      </c>
      <c r="U4431">
        <v>0</v>
      </c>
      <c r="V4431">
        <v>-2113715.5499999998</v>
      </c>
      <c r="W4431">
        <v>0</v>
      </c>
      <c r="X4431">
        <v>-2065816.47</v>
      </c>
      <c r="Y4431">
        <v>0</v>
      </c>
      <c r="Z4431">
        <v>-4179532.02</v>
      </c>
      <c r="AA4431">
        <v>0</v>
      </c>
    </row>
    <row r="4432" spans="1:27" ht="15" customHeight="1" x14ac:dyDescent="0.25">
      <c r="A4432" s="37" t="str">
        <f t="shared" si="207"/>
        <v>LETF50Ignore</v>
      </c>
      <c r="B4432" s="37" t="str">
        <f>VLOOKUP(L4432,Mapping!D:F,3,0)</f>
        <v>Ignore</v>
      </c>
      <c r="C4432" s="37" t="str">
        <f>VLOOKUP(L4432,Mapping!D:G,4,0)</f>
        <v>Mirror</v>
      </c>
      <c r="D4432" s="38">
        <f t="shared" si="208"/>
        <v>-9.4979465999999999E-2</v>
      </c>
      <c r="E4432" s="38">
        <f t="shared" si="209"/>
        <v>-9.4979465999999999E-2</v>
      </c>
      <c r="F4432" s="37">
        <f>VLOOKUP(L4432,Mapping!D:H,5,0)</f>
        <v>0</v>
      </c>
      <c r="G4432" t="s">
        <v>562</v>
      </c>
      <c r="H4432" t="s">
        <v>426</v>
      </c>
      <c r="I4432" t="s">
        <v>1424</v>
      </c>
      <c r="J4432">
        <v>550000</v>
      </c>
      <c r="K4432" t="s">
        <v>666</v>
      </c>
      <c r="L4432">
        <v>553983</v>
      </c>
      <c r="M4432">
        <v>0</v>
      </c>
      <c r="N4432" t="s">
        <v>933</v>
      </c>
      <c r="O4432" t="s">
        <v>565</v>
      </c>
      <c r="P4432">
        <v>0</v>
      </c>
      <c r="Q4432">
        <v>0</v>
      </c>
      <c r="R4432">
        <v>-949794.66</v>
      </c>
      <c r="S4432">
        <v>0</v>
      </c>
      <c r="T4432">
        <v>-949794.66</v>
      </c>
      <c r="U4432">
        <v>0</v>
      </c>
      <c r="V4432">
        <v>0</v>
      </c>
      <c r="W4432">
        <v>0</v>
      </c>
      <c r="X4432">
        <v>-949794.66</v>
      </c>
      <c r="Y4432">
        <v>0</v>
      </c>
      <c r="Z4432">
        <v>-949794.66</v>
      </c>
      <c r="AA4432">
        <v>0</v>
      </c>
    </row>
    <row r="4433" spans="1:27" ht="15" customHeight="1" x14ac:dyDescent="0.25">
      <c r="A4433" s="37" t="str">
        <f t="shared" si="207"/>
        <v>LETF506.1a</v>
      </c>
      <c r="B4433" s="37" t="str">
        <f>VLOOKUP(L4433,Mapping!D:F,3,0)</f>
        <v>6.1a</v>
      </c>
      <c r="C4433" s="37" t="str">
        <f>VLOOKUP(L4433,Mapping!D:G,4,0)</f>
        <v>Accrual</v>
      </c>
      <c r="D4433" s="38">
        <f t="shared" si="208"/>
        <v>-1.918361E-2</v>
      </c>
      <c r="E4433" s="38">
        <f t="shared" si="209"/>
        <v>-3.9551409000000003E-2</v>
      </c>
      <c r="F4433" s="37">
        <f>VLOOKUP(L4433,Mapping!D:H,5,0)</f>
        <v>0</v>
      </c>
      <c r="G4433" t="s">
        <v>562</v>
      </c>
      <c r="H4433" t="s">
        <v>426</v>
      </c>
      <c r="I4433" t="s">
        <v>1424</v>
      </c>
      <c r="J4433">
        <v>550000</v>
      </c>
      <c r="K4433" t="s">
        <v>666</v>
      </c>
      <c r="L4433">
        <v>554526</v>
      </c>
      <c r="M4433">
        <v>0</v>
      </c>
      <c r="N4433" t="s">
        <v>681</v>
      </c>
      <c r="O4433" t="s">
        <v>565</v>
      </c>
      <c r="P4433">
        <v>-203677.99</v>
      </c>
      <c r="Q4433">
        <v>0</v>
      </c>
      <c r="R4433">
        <v>-191836.1</v>
      </c>
      <c r="S4433">
        <v>0</v>
      </c>
      <c r="T4433">
        <v>-395514.09</v>
      </c>
      <c r="U4433">
        <v>0</v>
      </c>
      <c r="V4433">
        <v>-203677.99</v>
      </c>
      <c r="W4433">
        <v>0</v>
      </c>
      <c r="X4433">
        <v>-191836.1</v>
      </c>
      <c r="Y4433">
        <v>0</v>
      </c>
      <c r="Z4433">
        <v>-395514.09</v>
      </c>
      <c r="AA4433">
        <v>0</v>
      </c>
    </row>
    <row r="4434" spans="1:27" ht="15" customHeight="1" x14ac:dyDescent="0.25">
      <c r="A4434" s="37" t="str">
        <f t="shared" si="207"/>
        <v>LETF50Ignore</v>
      </c>
      <c r="B4434" s="37" t="str">
        <f>VLOOKUP(L4434,Mapping!D:F,3,0)</f>
        <v>Ignore</v>
      </c>
      <c r="C4434" s="37" t="str">
        <f>VLOOKUP(L4434,Mapping!D:G,4,0)</f>
        <v>Mirror</v>
      </c>
      <c r="D4434" s="38">
        <f t="shared" si="208"/>
        <v>-1.8060709999999998E-3</v>
      </c>
      <c r="E4434" s="38">
        <f t="shared" si="209"/>
        <v>-2.0656709999999998E-3</v>
      </c>
      <c r="F4434" s="37">
        <f>VLOOKUP(L4434,Mapping!D:H,5,0)</f>
        <v>0</v>
      </c>
      <c r="G4434" t="s">
        <v>562</v>
      </c>
      <c r="H4434" t="s">
        <v>426</v>
      </c>
      <c r="I4434" t="s">
        <v>1424</v>
      </c>
      <c r="J4434">
        <v>550000</v>
      </c>
      <c r="K4434" t="s">
        <v>666</v>
      </c>
      <c r="L4434">
        <v>555104</v>
      </c>
      <c r="M4434">
        <v>0</v>
      </c>
      <c r="N4434" t="s">
        <v>683</v>
      </c>
      <c r="O4434" t="s">
        <v>565</v>
      </c>
      <c r="P4434">
        <v>-2596</v>
      </c>
      <c r="Q4434">
        <v>0</v>
      </c>
      <c r="R4434">
        <v>-18060.71</v>
      </c>
      <c r="S4434">
        <v>0</v>
      </c>
      <c r="T4434">
        <v>-20656.71</v>
      </c>
      <c r="U4434">
        <v>0</v>
      </c>
      <c r="V4434">
        <v>-2596</v>
      </c>
      <c r="W4434">
        <v>0</v>
      </c>
      <c r="X4434">
        <v>-18060.71</v>
      </c>
      <c r="Y4434">
        <v>0</v>
      </c>
      <c r="Z4434">
        <v>-20656.71</v>
      </c>
      <c r="AA4434">
        <v>0</v>
      </c>
    </row>
    <row r="4435" spans="1:27" ht="15" customHeight="1" x14ac:dyDescent="0.25">
      <c r="A4435" s="37" t="str">
        <f t="shared" si="207"/>
        <v>LETF506.1</v>
      </c>
      <c r="B4435" s="37">
        <f>VLOOKUP(L4435,Mapping!D:F,3,0)</f>
        <v>6.1</v>
      </c>
      <c r="C4435" s="37" t="str">
        <f>VLOOKUP(L4435,Mapping!D:G,4,0)</f>
        <v>Accrual</v>
      </c>
      <c r="D4435" s="38">
        <f t="shared" si="208"/>
        <v>-4.1399300000000003E-4</v>
      </c>
      <c r="E4435" s="38">
        <f t="shared" si="209"/>
        <v>-7.0671600000000003E-4</v>
      </c>
      <c r="F4435" s="37">
        <f>VLOOKUP(L4435,Mapping!D:H,5,0)</f>
        <v>0</v>
      </c>
      <c r="G4435" t="s">
        <v>562</v>
      </c>
      <c r="H4435" t="s">
        <v>426</v>
      </c>
      <c r="I4435" t="s">
        <v>1424</v>
      </c>
      <c r="J4435">
        <v>550000</v>
      </c>
      <c r="K4435" t="s">
        <v>666</v>
      </c>
      <c r="L4435">
        <v>555157</v>
      </c>
      <c r="M4435">
        <v>0</v>
      </c>
      <c r="N4435" t="s">
        <v>684</v>
      </c>
      <c r="O4435" t="s">
        <v>565</v>
      </c>
      <c r="P4435">
        <v>-2927.23</v>
      </c>
      <c r="Q4435">
        <v>0</v>
      </c>
      <c r="R4435">
        <v>-4139.93</v>
      </c>
      <c r="S4435">
        <v>0</v>
      </c>
      <c r="T4435">
        <v>-7067.16</v>
      </c>
      <c r="U4435">
        <v>0</v>
      </c>
      <c r="V4435">
        <v>-2927.23</v>
      </c>
      <c r="W4435">
        <v>0</v>
      </c>
      <c r="X4435">
        <v>-4139.93</v>
      </c>
      <c r="Y4435">
        <v>0</v>
      </c>
      <c r="Z4435">
        <v>-7067.16</v>
      </c>
      <c r="AA4435">
        <v>0</v>
      </c>
    </row>
    <row r="4436" spans="1:27" ht="15" customHeight="1" x14ac:dyDescent="0.25">
      <c r="A4436" s="37" t="str">
        <f t="shared" si="207"/>
        <v>LETF506.1</v>
      </c>
      <c r="B4436" s="37">
        <f>VLOOKUP(L4436,Mapping!D:F,3,0)</f>
        <v>6.1</v>
      </c>
      <c r="C4436" s="37" t="str">
        <f>VLOOKUP(L4436,Mapping!D:G,4,0)</f>
        <v>Accrual</v>
      </c>
      <c r="D4436" s="38">
        <f t="shared" si="208"/>
        <v>-1.0410000000000001E-6</v>
      </c>
      <c r="E4436" s="38">
        <f t="shared" si="209"/>
        <v>-1.0410000000000001E-6</v>
      </c>
      <c r="F4436" s="37">
        <f>VLOOKUP(L4436,Mapping!D:H,5,0)</f>
        <v>0</v>
      </c>
      <c r="G4436" t="s">
        <v>562</v>
      </c>
      <c r="H4436" t="s">
        <v>426</v>
      </c>
      <c r="I4436" t="s">
        <v>1424</v>
      </c>
      <c r="J4436">
        <v>550000</v>
      </c>
      <c r="K4436" t="s">
        <v>666</v>
      </c>
      <c r="L4436">
        <v>555159</v>
      </c>
      <c r="M4436">
        <v>0</v>
      </c>
      <c r="N4436" t="s">
        <v>2813</v>
      </c>
      <c r="O4436" t="s">
        <v>565</v>
      </c>
      <c r="P4436">
        <v>0</v>
      </c>
      <c r="Q4436">
        <v>0</v>
      </c>
      <c r="R4436">
        <v>-10.41</v>
      </c>
      <c r="S4436">
        <v>0</v>
      </c>
      <c r="T4436">
        <v>-10.41</v>
      </c>
      <c r="U4436">
        <v>0</v>
      </c>
      <c r="V4436">
        <v>0</v>
      </c>
      <c r="W4436">
        <v>0</v>
      </c>
      <c r="X4436">
        <v>-10.41</v>
      </c>
      <c r="Y4436">
        <v>0</v>
      </c>
      <c r="Z4436">
        <v>-10.41</v>
      </c>
      <c r="AA4436">
        <v>0</v>
      </c>
    </row>
    <row r="4437" spans="1:27" ht="15" customHeight="1" x14ac:dyDescent="0.25">
      <c r="A4437" s="37" t="str">
        <f t="shared" si="207"/>
        <v>LETF50Ignore</v>
      </c>
      <c r="B4437" s="37" t="str">
        <f>VLOOKUP(L4437,Mapping!D:F,3,0)</f>
        <v>Ignore</v>
      </c>
      <c r="C4437" s="37" t="str">
        <f>VLOOKUP(L4437,Mapping!D:G,4,0)</f>
        <v>Mirror</v>
      </c>
      <c r="D4437" s="38">
        <f t="shared" si="208"/>
        <v>3.1466E-5</v>
      </c>
      <c r="E4437" s="38">
        <f t="shared" si="209"/>
        <v>-2.357E-6</v>
      </c>
      <c r="F4437" s="37">
        <f>VLOOKUP(L4437,Mapping!D:H,5,0)</f>
        <v>0</v>
      </c>
      <c r="G4437" t="s">
        <v>562</v>
      </c>
      <c r="H4437" t="s">
        <v>426</v>
      </c>
      <c r="I4437" t="s">
        <v>1424</v>
      </c>
      <c r="J4437">
        <v>550000</v>
      </c>
      <c r="K4437" t="s">
        <v>666</v>
      </c>
      <c r="L4437">
        <v>555204</v>
      </c>
      <c r="M4437">
        <v>0</v>
      </c>
      <c r="N4437" t="s">
        <v>685</v>
      </c>
      <c r="O4437" t="s">
        <v>565</v>
      </c>
      <c r="P4437">
        <v>-338.23</v>
      </c>
      <c r="Q4437">
        <v>0</v>
      </c>
      <c r="R4437">
        <v>0</v>
      </c>
      <c r="S4437">
        <v>314.66000000000003</v>
      </c>
      <c r="T4437">
        <v>-23.57</v>
      </c>
      <c r="U4437">
        <v>0</v>
      </c>
      <c r="V4437">
        <v>-338.23</v>
      </c>
      <c r="W4437">
        <v>0</v>
      </c>
      <c r="X4437">
        <v>0</v>
      </c>
      <c r="Y4437">
        <v>314.66000000000003</v>
      </c>
      <c r="Z4437">
        <v>-23.57</v>
      </c>
      <c r="AA4437">
        <v>0</v>
      </c>
    </row>
    <row r="4438" spans="1:27" ht="15" customHeight="1" x14ac:dyDescent="0.25">
      <c r="A4438" s="37" t="str">
        <f t="shared" si="207"/>
        <v>LETF506.1a</v>
      </c>
      <c r="B4438" s="37" t="str">
        <f>VLOOKUP(L4438,Mapping!D:F,3,0)</f>
        <v>6.1a</v>
      </c>
      <c r="C4438" s="37" t="str">
        <f>VLOOKUP(L4438,Mapping!D:G,4,0)</f>
        <v>Accrual</v>
      </c>
      <c r="D4438" s="38">
        <f t="shared" si="208"/>
        <v>0</v>
      </c>
      <c r="E4438" s="38">
        <f t="shared" si="209"/>
        <v>-1.3848339999999999E-3</v>
      </c>
      <c r="F4438" s="37">
        <f>VLOOKUP(L4438,Mapping!D:H,5,0)</f>
        <v>0</v>
      </c>
      <c r="G4438" t="s">
        <v>562</v>
      </c>
      <c r="H4438" t="s">
        <v>426</v>
      </c>
      <c r="I4438" t="s">
        <v>1424</v>
      </c>
      <c r="J4438">
        <v>550000</v>
      </c>
      <c r="K4438" t="s">
        <v>666</v>
      </c>
      <c r="L4438">
        <v>555597</v>
      </c>
      <c r="M4438">
        <v>0</v>
      </c>
      <c r="N4438" t="s">
        <v>686</v>
      </c>
      <c r="O4438" t="s">
        <v>565</v>
      </c>
      <c r="P4438">
        <v>-13848.34</v>
      </c>
      <c r="Q4438">
        <v>0</v>
      </c>
      <c r="R4438">
        <v>0</v>
      </c>
      <c r="S4438">
        <v>0</v>
      </c>
      <c r="T4438">
        <v>-13848.34</v>
      </c>
      <c r="U4438">
        <v>0</v>
      </c>
      <c r="V4438">
        <v>-13848.34</v>
      </c>
      <c r="W4438">
        <v>0</v>
      </c>
      <c r="X4438">
        <v>0</v>
      </c>
      <c r="Y4438">
        <v>0</v>
      </c>
      <c r="Z4438">
        <v>-13848.34</v>
      </c>
      <c r="AA4438">
        <v>0</v>
      </c>
    </row>
    <row r="4439" spans="1:27" ht="15" customHeight="1" x14ac:dyDescent="0.25">
      <c r="A4439" s="37" t="str">
        <f t="shared" si="207"/>
        <v>LETF506.1a</v>
      </c>
      <c r="B4439" s="37" t="str">
        <f>VLOOKUP(L4439,Mapping!D:F,3,0)</f>
        <v>6.1a</v>
      </c>
      <c r="C4439" s="37" t="str">
        <f>VLOOKUP(L4439,Mapping!D:G,4,0)</f>
        <v>Accrual</v>
      </c>
      <c r="D4439" s="38">
        <f t="shared" si="208"/>
        <v>0</v>
      </c>
      <c r="E4439" s="38">
        <f t="shared" si="209"/>
        <v>-1.3848339999999999E-3</v>
      </c>
      <c r="F4439" s="37">
        <f>VLOOKUP(L4439,Mapping!D:H,5,0)</f>
        <v>0</v>
      </c>
      <c r="G4439" t="s">
        <v>562</v>
      </c>
      <c r="H4439" t="s">
        <v>426</v>
      </c>
      <c r="I4439" t="s">
        <v>1424</v>
      </c>
      <c r="J4439">
        <v>550000</v>
      </c>
      <c r="K4439" t="s">
        <v>666</v>
      </c>
      <c r="L4439">
        <v>555598</v>
      </c>
      <c r="M4439">
        <v>0</v>
      </c>
      <c r="N4439" t="s">
        <v>687</v>
      </c>
      <c r="O4439" t="s">
        <v>565</v>
      </c>
      <c r="P4439">
        <v>-13848.34</v>
      </c>
      <c r="Q4439">
        <v>0</v>
      </c>
      <c r="R4439">
        <v>0</v>
      </c>
      <c r="S4439">
        <v>0</v>
      </c>
      <c r="T4439">
        <v>-13848.34</v>
      </c>
      <c r="U4439">
        <v>0</v>
      </c>
      <c r="V4439">
        <v>-13848.34</v>
      </c>
      <c r="W4439">
        <v>0</v>
      </c>
      <c r="X4439">
        <v>0</v>
      </c>
      <c r="Y4439">
        <v>0</v>
      </c>
      <c r="Z4439">
        <v>-13848.34</v>
      </c>
      <c r="AA4439">
        <v>0</v>
      </c>
    </row>
    <row r="4440" spans="1:27" ht="15" customHeight="1" x14ac:dyDescent="0.25">
      <c r="A4440" s="37" t="str">
        <f t="shared" si="207"/>
        <v>LETF506.1a</v>
      </c>
      <c r="B4440" s="37" t="str">
        <f>VLOOKUP(L4440,Mapping!D:F,3,0)</f>
        <v>6.1a</v>
      </c>
      <c r="C4440" s="37" t="str">
        <f>VLOOKUP(L4440,Mapping!D:G,4,0)</f>
        <v>Accrual</v>
      </c>
      <c r="D4440" s="38">
        <f t="shared" si="208"/>
        <v>0</v>
      </c>
      <c r="E4440" s="38">
        <f t="shared" si="209"/>
        <v>2.8420000000000001E-6</v>
      </c>
      <c r="F4440" s="37">
        <f>VLOOKUP(L4440,Mapping!D:H,5,0)</f>
        <v>0</v>
      </c>
      <c r="G4440" t="s">
        <v>562</v>
      </c>
      <c r="H4440" t="s">
        <v>426</v>
      </c>
      <c r="I4440" t="s">
        <v>1424</v>
      </c>
      <c r="J4440">
        <v>550000</v>
      </c>
      <c r="K4440" t="s">
        <v>666</v>
      </c>
      <c r="L4440">
        <v>555619</v>
      </c>
      <c r="M4440">
        <v>0</v>
      </c>
      <c r="N4440" t="s">
        <v>845</v>
      </c>
      <c r="O4440" t="s">
        <v>565</v>
      </c>
      <c r="P4440">
        <v>0</v>
      </c>
      <c r="Q4440">
        <v>28.42</v>
      </c>
      <c r="R4440">
        <v>0</v>
      </c>
      <c r="S4440">
        <v>0</v>
      </c>
      <c r="T4440">
        <v>0</v>
      </c>
      <c r="U4440">
        <v>28.42</v>
      </c>
      <c r="V4440">
        <v>0</v>
      </c>
      <c r="W4440">
        <v>28.42</v>
      </c>
      <c r="X4440">
        <v>0</v>
      </c>
      <c r="Y4440">
        <v>0</v>
      </c>
      <c r="Z4440">
        <v>0</v>
      </c>
      <c r="AA4440">
        <v>28.42</v>
      </c>
    </row>
    <row r="4441" spans="1:27" ht="15" customHeight="1" x14ac:dyDescent="0.25">
      <c r="A4441" s="37" t="str">
        <f t="shared" si="207"/>
        <v>LETF506.1a</v>
      </c>
      <c r="B4441" s="37" t="str">
        <f>VLOOKUP(L4441,Mapping!D:F,3,0)</f>
        <v>6.1a</v>
      </c>
      <c r="C4441" s="37" t="str">
        <f>VLOOKUP(L4441,Mapping!D:G,4,0)</f>
        <v>Accrual</v>
      </c>
      <c r="D4441" s="38">
        <f t="shared" si="208"/>
        <v>0</v>
      </c>
      <c r="E4441" s="38">
        <f t="shared" si="209"/>
        <v>2.8420000000000001E-6</v>
      </c>
      <c r="F4441" s="37">
        <f>VLOOKUP(L4441,Mapping!D:H,5,0)</f>
        <v>0</v>
      </c>
      <c r="G4441" t="s">
        <v>562</v>
      </c>
      <c r="H4441" t="s">
        <v>426</v>
      </c>
      <c r="I4441" t="s">
        <v>1424</v>
      </c>
      <c r="J4441">
        <v>550000</v>
      </c>
      <c r="K4441" t="s">
        <v>666</v>
      </c>
      <c r="L4441">
        <v>555620</v>
      </c>
      <c r="M4441">
        <v>0</v>
      </c>
      <c r="N4441" t="s">
        <v>846</v>
      </c>
      <c r="O4441" t="s">
        <v>565</v>
      </c>
      <c r="P4441">
        <v>0</v>
      </c>
      <c r="Q4441">
        <v>28.42</v>
      </c>
      <c r="R4441">
        <v>0</v>
      </c>
      <c r="S4441">
        <v>0</v>
      </c>
      <c r="T4441">
        <v>0</v>
      </c>
      <c r="U4441">
        <v>28.42</v>
      </c>
      <c r="V4441">
        <v>0</v>
      </c>
      <c r="W4441">
        <v>28.42</v>
      </c>
      <c r="X4441">
        <v>0</v>
      </c>
      <c r="Y4441">
        <v>0</v>
      </c>
      <c r="Z4441">
        <v>0</v>
      </c>
      <c r="AA4441">
        <v>28.42</v>
      </c>
    </row>
    <row r="4442" spans="1:27" ht="15" customHeight="1" x14ac:dyDescent="0.25">
      <c r="A4442" s="37" t="str">
        <f t="shared" si="207"/>
        <v>LETF50Ignore</v>
      </c>
      <c r="B4442" s="37" t="str">
        <f>VLOOKUP(L4442,Mapping!D:F,3,0)</f>
        <v>Ignore</v>
      </c>
      <c r="C4442" s="37" t="str">
        <f>VLOOKUP(L4442,Mapping!D:G,4,0)</f>
        <v>Mirror</v>
      </c>
      <c r="D4442" s="38">
        <f t="shared" si="208"/>
        <v>0</v>
      </c>
      <c r="E4442" s="38">
        <f t="shared" si="209"/>
        <v>-1.6630000000000002E-5</v>
      </c>
      <c r="F4442" s="37">
        <f>VLOOKUP(L4442,Mapping!D:H,5,0)</f>
        <v>0</v>
      </c>
      <c r="G4442" t="s">
        <v>562</v>
      </c>
      <c r="H4442" t="s">
        <v>426</v>
      </c>
      <c r="I4442" t="s">
        <v>1424</v>
      </c>
      <c r="J4442">
        <v>550000</v>
      </c>
      <c r="K4442" t="s">
        <v>666</v>
      </c>
      <c r="L4442">
        <v>556421</v>
      </c>
      <c r="M4442">
        <v>0</v>
      </c>
      <c r="N4442" t="s">
        <v>690</v>
      </c>
      <c r="O4442" t="s">
        <v>565</v>
      </c>
      <c r="P4442">
        <v>-166.3</v>
      </c>
      <c r="Q4442">
        <v>0</v>
      </c>
      <c r="R4442">
        <v>0</v>
      </c>
      <c r="S4442">
        <v>0</v>
      </c>
      <c r="T4442">
        <v>-166.3</v>
      </c>
      <c r="U4442">
        <v>0</v>
      </c>
      <c r="V4442">
        <v>-166.3</v>
      </c>
      <c r="W4442">
        <v>0</v>
      </c>
      <c r="X4442">
        <v>0</v>
      </c>
      <c r="Y4442">
        <v>0</v>
      </c>
      <c r="Z4442">
        <v>-166.3</v>
      </c>
      <c r="AA4442">
        <v>0</v>
      </c>
    </row>
    <row r="4443" spans="1:27" ht="15" customHeight="1" x14ac:dyDescent="0.25">
      <c r="A4443" s="37" t="str">
        <f t="shared" si="207"/>
        <v>LETF506.2</v>
      </c>
      <c r="B4443" s="37">
        <f>VLOOKUP(L4443,Mapping!D:F,3,0)</f>
        <v>6.2</v>
      </c>
      <c r="C4443" s="37" t="str">
        <f>VLOOKUP(L4443,Mapping!D:G,4,0)</f>
        <v>Accrual</v>
      </c>
      <c r="D4443" s="38">
        <f t="shared" si="208"/>
        <v>0</v>
      </c>
      <c r="E4443" s="38">
        <f t="shared" si="209"/>
        <v>-1.5355451999999999E-2</v>
      </c>
      <c r="F4443" s="37">
        <f>VLOOKUP(L4443,Mapping!D:H,5,0)</f>
        <v>0</v>
      </c>
      <c r="G4443" t="s">
        <v>562</v>
      </c>
      <c r="H4443" t="s">
        <v>426</v>
      </c>
      <c r="I4443" t="s">
        <v>1424</v>
      </c>
      <c r="J4443">
        <v>555100</v>
      </c>
      <c r="K4443" t="s">
        <v>691</v>
      </c>
      <c r="L4443">
        <v>555190</v>
      </c>
      <c r="M4443">
        <v>0</v>
      </c>
      <c r="N4443" t="s">
        <v>847</v>
      </c>
      <c r="O4443" t="s">
        <v>565</v>
      </c>
      <c r="P4443">
        <v>-153554.51999999999</v>
      </c>
      <c r="Q4443">
        <v>0</v>
      </c>
      <c r="R4443">
        <v>0</v>
      </c>
      <c r="S4443">
        <v>0</v>
      </c>
      <c r="T4443">
        <v>-153554.51999999999</v>
      </c>
      <c r="U4443">
        <v>0</v>
      </c>
      <c r="V4443">
        <v>-153554.51999999999</v>
      </c>
      <c r="W4443">
        <v>0</v>
      </c>
      <c r="X4443">
        <v>0</v>
      </c>
      <c r="Y4443">
        <v>0</v>
      </c>
      <c r="Z4443">
        <v>-153554.51999999999</v>
      </c>
      <c r="AA4443">
        <v>0</v>
      </c>
    </row>
    <row r="4444" spans="1:27" ht="15" customHeight="1" x14ac:dyDescent="0.25">
      <c r="A4444" s="37" t="str">
        <f t="shared" si="207"/>
        <v>LETFSXIgnore</v>
      </c>
      <c r="B4444" s="37" t="str">
        <f>VLOOKUP(L4444,Mapping!D:F,3,0)</f>
        <v>Ignore</v>
      </c>
      <c r="C4444" s="37" t="str">
        <f>VLOOKUP(L4444,Mapping!D:G,4,0)</f>
        <v>Ignore</v>
      </c>
      <c r="D4444" s="38">
        <f t="shared" si="208"/>
        <v>-0.94462190800000001</v>
      </c>
      <c r="E4444" s="38">
        <f t="shared" si="209"/>
        <v>-426.680901791</v>
      </c>
      <c r="F4444" s="37" t="str">
        <f>VLOOKUP(L4444,Mapping!D:H,5,0)</f>
        <v>AUM</v>
      </c>
      <c r="G4444" t="s">
        <v>562</v>
      </c>
      <c r="H4444" t="s">
        <v>433</v>
      </c>
      <c r="I4444" t="s">
        <v>2676</v>
      </c>
      <c r="J4444">
        <v>101000</v>
      </c>
      <c r="K4444" t="s">
        <v>720</v>
      </c>
      <c r="L4444">
        <v>101100</v>
      </c>
      <c r="M4444">
        <v>0</v>
      </c>
      <c r="N4444" t="s">
        <v>721</v>
      </c>
      <c r="O4444" t="s">
        <v>565</v>
      </c>
      <c r="P4444">
        <v>-4257362798.8299999</v>
      </c>
      <c r="Q4444">
        <v>0</v>
      </c>
      <c r="R4444">
        <v>-9446219.0800000001</v>
      </c>
      <c r="S4444">
        <v>0</v>
      </c>
      <c r="T4444">
        <v>-4266809017.9099998</v>
      </c>
      <c r="U4444">
        <v>0</v>
      </c>
      <c r="V4444">
        <v>-4257362798.8299999</v>
      </c>
      <c r="W4444">
        <v>0</v>
      </c>
      <c r="X4444">
        <v>-9446219.0800000001</v>
      </c>
      <c r="Y4444">
        <v>0</v>
      </c>
      <c r="Z4444">
        <v>-4266809017.9099998</v>
      </c>
      <c r="AA4444">
        <v>0</v>
      </c>
    </row>
    <row r="4445" spans="1:27" ht="15" customHeight="1" x14ac:dyDescent="0.25">
      <c r="A4445" s="37" t="str">
        <f t="shared" si="207"/>
        <v>LETFSXIgnore</v>
      </c>
      <c r="B4445" s="37" t="str">
        <f>VLOOKUP(L4445,Mapping!D:F,3,0)</f>
        <v>Ignore</v>
      </c>
      <c r="C4445" s="37" t="str">
        <f>VLOOKUP(L4445,Mapping!D:G,4,0)</f>
        <v>Ignore</v>
      </c>
      <c r="D4445" s="38">
        <f t="shared" si="208"/>
        <v>0</v>
      </c>
      <c r="E4445" s="38">
        <f t="shared" si="209"/>
        <v>1.0000000000000001E-9</v>
      </c>
      <c r="F4445" s="37" t="str">
        <f>VLOOKUP(L4445,Mapping!D:H,5,0)</f>
        <v>AUM</v>
      </c>
      <c r="G4445" t="s">
        <v>562</v>
      </c>
      <c r="H4445" t="s">
        <v>433</v>
      </c>
      <c r="I4445" t="s">
        <v>2676</v>
      </c>
      <c r="J4445">
        <v>110000</v>
      </c>
      <c r="K4445" t="s">
        <v>570</v>
      </c>
      <c r="L4445">
        <v>110100</v>
      </c>
      <c r="M4445">
        <v>0</v>
      </c>
      <c r="N4445" t="s">
        <v>571</v>
      </c>
      <c r="O4445" t="s">
        <v>565</v>
      </c>
      <c r="P4445">
        <v>0</v>
      </c>
      <c r="Q4445">
        <v>0.01</v>
      </c>
      <c r="R4445">
        <v>0</v>
      </c>
      <c r="S4445">
        <v>0</v>
      </c>
      <c r="T4445">
        <v>0</v>
      </c>
      <c r="U4445">
        <v>0.01</v>
      </c>
      <c r="V4445">
        <v>0</v>
      </c>
      <c r="W4445">
        <v>0.01</v>
      </c>
      <c r="X4445">
        <v>0</v>
      </c>
      <c r="Y4445">
        <v>0</v>
      </c>
      <c r="Z4445">
        <v>0</v>
      </c>
      <c r="AA4445">
        <v>0.01</v>
      </c>
    </row>
    <row r="4446" spans="1:27" ht="15" customHeight="1" x14ac:dyDescent="0.25">
      <c r="A4446" s="37" t="str">
        <f t="shared" si="207"/>
        <v>LETFSXIgnore</v>
      </c>
      <c r="B4446" s="37" t="str">
        <f>VLOOKUP(L4446,Mapping!D:F,3,0)</f>
        <v>Ignore</v>
      </c>
      <c r="C4446" s="37" t="str">
        <f>VLOOKUP(L4446,Mapping!D:G,4,0)</f>
        <v>Ignore</v>
      </c>
      <c r="D4446" s="38">
        <f t="shared" si="208"/>
        <v>0</v>
      </c>
      <c r="E4446" s="38">
        <f t="shared" si="209"/>
        <v>-4.7399999999999998E-2</v>
      </c>
      <c r="F4446" s="37" t="str">
        <f>VLOOKUP(L4446,Mapping!D:H,5,0)</f>
        <v>AUM</v>
      </c>
      <c r="G4446" t="s">
        <v>562</v>
      </c>
      <c r="H4446" t="s">
        <v>433</v>
      </c>
      <c r="I4446" t="s">
        <v>2676</v>
      </c>
      <c r="J4446">
        <v>110000</v>
      </c>
      <c r="K4446" t="s">
        <v>570</v>
      </c>
      <c r="L4446">
        <v>110116</v>
      </c>
      <c r="M4446">
        <v>0</v>
      </c>
      <c r="N4446" t="s">
        <v>573</v>
      </c>
      <c r="O4446" t="s">
        <v>565</v>
      </c>
      <c r="P4446">
        <v>-474000</v>
      </c>
      <c r="Q4446">
        <v>0</v>
      </c>
      <c r="R4446">
        <v>0</v>
      </c>
      <c r="S4446">
        <v>0</v>
      </c>
      <c r="T4446">
        <v>-474000</v>
      </c>
      <c r="U4446">
        <v>0</v>
      </c>
      <c r="V4446">
        <v>-474000</v>
      </c>
      <c r="W4446">
        <v>0</v>
      </c>
      <c r="X4446">
        <v>0</v>
      </c>
      <c r="Y4446">
        <v>0</v>
      </c>
      <c r="Z4446">
        <v>-474000</v>
      </c>
      <c r="AA4446">
        <v>0</v>
      </c>
    </row>
    <row r="4447" spans="1:27" ht="15" customHeight="1" x14ac:dyDescent="0.25">
      <c r="A4447" s="37" t="str">
        <f t="shared" si="207"/>
        <v>LETFSXIgnore</v>
      </c>
      <c r="B4447" s="37" t="str">
        <f>VLOOKUP(L4447,Mapping!D:F,3,0)</f>
        <v>Ignore</v>
      </c>
      <c r="C4447" s="37" t="str">
        <f>VLOOKUP(L4447,Mapping!D:G,4,0)</f>
        <v>Ignore</v>
      </c>
      <c r="D4447" s="38">
        <f t="shared" si="208"/>
        <v>0</v>
      </c>
      <c r="E4447" s="38">
        <f t="shared" si="209"/>
        <v>-3.2901100000000004E-4</v>
      </c>
      <c r="F4447" s="37" t="str">
        <f>VLOOKUP(L4447,Mapping!D:H,5,0)</f>
        <v>AUM</v>
      </c>
      <c r="G4447" t="s">
        <v>562</v>
      </c>
      <c r="H4447" t="s">
        <v>433</v>
      </c>
      <c r="I4447" t="s">
        <v>2676</v>
      </c>
      <c r="J4447">
        <v>110000</v>
      </c>
      <c r="K4447" t="s">
        <v>570</v>
      </c>
      <c r="L4447">
        <v>110125</v>
      </c>
      <c r="M4447">
        <v>0</v>
      </c>
      <c r="N4447" t="s">
        <v>1315</v>
      </c>
      <c r="O4447" t="s">
        <v>565</v>
      </c>
      <c r="P4447">
        <v>-3290.11</v>
      </c>
      <c r="Q4447">
        <v>0</v>
      </c>
      <c r="R4447">
        <v>0</v>
      </c>
      <c r="S4447">
        <v>0</v>
      </c>
      <c r="T4447">
        <v>-3290.11</v>
      </c>
      <c r="U4447">
        <v>0</v>
      </c>
      <c r="V4447">
        <v>-3290.11</v>
      </c>
      <c r="W4447">
        <v>0</v>
      </c>
      <c r="X4447">
        <v>0</v>
      </c>
      <c r="Y4447">
        <v>0</v>
      </c>
      <c r="Z4447">
        <v>-3290.11</v>
      </c>
      <c r="AA4447">
        <v>0</v>
      </c>
    </row>
    <row r="4448" spans="1:27" ht="15" customHeight="1" x14ac:dyDescent="0.25">
      <c r="A4448" s="37" t="str">
        <f t="shared" si="207"/>
        <v>LETFSXIgnore</v>
      </c>
      <c r="B4448" s="37" t="str">
        <f>VLOOKUP(L4448,Mapping!D:F,3,0)</f>
        <v>Ignore</v>
      </c>
      <c r="C4448" s="37" t="str">
        <f>VLOOKUP(L4448,Mapping!D:G,4,0)</f>
        <v>Ignore</v>
      </c>
      <c r="D4448" s="38">
        <f t="shared" si="208"/>
        <v>-0.45962224299999999</v>
      </c>
      <c r="E4448" s="38">
        <f t="shared" si="209"/>
        <v>-1.9351521170000001</v>
      </c>
      <c r="F4448" s="37" t="str">
        <f>VLOOKUP(L4448,Mapping!D:H,5,0)</f>
        <v>AUM</v>
      </c>
      <c r="G4448" t="s">
        <v>562</v>
      </c>
      <c r="H4448" t="s">
        <v>433</v>
      </c>
      <c r="I4448" t="s">
        <v>2676</v>
      </c>
      <c r="J4448">
        <v>110000</v>
      </c>
      <c r="K4448" t="s">
        <v>570</v>
      </c>
      <c r="L4448">
        <v>110247</v>
      </c>
      <c r="M4448">
        <v>0</v>
      </c>
      <c r="N4448" t="s">
        <v>574</v>
      </c>
      <c r="O4448" t="s">
        <v>565</v>
      </c>
      <c r="P4448">
        <v>-14755298.74</v>
      </c>
      <c r="Q4448">
        <v>0</v>
      </c>
      <c r="R4448">
        <v>-4596222.43</v>
      </c>
      <c r="S4448">
        <v>0</v>
      </c>
      <c r="T4448">
        <v>-19351521.170000002</v>
      </c>
      <c r="U4448">
        <v>0</v>
      </c>
      <c r="V4448">
        <v>-14755298.74</v>
      </c>
      <c r="W4448">
        <v>0</v>
      </c>
      <c r="X4448">
        <v>-4596222.43</v>
      </c>
      <c r="Y4448">
        <v>0</v>
      </c>
      <c r="Z4448">
        <v>-19351521.170000002</v>
      </c>
      <c r="AA4448">
        <v>0</v>
      </c>
    </row>
    <row r="4449" spans="1:27" ht="15" customHeight="1" x14ac:dyDescent="0.25">
      <c r="A4449" s="37" t="str">
        <f t="shared" si="207"/>
        <v>LETFSXIgnore</v>
      </c>
      <c r="B4449" s="37" t="str">
        <f>VLOOKUP(L4449,Mapping!D:F,3,0)</f>
        <v>Ignore</v>
      </c>
      <c r="C4449" s="37" t="str">
        <f>VLOOKUP(L4449,Mapping!D:G,4,0)</f>
        <v>Ignore</v>
      </c>
      <c r="D4449" s="38">
        <f t="shared" si="208"/>
        <v>-5.7999999999999995E-7</v>
      </c>
      <c r="E4449" s="38">
        <f t="shared" si="209"/>
        <v>-7.23E-7</v>
      </c>
      <c r="F4449" s="37" t="str">
        <f>VLOOKUP(L4449,Mapping!D:H,5,0)</f>
        <v>AUM</v>
      </c>
      <c r="G4449" t="s">
        <v>562</v>
      </c>
      <c r="H4449" t="s">
        <v>433</v>
      </c>
      <c r="I4449" t="s">
        <v>2676</v>
      </c>
      <c r="J4449">
        <v>132000</v>
      </c>
      <c r="K4449" t="s">
        <v>575</v>
      </c>
      <c r="L4449">
        <v>132121</v>
      </c>
      <c r="M4449">
        <v>0</v>
      </c>
      <c r="N4449" t="s">
        <v>576</v>
      </c>
      <c r="O4449" t="s">
        <v>565</v>
      </c>
      <c r="P4449">
        <v>-1.43</v>
      </c>
      <c r="Q4449">
        <v>0</v>
      </c>
      <c r="R4449">
        <v>-5.8</v>
      </c>
      <c r="S4449">
        <v>0</v>
      </c>
      <c r="T4449">
        <v>-7.23</v>
      </c>
      <c r="U4449">
        <v>0</v>
      </c>
      <c r="V4449">
        <v>-1.43</v>
      </c>
      <c r="W4449">
        <v>0</v>
      </c>
      <c r="X4449">
        <v>-5.8</v>
      </c>
      <c r="Y4449">
        <v>0</v>
      </c>
      <c r="Z4449">
        <v>-7.23</v>
      </c>
      <c r="AA4449">
        <v>0</v>
      </c>
    </row>
    <row r="4450" spans="1:27" ht="15" customHeight="1" x14ac:dyDescent="0.25">
      <c r="A4450" s="37" t="str">
        <f t="shared" si="207"/>
        <v>LETFSXIgnore</v>
      </c>
      <c r="B4450" s="37" t="str">
        <f>VLOOKUP(L4450,Mapping!D:F,3,0)</f>
        <v>Ignore</v>
      </c>
      <c r="C4450" s="37" t="str">
        <f>VLOOKUP(L4450,Mapping!D:G,4,0)</f>
        <v>Ignore</v>
      </c>
      <c r="D4450" s="38">
        <f t="shared" si="208"/>
        <v>-2.0184425940000001</v>
      </c>
      <c r="E4450" s="38">
        <f t="shared" si="209"/>
        <v>-2.0184425940000001</v>
      </c>
      <c r="F4450" s="37" t="str">
        <f>VLOOKUP(L4450,Mapping!D:H,5,0)</f>
        <v>AUM</v>
      </c>
      <c r="G4450" t="s">
        <v>562</v>
      </c>
      <c r="H4450" t="s">
        <v>433</v>
      </c>
      <c r="I4450" t="s">
        <v>2676</v>
      </c>
      <c r="J4450">
        <v>132000</v>
      </c>
      <c r="K4450" t="s">
        <v>575</v>
      </c>
      <c r="L4450">
        <v>132150</v>
      </c>
      <c r="M4450">
        <v>0</v>
      </c>
      <c r="N4450" t="s">
        <v>789</v>
      </c>
      <c r="O4450" t="s">
        <v>565</v>
      </c>
      <c r="P4450">
        <v>0</v>
      </c>
      <c r="Q4450">
        <v>0</v>
      </c>
      <c r="R4450">
        <v>-20184425.940000001</v>
      </c>
      <c r="S4450">
        <v>0</v>
      </c>
      <c r="T4450">
        <v>-20184425.940000001</v>
      </c>
      <c r="U4450">
        <v>0</v>
      </c>
      <c r="V4450">
        <v>0</v>
      </c>
      <c r="W4450">
        <v>0</v>
      </c>
      <c r="X4450">
        <v>-20184425.940000001</v>
      </c>
      <c r="Y4450">
        <v>0</v>
      </c>
      <c r="Z4450">
        <v>-20184425.940000001</v>
      </c>
      <c r="AA4450">
        <v>0</v>
      </c>
    </row>
    <row r="4451" spans="1:27" ht="15" customHeight="1" x14ac:dyDescent="0.25">
      <c r="A4451" s="37" t="str">
        <f t="shared" si="207"/>
        <v>LETFSXIgnore</v>
      </c>
      <c r="B4451" s="37" t="str">
        <f>VLOOKUP(L4451,Mapping!D:F,3,0)</f>
        <v>Ignore</v>
      </c>
      <c r="C4451" s="37" t="str">
        <f>VLOOKUP(L4451,Mapping!D:G,4,0)</f>
        <v>Ignore</v>
      </c>
      <c r="D4451" s="38">
        <f t="shared" si="208"/>
        <v>0</v>
      </c>
      <c r="E4451" s="38">
        <f t="shared" si="209"/>
        <v>-5.0000000000000001E-4</v>
      </c>
      <c r="F4451" s="37" t="str">
        <f>VLOOKUP(L4451,Mapping!D:H,5,0)</f>
        <v>AUM</v>
      </c>
      <c r="G4451" t="s">
        <v>562</v>
      </c>
      <c r="H4451" t="s">
        <v>433</v>
      </c>
      <c r="I4451" t="s">
        <v>2676</v>
      </c>
      <c r="J4451">
        <v>140000</v>
      </c>
      <c r="K4451" t="s">
        <v>579</v>
      </c>
      <c r="L4451">
        <v>140311</v>
      </c>
      <c r="M4451">
        <v>0</v>
      </c>
      <c r="N4451" t="s">
        <v>1201</v>
      </c>
      <c r="O4451" t="s">
        <v>565</v>
      </c>
      <c r="P4451">
        <v>-5000</v>
      </c>
      <c r="Q4451">
        <v>0</v>
      </c>
      <c r="R4451">
        <v>0</v>
      </c>
      <c r="S4451">
        <v>0</v>
      </c>
      <c r="T4451">
        <v>-5000</v>
      </c>
      <c r="U4451">
        <v>0</v>
      </c>
      <c r="V4451">
        <v>-5000</v>
      </c>
      <c r="W4451">
        <v>0</v>
      </c>
      <c r="X4451">
        <v>0</v>
      </c>
      <c r="Y4451">
        <v>0</v>
      </c>
      <c r="Z4451">
        <v>-5000</v>
      </c>
      <c r="AA4451">
        <v>0</v>
      </c>
    </row>
    <row r="4452" spans="1:27" ht="15" customHeight="1" x14ac:dyDescent="0.25">
      <c r="A4452" s="37" t="str">
        <f t="shared" si="207"/>
        <v>LETFSXIgnore</v>
      </c>
      <c r="B4452" s="37" t="str">
        <f>VLOOKUP(L4452,Mapping!D:F,3,0)</f>
        <v>Ignore</v>
      </c>
      <c r="C4452" s="37" t="str">
        <f>VLOOKUP(L4452,Mapping!D:G,4,0)</f>
        <v>Ignore</v>
      </c>
      <c r="D4452" s="38">
        <f t="shared" si="208"/>
        <v>-3.22126E-4</v>
      </c>
      <c r="E4452" s="38">
        <f t="shared" si="209"/>
        <v>-2.0923983E-2</v>
      </c>
      <c r="F4452" s="37" t="str">
        <f>VLOOKUP(L4452,Mapping!D:H,5,0)</f>
        <v>AUM</v>
      </c>
      <c r="G4452" t="s">
        <v>562</v>
      </c>
      <c r="H4452" t="s">
        <v>433</v>
      </c>
      <c r="I4452" t="s">
        <v>2676</v>
      </c>
      <c r="J4452">
        <v>140000</v>
      </c>
      <c r="K4452" t="s">
        <v>579</v>
      </c>
      <c r="L4452">
        <v>140500</v>
      </c>
      <c r="M4452">
        <v>0</v>
      </c>
      <c r="N4452" t="s">
        <v>584</v>
      </c>
      <c r="O4452" t="s">
        <v>565</v>
      </c>
      <c r="P4452">
        <v>-206018.57</v>
      </c>
      <c r="Q4452">
        <v>0</v>
      </c>
      <c r="R4452">
        <v>-3221.26</v>
      </c>
      <c r="S4452">
        <v>0</v>
      </c>
      <c r="T4452">
        <v>-209239.83</v>
      </c>
      <c r="U4452">
        <v>0</v>
      </c>
      <c r="V4452">
        <v>-206018.57</v>
      </c>
      <c r="W4452">
        <v>0</v>
      </c>
      <c r="X4452">
        <v>-3221.26</v>
      </c>
      <c r="Y4452">
        <v>0</v>
      </c>
      <c r="Z4452">
        <v>-209239.83</v>
      </c>
      <c r="AA4452">
        <v>0</v>
      </c>
    </row>
    <row r="4453" spans="1:27" ht="15" customHeight="1" x14ac:dyDescent="0.25">
      <c r="A4453" s="37" t="str">
        <f t="shared" si="207"/>
        <v>LETFSXIgnore</v>
      </c>
      <c r="B4453" s="37" t="str">
        <f>VLOOKUP(L4453,Mapping!D:F,3,0)</f>
        <v>Ignore</v>
      </c>
      <c r="C4453" s="37" t="str">
        <f>VLOOKUP(L4453,Mapping!D:G,4,0)</f>
        <v>Ignore</v>
      </c>
      <c r="D4453" s="38">
        <f t="shared" si="208"/>
        <v>-1.145135E-3</v>
      </c>
      <c r="E4453" s="38">
        <f t="shared" si="209"/>
        <v>-1.4146639999999999E-3</v>
      </c>
      <c r="F4453" s="37" t="str">
        <f>VLOOKUP(L4453,Mapping!D:H,5,0)</f>
        <v>AUM</v>
      </c>
      <c r="G4453" t="s">
        <v>562</v>
      </c>
      <c r="H4453" t="s">
        <v>433</v>
      </c>
      <c r="I4453" t="s">
        <v>2676</v>
      </c>
      <c r="J4453">
        <v>152000</v>
      </c>
      <c r="K4453" t="s">
        <v>585</v>
      </c>
      <c r="L4453">
        <v>152248</v>
      </c>
      <c r="M4453">
        <v>0</v>
      </c>
      <c r="N4453" t="s">
        <v>590</v>
      </c>
      <c r="O4453" t="s">
        <v>565</v>
      </c>
      <c r="P4453">
        <v>-2695.29</v>
      </c>
      <c r="Q4453">
        <v>0</v>
      </c>
      <c r="R4453">
        <v>-11451.35</v>
      </c>
      <c r="S4453">
        <v>0</v>
      </c>
      <c r="T4453">
        <v>-14146.64</v>
      </c>
      <c r="U4453">
        <v>0</v>
      </c>
      <c r="V4453">
        <v>-2695.29</v>
      </c>
      <c r="W4453">
        <v>0</v>
      </c>
      <c r="X4453">
        <v>-11451.35</v>
      </c>
      <c r="Y4453">
        <v>0</v>
      </c>
      <c r="Z4453">
        <v>-14146.64</v>
      </c>
      <c r="AA4453">
        <v>0</v>
      </c>
    </row>
    <row r="4454" spans="1:27" ht="15" customHeight="1" x14ac:dyDescent="0.25">
      <c r="A4454" s="37" t="str">
        <f t="shared" si="207"/>
        <v>LETFSXIgnore</v>
      </c>
      <c r="B4454" s="37" t="str">
        <f>VLOOKUP(L4454,Mapping!D:F,3,0)</f>
        <v>Ignore</v>
      </c>
      <c r="C4454" s="37" t="str">
        <f>VLOOKUP(L4454,Mapping!D:G,4,0)</f>
        <v>Ignore</v>
      </c>
      <c r="D4454" s="38">
        <f t="shared" si="208"/>
        <v>108.045922398</v>
      </c>
      <c r="E4454" s="38">
        <f t="shared" si="209"/>
        <v>-339.50141965400002</v>
      </c>
      <c r="F4454" s="37" t="str">
        <f>VLOOKUP(L4454,Mapping!D:H,5,0)</f>
        <v>AUM</v>
      </c>
      <c r="G4454" t="s">
        <v>562</v>
      </c>
      <c r="H4454" t="s">
        <v>433</v>
      </c>
      <c r="I4454" t="s">
        <v>2676</v>
      </c>
      <c r="J4454">
        <v>160000</v>
      </c>
      <c r="K4454" t="s">
        <v>591</v>
      </c>
      <c r="L4454">
        <v>161100</v>
      </c>
      <c r="M4454">
        <v>0</v>
      </c>
      <c r="N4454" t="s">
        <v>725</v>
      </c>
      <c r="O4454" t="s">
        <v>565</v>
      </c>
      <c r="P4454">
        <v>-4475473420.5200005</v>
      </c>
      <c r="Q4454">
        <v>0</v>
      </c>
      <c r="R4454">
        <v>0</v>
      </c>
      <c r="S4454">
        <v>1080459223.98</v>
      </c>
      <c r="T4454">
        <v>-3395014196.54</v>
      </c>
      <c r="U4454">
        <v>0</v>
      </c>
      <c r="V4454">
        <v>-4475473420.5200005</v>
      </c>
      <c r="W4454">
        <v>0</v>
      </c>
      <c r="X4454">
        <v>0</v>
      </c>
      <c r="Y4454">
        <v>1080459223.98</v>
      </c>
      <c r="Z4454">
        <v>-3395014196.54</v>
      </c>
      <c r="AA4454">
        <v>0</v>
      </c>
    </row>
    <row r="4455" spans="1:27" ht="15" customHeight="1" x14ac:dyDescent="0.25">
      <c r="A4455" s="37" t="str">
        <f t="shared" si="207"/>
        <v>LETFSXIgnore</v>
      </c>
      <c r="B4455" s="37" t="str">
        <f>VLOOKUP(L4455,Mapping!D:F,3,0)</f>
        <v>Ignore</v>
      </c>
      <c r="C4455" s="37" t="str">
        <f>VLOOKUP(L4455,Mapping!D:G,4,0)</f>
        <v>Ignore</v>
      </c>
      <c r="D4455" s="38">
        <f t="shared" si="208"/>
        <v>1.2113E-4</v>
      </c>
      <c r="E4455" s="38">
        <f t="shared" si="209"/>
        <v>-8.7879199999999998E-4</v>
      </c>
      <c r="F4455" s="37" t="str">
        <f>VLOOKUP(L4455,Mapping!D:H,5,0)</f>
        <v>AUM</v>
      </c>
      <c r="G4455" t="s">
        <v>562</v>
      </c>
      <c r="H4455" t="s">
        <v>433</v>
      </c>
      <c r="I4455" t="s">
        <v>2676</v>
      </c>
      <c r="J4455">
        <v>212000</v>
      </c>
      <c r="K4455" t="s">
        <v>595</v>
      </c>
      <c r="L4455">
        <v>210123</v>
      </c>
      <c r="M4455">
        <v>0</v>
      </c>
      <c r="N4455" t="s">
        <v>1191</v>
      </c>
      <c r="O4455" t="s">
        <v>565</v>
      </c>
      <c r="P4455">
        <v>-9999.2199999999993</v>
      </c>
      <c r="Q4455">
        <v>0</v>
      </c>
      <c r="R4455">
        <v>0</v>
      </c>
      <c r="S4455">
        <v>1211.3</v>
      </c>
      <c r="T4455">
        <v>-8787.92</v>
      </c>
      <c r="U4455">
        <v>0</v>
      </c>
      <c r="V4455">
        <v>-9999.2199999999993</v>
      </c>
      <c r="W4455">
        <v>0</v>
      </c>
      <c r="X4455">
        <v>0</v>
      </c>
      <c r="Y4455">
        <v>1211.3</v>
      </c>
      <c r="Z4455">
        <v>-8787.92</v>
      </c>
      <c r="AA4455">
        <v>0</v>
      </c>
    </row>
    <row r="4456" spans="1:27" ht="15" customHeight="1" x14ac:dyDescent="0.25">
      <c r="A4456" s="37" t="str">
        <f t="shared" si="207"/>
        <v>LETFSXIgnore</v>
      </c>
      <c r="B4456" s="37" t="str">
        <f>VLOOKUP(L4456,Mapping!D:F,3,0)</f>
        <v>Ignore</v>
      </c>
      <c r="C4456" s="37" t="str">
        <f>VLOOKUP(L4456,Mapping!D:G,4,0)</f>
        <v>Ignore</v>
      </c>
      <c r="D4456" s="38">
        <f t="shared" si="208"/>
        <v>1.4516E-5</v>
      </c>
      <c r="E4456" s="38">
        <f t="shared" si="209"/>
        <v>1.4516E-5</v>
      </c>
      <c r="F4456" s="37" t="str">
        <f>VLOOKUP(L4456,Mapping!D:H,5,0)</f>
        <v>AUM</v>
      </c>
      <c r="G4456" t="s">
        <v>562</v>
      </c>
      <c r="H4456" t="s">
        <v>433</v>
      </c>
      <c r="I4456" t="s">
        <v>2676</v>
      </c>
      <c r="J4456">
        <v>212000</v>
      </c>
      <c r="K4456" t="s">
        <v>595</v>
      </c>
      <c r="L4456">
        <v>211114</v>
      </c>
      <c r="M4456">
        <v>0</v>
      </c>
      <c r="N4456" t="s">
        <v>701</v>
      </c>
      <c r="O4456" t="s">
        <v>565</v>
      </c>
      <c r="P4456">
        <v>0</v>
      </c>
      <c r="Q4456">
        <v>0</v>
      </c>
      <c r="R4456">
        <v>0</v>
      </c>
      <c r="S4456">
        <v>145.16</v>
      </c>
      <c r="T4456">
        <v>0</v>
      </c>
      <c r="U4456">
        <v>145.16</v>
      </c>
      <c r="V4456">
        <v>0</v>
      </c>
      <c r="W4456">
        <v>0</v>
      </c>
      <c r="X4456">
        <v>0</v>
      </c>
      <c r="Y4456">
        <v>145.16</v>
      </c>
      <c r="Z4456">
        <v>0</v>
      </c>
      <c r="AA4456">
        <v>145.16</v>
      </c>
    </row>
    <row r="4457" spans="1:27" ht="15" customHeight="1" x14ac:dyDescent="0.25">
      <c r="A4457" s="37" t="str">
        <f t="shared" si="207"/>
        <v>LETFSXIgnore</v>
      </c>
      <c r="B4457" s="37" t="str">
        <f>VLOOKUP(L4457,Mapping!D:F,3,0)</f>
        <v>Ignore</v>
      </c>
      <c r="C4457" s="37" t="str">
        <f>VLOOKUP(L4457,Mapping!D:G,4,0)</f>
        <v>Ignore</v>
      </c>
      <c r="D4457" s="38">
        <f t="shared" si="208"/>
        <v>8.9442419999999998E-3</v>
      </c>
      <c r="E4457" s="38">
        <f t="shared" si="209"/>
        <v>8.9442359999999995E-3</v>
      </c>
      <c r="F4457" s="37" t="str">
        <f>VLOOKUP(L4457,Mapping!D:H,5,0)</f>
        <v>AUM</v>
      </c>
      <c r="G4457" t="s">
        <v>562</v>
      </c>
      <c r="H4457" t="s">
        <v>433</v>
      </c>
      <c r="I4457" t="s">
        <v>2676</v>
      </c>
      <c r="J4457">
        <v>212000</v>
      </c>
      <c r="K4457" t="s">
        <v>595</v>
      </c>
      <c r="L4457">
        <v>212101</v>
      </c>
      <c r="M4457">
        <v>0</v>
      </c>
      <c r="N4457" t="s">
        <v>598</v>
      </c>
      <c r="O4457" t="s">
        <v>565</v>
      </c>
      <c r="P4457">
        <v>-0.06</v>
      </c>
      <c r="Q4457">
        <v>0</v>
      </c>
      <c r="R4457">
        <v>0</v>
      </c>
      <c r="S4457">
        <v>89442.42</v>
      </c>
      <c r="T4457">
        <v>0</v>
      </c>
      <c r="U4457">
        <v>89442.36</v>
      </c>
      <c r="V4457">
        <v>-0.06</v>
      </c>
      <c r="W4457">
        <v>0</v>
      </c>
      <c r="X4457">
        <v>0</v>
      </c>
      <c r="Y4457">
        <v>89442.42</v>
      </c>
      <c r="Z4457">
        <v>0</v>
      </c>
      <c r="AA4457">
        <v>89442.36</v>
      </c>
    </row>
    <row r="4458" spans="1:27" ht="15" customHeight="1" x14ac:dyDescent="0.25">
      <c r="A4458" s="37" t="str">
        <f t="shared" si="207"/>
        <v>LETFSXIgnore</v>
      </c>
      <c r="B4458" s="37" t="str">
        <f>VLOOKUP(L4458,Mapping!D:F,3,0)</f>
        <v>Ignore</v>
      </c>
      <c r="C4458" s="37" t="str">
        <f>VLOOKUP(L4458,Mapping!D:G,4,0)</f>
        <v>Ignore</v>
      </c>
      <c r="D4458" s="38">
        <f t="shared" si="208"/>
        <v>1.2954049999999999E-3</v>
      </c>
      <c r="E4458" s="38">
        <f t="shared" si="209"/>
        <v>1.9005330000000003E-3</v>
      </c>
      <c r="F4458" s="37" t="str">
        <f>VLOOKUP(L4458,Mapping!D:H,5,0)</f>
        <v>AUM</v>
      </c>
      <c r="G4458" t="s">
        <v>562</v>
      </c>
      <c r="H4458" t="s">
        <v>433</v>
      </c>
      <c r="I4458" t="s">
        <v>2676</v>
      </c>
      <c r="J4458">
        <v>212000</v>
      </c>
      <c r="K4458" t="s">
        <v>595</v>
      </c>
      <c r="L4458">
        <v>212109</v>
      </c>
      <c r="M4458">
        <v>0</v>
      </c>
      <c r="N4458" t="s">
        <v>1291</v>
      </c>
      <c r="O4458" t="s">
        <v>565</v>
      </c>
      <c r="P4458">
        <v>0</v>
      </c>
      <c r="Q4458">
        <v>6051.28</v>
      </c>
      <c r="R4458">
        <v>0</v>
      </c>
      <c r="S4458">
        <v>12954.05</v>
      </c>
      <c r="T4458">
        <v>0</v>
      </c>
      <c r="U4458">
        <v>19005.330000000002</v>
      </c>
      <c r="V4458">
        <v>0</v>
      </c>
      <c r="W4458">
        <v>6051.28</v>
      </c>
      <c r="X4458">
        <v>0</v>
      </c>
      <c r="Y4458">
        <v>12954.05</v>
      </c>
      <c r="Z4458">
        <v>0</v>
      </c>
      <c r="AA4458">
        <v>19005.330000000002</v>
      </c>
    </row>
    <row r="4459" spans="1:27" ht="15" customHeight="1" x14ac:dyDescent="0.25">
      <c r="A4459" s="37" t="str">
        <f t="shared" si="207"/>
        <v>LETFSXIgnore</v>
      </c>
      <c r="B4459" s="37" t="str">
        <f>VLOOKUP(L4459,Mapping!D:F,3,0)</f>
        <v>Ignore</v>
      </c>
      <c r="C4459" s="37" t="str">
        <f>VLOOKUP(L4459,Mapping!D:G,4,0)</f>
        <v>Ignore</v>
      </c>
      <c r="D4459" s="38">
        <f t="shared" si="208"/>
        <v>0</v>
      </c>
      <c r="E4459" s="38">
        <f t="shared" si="209"/>
        <v>1.0000000000000001E-9</v>
      </c>
      <c r="F4459" s="37" t="str">
        <f>VLOOKUP(L4459,Mapping!D:H,5,0)</f>
        <v>AUM</v>
      </c>
      <c r="G4459" t="s">
        <v>562</v>
      </c>
      <c r="H4459" t="s">
        <v>433</v>
      </c>
      <c r="I4459" t="s">
        <v>2676</v>
      </c>
      <c r="J4459">
        <v>212000</v>
      </c>
      <c r="K4459" t="s">
        <v>595</v>
      </c>
      <c r="L4459">
        <v>212121</v>
      </c>
      <c r="M4459">
        <v>0</v>
      </c>
      <c r="N4459" t="s">
        <v>602</v>
      </c>
      <c r="O4459" t="s">
        <v>565</v>
      </c>
      <c r="P4459">
        <v>0</v>
      </c>
      <c r="Q4459">
        <v>0.01</v>
      </c>
      <c r="R4459">
        <v>0</v>
      </c>
      <c r="S4459">
        <v>0</v>
      </c>
      <c r="T4459">
        <v>0</v>
      </c>
      <c r="U4459">
        <v>0.01</v>
      </c>
      <c r="V4459">
        <v>0</v>
      </c>
      <c r="W4459">
        <v>0.01</v>
      </c>
      <c r="X4459">
        <v>0</v>
      </c>
      <c r="Y4459">
        <v>0</v>
      </c>
      <c r="Z4459">
        <v>0</v>
      </c>
      <c r="AA4459">
        <v>0.01</v>
      </c>
    </row>
    <row r="4460" spans="1:27" ht="15" customHeight="1" x14ac:dyDescent="0.25">
      <c r="A4460" s="37" t="str">
        <f t="shared" si="207"/>
        <v>LETFSXIgnore</v>
      </c>
      <c r="B4460" s="37" t="str">
        <f>VLOOKUP(L4460,Mapping!D:F,3,0)</f>
        <v>Ignore</v>
      </c>
      <c r="C4460" s="37" t="str">
        <f>VLOOKUP(L4460,Mapping!D:G,4,0)</f>
        <v>Ignore</v>
      </c>
      <c r="D4460" s="38">
        <f t="shared" si="208"/>
        <v>1.6521720000000001E-3</v>
      </c>
      <c r="E4460" s="38">
        <f t="shared" si="209"/>
        <v>1.6199999999999999E-3</v>
      </c>
      <c r="F4460" s="37" t="str">
        <f>VLOOKUP(L4460,Mapping!D:H,5,0)</f>
        <v>AUM</v>
      </c>
      <c r="G4460" t="s">
        <v>562</v>
      </c>
      <c r="H4460" t="s">
        <v>433</v>
      </c>
      <c r="I4460" t="s">
        <v>2676</v>
      </c>
      <c r="J4460">
        <v>212000</v>
      </c>
      <c r="K4460" t="s">
        <v>595</v>
      </c>
      <c r="L4460">
        <v>212132</v>
      </c>
      <c r="M4460">
        <v>0</v>
      </c>
      <c r="N4460" t="s">
        <v>1192</v>
      </c>
      <c r="O4460" t="s">
        <v>565</v>
      </c>
      <c r="P4460">
        <v>-321.72000000000003</v>
      </c>
      <c r="Q4460">
        <v>0</v>
      </c>
      <c r="R4460">
        <v>0</v>
      </c>
      <c r="S4460">
        <v>16521.72</v>
      </c>
      <c r="T4460">
        <v>0</v>
      </c>
      <c r="U4460">
        <v>16200</v>
      </c>
      <c r="V4460">
        <v>-321.72000000000003</v>
      </c>
      <c r="W4460">
        <v>0</v>
      </c>
      <c r="X4460">
        <v>0</v>
      </c>
      <c r="Y4460">
        <v>16521.72</v>
      </c>
      <c r="Z4460">
        <v>0</v>
      </c>
      <c r="AA4460">
        <v>16200</v>
      </c>
    </row>
    <row r="4461" spans="1:27" ht="15" customHeight="1" x14ac:dyDescent="0.25">
      <c r="A4461" s="37" t="str">
        <f t="shared" si="207"/>
        <v>LETFSXIgnore</v>
      </c>
      <c r="B4461" s="37" t="str">
        <f>VLOOKUP(L4461,Mapping!D:F,3,0)</f>
        <v>Ignore</v>
      </c>
      <c r="C4461" s="37" t="str">
        <f>VLOOKUP(L4461,Mapping!D:G,4,0)</f>
        <v>Ignore</v>
      </c>
      <c r="D4461" s="38">
        <f t="shared" si="208"/>
        <v>3.1122185340000001</v>
      </c>
      <c r="E4461" s="38">
        <f t="shared" si="209"/>
        <v>3.1122185340000001</v>
      </c>
      <c r="F4461" s="37" t="str">
        <f>VLOOKUP(L4461,Mapping!D:H,5,0)</f>
        <v>AUM</v>
      </c>
      <c r="G4461" t="s">
        <v>562</v>
      </c>
      <c r="H4461" t="s">
        <v>433</v>
      </c>
      <c r="I4461" t="s">
        <v>2676</v>
      </c>
      <c r="J4461">
        <v>212000</v>
      </c>
      <c r="K4461" t="s">
        <v>595</v>
      </c>
      <c r="L4461">
        <v>212150</v>
      </c>
      <c r="M4461">
        <v>0</v>
      </c>
      <c r="N4461" t="s">
        <v>821</v>
      </c>
      <c r="O4461" t="s">
        <v>565</v>
      </c>
      <c r="P4461">
        <v>0</v>
      </c>
      <c r="Q4461">
        <v>0</v>
      </c>
      <c r="R4461">
        <v>0</v>
      </c>
      <c r="S4461">
        <v>31122185.34</v>
      </c>
      <c r="T4461">
        <v>0</v>
      </c>
      <c r="U4461">
        <v>31122185.34</v>
      </c>
      <c r="V4461">
        <v>0</v>
      </c>
      <c r="W4461">
        <v>0</v>
      </c>
      <c r="X4461">
        <v>0</v>
      </c>
      <c r="Y4461">
        <v>31122185.34</v>
      </c>
      <c r="Z4461">
        <v>0</v>
      </c>
      <c r="AA4461">
        <v>31122185.34</v>
      </c>
    </row>
    <row r="4462" spans="1:27" ht="15" customHeight="1" x14ac:dyDescent="0.25">
      <c r="A4462" s="37" t="str">
        <f t="shared" si="207"/>
        <v>LETFSXIgnore</v>
      </c>
      <c r="B4462" s="37" t="str">
        <f>VLOOKUP(L4462,Mapping!D:F,3,0)</f>
        <v>Ignore</v>
      </c>
      <c r="C4462" s="37" t="str">
        <f>VLOOKUP(L4462,Mapping!D:G,4,0)</f>
        <v>Ignore</v>
      </c>
      <c r="D4462" s="38">
        <f t="shared" si="208"/>
        <v>-5.3399999999999999E-7</v>
      </c>
      <c r="E4462" s="38">
        <f t="shared" si="209"/>
        <v>5.06E-7</v>
      </c>
      <c r="F4462" s="37" t="str">
        <f>VLOOKUP(L4462,Mapping!D:H,5,0)</f>
        <v>AUM</v>
      </c>
      <c r="G4462" t="s">
        <v>562</v>
      </c>
      <c r="H4462" t="s">
        <v>433</v>
      </c>
      <c r="I4462" t="s">
        <v>2676</v>
      </c>
      <c r="J4462">
        <v>212000</v>
      </c>
      <c r="K4462" t="s">
        <v>595</v>
      </c>
      <c r="L4462">
        <v>212185</v>
      </c>
      <c r="M4462">
        <v>0</v>
      </c>
      <c r="N4462" t="s">
        <v>928</v>
      </c>
      <c r="O4462" t="s">
        <v>565</v>
      </c>
      <c r="P4462">
        <v>0</v>
      </c>
      <c r="Q4462">
        <v>10.4</v>
      </c>
      <c r="R4462">
        <v>-5.34</v>
      </c>
      <c r="S4462">
        <v>0</v>
      </c>
      <c r="T4462">
        <v>0</v>
      </c>
      <c r="U4462">
        <v>5.0600000000000005</v>
      </c>
      <c r="V4462">
        <v>0</v>
      </c>
      <c r="W4462">
        <v>10.4</v>
      </c>
      <c r="X4462">
        <v>-5.34</v>
      </c>
      <c r="Y4462">
        <v>0</v>
      </c>
      <c r="Z4462">
        <v>0</v>
      </c>
      <c r="AA4462">
        <v>5.0600000000000005</v>
      </c>
    </row>
    <row r="4463" spans="1:27" ht="15" customHeight="1" x14ac:dyDescent="0.25">
      <c r="A4463" s="37" t="str">
        <f t="shared" si="207"/>
        <v>LETFSXIgnore</v>
      </c>
      <c r="B4463" s="37" t="str">
        <f>VLOOKUP(L4463,Mapping!D:F,3,0)</f>
        <v>Ignore</v>
      </c>
      <c r="C4463" s="37" t="str">
        <f>VLOOKUP(L4463,Mapping!D:G,4,0)</f>
        <v>Ignore</v>
      </c>
      <c r="D4463" s="38">
        <f t="shared" si="208"/>
        <v>2.7164099999999998E-4</v>
      </c>
      <c r="E4463" s="38">
        <f t="shared" si="209"/>
        <v>2.8244099999999997E-4</v>
      </c>
      <c r="F4463" s="37" t="str">
        <f>VLOOKUP(L4463,Mapping!D:H,5,0)</f>
        <v>AUM</v>
      </c>
      <c r="G4463" t="s">
        <v>562</v>
      </c>
      <c r="H4463" t="s">
        <v>433</v>
      </c>
      <c r="I4463" t="s">
        <v>2676</v>
      </c>
      <c r="J4463">
        <v>212000</v>
      </c>
      <c r="K4463" t="s">
        <v>595</v>
      </c>
      <c r="L4463">
        <v>212186</v>
      </c>
      <c r="M4463">
        <v>0</v>
      </c>
      <c r="N4463" t="s">
        <v>1377</v>
      </c>
      <c r="O4463" t="s">
        <v>565</v>
      </c>
      <c r="P4463">
        <v>0</v>
      </c>
      <c r="Q4463">
        <v>108</v>
      </c>
      <c r="R4463">
        <v>0</v>
      </c>
      <c r="S4463">
        <v>2716.41</v>
      </c>
      <c r="T4463">
        <v>0</v>
      </c>
      <c r="U4463">
        <v>2824.41</v>
      </c>
      <c r="V4463">
        <v>0</v>
      </c>
      <c r="W4463">
        <v>108</v>
      </c>
      <c r="X4463">
        <v>0</v>
      </c>
      <c r="Y4463">
        <v>2716.41</v>
      </c>
      <c r="Z4463">
        <v>0</v>
      </c>
      <c r="AA4463">
        <v>2824.41</v>
      </c>
    </row>
    <row r="4464" spans="1:27" ht="15" customHeight="1" x14ac:dyDescent="0.25">
      <c r="A4464" s="37" t="str">
        <f t="shared" si="207"/>
        <v>LETFSXIgnore</v>
      </c>
      <c r="B4464" s="37" t="str">
        <f>VLOOKUP(L4464,Mapping!D:F,3,0)</f>
        <v>Ignore</v>
      </c>
      <c r="C4464" s="37" t="str">
        <f>VLOOKUP(L4464,Mapping!D:G,4,0)</f>
        <v>Ignore</v>
      </c>
      <c r="D4464" s="38">
        <f t="shared" si="208"/>
        <v>5.0050298E-2</v>
      </c>
      <c r="E4464" s="38">
        <f t="shared" si="209"/>
        <v>5.2638562999999999E-2</v>
      </c>
      <c r="F4464" s="37" t="str">
        <f>VLOOKUP(L4464,Mapping!D:H,5,0)</f>
        <v>AUM</v>
      </c>
      <c r="G4464" t="s">
        <v>562</v>
      </c>
      <c r="H4464" t="s">
        <v>433</v>
      </c>
      <c r="I4464" t="s">
        <v>2676</v>
      </c>
      <c r="J4464">
        <v>212000</v>
      </c>
      <c r="K4464" t="s">
        <v>595</v>
      </c>
      <c r="L4464">
        <v>212187</v>
      </c>
      <c r="M4464">
        <v>0</v>
      </c>
      <c r="N4464" t="s">
        <v>1023</v>
      </c>
      <c r="O4464" t="s">
        <v>565</v>
      </c>
      <c r="P4464">
        <v>0</v>
      </c>
      <c r="Q4464">
        <v>25882.65</v>
      </c>
      <c r="R4464">
        <v>0</v>
      </c>
      <c r="S4464">
        <v>500502.98</v>
      </c>
      <c r="T4464">
        <v>0</v>
      </c>
      <c r="U4464">
        <v>526385.63</v>
      </c>
      <c r="V4464">
        <v>0</v>
      </c>
      <c r="W4464">
        <v>25882.65</v>
      </c>
      <c r="X4464">
        <v>0</v>
      </c>
      <c r="Y4464">
        <v>500502.98</v>
      </c>
      <c r="Z4464">
        <v>0</v>
      </c>
      <c r="AA4464">
        <v>526385.63</v>
      </c>
    </row>
    <row r="4465" spans="1:27" ht="15" customHeight="1" x14ac:dyDescent="0.25">
      <c r="A4465" s="37" t="str">
        <f t="shared" si="207"/>
        <v>LETFSXIgnore</v>
      </c>
      <c r="B4465" s="37" t="str">
        <f>VLOOKUP(L4465,Mapping!D:F,3,0)</f>
        <v>Ignore</v>
      </c>
      <c r="C4465" s="37" t="str">
        <f>VLOOKUP(L4465,Mapping!D:G,4,0)</f>
        <v>Ignore</v>
      </c>
      <c r="D4465" s="38">
        <f t="shared" si="208"/>
        <v>-1.3310010000000001E-3</v>
      </c>
      <c r="E4465" s="38">
        <f t="shared" si="209"/>
        <v>6.8881960000000009E-3</v>
      </c>
      <c r="F4465" s="37" t="str">
        <f>VLOOKUP(L4465,Mapping!D:H,5,0)</f>
        <v>AUM</v>
      </c>
      <c r="G4465" t="s">
        <v>562</v>
      </c>
      <c r="H4465" t="s">
        <v>433</v>
      </c>
      <c r="I4465" t="s">
        <v>2676</v>
      </c>
      <c r="J4465">
        <v>212000</v>
      </c>
      <c r="K4465" t="s">
        <v>595</v>
      </c>
      <c r="L4465">
        <v>212194</v>
      </c>
      <c r="M4465">
        <v>0</v>
      </c>
      <c r="N4465" t="s">
        <v>605</v>
      </c>
      <c r="O4465" t="s">
        <v>565</v>
      </c>
      <c r="P4465">
        <v>0</v>
      </c>
      <c r="Q4465">
        <v>82191.97</v>
      </c>
      <c r="R4465">
        <v>-13310.01</v>
      </c>
      <c r="S4465">
        <v>0</v>
      </c>
      <c r="T4465">
        <v>0</v>
      </c>
      <c r="U4465">
        <v>68881.960000000006</v>
      </c>
      <c r="V4465">
        <v>0</v>
      </c>
      <c r="W4465">
        <v>82191.97</v>
      </c>
      <c r="X4465">
        <v>-13310.01</v>
      </c>
      <c r="Y4465">
        <v>0</v>
      </c>
      <c r="Z4465">
        <v>0</v>
      </c>
      <c r="AA4465">
        <v>68881.960000000006</v>
      </c>
    </row>
    <row r="4466" spans="1:27" ht="15" customHeight="1" x14ac:dyDescent="0.25">
      <c r="A4466" s="37" t="str">
        <f t="shared" si="207"/>
        <v>LETFSXIgnore</v>
      </c>
      <c r="B4466" s="37" t="str">
        <f>VLOOKUP(L4466,Mapping!D:F,3,0)</f>
        <v>Ignore</v>
      </c>
      <c r="C4466" s="37" t="str">
        <f>VLOOKUP(L4466,Mapping!D:G,4,0)</f>
        <v>Ignore</v>
      </c>
      <c r="D4466" s="38">
        <f t="shared" si="208"/>
        <v>1.3397699999999999E-4</v>
      </c>
      <c r="E4466" s="38">
        <f t="shared" si="209"/>
        <v>1.80817E-4</v>
      </c>
      <c r="F4466" s="37" t="str">
        <f>VLOOKUP(L4466,Mapping!D:H,5,0)</f>
        <v>AUM</v>
      </c>
      <c r="G4466" t="s">
        <v>562</v>
      </c>
      <c r="H4466" t="s">
        <v>433</v>
      </c>
      <c r="I4466" t="s">
        <v>2676</v>
      </c>
      <c r="J4466">
        <v>212000</v>
      </c>
      <c r="K4466" t="s">
        <v>595</v>
      </c>
      <c r="L4466">
        <v>212195</v>
      </c>
      <c r="M4466">
        <v>0</v>
      </c>
      <c r="N4466" t="s">
        <v>2247</v>
      </c>
      <c r="O4466" t="s">
        <v>565</v>
      </c>
      <c r="P4466">
        <v>0</v>
      </c>
      <c r="Q4466">
        <v>468.4</v>
      </c>
      <c r="R4466">
        <v>0</v>
      </c>
      <c r="S4466">
        <v>1339.77</v>
      </c>
      <c r="T4466">
        <v>0</v>
      </c>
      <c r="U4466">
        <v>1808.17</v>
      </c>
      <c r="V4466">
        <v>0</v>
      </c>
      <c r="W4466">
        <v>468.4</v>
      </c>
      <c r="X4466">
        <v>0</v>
      </c>
      <c r="Y4466">
        <v>1339.77</v>
      </c>
      <c r="Z4466">
        <v>0</v>
      </c>
      <c r="AA4466">
        <v>1808.17</v>
      </c>
    </row>
    <row r="4467" spans="1:27" ht="15" customHeight="1" x14ac:dyDescent="0.25">
      <c r="A4467" s="37" t="str">
        <f t="shared" si="207"/>
        <v>LETFSXIgnore</v>
      </c>
      <c r="B4467" s="37" t="str">
        <f>VLOOKUP(L4467,Mapping!D:F,3,0)</f>
        <v>Ignore</v>
      </c>
      <c r="C4467" s="37" t="str">
        <f>VLOOKUP(L4467,Mapping!D:G,4,0)</f>
        <v>Ignore</v>
      </c>
      <c r="D4467" s="38">
        <f t="shared" si="208"/>
        <v>2.058018E-3</v>
      </c>
      <c r="E4467" s="38">
        <f t="shared" si="209"/>
        <v>2.917036E-3</v>
      </c>
      <c r="F4467" s="37" t="str">
        <f>VLOOKUP(L4467,Mapping!D:H,5,0)</f>
        <v>AUM</v>
      </c>
      <c r="G4467" t="s">
        <v>562</v>
      </c>
      <c r="H4467" t="s">
        <v>433</v>
      </c>
      <c r="I4467" t="s">
        <v>2676</v>
      </c>
      <c r="J4467">
        <v>212000</v>
      </c>
      <c r="K4467" t="s">
        <v>595</v>
      </c>
      <c r="L4467">
        <v>212197</v>
      </c>
      <c r="M4467">
        <v>0</v>
      </c>
      <c r="N4467" t="s">
        <v>856</v>
      </c>
      <c r="O4467" t="s">
        <v>565</v>
      </c>
      <c r="P4467">
        <v>0</v>
      </c>
      <c r="Q4467">
        <v>8590.18</v>
      </c>
      <c r="R4467">
        <v>0</v>
      </c>
      <c r="S4467">
        <v>20580.18</v>
      </c>
      <c r="T4467">
        <v>0</v>
      </c>
      <c r="U4467">
        <v>29170.36</v>
      </c>
      <c r="V4467">
        <v>0</v>
      </c>
      <c r="W4467">
        <v>8590.18</v>
      </c>
      <c r="X4467">
        <v>0</v>
      </c>
      <c r="Y4467">
        <v>20580.18</v>
      </c>
      <c r="Z4467">
        <v>0</v>
      </c>
      <c r="AA4467">
        <v>29170.36</v>
      </c>
    </row>
    <row r="4468" spans="1:27" ht="15" customHeight="1" x14ac:dyDescent="0.25">
      <c r="A4468" s="37" t="str">
        <f t="shared" si="207"/>
        <v>LETFSXIgnore</v>
      </c>
      <c r="B4468" s="37" t="str">
        <f>VLOOKUP(L4468,Mapping!D:F,3,0)</f>
        <v>Ignore</v>
      </c>
      <c r="C4468" s="37" t="str">
        <f>VLOOKUP(L4468,Mapping!D:G,4,0)</f>
        <v>Ignore</v>
      </c>
      <c r="D4468" s="38">
        <f t="shared" si="208"/>
        <v>0.242845485</v>
      </c>
      <c r="E4468" s="38">
        <f t="shared" si="209"/>
        <v>0.48595494000000006</v>
      </c>
      <c r="F4468" s="37" t="str">
        <f>VLOOKUP(L4468,Mapping!D:H,5,0)</f>
        <v>AUM</v>
      </c>
      <c r="G4468" t="s">
        <v>562</v>
      </c>
      <c r="H4468" t="s">
        <v>433</v>
      </c>
      <c r="I4468" t="s">
        <v>2676</v>
      </c>
      <c r="J4468">
        <v>212000</v>
      </c>
      <c r="K4468" t="s">
        <v>595</v>
      </c>
      <c r="L4468">
        <v>212220</v>
      </c>
      <c r="M4468">
        <v>0</v>
      </c>
      <c r="N4468" t="s">
        <v>606</v>
      </c>
      <c r="O4468" t="s">
        <v>565</v>
      </c>
      <c r="P4468">
        <v>0</v>
      </c>
      <c r="Q4468">
        <v>2431094.5499999998</v>
      </c>
      <c r="R4468">
        <v>0</v>
      </c>
      <c r="S4468">
        <v>2428454.85</v>
      </c>
      <c r="T4468">
        <v>0</v>
      </c>
      <c r="U4468">
        <v>4859549.4000000004</v>
      </c>
      <c r="V4468">
        <v>0</v>
      </c>
      <c r="W4468">
        <v>2431094.5499999998</v>
      </c>
      <c r="X4468">
        <v>0</v>
      </c>
      <c r="Y4468">
        <v>2428454.85</v>
      </c>
      <c r="Z4468">
        <v>0</v>
      </c>
      <c r="AA4468">
        <v>4859549.4000000004</v>
      </c>
    </row>
    <row r="4469" spans="1:27" ht="15" customHeight="1" x14ac:dyDescent="0.25">
      <c r="A4469" s="37" t="str">
        <f t="shared" si="207"/>
        <v>LETFSXIgnore</v>
      </c>
      <c r="B4469" s="37" t="str">
        <f>VLOOKUP(L4469,Mapping!D:F,3,0)</f>
        <v>Ignore</v>
      </c>
      <c r="C4469" s="37" t="str">
        <f>VLOOKUP(L4469,Mapping!D:G,4,0)</f>
        <v>Ignore</v>
      </c>
      <c r="D4469" s="38">
        <f t="shared" si="208"/>
        <v>-0.38286193299999999</v>
      </c>
      <c r="E4469" s="38">
        <f t="shared" si="209"/>
        <v>-0.48383577699999997</v>
      </c>
      <c r="F4469" s="37" t="str">
        <f>VLOOKUP(L4469,Mapping!D:H,5,0)</f>
        <v>AUM</v>
      </c>
      <c r="G4469" t="s">
        <v>562</v>
      </c>
      <c r="H4469" t="s">
        <v>433</v>
      </c>
      <c r="I4469" t="s">
        <v>2676</v>
      </c>
      <c r="J4469">
        <v>212000</v>
      </c>
      <c r="K4469" t="s">
        <v>595</v>
      </c>
      <c r="L4469">
        <v>212223</v>
      </c>
      <c r="M4469">
        <v>0</v>
      </c>
      <c r="N4469" t="s">
        <v>607</v>
      </c>
      <c r="O4469" t="s">
        <v>565</v>
      </c>
      <c r="P4469">
        <v>-1009738.44</v>
      </c>
      <c r="Q4469">
        <v>0</v>
      </c>
      <c r="R4469">
        <v>-3828619.33</v>
      </c>
      <c r="S4469">
        <v>0</v>
      </c>
      <c r="T4469">
        <v>-4838357.7699999996</v>
      </c>
      <c r="U4469">
        <v>0</v>
      </c>
      <c r="V4469">
        <v>-1009738.44</v>
      </c>
      <c r="W4469">
        <v>0</v>
      </c>
      <c r="X4469">
        <v>-3828619.33</v>
      </c>
      <c r="Y4469">
        <v>0</v>
      </c>
      <c r="Z4469">
        <v>-4838357.7699999996</v>
      </c>
      <c r="AA4469">
        <v>0</v>
      </c>
    </row>
    <row r="4470" spans="1:27" ht="15" customHeight="1" x14ac:dyDescent="0.25">
      <c r="A4470" s="37" t="str">
        <f t="shared" si="207"/>
        <v>LETFSXIgnore</v>
      </c>
      <c r="B4470" s="37" t="str">
        <f>VLOOKUP(L4470,Mapping!D:F,3,0)</f>
        <v>Ignore</v>
      </c>
      <c r="C4470" s="37" t="str">
        <f>VLOOKUP(L4470,Mapping!D:G,4,0)</f>
        <v>Ignore</v>
      </c>
      <c r="D4470" s="38">
        <f t="shared" si="208"/>
        <v>-1.3094910000000001E-3</v>
      </c>
      <c r="E4470" s="38">
        <f t="shared" si="209"/>
        <v>2.2444159999999999E-3</v>
      </c>
      <c r="F4470" s="37" t="str">
        <f>VLOOKUP(L4470,Mapping!D:H,5,0)</f>
        <v>AUM</v>
      </c>
      <c r="G4470" t="s">
        <v>562</v>
      </c>
      <c r="H4470" t="s">
        <v>433</v>
      </c>
      <c r="I4470" t="s">
        <v>2676</v>
      </c>
      <c r="J4470">
        <v>212000</v>
      </c>
      <c r="K4470" t="s">
        <v>595</v>
      </c>
      <c r="L4470">
        <v>212240</v>
      </c>
      <c r="M4470">
        <v>0</v>
      </c>
      <c r="N4470" t="s">
        <v>609</v>
      </c>
      <c r="O4470" t="s">
        <v>565</v>
      </c>
      <c r="P4470">
        <v>0</v>
      </c>
      <c r="Q4470">
        <v>35539.07</v>
      </c>
      <c r="R4470">
        <v>-13094.91</v>
      </c>
      <c r="S4470">
        <v>0</v>
      </c>
      <c r="T4470">
        <v>0</v>
      </c>
      <c r="U4470">
        <v>22444.16</v>
      </c>
      <c r="V4470">
        <v>0</v>
      </c>
      <c r="W4470">
        <v>35539.07</v>
      </c>
      <c r="X4470">
        <v>-13094.91</v>
      </c>
      <c r="Y4470">
        <v>0</v>
      </c>
      <c r="Z4470">
        <v>0</v>
      </c>
      <c r="AA4470">
        <v>22444.16</v>
      </c>
    </row>
    <row r="4471" spans="1:27" ht="15" customHeight="1" x14ac:dyDescent="0.25">
      <c r="A4471" s="37" t="str">
        <f t="shared" si="207"/>
        <v>LETFSXIgnore</v>
      </c>
      <c r="B4471" s="37" t="str">
        <f>VLOOKUP(L4471,Mapping!D:F,3,0)</f>
        <v>Ignore</v>
      </c>
      <c r="C4471" s="37" t="str">
        <f>VLOOKUP(L4471,Mapping!D:G,4,0)</f>
        <v>Ignore</v>
      </c>
      <c r="D4471" s="38">
        <f t="shared" si="208"/>
        <v>-3.771E-6</v>
      </c>
      <c r="E4471" s="38">
        <f t="shared" si="209"/>
        <v>6.3929999999999996E-6</v>
      </c>
      <c r="F4471" s="37" t="str">
        <f>VLOOKUP(L4471,Mapping!D:H,5,0)</f>
        <v>AUM</v>
      </c>
      <c r="G4471" t="s">
        <v>562</v>
      </c>
      <c r="H4471" t="s">
        <v>433</v>
      </c>
      <c r="I4471" t="s">
        <v>2676</v>
      </c>
      <c r="J4471">
        <v>212000</v>
      </c>
      <c r="K4471" t="s">
        <v>595</v>
      </c>
      <c r="L4471">
        <v>212252</v>
      </c>
      <c r="M4471">
        <v>0</v>
      </c>
      <c r="N4471" t="s">
        <v>611</v>
      </c>
      <c r="O4471" t="s">
        <v>565</v>
      </c>
      <c r="P4471">
        <v>0</v>
      </c>
      <c r="Q4471">
        <v>101.64</v>
      </c>
      <c r="R4471">
        <v>-37.71</v>
      </c>
      <c r="S4471">
        <v>0</v>
      </c>
      <c r="T4471">
        <v>0</v>
      </c>
      <c r="U4471">
        <v>63.93</v>
      </c>
      <c r="V4471">
        <v>0</v>
      </c>
      <c r="W4471">
        <v>101.64</v>
      </c>
      <c r="X4471">
        <v>-37.71</v>
      </c>
      <c r="Y4471">
        <v>0</v>
      </c>
      <c r="Z4471">
        <v>0</v>
      </c>
      <c r="AA4471">
        <v>63.93</v>
      </c>
    </row>
    <row r="4472" spans="1:27" ht="15" customHeight="1" x14ac:dyDescent="0.25">
      <c r="A4472" s="37" t="str">
        <f t="shared" si="207"/>
        <v>LETFSXIgnore</v>
      </c>
      <c r="B4472" s="37" t="str">
        <f>VLOOKUP(L4472,Mapping!D:F,3,0)</f>
        <v>Ignore</v>
      </c>
      <c r="C4472" s="37" t="str">
        <f>VLOOKUP(L4472,Mapping!D:G,4,0)</f>
        <v>Ignore</v>
      </c>
      <c r="D4472" s="38">
        <f t="shared" si="208"/>
        <v>4.0065208000000005E-2</v>
      </c>
      <c r="E4472" s="38">
        <f t="shared" si="209"/>
        <v>8.0510539000000006E-2</v>
      </c>
      <c r="F4472" s="37" t="str">
        <f>VLOOKUP(L4472,Mapping!D:H,5,0)</f>
        <v>AUM</v>
      </c>
      <c r="G4472" t="s">
        <v>562</v>
      </c>
      <c r="H4472" t="s">
        <v>433</v>
      </c>
      <c r="I4472" t="s">
        <v>2676</v>
      </c>
      <c r="J4472">
        <v>212000</v>
      </c>
      <c r="K4472" t="s">
        <v>595</v>
      </c>
      <c r="L4472">
        <v>212255</v>
      </c>
      <c r="M4472">
        <v>0</v>
      </c>
      <c r="N4472" t="s">
        <v>612</v>
      </c>
      <c r="O4472" t="s">
        <v>565</v>
      </c>
      <c r="P4472">
        <v>0</v>
      </c>
      <c r="Q4472">
        <v>404453.31</v>
      </c>
      <c r="R4472">
        <v>0</v>
      </c>
      <c r="S4472">
        <v>400652.08</v>
      </c>
      <c r="T4472">
        <v>0</v>
      </c>
      <c r="U4472">
        <v>805105.39</v>
      </c>
      <c r="V4472">
        <v>0</v>
      </c>
      <c r="W4472">
        <v>404453.31</v>
      </c>
      <c r="X4472">
        <v>0</v>
      </c>
      <c r="Y4472">
        <v>400652.08</v>
      </c>
      <c r="Z4472">
        <v>0</v>
      </c>
      <c r="AA4472">
        <v>805105.39</v>
      </c>
    </row>
    <row r="4473" spans="1:27" ht="15" customHeight="1" x14ac:dyDescent="0.25">
      <c r="A4473" s="37" t="str">
        <f t="shared" si="207"/>
        <v>LETFSXIgnore</v>
      </c>
      <c r="B4473" s="37" t="str">
        <f>VLOOKUP(L4473,Mapping!D:F,3,0)</f>
        <v>Ignore</v>
      </c>
      <c r="C4473" s="37" t="str">
        <f>VLOOKUP(L4473,Mapping!D:G,4,0)</f>
        <v>Ignore</v>
      </c>
      <c r="D4473" s="38">
        <f t="shared" si="208"/>
        <v>-9.7458199999999999E-4</v>
      </c>
      <c r="E4473" s="38">
        <f t="shared" si="209"/>
        <v>3.02212E-4</v>
      </c>
      <c r="F4473" s="37" t="str">
        <f>VLOOKUP(L4473,Mapping!D:H,5,0)</f>
        <v>AUM</v>
      </c>
      <c r="G4473" t="s">
        <v>562</v>
      </c>
      <c r="H4473" t="s">
        <v>433</v>
      </c>
      <c r="I4473" t="s">
        <v>2676</v>
      </c>
      <c r="J4473">
        <v>212000</v>
      </c>
      <c r="K4473" t="s">
        <v>595</v>
      </c>
      <c r="L4473">
        <v>212271</v>
      </c>
      <c r="M4473">
        <v>0</v>
      </c>
      <c r="N4473" t="s">
        <v>614</v>
      </c>
      <c r="O4473" t="s">
        <v>565</v>
      </c>
      <c r="P4473">
        <v>0</v>
      </c>
      <c r="Q4473">
        <v>12767.94</v>
      </c>
      <c r="R4473">
        <v>-9745.82</v>
      </c>
      <c r="S4473">
        <v>0</v>
      </c>
      <c r="T4473">
        <v>0</v>
      </c>
      <c r="U4473">
        <v>3022.12</v>
      </c>
      <c r="V4473">
        <v>0</v>
      </c>
      <c r="W4473">
        <v>12767.94</v>
      </c>
      <c r="X4473">
        <v>-9745.82</v>
      </c>
      <c r="Y4473">
        <v>0</v>
      </c>
      <c r="Z4473">
        <v>0</v>
      </c>
      <c r="AA4473">
        <v>3022.12</v>
      </c>
    </row>
    <row r="4474" spans="1:27" ht="15" customHeight="1" x14ac:dyDescent="0.25">
      <c r="A4474" s="37" t="str">
        <f t="shared" si="207"/>
        <v>LETFSXIgnore</v>
      </c>
      <c r="B4474" s="37" t="str">
        <f>VLOOKUP(L4474,Mapping!D:F,3,0)</f>
        <v>Ignore</v>
      </c>
      <c r="C4474" s="37" t="str">
        <f>VLOOKUP(L4474,Mapping!D:G,4,0)</f>
        <v>Ignore</v>
      </c>
      <c r="D4474" s="38">
        <f t="shared" si="208"/>
        <v>-9.7458199999999999E-4</v>
      </c>
      <c r="E4474" s="38">
        <f t="shared" si="209"/>
        <v>3.02212E-4</v>
      </c>
      <c r="F4474" s="37" t="str">
        <f>VLOOKUP(L4474,Mapping!D:H,5,0)</f>
        <v>AUM</v>
      </c>
      <c r="G4474" t="s">
        <v>562</v>
      </c>
      <c r="H4474" t="s">
        <v>433</v>
      </c>
      <c r="I4474" t="s">
        <v>2676</v>
      </c>
      <c r="J4474">
        <v>212000</v>
      </c>
      <c r="K4474" t="s">
        <v>595</v>
      </c>
      <c r="L4474">
        <v>212272</v>
      </c>
      <c r="M4474">
        <v>0</v>
      </c>
      <c r="N4474" t="s">
        <v>615</v>
      </c>
      <c r="O4474" t="s">
        <v>565</v>
      </c>
      <c r="P4474">
        <v>0</v>
      </c>
      <c r="Q4474">
        <v>12767.94</v>
      </c>
      <c r="R4474">
        <v>-9745.82</v>
      </c>
      <c r="S4474">
        <v>0</v>
      </c>
      <c r="T4474">
        <v>0</v>
      </c>
      <c r="U4474">
        <v>3022.12</v>
      </c>
      <c r="V4474">
        <v>0</v>
      </c>
      <c r="W4474">
        <v>12767.94</v>
      </c>
      <c r="X4474">
        <v>-9745.82</v>
      </c>
      <c r="Y4474">
        <v>0</v>
      </c>
      <c r="Z4474">
        <v>0</v>
      </c>
      <c r="AA4474">
        <v>3022.12</v>
      </c>
    </row>
    <row r="4475" spans="1:27" ht="15" customHeight="1" x14ac:dyDescent="0.25">
      <c r="A4475" s="37" t="str">
        <f t="shared" si="207"/>
        <v>LETFSXIgnore</v>
      </c>
      <c r="B4475" s="37" t="str">
        <f>VLOOKUP(L4475,Mapping!D:F,3,0)</f>
        <v>Ignore</v>
      </c>
      <c r="C4475" s="37" t="str">
        <f>VLOOKUP(L4475,Mapping!D:G,4,0)</f>
        <v>Ignore</v>
      </c>
      <c r="D4475" s="38">
        <f t="shared" si="208"/>
        <v>2.7457599999999999E-2</v>
      </c>
      <c r="E4475" s="38">
        <f t="shared" si="209"/>
        <v>2.7457599999999999E-2</v>
      </c>
      <c r="F4475" s="37" t="str">
        <f>VLOOKUP(L4475,Mapping!D:H,5,0)</f>
        <v>AUM</v>
      </c>
      <c r="G4475" t="s">
        <v>562</v>
      </c>
      <c r="H4475" t="s">
        <v>433</v>
      </c>
      <c r="I4475" t="s">
        <v>2676</v>
      </c>
      <c r="J4475">
        <v>212000</v>
      </c>
      <c r="K4475" t="s">
        <v>595</v>
      </c>
      <c r="L4475">
        <v>213111</v>
      </c>
      <c r="M4475">
        <v>0</v>
      </c>
      <c r="N4475" t="s">
        <v>1320</v>
      </c>
      <c r="O4475" t="s">
        <v>565</v>
      </c>
      <c r="P4475">
        <v>0</v>
      </c>
      <c r="Q4475">
        <v>0</v>
      </c>
      <c r="R4475">
        <v>0</v>
      </c>
      <c r="S4475">
        <v>274576</v>
      </c>
      <c r="T4475">
        <v>0</v>
      </c>
      <c r="U4475">
        <v>274576</v>
      </c>
      <c r="V4475">
        <v>0</v>
      </c>
      <c r="W4475">
        <v>0</v>
      </c>
      <c r="X4475">
        <v>0</v>
      </c>
      <c r="Y4475">
        <v>274576</v>
      </c>
      <c r="Z4475">
        <v>0</v>
      </c>
      <c r="AA4475">
        <v>274576</v>
      </c>
    </row>
    <row r="4476" spans="1:27" ht="15" customHeight="1" x14ac:dyDescent="0.25">
      <c r="A4476" s="37" t="str">
        <f t="shared" si="207"/>
        <v>LETFSXIgnore</v>
      </c>
      <c r="B4476" s="37" t="str">
        <f>VLOOKUP(L4476,Mapping!D:F,3,0)</f>
        <v>Ignore</v>
      </c>
      <c r="C4476" s="37" t="str">
        <f>VLOOKUP(L4476,Mapping!D:G,4,0)</f>
        <v>Ignore</v>
      </c>
      <c r="D4476" s="38">
        <f t="shared" si="208"/>
        <v>-1.3094910000000001E-3</v>
      </c>
      <c r="E4476" s="38">
        <f t="shared" si="209"/>
        <v>2.2444159999999999E-3</v>
      </c>
      <c r="F4476" s="37" t="str">
        <f>VLOOKUP(L4476,Mapping!D:H,5,0)</f>
        <v>AUM</v>
      </c>
      <c r="G4476" t="s">
        <v>562</v>
      </c>
      <c r="H4476" t="s">
        <v>433</v>
      </c>
      <c r="I4476" t="s">
        <v>2676</v>
      </c>
      <c r="J4476">
        <v>212000</v>
      </c>
      <c r="K4476" t="s">
        <v>595</v>
      </c>
      <c r="L4476">
        <v>213166</v>
      </c>
      <c r="M4476">
        <v>0</v>
      </c>
      <c r="N4476" t="s">
        <v>616</v>
      </c>
      <c r="O4476" t="s">
        <v>565</v>
      </c>
      <c r="P4476">
        <v>0</v>
      </c>
      <c r="Q4476">
        <v>35539.07</v>
      </c>
      <c r="R4476">
        <v>-13094.91</v>
      </c>
      <c r="S4476">
        <v>0</v>
      </c>
      <c r="T4476">
        <v>0</v>
      </c>
      <c r="U4476">
        <v>22444.16</v>
      </c>
      <c r="V4476">
        <v>0</v>
      </c>
      <c r="W4476">
        <v>35539.07</v>
      </c>
      <c r="X4476">
        <v>-13094.91</v>
      </c>
      <c r="Y4476">
        <v>0</v>
      </c>
      <c r="Z4476">
        <v>0</v>
      </c>
      <c r="AA4476">
        <v>22444.16</v>
      </c>
    </row>
    <row r="4477" spans="1:27" ht="15" customHeight="1" x14ac:dyDescent="0.25">
      <c r="A4477" s="37" t="str">
        <f t="shared" si="207"/>
        <v>LETFSXIgnore</v>
      </c>
      <c r="B4477" s="37" t="str">
        <f>VLOOKUP(L4477,Mapping!D:F,3,0)</f>
        <v>Ignore</v>
      </c>
      <c r="C4477" s="37" t="str">
        <f>VLOOKUP(L4477,Mapping!D:G,4,0)</f>
        <v>Ignore</v>
      </c>
      <c r="D4477" s="38">
        <f t="shared" si="208"/>
        <v>1.5863158999999998E-2</v>
      </c>
      <c r="E4477" s="38">
        <f t="shared" si="209"/>
        <v>1.6398863E-2</v>
      </c>
      <c r="F4477" s="37" t="str">
        <f>VLOOKUP(L4477,Mapping!D:H,5,0)</f>
        <v>AUM</v>
      </c>
      <c r="G4477" t="s">
        <v>562</v>
      </c>
      <c r="H4477" t="s">
        <v>433</v>
      </c>
      <c r="I4477" t="s">
        <v>2676</v>
      </c>
      <c r="J4477">
        <v>212000</v>
      </c>
      <c r="K4477" t="s">
        <v>595</v>
      </c>
      <c r="L4477">
        <v>214100</v>
      </c>
      <c r="M4477">
        <v>0</v>
      </c>
      <c r="N4477" t="s">
        <v>858</v>
      </c>
      <c r="O4477" t="s">
        <v>565</v>
      </c>
      <c r="P4477">
        <v>0</v>
      </c>
      <c r="Q4477">
        <v>5357.04</v>
      </c>
      <c r="R4477">
        <v>0</v>
      </c>
      <c r="S4477">
        <v>158631.59</v>
      </c>
      <c r="T4477">
        <v>0</v>
      </c>
      <c r="U4477">
        <v>163988.63</v>
      </c>
      <c r="V4477">
        <v>0</v>
      </c>
      <c r="W4477">
        <v>5357.04</v>
      </c>
      <c r="X4477">
        <v>0</v>
      </c>
      <c r="Y4477">
        <v>158631.59</v>
      </c>
      <c r="Z4477">
        <v>0</v>
      </c>
      <c r="AA4477">
        <v>163988.63</v>
      </c>
    </row>
    <row r="4478" spans="1:27" ht="15" customHeight="1" x14ac:dyDescent="0.25">
      <c r="A4478" s="37" t="str">
        <f t="shared" si="207"/>
        <v>LETFSXIgnore</v>
      </c>
      <c r="B4478" s="37" t="str">
        <f>VLOOKUP(L4478,Mapping!D:F,3,0)</f>
        <v>Ignore</v>
      </c>
      <c r="C4478" s="37" t="str">
        <f>VLOOKUP(L4478,Mapping!D:G,4,0)</f>
        <v>Ignore</v>
      </c>
      <c r="D4478" s="38">
        <f t="shared" si="208"/>
        <v>-1.1164478E-2</v>
      </c>
      <c r="E4478" s="38">
        <f t="shared" si="209"/>
        <v>3.022154E-3</v>
      </c>
      <c r="F4478" s="37" t="str">
        <f>VLOOKUP(L4478,Mapping!D:H,5,0)</f>
        <v>AUM</v>
      </c>
      <c r="G4478" t="s">
        <v>562</v>
      </c>
      <c r="H4478" t="s">
        <v>433</v>
      </c>
      <c r="I4478" t="s">
        <v>2676</v>
      </c>
      <c r="J4478">
        <v>213000</v>
      </c>
      <c r="K4478" t="s">
        <v>617</v>
      </c>
      <c r="L4478">
        <v>213500</v>
      </c>
      <c r="M4478">
        <v>0</v>
      </c>
      <c r="N4478" t="s">
        <v>618</v>
      </c>
      <c r="O4478" t="s">
        <v>565</v>
      </c>
      <c r="P4478">
        <v>0</v>
      </c>
      <c r="Q4478">
        <v>141866.32</v>
      </c>
      <c r="R4478">
        <v>-111644.78</v>
      </c>
      <c r="S4478">
        <v>0</v>
      </c>
      <c r="T4478">
        <v>0</v>
      </c>
      <c r="U4478">
        <v>30221.54</v>
      </c>
      <c r="V4478">
        <v>0</v>
      </c>
      <c r="W4478">
        <v>141866.32</v>
      </c>
      <c r="X4478">
        <v>-111644.78</v>
      </c>
      <c r="Y4478">
        <v>0</v>
      </c>
      <c r="Z4478">
        <v>0</v>
      </c>
      <c r="AA4478">
        <v>30221.54</v>
      </c>
    </row>
    <row r="4479" spans="1:27" ht="15" customHeight="1" x14ac:dyDescent="0.25">
      <c r="A4479" s="37" t="str">
        <f t="shared" si="207"/>
        <v>LETFSXIgnore</v>
      </c>
      <c r="B4479" s="37" t="str">
        <f>VLOOKUP(L4479,Mapping!D:F,3,0)</f>
        <v>Ignore</v>
      </c>
      <c r="C4479" s="37" t="str">
        <f>VLOOKUP(L4479,Mapping!D:G,4,0)</f>
        <v>Ignore</v>
      </c>
      <c r="D4479" s="38">
        <f t="shared" si="208"/>
        <v>1.29E-7</v>
      </c>
      <c r="E4479" s="38">
        <f t="shared" si="209"/>
        <v>1.29E-7</v>
      </c>
      <c r="F4479" s="37" t="str">
        <f>VLOOKUP(L4479,Mapping!D:H,5,0)</f>
        <v>AUM</v>
      </c>
      <c r="G4479" t="s">
        <v>562</v>
      </c>
      <c r="H4479" t="s">
        <v>433</v>
      </c>
      <c r="I4479" t="s">
        <v>2676</v>
      </c>
      <c r="J4479">
        <v>220000</v>
      </c>
      <c r="K4479" t="s">
        <v>619</v>
      </c>
      <c r="L4479">
        <v>210125</v>
      </c>
      <c r="M4479">
        <v>0</v>
      </c>
      <c r="N4479" t="s">
        <v>1283</v>
      </c>
      <c r="O4479" t="s">
        <v>565</v>
      </c>
      <c r="P4479">
        <v>0</v>
      </c>
      <c r="Q4479">
        <v>0</v>
      </c>
      <c r="R4479">
        <v>0</v>
      </c>
      <c r="S4479">
        <v>1.29</v>
      </c>
      <c r="T4479">
        <v>0</v>
      </c>
      <c r="U4479">
        <v>1.29</v>
      </c>
      <c r="V4479">
        <v>0</v>
      </c>
      <c r="W4479">
        <v>0</v>
      </c>
      <c r="X4479">
        <v>0</v>
      </c>
      <c r="Y4479">
        <v>1.29</v>
      </c>
      <c r="Z4479">
        <v>0</v>
      </c>
      <c r="AA4479">
        <v>1.29</v>
      </c>
    </row>
    <row r="4480" spans="1:27" ht="15" customHeight="1" x14ac:dyDescent="0.25">
      <c r="A4480" s="37" t="str">
        <f t="shared" si="207"/>
        <v>LETFSX1.2</v>
      </c>
      <c r="B4480" s="37">
        <f>VLOOKUP(L4480,Mapping!D:F,3,0)</f>
        <v>1.2</v>
      </c>
      <c r="C4480" s="37" t="str">
        <f>VLOOKUP(L4480,Mapping!D:G,4,0)</f>
        <v>Ignore</v>
      </c>
      <c r="D4480" s="38">
        <f t="shared" si="208"/>
        <v>-0.44800000000000001</v>
      </c>
      <c r="E4480" s="38">
        <f t="shared" si="209"/>
        <v>8.9181509999999999</v>
      </c>
      <c r="F4480" s="37">
        <f>VLOOKUP(L4480,Mapping!D:H,5,0)</f>
        <v>0</v>
      </c>
      <c r="G4480" t="s">
        <v>562</v>
      </c>
      <c r="H4480" t="s">
        <v>433</v>
      </c>
      <c r="I4480" t="s">
        <v>2676</v>
      </c>
      <c r="J4480">
        <v>301000</v>
      </c>
      <c r="K4480" t="s">
        <v>624</v>
      </c>
      <c r="L4480">
        <v>310000</v>
      </c>
      <c r="M4480">
        <v>0</v>
      </c>
      <c r="N4480" t="s">
        <v>625</v>
      </c>
      <c r="O4480" t="s">
        <v>565</v>
      </c>
      <c r="P4480">
        <v>0</v>
      </c>
      <c r="Q4480">
        <v>93661510</v>
      </c>
      <c r="R4480">
        <v>-4480000</v>
      </c>
      <c r="S4480">
        <v>0</v>
      </c>
      <c r="T4480">
        <v>0</v>
      </c>
      <c r="U4480">
        <v>89181510</v>
      </c>
      <c r="V4480">
        <v>0</v>
      </c>
      <c r="W4480">
        <v>93661510</v>
      </c>
      <c r="X4480">
        <v>-4480000</v>
      </c>
      <c r="Y4480">
        <v>0</v>
      </c>
      <c r="Z4480">
        <v>0</v>
      </c>
      <c r="AA4480">
        <v>89181510</v>
      </c>
    </row>
    <row r="4481" spans="1:27" ht="15" customHeight="1" x14ac:dyDescent="0.25">
      <c r="A4481" s="37" t="str">
        <f t="shared" si="207"/>
        <v>LETFSXIgnore</v>
      </c>
      <c r="B4481" s="37" t="str">
        <f>VLOOKUP(L4481,Mapping!D:F,3,0)</f>
        <v>Ignore</v>
      </c>
      <c r="C4481" s="37" t="str">
        <f>VLOOKUP(L4481,Mapping!D:G,4,0)</f>
        <v>Ignore</v>
      </c>
      <c r="D4481" s="38">
        <f t="shared" si="208"/>
        <v>-37.087906519999997</v>
      </c>
      <c r="E4481" s="38">
        <f t="shared" si="209"/>
        <v>180.409589227</v>
      </c>
      <c r="F4481" s="37">
        <f>VLOOKUP(L4481,Mapping!D:H,5,0)</f>
        <v>0</v>
      </c>
      <c r="G4481" t="s">
        <v>562</v>
      </c>
      <c r="H4481" t="s">
        <v>433</v>
      </c>
      <c r="I4481" t="s">
        <v>2676</v>
      </c>
      <c r="J4481">
        <v>303000</v>
      </c>
      <c r="K4481" t="s">
        <v>626</v>
      </c>
      <c r="L4481">
        <v>303207</v>
      </c>
      <c r="M4481">
        <v>0</v>
      </c>
      <c r="N4481" t="s">
        <v>735</v>
      </c>
      <c r="O4481" t="s">
        <v>565</v>
      </c>
      <c r="P4481">
        <v>0</v>
      </c>
      <c r="Q4481">
        <v>2174974957.4699998</v>
      </c>
      <c r="R4481">
        <v>-370879065.19999999</v>
      </c>
      <c r="S4481">
        <v>0</v>
      </c>
      <c r="T4481">
        <v>0</v>
      </c>
      <c r="U4481">
        <v>1804095892.27</v>
      </c>
      <c r="V4481">
        <v>0</v>
      </c>
      <c r="W4481">
        <v>2174974957.4699998</v>
      </c>
      <c r="X4481">
        <v>-370879065.19999999</v>
      </c>
      <c r="Y4481">
        <v>0</v>
      </c>
      <c r="Z4481">
        <v>0</v>
      </c>
      <c r="AA4481">
        <v>1804095892.27</v>
      </c>
    </row>
    <row r="4482" spans="1:27" ht="15" customHeight="1" x14ac:dyDescent="0.25">
      <c r="A4482" s="37" t="str">
        <f t="shared" si="207"/>
        <v>LETFSXIgnore</v>
      </c>
      <c r="B4482" s="37" t="str">
        <f>VLOOKUP(L4482,Mapping!D:F,3,0)</f>
        <v>Ignore</v>
      </c>
      <c r="C4482" s="37" t="str">
        <f>VLOOKUP(L4482,Mapping!D:G,4,0)</f>
        <v>Ignore</v>
      </c>
      <c r="D4482" s="38">
        <f t="shared" si="208"/>
        <v>0</v>
      </c>
      <c r="E4482" s="38">
        <f t="shared" si="209"/>
        <v>187.311173948</v>
      </c>
      <c r="F4482" s="37">
        <f>VLOOKUP(L4482,Mapping!D:H,5,0)</f>
        <v>0</v>
      </c>
      <c r="G4482" t="s">
        <v>562</v>
      </c>
      <c r="H4482" t="s">
        <v>433</v>
      </c>
      <c r="I4482" t="s">
        <v>2676</v>
      </c>
      <c r="J4482">
        <v>303000</v>
      </c>
      <c r="K4482" t="s">
        <v>626</v>
      </c>
      <c r="L4482">
        <v>390000</v>
      </c>
      <c r="M4482">
        <v>0</v>
      </c>
      <c r="N4482" t="s">
        <v>631</v>
      </c>
      <c r="O4482" t="s">
        <v>565</v>
      </c>
      <c r="P4482">
        <v>0</v>
      </c>
      <c r="Q4482">
        <v>1873111739.48</v>
      </c>
      <c r="R4482">
        <v>0</v>
      </c>
      <c r="S4482">
        <v>0</v>
      </c>
      <c r="T4482">
        <v>0</v>
      </c>
      <c r="U4482">
        <v>1873111739.48</v>
      </c>
      <c r="V4482">
        <v>0</v>
      </c>
      <c r="W4482">
        <v>1873111739.48</v>
      </c>
      <c r="X4482">
        <v>0</v>
      </c>
      <c r="Y4482">
        <v>0</v>
      </c>
      <c r="Z4482">
        <v>0</v>
      </c>
      <c r="AA4482">
        <v>1873111739.48</v>
      </c>
    </row>
    <row r="4483" spans="1:27" ht="15" customHeight="1" x14ac:dyDescent="0.25">
      <c r="A4483" s="37" t="str">
        <f t="shared" si="207"/>
        <v>LETFSXIgnore</v>
      </c>
      <c r="B4483" s="37" t="str">
        <f>VLOOKUP(L4483,Mapping!D:F,3,0)</f>
        <v>Ignore</v>
      </c>
      <c r="C4483" s="37" t="str">
        <f>VLOOKUP(L4483,Mapping!D:G,4,0)</f>
        <v>Ignore</v>
      </c>
      <c r="D4483" s="38">
        <f t="shared" si="208"/>
        <v>0</v>
      </c>
      <c r="E4483" s="38">
        <f t="shared" si="209"/>
        <v>-0.264086125</v>
      </c>
      <c r="F4483" s="37">
        <f>VLOOKUP(L4483,Mapping!D:H,5,0)</f>
        <v>0</v>
      </c>
      <c r="G4483" t="s">
        <v>562</v>
      </c>
      <c r="H4483" t="s">
        <v>433</v>
      </c>
      <c r="I4483" t="s">
        <v>2676</v>
      </c>
      <c r="J4483">
        <v>303000</v>
      </c>
      <c r="K4483" t="s">
        <v>626</v>
      </c>
      <c r="L4483">
        <v>390405</v>
      </c>
      <c r="M4483">
        <v>0</v>
      </c>
      <c r="N4483" t="s">
        <v>634</v>
      </c>
      <c r="O4483" t="s">
        <v>565</v>
      </c>
      <c r="P4483">
        <v>-2640861.25</v>
      </c>
      <c r="Q4483">
        <v>0</v>
      </c>
      <c r="R4483">
        <v>0</v>
      </c>
      <c r="S4483">
        <v>0</v>
      </c>
      <c r="T4483">
        <v>-2640861.25</v>
      </c>
      <c r="U4483">
        <v>0</v>
      </c>
      <c r="V4483">
        <v>-2640861.25</v>
      </c>
      <c r="W4483">
        <v>0</v>
      </c>
      <c r="X4483">
        <v>0</v>
      </c>
      <c r="Y4483">
        <v>0</v>
      </c>
      <c r="Z4483">
        <v>-2640861.25</v>
      </c>
      <c r="AA4483">
        <v>0</v>
      </c>
    </row>
    <row r="4484" spans="1:27" ht="15" customHeight="1" x14ac:dyDescent="0.25">
      <c r="A4484" s="37" t="str">
        <f t="shared" ref="A4484:A4547" si="210">H4484&amp;B4484</f>
        <v>LETFSXIgnore</v>
      </c>
      <c r="B4484" s="37" t="str">
        <f>VLOOKUP(L4484,Mapping!D:F,3,0)</f>
        <v>Ignore</v>
      </c>
      <c r="C4484" s="37" t="str">
        <f>VLOOKUP(L4484,Mapping!D:G,4,0)</f>
        <v>Ignore</v>
      </c>
      <c r="D4484" s="38">
        <f t="shared" ref="D4484:D4547" si="211">(X4484+Y4484)/10000000</f>
        <v>0</v>
      </c>
      <c r="E4484" s="38">
        <f t="shared" ref="E4484:E4547" si="212">(Z4484+AA4484)/10000000</f>
        <v>9.3138431999999993E-2</v>
      </c>
      <c r="F4484" s="37">
        <f>VLOOKUP(L4484,Mapping!D:H,5,0)</f>
        <v>0</v>
      </c>
      <c r="G4484" t="s">
        <v>562</v>
      </c>
      <c r="H4484" t="s">
        <v>433</v>
      </c>
      <c r="I4484" t="s">
        <v>2676</v>
      </c>
      <c r="J4484">
        <v>303000</v>
      </c>
      <c r="K4484" t="s">
        <v>626</v>
      </c>
      <c r="L4484">
        <v>390407</v>
      </c>
      <c r="M4484">
        <v>0</v>
      </c>
      <c r="N4484" t="s">
        <v>736</v>
      </c>
      <c r="O4484" t="s">
        <v>565</v>
      </c>
      <c r="P4484">
        <v>0</v>
      </c>
      <c r="Q4484">
        <v>931384.31999999995</v>
      </c>
      <c r="R4484">
        <v>0</v>
      </c>
      <c r="S4484">
        <v>0</v>
      </c>
      <c r="T4484">
        <v>0</v>
      </c>
      <c r="U4484">
        <v>931384.31999999995</v>
      </c>
      <c r="V4484">
        <v>0</v>
      </c>
      <c r="W4484">
        <v>931384.31999999995</v>
      </c>
      <c r="X4484">
        <v>0</v>
      </c>
      <c r="Y4484">
        <v>0</v>
      </c>
      <c r="Z4484">
        <v>0</v>
      </c>
      <c r="AA4484">
        <v>931384.31999999995</v>
      </c>
    </row>
    <row r="4485" spans="1:27" ht="15" customHeight="1" x14ac:dyDescent="0.25">
      <c r="A4485" s="37" t="str">
        <f t="shared" si="210"/>
        <v>LETFSX5.3</v>
      </c>
      <c r="B4485" s="37">
        <f>VLOOKUP(L4485,Mapping!D:F,3,0)</f>
        <v>5.3</v>
      </c>
      <c r="C4485" s="37" t="str">
        <f>VLOOKUP(L4485,Mapping!D:G,4,0)</f>
        <v>Ignore</v>
      </c>
      <c r="D4485" s="38">
        <f t="shared" si="211"/>
        <v>35.722997903</v>
      </c>
      <c r="E4485" s="38">
        <f t="shared" si="212"/>
        <v>43.768811857999999</v>
      </c>
      <c r="F4485" s="37">
        <f>VLOOKUP(L4485,Mapping!D:H,5,0)</f>
        <v>0</v>
      </c>
      <c r="G4485" t="s">
        <v>562</v>
      </c>
      <c r="H4485" t="s">
        <v>433</v>
      </c>
      <c r="I4485" t="s">
        <v>2676</v>
      </c>
      <c r="J4485">
        <v>410000</v>
      </c>
      <c r="K4485" t="s">
        <v>637</v>
      </c>
      <c r="L4485">
        <v>411100</v>
      </c>
      <c r="M4485">
        <v>0</v>
      </c>
      <c r="N4485" t="s">
        <v>694</v>
      </c>
      <c r="O4485" t="s">
        <v>565</v>
      </c>
      <c r="P4485">
        <v>0</v>
      </c>
      <c r="Q4485">
        <v>80458139.549999997</v>
      </c>
      <c r="R4485">
        <v>0</v>
      </c>
      <c r="S4485">
        <v>357229979.02999997</v>
      </c>
      <c r="T4485">
        <v>0</v>
      </c>
      <c r="U4485">
        <v>437688118.57999998</v>
      </c>
      <c r="V4485">
        <v>0</v>
      </c>
      <c r="W4485">
        <v>80458139.549999997</v>
      </c>
      <c r="X4485">
        <v>0</v>
      </c>
      <c r="Y4485">
        <v>357229979.02999997</v>
      </c>
      <c r="Z4485">
        <v>0</v>
      </c>
      <c r="AA4485">
        <v>437688118.57999998</v>
      </c>
    </row>
    <row r="4486" spans="1:27" ht="15" customHeight="1" x14ac:dyDescent="0.25">
      <c r="A4486" s="37" t="str">
        <f t="shared" si="210"/>
        <v>LETFSX5.3</v>
      </c>
      <c r="B4486" s="37">
        <f>VLOOKUP(L4486,Mapping!D:F,3,0)</f>
        <v>5.3</v>
      </c>
      <c r="C4486" s="37" t="str">
        <f>VLOOKUP(L4486,Mapping!D:G,4,0)</f>
        <v>Ignore</v>
      </c>
      <c r="D4486" s="38">
        <f t="shared" si="211"/>
        <v>1.1599999999999999E-6</v>
      </c>
      <c r="E4486" s="38">
        <f t="shared" si="212"/>
        <v>1.1599999999999999E-6</v>
      </c>
      <c r="F4486" s="37">
        <f>VLOOKUP(L4486,Mapping!D:H,5,0)</f>
        <v>0</v>
      </c>
      <c r="G4486" t="s">
        <v>562</v>
      </c>
      <c r="H4486" t="s">
        <v>433</v>
      </c>
      <c r="I4486" t="s">
        <v>2676</v>
      </c>
      <c r="J4486">
        <v>410000</v>
      </c>
      <c r="K4486" t="s">
        <v>637</v>
      </c>
      <c r="L4486">
        <v>413120</v>
      </c>
      <c r="M4486">
        <v>0</v>
      </c>
      <c r="N4486" t="s">
        <v>825</v>
      </c>
      <c r="O4486" t="s">
        <v>565</v>
      </c>
      <c r="P4486">
        <v>0</v>
      </c>
      <c r="Q4486">
        <v>0</v>
      </c>
      <c r="R4486">
        <v>0</v>
      </c>
      <c r="S4486">
        <v>11.6</v>
      </c>
      <c r="T4486">
        <v>0</v>
      </c>
      <c r="U4486">
        <v>11.6</v>
      </c>
      <c r="V4486">
        <v>0</v>
      </c>
      <c r="W4486">
        <v>0</v>
      </c>
      <c r="X4486">
        <v>0</v>
      </c>
      <c r="Y4486">
        <v>11.6</v>
      </c>
      <c r="Z4486">
        <v>0</v>
      </c>
      <c r="AA4486">
        <v>11.6</v>
      </c>
    </row>
    <row r="4487" spans="1:27" ht="15" customHeight="1" x14ac:dyDescent="0.25">
      <c r="A4487" s="37" t="str">
        <f t="shared" si="210"/>
        <v>LETFSXIgnore</v>
      </c>
      <c r="B4487" s="37" t="str">
        <f>VLOOKUP(L4487,Mapping!D:F,3,0)</f>
        <v>Ignore</v>
      </c>
      <c r="C4487" s="37" t="str">
        <f>VLOOKUP(L4487,Mapping!D:G,4,0)</f>
        <v>Ignore</v>
      </c>
      <c r="D4487" s="38">
        <f t="shared" si="211"/>
        <v>-108.045922398</v>
      </c>
      <c r="E4487" s="38">
        <f t="shared" si="212"/>
        <v>339.50141965400002</v>
      </c>
      <c r="F4487" s="37">
        <f>VLOOKUP(L4487,Mapping!D:H,5,0)</f>
        <v>0</v>
      </c>
      <c r="G4487" t="s">
        <v>562</v>
      </c>
      <c r="H4487" t="s">
        <v>433</v>
      </c>
      <c r="I4487" t="s">
        <v>2676</v>
      </c>
      <c r="J4487">
        <v>430000</v>
      </c>
      <c r="K4487" t="s">
        <v>643</v>
      </c>
      <c r="L4487">
        <v>431100</v>
      </c>
      <c r="M4487">
        <v>0</v>
      </c>
      <c r="N4487" t="s">
        <v>727</v>
      </c>
      <c r="O4487" t="s">
        <v>565</v>
      </c>
      <c r="P4487">
        <v>0</v>
      </c>
      <c r="Q4487">
        <v>4475473420.5200005</v>
      </c>
      <c r="R4487">
        <v>-1080459223.98</v>
      </c>
      <c r="S4487">
        <v>0</v>
      </c>
      <c r="T4487">
        <v>0</v>
      </c>
      <c r="U4487">
        <v>3395014196.54</v>
      </c>
      <c r="V4487">
        <v>0</v>
      </c>
      <c r="W4487">
        <v>4475473420.5200005</v>
      </c>
      <c r="X4487">
        <v>-1080459223.98</v>
      </c>
      <c r="Y4487">
        <v>0</v>
      </c>
      <c r="Z4487">
        <v>0</v>
      </c>
      <c r="AA4487">
        <v>3395014196.54</v>
      </c>
    </row>
    <row r="4488" spans="1:27" ht="15" customHeight="1" x14ac:dyDescent="0.25">
      <c r="A4488" s="37" t="str">
        <f t="shared" si="210"/>
        <v>LETFSX5.1</v>
      </c>
      <c r="B4488" s="37">
        <f>VLOOKUP(L4488,Mapping!D:F,3,0)</f>
        <v>5.0999999999999996</v>
      </c>
      <c r="C4488" s="37" t="str">
        <f>VLOOKUP(L4488,Mapping!D:G,4,0)</f>
        <v>Ignore</v>
      </c>
      <c r="D4488" s="38">
        <f t="shared" si="211"/>
        <v>3.3212678000000002</v>
      </c>
      <c r="E4488" s="38">
        <f t="shared" si="212"/>
        <v>10.619098749999999</v>
      </c>
      <c r="F4488" s="37">
        <f>VLOOKUP(L4488,Mapping!D:H,5,0)</f>
        <v>0</v>
      </c>
      <c r="G4488" t="s">
        <v>562</v>
      </c>
      <c r="H4488" t="s">
        <v>433</v>
      </c>
      <c r="I4488" t="s">
        <v>2676</v>
      </c>
      <c r="J4488">
        <v>450000</v>
      </c>
      <c r="K4488" t="s">
        <v>647</v>
      </c>
      <c r="L4488">
        <v>451100</v>
      </c>
      <c r="M4488">
        <v>0</v>
      </c>
      <c r="N4488" t="s">
        <v>695</v>
      </c>
      <c r="O4488" t="s">
        <v>565</v>
      </c>
      <c r="P4488">
        <v>0</v>
      </c>
      <c r="Q4488">
        <v>72978309.5</v>
      </c>
      <c r="R4488">
        <v>0</v>
      </c>
      <c r="S4488">
        <v>33212678</v>
      </c>
      <c r="T4488">
        <v>0</v>
      </c>
      <c r="U4488">
        <v>106190987.5</v>
      </c>
      <c r="V4488">
        <v>0</v>
      </c>
      <c r="W4488">
        <v>72978309.5</v>
      </c>
      <c r="X4488">
        <v>0</v>
      </c>
      <c r="Y4488">
        <v>33212678</v>
      </c>
      <c r="Z4488">
        <v>0</v>
      </c>
      <c r="AA4488">
        <v>106190987.5</v>
      </c>
    </row>
    <row r="4489" spans="1:27" ht="15" customHeight="1" x14ac:dyDescent="0.25">
      <c r="A4489" s="37" t="str">
        <f t="shared" si="210"/>
        <v>LETFSX5.2</v>
      </c>
      <c r="B4489" s="37">
        <f>VLOOKUP(L4489,Mapping!D:F,3,0)</f>
        <v>5.2</v>
      </c>
      <c r="C4489" s="37" t="str">
        <f>VLOOKUP(L4489,Mapping!D:G,4,0)</f>
        <v>Ignore</v>
      </c>
      <c r="D4489" s="38">
        <f t="shared" si="211"/>
        <v>6.9429599999999995E-4</v>
      </c>
      <c r="E4489" s="38">
        <f t="shared" si="212"/>
        <v>1.5813440000000002E-3</v>
      </c>
      <c r="F4489" s="37">
        <f>VLOOKUP(L4489,Mapping!D:H,5,0)</f>
        <v>0</v>
      </c>
      <c r="G4489" t="s">
        <v>562</v>
      </c>
      <c r="H4489" t="s">
        <v>433</v>
      </c>
      <c r="I4489" t="s">
        <v>2676</v>
      </c>
      <c r="J4489">
        <v>450000</v>
      </c>
      <c r="K4489" t="s">
        <v>647</v>
      </c>
      <c r="L4489">
        <v>452111</v>
      </c>
      <c r="M4489">
        <v>0</v>
      </c>
      <c r="N4489" t="s">
        <v>649</v>
      </c>
      <c r="O4489" t="s">
        <v>565</v>
      </c>
      <c r="P4489">
        <v>0</v>
      </c>
      <c r="Q4489">
        <v>8870.48</v>
      </c>
      <c r="R4489">
        <v>0</v>
      </c>
      <c r="S4489">
        <v>6942.96</v>
      </c>
      <c r="T4489">
        <v>0</v>
      </c>
      <c r="U4489">
        <v>15813.44</v>
      </c>
      <c r="V4489">
        <v>0</v>
      </c>
      <c r="W4489">
        <v>8870.48</v>
      </c>
      <c r="X4489">
        <v>0</v>
      </c>
      <c r="Y4489">
        <v>6942.96</v>
      </c>
      <c r="Z4489">
        <v>0</v>
      </c>
      <c r="AA4489">
        <v>15813.44</v>
      </c>
    </row>
    <row r="4490" spans="1:27" ht="15" customHeight="1" x14ac:dyDescent="0.25">
      <c r="A4490" s="37" t="str">
        <f t="shared" si="210"/>
        <v>LETFSX5.2</v>
      </c>
      <c r="B4490" s="37">
        <f>VLOOKUP(L4490,Mapping!D:F,3,0)</f>
        <v>5.2</v>
      </c>
      <c r="C4490" s="37" t="str">
        <f>VLOOKUP(L4490,Mapping!D:G,4,0)</f>
        <v>Ignore</v>
      </c>
      <c r="D4490" s="38">
        <f t="shared" si="211"/>
        <v>2.2110051000000002E-2</v>
      </c>
      <c r="E4490" s="38">
        <f t="shared" si="212"/>
        <v>4.5018836E-2</v>
      </c>
      <c r="F4490" s="37">
        <f>VLOOKUP(L4490,Mapping!D:H,5,0)</f>
        <v>0</v>
      </c>
      <c r="G4490" t="s">
        <v>562</v>
      </c>
      <c r="H4490" t="s">
        <v>433</v>
      </c>
      <c r="I4490" t="s">
        <v>2676</v>
      </c>
      <c r="J4490">
        <v>450000</v>
      </c>
      <c r="K4490" t="s">
        <v>647</v>
      </c>
      <c r="L4490">
        <v>452247</v>
      </c>
      <c r="M4490">
        <v>0</v>
      </c>
      <c r="N4490" t="s">
        <v>655</v>
      </c>
      <c r="O4490" t="s">
        <v>565</v>
      </c>
      <c r="P4490">
        <v>0</v>
      </c>
      <c r="Q4490">
        <v>229087.85</v>
      </c>
      <c r="R4490">
        <v>0</v>
      </c>
      <c r="S4490">
        <v>221100.51</v>
      </c>
      <c r="T4490">
        <v>0</v>
      </c>
      <c r="U4490">
        <v>450188.36</v>
      </c>
      <c r="V4490">
        <v>0</v>
      </c>
      <c r="W4490">
        <v>229087.85</v>
      </c>
      <c r="X4490">
        <v>0</v>
      </c>
      <c r="Y4490">
        <v>221100.51</v>
      </c>
      <c r="Z4490">
        <v>0</v>
      </c>
      <c r="AA4490">
        <v>450188.36</v>
      </c>
    </row>
    <row r="4491" spans="1:27" ht="15" customHeight="1" x14ac:dyDescent="0.25">
      <c r="A4491" s="37" t="str">
        <f t="shared" si="210"/>
        <v>LETFSX5.5</v>
      </c>
      <c r="B4491" s="37">
        <f>VLOOKUP(L4491,Mapping!D:F,3,0)</f>
        <v>5.5</v>
      </c>
      <c r="C4491" s="37" t="str">
        <f>VLOOKUP(L4491,Mapping!D:G,4,0)</f>
        <v>Ignore</v>
      </c>
      <c r="D4491" s="38">
        <f t="shared" si="211"/>
        <v>2.3370819999999999E-3</v>
      </c>
      <c r="E4491" s="38">
        <f t="shared" si="212"/>
        <v>2.3370819999999999E-3</v>
      </c>
      <c r="F4491" s="37">
        <f>VLOOKUP(L4491,Mapping!D:H,5,0)</f>
        <v>0</v>
      </c>
      <c r="G4491" t="s">
        <v>562</v>
      </c>
      <c r="H4491" t="s">
        <v>433</v>
      </c>
      <c r="I4491" t="s">
        <v>2676</v>
      </c>
      <c r="J4491">
        <v>460000</v>
      </c>
      <c r="K4491" t="s">
        <v>656</v>
      </c>
      <c r="L4491">
        <v>452233</v>
      </c>
      <c r="M4491">
        <v>0</v>
      </c>
      <c r="N4491" t="s">
        <v>657</v>
      </c>
      <c r="O4491" t="s">
        <v>565</v>
      </c>
      <c r="P4491">
        <v>0</v>
      </c>
      <c r="Q4491">
        <v>0</v>
      </c>
      <c r="R4491">
        <v>0</v>
      </c>
      <c r="S4491">
        <v>23370.82</v>
      </c>
      <c r="T4491">
        <v>0</v>
      </c>
      <c r="U4491">
        <v>23370.82</v>
      </c>
      <c r="V4491">
        <v>0</v>
      </c>
      <c r="W4491">
        <v>0</v>
      </c>
      <c r="X4491">
        <v>0</v>
      </c>
      <c r="Y4491">
        <v>23370.82</v>
      </c>
      <c r="Z4491">
        <v>0</v>
      </c>
      <c r="AA4491">
        <v>23370.82</v>
      </c>
    </row>
    <row r="4492" spans="1:27" ht="15" customHeight="1" x14ac:dyDescent="0.25">
      <c r="A4492" s="37" t="str">
        <f t="shared" si="210"/>
        <v>LETFSX5.3</v>
      </c>
      <c r="B4492" s="37">
        <f>VLOOKUP(L4492,Mapping!D:F,3,0)</f>
        <v>5.3</v>
      </c>
      <c r="C4492" s="37" t="str">
        <f>VLOOKUP(L4492,Mapping!D:G,4,0)</f>
        <v>Ignore</v>
      </c>
      <c r="D4492" s="38">
        <f t="shared" si="211"/>
        <v>-0.63088018300000004</v>
      </c>
      <c r="E4492" s="38">
        <f t="shared" si="212"/>
        <v>-2.4563764679999998</v>
      </c>
      <c r="F4492" s="37">
        <f>VLOOKUP(L4492,Mapping!D:H,5,0)</f>
        <v>0</v>
      </c>
      <c r="G4492" t="s">
        <v>562</v>
      </c>
      <c r="H4492" t="s">
        <v>433</v>
      </c>
      <c r="I4492" t="s">
        <v>2676</v>
      </c>
      <c r="J4492">
        <v>510000</v>
      </c>
      <c r="K4492" t="s">
        <v>659</v>
      </c>
      <c r="L4492">
        <v>511100</v>
      </c>
      <c r="M4492">
        <v>0</v>
      </c>
      <c r="N4492" t="s">
        <v>696</v>
      </c>
      <c r="O4492" t="s">
        <v>565</v>
      </c>
      <c r="P4492">
        <v>-18254962.850000001</v>
      </c>
      <c r="Q4492">
        <v>0</v>
      </c>
      <c r="R4492">
        <v>-6308801.8300000001</v>
      </c>
      <c r="S4492">
        <v>0</v>
      </c>
      <c r="T4492">
        <v>-24563764.68</v>
      </c>
      <c r="U4492">
        <v>0</v>
      </c>
      <c r="V4492">
        <v>-18254962.850000001</v>
      </c>
      <c r="W4492">
        <v>0</v>
      </c>
      <c r="X4492">
        <v>-6308801.8300000001</v>
      </c>
      <c r="Y4492">
        <v>0</v>
      </c>
      <c r="Z4492">
        <v>-24563764.68</v>
      </c>
      <c r="AA4492">
        <v>0</v>
      </c>
    </row>
    <row r="4493" spans="1:27" ht="15" customHeight="1" x14ac:dyDescent="0.25">
      <c r="A4493" s="37" t="str">
        <f t="shared" si="210"/>
        <v>LETFSX5.3</v>
      </c>
      <c r="B4493" s="37">
        <f>VLOOKUP(L4493,Mapping!D:F,3,0)</f>
        <v>5.3</v>
      </c>
      <c r="C4493" s="37" t="str">
        <f>VLOOKUP(L4493,Mapping!D:G,4,0)</f>
        <v>Ignore</v>
      </c>
      <c r="D4493" s="38">
        <f t="shared" si="211"/>
        <v>-5.7999999999999995E-7</v>
      </c>
      <c r="E4493" s="38">
        <f t="shared" si="212"/>
        <v>-5.7999999999999995E-7</v>
      </c>
      <c r="F4493" s="37">
        <f>VLOOKUP(L4493,Mapping!D:H,5,0)</f>
        <v>0</v>
      </c>
      <c r="G4493" t="s">
        <v>562</v>
      </c>
      <c r="H4493" t="s">
        <v>433</v>
      </c>
      <c r="I4493" t="s">
        <v>2676</v>
      </c>
      <c r="J4493">
        <v>510000</v>
      </c>
      <c r="K4493" t="s">
        <v>659</v>
      </c>
      <c r="L4493">
        <v>513120</v>
      </c>
      <c r="M4493">
        <v>0</v>
      </c>
      <c r="N4493" t="s">
        <v>829</v>
      </c>
      <c r="O4493" t="s">
        <v>565</v>
      </c>
      <c r="P4493">
        <v>0</v>
      </c>
      <c r="Q4493">
        <v>0</v>
      </c>
      <c r="R4493">
        <v>-5.8</v>
      </c>
      <c r="S4493">
        <v>0</v>
      </c>
      <c r="T4493">
        <v>-5.8</v>
      </c>
      <c r="U4493">
        <v>0</v>
      </c>
      <c r="V4493">
        <v>0</v>
      </c>
      <c r="W4493">
        <v>0</v>
      </c>
      <c r="X4493">
        <v>-5.8</v>
      </c>
      <c r="Y4493">
        <v>0</v>
      </c>
      <c r="Z4493">
        <v>-5.8</v>
      </c>
      <c r="AA4493">
        <v>0</v>
      </c>
    </row>
    <row r="4494" spans="1:27" ht="15" customHeight="1" x14ac:dyDescent="0.25">
      <c r="A4494" s="37" t="str">
        <f t="shared" si="210"/>
        <v>LETFSXIgnore</v>
      </c>
      <c r="B4494" s="37" t="str">
        <f>VLOOKUP(L4494,Mapping!D:F,3,0)</f>
        <v>Ignore</v>
      </c>
      <c r="C4494" s="37" t="str">
        <f>VLOOKUP(L4494,Mapping!D:G,4,0)</f>
        <v>Mirror</v>
      </c>
      <c r="D4494" s="38">
        <f t="shared" si="211"/>
        <v>0</v>
      </c>
      <c r="E4494" s="38">
        <f t="shared" si="212"/>
        <v>-9.6292830000000006E-3</v>
      </c>
      <c r="F4494" s="37">
        <f>VLOOKUP(L4494,Mapping!D:H,5,0)</f>
        <v>0</v>
      </c>
      <c r="G4494" t="s">
        <v>562</v>
      </c>
      <c r="H4494" t="s">
        <v>433</v>
      </c>
      <c r="I4494" t="s">
        <v>2676</v>
      </c>
      <c r="J4494">
        <v>550000</v>
      </c>
      <c r="K4494" t="s">
        <v>666</v>
      </c>
      <c r="L4494">
        <v>553007</v>
      </c>
      <c r="M4494">
        <v>0</v>
      </c>
      <c r="N4494" t="s">
        <v>667</v>
      </c>
      <c r="O4494" t="s">
        <v>565</v>
      </c>
      <c r="P4494">
        <v>-96292.83</v>
      </c>
      <c r="Q4494">
        <v>0</v>
      </c>
      <c r="R4494">
        <v>0</v>
      </c>
      <c r="S4494">
        <v>0</v>
      </c>
      <c r="T4494">
        <v>-96292.83</v>
      </c>
      <c r="U4494">
        <v>0</v>
      </c>
      <c r="V4494">
        <v>-96292.83</v>
      </c>
      <c r="W4494">
        <v>0</v>
      </c>
      <c r="X4494">
        <v>0</v>
      </c>
      <c r="Y4494">
        <v>0</v>
      </c>
      <c r="Z4494">
        <v>-96292.83</v>
      </c>
      <c r="AA4494">
        <v>0</v>
      </c>
    </row>
    <row r="4495" spans="1:27" ht="15" customHeight="1" x14ac:dyDescent="0.25">
      <c r="A4495" s="37" t="str">
        <f t="shared" si="210"/>
        <v>LETFSXIgnore</v>
      </c>
      <c r="B4495" s="37" t="str">
        <f>VLOOKUP(L4495,Mapping!D:F,3,0)</f>
        <v>Ignore</v>
      </c>
      <c r="C4495" s="37" t="str">
        <f>VLOOKUP(L4495,Mapping!D:G,4,0)</f>
        <v>Mirror</v>
      </c>
      <c r="D4495" s="38">
        <f t="shared" si="211"/>
        <v>-2.148896E-3</v>
      </c>
      <c r="E4495" s="38">
        <f t="shared" si="212"/>
        <v>-3.6617160000000002E-3</v>
      </c>
      <c r="F4495" s="37">
        <f>VLOOKUP(L4495,Mapping!D:H,5,0)</f>
        <v>0</v>
      </c>
      <c r="G4495" t="s">
        <v>562</v>
      </c>
      <c r="H4495" t="s">
        <v>433</v>
      </c>
      <c r="I4495" t="s">
        <v>2676</v>
      </c>
      <c r="J4495">
        <v>550000</v>
      </c>
      <c r="K4495" t="s">
        <v>666</v>
      </c>
      <c r="L4495">
        <v>553020</v>
      </c>
      <c r="M4495">
        <v>0</v>
      </c>
      <c r="N4495" t="s">
        <v>1284</v>
      </c>
      <c r="O4495" t="s">
        <v>565</v>
      </c>
      <c r="P4495">
        <v>-15128.2</v>
      </c>
      <c r="Q4495">
        <v>0</v>
      </c>
      <c r="R4495">
        <v>-21488.959999999999</v>
      </c>
      <c r="S4495">
        <v>0</v>
      </c>
      <c r="T4495">
        <v>-36617.160000000003</v>
      </c>
      <c r="U4495">
        <v>0</v>
      </c>
      <c r="V4495">
        <v>-15128.2</v>
      </c>
      <c r="W4495">
        <v>0</v>
      </c>
      <c r="X4495">
        <v>-21488.959999999999</v>
      </c>
      <c r="Y4495">
        <v>0</v>
      </c>
      <c r="Z4495">
        <v>-36617.160000000003</v>
      </c>
      <c r="AA4495">
        <v>0</v>
      </c>
    </row>
    <row r="4496" spans="1:27" ht="15" customHeight="1" x14ac:dyDescent="0.25">
      <c r="A4496" s="37" t="str">
        <f t="shared" si="210"/>
        <v>LETFSXIgnore</v>
      </c>
      <c r="B4496" s="37" t="str">
        <f>VLOOKUP(L4496,Mapping!D:F,3,0)</f>
        <v>Ignore</v>
      </c>
      <c r="C4496" s="37" t="str">
        <f>VLOOKUP(L4496,Mapping!D:G,4,0)</f>
        <v>Mirror</v>
      </c>
      <c r="D4496" s="38">
        <f t="shared" si="211"/>
        <v>-7.5259919999999996E-3</v>
      </c>
      <c r="E4496" s="38">
        <f t="shared" si="212"/>
        <v>-7.5259919999999996E-3</v>
      </c>
      <c r="F4496" s="37">
        <f>VLOOKUP(L4496,Mapping!D:H,5,0)</f>
        <v>0</v>
      </c>
      <c r="G4496" t="s">
        <v>562</v>
      </c>
      <c r="H4496" t="s">
        <v>433</v>
      </c>
      <c r="I4496" t="s">
        <v>2676</v>
      </c>
      <c r="J4496">
        <v>550000</v>
      </c>
      <c r="K4496" t="s">
        <v>666</v>
      </c>
      <c r="L4496">
        <v>553105</v>
      </c>
      <c r="M4496">
        <v>0</v>
      </c>
      <c r="N4496" t="s">
        <v>668</v>
      </c>
      <c r="O4496" t="s">
        <v>565</v>
      </c>
      <c r="P4496">
        <v>0</v>
      </c>
      <c r="Q4496">
        <v>0</v>
      </c>
      <c r="R4496">
        <v>-75259.92</v>
      </c>
      <c r="S4496">
        <v>0</v>
      </c>
      <c r="T4496">
        <v>-75259.92</v>
      </c>
      <c r="U4496">
        <v>0</v>
      </c>
      <c r="V4496">
        <v>0</v>
      </c>
      <c r="W4496">
        <v>0</v>
      </c>
      <c r="X4496">
        <v>-75259.92</v>
      </c>
      <c r="Y4496">
        <v>0</v>
      </c>
      <c r="Z4496">
        <v>-75259.92</v>
      </c>
      <c r="AA4496">
        <v>0</v>
      </c>
    </row>
    <row r="4497" spans="1:27" ht="15" customHeight="1" x14ac:dyDescent="0.25">
      <c r="A4497" s="37" t="str">
        <f t="shared" si="210"/>
        <v>LETFSXIgnore</v>
      </c>
      <c r="B4497" s="37" t="str">
        <f>VLOOKUP(L4497,Mapping!D:F,3,0)</f>
        <v>Ignore</v>
      </c>
      <c r="C4497" s="37" t="str">
        <f>VLOOKUP(L4497,Mapping!D:G,4,0)</f>
        <v>Mirror</v>
      </c>
      <c r="D4497" s="38">
        <f t="shared" si="211"/>
        <v>-7.6981944999999996E-2</v>
      </c>
      <c r="E4497" s="38">
        <f t="shared" si="212"/>
        <v>-0.10136769900000001</v>
      </c>
      <c r="F4497" s="37">
        <f>VLOOKUP(L4497,Mapping!D:H,5,0)</f>
        <v>0</v>
      </c>
      <c r="G4497" t="s">
        <v>562</v>
      </c>
      <c r="H4497" t="s">
        <v>433</v>
      </c>
      <c r="I4497" t="s">
        <v>2676</v>
      </c>
      <c r="J4497">
        <v>550000</v>
      </c>
      <c r="K4497" t="s">
        <v>666</v>
      </c>
      <c r="L4497">
        <v>553107</v>
      </c>
      <c r="M4497">
        <v>0</v>
      </c>
      <c r="N4497" t="s">
        <v>669</v>
      </c>
      <c r="O4497" t="s">
        <v>565</v>
      </c>
      <c r="P4497">
        <v>-243857.54</v>
      </c>
      <c r="Q4497">
        <v>0</v>
      </c>
      <c r="R4497">
        <v>-769819.45</v>
      </c>
      <c r="S4497">
        <v>0</v>
      </c>
      <c r="T4497">
        <v>-1013676.99</v>
      </c>
      <c r="U4497">
        <v>0</v>
      </c>
      <c r="V4497">
        <v>-243857.54</v>
      </c>
      <c r="W4497">
        <v>0</v>
      </c>
      <c r="X4497">
        <v>-769819.45</v>
      </c>
      <c r="Y4497">
        <v>0</v>
      </c>
      <c r="Z4497">
        <v>-1013676.99</v>
      </c>
      <c r="AA4497">
        <v>0</v>
      </c>
    </row>
    <row r="4498" spans="1:27" ht="15" customHeight="1" x14ac:dyDescent="0.25">
      <c r="A4498" s="37" t="str">
        <f t="shared" si="210"/>
        <v>LETFSXIgnore</v>
      </c>
      <c r="B4498" s="37" t="str">
        <f>VLOOKUP(L4498,Mapping!D:F,3,0)</f>
        <v>Ignore</v>
      </c>
      <c r="C4498" s="37" t="str">
        <f>VLOOKUP(L4498,Mapping!D:G,4,0)</f>
        <v>Mirror</v>
      </c>
      <c r="D4498" s="38">
        <f t="shared" si="211"/>
        <v>0.38286193299999999</v>
      </c>
      <c r="E4498" s="38">
        <f t="shared" si="212"/>
        <v>0.48383577699999997</v>
      </c>
      <c r="F4498" s="37">
        <f>VLOOKUP(L4498,Mapping!D:H,5,0)</f>
        <v>0</v>
      </c>
      <c r="G4498" t="s">
        <v>562</v>
      </c>
      <c r="H4498" t="s">
        <v>433</v>
      </c>
      <c r="I4498" t="s">
        <v>2676</v>
      </c>
      <c r="J4498">
        <v>550000</v>
      </c>
      <c r="K4498" t="s">
        <v>666</v>
      </c>
      <c r="L4498">
        <v>553111</v>
      </c>
      <c r="M4498">
        <v>0</v>
      </c>
      <c r="N4498" t="s">
        <v>670</v>
      </c>
      <c r="O4498" t="s">
        <v>565</v>
      </c>
      <c r="P4498">
        <v>0</v>
      </c>
      <c r="Q4498">
        <v>1009738.44</v>
      </c>
      <c r="R4498">
        <v>0</v>
      </c>
      <c r="S4498">
        <v>3828619.33</v>
      </c>
      <c r="T4498">
        <v>0</v>
      </c>
      <c r="U4498">
        <v>4838357.7699999996</v>
      </c>
      <c r="V4498">
        <v>0</v>
      </c>
      <c r="W4498">
        <v>1009738.44</v>
      </c>
      <c r="X4498">
        <v>0</v>
      </c>
      <c r="Y4498">
        <v>3828619.33</v>
      </c>
      <c r="Z4498">
        <v>0</v>
      </c>
      <c r="AA4498">
        <v>4838357.7699999996</v>
      </c>
    </row>
    <row r="4499" spans="1:27" ht="15" customHeight="1" x14ac:dyDescent="0.25">
      <c r="A4499" s="37" t="str">
        <f t="shared" si="210"/>
        <v>LETFSXIgnore</v>
      </c>
      <c r="B4499" s="37" t="str">
        <f>VLOOKUP(L4499,Mapping!D:F,3,0)</f>
        <v>Ignore</v>
      </c>
      <c r="C4499" s="37" t="str">
        <f>VLOOKUP(L4499,Mapping!D:G,4,0)</f>
        <v>Mirror</v>
      </c>
      <c r="D4499" s="38">
        <f t="shared" si="211"/>
        <v>-8.4306612000000003E-2</v>
      </c>
      <c r="E4499" s="38">
        <f t="shared" si="212"/>
        <v>-8.4656174000000001E-2</v>
      </c>
      <c r="F4499" s="37">
        <f>VLOOKUP(L4499,Mapping!D:H,5,0)</f>
        <v>0</v>
      </c>
      <c r="G4499" t="s">
        <v>562</v>
      </c>
      <c r="H4499" t="s">
        <v>433</v>
      </c>
      <c r="I4499" t="s">
        <v>2676</v>
      </c>
      <c r="J4499">
        <v>550000</v>
      </c>
      <c r="K4499" t="s">
        <v>666</v>
      </c>
      <c r="L4499">
        <v>553117</v>
      </c>
      <c r="M4499">
        <v>0</v>
      </c>
      <c r="N4499" t="s">
        <v>1285</v>
      </c>
      <c r="O4499" t="s">
        <v>565</v>
      </c>
      <c r="P4499">
        <v>-3495.62</v>
      </c>
      <c r="Q4499">
        <v>0</v>
      </c>
      <c r="R4499">
        <v>-843066.12</v>
      </c>
      <c r="S4499">
        <v>0</v>
      </c>
      <c r="T4499">
        <v>-846561.74</v>
      </c>
      <c r="U4499">
        <v>0</v>
      </c>
      <c r="V4499">
        <v>-3495.62</v>
      </c>
      <c r="W4499">
        <v>0</v>
      </c>
      <c r="X4499">
        <v>-843066.12</v>
      </c>
      <c r="Y4499">
        <v>0</v>
      </c>
      <c r="Z4499">
        <v>-846561.74</v>
      </c>
      <c r="AA4499">
        <v>0</v>
      </c>
    </row>
    <row r="4500" spans="1:27" ht="15" customHeight="1" x14ac:dyDescent="0.25">
      <c r="A4500" s="37" t="str">
        <f t="shared" si="210"/>
        <v>LETFSX6.1a</v>
      </c>
      <c r="B4500" s="37" t="str">
        <f>VLOOKUP(L4500,Mapping!D:F,3,0)</f>
        <v>6.1a</v>
      </c>
      <c r="C4500" s="37" t="str">
        <f>VLOOKUP(L4500,Mapping!D:G,4,0)</f>
        <v>Accrual</v>
      </c>
      <c r="D4500" s="38">
        <f t="shared" si="211"/>
        <v>-0.1329362</v>
      </c>
      <c r="E4500" s="38">
        <f t="shared" si="212"/>
        <v>-0.18342120000000001</v>
      </c>
      <c r="F4500" s="37">
        <f>VLOOKUP(L4500,Mapping!D:H,5,0)</f>
        <v>0</v>
      </c>
      <c r="G4500" t="s">
        <v>562</v>
      </c>
      <c r="H4500" t="s">
        <v>433</v>
      </c>
      <c r="I4500" t="s">
        <v>2676</v>
      </c>
      <c r="J4500">
        <v>550000</v>
      </c>
      <c r="K4500" t="s">
        <v>666</v>
      </c>
      <c r="L4500">
        <v>553128</v>
      </c>
      <c r="M4500">
        <v>0</v>
      </c>
      <c r="N4500" t="s">
        <v>831</v>
      </c>
      <c r="O4500" t="s">
        <v>565</v>
      </c>
      <c r="P4500">
        <v>-504850</v>
      </c>
      <c r="Q4500">
        <v>0</v>
      </c>
      <c r="R4500">
        <v>-1329362</v>
      </c>
      <c r="S4500">
        <v>0</v>
      </c>
      <c r="T4500">
        <v>-1834212</v>
      </c>
      <c r="U4500">
        <v>0</v>
      </c>
      <c r="V4500">
        <v>-504850</v>
      </c>
      <c r="W4500">
        <v>0</v>
      </c>
      <c r="X4500">
        <v>-1329362</v>
      </c>
      <c r="Y4500">
        <v>0</v>
      </c>
      <c r="Z4500">
        <v>-1834212</v>
      </c>
      <c r="AA4500">
        <v>0</v>
      </c>
    </row>
    <row r="4501" spans="1:27" ht="15" customHeight="1" x14ac:dyDescent="0.25">
      <c r="A4501" s="37" t="str">
        <f t="shared" si="210"/>
        <v>LETFSX6.1a</v>
      </c>
      <c r="B4501" s="37" t="str">
        <f>VLOOKUP(L4501,Mapping!D:F,3,0)</f>
        <v>6.1a</v>
      </c>
      <c r="C4501" s="37" t="str">
        <f>VLOOKUP(L4501,Mapping!D:G,4,0)</f>
        <v>Accrual</v>
      </c>
      <c r="D4501" s="38">
        <f t="shared" si="211"/>
        <v>-3.2598299999999997E-2</v>
      </c>
      <c r="E4501" s="38">
        <f t="shared" si="212"/>
        <v>-4.5685700000000003E-2</v>
      </c>
      <c r="F4501" s="37">
        <f>VLOOKUP(L4501,Mapping!D:H,5,0)</f>
        <v>0</v>
      </c>
      <c r="G4501" t="s">
        <v>562</v>
      </c>
      <c r="H4501" t="s">
        <v>433</v>
      </c>
      <c r="I4501" t="s">
        <v>2676</v>
      </c>
      <c r="J4501">
        <v>550000</v>
      </c>
      <c r="K4501" t="s">
        <v>666</v>
      </c>
      <c r="L4501">
        <v>553130</v>
      </c>
      <c r="M4501">
        <v>0</v>
      </c>
      <c r="N4501" t="s">
        <v>2254</v>
      </c>
      <c r="O4501" t="s">
        <v>565</v>
      </c>
      <c r="P4501">
        <v>-130874</v>
      </c>
      <c r="Q4501">
        <v>0</v>
      </c>
      <c r="R4501">
        <v>-325983</v>
      </c>
      <c r="S4501">
        <v>0</v>
      </c>
      <c r="T4501">
        <v>-456857</v>
      </c>
      <c r="U4501">
        <v>0</v>
      </c>
      <c r="V4501">
        <v>-130874</v>
      </c>
      <c r="W4501">
        <v>0</v>
      </c>
      <c r="X4501">
        <v>-325983</v>
      </c>
      <c r="Y4501">
        <v>0</v>
      </c>
      <c r="Z4501">
        <v>-456857</v>
      </c>
      <c r="AA4501">
        <v>0</v>
      </c>
    </row>
    <row r="4502" spans="1:27" ht="15" customHeight="1" x14ac:dyDescent="0.25">
      <c r="A4502" s="37" t="str">
        <f t="shared" si="210"/>
        <v>LETFSX6.3</v>
      </c>
      <c r="B4502" s="37">
        <f>VLOOKUP(L4502,Mapping!D:F,3,0)</f>
        <v>6.3</v>
      </c>
      <c r="C4502" s="37" t="str">
        <f>VLOOKUP(L4502,Mapping!D:G,4,0)</f>
        <v>Mirror</v>
      </c>
      <c r="D4502" s="38">
        <f t="shared" si="211"/>
        <v>-7.8449669999999996E-3</v>
      </c>
      <c r="E4502" s="38">
        <f t="shared" si="212"/>
        <v>-1.3876086999999999E-2</v>
      </c>
      <c r="F4502" s="37">
        <f>VLOOKUP(L4502,Mapping!D:H,5,0)</f>
        <v>0</v>
      </c>
      <c r="G4502" t="s">
        <v>562</v>
      </c>
      <c r="H4502" t="s">
        <v>433</v>
      </c>
      <c r="I4502" t="s">
        <v>2676</v>
      </c>
      <c r="J4502">
        <v>550000</v>
      </c>
      <c r="K4502" t="s">
        <v>666</v>
      </c>
      <c r="L4502">
        <v>553131</v>
      </c>
      <c r="M4502">
        <v>0</v>
      </c>
      <c r="N4502" t="s">
        <v>671</v>
      </c>
      <c r="O4502" t="s">
        <v>565</v>
      </c>
      <c r="P4502">
        <v>-60311.199999999997</v>
      </c>
      <c r="Q4502">
        <v>0</v>
      </c>
      <c r="R4502">
        <v>-78449.67</v>
      </c>
      <c r="S4502">
        <v>0</v>
      </c>
      <c r="T4502">
        <v>-138760.87</v>
      </c>
      <c r="U4502">
        <v>0</v>
      </c>
      <c r="V4502">
        <v>-60311.199999999997</v>
      </c>
      <c r="W4502">
        <v>0</v>
      </c>
      <c r="X4502">
        <v>-78449.67</v>
      </c>
      <c r="Y4502">
        <v>0</v>
      </c>
      <c r="Z4502">
        <v>-138760.87</v>
      </c>
      <c r="AA4502">
        <v>0</v>
      </c>
    </row>
    <row r="4503" spans="1:27" ht="15" customHeight="1" x14ac:dyDescent="0.25">
      <c r="A4503" s="37" t="str">
        <f t="shared" si="210"/>
        <v>LETFSXIgnore</v>
      </c>
      <c r="B4503" s="37" t="str">
        <f>VLOOKUP(L4503,Mapping!D:F,3,0)</f>
        <v>Ignore</v>
      </c>
      <c r="C4503" s="37" t="str">
        <f>VLOOKUP(L4503,Mapping!D:G,4,0)</f>
        <v>Mirror</v>
      </c>
      <c r="D4503" s="38">
        <f t="shared" si="211"/>
        <v>0</v>
      </c>
      <c r="E4503" s="38">
        <f t="shared" si="212"/>
        <v>-1.52928E-2</v>
      </c>
      <c r="F4503" s="37">
        <f>VLOOKUP(L4503,Mapping!D:H,5,0)</f>
        <v>0</v>
      </c>
      <c r="G4503" t="s">
        <v>562</v>
      </c>
      <c r="H4503" t="s">
        <v>433</v>
      </c>
      <c r="I4503" t="s">
        <v>2676</v>
      </c>
      <c r="J4503">
        <v>550000</v>
      </c>
      <c r="K4503" t="s">
        <v>666</v>
      </c>
      <c r="L4503">
        <v>553135</v>
      </c>
      <c r="M4503">
        <v>0</v>
      </c>
      <c r="N4503" t="s">
        <v>843</v>
      </c>
      <c r="O4503" t="s">
        <v>565</v>
      </c>
      <c r="P4503">
        <v>-152928</v>
      </c>
      <c r="Q4503">
        <v>0</v>
      </c>
      <c r="R4503">
        <v>0</v>
      </c>
      <c r="S4503">
        <v>0</v>
      </c>
      <c r="T4503">
        <v>-152928</v>
      </c>
      <c r="U4503">
        <v>0</v>
      </c>
      <c r="V4503">
        <v>-152928</v>
      </c>
      <c r="W4503">
        <v>0</v>
      </c>
      <c r="X4503">
        <v>0</v>
      </c>
      <c r="Y4503">
        <v>0</v>
      </c>
      <c r="Z4503">
        <v>-152928</v>
      </c>
      <c r="AA4503">
        <v>0</v>
      </c>
    </row>
    <row r="4504" spans="1:27" ht="15" customHeight="1" x14ac:dyDescent="0.25">
      <c r="A4504" s="37" t="str">
        <f t="shared" si="210"/>
        <v>LETFSXIgnore</v>
      </c>
      <c r="B4504" s="37" t="str">
        <f>VLOOKUP(L4504,Mapping!D:F,3,0)</f>
        <v>Ignore</v>
      </c>
      <c r="C4504" s="37" t="str">
        <f>VLOOKUP(L4504,Mapping!D:G,4,0)</f>
        <v>Mirror</v>
      </c>
      <c r="D4504" s="38">
        <f t="shared" si="211"/>
        <v>-6.4900000000000005E-5</v>
      </c>
      <c r="E4504" s="38">
        <f t="shared" si="212"/>
        <v>-6.4900000000000005E-5</v>
      </c>
      <c r="F4504" s="37">
        <f>VLOOKUP(L4504,Mapping!D:H,5,0)</f>
        <v>0</v>
      </c>
      <c r="G4504" t="s">
        <v>562</v>
      </c>
      <c r="H4504" t="s">
        <v>433</v>
      </c>
      <c r="I4504" t="s">
        <v>2676</v>
      </c>
      <c r="J4504">
        <v>550000</v>
      </c>
      <c r="K4504" t="s">
        <v>666</v>
      </c>
      <c r="L4504">
        <v>553141</v>
      </c>
      <c r="M4504">
        <v>0</v>
      </c>
      <c r="N4504" t="s">
        <v>672</v>
      </c>
      <c r="O4504" t="s">
        <v>565</v>
      </c>
      <c r="P4504">
        <v>0</v>
      </c>
      <c r="Q4504">
        <v>0</v>
      </c>
      <c r="R4504">
        <v>-649</v>
      </c>
      <c r="S4504">
        <v>0</v>
      </c>
      <c r="T4504">
        <v>-649</v>
      </c>
      <c r="U4504">
        <v>0</v>
      </c>
      <c r="V4504">
        <v>0</v>
      </c>
      <c r="W4504">
        <v>0</v>
      </c>
      <c r="X4504">
        <v>-649</v>
      </c>
      <c r="Y4504">
        <v>0</v>
      </c>
      <c r="Z4504">
        <v>-649</v>
      </c>
      <c r="AA4504">
        <v>0</v>
      </c>
    </row>
    <row r="4505" spans="1:27" ht="15" customHeight="1" x14ac:dyDescent="0.25">
      <c r="A4505" s="37" t="str">
        <f t="shared" si="210"/>
        <v>LETFSXIgnore</v>
      </c>
      <c r="B4505" s="37" t="str">
        <f>VLOOKUP(L4505,Mapping!D:F,3,0)</f>
        <v>Ignore</v>
      </c>
      <c r="C4505" s="37" t="str">
        <f>VLOOKUP(L4505,Mapping!D:G,4,0)</f>
        <v>Mirror</v>
      </c>
      <c r="D4505" s="38">
        <f t="shared" si="211"/>
        <v>-2.2245120000000001E-3</v>
      </c>
      <c r="E4505" s="38">
        <f t="shared" si="212"/>
        <v>-3.3361559999999998E-3</v>
      </c>
      <c r="F4505" s="37">
        <f>VLOOKUP(L4505,Mapping!D:H,5,0)</f>
        <v>0</v>
      </c>
      <c r="G4505" t="s">
        <v>562</v>
      </c>
      <c r="H4505" t="s">
        <v>433</v>
      </c>
      <c r="I4505" t="s">
        <v>2676</v>
      </c>
      <c r="J4505">
        <v>550000</v>
      </c>
      <c r="K4505" t="s">
        <v>666</v>
      </c>
      <c r="L4505">
        <v>553147</v>
      </c>
      <c r="M4505">
        <v>0</v>
      </c>
      <c r="N4505" t="s">
        <v>951</v>
      </c>
      <c r="O4505" t="s">
        <v>565</v>
      </c>
      <c r="P4505">
        <v>-11116.44</v>
      </c>
      <c r="Q4505">
        <v>0</v>
      </c>
      <c r="R4505">
        <v>-22245.119999999999</v>
      </c>
      <c r="S4505">
        <v>0</v>
      </c>
      <c r="T4505">
        <v>-33361.56</v>
      </c>
      <c r="U4505">
        <v>0</v>
      </c>
      <c r="V4505">
        <v>-11116.44</v>
      </c>
      <c r="W4505">
        <v>0</v>
      </c>
      <c r="X4505">
        <v>-22245.119999999999</v>
      </c>
      <c r="Y4505">
        <v>0</v>
      </c>
      <c r="Z4505">
        <v>-33361.56</v>
      </c>
      <c r="AA4505">
        <v>0</v>
      </c>
    </row>
    <row r="4506" spans="1:27" ht="15" customHeight="1" x14ac:dyDescent="0.25">
      <c r="A4506" s="37" t="str">
        <f t="shared" si="210"/>
        <v>LETFSX6.1a</v>
      </c>
      <c r="B4506" s="37" t="str">
        <f>VLOOKUP(L4506,Mapping!D:F,3,0)</f>
        <v>6.1a</v>
      </c>
      <c r="C4506" s="37" t="str">
        <f>VLOOKUP(L4506,Mapping!D:G,4,0)</f>
        <v>Accrual</v>
      </c>
      <c r="D4506" s="38">
        <f t="shared" si="211"/>
        <v>-1.9171416E-2</v>
      </c>
      <c r="E4506" s="38">
        <f t="shared" si="212"/>
        <v>-3.9430527999999999E-2</v>
      </c>
      <c r="F4506" s="37">
        <f>VLOOKUP(L4506,Mapping!D:H,5,0)</f>
        <v>0</v>
      </c>
      <c r="G4506" t="s">
        <v>562</v>
      </c>
      <c r="H4506" t="s">
        <v>433</v>
      </c>
      <c r="I4506" t="s">
        <v>2676</v>
      </c>
      <c r="J4506">
        <v>550000</v>
      </c>
      <c r="K4506" t="s">
        <v>666</v>
      </c>
      <c r="L4506">
        <v>553171</v>
      </c>
      <c r="M4506">
        <v>0</v>
      </c>
      <c r="N4506" t="s">
        <v>673</v>
      </c>
      <c r="O4506" t="s">
        <v>565</v>
      </c>
      <c r="P4506">
        <v>-202591.12</v>
      </c>
      <c r="Q4506">
        <v>0</v>
      </c>
      <c r="R4506">
        <v>-191714.16</v>
      </c>
      <c r="S4506">
        <v>0</v>
      </c>
      <c r="T4506">
        <v>-394305.28000000003</v>
      </c>
      <c r="U4506">
        <v>0</v>
      </c>
      <c r="V4506">
        <v>-202591.12</v>
      </c>
      <c r="W4506">
        <v>0</v>
      </c>
      <c r="X4506">
        <v>-191714.16</v>
      </c>
      <c r="Y4506">
        <v>0</v>
      </c>
      <c r="Z4506">
        <v>-394305.28000000003</v>
      </c>
      <c r="AA4506">
        <v>0</v>
      </c>
    </row>
    <row r="4507" spans="1:27" ht="15" customHeight="1" x14ac:dyDescent="0.25">
      <c r="A4507" s="37" t="str">
        <f t="shared" si="210"/>
        <v>LETFSX6.1a</v>
      </c>
      <c r="B4507" s="37" t="str">
        <f>VLOOKUP(L4507,Mapping!D:F,3,0)</f>
        <v>6.1a</v>
      </c>
      <c r="C4507" s="37" t="str">
        <f>VLOOKUP(L4507,Mapping!D:G,4,0)</f>
        <v>Accrual</v>
      </c>
      <c r="D4507" s="38">
        <f t="shared" si="211"/>
        <v>-3.0184000000000004E-5</v>
      </c>
      <c r="E4507" s="38">
        <f t="shared" si="212"/>
        <v>-6.4438999999999997E-5</v>
      </c>
      <c r="F4507" s="37">
        <f>VLOOKUP(L4507,Mapping!D:H,5,0)</f>
        <v>0</v>
      </c>
      <c r="G4507" t="s">
        <v>562</v>
      </c>
      <c r="H4507" t="s">
        <v>433</v>
      </c>
      <c r="I4507" t="s">
        <v>2676</v>
      </c>
      <c r="J4507">
        <v>550000</v>
      </c>
      <c r="K4507" t="s">
        <v>666</v>
      </c>
      <c r="L4507">
        <v>553176</v>
      </c>
      <c r="M4507">
        <v>0</v>
      </c>
      <c r="N4507" t="s">
        <v>674</v>
      </c>
      <c r="O4507" t="s">
        <v>565</v>
      </c>
      <c r="P4507">
        <v>-342.55</v>
      </c>
      <c r="Q4507">
        <v>0</v>
      </c>
      <c r="R4507">
        <v>-301.84000000000003</v>
      </c>
      <c r="S4507">
        <v>0</v>
      </c>
      <c r="T4507">
        <v>-644.39</v>
      </c>
      <c r="U4507">
        <v>0</v>
      </c>
      <c r="V4507">
        <v>-342.55</v>
      </c>
      <c r="W4507">
        <v>0</v>
      </c>
      <c r="X4507">
        <v>-301.84000000000003</v>
      </c>
      <c r="Y4507">
        <v>0</v>
      </c>
      <c r="Z4507">
        <v>-644.39</v>
      </c>
      <c r="AA4507">
        <v>0</v>
      </c>
    </row>
    <row r="4508" spans="1:27" ht="15" customHeight="1" x14ac:dyDescent="0.25">
      <c r="A4508" s="37" t="str">
        <f t="shared" si="210"/>
        <v>LETFSXIgnore</v>
      </c>
      <c r="B4508" s="37" t="str">
        <f>VLOOKUP(L4508,Mapping!D:F,3,0)</f>
        <v>Ignore</v>
      </c>
      <c r="C4508" s="37" t="str">
        <f>VLOOKUP(L4508,Mapping!D:G,4,0)</f>
        <v>Mirror</v>
      </c>
      <c r="D4508" s="38">
        <f t="shared" si="211"/>
        <v>-0.13207597199999999</v>
      </c>
      <c r="E4508" s="38">
        <f t="shared" si="212"/>
        <v>-0.17244156699999999</v>
      </c>
      <c r="F4508" s="37">
        <f>VLOOKUP(L4508,Mapping!D:H,5,0)</f>
        <v>0</v>
      </c>
      <c r="G4508" t="s">
        <v>562</v>
      </c>
      <c r="H4508" t="s">
        <v>433</v>
      </c>
      <c r="I4508" t="s">
        <v>2676</v>
      </c>
      <c r="J4508">
        <v>550000</v>
      </c>
      <c r="K4508" t="s">
        <v>666</v>
      </c>
      <c r="L4508">
        <v>553180</v>
      </c>
      <c r="M4508">
        <v>0</v>
      </c>
      <c r="N4508" t="s">
        <v>675</v>
      </c>
      <c r="O4508" t="s">
        <v>565</v>
      </c>
      <c r="P4508">
        <v>-403655.95</v>
      </c>
      <c r="Q4508">
        <v>0</v>
      </c>
      <c r="R4508">
        <v>-1320759.72</v>
      </c>
      <c r="S4508">
        <v>0</v>
      </c>
      <c r="T4508">
        <v>-1724415.67</v>
      </c>
      <c r="U4508">
        <v>0</v>
      </c>
      <c r="V4508">
        <v>-403655.95</v>
      </c>
      <c r="W4508">
        <v>0</v>
      </c>
      <c r="X4508">
        <v>-1320759.72</v>
      </c>
      <c r="Y4508">
        <v>0</v>
      </c>
      <c r="Z4508">
        <v>-1724415.67</v>
      </c>
      <c r="AA4508">
        <v>0</v>
      </c>
    </row>
    <row r="4509" spans="1:27" ht="15" customHeight="1" x14ac:dyDescent="0.25">
      <c r="A4509" s="37" t="str">
        <f t="shared" si="210"/>
        <v>LETFSX6.1a</v>
      </c>
      <c r="B4509" s="37" t="str">
        <f>VLOOKUP(L4509,Mapping!D:F,3,0)</f>
        <v>6.1a</v>
      </c>
      <c r="C4509" s="37" t="str">
        <f>VLOOKUP(L4509,Mapping!D:G,4,0)</f>
        <v>Accrual</v>
      </c>
      <c r="D4509" s="38">
        <f t="shared" si="211"/>
        <v>-1.0986800000000001E-4</v>
      </c>
      <c r="E4509" s="38">
        <f t="shared" si="212"/>
        <v>-1.0986800000000001E-4</v>
      </c>
      <c r="F4509" s="37">
        <f>VLOOKUP(L4509,Mapping!D:H,5,0)</f>
        <v>0</v>
      </c>
      <c r="G4509" t="s">
        <v>562</v>
      </c>
      <c r="H4509" t="s">
        <v>433</v>
      </c>
      <c r="I4509" t="s">
        <v>2676</v>
      </c>
      <c r="J4509">
        <v>550000</v>
      </c>
      <c r="K4509" t="s">
        <v>666</v>
      </c>
      <c r="L4509">
        <v>553190</v>
      </c>
      <c r="M4509">
        <v>0</v>
      </c>
      <c r="N4509" t="s">
        <v>676</v>
      </c>
      <c r="O4509" t="s">
        <v>565</v>
      </c>
      <c r="P4509">
        <v>0</v>
      </c>
      <c r="Q4509">
        <v>0</v>
      </c>
      <c r="R4509">
        <v>-1098.68</v>
      </c>
      <c r="S4509">
        <v>0</v>
      </c>
      <c r="T4509">
        <v>-1098.68</v>
      </c>
      <c r="U4509">
        <v>0</v>
      </c>
      <c r="V4509">
        <v>0</v>
      </c>
      <c r="W4509">
        <v>0</v>
      </c>
      <c r="X4509">
        <v>-1098.68</v>
      </c>
      <c r="Y4509">
        <v>0</v>
      </c>
      <c r="Z4509">
        <v>-1098.68</v>
      </c>
      <c r="AA4509">
        <v>0</v>
      </c>
    </row>
    <row r="4510" spans="1:27" ht="15" customHeight="1" x14ac:dyDescent="0.25">
      <c r="A4510" s="37" t="str">
        <f t="shared" si="210"/>
        <v>LETFSX6.1</v>
      </c>
      <c r="B4510" s="37">
        <f>VLOOKUP(L4510,Mapping!D:F,3,0)</f>
        <v>6.1</v>
      </c>
      <c r="C4510" s="37" t="str">
        <f>VLOOKUP(L4510,Mapping!D:G,4,0)</f>
        <v>Accrual</v>
      </c>
      <c r="D4510" s="38">
        <f t="shared" si="211"/>
        <v>-4.0169760999999998E-2</v>
      </c>
      <c r="E4510" s="38">
        <f t="shared" si="212"/>
        <v>-8.0687981000000006E-2</v>
      </c>
      <c r="F4510" s="37">
        <f>VLOOKUP(L4510,Mapping!D:H,5,0)</f>
        <v>0</v>
      </c>
      <c r="G4510" t="s">
        <v>562</v>
      </c>
      <c r="H4510" t="s">
        <v>433</v>
      </c>
      <c r="I4510" t="s">
        <v>2676</v>
      </c>
      <c r="J4510">
        <v>550000</v>
      </c>
      <c r="K4510" t="s">
        <v>666</v>
      </c>
      <c r="L4510">
        <v>553202</v>
      </c>
      <c r="M4510">
        <v>0</v>
      </c>
      <c r="N4510" t="s">
        <v>678</v>
      </c>
      <c r="O4510" t="s">
        <v>565</v>
      </c>
      <c r="P4510">
        <v>-405182.2</v>
      </c>
      <c r="Q4510">
        <v>0</v>
      </c>
      <c r="R4510">
        <v>-401697.61</v>
      </c>
      <c r="S4510">
        <v>0</v>
      </c>
      <c r="T4510">
        <v>-806879.81</v>
      </c>
      <c r="U4510">
        <v>0</v>
      </c>
      <c r="V4510">
        <v>-405182.2</v>
      </c>
      <c r="W4510">
        <v>0</v>
      </c>
      <c r="X4510">
        <v>-401697.61</v>
      </c>
      <c r="Y4510">
        <v>0</v>
      </c>
      <c r="Z4510">
        <v>-806879.81</v>
      </c>
      <c r="AA4510">
        <v>0</v>
      </c>
    </row>
    <row r="4511" spans="1:27" ht="15" customHeight="1" x14ac:dyDescent="0.25">
      <c r="A4511" s="37" t="str">
        <f t="shared" si="210"/>
        <v>LETFSX6.1</v>
      </c>
      <c r="B4511" s="37">
        <f>VLOOKUP(L4511,Mapping!D:F,3,0)</f>
        <v>6.1</v>
      </c>
      <c r="C4511" s="37" t="str">
        <f>VLOOKUP(L4511,Mapping!D:G,4,0)</f>
        <v>Accrual</v>
      </c>
      <c r="D4511" s="38">
        <f t="shared" si="211"/>
        <v>1.04553E-4</v>
      </c>
      <c r="E4511" s="38">
        <f t="shared" si="212"/>
        <v>1.7744000000000001E-4</v>
      </c>
      <c r="F4511" s="37">
        <f>VLOOKUP(L4511,Mapping!D:H,5,0)</f>
        <v>0</v>
      </c>
      <c r="G4511" t="s">
        <v>562</v>
      </c>
      <c r="H4511" t="s">
        <v>433</v>
      </c>
      <c r="I4511" t="s">
        <v>2676</v>
      </c>
      <c r="J4511">
        <v>550000</v>
      </c>
      <c r="K4511" t="s">
        <v>666</v>
      </c>
      <c r="L4511">
        <v>553208</v>
      </c>
      <c r="M4511">
        <v>0</v>
      </c>
      <c r="N4511" t="s">
        <v>679</v>
      </c>
      <c r="O4511" t="s">
        <v>565</v>
      </c>
      <c r="P4511">
        <v>0</v>
      </c>
      <c r="Q4511">
        <v>728.87</v>
      </c>
      <c r="R4511">
        <v>0</v>
      </c>
      <c r="S4511">
        <v>1045.53</v>
      </c>
      <c r="T4511">
        <v>0</v>
      </c>
      <c r="U4511">
        <v>1774.4</v>
      </c>
      <c r="V4511">
        <v>0</v>
      </c>
      <c r="W4511">
        <v>728.87</v>
      </c>
      <c r="X4511">
        <v>0</v>
      </c>
      <c r="Y4511">
        <v>1045.53</v>
      </c>
      <c r="Z4511">
        <v>0</v>
      </c>
      <c r="AA4511">
        <v>1774.4</v>
      </c>
    </row>
    <row r="4512" spans="1:27" ht="15" customHeight="1" x14ac:dyDescent="0.25">
      <c r="A4512" s="37" t="str">
        <f t="shared" si="210"/>
        <v>LETFSXIgnore</v>
      </c>
      <c r="B4512" s="37" t="str">
        <f>VLOOKUP(L4512,Mapping!D:F,3,0)</f>
        <v>Ignore</v>
      </c>
      <c r="C4512" s="37" t="str">
        <f>VLOOKUP(L4512,Mapping!D:G,4,0)</f>
        <v>Mirror</v>
      </c>
      <c r="D4512" s="38">
        <f t="shared" si="211"/>
        <v>-6.7632619999999999E-3</v>
      </c>
      <c r="E4512" s="38">
        <f t="shared" si="212"/>
        <v>-6.7632619999999999E-3</v>
      </c>
      <c r="F4512" s="37">
        <f>VLOOKUP(L4512,Mapping!D:H,5,0)</f>
        <v>0</v>
      </c>
      <c r="G4512" t="s">
        <v>562</v>
      </c>
      <c r="H4512" t="s">
        <v>433</v>
      </c>
      <c r="I4512" t="s">
        <v>2676</v>
      </c>
      <c r="J4512">
        <v>550000</v>
      </c>
      <c r="K4512" t="s">
        <v>666</v>
      </c>
      <c r="L4512">
        <v>553213</v>
      </c>
      <c r="M4512">
        <v>0</v>
      </c>
      <c r="N4512" t="s">
        <v>680</v>
      </c>
      <c r="O4512" t="s">
        <v>565</v>
      </c>
      <c r="P4512">
        <v>0</v>
      </c>
      <c r="Q4512">
        <v>0</v>
      </c>
      <c r="R4512">
        <v>-67632.62</v>
      </c>
      <c r="S4512">
        <v>0</v>
      </c>
      <c r="T4512">
        <v>-67632.62</v>
      </c>
      <c r="U4512">
        <v>0</v>
      </c>
      <c r="V4512">
        <v>0</v>
      </c>
      <c r="W4512">
        <v>0</v>
      </c>
      <c r="X4512">
        <v>-67632.62</v>
      </c>
      <c r="Y4512">
        <v>0</v>
      </c>
      <c r="Z4512">
        <v>-67632.62</v>
      </c>
      <c r="AA4512">
        <v>0</v>
      </c>
    </row>
    <row r="4513" spans="1:27" ht="15" customHeight="1" x14ac:dyDescent="0.25">
      <c r="A4513" s="37" t="str">
        <f t="shared" si="210"/>
        <v>LETFSXIgnore</v>
      </c>
      <c r="B4513" s="37" t="str">
        <f>VLOOKUP(L4513,Mapping!D:F,3,0)</f>
        <v>Ignore</v>
      </c>
      <c r="C4513" s="37" t="str">
        <f>VLOOKUP(L4513,Mapping!D:G,4,0)</f>
        <v>Mirror</v>
      </c>
      <c r="D4513" s="38">
        <f t="shared" si="211"/>
        <v>0</v>
      </c>
      <c r="E4513" s="38">
        <f t="shared" si="212"/>
        <v>-3.8046400000000001E-4</v>
      </c>
      <c r="F4513" s="37">
        <f>VLOOKUP(L4513,Mapping!D:H,5,0)</f>
        <v>0</v>
      </c>
      <c r="G4513" t="s">
        <v>562</v>
      </c>
      <c r="H4513" t="s">
        <v>433</v>
      </c>
      <c r="I4513" t="s">
        <v>2676</v>
      </c>
      <c r="J4513">
        <v>550000</v>
      </c>
      <c r="K4513" t="s">
        <v>666</v>
      </c>
      <c r="L4513">
        <v>553219</v>
      </c>
      <c r="M4513">
        <v>0</v>
      </c>
      <c r="N4513" t="s">
        <v>865</v>
      </c>
      <c r="O4513" t="s">
        <v>565</v>
      </c>
      <c r="P4513">
        <v>-3804.64</v>
      </c>
      <c r="Q4513">
        <v>0</v>
      </c>
      <c r="R4513">
        <v>0</v>
      </c>
      <c r="S4513">
        <v>0</v>
      </c>
      <c r="T4513">
        <v>-3804.64</v>
      </c>
      <c r="U4513">
        <v>0</v>
      </c>
      <c r="V4513">
        <v>-3804.64</v>
      </c>
      <c r="W4513">
        <v>0</v>
      </c>
      <c r="X4513">
        <v>0</v>
      </c>
      <c r="Y4513">
        <v>0</v>
      </c>
      <c r="Z4513">
        <v>-3804.64</v>
      </c>
      <c r="AA4513">
        <v>0</v>
      </c>
    </row>
    <row r="4514" spans="1:27" ht="15" customHeight="1" x14ac:dyDescent="0.25">
      <c r="A4514" s="37" t="str">
        <f t="shared" si="210"/>
        <v>LETFSX6.1a</v>
      </c>
      <c r="B4514" s="37" t="str">
        <f>VLOOKUP(L4514,Mapping!D:F,3,0)</f>
        <v>6.1a</v>
      </c>
      <c r="C4514" s="37" t="str">
        <f>VLOOKUP(L4514,Mapping!D:G,4,0)</f>
        <v>Accrual</v>
      </c>
      <c r="D4514" s="38">
        <f t="shared" si="211"/>
        <v>-0.24273561699999999</v>
      </c>
      <c r="E4514" s="38">
        <f t="shared" si="212"/>
        <v>-0.48584494500000003</v>
      </c>
      <c r="F4514" s="37">
        <f>VLOOKUP(L4514,Mapping!D:H,5,0)</f>
        <v>0</v>
      </c>
      <c r="G4514" t="s">
        <v>562</v>
      </c>
      <c r="H4514" t="s">
        <v>433</v>
      </c>
      <c r="I4514" t="s">
        <v>2676</v>
      </c>
      <c r="J4514">
        <v>550000</v>
      </c>
      <c r="K4514" t="s">
        <v>666</v>
      </c>
      <c r="L4514">
        <v>553273</v>
      </c>
      <c r="M4514">
        <v>0</v>
      </c>
      <c r="N4514" t="s">
        <v>844</v>
      </c>
      <c r="O4514" t="s">
        <v>565</v>
      </c>
      <c r="P4514">
        <v>-2431093.2800000003</v>
      </c>
      <c r="Q4514">
        <v>0</v>
      </c>
      <c r="R4514">
        <v>-2427356.17</v>
      </c>
      <c r="S4514">
        <v>0</v>
      </c>
      <c r="T4514">
        <v>-4858449.45</v>
      </c>
      <c r="U4514">
        <v>0</v>
      </c>
      <c r="V4514">
        <v>-2431093.2800000003</v>
      </c>
      <c r="W4514">
        <v>0</v>
      </c>
      <c r="X4514">
        <v>-2427356.17</v>
      </c>
      <c r="Y4514">
        <v>0</v>
      </c>
      <c r="Z4514">
        <v>-4858449.45</v>
      </c>
      <c r="AA4514">
        <v>0</v>
      </c>
    </row>
    <row r="4515" spans="1:27" ht="15" customHeight="1" x14ac:dyDescent="0.25">
      <c r="A4515" s="37" t="str">
        <f t="shared" si="210"/>
        <v>LETFSXIgnore</v>
      </c>
      <c r="B4515" s="37" t="str">
        <f>VLOOKUP(L4515,Mapping!D:F,3,0)</f>
        <v>Ignore</v>
      </c>
      <c r="C4515" s="37" t="str">
        <f>VLOOKUP(L4515,Mapping!D:G,4,0)</f>
        <v>Mirror</v>
      </c>
      <c r="D4515" s="38">
        <f t="shared" si="211"/>
        <v>-5.9499999999999997E-2</v>
      </c>
      <c r="E4515" s="38">
        <f t="shared" si="212"/>
        <v>-5.9499999999999997E-2</v>
      </c>
      <c r="F4515" s="37">
        <f>VLOOKUP(L4515,Mapping!D:H,5,0)</f>
        <v>0</v>
      </c>
      <c r="G4515" t="s">
        <v>562</v>
      </c>
      <c r="H4515" t="s">
        <v>433</v>
      </c>
      <c r="I4515" t="s">
        <v>2676</v>
      </c>
      <c r="J4515">
        <v>550000</v>
      </c>
      <c r="K4515" t="s">
        <v>666</v>
      </c>
      <c r="L4515">
        <v>553983</v>
      </c>
      <c r="M4515">
        <v>0</v>
      </c>
      <c r="N4515" t="s">
        <v>933</v>
      </c>
      <c r="O4515" t="s">
        <v>565</v>
      </c>
      <c r="P4515">
        <v>0</v>
      </c>
      <c r="Q4515">
        <v>0</v>
      </c>
      <c r="R4515">
        <v>-595000</v>
      </c>
      <c r="S4515">
        <v>0</v>
      </c>
      <c r="T4515">
        <v>-595000</v>
      </c>
      <c r="U4515">
        <v>0</v>
      </c>
      <c r="V4515">
        <v>0</v>
      </c>
      <c r="W4515">
        <v>0</v>
      </c>
      <c r="X4515">
        <v>-595000</v>
      </c>
      <c r="Y4515">
        <v>0</v>
      </c>
      <c r="Z4515">
        <v>-595000</v>
      </c>
      <c r="AA4515">
        <v>0</v>
      </c>
    </row>
    <row r="4516" spans="1:27" ht="15" customHeight="1" x14ac:dyDescent="0.25">
      <c r="A4516" s="37" t="str">
        <f t="shared" si="210"/>
        <v>LETFSX6.1a</v>
      </c>
      <c r="B4516" s="37" t="str">
        <f>VLOOKUP(L4516,Mapping!D:F,3,0)</f>
        <v>6.1a</v>
      </c>
      <c r="C4516" s="37" t="str">
        <f>VLOOKUP(L4516,Mapping!D:G,4,0)</f>
        <v>Accrual</v>
      </c>
      <c r="D4516" s="38">
        <f t="shared" si="211"/>
        <v>-1.9171416E-2</v>
      </c>
      <c r="E4516" s="38">
        <f t="shared" si="212"/>
        <v>-3.9430527999999999E-2</v>
      </c>
      <c r="F4516" s="37">
        <f>VLOOKUP(L4516,Mapping!D:H,5,0)</f>
        <v>0</v>
      </c>
      <c r="G4516" t="s">
        <v>562</v>
      </c>
      <c r="H4516" t="s">
        <v>433</v>
      </c>
      <c r="I4516" t="s">
        <v>2676</v>
      </c>
      <c r="J4516">
        <v>550000</v>
      </c>
      <c r="K4516" t="s">
        <v>666</v>
      </c>
      <c r="L4516">
        <v>554526</v>
      </c>
      <c r="M4516">
        <v>0</v>
      </c>
      <c r="N4516" t="s">
        <v>681</v>
      </c>
      <c r="O4516" t="s">
        <v>565</v>
      </c>
      <c r="P4516">
        <v>-202591.12</v>
      </c>
      <c r="Q4516">
        <v>0</v>
      </c>
      <c r="R4516">
        <v>-191714.16</v>
      </c>
      <c r="S4516">
        <v>0</v>
      </c>
      <c r="T4516">
        <v>-394305.28000000003</v>
      </c>
      <c r="U4516">
        <v>0</v>
      </c>
      <c r="V4516">
        <v>-202591.12</v>
      </c>
      <c r="W4516">
        <v>0</v>
      </c>
      <c r="X4516">
        <v>-191714.16</v>
      </c>
      <c r="Y4516">
        <v>0</v>
      </c>
      <c r="Z4516">
        <v>-394305.28000000003</v>
      </c>
      <c r="AA4516">
        <v>0</v>
      </c>
    </row>
    <row r="4517" spans="1:27" ht="15" customHeight="1" x14ac:dyDescent="0.25">
      <c r="A4517" s="37" t="str">
        <f t="shared" si="210"/>
        <v>LETFSXIgnore</v>
      </c>
      <c r="B4517" s="37" t="str">
        <f>VLOOKUP(L4517,Mapping!D:F,3,0)</f>
        <v>Ignore</v>
      </c>
      <c r="C4517" s="37" t="str">
        <f>VLOOKUP(L4517,Mapping!D:G,4,0)</f>
        <v>Mirror</v>
      </c>
      <c r="D4517" s="38">
        <f t="shared" si="211"/>
        <v>-3.4573999999999998E-3</v>
      </c>
      <c r="E4517" s="38">
        <f t="shared" si="212"/>
        <v>-5.3336E-3</v>
      </c>
      <c r="F4517" s="37">
        <f>VLOOKUP(L4517,Mapping!D:H,5,0)</f>
        <v>0</v>
      </c>
      <c r="G4517" t="s">
        <v>562</v>
      </c>
      <c r="H4517" t="s">
        <v>433</v>
      </c>
      <c r="I4517" t="s">
        <v>2676</v>
      </c>
      <c r="J4517">
        <v>550000</v>
      </c>
      <c r="K4517" t="s">
        <v>666</v>
      </c>
      <c r="L4517">
        <v>555104</v>
      </c>
      <c r="M4517">
        <v>0</v>
      </c>
      <c r="N4517" t="s">
        <v>683</v>
      </c>
      <c r="O4517" t="s">
        <v>565</v>
      </c>
      <c r="P4517">
        <v>-18762</v>
      </c>
      <c r="Q4517">
        <v>0</v>
      </c>
      <c r="R4517">
        <v>-34574</v>
      </c>
      <c r="S4517">
        <v>0</v>
      </c>
      <c r="T4517">
        <v>-53336</v>
      </c>
      <c r="U4517">
        <v>0</v>
      </c>
      <c r="V4517">
        <v>-18762</v>
      </c>
      <c r="W4517">
        <v>0</v>
      </c>
      <c r="X4517">
        <v>-34574</v>
      </c>
      <c r="Y4517">
        <v>0</v>
      </c>
      <c r="Z4517">
        <v>-53336</v>
      </c>
      <c r="AA4517">
        <v>0</v>
      </c>
    </row>
    <row r="4518" spans="1:27" ht="15" customHeight="1" x14ac:dyDescent="0.25">
      <c r="A4518" s="37" t="str">
        <f t="shared" si="210"/>
        <v>LETFSX6.1</v>
      </c>
      <c r="B4518" s="37">
        <f>VLOOKUP(L4518,Mapping!D:F,3,0)</f>
        <v>6.1</v>
      </c>
      <c r="C4518" s="37" t="str">
        <f>VLOOKUP(L4518,Mapping!D:G,4,0)</f>
        <v>Accrual</v>
      </c>
      <c r="D4518" s="38">
        <f t="shared" si="211"/>
        <v>-1.04424E-4</v>
      </c>
      <c r="E4518" s="38">
        <f t="shared" si="212"/>
        <v>-1.7731099999999998E-4</v>
      </c>
      <c r="F4518" s="37">
        <f>VLOOKUP(L4518,Mapping!D:H,5,0)</f>
        <v>0</v>
      </c>
      <c r="G4518" t="s">
        <v>562</v>
      </c>
      <c r="H4518" t="s">
        <v>433</v>
      </c>
      <c r="I4518" t="s">
        <v>2676</v>
      </c>
      <c r="J4518">
        <v>550000</v>
      </c>
      <c r="K4518" t="s">
        <v>666</v>
      </c>
      <c r="L4518">
        <v>555157</v>
      </c>
      <c r="M4518">
        <v>0</v>
      </c>
      <c r="N4518" t="s">
        <v>684</v>
      </c>
      <c r="O4518" t="s">
        <v>565</v>
      </c>
      <c r="P4518">
        <v>-728.87</v>
      </c>
      <c r="Q4518">
        <v>0</v>
      </c>
      <c r="R4518">
        <v>-1044.24</v>
      </c>
      <c r="S4518">
        <v>0</v>
      </c>
      <c r="T4518">
        <v>-1773.11</v>
      </c>
      <c r="U4518">
        <v>0</v>
      </c>
      <c r="V4518">
        <v>-728.87</v>
      </c>
      <c r="W4518">
        <v>0</v>
      </c>
      <c r="X4518">
        <v>-1044.24</v>
      </c>
      <c r="Y4518">
        <v>0</v>
      </c>
      <c r="Z4518">
        <v>-1773.11</v>
      </c>
      <c r="AA4518">
        <v>0</v>
      </c>
    </row>
    <row r="4519" spans="1:27" ht="15" customHeight="1" x14ac:dyDescent="0.25">
      <c r="A4519" s="37" t="str">
        <f t="shared" si="210"/>
        <v>LETFSX6.1</v>
      </c>
      <c r="B4519" s="37">
        <f>VLOOKUP(L4519,Mapping!D:F,3,0)</f>
        <v>6.1</v>
      </c>
      <c r="C4519" s="37" t="str">
        <f>VLOOKUP(L4519,Mapping!D:G,4,0)</f>
        <v>Accrual</v>
      </c>
      <c r="D4519" s="38">
        <f t="shared" si="211"/>
        <v>-1.29E-7</v>
      </c>
      <c r="E4519" s="38">
        <f t="shared" si="212"/>
        <v>-1.29E-7</v>
      </c>
      <c r="F4519" s="37">
        <f>VLOOKUP(L4519,Mapping!D:H,5,0)</f>
        <v>0</v>
      </c>
      <c r="G4519" t="s">
        <v>562</v>
      </c>
      <c r="H4519" t="s">
        <v>433</v>
      </c>
      <c r="I4519" t="s">
        <v>2676</v>
      </c>
      <c r="J4519">
        <v>550000</v>
      </c>
      <c r="K4519" t="s">
        <v>666</v>
      </c>
      <c r="L4519">
        <v>555159</v>
      </c>
      <c r="M4519">
        <v>0</v>
      </c>
      <c r="N4519" t="s">
        <v>2813</v>
      </c>
      <c r="O4519" t="s">
        <v>565</v>
      </c>
      <c r="P4519">
        <v>0</v>
      </c>
      <c r="Q4519">
        <v>0</v>
      </c>
      <c r="R4519">
        <v>-1.29</v>
      </c>
      <c r="S4519">
        <v>0</v>
      </c>
      <c r="T4519">
        <v>-1.29</v>
      </c>
      <c r="U4519">
        <v>0</v>
      </c>
      <c r="V4519">
        <v>0</v>
      </c>
      <c r="W4519">
        <v>0</v>
      </c>
      <c r="X4519">
        <v>-1.29</v>
      </c>
      <c r="Y4519">
        <v>0</v>
      </c>
      <c r="Z4519">
        <v>-1.29</v>
      </c>
      <c r="AA4519">
        <v>0</v>
      </c>
    </row>
    <row r="4520" spans="1:27" ht="15" customHeight="1" x14ac:dyDescent="0.25">
      <c r="A4520" s="37" t="str">
        <f t="shared" si="210"/>
        <v>LETFSXIgnore</v>
      </c>
      <c r="B4520" s="37" t="str">
        <f>VLOOKUP(L4520,Mapping!D:F,3,0)</f>
        <v>Ignore</v>
      </c>
      <c r="C4520" s="37" t="str">
        <f>VLOOKUP(L4520,Mapping!D:G,4,0)</f>
        <v>Mirror</v>
      </c>
      <c r="D4520" s="38">
        <f t="shared" si="211"/>
        <v>3.2524999999999998E-5</v>
      </c>
      <c r="E4520" s="38">
        <f t="shared" si="212"/>
        <v>-1.181E-6</v>
      </c>
      <c r="F4520" s="37">
        <f>VLOOKUP(L4520,Mapping!D:H,5,0)</f>
        <v>0</v>
      </c>
      <c r="G4520" t="s">
        <v>562</v>
      </c>
      <c r="H4520" t="s">
        <v>433</v>
      </c>
      <c r="I4520" t="s">
        <v>2676</v>
      </c>
      <c r="J4520">
        <v>550000</v>
      </c>
      <c r="K4520" t="s">
        <v>666</v>
      </c>
      <c r="L4520">
        <v>555204</v>
      </c>
      <c r="M4520">
        <v>0</v>
      </c>
      <c r="N4520" t="s">
        <v>685</v>
      </c>
      <c r="O4520" t="s">
        <v>565</v>
      </c>
      <c r="P4520">
        <v>-337.06</v>
      </c>
      <c r="Q4520">
        <v>0</v>
      </c>
      <c r="R4520">
        <v>0</v>
      </c>
      <c r="S4520">
        <v>325.25</v>
      </c>
      <c r="T4520">
        <v>-11.81</v>
      </c>
      <c r="U4520">
        <v>0</v>
      </c>
      <c r="V4520">
        <v>-337.06</v>
      </c>
      <c r="W4520">
        <v>0</v>
      </c>
      <c r="X4520">
        <v>0</v>
      </c>
      <c r="Y4520">
        <v>325.25</v>
      </c>
      <c r="Z4520">
        <v>-11.81</v>
      </c>
      <c r="AA4520">
        <v>0</v>
      </c>
    </row>
    <row r="4521" spans="1:27" ht="15" customHeight="1" x14ac:dyDescent="0.25">
      <c r="A4521" s="37" t="str">
        <f t="shared" si="210"/>
        <v>LETFSX6.1a</v>
      </c>
      <c r="B4521" s="37" t="str">
        <f>VLOOKUP(L4521,Mapping!D:F,3,0)</f>
        <v>6.1a</v>
      </c>
      <c r="C4521" s="37" t="str">
        <f>VLOOKUP(L4521,Mapping!D:G,4,0)</f>
        <v>Accrual</v>
      </c>
      <c r="D4521" s="38">
        <f t="shared" si="211"/>
        <v>-7.2305520000000003E-3</v>
      </c>
      <c r="E4521" s="38">
        <f t="shared" si="212"/>
        <v>-1.4523830999999999E-2</v>
      </c>
      <c r="F4521" s="37">
        <f>VLOOKUP(L4521,Mapping!D:H,5,0)</f>
        <v>0</v>
      </c>
      <c r="G4521" t="s">
        <v>562</v>
      </c>
      <c r="H4521" t="s">
        <v>433</v>
      </c>
      <c r="I4521" t="s">
        <v>2676</v>
      </c>
      <c r="J4521">
        <v>550000</v>
      </c>
      <c r="K4521" t="s">
        <v>666</v>
      </c>
      <c r="L4521">
        <v>555597</v>
      </c>
      <c r="M4521">
        <v>0</v>
      </c>
      <c r="N4521" t="s">
        <v>686</v>
      </c>
      <c r="O4521" t="s">
        <v>565</v>
      </c>
      <c r="P4521">
        <v>-72932.790000000008</v>
      </c>
      <c r="Q4521">
        <v>0</v>
      </c>
      <c r="R4521">
        <v>-72305.52</v>
      </c>
      <c r="S4521">
        <v>0</v>
      </c>
      <c r="T4521">
        <v>-145238.31</v>
      </c>
      <c r="U4521">
        <v>0</v>
      </c>
      <c r="V4521">
        <v>-72932.790000000008</v>
      </c>
      <c r="W4521">
        <v>0</v>
      </c>
      <c r="X4521">
        <v>-72305.52</v>
      </c>
      <c r="Y4521">
        <v>0</v>
      </c>
      <c r="Z4521">
        <v>-145238.31</v>
      </c>
      <c r="AA4521">
        <v>0</v>
      </c>
    </row>
    <row r="4522" spans="1:27" ht="15" customHeight="1" x14ac:dyDescent="0.25">
      <c r="A4522" s="37" t="str">
        <f t="shared" si="210"/>
        <v>LETFSX6.1a</v>
      </c>
      <c r="B4522" s="37" t="str">
        <f>VLOOKUP(L4522,Mapping!D:F,3,0)</f>
        <v>6.1a</v>
      </c>
      <c r="C4522" s="37" t="str">
        <f>VLOOKUP(L4522,Mapping!D:G,4,0)</f>
        <v>Accrual</v>
      </c>
      <c r="D4522" s="38">
        <f t="shared" si="211"/>
        <v>-7.2305520000000003E-3</v>
      </c>
      <c r="E4522" s="38">
        <f t="shared" si="212"/>
        <v>-1.4523830999999999E-2</v>
      </c>
      <c r="F4522" s="37">
        <f>VLOOKUP(L4522,Mapping!D:H,5,0)</f>
        <v>0</v>
      </c>
      <c r="G4522" t="s">
        <v>562</v>
      </c>
      <c r="H4522" t="s">
        <v>433</v>
      </c>
      <c r="I4522" t="s">
        <v>2676</v>
      </c>
      <c r="J4522">
        <v>550000</v>
      </c>
      <c r="K4522" t="s">
        <v>666</v>
      </c>
      <c r="L4522">
        <v>555598</v>
      </c>
      <c r="M4522">
        <v>0</v>
      </c>
      <c r="N4522" t="s">
        <v>687</v>
      </c>
      <c r="O4522" t="s">
        <v>565</v>
      </c>
      <c r="P4522">
        <v>-72932.790000000008</v>
      </c>
      <c r="Q4522">
        <v>0</v>
      </c>
      <c r="R4522">
        <v>-72305.52</v>
      </c>
      <c r="S4522">
        <v>0</v>
      </c>
      <c r="T4522">
        <v>-145238.31</v>
      </c>
      <c r="U4522">
        <v>0</v>
      </c>
      <c r="V4522">
        <v>-72932.790000000008</v>
      </c>
      <c r="W4522">
        <v>0</v>
      </c>
      <c r="X4522">
        <v>-72305.52</v>
      </c>
      <c r="Y4522">
        <v>0</v>
      </c>
      <c r="Z4522">
        <v>-145238.31</v>
      </c>
      <c r="AA4522">
        <v>0</v>
      </c>
    </row>
    <row r="4523" spans="1:27" ht="15" customHeight="1" x14ac:dyDescent="0.25">
      <c r="A4523" s="37" t="str">
        <f t="shared" si="210"/>
        <v>LETFSX6.1a</v>
      </c>
      <c r="B4523" s="37" t="str">
        <f>VLOOKUP(L4523,Mapping!D:F,3,0)</f>
        <v>6.1a</v>
      </c>
      <c r="C4523" s="37" t="str">
        <f>VLOOKUP(L4523,Mapping!D:G,4,0)</f>
        <v>Accrual</v>
      </c>
      <c r="D4523" s="38">
        <f t="shared" si="211"/>
        <v>1.4908000000000002E-5</v>
      </c>
      <c r="E4523" s="38">
        <f t="shared" si="212"/>
        <v>2.9799999999999999E-5</v>
      </c>
      <c r="F4523" s="37">
        <f>VLOOKUP(L4523,Mapping!D:H,5,0)</f>
        <v>0</v>
      </c>
      <c r="G4523" t="s">
        <v>562</v>
      </c>
      <c r="H4523" t="s">
        <v>433</v>
      </c>
      <c r="I4523" t="s">
        <v>2676</v>
      </c>
      <c r="J4523">
        <v>550000</v>
      </c>
      <c r="K4523" t="s">
        <v>666</v>
      </c>
      <c r="L4523">
        <v>555619</v>
      </c>
      <c r="M4523">
        <v>0</v>
      </c>
      <c r="N4523" t="s">
        <v>845</v>
      </c>
      <c r="O4523" t="s">
        <v>565</v>
      </c>
      <c r="P4523">
        <v>0</v>
      </c>
      <c r="Q4523">
        <v>148.92000000000002</v>
      </c>
      <c r="R4523">
        <v>0</v>
      </c>
      <c r="S4523">
        <v>149.08000000000001</v>
      </c>
      <c r="T4523">
        <v>0</v>
      </c>
      <c r="U4523">
        <v>298</v>
      </c>
      <c r="V4523">
        <v>0</v>
      </c>
      <c r="W4523">
        <v>148.92000000000002</v>
      </c>
      <c r="X4523">
        <v>0</v>
      </c>
      <c r="Y4523">
        <v>149.08000000000001</v>
      </c>
      <c r="Z4523">
        <v>0</v>
      </c>
      <c r="AA4523">
        <v>298</v>
      </c>
    </row>
    <row r="4524" spans="1:27" ht="15" customHeight="1" x14ac:dyDescent="0.25">
      <c r="A4524" s="37" t="str">
        <f t="shared" si="210"/>
        <v>LETFSX6.1a</v>
      </c>
      <c r="B4524" s="37" t="str">
        <f>VLOOKUP(L4524,Mapping!D:F,3,0)</f>
        <v>6.1a</v>
      </c>
      <c r="C4524" s="37" t="str">
        <f>VLOOKUP(L4524,Mapping!D:G,4,0)</f>
        <v>Accrual</v>
      </c>
      <c r="D4524" s="38">
        <f t="shared" si="211"/>
        <v>1.4908000000000002E-5</v>
      </c>
      <c r="E4524" s="38">
        <f t="shared" si="212"/>
        <v>2.9799999999999999E-5</v>
      </c>
      <c r="F4524" s="37">
        <f>VLOOKUP(L4524,Mapping!D:H,5,0)</f>
        <v>0</v>
      </c>
      <c r="G4524" t="s">
        <v>562</v>
      </c>
      <c r="H4524" t="s">
        <v>433</v>
      </c>
      <c r="I4524" t="s">
        <v>2676</v>
      </c>
      <c r="J4524">
        <v>550000</v>
      </c>
      <c r="K4524" t="s">
        <v>666</v>
      </c>
      <c r="L4524">
        <v>555620</v>
      </c>
      <c r="M4524">
        <v>0</v>
      </c>
      <c r="N4524" t="s">
        <v>846</v>
      </c>
      <c r="O4524" t="s">
        <v>565</v>
      </c>
      <c r="P4524">
        <v>0</v>
      </c>
      <c r="Q4524">
        <v>148.92000000000002</v>
      </c>
      <c r="R4524">
        <v>0</v>
      </c>
      <c r="S4524">
        <v>149.08000000000001</v>
      </c>
      <c r="T4524">
        <v>0</v>
      </c>
      <c r="U4524">
        <v>298</v>
      </c>
      <c r="V4524">
        <v>0</v>
      </c>
      <c r="W4524">
        <v>148.92000000000002</v>
      </c>
      <c r="X4524">
        <v>0</v>
      </c>
      <c r="Y4524">
        <v>149.08000000000001</v>
      </c>
      <c r="Z4524">
        <v>0</v>
      </c>
      <c r="AA4524">
        <v>298</v>
      </c>
    </row>
    <row r="4525" spans="1:27" ht="15" customHeight="1" x14ac:dyDescent="0.25">
      <c r="A4525" s="37" t="str">
        <f t="shared" si="210"/>
        <v>LETFSXIgnore</v>
      </c>
      <c r="B4525" s="37" t="str">
        <f>VLOOKUP(L4525,Mapping!D:F,3,0)</f>
        <v>Ignore</v>
      </c>
      <c r="C4525" s="37" t="str">
        <f>VLOOKUP(L4525,Mapping!D:G,4,0)</f>
        <v>Mirror</v>
      </c>
      <c r="D4525" s="38">
        <f t="shared" si="211"/>
        <v>0</v>
      </c>
      <c r="E4525" s="38">
        <f t="shared" si="212"/>
        <v>-4.8960000000000002E-6</v>
      </c>
      <c r="F4525" s="37">
        <f>VLOOKUP(L4525,Mapping!D:H,5,0)</f>
        <v>0</v>
      </c>
      <c r="G4525" t="s">
        <v>562</v>
      </c>
      <c r="H4525" t="s">
        <v>433</v>
      </c>
      <c r="I4525" t="s">
        <v>2676</v>
      </c>
      <c r="J4525">
        <v>550000</v>
      </c>
      <c r="K4525" t="s">
        <v>666</v>
      </c>
      <c r="L4525">
        <v>556421</v>
      </c>
      <c r="M4525">
        <v>0</v>
      </c>
      <c r="N4525" t="s">
        <v>690</v>
      </c>
      <c r="O4525" t="s">
        <v>565</v>
      </c>
      <c r="P4525">
        <v>-48.96</v>
      </c>
      <c r="Q4525">
        <v>0</v>
      </c>
      <c r="R4525">
        <v>0</v>
      </c>
      <c r="S4525">
        <v>0</v>
      </c>
      <c r="T4525">
        <v>-48.96</v>
      </c>
      <c r="U4525">
        <v>0</v>
      </c>
      <c r="V4525">
        <v>-48.96</v>
      </c>
      <c r="W4525">
        <v>0</v>
      </c>
      <c r="X4525">
        <v>0</v>
      </c>
      <c r="Y4525">
        <v>0</v>
      </c>
      <c r="Z4525">
        <v>-48.96</v>
      </c>
      <c r="AA4525">
        <v>0</v>
      </c>
    </row>
    <row r="4526" spans="1:27" ht="15" customHeight="1" x14ac:dyDescent="0.25">
      <c r="A4526" s="37" t="str">
        <f t="shared" si="210"/>
        <v>LETFSX6.2</v>
      </c>
      <c r="B4526" s="37">
        <f>VLOOKUP(L4526,Mapping!D:F,3,0)</f>
        <v>6.2</v>
      </c>
      <c r="C4526" s="37" t="str">
        <f>VLOOKUP(L4526,Mapping!D:G,4,0)</f>
        <v>Accrual</v>
      </c>
      <c r="D4526" s="38">
        <f t="shared" si="211"/>
        <v>-8.0174023999999997E-2</v>
      </c>
      <c r="E4526" s="38">
        <f t="shared" si="212"/>
        <v>-0.16104501499999999</v>
      </c>
      <c r="F4526" s="37">
        <f>VLOOKUP(L4526,Mapping!D:H,5,0)</f>
        <v>0</v>
      </c>
      <c r="G4526" t="s">
        <v>562</v>
      </c>
      <c r="H4526" t="s">
        <v>433</v>
      </c>
      <c r="I4526" t="s">
        <v>2676</v>
      </c>
      <c r="J4526">
        <v>555100</v>
      </c>
      <c r="K4526" t="s">
        <v>691</v>
      </c>
      <c r="L4526">
        <v>555190</v>
      </c>
      <c r="M4526">
        <v>0</v>
      </c>
      <c r="N4526" t="s">
        <v>847</v>
      </c>
      <c r="O4526" t="s">
        <v>565</v>
      </c>
      <c r="P4526">
        <v>-808709.91</v>
      </c>
      <c r="Q4526">
        <v>0</v>
      </c>
      <c r="R4526">
        <v>-801740.24</v>
      </c>
      <c r="S4526">
        <v>0</v>
      </c>
      <c r="T4526">
        <v>-1610450.15</v>
      </c>
      <c r="U4526">
        <v>0</v>
      </c>
      <c r="V4526">
        <v>-808709.91</v>
      </c>
      <c r="W4526">
        <v>0</v>
      </c>
      <c r="X4526">
        <v>-801740.24</v>
      </c>
      <c r="Y4526">
        <v>0</v>
      </c>
      <c r="Z4526">
        <v>-1610450.15</v>
      </c>
      <c r="AA4526">
        <v>0</v>
      </c>
    </row>
    <row r="4527" spans="1:27" ht="15" customHeight="1" x14ac:dyDescent="0.25">
      <c r="A4527" s="37" t="str">
        <f t="shared" si="210"/>
        <v>LEULISIgnore</v>
      </c>
      <c r="B4527" s="37" t="str">
        <f>VLOOKUP(L4527,Mapping!D:F,3,0)</f>
        <v>Ignore</v>
      </c>
      <c r="C4527" s="37" t="str">
        <f>VLOOKUP(L4527,Mapping!D:G,4,0)</f>
        <v>Ignore</v>
      </c>
      <c r="D4527" s="38">
        <f t="shared" si="211"/>
        <v>-8.9922840229999998</v>
      </c>
      <c r="E4527" s="38">
        <f t="shared" si="212"/>
        <v>-175.642256933</v>
      </c>
      <c r="F4527" s="37" t="str">
        <f>VLOOKUP(L4527,Mapping!D:H,5,0)</f>
        <v>AUM</v>
      </c>
      <c r="G4527" t="s">
        <v>562</v>
      </c>
      <c r="H4527" t="s">
        <v>440</v>
      </c>
      <c r="I4527" t="s">
        <v>443</v>
      </c>
      <c r="J4527">
        <v>101000</v>
      </c>
      <c r="K4527" t="s">
        <v>720</v>
      </c>
      <c r="L4527">
        <v>101100</v>
      </c>
      <c r="M4527">
        <v>0</v>
      </c>
      <c r="N4527" t="s">
        <v>721</v>
      </c>
      <c r="O4527" t="s">
        <v>565</v>
      </c>
      <c r="P4527">
        <v>-1666499729.0999999</v>
      </c>
      <c r="Q4527">
        <v>0</v>
      </c>
      <c r="R4527">
        <v>-89922840.230000004</v>
      </c>
      <c r="S4527">
        <v>0</v>
      </c>
      <c r="T4527">
        <v>-1756422569.3299999</v>
      </c>
      <c r="U4527">
        <v>0</v>
      </c>
      <c r="V4527">
        <v>-1666499729.0999999</v>
      </c>
      <c r="W4527">
        <v>0</v>
      </c>
      <c r="X4527">
        <v>-89922840.230000004</v>
      </c>
      <c r="Y4527">
        <v>0</v>
      </c>
      <c r="Z4527">
        <v>-1756422569.3299999</v>
      </c>
      <c r="AA4527">
        <v>0</v>
      </c>
    </row>
    <row r="4528" spans="1:27" ht="15" customHeight="1" x14ac:dyDescent="0.25">
      <c r="A4528" s="37" t="str">
        <f t="shared" si="210"/>
        <v>LEULISIgnore</v>
      </c>
      <c r="B4528" s="37" t="str">
        <f>VLOOKUP(L4528,Mapping!D:F,3,0)</f>
        <v>Ignore</v>
      </c>
      <c r="C4528" s="37" t="str">
        <f>VLOOKUP(L4528,Mapping!D:G,4,0)</f>
        <v>Ignore</v>
      </c>
      <c r="D4528" s="38">
        <f t="shared" si="211"/>
        <v>-36.315175000000004</v>
      </c>
      <c r="E4528" s="38">
        <f t="shared" si="212"/>
        <v>-41.315175000000004</v>
      </c>
      <c r="F4528" s="37" t="str">
        <f>VLOOKUP(L4528,Mapping!D:H,5,0)</f>
        <v>AUM</v>
      </c>
      <c r="G4528" t="s">
        <v>562</v>
      </c>
      <c r="H4528" t="s">
        <v>440</v>
      </c>
      <c r="I4528" t="s">
        <v>443</v>
      </c>
      <c r="J4528">
        <v>102000</v>
      </c>
      <c r="K4528" t="s">
        <v>563</v>
      </c>
      <c r="L4528">
        <v>102120</v>
      </c>
      <c r="M4528">
        <v>0</v>
      </c>
      <c r="N4528" t="s">
        <v>564</v>
      </c>
      <c r="O4528" t="s">
        <v>565</v>
      </c>
      <c r="P4528">
        <v>-50000000</v>
      </c>
      <c r="Q4528">
        <v>0</v>
      </c>
      <c r="R4528">
        <v>-363151750</v>
      </c>
      <c r="S4528">
        <v>0</v>
      </c>
      <c r="T4528">
        <v>-413151750</v>
      </c>
      <c r="U4528">
        <v>0</v>
      </c>
      <c r="V4528">
        <v>-50000000</v>
      </c>
      <c r="W4528">
        <v>0</v>
      </c>
      <c r="X4528">
        <v>-363151750</v>
      </c>
      <c r="Y4528">
        <v>0</v>
      </c>
      <c r="Z4528">
        <v>-413151750</v>
      </c>
      <c r="AA4528">
        <v>0</v>
      </c>
    </row>
    <row r="4529" spans="1:27" ht="15" customHeight="1" x14ac:dyDescent="0.25">
      <c r="A4529" s="37" t="str">
        <f t="shared" si="210"/>
        <v>LEULISIgnore</v>
      </c>
      <c r="B4529" s="37" t="str">
        <f>VLOOKUP(L4529,Mapping!D:F,3,0)</f>
        <v>Ignore</v>
      </c>
      <c r="C4529" s="37" t="str">
        <f>VLOOKUP(L4529,Mapping!D:G,4,0)</f>
        <v>Ignore</v>
      </c>
      <c r="D4529" s="38">
        <f t="shared" si="211"/>
        <v>20.3251375</v>
      </c>
      <c r="E4529" s="38">
        <f t="shared" si="212"/>
        <v>-35.737499999999997</v>
      </c>
      <c r="F4529" s="37" t="str">
        <f>VLOOKUP(L4529,Mapping!D:H,5,0)</f>
        <v>AUM</v>
      </c>
      <c r="G4529" t="s">
        <v>562</v>
      </c>
      <c r="H4529" t="s">
        <v>440</v>
      </c>
      <c r="I4529" t="s">
        <v>443</v>
      </c>
      <c r="J4529">
        <v>102000</v>
      </c>
      <c r="K4529" t="s">
        <v>563</v>
      </c>
      <c r="L4529">
        <v>102130</v>
      </c>
      <c r="M4529">
        <v>0</v>
      </c>
      <c r="N4529" t="s">
        <v>566</v>
      </c>
      <c r="O4529" t="s">
        <v>565</v>
      </c>
      <c r="P4529">
        <v>-560626375</v>
      </c>
      <c r="Q4529">
        <v>0</v>
      </c>
      <c r="R4529">
        <v>0</v>
      </c>
      <c r="S4529">
        <v>203251375</v>
      </c>
      <c r="T4529">
        <v>-357375000</v>
      </c>
      <c r="U4529">
        <v>0</v>
      </c>
      <c r="V4529">
        <v>-560626375</v>
      </c>
      <c r="W4529">
        <v>0</v>
      </c>
      <c r="X4529">
        <v>0</v>
      </c>
      <c r="Y4529">
        <v>203251375</v>
      </c>
      <c r="Z4529">
        <v>-357375000</v>
      </c>
      <c r="AA4529">
        <v>0</v>
      </c>
    </row>
    <row r="4530" spans="1:27" ht="15" customHeight="1" x14ac:dyDescent="0.25">
      <c r="A4530" s="37" t="str">
        <f t="shared" si="210"/>
        <v>LEULISIgnore</v>
      </c>
      <c r="B4530" s="37" t="str">
        <f>VLOOKUP(L4530,Mapping!D:F,3,0)</f>
        <v>Ignore</v>
      </c>
      <c r="C4530" s="37" t="str">
        <f>VLOOKUP(L4530,Mapping!D:G,4,0)</f>
        <v>Ignore</v>
      </c>
      <c r="D4530" s="38">
        <f t="shared" si="211"/>
        <v>32.864690000000003</v>
      </c>
      <c r="E4530" s="38">
        <f t="shared" si="212"/>
        <v>-23.754079000000001</v>
      </c>
      <c r="F4530" s="37" t="str">
        <f>VLOOKUP(L4530,Mapping!D:H,5,0)</f>
        <v>AUM</v>
      </c>
      <c r="G4530" t="s">
        <v>562</v>
      </c>
      <c r="H4530" t="s">
        <v>440</v>
      </c>
      <c r="I4530" t="s">
        <v>443</v>
      </c>
      <c r="J4530">
        <v>102000</v>
      </c>
      <c r="K4530" t="s">
        <v>563</v>
      </c>
      <c r="L4530">
        <v>102135</v>
      </c>
      <c r="M4530">
        <v>0</v>
      </c>
      <c r="N4530" t="s">
        <v>567</v>
      </c>
      <c r="O4530" t="s">
        <v>565</v>
      </c>
      <c r="P4530">
        <v>-566187690</v>
      </c>
      <c r="Q4530">
        <v>0</v>
      </c>
      <c r="R4530">
        <v>0</v>
      </c>
      <c r="S4530">
        <v>328646900</v>
      </c>
      <c r="T4530">
        <v>-237540790</v>
      </c>
      <c r="U4530">
        <v>0</v>
      </c>
      <c r="V4530">
        <v>-566187690</v>
      </c>
      <c r="W4530">
        <v>0</v>
      </c>
      <c r="X4530">
        <v>0</v>
      </c>
      <c r="Y4530">
        <v>328646900</v>
      </c>
      <c r="Z4530">
        <v>-237540790</v>
      </c>
      <c r="AA4530">
        <v>0</v>
      </c>
    </row>
    <row r="4531" spans="1:27" ht="15" customHeight="1" x14ac:dyDescent="0.25">
      <c r="A4531" s="37" t="str">
        <f t="shared" si="210"/>
        <v>LEULISIgnore</v>
      </c>
      <c r="B4531" s="37" t="str">
        <f>VLOOKUP(L4531,Mapping!D:F,3,0)</f>
        <v>Ignore</v>
      </c>
      <c r="C4531" s="37" t="str">
        <f>VLOOKUP(L4531,Mapping!D:G,4,0)</f>
        <v>Ignore</v>
      </c>
      <c r="D4531" s="38">
        <f t="shared" si="211"/>
        <v>0</v>
      </c>
      <c r="E4531" s="38">
        <f t="shared" si="212"/>
        <v>4.0000000000000002E-9</v>
      </c>
      <c r="F4531" s="37" t="str">
        <f>VLOOKUP(L4531,Mapping!D:H,5,0)</f>
        <v>AUM</v>
      </c>
      <c r="G4531" t="s">
        <v>562</v>
      </c>
      <c r="H4531" t="s">
        <v>440</v>
      </c>
      <c r="I4531" t="s">
        <v>443</v>
      </c>
      <c r="J4531">
        <v>105000</v>
      </c>
      <c r="K4531" t="s">
        <v>568</v>
      </c>
      <c r="L4531">
        <v>105100</v>
      </c>
      <c r="M4531">
        <v>0</v>
      </c>
      <c r="N4531" t="s">
        <v>569</v>
      </c>
      <c r="O4531" t="s">
        <v>565</v>
      </c>
      <c r="P4531">
        <v>0</v>
      </c>
      <c r="Q4531">
        <v>0.04</v>
      </c>
      <c r="R4531">
        <v>0</v>
      </c>
      <c r="S4531">
        <v>0</v>
      </c>
      <c r="T4531">
        <v>0</v>
      </c>
      <c r="U4531">
        <v>0.04</v>
      </c>
      <c r="V4531">
        <v>0</v>
      </c>
      <c r="W4531">
        <v>0.04</v>
      </c>
      <c r="X4531">
        <v>0</v>
      </c>
      <c r="Y4531">
        <v>0</v>
      </c>
      <c r="Z4531">
        <v>0</v>
      </c>
      <c r="AA4531">
        <v>0.04</v>
      </c>
    </row>
    <row r="4532" spans="1:27" ht="15" customHeight="1" x14ac:dyDescent="0.25">
      <c r="A4532" s="37" t="str">
        <f t="shared" si="210"/>
        <v>LEULISIgnore</v>
      </c>
      <c r="B4532" s="37" t="str">
        <f>VLOOKUP(L4532,Mapping!D:F,3,0)</f>
        <v>Ignore</v>
      </c>
      <c r="C4532" s="37" t="str">
        <f>VLOOKUP(L4532,Mapping!D:G,4,0)</f>
        <v>Ignore</v>
      </c>
      <c r="D4532" s="38">
        <f t="shared" si="211"/>
        <v>0</v>
      </c>
      <c r="E4532" s="38">
        <f t="shared" si="212"/>
        <v>-4.0259471999999998E-2</v>
      </c>
      <c r="F4532" s="37" t="str">
        <f>VLOOKUP(L4532,Mapping!D:H,5,0)</f>
        <v>AUM</v>
      </c>
      <c r="G4532" t="s">
        <v>562</v>
      </c>
      <c r="H4532" t="s">
        <v>440</v>
      </c>
      <c r="I4532" t="s">
        <v>443</v>
      </c>
      <c r="J4532">
        <v>110000</v>
      </c>
      <c r="K4532" t="s">
        <v>570</v>
      </c>
      <c r="L4532">
        <v>110116</v>
      </c>
      <c r="M4532">
        <v>0</v>
      </c>
      <c r="N4532" t="s">
        <v>573</v>
      </c>
      <c r="O4532" t="s">
        <v>565</v>
      </c>
      <c r="P4532">
        <v>-402594.72</v>
      </c>
      <c r="Q4532">
        <v>0</v>
      </c>
      <c r="R4532">
        <v>0</v>
      </c>
      <c r="S4532">
        <v>0</v>
      </c>
      <c r="T4532">
        <v>-402594.72</v>
      </c>
      <c r="U4532">
        <v>0</v>
      </c>
      <c r="V4532">
        <v>-402594.72</v>
      </c>
      <c r="W4532">
        <v>0</v>
      </c>
      <c r="X4532">
        <v>0</v>
      </c>
      <c r="Y4532">
        <v>0</v>
      </c>
      <c r="Z4532">
        <v>-402594.72</v>
      </c>
      <c r="AA4532">
        <v>0</v>
      </c>
    </row>
    <row r="4533" spans="1:27" ht="15" customHeight="1" x14ac:dyDescent="0.25">
      <c r="A4533" s="37" t="str">
        <f t="shared" si="210"/>
        <v>LEULISIgnore</v>
      </c>
      <c r="B4533" s="37" t="str">
        <f>VLOOKUP(L4533,Mapping!D:F,3,0)</f>
        <v>Ignore</v>
      </c>
      <c r="C4533" s="37" t="str">
        <f>VLOOKUP(L4533,Mapping!D:G,4,0)</f>
        <v>Ignore</v>
      </c>
      <c r="D4533" s="38">
        <f t="shared" si="211"/>
        <v>0</v>
      </c>
      <c r="E4533" s="38">
        <f t="shared" si="212"/>
        <v>-0.22145711099999998</v>
      </c>
      <c r="F4533" s="37" t="str">
        <f>VLOOKUP(L4533,Mapping!D:H,5,0)</f>
        <v>AUM</v>
      </c>
      <c r="G4533" t="s">
        <v>562</v>
      </c>
      <c r="H4533" t="s">
        <v>440</v>
      </c>
      <c r="I4533" t="s">
        <v>443</v>
      </c>
      <c r="J4533">
        <v>110000</v>
      </c>
      <c r="K4533" t="s">
        <v>570</v>
      </c>
      <c r="L4533">
        <v>110123</v>
      </c>
      <c r="M4533">
        <v>0</v>
      </c>
      <c r="N4533" t="s">
        <v>925</v>
      </c>
      <c r="O4533" t="s">
        <v>565</v>
      </c>
      <c r="P4533">
        <v>-2214571.11</v>
      </c>
      <c r="Q4533">
        <v>0</v>
      </c>
      <c r="R4533">
        <v>0</v>
      </c>
      <c r="S4533">
        <v>0</v>
      </c>
      <c r="T4533">
        <v>-2214571.11</v>
      </c>
      <c r="U4533">
        <v>0</v>
      </c>
      <c r="V4533">
        <v>-2214571.11</v>
      </c>
      <c r="W4533">
        <v>0</v>
      </c>
      <c r="X4533">
        <v>0</v>
      </c>
      <c r="Y4533">
        <v>0</v>
      </c>
      <c r="Z4533">
        <v>-2214571.11</v>
      </c>
      <c r="AA4533">
        <v>0</v>
      </c>
    </row>
    <row r="4534" spans="1:27" ht="15" customHeight="1" x14ac:dyDescent="0.25">
      <c r="A4534" s="37" t="str">
        <f t="shared" si="210"/>
        <v>LEULISIgnore</v>
      </c>
      <c r="B4534" s="37" t="str">
        <f>VLOOKUP(L4534,Mapping!D:F,3,0)</f>
        <v>Ignore</v>
      </c>
      <c r="C4534" s="37" t="str">
        <f>VLOOKUP(L4534,Mapping!D:G,4,0)</f>
        <v>Ignore</v>
      </c>
      <c r="D4534" s="38">
        <f t="shared" si="211"/>
        <v>0</v>
      </c>
      <c r="E4534" s="38">
        <f t="shared" si="212"/>
        <v>-8.5502879999999996E-3</v>
      </c>
      <c r="F4534" s="37" t="str">
        <f>VLOOKUP(L4534,Mapping!D:H,5,0)</f>
        <v>AUM</v>
      </c>
      <c r="G4534" t="s">
        <v>562</v>
      </c>
      <c r="H4534" t="s">
        <v>440</v>
      </c>
      <c r="I4534" t="s">
        <v>443</v>
      </c>
      <c r="J4534">
        <v>110000</v>
      </c>
      <c r="K4534" t="s">
        <v>570</v>
      </c>
      <c r="L4534">
        <v>110125</v>
      </c>
      <c r="M4534">
        <v>0</v>
      </c>
      <c r="N4534" t="s">
        <v>1315</v>
      </c>
      <c r="O4534" t="s">
        <v>565</v>
      </c>
      <c r="P4534">
        <v>-85502.88</v>
      </c>
      <c r="Q4534">
        <v>0</v>
      </c>
      <c r="R4534">
        <v>0</v>
      </c>
      <c r="S4534">
        <v>0</v>
      </c>
      <c r="T4534">
        <v>-85502.88</v>
      </c>
      <c r="U4534">
        <v>0</v>
      </c>
      <c r="V4534">
        <v>-85502.88</v>
      </c>
      <c r="W4534">
        <v>0</v>
      </c>
      <c r="X4534">
        <v>0</v>
      </c>
      <c r="Y4534">
        <v>0</v>
      </c>
      <c r="Z4534">
        <v>-85502.88</v>
      </c>
      <c r="AA4534">
        <v>0</v>
      </c>
    </row>
    <row r="4535" spans="1:27" ht="15" customHeight="1" x14ac:dyDescent="0.25">
      <c r="A4535" s="37" t="str">
        <f t="shared" si="210"/>
        <v>LEULISIgnore</v>
      </c>
      <c r="B4535" s="37" t="str">
        <f>VLOOKUP(L4535,Mapping!D:F,3,0)</f>
        <v>Ignore</v>
      </c>
      <c r="C4535" s="37" t="str">
        <f>VLOOKUP(L4535,Mapping!D:G,4,0)</f>
        <v>Ignore</v>
      </c>
      <c r="D4535" s="38">
        <f t="shared" si="211"/>
        <v>-24.837053530000002</v>
      </c>
      <c r="E4535" s="38">
        <f t="shared" si="212"/>
        <v>-35.66386249</v>
      </c>
      <c r="F4535" s="37" t="str">
        <f>VLOOKUP(L4535,Mapping!D:H,5,0)</f>
        <v>AUM</v>
      </c>
      <c r="G4535" t="s">
        <v>562</v>
      </c>
      <c r="H4535" t="s">
        <v>440</v>
      </c>
      <c r="I4535" t="s">
        <v>443</v>
      </c>
      <c r="J4535">
        <v>110000</v>
      </c>
      <c r="K4535" t="s">
        <v>570</v>
      </c>
      <c r="L4535">
        <v>110247</v>
      </c>
      <c r="M4535">
        <v>0</v>
      </c>
      <c r="N4535" t="s">
        <v>574</v>
      </c>
      <c r="O4535" t="s">
        <v>565</v>
      </c>
      <c r="P4535">
        <v>-108268089.59999999</v>
      </c>
      <c r="Q4535">
        <v>0</v>
      </c>
      <c r="R4535">
        <v>-248370535.30000001</v>
      </c>
      <c r="S4535">
        <v>0</v>
      </c>
      <c r="T4535">
        <v>-356638624.89999998</v>
      </c>
      <c r="U4535">
        <v>0</v>
      </c>
      <c r="V4535">
        <v>-108268089.59999999</v>
      </c>
      <c r="W4535">
        <v>0</v>
      </c>
      <c r="X4535">
        <v>-248370535.30000001</v>
      </c>
      <c r="Y4535">
        <v>0</v>
      </c>
      <c r="Z4535">
        <v>-356638624.89999998</v>
      </c>
      <c r="AA4535">
        <v>0</v>
      </c>
    </row>
    <row r="4536" spans="1:27" ht="15" customHeight="1" x14ac:dyDescent="0.25">
      <c r="A4536" s="37" t="str">
        <f t="shared" si="210"/>
        <v>LEULISIgnore</v>
      </c>
      <c r="B4536" s="37" t="str">
        <f>VLOOKUP(L4536,Mapping!D:F,3,0)</f>
        <v>Ignore</v>
      </c>
      <c r="C4536" s="37" t="str">
        <f>VLOOKUP(L4536,Mapping!D:G,4,0)</f>
        <v>Ignore</v>
      </c>
      <c r="D4536" s="38">
        <f t="shared" si="211"/>
        <v>1.189204E-2</v>
      </c>
      <c r="E4536" s="38">
        <f t="shared" si="212"/>
        <v>0</v>
      </c>
      <c r="F4536" s="37" t="str">
        <f>VLOOKUP(L4536,Mapping!D:H,5,0)</f>
        <v>AUM</v>
      </c>
      <c r="G4536" t="s">
        <v>562</v>
      </c>
      <c r="H4536" t="s">
        <v>440</v>
      </c>
      <c r="I4536" t="s">
        <v>443</v>
      </c>
      <c r="J4536">
        <v>132000</v>
      </c>
      <c r="K4536" t="s">
        <v>575</v>
      </c>
      <c r="L4536">
        <v>132100</v>
      </c>
      <c r="M4536">
        <v>0</v>
      </c>
      <c r="N4536" t="s">
        <v>723</v>
      </c>
      <c r="O4536" t="s">
        <v>565</v>
      </c>
      <c r="P4536">
        <v>-118920.4</v>
      </c>
      <c r="Q4536">
        <v>0</v>
      </c>
      <c r="R4536">
        <v>0</v>
      </c>
      <c r="S4536">
        <v>118920.4</v>
      </c>
      <c r="T4536">
        <v>0</v>
      </c>
      <c r="U4536">
        <v>0</v>
      </c>
      <c r="V4536">
        <v>-118920.4</v>
      </c>
      <c r="W4536">
        <v>0</v>
      </c>
      <c r="X4536">
        <v>0</v>
      </c>
      <c r="Y4536">
        <v>118920.4</v>
      </c>
      <c r="Z4536">
        <v>0</v>
      </c>
      <c r="AA4536">
        <v>0</v>
      </c>
    </row>
    <row r="4537" spans="1:27" ht="15" customHeight="1" x14ac:dyDescent="0.25">
      <c r="A4537" s="37" t="str">
        <f t="shared" si="210"/>
        <v>LEULISIgnore</v>
      </c>
      <c r="B4537" s="37" t="str">
        <f>VLOOKUP(L4537,Mapping!D:F,3,0)</f>
        <v>Ignore</v>
      </c>
      <c r="C4537" s="37" t="str">
        <f>VLOOKUP(L4537,Mapping!D:G,4,0)</f>
        <v>Ignore</v>
      </c>
      <c r="D4537" s="38">
        <f t="shared" si="211"/>
        <v>4.2873089000000003E-2</v>
      </c>
      <c r="E4537" s="38">
        <f t="shared" si="212"/>
        <v>0.18383070900000001</v>
      </c>
      <c r="F4537" s="37" t="str">
        <f>VLOOKUP(L4537,Mapping!D:H,5,0)</f>
        <v>AUM</v>
      </c>
      <c r="G4537" t="s">
        <v>562</v>
      </c>
      <c r="H4537" t="s">
        <v>440</v>
      </c>
      <c r="I4537" t="s">
        <v>443</v>
      </c>
      <c r="J4537">
        <v>132000</v>
      </c>
      <c r="K4537" t="s">
        <v>575</v>
      </c>
      <c r="L4537">
        <v>132121</v>
      </c>
      <c r="M4537">
        <v>0</v>
      </c>
      <c r="N4537" t="s">
        <v>576</v>
      </c>
      <c r="O4537" t="s">
        <v>565</v>
      </c>
      <c r="P4537">
        <v>0</v>
      </c>
      <c r="Q4537">
        <v>1409576.2</v>
      </c>
      <c r="R4537">
        <v>0</v>
      </c>
      <c r="S4537">
        <v>428730.89</v>
      </c>
      <c r="T4537">
        <v>0</v>
      </c>
      <c r="U4537">
        <v>1838307.09</v>
      </c>
      <c r="V4537">
        <v>0</v>
      </c>
      <c r="W4537">
        <v>1409576.2</v>
      </c>
      <c r="X4537">
        <v>0</v>
      </c>
      <c r="Y4537">
        <v>428730.89</v>
      </c>
      <c r="Z4537">
        <v>0</v>
      </c>
      <c r="AA4537">
        <v>1838307.09</v>
      </c>
    </row>
    <row r="4538" spans="1:27" ht="15" customHeight="1" x14ac:dyDescent="0.25">
      <c r="A4538" s="37" t="str">
        <f t="shared" si="210"/>
        <v>LEULISIgnore</v>
      </c>
      <c r="B4538" s="37" t="str">
        <f>VLOOKUP(L4538,Mapping!D:F,3,0)</f>
        <v>Ignore</v>
      </c>
      <c r="C4538" s="37" t="str">
        <f>VLOOKUP(L4538,Mapping!D:G,4,0)</f>
        <v>Ignore</v>
      </c>
      <c r="D4538" s="38">
        <f t="shared" si="211"/>
        <v>-5.8466850470000002</v>
      </c>
      <c r="E4538" s="38">
        <f t="shared" si="212"/>
        <v>-5.8466850470000002</v>
      </c>
      <c r="F4538" s="37" t="str">
        <f>VLOOKUP(L4538,Mapping!D:H,5,0)</f>
        <v>AUM</v>
      </c>
      <c r="G4538" t="s">
        <v>562</v>
      </c>
      <c r="H4538" t="s">
        <v>440</v>
      </c>
      <c r="I4538" t="s">
        <v>443</v>
      </c>
      <c r="J4538">
        <v>132000</v>
      </c>
      <c r="K4538" t="s">
        <v>575</v>
      </c>
      <c r="L4538">
        <v>132150</v>
      </c>
      <c r="M4538">
        <v>0</v>
      </c>
      <c r="N4538" t="s">
        <v>789</v>
      </c>
      <c r="O4538" t="s">
        <v>565</v>
      </c>
      <c r="P4538">
        <v>0</v>
      </c>
      <c r="Q4538">
        <v>0</v>
      </c>
      <c r="R4538">
        <v>-58466850.469999999</v>
      </c>
      <c r="S4538">
        <v>0</v>
      </c>
      <c r="T4538">
        <v>-58466850.469999999</v>
      </c>
      <c r="U4538">
        <v>0</v>
      </c>
      <c r="V4538">
        <v>0</v>
      </c>
      <c r="W4538">
        <v>0</v>
      </c>
      <c r="X4538">
        <v>-58466850.469999999</v>
      </c>
      <c r="Y4538">
        <v>0</v>
      </c>
      <c r="Z4538">
        <v>-58466850.469999999</v>
      </c>
      <c r="AA4538">
        <v>0</v>
      </c>
    </row>
    <row r="4539" spans="1:27" ht="15" customHeight="1" x14ac:dyDescent="0.25">
      <c r="A4539" s="37" t="str">
        <f t="shared" si="210"/>
        <v>LEULISIgnore</v>
      </c>
      <c r="B4539" s="37" t="str">
        <f>VLOOKUP(L4539,Mapping!D:F,3,0)</f>
        <v>Ignore</v>
      </c>
      <c r="C4539" s="37" t="str">
        <f>VLOOKUP(L4539,Mapping!D:G,4,0)</f>
        <v>Ignore</v>
      </c>
      <c r="D4539" s="38">
        <f t="shared" si="211"/>
        <v>0</v>
      </c>
      <c r="E4539" s="38">
        <f t="shared" si="212"/>
        <v>-5.8999999999999998E-5</v>
      </c>
      <c r="F4539" s="37" t="str">
        <f>VLOOKUP(L4539,Mapping!D:H,5,0)</f>
        <v>AUM</v>
      </c>
      <c r="G4539" t="s">
        <v>562</v>
      </c>
      <c r="H4539" t="s">
        <v>440</v>
      </c>
      <c r="I4539" t="s">
        <v>443</v>
      </c>
      <c r="J4539">
        <v>132000</v>
      </c>
      <c r="K4539" t="s">
        <v>575</v>
      </c>
      <c r="L4539">
        <v>132220</v>
      </c>
      <c r="M4539">
        <v>0</v>
      </c>
      <c r="N4539" t="s">
        <v>860</v>
      </c>
      <c r="O4539" t="s">
        <v>565</v>
      </c>
      <c r="P4539">
        <v>-590</v>
      </c>
      <c r="Q4539">
        <v>0</v>
      </c>
      <c r="R4539">
        <v>0</v>
      </c>
      <c r="S4539">
        <v>0</v>
      </c>
      <c r="T4539">
        <v>-590</v>
      </c>
      <c r="U4539">
        <v>0</v>
      </c>
      <c r="V4539">
        <v>-590</v>
      </c>
      <c r="W4539">
        <v>0</v>
      </c>
      <c r="X4539">
        <v>0</v>
      </c>
      <c r="Y4539">
        <v>0</v>
      </c>
      <c r="Z4539">
        <v>-590</v>
      </c>
      <c r="AA4539">
        <v>0</v>
      </c>
    </row>
    <row r="4540" spans="1:27" ht="15" customHeight="1" x14ac:dyDescent="0.25">
      <c r="A4540" s="37" t="str">
        <f t="shared" si="210"/>
        <v>LEULISIgnore</v>
      </c>
      <c r="B4540" s="37" t="str">
        <f>VLOOKUP(L4540,Mapping!D:F,3,0)</f>
        <v>Ignore</v>
      </c>
      <c r="C4540" s="37" t="str">
        <f>VLOOKUP(L4540,Mapping!D:G,4,0)</f>
        <v>Ignore</v>
      </c>
      <c r="D4540" s="38">
        <f t="shared" si="211"/>
        <v>0</v>
      </c>
      <c r="E4540" s="38">
        <f t="shared" si="212"/>
        <v>-1E-3</v>
      </c>
      <c r="F4540" s="37" t="str">
        <f>VLOOKUP(L4540,Mapping!D:H,5,0)</f>
        <v>AUM</v>
      </c>
      <c r="G4540" t="s">
        <v>562</v>
      </c>
      <c r="H4540" t="s">
        <v>440</v>
      </c>
      <c r="I4540" t="s">
        <v>443</v>
      </c>
      <c r="J4540">
        <v>140000</v>
      </c>
      <c r="K4540" t="s">
        <v>579</v>
      </c>
      <c r="L4540">
        <v>140101</v>
      </c>
      <c r="M4540">
        <v>0</v>
      </c>
      <c r="N4540" t="s">
        <v>1209</v>
      </c>
      <c r="O4540" t="s">
        <v>565</v>
      </c>
      <c r="P4540">
        <v>-10000</v>
      </c>
      <c r="Q4540">
        <v>0</v>
      </c>
      <c r="R4540">
        <v>0</v>
      </c>
      <c r="S4540">
        <v>0</v>
      </c>
      <c r="T4540">
        <v>-10000</v>
      </c>
      <c r="U4540">
        <v>0</v>
      </c>
      <c r="V4540">
        <v>-10000</v>
      </c>
      <c r="W4540">
        <v>0</v>
      </c>
      <c r="X4540">
        <v>0</v>
      </c>
      <c r="Y4540">
        <v>0</v>
      </c>
      <c r="Z4540">
        <v>-10000</v>
      </c>
      <c r="AA4540">
        <v>0</v>
      </c>
    </row>
    <row r="4541" spans="1:27" ht="15" customHeight="1" x14ac:dyDescent="0.25">
      <c r="A4541" s="37" t="str">
        <f t="shared" si="210"/>
        <v>LEULISIgnore</v>
      </c>
      <c r="B4541" s="37" t="str">
        <f>VLOOKUP(L4541,Mapping!D:F,3,0)</f>
        <v>Ignore</v>
      </c>
      <c r="C4541" s="37" t="str">
        <f>VLOOKUP(L4541,Mapping!D:G,4,0)</f>
        <v>Ignore</v>
      </c>
      <c r="D4541" s="38">
        <f t="shared" si="211"/>
        <v>0</v>
      </c>
      <c r="E4541" s="38">
        <f t="shared" si="212"/>
        <v>-5.0000000000000001E-4</v>
      </c>
      <c r="F4541" s="37" t="str">
        <f>VLOOKUP(L4541,Mapping!D:H,5,0)</f>
        <v>AUM</v>
      </c>
      <c r="G4541" t="s">
        <v>562</v>
      </c>
      <c r="H4541" t="s">
        <v>440</v>
      </c>
      <c r="I4541" t="s">
        <v>443</v>
      </c>
      <c r="J4541">
        <v>140000</v>
      </c>
      <c r="K4541" t="s">
        <v>579</v>
      </c>
      <c r="L4541">
        <v>140311</v>
      </c>
      <c r="M4541">
        <v>0</v>
      </c>
      <c r="N4541" t="s">
        <v>1201</v>
      </c>
      <c r="O4541" t="s">
        <v>565</v>
      </c>
      <c r="P4541">
        <v>-5000</v>
      </c>
      <c r="Q4541">
        <v>0</v>
      </c>
      <c r="R4541">
        <v>0</v>
      </c>
      <c r="S4541">
        <v>0</v>
      </c>
      <c r="T4541">
        <v>-5000</v>
      </c>
      <c r="U4541">
        <v>0</v>
      </c>
      <c r="V4541">
        <v>-5000</v>
      </c>
      <c r="W4541">
        <v>0</v>
      </c>
      <c r="X4541">
        <v>0</v>
      </c>
      <c r="Y4541">
        <v>0</v>
      </c>
      <c r="Z4541">
        <v>-5000</v>
      </c>
      <c r="AA4541">
        <v>0</v>
      </c>
    </row>
    <row r="4542" spans="1:27" ht="15" customHeight="1" x14ac:dyDescent="0.25">
      <c r="A4542" s="37" t="str">
        <f t="shared" si="210"/>
        <v>LEULISIgnore</v>
      </c>
      <c r="B4542" s="37" t="str">
        <f>VLOOKUP(L4542,Mapping!D:F,3,0)</f>
        <v>Ignore</v>
      </c>
      <c r="C4542" s="37" t="str">
        <f>VLOOKUP(L4542,Mapping!D:G,4,0)</f>
        <v>Ignore</v>
      </c>
      <c r="D4542" s="38">
        <f t="shared" si="211"/>
        <v>7.9842070000000001E-3</v>
      </c>
      <c r="E4542" s="38">
        <f t="shared" si="212"/>
        <v>-5.2940614000000004E-2</v>
      </c>
      <c r="F4542" s="37" t="str">
        <f>VLOOKUP(L4542,Mapping!D:H,5,0)</f>
        <v>AUM</v>
      </c>
      <c r="G4542" t="s">
        <v>562</v>
      </c>
      <c r="H4542" t="s">
        <v>440</v>
      </c>
      <c r="I4542" t="s">
        <v>443</v>
      </c>
      <c r="J4542">
        <v>140000</v>
      </c>
      <c r="K4542" t="s">
        <v>579</v>
      </c>
      <c r="L4542">
        <v>140500</v>
      </c>
      <c r="M4542">
        <v>0</v>
      </c>
      <c r="N4542" t="s">
        <v>584</v>
      </c>
      <c r="O4542" t="s">
        <v>565</v>
      </c>
      <c r="P4542">
        <v>-609248.21</v>
      </c>
      <c r="Q4542">
        <v>0</v>
      </c>
      <c r="R4542">
        <v>0</v>
      </c>
      <c r="S4542">
        <v>79842.070000000007</v>
      </c>
      <c r="T4542">
        <v>-529406.14</v>
      </c>
      <c r="U4542">
        <v>0</v>
      </c>
      <c r="V4542">
        <v>-609248.21</v>
      </c>
      <c r="W4542">
        <v>0</v>
      </c>
      <c r="X4542">
        <v>0</v>
      </c>
      <c r="Y4542">
        <v>79842.070000000007</v>
      </c>
      <c r="Z4542">
        <v>-529406.14</v>
      </c>
      <c r="AA4542">
        <v>0</v>
      </c>
    </row>
    <row r="4543" spans="1:27" ht="15" customHeight="1" x14ac:dyDescent="0.25">
      <c r="A4543" s="37" t="str">
        <f t="shared" si="210"/>
        <v>LEULISIgnore</v>
      </c>
      <c r="B4543" s="37" t="str">
        <f>VLOOKUP(L4543,Mapping!D:F,3,0)</f>
        <v>Ignore</v>
      </c>
      <c r="C4543" s="37" t="str">
        <f>VLOOKUP(L4543,Mapping!D:G,4,0)</f>
        <v>Ignore</v>
      </c>
      <c r="D4543" s="38">
        <f t="shared" si="211"/>
        <v>-1.2350092E-2</v>
      </c>
      <c r="E4543" s="38">
        <f t="shared" si="212"/>
        <v>-0.13087932399999999</v>
      </c>
      <c r="F4543" s="37" t="str">
        <f>VLOOKUP(L4543,Mapping!D:H,5,0)</f>
        <v>AUM</v>
      </c>
      <c r="G4543" t="s">
        <v>562</v>
      </c>
      <c r="H4543" t="s">
        <v>440</v>
      </c>
      <c r="I4543" t="s">
        <v>443</v>
      </c>
      <c r="J4543">
        <v>140000</v>
      </c>
      <c r="K4543" t="s">
        <v>579</v>
      </c>
      <c r="L4543">
        <v>140551</v>
      </c>
      <c r="M4543">
        <v>0</v>
      </c>
      <c r="N4543" t="s">
        <v>926</v>
      </c>
      <c r="O4543" t="s">
        <v>565</v>
      </c>
      <c r="P4543">
        <v>-1185292.32</v>
      </c>
      <c r="Q4543">
        <v>0</v>
      </c>
      <c r="R4543">
        <v>-123500.92</v>
      </c>
      <c r="S4543">
        <v>0</v>
      </c>
      <c r="T4543">
        <v>-1308793.24</v>
      </c>
      <c r="U4543">
        <v>0</v>
      </c>
      <c r="V4543">
        <v>-1185292.32</v>
      </c>
      <c r="W4543">
        <v>0</v>
      </c>
      <c r="X4543">
        <v>-123500.92</v>
      </c>
      <c r="Y4543">
        <v>0</v>
      </c>
      <c r="Z4543">
        <v>-1308793.24</v>
      </c>
      <c r="AA4543">
        <v>0</v>
      </c>
    </row>
    <row r="4544" spans="1:27" ht="15" customHeight="1" x14ac:dyDescent="0.25">
      <c r="A4544" s="37" t="str">
        <f t="shared" si="210"/>
        <v>LEULISIgnore</v>
      </c>
      <c r="B4544" s="37" t="str">
        <f>VLOOKUP(L4544,Mapping!D:F,3,0)</f>
        <v>Ignore</v>
      </c>
      <c r="C4544" s="37" t="str">
        <f>VLOOKUP(L4544,Mapping!D:G,4,0)</f>
        <v>Ignore</v>
      </c>
      <c r="D4544" s="38">
        <f t="shared" si="211"/>
        <v>-1.7133402739999999</v>
      </c>
      <c r="E4544" s="38">
        <f t="shared" si="212"/>
        <v>-1.7468821920000002</v>
      </c>
      <c r="F4544" s="37" t="str">
        <f>VLOOKUP(L4544,Mapping!D:H,5,0)</f>
        <v>AUM</v>
      </c>
      <c r="G4544" t="s">
        <v>562</v>
      </c>
      <c r="H4544" t="s">
        <v>440</v>
      </c>
      <c r="I4544" t="s">
        <v>443</v>
      </c>
      <c r="J4544">
        <v>152000</v>
      </c>
      <c r="K4544" t="s">
        <v>585</v>
      </c>
      <c r="L4544">
        <v>152120</v>
      </c>
      <c r="M4544">
        <v>0</v>
      </c>
      <c r="N4544" t="s">
        <v>586</v>
      </c>
      <c r="O4544" t="s">
        <v>565</v>
      </c>
      <c r="P4544">
        <v>-335419.18</v>
      </c>
      <c r="Q4544">
        <v>0</v>
      </c>
      <c r="R4544">
        <v>-17133402.739999998</v>
      </c>
      <c r="S4544">
        <v>0</v>
      </c>
      <c r="T4544">
        <v>-17468821.920000002</v>
      </c>
      <c r="U4544">
        <v>0</v>
      </c>
      <c r="V4544">
        <v>-335419.18</v>
      </c>
      <c r="W4544">
        <v>0</v>
      </c>
      <c r="X4544">
        <v>-17133402.739999998</v>
      </c>
      <c r="Y4544">
        <v>0</v>
      </c>
      <c r="Z4544">
        <v>-17468821.920000002</v>
      </c>
      <c r="AA4544">
        <v>0</v>
      </c>
    </row>
    <row r="4545" spans="1:27" ht="15" customHeight="1" x14ac:dyDescent="0.25">
      <c r="A4545" s="37" t="str">
        <f t="shared" si="210"/>
        <v>LEULISIgnore</v>
      </c>
      <c r="B4545" s="37" t="str">
        <f>VLOOKUP(L4545,Mapping!D:F,3,0)</f>
        <v>Ignore</v>
      </c>
      <c r="C4545" s="37" t="str">
        <f>VLOOKUP(L4545,Mapping!D:G,4,0)</f>
        <v>Ignore</v>
      </c>
      <c r="D4545" s="38">
        <f t="shared" si="211"/>
        <v>0.72768194400000008</v>
      </c>
      <c r="E4545" s="38">
        <f t="shared" si="212"/>
        <v>-0.54401944400000002</v>
      </c>
      <c r="F4545" s="37" t="str">
        <f>VLOOKUP(L4545,Mapping!D:H,5,0)</f>
        <v>AUM</v>
      </c>
      <c r="G4545" t="s">
        <v>562</v>
      </c>
      <c r="H4545" t="s">
        <v>440</v>
      </c>
      <c r="I4545" t="s">
        <v>443</v>
      </c>
      <c r="J4545">
        <v>152000</v>
      </c>
      <c r="K4545" t="s">
        <v>585</v>
      </c>
      <c r="L4545">
        <v>152130</v>
      </c>
      <c r="M4545">
        <v>0</v>
      </c>
      <c r="N4545" t="s">
        <v>587</v>
      </c>
      <c r="O4545" t="s">
        <v>565</v>
      </c>
      <c r="P4545">
        <v>-12717013.880000001</v>
      </c>
      <c r="Q4545">
        <v>0</v>
      </c>
      <c r="R4545">
        <v>0</v>
      </c>
      <c r="S4545">
        <v>7276819.4400000004</v>
      </c>
      <c r="T4545">
        <v>-5440194.4400000004</v>
      </c>
      <c r="U4545">
        <v>0</v>
      </c>
      <c r="V4545">
        <v>-12717013.880000001</v>
      </c>
      <c r="W4545">
        <v>0</v>
      </c>
      <c r="X4545">
        <v>0</v>
      </c>
      <c r="Y4545">
        <v>7276819.4400000004</v>
      </c>
      <c r="Z4545">
        <v>-5440194.4400000004</v>
      </c>
      <c r="AA4545">
        <v>0</v>
      </c>
    </row>
    <row r="4546" spans="1:27" ht="15" customHeight="1" x14ac:dyDescent="0.25">
      <c r="A4546" s="37" t="str">
        <f t="shared" si="210"/>
        <v>LEULISIgnore</v>
      </c>
      <c r="B4546" s="37" t="str">
        <f>VLOOKUP(L4546,Mapping!D:F,3,0)</f>
        <v>Ignore</v>
      </c>
      <c r="C4546" s="37" t="str">
        <f>VLOOKUP(L4546,Mapping!D:G,4,0)</f>
        <v>Ignore</v>
      </c>
      <c r="D4546" s="38">
        <f t="shared" si="211"/>
        <v>0.796303647</v>
      </c>
      <c r="E4546" s="38">
        <f t="shared" si="212"/>
        <v>-0.38257527799999996</v>
      </c>
      <c r="F4546" s="37" t="str">
        <f>VLOOKUP(L4546,Mapping!D:H,5,0)</f>
        <v>AUM</v>
      </c>
      <c r="G4546" t="s">
        <v>562</v>
      </c>
      <c r="H4546" t="s">
        <v>440</v>
      </c>
      <c r="I4546" t="s">
        <v>443</v>
      </c>
      <c r="J4546">
        <v>152000</v>
      </c>
      <c r="K4546" t="s">
        <v>585</v>
      </c>
      <c r="L4546">
        <v>152135</v>
      </c>
      <c r="M4546">
        <v>0</v>
      </c>
      <c r="N4546" t="s">
        <v>588</v>
      </c>
      <c r="O4546" t="s">
        <v>565</v>
      </c>
      <c r="P4546">
        <v>-11788789.25</v>
      </c>
      <c r="Q4546">
        <v>0</v>
      </c>
      <c r="R4546">
        <v>0</v>
      </c>
      <c r="S4546">
        <v>7963036.4699999997</v>
      </c>
      <c r="T4546">
        <v>-3825752.78</v>
      </c>
      <c r="U4546">
        <v>0</v>
      </c>
      <c r="V4546">
        <v>-11788789.25</v>
      </c>
      <c r="W4546">
        <v>0</v>
      </c>
      <c r="X4546">
        <v>0</v>
      </c>
      <c r="Y4546">
        <v>7963036.4699999997</v>
      </c>
      <c r="Z4546">
        <v>-3825752.78</v>
      </c>
      <c r="AA4546">
        <v>0</v>
      </c>
    </row>
    <row r="4547" spans="1:27" ht="15" customHeight="1" x14ac:dyDescent="0.25">
      <c r="A4547" s="37" t="str">
        <f t="shared" si="210"/>
        <v>LEULISIgnore</v>
      </c>
      <c r="B4547" s="37" t="str">
        <f>VLOOKUP(L4547,Mapping!D:F,3,0)</f>
        <v>Ignore</v>
      </c>
      <c r="C4547" s="37" t="str">
        <f>VLOOKUP(L4547,Mapping!D:G,4,0)</f>
        <v>Ignore</v>
      </c>
      <c r="D4547" s="38">
        <f t="shared" si="211"/>
        <v>-2.4093835000000001E-2</v>
      </c>
      <c r="E4547" s="38">
        <f t="shared" si="212"/>
        <v>-2.6071525000000002E-2</v>
      </c>
      <c r="F4547" s="37" t="str">
        <f>VLOOKUP(L4547,Mapping!D:H,5,0)</f>
        <v>AUM</v>
      </c>
      <c r="G4547" t="s">
        <v>562</v>
      </c>
      <c r="H4547" t="s">
        <v>440</v>
      </c>
      <c r="I4547" t="s">
        <v>443</v>
      </c>
      <c r="J4547">
        <v>152000</v>
      </c>
      <c r="K4547" t="s">
        <v>585</v>
      </c>
      <c r="L4547">
        <v>152248</v>
      </c>
      <c r="M4547">
        <v>0</v>
      </c>
      <c r="N4547" t="s">
        <v>590</v>
      </c>
      <c r="O4547" t="s">
        <v>565</v>
      </c>
      <c r="P4547">
        <v>-19776.900000000001</v>
      </c>
      <c r="Q4547">
        <v>0</v>
      </c>
      <c r="R4547">
        <v>-240938.35</v>
      </c>
      <c r="S4547">
        <v>0</v>
      </c>
      <c r="T4547">
        <v>-260715.25</v>
      </c>
      <c r="U4547">
        <v>0</v>
      </c>
      <c r="V4547">
        <v>-19776.900000000001</v>
      </c>
      <c r="W4547">
        <v>0</v>
      </c>
      <c r="X4547">
        <v>-240938.35</v>
      </c>
      <c r="Y4547">
        <v>0</v>
      </c>
      <c r="Z4547">
        <v>-260715.25</v>
      </c>
      <c r="AA4547">
        <v>0</v>
      </c>
    </row>
    <row r="4548" spans="1:27" ht="15" customHeight="1" x14ac:dyDescent="0.25">
      <c r="A4548" s="37" t="str">
        <f t="shared" ref="A4548:A4611" si="213">H4548&amp;B4548</f>
        <v>LEULISIgnore</v>
      </c>
      <c r="B4548" s="37" t="str">
        <f>VLOOKUP(L4548,Mapping!D:F,3,0)</f>
        <v>Ignore</v>
      </c>
      <c r="C4548" s="37" t="str">
        <f>VLOOKUP(L4548,Mapping!D:G,4,0)</f>
        <v>Ignore</v>
      </c>
      <c r="D4548" s="38">
        <f t="shared" ref="D4548:D4611" si="214">(X4548+Y4548)/10000000</f>
        <v>57.392978813999996</v>
      </c>
      <c r="E4548" s="38">
        <f t="shared" ref="E4548:E4611" si="215">(Z4548+AA4548)/10000000</f>
        <v>-169.36820426099999</v>
      </c>
      <c r="F4548" s="37" t="str">
        <f>VLOOKUP(L4548,Mapping!D:H,5,0)</f>
        <v>AUM</v>
      </c>
      <c r="G4548" t="s">
        <v>562</v>
      </c>
      <c r="H4548" t="s">
        <v>440</v>
      </c>
      <c r="I4548" t="s">
        <v>443</v>
      </c>
      <c r="J4548">
        <v>160000</v>
      </c>
      <c r="K4548" t="s">
        <v>591</v>
      </c>
      <c r="L4548">
        <v>161100</v>
      </c>
      <c r="M4548">
        <v>0</v>
      </c>
      <c r="N4548" t="s">
        <v>725</v>
      </c>
      <c r="O4548" t="s">
        <v>565</v>
      </c>
      <c r="P4548">
        <v>-2267611830.75</v>
      </c>
      <c r="Q4548">
        <v>0</v>
      </c>
      <c r="R4548">
        <v>0</v>
      </c>
      <c r="S4548">
        <v>573929788.13999999</v>
      </c>
      <c r="T4548">
        <v>-1693682042.6099999</v>
      </c>
      <c r="U4548">
        <v>0</v>
      </c>
      <c r="V4548">
        <v>-2267611830.75</v>
      </c>
      <c r="W4548">
        <v>0</v>
      </c>
      <c r="X4548">
        <v>0</v>
      </c>
      <c r="Y4548">
        <v>573929788.13999999</v>
      </c>
      <c r="Z4548">
        <v>-1693682042.6099999</v>
      </c>
      <c r="AA4548">
        <v>0</v>
      </c>
    </row>
    <row r="4549" spans="1:27" ht="15" customHeight="1" x14ac:dyDescent="0.25">
      <c r="A4549" s="37" t="str">
        <f t="shared" si="213"/>
        <v>LEULISIgnore</v>
      </c>
      <c r="B4549" s="37" t="str">
        <f>VLOOKUP(L4549,Mapping!D:F,3,0)</f>
        <v>Ignore</v>
      </c>
      <c r="C4549" s="37" t="str">
        <f>VLOOKUP(L4549,Mapping!D:G,4,0)</f>
        <v>Ignore</v>
      </c>
      <c r="D4549" s="38">
        <f t="shared" si="214"/>
        <v>-0.10691299999999999</v>
      </c>
      <c r="E4549" s="38">
        <f t="shared" si="215"/>
        <v>-0.138878</v>
      </c>
      <c r="F4549" s="37" t="str">
        <f>VLOOKUP(L4549,Mapping!D:H,5,0)</f>
        <v>AUM</v>
      </c>
      <c r="G4549" t="s">
        <v>562</v>
      </c>
      <c r="H4549" t="s">
        <v>440</v>
      </c>
      <c r="I4549" t="s">
        <v>443</v>
      </c>
      <c r="J4549">
        <v>160000</v>
      </c>
      <c r="K4549" t="s">
        <v>591</v>
      </c>
      <c r="L4549">
        <v>162120</v>
      </c>
      <c r="M4549">
        <v>0</v>
      </c>
      <c r="N4549" t="s">
        <v>592</v>
      </c>
      <c r="O4549" t="s">
        <v>565</v>
      </c>
      <c r="P4549">
        <v>-319650</v>
      </c>
      <c r="Q4549">
        <v>0</v>
      </c>
      <c r="R4549">
        <v>-1069130</v>
      </c>
      <c r="S4549">
        <v>0</v>
      </c>
      <c r="T4549">
        <v>-1388780</v>
      </c>
      <c r="U4549">
        <v>0</v>
      </c>
      <c r="V4549">
        <v>-319650</v>
      </c>
      <c r="W4549">
        <v>0</v>
      </c>
      <c r="X4549">
        <v>-1069130</v>
      </c>
      <c r="Y4549">
        <v>0</v>
      </c>
      <c r="Z4549">
        <v>-1388780</v>
      </c>
      <c r="AA4549">
        <v>0</v>
      </c>
    </row>
    <row r="4550" spans="1:27" ht="15" customHeight="1" x14ac:dyDescent="0.25">
      <c r="A4550" s="37" t="str">
        <f t="shared" si="213"/>
        <v>LEULISIgnore</v>
      </c>
      <c r="B4550" s="37" t="str">
        <f>VLOOKUP(L4550,Mapping!D:F,3,0)</f>
        <v>Ignore</v>
      </c>
      <c r="C4550" s="37" t="str">
        <f>VLOOKUP(L4550,Mapping!D:G,4,0)</f>
        <v>Ignore</v>
      </c>
      <c r="D4550" s="38">
        <f t="shared" si="214"/>
        <v>0.17044599999999999</v>
      </c>
      <c r="E4550" s="38">
        <f t="shared" si="215"/>
        <v>-0.87292499999999995</v>
      </c>
      <c r="F4550" s="37" t="str">
        <f>VLOOKUP(L4550,Mapping!D:H,5,0)</f>
        <v>AUM</v>
      </c>
      <c r="G4550" t="s">
        <v>562</v>
      </c>
      <c r="H4550" t="s">
        <v>440</v>
      </c>
      <c r="I4550" t="s">
        <v>443</v>
      </c>
      <c r="J4550">
        <v>160000</v>
      </c>
      <c r="K4550" t="s">
        <v>591</v>
      </c>
      <c r="L4550">
        <v>162130</v>
      </c>
      <c r="M4550">
        <v>0</v>
      </c>
      <c r="N4550" t="s">
        <v>593</v>
      </c>
      <c r="O4550" t="s">
        <v>565</v>
      </c>
      <c r="P4550">
        <v>-10433710</v>
      </c>
      <c r="Q4550">
        <v>0</v>
      </c>
      <c r="R4550">
        <v>0</v>
      </c>
      <c r="S4550">
        <v>1704460</v>
      </c>
      <c r="T4550">
        <v>-8729250</v>
      </c>
      <c r="U4550">
        <v>0</v>
      </c>
      <c r="V4550">
        <v>-10433710</v>
      </c>
      <c r="W4550">
        <v>0</v>
      </c>
      <c r="X4550">
        <v>0</v>
      </c>
      <c r="Y4550">
        <v>1704460</v>
      </c>
      <c r="Z4550">
        <v>-8729250</v>
      </c>
      <c r="AA4550">
        <v>0</v>
      </c>
    </row>
    <row r="4551" spans="1:27" ht="15" customHeight="1" x14ac:dyDescent="0.25">
      <c r="A4551" s="37" t="str">
        <f t="shared" si="213"/>
        <v>LEULISIgnore</v>
      </c>
      <c r="B4551" s="37" t="str">
        <f>VLOOKUP(L4551,Mapping!D:F,3,0)</f>
        <v>Ignore</v>
      </c>
      <c r="C4551" s="37" t="str">
        <f>VLOOKUP(L4551,Mapping!D:G,4,0)</f>
        <v>Ignore</v>
      </c>
      <c r="D4551" s="38">
        <f t="shared" si="214"/>
        <v>0.69854145499999998</v>
      </c>
      <c r="E4551" s="38">
        <f t="shared" si="215"/>
        <v>-0.61756900000000003</v>
      </c>
      <c r="F4551" s="37" t="str">
        <f>VLOOKUP(L4551,Mapping!D:H,5,0)</f>
        <v>AUM</v>
      </c>
      <c r="G4551" t="s">
        <v>562</v>
      </c>
      <c r="H4551" t="s">
        <v>440</v>
      </c>
      <c r="I4551" t="s">
        <v>443</v>
      </c>
      <c r="J4551">
        <v>160000</v>
      </c>
      <c r="K4551" t="s">
        <v>591</v>
      </c>
      <c r="L4551">
        <v>162135</v>
      </c>
      <c r="M4551">
        <v>0</v>
      </c>
      <c r="N4551" t="s">
        <v>594</v>
      </c>
      <c r="O4551" t="s">
        <v>565</v>
      </c>
      <c r="P4551">
        <v>-13161104.550000001</v>
      </c>
      <c r="Q4551">
        <v>0</v>
      </c>
      <c r="R4551">
        <v>0</v>
      </c>
      <c r="S4551">
        <v>6985414.5499999998</v>
      </c>
      <c r="T4551">
        <v>-6175690</v>
      </c>
      <c r="U4551">
        <v>0</v>
      </c>
      <c r="V4551">
        <v>-13161104.550000001</v>
      </c>
      <c r="W4551">
        <v>0</v>
      </c>
      <c r="X4551">
        <v>0</v>
      </c>
      <c r="Y4551">
        <v>6985414.5499999998</v>
      </c>
      <c r="Z4551">
        <v>-6175690</v>
      </c>
      <c r="AA4551">
        <v>0</v>
      </c>
    </row>
    <row r="4552" spans="1:27" ht="15" customHeight="1" x14ac:dyDescent="0.25">
      <c r="A4552" s="37" t="str">
        <f t="shared" si="213"/>
        <v>LEULISIgnore</v>
      </c>
      <c r="B4552" s="37" t="str">
        <f>VLOOKUP(L4552,Mapping!D:F,3,0)</f>
        <v>Ignore</v>
      </c>
      <c r="C4552" s="37" t="str">
        <f>VLOOKUP(L4552,Mapping!D:G,4,0)</f>
        <v>Ignore</v>
      </c>
      <c r="D4552" s="38">
        <f t="shared" si="214"/>
        <v>-8.0520000000000002E-6</v>
      </c>
      <c r="E4552" s="38">
        <f t="shared" si="215"/>
        <v>-1.663379E-3</v>
      </c>
      <c r="F4552" s="37" t="str">
        <f>VLOOKUP(L4552,Mapping!D:H,5,0)</f>
        <v>AUM</v>
      </c>
      <c r="G4552" t="s">
        <v>562</v>
      </c>
      <c r="H4552" t="s">
        <v>440</v>
      </c>
      <c r="I4552" t="s">
        <v>443</v>
      </c>
      <c r="J4552">
        <v>212000</v>
      </c>
      <c r="K4552" t="s">
        <v>595</v>
      </c>
      <c r="L4552">
        <v>210123</v>
      </c>
      <c r="M4552">
        <v>0</v>
      </c>
      <c r="N4552" t="s">
        <v>1191</v>
      </c>
      <c r="O4552" t="s">
        <v>565</v>
      </c>
      <c r="P4552">
        <v>-16553.27</v>
      </c>
      <c r="Q4552">
        <v>0</v>
      </c>
      <c r="R4552">
        <v>-80.52</v>
      </c>
      <c r="S4552">
        <v>0</v>
      </c>
      <c r="T4552">
        <v>-16633.79</v>
      </c>
      <c r="U4552">
        <v>0</v>
      </c>
      <c r="V4552">
        <v>-16553.27</v>
      </c>
      <c r="W4552">
        <v>0</v>
      </c>
      <c r="X4552">
        <v>-80.52</v>
      </c>
      <c r="Y4552">
        <v>0</v>
      </c>
      <c r="Z4552">
        <v>-16633.79</v>
      </c>
      <c r="AA4552">
        <v>0</v>
      </c>
    </row>
    <row r="4553" spans="1:27" ht="15" customHeight="1" x14ac:dyDescent="0.25">
      <c r="A4553" s="37" t="str">
        <f t="shared" si="213"/>
        <v>LEULISIgnore</v>
      </c>
      <c r="B4553" s="37" t="str">
        <f>VLOOKUP(L4553,Mapping!D:F,3,0)</f>
        <v>Ignore</v>
      </c>
      <c r="C4553" s="37" t="str">
        <f>VLOOKUP(L4553,Mapping!D:G,4,0)</f>
        <v>Ignore</v>
      </c>
      <c r="D4553" s="38">
        <f t="shared" si="214"/>
        <v>1.1991953550000001</v>
      </c>
      <c r="E4553" s="38">
        <f t="shared" si="215"/>
        <v>4.993594141</v>
      </c>
      <c r="F4553" s="37" t="str">
        <f>VLOOKUP(L4553,Mapping!D:H,5,0)</f>
        <v>AUM</v>
      </c>
      <c r="G4553" t="s">
        <v>562</v>
      </c>
      <c r="H4553" t="s">
        <v>440</v>
      </c>
      <c r="I4553" t="s">
        <v>443</v>
      </c>
      <c r="J4553">
        <v>212000</v>
      </c>
      <c r="K4553" t="s">
        <v>595</v>
      </c>
      <c r="L4553">
        <v>210159</v>
      </c>
      <c r="M4553">
        <v>0</v>
      </c>
      <c r="N4553" t="s">
        <v>850</v>
      </c>
      <c r="O4553" t="s">
        <v>565</v>
      </c>
      <c r="P4553">
        <v>0</v>
      </c>
      <c r="Q4553">
        <v>37943987.859999999</v>
      </c>
      <c r="R4553">
        <v>0</v>
      </c>
      <c r="S4553">
        <v>11991953.550000001</v>
      </c>
      <c r="T4553">
        <v>0</v>
      </c>
      <c r="U4553">
        <v>49935941.409999996</v>
      </c>
      <c r="V4553">
        <v>0</v>
      </c>
      <c r="W4553">
        <v>37943987.859999999</v>
      </c>
      <c r="X4553">
        <v>0</v>
      </c>
      <c r="Y4553">
        <v>11991953.550000001</v>
      </c>
      <c r="Z4553">
        <v>0</v>
      </c>
      <c r="AA4553">
        <v>49935941.409999996</v>
      </c>
    </row>
    <row r="4554" spans="1:27" ht="15" customHeight="1" x14ac:dyDescent="0.25">
      <c r="A4554" s="37" t="str">
        <f t="shared" si="213"/>
        <v>LEULISIgnore</v>
      </c>
      <c r="B4554" s="37" t="str">
        <f>VLOOKUP(L4554,Mapping!D:F,3,0)</f>
        <v>Ignore</v>
      </c>
      <c r="C4554" s="37" t="str">
        <f>VLOOKUP(L4554,Mapping!D:G,4,0)</f>
        <v>Ignore</v>
      </c>
      <c r="D4554" s="38">
        <f t="shared" si="214"/>
        <v>0.193446332</v>
      </c>
      <c r="E4554" s="38">
        <f t="shared" si="215"/>
        <v>-3.9584630820000002</v>
      </c>
      <c r="F4554" s="37" t="str">
        <f>VLOOKUP(L4554,Mapping!D:H,5,0)</f>
        <v>AUM</v>
      </c>
      <c r="G4554" t="s">
        <v>562</v>
      </c>
      <c r="H4554" t="s">
        <v>440</v>
      </c>
      <c r="I4554" t="s">
        <v>443</v>
      </c>
      <c r="J4554">
        <v>212000</v>
      </c>
      <c r="K4554" t="s">
        <v>595</v>
      </c>
      <c r="L4554">
        <v>210160</v>
      </c>
      <c r="M4554">
        <v>0</v>
      </c>
      <c r="N4554" t="s">
        <v>851</v>
      </c>
      <c r="O4554" t="s">
        <v>565</v>
      </c>
      <c r="P4554">
        <v>-41519094.140000001</v>
      </c>
      <c r="Q4554">
        <v>0</v>
      </c>
      <c r="R4554">
        <v>0</v>
      </c>
      <c r="S4554">
        <v>1934463.32</v>
      </c>
      <c r="T4554">
        <v>-39584630.82</v>
      </c>
      <c r="U4554">
        <v>0</v>
      </c>
      <c r="V4554">
        <v>-41519094.140000001</v>
      </c>
      <c r="W4554">
        <v>0</v>
      </c>
      <c r="X4554">
        <v>0</v>
      </c>
      <c r="Y4554">
        <v>1934463.32</v>
      </c>
      <c r="Z4554">
        <v>-39584630.82</v>
      </c>
      <c r="AA4554">
        <v>0</v>
      </c>
    </row>
    <row r="4555" spans="1:27" ht="15" customHeight="1" x14ac:dyDescent="0.25">
      <c r="A4555" s="37" t="str">
        <f t="shared" si="213"/>
        <v>LEULISIgnore</v>
      </c>
      <c r="B4555" s="37" t="str">
        <f>VLOOKUP(L4555,Mapping!D:F,3,0)</f>
        <v>Ignore</v>
      </c>
      <c r="C4555" s="37" t="str">
        <f>VLOOKUP(L4555,Mapping!D:G,4,0)</f>
        <v>Ignore</v>
      </c>
      <c r="D4555" s="38">
        <f t="shared" si="214"/>
        <v>1.2350092E-2</v>
      </c>
      <c r="E4555" s="38">
        <f t="shared" si="215"/>
        <v>0.13087932399999999</v>
      </c>
      <c r="F4555" s="37" t="str">
        <f>VLOOKUP(L4555,Mapping!D:H,5,0)</f>
        <v>AUM</v>
      </c>
      <c r="G4555" t="s">
        <v>562</v>
      </c>
      <c r="H4555" t="s">
        <v>440</v>
      </c>
      <c r="I4555" t="s">
        <v>443</v>
      </c>
      <c r="J4555">
        <v>212000</v>
      </c>
      <c r="K4555" t="s">
        <v>595</v>
      </c>
      <c r="L4555">
        <v>210168</v>
      </c>
      <c r="M4555">
        <v>0</v>
      </c>
      <c r="N4555" t="s">
        <v>927</v>
      </c>
      <c r="O4555" t="s">
        <v>565</v>
      </c>
      <c r="P4555">
        <v>0</v>
      </c>
      <c r="Q4555">
        <v>1185292.32</v>
      </c>
      <c r="R4555">
        <v>0</v>
      </c>
      <c r="S4555">
        <v>123500.92</v>
      </c>
      <c r="T4555">
        <v>0</v>
      </c>
      <c r="U4555">
        <v>1308793.24</v>
      </c>
      <c r="V4555">
        <v>0</v>
      </c>
      <c r="W4555">
        <v>1185292.32</v>
      </c>
      <c r="X4555">
        <v>0</v>
      </c>
      <c r="Y4555">
        <v>123500.92</v>
      </c>
      <c r="Z4555">
        <v>0</v>
      </c>
      <c r="AA4555">
        <v>1308793.24</v>
      </c>
    </row>
    <row r="4556" spans="1:27" ht="15" customHeight="1" x14ac:dyDescent="0.25">
      <c r="A4556" s="37" t="str">
        <f t="shared" si="213"/>
        <v>LEULISIgnore</v>
      </c>
      <c r="B4556" s="37" t="str">
        <f>VLOOKUP(L4556,Mapping!D:F,3,0)</f>
        <v>Ignore</v>
      </c>
      <c r="C4556" s="37" t="str">
        <f>VLOOKUP(L4556,Mapping!D:G,4,0)</f>
        <v>Ignore</v>
      </c>
      <c r="D4556" s="38">
        <f t="shared" si="214"/>
        <v>0.333176101</v>
      </c>
      <c r="E4556" s="38">
        <f t="shared" si="215"/>
        <v>0.333176101</v>
      </c>
      <c r="F4556" s="37" t="str">
        <f>VLOOKUP(L4556,Mapping!D:H,5,0)</f>
        <v>AUM</v>
      </c>
      <c r="G4556" t="s">
        <v>562</v>
      </c>
      <c r="H4556" t="s">
        <v>440</v>
      </c>
      <c r="I4556" t="s">
        <v>443</v>
      </c>
      <c r="J4556">
        <v>212000</v>
      </c>
      <c r="K4556" t="s">
        <v>595</v>
      </c>
      <c r="L4556">
        <v>211114</v>
      </c>
      <c r="M4556">
        <v>0</v>
      </c>
      <c r="N4556" t="s">
        <v>701</v>
      </c>
      <c r="O4556" t="s">
        <v>565</v>
      </c>
      <c r="P4556">
        <v>0</v>
      </c>
      <c r="Q4556">
        <v>0</v>
      </c>
      <c r="R4556">
        <v>0</v>
      </c>
      <c r="S4556">
        <v>3331761.01</v>
      </c>
      <c r="T4556">
        <v>0</v>
      </c>
      <c r="U4556">
        <v>3331761.01</v>
      </c>
      <c r="V4556">
        <v>0</v>
      </c>
      <c r="W4556">
        <v>0</v>
      </c>
      <c r="X4556">
        <v>0</v>
      </c>
      <c r="Y4556">
        <v>3331761.01</v>
      </c>
      <c r="Z4556">
        <v>0</v>
      </c>
      <c r="AA4556">
        <v>3331761.01</v>
      </c>
    </row>
    <row r="4557" spans="1:27" ht="15" customHeight="1" x14ac:dyDescent="0.25">
      <c r="A4557" s="37" t="str">
        <f t="shared" si="213"/>
        <v>LEULISIgnore</v>
      </c>
      <c r="B4557" s="37" t="str">
        <f>VLOOKUP(L4557,Mapping!D:F,3,0)</f>
        <v>Ignore</v>
      </c>
      <c r="C4557" s="37" t="str">
        <f>VLOOKUP(L4557,Mapping!D:G,4,0)</f>
        <v>Ignore</v>
      </c>
      <c r="D4557" s="38">
        <f t="shared" si="214"/>
        <v>2.5644892000000002E-2</v>
      </c>
      <c r="E4557" s="38">
        <f t="shared" si="215"/>
        <v>2.5644884E-2</v>
      </c>
      <c r="F4557" s="37" t="str">
        <f>VLOOKUP(L4557,Mapping!D:H,5,0)</f>
        <v>AUM</v>
      </c>
      <c r="G4557" t="s">
        <v>562</v>
      </c>
      <c r="H4557" t="s">
        <v>440</v>
      </c>
      <c r="I4557" t="s">
        <v>443</v>
      </c>
      <c r="J4557">
        <v>212000</v>
      </c>
      <c r="K4557" t="s">
        <v>595</v>
      </c>
      <c r="L4557">
        <v>212101</v>
      </c>
      <c r="M4557">
        <v>0</v>
      </c>
      <c r="N4557" t="s">
        <v>598</v>
      </c>
      <c r="O4557" t="s">
        <v>565</v>
      </c>
      <c r="P4557">
        <v>-0.08</v>
      </c>
      <c r="Q4557">
        <v>0</v>
      </c>
      <c r="R4557">
        <v>0</v>
      </c>
      <c r="S4557">
        <v>256448.92</v>
      </c>
      <c r="T4557">
        <v>0</v>
      </c>
      <c r="U4557">
        <v>256448.84</v>
      </c>
      <c r="V4557">
        <v>-0.08</v>
      </c>
      <c r="W4557">
        <v>0</v>
      </c>
      <c r="X4557">
        <v>0</v>
      </c>
      <c r="Y4557">
        <v>256448.92</v>
      </c>
      <c r="Z4557">
        <v>0</v>
      </c>
      <c r="AA4557">
        <v>256448.84</v>
      </c>
    </row>
    <row r="4558" spans="1:27" ht="15" customHeight="1" x14ac:dyDescent="0.25">
      <c r="A4558" s="37" t="str">
        <f t="shared" si="213"/>
        <v>LEULISIgnore</v>
      </c>
      <c r="B4558" s="37" t="str">
        <f>VLOOKUP(L4558,Mapping!D:F,3,0)</f>
        <v>Ignore</v>
      </c>
      <c r="C4558" s="37" t="str">
        <f>VLOOKUP(L4558,Mapping!D:G,4,0)</f>
        <v>Ignore</v>
      </c>
      <c r="D4558" s="38">
        <f t="shared" si="214"/>
        <v>9.2584199999999996E-4</v>
      </c>
      <c r="E4558" s="38">
        <f t="shared" si="215"/>
        <v>1.53097E-3</v>
      </c>
      <c r="F4558" s="37" t="str">
        <f>VLOOKUP(L4558,Mapping!D:H,5,0)</f>
        <v>AUM</v>
      </c>
      <c r="G4558" t="s">
        <v>562</v>
      </c>
      <c r="H4558" t="s">
        <v>440</v>
      </c>
      <c r="I4558" t="s">
        <v>443</v>
      </c>
      <c r="J4558">
        <v>212000</v>
      </c>
      <c r="K4558" t="s">
        <v>595</v>
      </c>
      <c r="L4558">
        <v>212109</v>
      </c>
      <c r="M4558">
        <v>0</v>
      </c>
      <c r="N4558" t="s">
        <v>1291</v>
      </c>
      <c r="O4558" t="s">
        <v>565</v>
      </c>
      <c r="P4558">
        <v>0</v>
      </c>
      <c r="Q4558">
        <v>6051.28</v>
      </c>
      <c r="R4558">
        <v>0</v>
      </c>
      <c r="S4558">
        <v>9258.42</v>
      </c>
      <c r="T4558">
        <v>0</v>
      </c>
      <c r="U4558">
        <v>15309.7</v>
      </c>
      <c r="V4558">
        <v>0</v>
      </c>
      <c r="W4558">
        <v>6051.28</v>
      </c>
      <c r="X4558">
        <v>0</v>
      </c>
      <c r="Y4558">
        <v>9258.42</v>
      </c>
      <c r="Z4558">
        <v>0</v>
      </c>
      <c r="AA4558">
        <v>15309.7</v>
      </c>
    </row>
    <row r="4559" spans="1:27" ht="15" customHeight="1" x14ac:dyDescent="0.25">
      <c r="A4559" s="37" t="str">
        <f t="shared" si="213"/>
        <v>LEULISIgnore</v>
      </c>
      <c r="B4559" s="37" t="str">
        <f>VLOOKUP(L4559,Mapping!D:F,3,0)</f>
        <v>Ignore</v>
      </c>
      <c r="C4559" s="37" t="str">
        <f>VLOOKUP(L4559,Mapping!D:G,4,0)</f>
        <v>Ignore</v>
      </c>
      <c r="D4559" s="38">
        <f t="shared" si="214"/>
        <v>0.32039445</v>
      </c>
      <c r="E4559" s="38">
        <f t="shared" si="215"/>
        <v>0.47960486200000002</v>
      </c>
      <c r="F4559" s="37" t="str">
        <f>VLOOKUP(L4559,Mapping!D:H,5,0)</f>
        <v>AUM</v>
      </c>
      <c r="G4559" t="s">
        <v>562</v>
      </c>
      <c r="H4559" t="s">
        <v>440</v>
      </c>
      <c r="I4559" t="s">
        <v>443</v>
      </c>
      <c r="J4559">
        <v>212000</v>
      </c>
      <c r="K4559" t="s">
        <v>595</v>
      </c>
      <c r="L4559">
        <v>212121</v>
      </c>
      <c r="M4559">
        <v>0</v>
      </c>
      <c r="N4559" t="s">
        <v>602</v>
      </c>
      <c r="O4559" t="s">
        <v>565</v>
      </c>
      <c r="P4559">
        <v>0</v>
      </c>
      <c r="Q4559">
        <v>1592104.12</v>
      </c>
      <c r="R4559">
        <v>0</v>
      </c>
      <c r="S4559">
        <v>3203944.5</v>
      </c>
      <c r="T4559">
        <v>0</v>
      </c>
      <c r="U4559">
        <v>4796048.62</v>
      </c>
      <c r="V4559">
        <v>0</v>
      </c>
      <c r="W4559">
        <v>1592104.12</v>
      </c>
      <c r="X4559">
        <v>0</v>
      </c>
      <c r="Y4559">
        <v>3203944.5</v>
      </c>
      <c r="Z4559">
        <v>0</v>
      </c>
      <c r="AA4559">
        <v>4796048.62</v>
      </c>
    </row>
    <row r="4560" spans="1:27" ht="15" customHeight="1" x14ac:dyDescent="0.25">
      <c r="A4560" s="37" t="str">
        <f t="shared" si="213"/>
        <v>LEULISIgnore</v>
      </c>
      <c r="B4560" s="37" t="str">
        <f>VLOOKUP(L4560,Mapping!D:F,3,0)</f>
        <v>Ignore</v>
      </c>
      <c r="C4560" s="37" t="str">
        <f>VLOOKUP(L4560,Mapping!D:G,4,0)</f>
        <v>Ignore</v>
      </c>
      <c r="D4560" s="38">
        <f t="shared" si="214"/>
        <v>-0.38032240699999997</v>
      </c>
      <c r="E4560" s="38">
        <f t="shared" si="215"/>
        <v>5.82E-7</v>
      </c>
      <c r="F4560" s="37" t="str">
        <f>VLOOKUP(L4560,Mapping!D:H,5,0)</f>
        <v>AUM</v>
      </c>
      <c r="G4560" t="s">
        <v>562</v>
      </c>
      <c r="H4560" t="s">
        <v>440</v>
      </c>
      <c r="I4560" t="s">
        <v>443</v>
      </c>
      <c r="J4560">
        <v>212000</v>
      </c>
      <c r="K4560" t="s">
        <v>595</v>
      </c>
      <c r="L4560">
        <v>212124</v>
      </c>
      <c r="M4560">
        <v>0</v>
      </c>
      <c r="N4560" t="s">
        <v>603</v>
      </c>
      <c r="O4560" t="s">
        <v>565</v>
      </c>
      <c r="P4560">
        <v>0</v>
      </c>
      <c r="Q4560">
        <v>3803229.89</v>
      </c>
      <c r="R4560">
        <v>-3803224.07</v>
      </c>
      <c r="S4560">
        <v>0</v>
      </c>
      <c r="T4560">
        <v>0</v>
      </c>
      <c r="U4560">
        <v>5.82</v>
      </c>
      <c r="V4560">
        <v>0</v>
      </c>
      <c r="W4560">
        <v>3803229.89</v>
      </c>
      <c r="X4560">
        <v>-3803224.07</v>
      </c>
      <c r="Y4560">
        <v>0</v>
      </c>
      <c r="Z4560">
        <v>0</v>
      </c>
      <c r="AA4560">
        <v>5.82</v>
      </c>
    </row>
    <row r="4561" spans="1:27" ht="15" customHeight="1" x14ac:dyDescent="0.25">
      <c r="A4561" s="37" t="str">
        <f t="shared" si="213"/>
        <v>LEULISIgnore</v>
      </c>
      <c r="B4561" s="37" t="str">
        <f>VLOOKUP(L4561,Mapping!D:F,3,0)</f>
        <v>Ignore</v>
      </c>
      <c r="C4561" s="37" t="str">
        <f>VLOOKUP(L4561,Mapping!D:G,4,0)</f>
        <v>Ignore</v>
      </c>
      <c r="D4561" s="38">
        <f t="shared" si="214"/>
        <v>19.719689041999999</v>
      </c>
      <c r="E4561" s="38">
        <f t="shared" si="215"/>
        <v>19.719689041999999</v>
      </c>
      <c r="F4561" s="37" t="str">
        <f>VLOOKUP(L4561,Mapping!D:H,5,0)</f>
        <v>AUM</v>
      </c>
      <c r="G4561" t="s">
        <v>562</v>
      </c>
      <c r="H4561" t="s">
        <v>440</v>
      </c>
      <c r="I4561" t="s">
        <v>443</v>
      </c>
      <c r="J4561">
        <v>212000</v>
      </c>
      <c r="K4561" t="s">
        <v>595</v>
      </c>
      <c r="L4561">
        <v>212150</v>
      </c>
      <c r="M4561">
        <v>0</v>
      </c>
      <c r="N4561" t="s">
        <v>821</v>
      </c>
      <c r="O4561" t="s">
        <v>565</v>
      </c>
      <c r="P4561">
        <v>0</v>
      </c>
      <c r="Q4561">
        <v>0</v>
      </c>
      <c r="R4561">
        <v>0</v>
      </c>
      <c r="S4561">
        <v>197196890.41999999</v>
      </c>
      <c r="T4561">
        <v>0</v>
      </c>
      <c r="U4561">
        <v>197196890.41999999</v>
      </c>
      <c r="V4561">
        <v>0</v>
      </c>
      <c r="W4561">
        <v>0</v>
      </c>
      <c r="X4561">
        <v>0</v>
      </c>
      <c r="Y4561">
        <v>197196890.41999999</v>
      </c>
      <c r="Z4561">
        <v>0</v>
      </c>
      <c r="AA4561">
        <v>197196890.41999999</v>
      </c>
    </row>
    <row r="4562" spans="1:27" ht="15" customHeight="1" x14ac:dyDescent="0.25">
      <c r="A4562" s="37" t="str">
        <f t="shared" si="213"/>
        <v>LEULISIgnore</v>
      </c>
      <c r="B4562" s="37" t="str">
        <f>VLOOKUP(L4562,Mapping!D:F,3,0)</f>
        <v>Ignore</v>
      </c>
      <c r="C4562" s="37" t="str">
        <f>VLOOKUP(L4562,Mapping!D:G,4,0)</f>
        <v>Ignore</v>
      </c>
      <c r="D4562" s="38">
        <f t="shared" si="214"/>
        <v>1.994291E-3</v>
      </c>
      <c r="E4562" s="38">
        <f t="shared" si="215"/>
        <v>5.5423069999999998E-3</v>
      </c>
      <c r="F4562" s="37" t="str">
        <f>VLOOKUP(L4562,Mapping!D:H,5,0)</f>
        <v>AUM</v>
      </c>
      <c r="G4562" t="s">
        <v>562</v>
      </c>
      <c r="H4562" t="s">
        <v>440</v>
      </c>
      <c r="I4562" t="s">
        <v>443</v>
      </c>
      <c r="J4562">
        <v>212000</v>
      </c>
      <c r="K4562" t="s">
        <v>595</v>
      </c>
      <c r="L4562">
        <v>212185</v>
      </c>
      <c r="M4562">
        <v>0</v>
      </c>
      <c r="N4562" t="s">
        <v>928</v>
      </c>
      <c r="O4562" t="s">
        <v>565</v>
      </c>
      <c r="P4562">
        <v>0</v>
      </c>
      <c r="Q4562">
        <v>35480.160000000003</v>
      </c>
      <c r="R4562">
        <v>0</v>
      </c>
      <c r="S4562">
        <v>19942.91</v>
      </c>
      <c r="T4562">
        <v>0</v>
      </c>
      <c r="U4562">
        <v>55423.07</v>
      </c>
      <c r="V4562">
        <v>0</v>
      </c>
      <c r="W4562">
        <v>35480.160000000003</v>
      </c>
      <c r="X4562">
        <v>0</v>
      </c>
      <c r="Y4562">
        <v>19942.91</v>
      </c>
      <c r="Z4562">
        <v>0</v>
      </c>
      <c r="AA4562">
        <v>55423.07</v>
      </c>
    </row>
    <row r="4563" spans="1:27" ht="15" customHeight="1" x14ac:dyDescent="0.25">
      <c r="A4563" s="37" t="str">
        <f t="shared" si="213"/>
        <v>LEULISIgnore</v>
      </c>
      <c r="B4563" s="37" t="str">
        <f>VLOOKUP(L4563,Mapping!D:F,3,0)</f>
        <v>Ignore</v>
      </c>
      <c r="C4563" s="37" t="str">
        <f>VLOOKUP(L4563,Mapping!D:G,4,0)</f>
        <v>Ignore</v>
      </c>
      <c r="D4563" s="38">
        <f t="shared" si="214"/>
        <v>2.2844099999999999E-4</v>
      </c>
      <c r="E4563" s="38">
        <f t="shared" si="215"/>
        <v>2.2844099999999999E-4</v>
      </c>
      <c r="F4563" s="37" t="str">
        <f>VLOOKUP(L4563,Mapping!D:H,5,0)</f>
        <v>AUM</v>
      </c>
      <c r="G4563" t="s">
        <v>562</v>
      </c>
      <c r="H4563" t="s">
        <v>440</v>
      </c>
      <c r="I4563" t="s">
        <v>443</v>
      </c>
      <c r="J4563">
        <v>212000</v>
      </c>
      <c r="K4563" t="s">
        <v>595</v>
      </c>
      <c r="L4563">
        <v>212186</v>
      </c>
      <c r="M4563">
        <v>0</v>
      </c>
      <c r="N4563" t="s">
        <v>1377</v>
      </c>
      <c r="O4563" t="s">
        <v>565</v>
      </c>
      <c r="P4563">
        <v>0</v>
      </c>
      <c r="Q4563">
        <v>0</v>
      </c>
      <c r="R4563">
        <v>0</v>
      </c>
      <c r="S4563">
        <v>2284.41</v>
      </c>
      <c r="T4563">
        <v>0</v>
      </c>
      <c r="U4563">
        <v>2284.41</v>
      </c>
      <c r="V4563">
        <v>0</v>
      </c>
      <c r="W4563">
        <v>0</v>
      </c>
      <c r="X4563">
        <v>0</v>
      </c>
      <c r="Y4563">
        <v>2284.41</v>
      </c>
      <c r="Z4563">
        <v>0</v>
      </c>
      <c r="AA4563">
        <v>2284.41</v>
      </c>
    </row>
    <row r="4564" spans="1:27" ht="15" customHeight="1" x14ac:dyDescent="0.25">
      <c r="A4564" s="37" t="str">
        <f t="shared" si="213"/>
        <v>LEULISIgnore</v>
      </c>
      <c r="B4564" s="37" t="str">
        <f>VLOOKUP(L4564,Mapping!D:F,3,0)</f>
        <v>Ignore</v>
      </c>
      <c r="C4564" s="37" t="str">
        <f>VLOOKUP(L4564,Mapping!D:G,4,0)</f>
        <v>Ignore</v>
      </c>
      <c r="D4564" s="38">
        <f t="shared" si="214"/>
        <v>0.16916705300000001</v>
      </c>
      <c r="E4564" s="38">
        <f t="shared" si="215"/>
        <v>0.17141734</v>
      </c>
      <c r="F4564" s="37" t="str">
        <f>VLOOKUP(L4564,Mapping!D:H,5,0)</f>
        <v>AUM</v>
      </c>
      <c r="G4564" t="s">
        <v>562</v>
      </c>
      <c r="H4564" t="s">
        <v>440</v>
      </c>
      <c r="I4564" t="s">
        <v>443</v>
      </c>
      <c r="J4564">
        <v>212000</v>
      </c>
      <c r="K4564" t="s">
        <v>595</v>
      </c>
      <c r="L4564">
        <v>212187</v>
      </c>
      <c r="M4564">
        <v>0</v>
      </c>
      <c r="N4564" t="s">
        <v>1023</v>
      </c>
      <c r="O4564" t="s">
        <v>565</v>
      </c>
      <c r="P4564">
        <v>0</v>
      </c>
      <c r="Q4564">
        <v>22502.87</v>
      </c>
      <c r="R4564">
        <v>0</v>
      </c>
      <c r="S4564">
        <v>1691670.53</v>
      </c>
      <c r="T4564">
        <v>0</v>
      </c>
      <c r="U4564">
        <v>1714173.4</v>
      </c>
      <c r="V4564">
        <v>0</v>
      </c>
      <c r="W4564">
        <v>22502.87</v>
      </c>
      <c r="X4564">
        <v>0</v>
      </c>
      <c r="Y4564">
        <v>1691670.53</v>
      </c>
      <c r="Z4564">
        <v>0</v>
      </c>
      <c r="AA4564">
        <v>1714173.4</v>
      </c>
    </row>
    <row r="4565" spans="1:27" ht="15" customHeight="1" x14ac:dyDescent="0.25">
      <c r="A4565" s="37" t="str">
        <f t="shared" si="213"/>
        <v>LEULISIgnore</v>
      </c>
      <c r="B4565" s="37" t="str">
        <f>VLOOKUP(L4565,Mapping!D:F,3,0)</f>
        <v>Ignore</v>
      </c>
      <c r="C4565" s="37" t="str">
        <f>VLOOKUP(L4565,Mapping!D:G,4,0)</f>
        <v>Ignore</v>
      </c>
      <c r="D4565" s="38">
        <f t="shared" si="214"/>
        <v>1.1362830000000001E-3</v>
      </c>
      <c r="E4565" s="38">
        <f t="shared" si="215"/>
        <v>1.1443E-3</v>
      </c>
      <c r="F4565" s="37" t="str">
        <f>VLOOKUP(L4565,Mapping!D:H,5,0)</f>
        <v>AUM</v>
      </c>
      <c r="G4565" t="s">
        <v>562</v>
      </c>
      <c r="H4565" t="s">
        <v>440</v>
      </c>
      <c r="I4565" t="s">
        <v>443</v>
      </c>
      <c r="J4565">
        <v>212000</v>
      </c>
      <c r="K4565" t="s">
        <v>595</v>
      </c>
      <c r="L4565">
        <v>212191</v>
      </c>
      <c r="M4565">
        <v>0</v>
      </c>
      <c r="N4565" t="s">
        <v>1193</v>
      </c>
      <c r="O4565" t="s">
        <v>565</v>
      </c>
      <c r="P4565">
        <v>0</v>
      </c>
      <c r="Q4565">
        <v>80.17</v>
      </c>
      <c r="R4565">
        <v>0</v>
      </c>
      <c r="S4565">
        <v>11362.83</v>
      </c>
      <c r="T4565">
        <v>0</v>
      </c>
      <c r="U4565">
        <v>11443</v>
      </c>
      <c r="V4565">
        <v>0</v>
      </c>
      <c r="W4565">
        <v>80.17</v>
      </c>
      <c r="X4565">
        <v>0</v>
      </c>
      <c r="Y4565">
        <v>11362.83</v>
      </c>
      <c r="Z4565">
        <v>0</v>
      </c>
      <c r="AA4565">
        <v>11443</v>
      </c>
    </row>
    <row r="4566" spans="1:27" ht="15" customHeight="1" x14ac:dyDescent="0.25">
      <c r="A4566" s="37" t="str">
        <f t="shared" si="213"/>
        <v>LEULISIgnore</v>
      </c>
      <c r="B4566" s="37" t="str">
        <f>VLOOKUP(L4566,Mapping!D:F,3,0)</f>
        <v>Ignore</v>
      </c>
      <c r="C4566" s="37" t="str">
        <f>VLOOKUP(L4566,Mapping!D:G,4,0)</f>
        <v>Ignore</v>
      </c>
      <c r="D4566" s="38">
        <f t="shared" si="214"/>
        <v>-1.1322700000000001E-3</v>
      </c>
      <c r="E4566" s="38">
        <f t="shared" si="215"/>
        <v>4.2334139999999996E-3</v>
      </c>
      <c r="F4566" s="37" t="str">
        <f>VLOOKUP(L4566,Mapping!D:H,5,0)</f>
        <v>AUM</v>
      </c>
      <c r="G4566" t="s">
        <v>562</v>
      </c>
      <c r="H4566" t="s">
        <v>440</v>
      </c>
      <c r="I4566" t="s">
        <v>443</v>
      </c>
      <c r="J4566">
        <v>212000</v>
      </c>
      <c r="K4566" t="s">
        <v>595</v>
      </c>
      <c r="L4566">
        <v>212194</v>
      </c>
      <c r="M4566">
        <v>0</v>
      </c>
      <c r="N4566" t="s">
        <v>605</v>
      </c>
      <c r="O4566" t="s">
        <v>565</v>
      </c>
      <c r="P4566">
        <v>0</v>
      </c>
      <c r="Q4566">
        <v>53656.84</v>
      </c>
      <c r="R4566">
        <v>-11322.7</v>
      </c>
      <c r="S4566">
        <v>0</v>
      </c>
      <c r="T4566">
        <v>0</v>
      </c>
      <c r="U4566">
        <v>42334.14</v>
      </c>
      <c r="V4566">
        <v>0</v>
      </c>
      <c r="W4566">
        <v>53656.84</v>
      </c>
      <c r="X4566">
        <v>-11322.7</v>
      </c>
      <c r="Y4566">
        <v>0</v>
      </c>
      <c r="Z4566">
        <v>0</v>
      </c>
      <c r="AA4566">
        <v>42334.14</v>
      </c>
    </row>
    <row r="4567" spans="1:27" ht="15" customHeight="1" x14ac:dyDescent="0.25">
      <c r="A4567" s="37" t="str">
        <f t="shared" si="213"/>
        <v>LEULISIgnore</v>
      </c>
      <c r="B4567" s="37" t="str">
        <f>VLOOKUP(L4567,Mapping!D:F,3,0)</f>
        <v>Ignore</v>
      </c>
      <c r="C4567" s="37" t="str">
        <f>VLOOKUP(L4567,Mapping!D:G,4,0)</f>
        <v>Ignore</v>
      </c>
      <c r="D4567" s="38">
        <f t="shared" si="214"/>
        <v>1.3397800000000001E-4</v>
      </c>
      <c r="E4567" s="38">
        <f t="shared" si="215"/>
        <v>1.80817E-4</v>
      </c>
      <c r="F4567" s="37" t="str">
        <f>VLOOKUP(L4567,Mapping!D:H,5,0)</f>
        <v>AUM</v>
      </c>
      <c r="G4567" t="s">
        <v>562</v>
      </c>
      <c r="H4567" t="s">
        <v>440</v>
      </c>
      <c r="I4567" t="s">
        <v>443</v>
      </c>
      <c r="J4567">
        <v>212000</v>
      </c>
      <c r="K4567" t="s">
        <v>595</v>
      </c>
      <c r="L4567">
        <v>212195</v>
      </c>
      <c r="M4567">
        <v>0</v>
      </c>
      <c r="N4567" t="s">
        <v>2247</v>
      </c>
      <c r="O4567" t="s">
        <v>565</v>
      </c>
      <c r="P4567">
        <v>0</v>
      </c>
      <c r="Q4567">
        <v>468.39</v>
      </c>
      <c r="R4567">
        <v>0</v>
      </c>
      <c r="S4567">
        <v>1339.78</v>
      </c>
      <c r="T4567">
        <v>0</v>
      </c>
      <c r="U4567">
        <v>1808.17</v>
      </c>
      <c r="V4567">
        <v>0</v>
      </c>
      <c r="W4567">
        <v>468.39</v>
      </c>
      <c r="X4567">
        <v>0</v>
      </c>
      <c r="Y4567">
        <v>1339.78</v>
      </c>
      <c r="Z4567">
        <v>0</v>
      </c>
      <c r="AA4567">
        <v>1808.17</v>
      </c>
    </row>
    <row r="4568" spans="1:27" ht="15" customHeight="1" x14ac:dyDescent="0.25">
      <c r="A4568" s="37" t="str">
        <f t="shared" si="213"/>
        <v>LEULISIgnore</v>
      </c>
      <c r="B4568" s="37" t="str">
        <f>VLOOKUP(L4568,Mapping!D:F,3,0)</f>
        <v>Ignore</v>
      </c>
      <c r="C4568" s="37" t="str">
        <f>VLOOKUP(L4568,Mapping!D:G,4,0)</f>
        <v>Ignore</v>
      </c>
      <c r="D4568" s="38">
        <f t="shared" si="214"/>
        <v>1.214178E-3</v>
      </c>
      <c r="E4568" s="38">
        <f t="shared" si="215"/>
        <v>1.758613E-3</v>
      </c>
      <c r="F4568" s="37" t="str">
        <f>VLOOKUP(L4568,Mapping!D:H,5,0)</f>
        <v>AUM</v>
      </c>
      <c r="G4568" t="s">
        <v>562</v>
      </c>
      <c r="H4568" t="s">
        <v>440</v>
      </c>
      <c r="I4568" t="s">
        <v>443</v>
      </c>
      <c r="J4568">
        <v>212000</v>
      </c>
      <c r="K4568" t="s">
        <v>595</v>
      </c>
      <c r="L4568">
        <v>212197</v>
      </c>
      <c r="M4568">
        <v>0</v>
      </c>
      <c r="N4568" t="s">
        <v>856</v>
      </c>
      <c r="O4568" t="s">
        <v>565</v>
      </c>
      <c r="P4568">
        <v>0</v>
      </c>
      <c r="Q4568">
        <v>5444.35</v>
      </c>
      <c r="R4568">
        <v>0</v>
      </c>
      <c r="S4568">
        <v>12141.78</v>
      </c>
      <c r="T4568">
        <v>0</v>
      </c>
      <c r="U4568">
        <v>17586.13</v>
      </c>
      <c r="V4568">
        <v>0</v>
      </c>
      <c r="W4568">
        <v>5444.35</v>
      </c>
      <c r="X4568">
        <v>0</v>
      </c>
      <c r="Y4568">
        <v>12141.78</v>
      </c>
      <c r="Z4568">
        <v>0</v>
      </c>
      <c r="AA4568">
        <v>17586.13</v>
      </c>
    </row>
    <row r="4569" spans="1:27" ht="15" customHeight="1" x14ac:dyDescent="0.25">
      <c r="A4569" s="37" t="str">
        <f t="shared" si="213"/>
        <v>LEULISIgnore</v>
      </c>
      <c r="B4569" s="37" t="str">
        <f>VLOOKUP(L4569,Mapping!D:F,3,0)</f>
        <v>Ignore</v>
      </c>
      <c r="C4569" s="37" t="str">
        <f>VLOOKUP(L4569,Mapping!D:G,4,0)</f>
        <v>Ignore</v>
      </c>
      <c r="D4569" s="38">
        <f t="shared" si="214"/>
        <v>1.3309823410000001</v>
      </c>
      <c r="E4569" s="38">
        <f t="shared" si="215"/>
        <v>2.7177715579999999</v>
      </c>
      <c r="F4569" s="37" t="str">
        <f>VLOOKUP(L4569,Mapping!D:H,5,0)</f>
        <v>AUM</v>
      </c>
      <c r="G4569" t="s">
        <v>562</v>
      </c>
      <c r="H4569" t="s">
        <v>440</v>
      </c>
      <c r="I4569" t="s">
        <v>443</v>
      </c>
      <c r="J4569">
        <v>212000</v>
      </c>
      <c r="K4569" t="s">
        <v>595</v>
      </c>
      <c r="L4569">
        <v>212220</v>
      </c>
      <c r="M4569">
        <v>0</v>
      </c>
      <c r="N4569" t="s">
        <v>606</v>
      </c>
      <c r="O4569" t="s">
        <v>565</v>
      </c>
      <c r="P4569">
        <v>0</v>
      </c>
      <c r="Q4569">
        <v>13867892.17</v>
      </c>
      <c r="R4569">
        <v>0</v>
      </c>
      <c r="S4569">
        <v>13309823.41</v>
      </c>
      <c r="T4569">
        <v>0</v>
      </c>
      <c r="U4569">
        <v>27177715.579999998</v>
      </c>
      <c r="V4569">
        <v>0</v>
      </c>
      <c r="W4569">
        <v>13867892.17</v>
      </c>
      <c r="X4569">
        <v>0</v>
      </c>
      <c r="Y4569">
        <v>13309823.41</v>
      </c>
      <c r="Z4569">
        <v>0</v>
      </c>
      <c r="AA4569">
        <v>27177715.579999998</v>
      </c>
    </row>
    <row r="4570" spans="1:27" ht="15" customHeight="1" x14ac:dyDescent="0.25">
      <c r="A4570" s="37" t="str">
        <f t="shared" si="213"/>
        <v>LEULISIgnore</v>
      </c>
      <c r="B4570" s="37" t="str">
        <f>VLOOKUP(L4570,Mapping!D:F,3,0)</f>
        <v>Ignore</v>
      </c>
      <c r="C4570" s="37" t="str">
        <f>VLOOKUP(L4570,Mapping!D:G,4,0)</f>
        <v>Ignore</v>
      </c>
      <c r="D4570" s="38">
        <f t="shared" si="214"/>
        <v>-2.6621732850000002</v>
      </c>
      <c r="E4570" s="38">
        <f t="shared" si="215"/>
        <v>-2.8365277280000001</v>
      </c>
      <c r="F4570" s="37" t="str">
        <f>VLOOKUP(L4570,Mapping!D:H,5,0)</f>
        <v>AUM</v>
      </c>
      <c r="G4570" t="s">
        <v>562</v>
      </c>
      <c r="H4570" t="s">
        <v>440</v>
      </c>
      <c r="I4570" t="s">
        <v>443</v>
      </c>
      <c r="J4570">
        <v>212000</v>
      </c>
      <c r="K4570" t="s">
        <v>595</v>
      </c>
      <c r="L4570">
        <v>212223</v>
      </c>
      <c r="M4570">
        <v>0</v>
      </c>
      <c r="N4570" t="s">
        <v>607</v>
      </c>
      <c r="O4570" t="s">
        <v>565</v>
      </c>
      <c r="P4570">
        <v>-1743544.4300000004</v>
      </c>
      <c r="Q4570">
        <v>0</v>
      </c>
      <c r="R4570">
        <v>-26621732.850000001</v>
      </c>
      <c r="S4570">
        <v>0</v>
      </c>
      <c r="T4570">
        <v>-28365277.280000001</v>
      </c>
      <c r="U4570">
        <v>0</v>
      </c>
      <c r="V4570">
        <v>-1743544.4300000004</v>
      </c>
      <c r="W4570">
        <v>0</v>
      </c>
      <c r="X4570">
        <v>-26621732.850000001</v>
      </c>
      <c r="Y4570">
        <v>0</v>
      </c>
      <c r="Z4570">
        <v>-28365277.280000001</v>
      </c>
      <c r="AA4570">
        <v>0</v>
      </c>
    </row>
    <row r="4571" spans="1:27" ht="15" customHeight="1" x14ac:dyDescent="0.25">
      <c r="A4571" s="37" t="str">
        <f t="shared" si="213"/>
        <v>LEULISIgnore</v>
      </c>
      <c r="B4571" s="37" t="str">
        <f>VLOOKUP(L4571,Mapping!D:F,3,0)</f>
        <v>Ignore</v>
      </c>
      <c r="C4571" s="37" t="str">
        <f>VLOOKUP(L4571,Mapping!D:G,4,0)</f>
        <v>Ignore</v>
      </c>
      <c r="D4571" s="38">
        <f t="shared" si="214"/>
        <v>5.6081000000000007E-5</v>
      </c>
      <c r="E4571" s="38">
        <f t="shared" si="215"/>
        <v>-1.3140299999999999E-4</v>
      </c>
      <c r="F4571" s="37" t="str">
        <f>VLOOKUP(L4571,Mapping!D:H,5,0)</f>
        <v>AUM</v>
      </c>
      <c r="G4571" t="s">
        <v>562</v>
      </c>
      <c r="H4571" t="s">
        <v>440</v>
      </c>
      <c r="I4571" t="s">
        <v>443</v>
      </c>
      <c r="J4571">
        <v>212000</v>
      </c>
      <c r="K4571" t="s">
        <v>595</v>
      </c>
      <c r="L4571">
        <v>212227</v>
      </c>
      <c r="M4571">
        <v>0</v>
      </c>
      <c r="N4571" t="s">
        <v>750</v>
      </c>
      <c r="O4571" t="s">
        <v>565</v>
      </c>
      <c r="P4571">
        <v>-1874.84</v>
      </c>
      <c r="Q4571">
        <v>0</v>
      </c>
      <c r="R4571">
        <v>0</v>
      </c>
      <c r="S4571">
        <v>560.81000000000006</v>
      </c>
      <c r="T4571">
        <v>-1314.03</v>
      </c>
      <c r="U4571">
        <v>0</v>
      </c>
      <c r="V4571">
        <v>-1874.84</v>
      </c>
      <c r="W4571">
        <v>0</v>
      </c>
      <c r="X4571">
        <v>0</v>
      </c>
      <c r="Y4571">
        <v>560.81000000000006</v>
      </c>
      <c r="Z4571">
        <v>-1314.03</v>
      </c>
      <c r="AA4571">
        <v>0</v>
      </c>
    </row>
    <row r="4572" spans="1:27" ht="15" customHeight="1" x14ac:dyDescent="0.25">
      <c r="A4572" s="37" t="str">
        <f t="shared" si="213"/>
        <v>LEULISIgnore</v>
      </c>
      <c r="B4572" s="37" t="str">
        <f>VLOOKUP(L4572,Mapping!D:F,3,0)</f>
        <v>Ignore</v>
      </c>
      <c r="C4572" s="37" t="str">
        <f>VLOOKUP(L4572,Mapping!D:G,4,0)</f>
        <v>Ignore</v>
      </c>
      <c r="D4572" s="38">
        <f t="shared" si="214"/>
        <v>-5.2944000000000007E-5</v>
      </c>
      <c r="E4572" s="38">
        <f t="shared" si="215"/>
        <v>6.7787000000000007E-5</v>
      </c>
      <c r="F4572" s="37" t="str">
        <f>VLOOKUP(L4572,Mapping!D:H,5,0)</f>
        <v>AUM</v>
      </c>
      <c r="G4572" t="s">
        <v>562</v>
      </c>
      <c r="H4572" t="s">
        <v>440</v>
      </c>
      <c r="I4572" t="s">
        <v>443</v>
      </c>
      <c r="J4572">
        <v>212000</v>
      </c>
      <c r="K4572" t="s">
        <v>595</v>
      </c>
      <c r="L4572">
        <v>212231</v>
      </c>
      <c r="M4572">
        <v>0</v>
      </c>
      <c r="N4572" t="s">
        <v>824</v>
      </c>
      <c r="O4572" t="s">
        <v>565</v>
      </c>
      <c r="P4572">
        <v>0</v>
      </c>
      <c r="Q4572">
        <v>1207.31</v>
      </c>
      <c r="R4572">
        <v>-529.44000000000005</v>
      </c>
      <c r="S4572">
        <v>0</v>
      </c>
      <c r="T4572">
        <v>0</v>
      </c>
      <c r="U4572">
        <v>677.87</v>
      </c>
      <c r="V4572">
        <v>0</v>
      </c>
      <c r="W4572">
        <v>1207.31</v>
      </c>
      <c r="X4572">
        <v>-529.44000000000005</v>
      </c>
      <c r="Y4572">
        <v>0</v>
      </c>
      <c r="Z4572">
        <v>0</v>
      </c>
      <c r="AA4572">
        <v>677.87</v>
      </c>
    </row>
    <row r="4573" spans="1:27" ht="15" customHeight="1" x14ac:dyDescent="0.25">
      <c r="A4573" s="37" t="str">
        <f t="shared" si="213"/>
        <v>LEULISIgnore</v>
      </c>
      <c r="B4573" s="37" t="str">
        <f>VLOOKUP(L4573,Mapping!D:F,3,0)</f>
        <v>Ignore</v>
      </c>
      <c r="C4573" s="37" t="str">
        <f>VLOOKUP(L4573,Mapping!D:G,4,0)</f>
        <v>Ignore</v>
      </c>
      <c r="D4573" s="38">
        <f t="shared" si="214"/>
        <v>0</v>
      </c>
      <c r="E4573" s="38">
        <f t="shared" si="215"/>
        <v>1.7440000000000002E-6</v>
      </c>
      <c r="F4573" s="37" t="str">
        <f>VLOOKUP(L4573,Mapping!D:H,5,0)</f>
        <v>AUM</v>
      </c>
      <c r="G4573" t="s">
        <v>562</v>
      </c>
      <c r="H4573" t="s">
        <v>440</v>
      </c>
      <c r="I4573" t="s">
        <v>443</v>
      </c>
      <c r="J4573">
        <v>212000</v>
      </c>
      <c r="K4573" t="s">
        <v>595</v>
      </c>
      <c r="L4573">
        <v>212232</v>
      </c>
      <c r="M4573">
        <v>0</v>
      </c>
      <c r="N4573" t="s">
        <v>836</v>
      </c>
      <c r="O4573" t="s">
        <v>565</v>
      </c>
      <c r="P4573">
        <v>0</v>
      </c>
      <c r="Q4573">
        <v>17.440000000000001</v>
      </c>
      <c r="R4573">
        <v>0</v>
      </c>
      <c r="S4573">
        <v>0</v>
      </c>
      <c r="T4573">
        <v>0</v>
      </c>
      <c r="U4573">
        <v>17.440000000000001</v>
      </c>
      <c r="V4573">
        <v>0</v>
      </c>
      <c r="W4573">
        <v>17.440000000000001</v>
      </c>
      <c r="X4573">
        <v>0</v>
      </c>
      <c r="Y4573">
        <v>0</v>
      </c>
      <c r="Z4573">
        <v>0</v>
      </c>
      <c r="AA4573">
        <v>17.440000000000001</v>
      </c>
    </row>
    <row r="4574" spans="1:27" ht="15" customHeight="1" x14ac:dyDescent="0.25">
      <c r="A4574" s="37" t="str">
        <f t="shared" si="213"/>
        <v>LEULISIgnore</v>
      </c>
      <c r="B4574" s="37" t="str">
        <f>VLOOKUP(L4574,Mapping!D:F,3,0)</f>
        <v>Ignore</v>
      </c>
      <c r="C4574" s="37" t="str">
        <f>VLOOKUP(L4574,Mapping!D:G,4,0)</f>
        <v>Ignore</v>
      </c>
      <c r="D4574" s="38">
        <f t="shared" si="214"/>
        <v>-3.2853000000000001E-3</v>
      </c>
      <c r="E4574" s="38">
        <f t="shared" si="215"/>
        <v>9.6710000000000003E-4</v>
      </c>
      <c r="F4574" s="37" t="str">
        <f>VLOOKUP(L4574,Mapping!D:H,5,0)</f>
        <v>AUM</v>
      </c>
      <c r="G4574" t="s">
        <v>562</v>
      </c>
      <c r="H4574" t="s">
        <v>440</v>
      </c>
      <c r="I4574" t="s">
        <v>443</v>
      </c>
      <c r="J4574">
        <v>212000</v>
      </c>
      <c r="K4574" t="s">
        <v>595</v>
      </c>
      <c r="L4574">
        <v>212233</v>
      </c>
      <c r="M4574">
        <v>0</v>
      </c>
      <c r="N4574" t="s">
        <v>608</v>
      </c>
      <c r="O4574" t="s">
        <v>565</v>
      </c>
      <c r="P4574">
        <v>0</v>
      </c>
      <c r="Q4574">
        <v>42524</v>
      </c>
      <c r="R4574">
        <v>-32853</v>
      </c>
      <c r="S4574">
        <v>0</v>
      </c>
      <c r="T4574">
        <v>0</v>
      </c>
      <c r="U4574">
        <v>9671</v>
      </c>
      <c r="V4574">
        <v>0</v>
      </c>
      <c r="W4574">
        <v>42524</v>
      </c>
      <c r="X4574">
        <v>-32853</v>
      </c>
      <c r="Y4574">
        <v>0</v>
      </c>
      <c r="Z4574">
        <v>0</v>
      </c>
      <c r="AA4574">
        <v>9671</v>
      </c>
    </row>
    <row r="4575" spans="1:27" ht="15" customHeight="1" x14ac:dyDescent="0.25">
      <c r="A4575" s="37" t="str">
        <f t="shared" si="213"/>
        <v>LEULISIgnore</v>
      </c>
      <c r="B4575" s="37" t="str">
        <f>VLOOKUP(L4575,Mapping!D:F,3,0)</f>
        <v>Ignore</v>
      </c>
      <c r="C4575" s="37" t="str">
        <f>VLOOKUP(L4575,Mapping!D:G,4,0)</f>
        <v>Ignore</v>
      </c>
      <c r="D4575" s="38">
        <f t="shared" si="214"/>
        <v>-4.0365399999999998E-4</v>
      </c>
      <c r="E4575" s="38">
        <f t="shared" si="215"/>
        <v>3.9163840000000002E-3</v>
      </c>
      <c r="F4575" s="37" t="str">
        <f>VLOOKUP(L4575,Mapping!D:H,5,0)</f>
        <v>AUM</v>
      </c>
      <c r="G4575" t="s">
        <v>562</v>
      </c>
      <c r="H4575" t="s">
        <v>440</v>
      </c>
      <c r="I4575" t="s">
        <v>443</v>
      </c>
      <c r="J4575">
        <v>212000</v>
      </c>
      <c r="K4575" t="s">
        <v>595</v>
      </c>
      <c r="L4575">
        <v>212240</v>
      </c>
      <c r="M4575">
        <v>0</v>
      </c>
      <c r="N4575" t="s">
        <v>609</v>
      </c>
      <c r="O4575" t="s">
        <v>565</v>
      </c>
      <c r="P4575">
        <v>0</v>
      </c>
      <c r="Q4575">
        <v>43200.38</v>
      </c>
      <c r="R4575">
        <v>-4036.54</v>
      </c>
      <c r="S4575">
        <v>0</v>
      </c>
      <c r="T4575">
        <v>0</v>
      </c>
      <c r="U4575">
        <v>39163.840000000004</v>
      </c>
      <c r="V4575">
        <v>0</v>
      </c>
      <c r="W4575">
        <v>43200.38</v>
      </c>
      <c r="X4575">
        <v>-4036.54</v>
      </c>
      <c r="Y4575">
        <v>0</v>
      </c>
      <c r="Z4575">
        <v>0</v>
      </c>
      <c r="AA4575">
        <v>39163.840000000004</v>
      </c>
    </row>
    <row r="4576" spans="1:27" ht="15" customHeight="1" x14ac:dyDescent="0.25">
      <c r="A4576" s="37" t="str">
        <f t="shared" si="213"/>
        <v>LEULISIgnore</v>
      </c>
      <c r="B4576" s="37" t="str">
        <f>VLOOKUP(L4576,Mapping!D:F,3,0)</f>
        <v>Ignore</v>
      </c>
      <c r="C4576" s="37" t="str">
        <f>VLOOKUP(L4576,Mapping!D:G,4,0)</f>
        <v>Ignore</v>
      </c>
      <c r="D4576" s="38">
        <f t="shared" si="214"/>
        <v>0</v>
      </c>
      <c r="E4576" s="38">
        <f t="shared" si="215"/>
        <v>-5.8224999999999998E-4</v>
      </c>
      <c r="F4576" s="37" t="str">
        <f>VLOOKUP(L4576,Mapping!D:H,5,0)</f>
        <v>AUM</v>
      </c>
      <c r="G4576" t="s">
        <v>562</v>
      </c>
      <c r="H4576" t="s">
        <v>440</v>
      </c>
      <c r="I4576" t="s">
        <v>443</v>
      </c>
      <c r="J4576">
        <v>212000</v>
      </c>
      <c r="K4576" t="s">
        <v>595</v>
      </c>
      <c r="L4576">
        <v>212247</v>
      </c>
      <c r="M4576">
        <v>0</v>
      </c>
      <c r="N4576" t="s">
        <v>610</v>
      </c>
      <c r="O4576" t="s">
        <v>565</v>
      </c>
      <c r="P4576">
        <v>-5822.5</v>
      </c>
      <c r="Q4576">
        <v>0</v>
      </c>
      <c r="R4576">
        <v>0</v>
      </c>
      <c r="S4576">
        <v>0</v>
      </c>
      <c r="T4576">
        <v>-5822.5</v>
      </c>
      <c r="U4576">
        <v>0</v>
      </c>
      <c r="V4576">
        <v>-5822.5</v>
      </c>
      <c r="W4576">
        <v>0</v>
      </c>
      <c r="X4576">
        <v>0</v>
      </c>
      <c r="Y4576">
        <v>0</v>
      </c>
      <c r="Z4576">
        <v>-5822.5</v>
      </c>
      <c r="AA4576">
        <v>0</v>
      </c>
    </row>
    <row r="4577" spans="1:27" ht="15" customHeight="1" x14ac:dyDescent="0.25">
      <c r="A4577" s="37" t="str">
        <f t="shared" si="213"/>
        <v>LEULISIgnore</v>
      </c>
      <c r="B4577" s="37" t="str">
        <f>VLOOKUP(L4577,Mapping!D:F,3,0)</f>
        <v>Ignore</v>
      </c>
      <c r="C4577" s="37" t="str">
        <f>VLOOKUP(L4577,Mapping!D:G,4,0)</f>
        <v>Ignore</v>
      </c>
      <c r="D4577" s="38">
        <f t="shared" si="214"/>
        <v>2.5984199999999998E-4</v>
      </c>
      <c r="E4577" s="38">
        <f t="shared" si="215"/>
        <v>3.8627800000000004E-4</v>
      </c>
      <c r="F4577" s="37" t="str">
        <f>VLOOKUP(L4577,Mapping!D:H,5,0)</f>
        <v>AUM</v>
      </c>
      <c r="G4577" t="s">
        <v>562</v>
      </c>
      <c r="H4577" t="s">
        <v>440</v>
      </c>
      <c r="I4577" t="s">
        <v>443</v>
      </c>
      <c r="J4577">
        <v>212000</v>
      </c>
      <c r="K4577" t="s">
        <v>595</v>
      </c>
      <c r="L4577">
        <v>212252</v>
      </c>
      <c r="M4577">
        <v>0</v>
      </c>
      <c r="N4577" t="s">
        <v>611</v>
      </c>
      <c r="O4577" t="s">
        <v>565</v>
      </c>
      <c r="P4577">
        <v>0</v>
      </c>
      <c r="Q4577">
        <v>1264.3600000000001</v>
      </c>
      <c r="R4577">
        <v>0</v>
      </c>
      <c r="S4577">
        <v>2598.42</v>
      </c>
      <c r="T4577">
        <v>0</v>
      </c>
      <c r="U4577">
        <v>3862.78</v>
      </c>
      <c r="V4577">
        <v>0</v>
      </c>
      <c r="W4577">
        <v>1264.3600000000001</v>
      </c>
      <c r="X4577">
        <v>0</v>
      </c>
      <c r="Y4577">
        <v>2598.42</v>
      </c>
      <c r="Z4577">
        <v>0</v>
      </c>
      <c r="AA4577">
        <v>3862.78</v>
      </c>
    </row>
    <row r="4578" spans="1:27" ht="15" customHeight="1" x14ac:dyDescent="0.25">
      <c r="A4578" s="37" t="str">
        <f t="shared" si="213"/>
        <v>LEULISIgnore</v>
      </c>
      <c r="B4578" s="37" t="str">
        <f>VLOOKUP(L4578,Mapping!D:F,3,0)</f>
        <v>Ignore</v>
      </c>
      <c r="C4578" s="37" t="str">
        <f>VLOOKUP(L4578,Mapping!D:G,4,0)</f>
        <v>Ignore</v>
      </c>
      <c r="D4578" s="38">
        <f t="shared" si="214"/>
        <v>-0.18030102000000001</v>
      </c>
      <c r="E4578" s="38">
        <f t="shared" si="215"/>
        <v>0.14062741000000001</v>
      </c>
      <c r="F4578" s="37" t="str">
        <f>VLOOKUP(L4578,Mapping!D:H,5,0)</f>
        <v>AUM</v>
      </c>
      <c r="G4578" t="s">
        <v>562</v>
      </c>
      <c r="H4578" t="s">
        <v>440</v>
      </c>
      <c r="I4578" t="s">
        <v>443</v>
      </c>
      <c r="J4578">
        <v>212000</v>
      </c>
      <c r="K4578" t="s">
        <v>595</v>
      </c>
      <c r="L4578">
        <v>212255</v>
      </c>
      <c r="M4578">
        <v>0</v>
      </c>
      <c r="N4578" t="s">
        <v>612</v>
      </c>
      <c r="O4578" t="s">
        <v>565</v>
      </c>
      <c r="P4578">
        <v>0</v>
      </c>
      <c r="Q4578">
        <v>3209284.3</v>
      </c>
      <c r="R4578">
        <v>-1803010.2000000002</v>
      </c>
      <c r="S4578">
        <v>0</v>
      </c>
      <c r="T4578">
        <v>0</v>
      </c>
      <c r="U4578">
        <v>1406274.1</v>
      </c>
      <c r="V4578">
        <v>0</v>
      </c>
      <c r="W4578">
        <v>3209284.3</v>
      </c>
      <c r="X4578">
        <v>-1803010.2000000002</v>
      </c>
      <c r="Y4578">
        <v>0</v>
      </c>
      <c r="Z4578">
        <v>0</v>
      </c>
      <c r="AA4578">
        <v>1406274.1</v>
      </c>
    </row>
    <row r="4579" spans="1:27" ht="15" customHeight="1" x14ac:dyDescent="0.25">
      <c r="A4579" s="37" t="str">
        <f t="shared" si="213"/>
        <v>LEULISIgnore</v>
      </c>
      <c r="B4579" s="37" t="str">
        <f>VLOOKUP(L4579,Mapping!D:F,3,0)</f>
        <v>Ignore</v>
      </c>
      <c r="C4579" s="37" t="str">
        <f>VLOOKUP(L4579,Mapping!D:G,4,0)</f>
        <v>Ignore</v>
      </c>
      <c r="D4579" s="38">
        <f t="shared" si="214"/>
        <v>-2.5697279999999999E-2</v>
      </c>
      <c r="E4579" s="38">
        <f t="shared" si="215"/>
        <v>6.0132639999999999E-3</v>
      </c>
      <c r="F4579" s="37" t="str">
        <f>VLOOKUP(L4579,Mapping!D:H,5,0)</f>
        <v>AUM</v>
      </c>
      <c r="G4579" t="s">
        <v>562</v>
      </c>
      <c r="H4579" t="s">
        <v>440</v>
      </c>
      <c r="I4579" t="s">
        <v>443</v>
      </c>
      <c r="J4579">
        <v>212000</v>
      </c>
      <c r="K4579" t="s">
        <v>595</v>
      </c>
      <c r="L4579">
        <v>212271</v>
      </c>
      <c r="M4579">
        <v>0</v>
      </c>
      <c r="N4579" t="s">
        <v>614</v>
      </c>
      <c r="O4579" t="s">
        <v>565</v>
      </c>
      <c r="P4579">
        <v>0</v>
      </c>
      <c r="Q4579">
        <v>317105.44</v>
      </c>
      <c r="R4579">
        <v>-256972.79999999999</v>
      </c>
      <c r="S4579">
        <v>0</v>
      </c>
      <c r="T4579">
        <v>0</v>
      </c>
      <c r="U4579">
        <v>60132.639999999999</v>
      </c>
      <c r="V4579">
        <v>0</v>
      </c>
      <c r="W4579">
        <v>317105.44</v>
      </c>
      <c r="X4579">
        <v>-256972.79999999999</v>
      </c>
      <c r="Y4579">
        <v>0</v>
      </c>
      <c r="Z4579">
        <v>0</v>
      </c>
      <c r="AA4579">
        <v>60132.639999999999</v>
      </c>
    </row>
    <row r="4580" spans="1:27" ht="15" customHeight="1" x14ac:dyDescent="0.25">
      <c r="A4580" s="37" t="str">
        <f t="shared" si="213"/>
        <v>LEULISIgnore</v>
      </c>
      <c r="B4580" s="37" t="str">
        <f>VLOOKUP(L4580,Mapping!D:F,3,0)</f>
        <v>Ignore</v>
      </c>
      <c r="C4580" s="37" t="str">
        <f>VLOOKUP(L4580,Mapping!D:G,4,0)</f>
        <v>Ignore</v>
      </c>
      <c r="D4580" s="38">
        <f t="shared" si="214"/>
        <v>-2.5697279999999999E-2</v>
      </c>
      <c r="E4580" s="38">
        <f t="shared" si="215"/>
        <v>6.0132639999999999E-3</v>
      </c>
      <c r="F4580" s="37" t="str">
        <f>VLOOKUP(L4580,Mapping!D:H,5,0)</f>
        <v>AUM</v>
      </c>
      <c r="G4580" t="s">
        <v>562</v>
      </c>
      <c r="H4580" t="s">
        <v>440</v>
      </c>
      <c r="I4580" t="s">
        <v>443</v>
      </c>
      <c r="J4580">
        <v>212000</v>
      </c>
      <c r="K4580" t="s">
        <v>595</v>
      </c>
      <c r="L4580">
        <v>212272</v>
      </c>
      <c r="M4580">
        <v>0</v>
      </c>
      <c r="N4580" t="s">
        <v>615</v>
      </c>
      <c r="O4580" t="s">
        <v>565</v>
      </c>
      <c r="P4580">
        <v>0</v>
      </c>
      <c r="Q4580">
        <v>317105.44</v>
      </c>
      <c r="R4580">
        <v>-256972.79999999999</v>
      </c>
      <c r="S4580">
        <v>0</v>
      </c>
      <c r="T4580">
        <v>0</v>
      </c>
      <c r="U4580">
        <v>60132.639999999999</v>
      </c>
      <c r="V4580">
        <v>0</v>
      </c>
      <c r="W4580">
        <v>317105.44</v>
      </c>
      <c r="X4580">
        <v>-256972.79999999999</v>
      </c>
      <c r="Y4580">
        <v>0</v>
      </c>
      <c r="Z4580">
        <v>0</v>
      </c>
      <c r="AA4580">
        <v>60132.639999999999</v>
      </c>
    </row>
    <row r="4581" spans="1:27" ht="15" customHeight="1" x14ac:dyDescent="0.25">
      <c r="A4581" s="37" t="str">
        <f t="shared" si="213"/>
        <v>LEULISIgnore</v>
      </c>
      <c r="B4581" s="37" t="str">
        <f>VLOOKUP(L4581,Mapping!D:F,3,0)</f>
        <v>Ignore</v>
      </c>
      <c r="C4581" s="37" t="str">
        <f>VLOOKUP(L4581,Mapping!D:G,4,0)</f>
        <v>Ignore</v>
      </c>
      <c r="D4581" s="38">
        <f t="shared" si="214"/>
        <v>1.8443524999999999E-2</v>
      </c>
      <c r="E4581" s="38">
        <f t="shared" si="215"/>
        <v>2.1248046999999999E-2</v>
      </c>
      <c r="F4581" s="37" t="str">
        <f>VLOOKUP(L4581,Mapping!D:H,5,0)</f>
        <v>AUM</v>
      </c>
      <c r="G4581" t="s">
        <v>562</v>
      </c>
      <c r="H4581" t="s">
        <v>440</v>
      </c>
      <c r="I4581" t="s">
        <v>443</v>
      </c>
      <c r="J4581">
        <v>212000</v>
      </c>
      <c r="K4581" t="s">
        <v>595</v>
      </c>
      <c r="L4581">
        <v>212427</v>
      </c>
      <c r="M4581">
        <v>0</v>
      </c>
      <c r="N4581" t="s">
        <v>682</v>
      </c>
      <c r="O4581" t="s">
        <v>565</v>
      </c>
      <c r="P4581">
        <v>0</v>
      </c>
      <c r="Q4581">
        <v>28045.22</v>
      </c>
      <c r="R4581">
        <v>0</v>
      </c>
      <c r="S4581">
        <v>184435.25</v>
      </c>
      <c r="T4581">
        <v>0</v>
      </c>
      <c r="U4581">
        <v>212480.47</v>
      </c>
      <c r="V4581">
        <v>0</v>
      </c>
      <c r="W4581">
        <v>28045.22</v>
      </c>
      <c r="X4581">
        <v>0</v>
      </c>
      <c r="Y4581">
        <v>184435.25</v>
      </c>
      <c r="Z4581">
        <v>0</v>
      </c>
      <c r="AA4581">
        <v>212480.47</v>
      </c>
    </row>
    <row r="4582" spans="1:27" ht="15" customHeight="1" x14ac:dyDescent="0.25">
      <c r="A4582" s="37" t="str">
        <f t="shared" si="213"/>
        <v>LEULISIgnore</v>
      </c>
      <c r="B4582" s="37" t="str">
        <f>VLOOKUP(L4582,Mapping!D:F,3,0)</f>
        <v>Ignore</v>
      </c>
      <c r="C4582" s="37" t="str">
        <f>VLOOKUP(L4582,Mapping!D:G,4,0)</f>
        <v>Ignore</v>
      </c>
      <c r="D4582" s="38">
        <f t="shared" si="214"/>
        <v>-4.0365399999999998E-4</v>
      </c>
      <c r="E4582" s="38">
        <f t="shared" si="215"/>
        <v>3.9163840000000002E-3</v>
      </c>
      <c r="F4582" s="37" t="str">
        <f>VLOOKUP(L4582,Mapping!D:H,5,0)</f>
        <v>AUM</v>
      </c>
      <c r="G4582" t="s">
        <v>562</v>
      </c>
      <c r="H4582" t="s">
        <v>440</v>
      </c>
      <c r="I4582" t="s">
        <v>443</v>
      </c>
      <c r="J4582">
        <v>212000</v>
      </c>
      <c r="K4582" t="s">
        <v>595</v>
      </c>
      <c r="L4582">
        <v>213166</v>
      </c>
      <c r="M4582">
        <v>0</v>
      </c>
      <c r="N4582" t="s">
        <v>616</v>
      </c>
      <c r="O4582" t="s">
        <v>565</v>
      </c>
      <c r="P4582">
        <v>0</v>
      </c>
      <c r="Q4582">
        <v>43200.38</v>
      </c>
      <c r="R4582">
        <v>-4036.54</v>
      </c>
      <c r="S4582">
        <v>0</v>
      </c>
      <c r="T4582">
        <v>0</v>
      </c>
      <c r="U4582">
        <v>39163.840000000004</v>
      </c>
      <c r="V4582">
        <v>0</v>
      </c>
      <c r="W4582">
        <v>43200.38</v>
      </c>
      <c r="X4582">
        <v>-4036.54</v>
      </c>
      <c r="Y4582">
        <v>0</v>
      </c>
      <c r="Z4582">
        <v>0</v>
      </c>
      <c r="AA4582">
        <v>39163.840000000004</v>
      </c>
    </row>
    <row r="4583" spans="1:27" ht="15" customHeight="1" x14ac:dyDescent="0.25">
      <c r="A4583" s="37" t="str">
        <f t="shared" si="213"/>
        <v>LEULISIgnore</v>
      </c>
      <c r="B4583" s="37" t="str">
        <f>VLOOKUP(L4583,Mapping!D:F,3,0)</f>
        <v>Ignore</v>
      </c>
      <c r="C4583" s="37" t="str">
        <f>VLOOKUP(L4583,Mapping!D:G,4,0)</f>
        <v>Ignore</v>
      </c>
      <c r="D4583" s="38">
        <f t="shared" si="214"/>
        <v>7.6571930000000005E-3</v>
      </c>
      <c r="E4583" s="38">
        <f t="shared" si="215"/>
        <v>8.0197250000000001E-3</v>
      </c>
      <c r="F4583" s="37" t="str">
        <f>VLOOKUP(L4583,Mapping!D:H,5,0)</f>
        <v>AUM</v>
      </c>
      <c r="G4583" t="s">
        <v>562</v>
      </c>
      <c r="H4583" t="s">
        <v>440</v>
      </c>
      <c r="I4583" t="s">
        <v>443</v>
      </c>
      <c r="J4583">
        <v>212000</v>
      </c>
      <c r="K4583" t="s">
        <v>595</v>
      </c>
      <c r="L4583">
        <v>214100</v>
      </c>
      <c r="M4583">
        <v>0</v>
      </c>
      <c r="N4583" t="s">
        <v>858</v>
      </c>
      <c r="O4583" t="s">
        <v>565</v>
      </c>
      <c r="P4583">
        <v>0</v>
      </c>
      <c r="Q4583">
        <v>3625.32</v>
      </c>
      <c r="R4583">
        <v>0</v>
      </c>
      <c r="S4583">
        <v>76571.930000000008</v>
      </c>
      <c r="T4583">
        <v>0</v>
      </c>
      <c r="U4583">
        <v>80197.25</v>
      </c>
      <c r="V4583">
        <v>0</v>
      </c>
      <c r="W4583">
        <v>3625.32</v>
      </c>
      <c r="X4583">
        <v>0</v>
      </c>
      <c r="Y4583">
        <v>76571.930000000008</v>
      </c>
      <c r="Z4583">
        <v>0</v>
      </c>
      <c r="AA4583">
        <v>80197.25</v>
      </c>
    </row>
    <row r="4584" spans="1:27" ht="15" customHeight="1" x14ac:dyDescent="0.25">
      <c r="A4584" s="37" t="str">
        <f t="shared" si="213"/>
        <v>LEULISIgnore</v>
      </c>
      <c r="B4584" s="37" t="str">
        <f>VLOOKUP(L4584,Mapping!D:F,3,0)</f>
        <v>Ignore</v>
      </c>
      <c r="C4584" s="37" t="str">
        <f>VLOOKUP(L4584,Mapping!D:G,4,0)</f>
        <v>Ignore</v>
      </c>
      <c r="D4584" s="38">
        <f t="shared" si="214"/>
        <v>0</v>
      </c>
      <c r="E4584" s="38">
        <f t="shared" si="215"/>
        <v>-3E-9</v>
      </c>
      <c r="F4584" s="37" t="str">
        <f>VLOOKUP(L4584,Mapping!D:H,5,0)</f>
        <v>AUM</v>
      </c>
      <c r="G4584" t="s">
        <v>562</v>
      </c>
      <c r="H4584" t="s">
        <v>440</v>
      </c>
      <c r="I4584" t="s">
        <v>443</v>
      </c>
      <c r="J4584">
        <v>212000</v>
      </c>
      <c r="K4584" t="s">
        <v>595</v>
      </c>
      <c r="L4584">
        <v>214102</v>
      </c>
      <c r="M4584">
        <v>0</v>
      </c>
      <c r="N4584" t="s">
        <v>2262</v>
      </c>
      <c r="O4584" t="s">
        <v>565</v>
      </c>
      <c r="P4584">
        <v>-0.03</v>
      </c>
      <c r="Q4584">
        <v>0</v>
      </c>
      <c r="R4584">
        <v>0</v>
      </c>
      <c r="S4584">
        <v>0</v>
      </c>
      <c r="T4584">
        <v>-0.03</v>
      </c>
      <c r="U4584">
        <v>0</v>
      </c>
      <c r="V4584">
        <v>-0.03</v>
      </c>
      <c r="W4584">
        <v>0</v>
      </c>
      <c r="X4584">
        <v>0</v>
      </c>
      <c r="Y4584">
        <v>0</v>
      </c>
      <c r="Z4584">
        <v>-0.03</v>
      </c>
      <c r="AA4584">
        <v>0</v>
      </c>
    </row>
    <row r="4585" spans="1:27" ht="15" customHeight="1" x14ac:dyDescent="0.25">
      <c r="A4585" s="37" t="str">
        <f t="shared" si="213"/>
        <v>LEULISIgnore</v>
      </c>
      <c r="B4585" s="37" t="str">
        <f>VLOOKUP(L4585,Mapping!D:F,3,0)</f>
        <v>Ignore</v>
      </c>
      <c r="C4585" s="37" t="str">
        <f>VLOOKUP(L4585,Mapping!D:G,4,0)</f>
        <v>Ignore</v>
      </c>
      <c r="D4585" s="38">
        <f t="shared" si="214"/>
        <v>0</v>
      </c>
      <c r="E4585" s="38">
        <f t="shared" si="215"/>
        <v>3E-9</v>
      </c>
      <c r="F4585" s="37" t="str">
        <f>VLOOKUP(L4585,Mapping!D:H,5,0)</f>
        <v>AUM</v>
      </c>
      <c r="G4585" t="s">
        <v>562</v>
      </c>
      <c r="H4585" t="s">
        <v>440</v>
      </c>
      <c r="I4585" t="s">
        <v>443</v>
      </c>
      <c r="J4585">
        <v>212000</v>
      </c>
      <c r="K4585" t="s">
        <v>595</v>
      </c>
      <c r="L4585">
        <v>214105</v>
      </c>
      <c r="M4585">
        <v>0</v>
      </c>
      <c r="N4585" t="s">
        <v>2263</v>
      </c>
      <c r="O4585" t="s">
        <v>565</v>
      </c>
      <c r="P4585">
        <v>0</v>
      </c>
      <c r="Q4585">
        <v>0.03</v>
      </c>
      <c r="R4585">
        <v>0</v>
      </c>
      <c r="S4585">
        <v>0</v>
      </c>
      <c r="T4585">
        <v>0</v>
      </c>
      <c r="U4585">
        <v>0.03</v>
      </c>
      <c r="V4585">
        <v>0</v>
      </c>
      <c r="W4585">
        <v>0.03</v>
      </c>
      <c r="X4585">
        <v>0</v>
      </c>
      <c r="Y4585">
        <v>0</v>
      </c>
      <c r="Z4585">
        <v>0</v>
      </c>
      <c r="AA4585">
        <v>0.03</v>
      </c>
    </row>
    <row r="4586" spans="1:27" ht="15" customHeight="1" x14ac:dyDescent="0.25">
      <c r="A4586" s="37" t="str">
        <f t="shared" si="213"/>
        <v>LEULISIgnore</v>
      </c>
      <c r="B4586" s="37" t="str">
        <f>VLOOKUP(L4586,Mapping!D:F,3,0)</f>
        <v>Ignore</v>
      </c>
      <c r="C4586" s="37" t="str">
        <f>VLOOKUP(L4586,Mapping!D:G,4,0)</f>
        <v>Ignore</v>
      </c>
      <c r="D4586" s="38">
        <f t="shared" si="214"/>
        <v>-0.29220645200000001</v>
      </c>
      <c r="E4586" s="38">
        <f t="shared" si="215"/>
        <v>6.0130830000000003E-2</v>
      </c>
      <c r="F4586" s="37" t="str">
        <f>VLOOKUP(L4586,Mapping!D:H,5,0)</f>
        <v>AUM</v>
      </c>
      <c r="G4586" t="s">
        <v>562</v>
      </c>
      <c r="H4586" t="s">
        <v>440</v>
      </c>
      <c r="I4586" t="s">
        <v>443</v>
      </c>
      <c r="J4586">
        <v>213000</v>
      </c>
      <c r="K4586" t="s">
        <v>617</v>
      </c>
      <c r="L4586">
        <v>213500</v>
      </c>
      <c r="M4586">
        <v>0</v>
      </c>
      <c r="N4586" t="s">
        <v>618</v>
      </c>
      <c r="O4586" t="s">
        <v>565</v>
      </c>
      <c r="P4586">
        <v>0</v>
      </c>
      <c r="Q4586">
        <v>3523372.82</v>
      </c>
      <c r="R4586">
        <v>-2922064.52</v>
      </c>
      <c r="S4586">
        <v>0</v>
      </c>
      <c r="T4586">
        <v>0</v>
      </c>
      <c r="U4586">
        <v>601308.30000000005</v>
      </c>
      <c r="V4586">
        <v>0</v>
      </c>
      <c r="W4586">
        <v>3523372.82</v>
      </c>
      <c r="X4586">
        <v>-2922064.52</v>
      </c>
      <c r="Y4586">
        <v>0</v>
      </c>
      <c r="Z4586">
        <v>0</v>
      </c>
      <c r="AA4586">
        <v>601308.30000000005</v>
      </c>
    </row>
    <row r="4587" spans="1:27" ht="15" customHeight="1" x14ac:dyDescent="0.25">
      <c r="A4587" s="37" t="str">
        <f t="shared" si="213"/>
        <v>LEULISIgnore</v>
      </c>
      <c r="B4587" s="37" t="str">
        <f>VLOOKUP(L4587,Mapping!D:F,3,0)</f>
        <v>Ignore</v>
      </c>
      <c r="C4587" s="37" t="str">
        <f>VLOOKUP(L4587,Mapping!D:G,4,0)</f>
        <v>Ignore</v>
      </c>
      <c r="D4587" s="38">
        <f t="shared" si="214"/>
        <v>2.9898816000000002E-2</v>
      </c>
      <c r="E4587" s="38">
        <f t="shared" si="215"/>
        <v>0.134402412</v>
      </c>
      <c r="F4587" s="37" t="str">
        <f>VLOOKUP(L4587,Mapping!D:H,5,0)</f>
        <v>AUM</v>
      </c>
      <c r="G4587" t="s">
        <v>562</v>
      </c>
      <c r="H4587" t="s">
        <v>440</v>
      </c>
      <c r="I4587" t="s">
        <v>443</v>
      </c>
      <c r="J4587">
        <v>220000</v>
      </c>
      <c r="K4587" t="s">
        <v>619</v>
      </c>
      <c r="L4587">
        <v>210125</v>
      </c>
      <c r="M4587">
        <v>0</v>
      </c>
      <c r="N4587" t="s">
        <v>1283</v>
      </c>
      <c r="O4587" t="s">
        <v>565</v>
      </c>
      <c r="P4587">
        <v>0</v>
      </c>
      <c r="Q4587">
        <v>1045035.96</v>
      </c>
      <c r="R4587">
        <v>0</v>
      </c>
      <c r="S4587">
        <v>298988.16000000003</v>
      </c>
      <c r="T4587">
        <v>0</v>
      </c>
      <c r="U4587">
        <v>1344024.12</v>
      </c>
      <c r="V4587">
        <v>0</v>
      </c>
      <c r="W4587">
        <v>1045035.96</v>
      </c>
      <c r="X4587">
        <v>0</v>
      </c>
      <c r="Y4587">
        <v>298988.16000000003</v>
      </c>
      <c r="Z4587">
        <v>0</v>
      </c>
      <c r="AA4587">
        <v>1344024.12</v>
      </c>
    </row>
    <row r="4588" spans="1:27" ht="15" customHeight="1" x14ac:dyDescent="0.25">
      <c r="A4588" s="37" t="str">
        <f t="shared" si="213"/>
        <v>LEULIS1.2</v>
      </c>
      <c r="B4588" s="37">
        <f>VLOOKUP(L4588,Mapping!D:F,3,0)</f>
        <v>1.2</v>
      </c>
      <c r="C4588" s="37" t="str">
        <f>VLOOKUP(L4588,Mapping!D:G,4,0)</f>
        <v>Ignore</v>
      </c>
      <c r="D4588" s="38">
        <f t="shared" si="214"/>
        <v>-5.4317277490000002</v>
      </c>
      <c r="E4588" s="38">
        <f t="shared" si="215"/>
        <v>134.77006648599999</v>
      </c>
      <c r="F4588" s="37">
        <f>VLOOKUP(L4588,Mapping!D:H,5,0)</f>
        <v>0</v>
      </c>
      <c r="G4588" t="s">
        <v>562</v>
      </c>
      <c r="H4588" t="s">
        <v>440</v>
      </c>
      <c r="I4588" t="s">
        <v>443</v>
      </c>
      <c r="J4588">
        <v>301000</v>
      </c>
      <c r="K4588" t="s">
        <v>624</v>
      </c>
      <c r="L4588">
        <v>310000</v>
      </c>
      <c r="M4588">
        <v>0</v>
      </c>
      <c r="N4588" t="s">
        <v>625</v>
      </c>
      <c r="O4588" t="s">
        <v>565</v>
      </c>
      <c r="P4588">
        <v>0</v>
      </c>
      <c r="Q4588">
        <v>1402017942.3499999</v>
      </c>
      <c r="R4588">
        <v>-54317277.490000002</v>
      </c>
      <c r="S4588">
        <v>0</v>
      </c>
      <c r="T4588">
        <v>0</v>
      </c>
      <c r="U4588">
        <v>1347700664.8599999</v>
      </c>
      <c r="V4588">
        <v>0</v>
      </c>
      <c r="W4588">
        <v>1402017942.3499999</v>
      </c>
      <c r="X4588">
        <v>-54317277.490000002</v>
      </c>
      <c r="Y4588">
        <v>0</v>
      </c>
      <c r="Z4588">
        <v>0</v>
      </c>
      <c r="AA4588">
        <v>1347700664.8599999</v>
      </c>
    </row>
    <row r="4589" spans="1:27" ht="15" customHeight="1" x14ac:dyDescent="0.25">
      <c r="A4589" s="37" t="str">
        <f t="shared" si="213"/>
        <v>LEULISIgnore</v>
      </c>
      <c r="B4589" s="37" t="str">
        <f>VLOOKUP(L4589,Mapping!D:F,3,0)</f>
        <v>Ignore</v>
      </c>
      <c r="C4589" s="37" t="str">
        <f>VLOOKUP(L4589,Mapping!D:G,4,0)</f>
        <v>Ignore</v>
      </c>
      <c r="D4589" s="38">
        <f t="shared" si="214"/>
        <v>-13.901429487</v>
      </c>
      <c r="E4589" s="38">
        <f t="shared" si="215"/>
        <v>-38.953636148999998</v>
      </c>
      <c r="F4589" s="37">
        <f>VLOOKUP(L4589,Mapping!D:H,5,0)</f>
        <v>0</v>
      </c>
      <c r="G4589" t="s">
        <v>562</v>
      </c>
      <c r="H4589" t="s">
        <v>440</v>
      </c>
      <c r="I4589" t="s">
        <v>443</v>
      </c>
      <c r="J4589">
        <v>303000</v>
      </c>
      <c r="K4589" t="s">
        <v>626</v>
      </c>
      <c r="L4589">
        <v>303202</v>
      </c>
      <c r="M4589">
        <v>0</v>
      </c>
      <c r="N4589" t="s">
        <v>628</v>
      </c>
      <c r="O4589" t="s">
        <v>565</v>
      </c>
      <c r="P4589">
        <v>-250522066.62</v>
      </c>
      <c r="Q4589">
        <v>0</v>
      </c>
      <c r="R4589">
        <v>-139014294.87</v>
      </c>
      <c r="S4589">
        <v>0</v>
      </c>
      <c r="T4589">
        <v>-389536361.49000001</v>
      </c>
      <c r="U4589">
        <v>0</v>
      </c>
      <c r="V4589">
        <v>-250522066.62</v>
      </c>
      <c r="W4589">
        <v>0</v>
      </c>
      <c r="X4589">
        <v>-139014294.87</v>
      </c>
      <c r="Y4589">
        <v>0</v>
      </c>
      <c r="Z4589">
        <v>-389536361.49000001</v>
      </c>
      <c r="AA4589">
        <v>0</v>
      </c>
    </row>
    <row r="4590" spans="1:27" ht="15" customHeight="1" x14ac:dyDescent="0.25">
      <c r="A4590" s="37" t="str">
        <f t="shared" si="213"/>
        <v>LEULISIgnore</v>
      </c>
      <c r="B4590" s="37" t="str">
        <f>VLOOKUP(L4590,Mapping!D:F,3,0)</f>
        <v>Ignore</v>
      </c>
      <c r="C4590" s="37" t="str">
        <f>VLOOKUP(L4590,Mapping!D:G,4,0)</f>
        <v>Ignore</v>
      </c>
      <c r="D4590" s="38">
        <f t="shared" si="214"/>
        <v>0.16012237900000001</v>
      </c>
      <c r="E4590" s="38">
        <f t="shared" si="215"/>
        <v>2.0136182149999997</v>
      </c>
      <c r="F4590" s="37">
        <f>VLOOKUP(L4590,Mapping!D:H,5,0)</f>
        <v>0</v>
      </c>
      <c r="G4590" t="s">
        <v>562</v>
      </c>
      <c r="H4590" t="s">
        <v>440</v>
      </c>
      <c r="I4590" t="s">
        <v>443</v>
      </c>
      <c r="J4590">
        <v>303000</v>
      </c>
      <c r="K4590" t="s">
        <v>626</v>
      </c>
      <c r="L4590">
        <v>303246</v>
      </c>
      <c r="M4590">
        <v>0</v>
      </c>
      <c r="N4590" t="s">
        <v>630</v>
      </c>
      <c r="O4590" t="s">
        <v>565</v>
      </c>
      <c r="P4590">
        <v>0</v>
      </c>
      <c r="Q4590">
        <v>18534958.359999999</v>
      </c>
      <c r="R4590">
        <v>0</v>
      </c>
      <c r="S4590">
        <v>1601223.79</v>
      </c>
      <c r="T4590">
        <v>0</v>
      </c>
      <c r="U4590">
        <v>20136182.149999999</v>
      </c>
      <c r="V4590">
        <v>0</v>
      </c>
      <c r="W4590">
        <v>18534958.359999999</v>
      </c>
      <c r="X4590">
        <v>0</v>
      </c>
      <c r="Y4590">
        <v>1601223.79</v>
      </c>
      <c r="Z4590">
        <v>0</v>
      </c>
      <c r="AA4590">
        <v>20136182.149999999</v>
      </c>
    </row>
    <row r="4591" spans="1:27" ht="15" customHeight="1" x14ac:dyDescent="0.25">
      <c r="A4591" s="37" t="str">
        <f t="shared" si="213"/>
        <v>LEULISIgnore</v>
      </c>
      <c r="B4591" s="37" t="str">
        <f>VLOOKUP(L4591,Mapping!D:F,3,0)</f>
        <v>Ignore</v>
      </c>
      <c r="C4591" s="37" t="str">
        <f>VLOOKUP(L4591,Mapping!D:G,4,0)</f>
        <v>Ignore</v>
      </c>
      <c r="D4591" s="38">
        <f t="shared" si="214"/>
        <v>0</v>
      </c>
      <c r="E4591" s="38">
        <f t="shared" si="215"/>
        <v>177.31399342999998</v>
      </c>
      <c r="F4591" s="37">
        <f>VLOOKUP(L4591,Mapping!D:H,5,0)</f>
        <v>0</v>
      </c>
      <c r="G4591" t="s">
        <v>562</v>
      </c>
      <c r="H4591" t="s">
        <v>440</v>
      </c>
      <c r="I4591" t="s">
        <v>443</v>
      </c>
      <c r="J4591">
        <v>303000</v>
      </c>
      <c r="K4591" t="s">
        <v>626</v>
      </c>
      <c r="L4591">
        <v>390000</v>
      </c>
      <c r="M4591">
        <v>0</v>
      </c>
      <c r="N4591" t="s">
        <v>631</v>
      </c>
      <c r="O4591" t="s">
        <v>565</v>
      </c>
      <c r="P4591">
        <v>0</v>
      </c>
      <c r="Q4591">
        <v>1773139934.3</v>
      </c>
      <c r="R4591">
        <v>0</v>
      </c>
      <c r="S4591">
        <v>0</v>
      </c>
      <c r="T4591">
        <v>0</v>
      </c>
      <c r="U4591">
        <v>1773139934.3</v>
      </c>
      <c r="V4591">
        <v>0</v>
      </c>
      <c r="W4591">
        <v>1773139934.3</v>
      </c>
      <c r="X4591">
        <v>0</v>
      </c>
      <c r="Y4591">
        <v>0</v>
      </c>
      <c r="Z4591">
        <v>0</v>
      </c>
      <c r="AA4591">
        <v>1773139934.3</v>
      </c>
    </row>
    <row r="4592" spans="1:27" ht="15" customHeight="1" x14ac:dyDescent="0.25">
      <c r="A4592" s="37" t="str">
        <f t="shared" si="213"/>
        <v>LEULISIgnore</v>
      </c>
      <c r="B4592" s="37" t="str">
        <f>VLOOKUP(L4592,Mapping!D:F,3,0)</f>
        <v>Ignore</v>
      </c>
      <c r="C4592" s="37" t="str">
        <f>VLOOKUP(L4592,Mapping!D:G,4,0)</f>
        <v>Ignore</v>
      </c>
      <c r="D4592" s="38">
        <f t="shared" si="214"/>
        <v>0</v>
      </c>
      <c r="E4592" s="38">
        <f t="shared" si="215"/>
        <v>-3.719205418</v>
      </c>
      <c r="F4592" s="37">
        <f>VLOOKUP(L4592,Mapping!D:H,5,0)</f>
        <v>0</v>
      </c>
      <c r="G4592" t="s">
        <v>562</v>
      </c>
      <c r="H4592" t="s">
        <v>440</v>
      </c>
      <c r="I4592" t="s">
        <v>443</v>
      </c>
      <c r="J4592">
        <v>303000</v>
      </c>
      <c r="K4592" t="s">
        <v>626</v>
      </c>
      <c r="L4592">
        <v>390002</v>
      </c>
      <c r="M4592">
        <v>0</v>
      </c>
      <c r="N4592" t="s">
        <v>633</v>
      </c>
      <c r="O4592" t="s">
        <v>565</v>
      </c>
      <c r="P4592">
        <v>-37192054.18</v>
      </c>
      <c r="Q4592">
        <v>0</v>
      </c>
      <c r="R4592">
        <v>0</v>
      </c>
      <c r="S4592">
        <v>0</v>
      </c>
      <c r="T4592">
        <v>-37192054.18</v>
      </c>
      <c r="U4592">
        <v>0</v>
      </c>
      <c r="V4592">
        <v>-37192054.18</v>
      </c>
      <c r="W4592">
        <v>0</v>
      </c>
      <c r="X4592">
        <v>0</v>
      </c>
      <c r="Y4592">
        <v>0</v>
      </c>
      <c r="Z4592">
        <v>-37192054.18</v>
      </c>
      <c r="AA4592">
        <v>0</v>
      </c>
    </row>
    <row r="4593" spans="1:27" ht="15" customHeight="1" x14ac:dyDescent="0.25">
      <c r="A4593" s="37" t="str">
        <f t="shared" si="213"/>
        <v>LEULISIgnore</v>
      </c>
      <c r="B4593" s="37" t="str">
        <f>VLOOKUP(L4593,Mapping!D:F,3,0)</f>
        <v>Ignore</v>
      </c>
      <c r="C4593" s="37" t="str">
        <f>VLOOKUP(L4593,Mapping!D:G,4,0)</f>
        <v>Ignore</v>
      </c>
      <c r="D4593" s="38">
        <f t="shared" si="214"/>
        <v>0</v>
      </c>
      <c r="E4593" s="38">
        <f t="shared" si="215"/>
        <v>-18.449198461000002</v>
      </c>
      <c r="F4593" s="37">
        <f>VLOOKUP(L4593,Mapping!D:H,5,0)</f>
        <v>0</v>
      </c>
      <c r="G4593" t="s">
        <v>562</v>
      </c>
      <c r="H4593" t="s">
        <v>440</v>
      </c>
      <c r="I4593" t="s">
        <v>443</v>
      </c>
      <c r="J4593">
        <v>303000</v>
      </c>
      <c r="K4593" t="s">
        <v>626</v>
      </c>
      <c r="L4593">
        <v>390405</v>
      </c>
      <c r="M4593">
        <v>0</v>
      </c>
      <c r="N4593" t="s">
        <v>634</v>
      </c>
      <c r="O4593" t="s">
        <v>565</v>
      </c>
      <c r="P4593">
        <v>-184491984.61000001</v>
      </c>
      <c r="Q4593">
        <v>0</v>
      </c>
      <c r="R4593">
        <v>0</v>
      </c>
      <c r="S4593">
        <v>0</v>
      </c>
      <c r="T4593">
        <v>-184491984.61000001</v>
      </c>
      <c r="U4593">
        <v>0</v>
      </c>
      <c r="V4593">
        <v>-184491984.61000001</v>
      </c>
      <c r="W4593">
        <v>0</v>
      </c>
      <c r="X4593">
        <v>0</v>
      </c>
      <c r="Y4593">
        <v>0</v>
      </c>
      <c r="Z4593">
        <v>-184491984.61000001</v>
      </c>
      <c r="AA4593">
        <v>0</v>
      </c>
    </row>
    <row r="4594" spans="1:27" ht="15" customHeight="1" x14ac:dyDescent="0.25">
      <c r="A4594" s="37" t="str">
        <f t="shared" si="213"/>
        <v>LEULISIgnore</v>
      </c>
      <c r="B4594" s="37" t="str">
        <f>VLOOKUP(L4594,Mapping!D:F,3,0)</f>
        <v>Ignore</v>
      </c>
      <c r="C4594" s="37" t="str">
        <f>VLOOKUP(L4594,Mapping!D:G,4,0)</f>
        <v>Ignore</v>
      </c>
      <c r="D4594" s="38">
        <f t="shared" si="214"/>
        <v>0</v>
      </c>
      <c r="E4594" s="38">
        <f t="shared" si="215"/>
        <v>2.7719745E-2</v>
      </c>
      <c r="F4594" s="37">
        <f>VLOOKUP(L4594,Mapping!D:H,5,0)</f>
        <v>0</v>
      </c>
      <c r="G4594" t="s">
        <v>562</v>
      </c>
      <c r="H4594" t="s">
        <v>440</v>
      </c>
      <c r="I4594" t="s">
        <v>443</v>
      </c>
      <c r="J4594">
        <v>303000</v>
      </c>
      <c r="K4594" t="s">
        <v>626</v>
      </c>
      <c r="L4594">
        <v>390406</v>
      </c>
      <c r="M4594">
        <v>0</v>
      </c>
      <c r="N4594" t="s">
        <v>935</v>
      </c>
      <c r="O4594" t="s">
        <v>565</v>
      </c>
      <c r="P4594">
        <v>0</v>
      </c>
      <c r="Q4594">
        <v>277197.45</v>
      </c>
      <c r="R4594">
        <v>0</v>
      </c>
      <c r="S4594">
        <v>0</v>
      </c>
      <c r="T4594">
        <v>0</v>
      </c>
      <c r="U4594">
        <v>277197.45</v>
      </c>
      <c r="V4594">
        <v>0</v>
      </c>
      <c r="W4594">
        <v>277197.45</v>
      </c>
      <c r="X4594">
        <v>0</v>
      </c>
      <c r="Y4594">
        <v>0</v>
      </c>
      <c r="Z4594">
        <v>0</v>
      </c>
      <c r="AA4594">
        <v>277197.45</v>
      </c>
    </row>
    <row r="4595" spans="1:27" ht="15" customHeight="1" x14ac:dyDescent="0.25">
      <c r="A4595" s="37" t="str">
        <f t="shared" si="213"/>
        <v>LEULISIgnore</v>
      </c>
      <c r="B4595" s="37" t="str">
        <f>VLOOKUP(L4595,Mapping!D:F,3,0)</f>
        <v>Ignore</v>
      </c>
      <c r="C4595" s="37" t="str">
        <f>VLOOKUP(L4595,Mapping!D:G,4,0)</f>
        <v>Ignore</v>
      </c>
      <c r="D4595" s="38">
        <f t="shared" si="214"/>
        <v>0</v>
      </c>
      <c r="E4595" s="38">
        <f t="shared" si="215"/>
        <v>1.3662721439999999</v>
      </c>
      <c r="F4595" s="37">
        <f>VLOOKUP(L4595,Mapping!D:H,5,0)</f>
        <v>0</v>
      </c>
      <c r="G4595" t="s">
        <v>562</v>
      </c>
      <c r="H4595" t="s">
        <v>440</v>
      </c>
      <c r="I4595" t="s">
        <v>443</v>
      </c>
      <c r="J4595">
        <v>303000</v>
      </c>
      <c r="K4595" t="s">
        <v>626</v>
      </c>
      <c r="L4595">
        <v>390446</v>
      </c>
      <c r="M4595">
        <v>0</v>
      </c>
      <c r="N4595" t="s">
        <v>636</v>
      </c>
      <c r="O4595" t="s">
        <v>565</v>
      </c>
      <c r="P4595">
        <v>0</v>
      </c>
      <c r="Q4595">
        <v>13662721.439999999</v>
      </c>
      <c r="R4595">
        <v>0</v>
      </c>
      <c r="S4595">
        <v>0</v>
      </c>
      <c r="T4595">
        <v>0</v>
      </c>
      <c r="U4595">
        <v>13662721.439999999</v>
      </c>
      <c r="V4595">
        <v>0</v>
      </c>
      <c r="W4595">
        <v>13662721.439999999</v>
      </c>
      <c r="X4595">
        <v>0</v>
      </c>
      <c r="Y4595">
        <v>0</v>
      </c>
      <c r="Z4595">
        <v>0</v>
      </c>
      <c r="AA4595">
        <v>13662721.439999999</v>
      </c>
    </row>
    <row r="4596" spans="1:27" ht="15" customHeight="1" x14ac:dyDescent="0.25">
      <c r="A4596" s="37" t="str">
        <f t="shared" si="213"/>
        <v>LEULIS5.3</v>
      </c>
      <c r="B4596" s="37">
        <f>VLOOKUP(L4596,Mapping!D:F,3,0)</f>
        <v>5.3</v>
      </c>
      <c r="C4596" s="37" t="str">
        <f>VLOOKUP(L4596,Mapping!D:G,4,0)</f>
        <v>Ignore</v>
      </c>
      <c r="D4596" s="38">
        <f t="shared" si="214"/>
        <v>22.510242332000001</v>
      </c>
      <c r="E4596" s="38">
        <f t="shared" si="215"/>
        <v>43.987515307999999</v>
      </c>
      <c r="F4596" s="37">
        <f>VLOOKUP(L4596,Mapping!D:H,5,0)</f>
        <v>0</v>
      </c>
      <c r="G4596" t="s">
        <v>562</v>
      </c>
      <c r="H4596" t="s">
        <v>440</v>
      </c>
      <c r="I4596" t="s">
        <v>443</v>
      </c>
      <c r="J4596">
        <v>410000</v>
      </c>
      <c r="K4596" t="s">
        <v>637</v>
      </c>
      <c r="L4596">
        <v>411100</v>
      </c>
      <c r="M4596">
        <v>0</v>
      </c>
      <c r="N4596" t="s">
        <v>694</v>
      </c>
      <c r="O4596" t="s">
        <v>565</v>
      </c>
      <c r="P4596">
        <v>0</v>
      </c>
      <c r="Q4596">
        <v>214772729.75999999</v>
      </c>
      <c r="R4596">
        <v>0</v>
      </c>
      <c r="S4596">
        <v>225102423.31999999</v>
      </c>
      <c r="T4596">
        <v>0</v>
      </c>
      <c r="U4596">
        <v>439875153.07999998</v>
      </c>
      <c r="V4596">
        <v>0</v>
      </c>
      <c r="W4596">
        <v>214772729.75999999</v>
      </c>
      <c r="X4596">
        <v>0</v>
      </c>
      <c r="Y4596">
        <v>225102423.31999999</v>
      </c>
      <c r="Z4596">
        <v>0</v>
      </c>
      <c r="AA4596">
        <v>439875153.07999998</v>
      </c>
    </row>
    <row r="4597" spans="1:27" ht="15" customHeight="1" x14ac:dyDescent="0.25">
      <c r="A4597" s="37" t="str">
        <f t="shared" si="213"/>
        <v>LEULIS5.3</v>
      </c>
      <c r="B4597" s="37">
        <f>VLOOKUP(L4597,Mapping!D:F,3,0)</f>
        <v>5.3</v>
      </c>
      <c r="C4597" s="37" t="str">
        <f>VLOOKUP(L4597,Mapping!D:G,4,0)</f>
        <v>Ignore</v>
      </c>
      <c r="D4597" s="38">
        <f t="shared" si="214"/>
        <v>2.002E-2</v>
      </c>
      <c r="E4597" s="38">
        <f t="shared" si="215"/>
        <v>2.002E-2</v>
      </c>
      <c r="F4597" s="37">
        <f>VLOOKUP(L4597,Mapping!D:H,5,0)</f>
        <v>0</v>
      </c>
      <c r="G4597" t="s">
        <v>562</v>
      </c>
      <c r="H4597" t="s">
        <v>440</v>
      </c>
      <c r="I4597" t="s">
        <v>443</v>
      </c>
      <c r="J4597">
        <v>410000</v>
      </c>
      <c r="K4597" t="s">
        <v>637</v>
      </c>
      <c r="L4597">
        <v>412120</v>
      </c>
      <c r="M4597">
        <v>0</v>
      </c>
      <c r="N4597" t="s">
        <v>638</v>
      </c>
      <c r="O4597" t="s">
        <v>565</v>
      </c>
      <c r="P4597">
        <v>0</v>
      </c>
      <c r="Q4597">
        <v>0</v>
      </c>
      <c r="R4597">
        <v>0</v>
      </c>
      <c r="S4597">
        <v>200200</v>
      </c>
      <c r="T4597">
        <v>0</v>
      </c>
      <c r="U4597">
        <v>200200</v>
      </c>
      <c r="V4597">
        <v>0</v>
      </c>
      <c r="W4597">
        <v>0</v>
      </c>
      <c r="X4597">
        <v>0</v>
      </c>
      <c r="Y4597">
        <v>200200</v>
      </c>
      <c r="Z4597">
        <v>0</v>
      </c>
      <c r="AA4597">
        <v>200200</v>
      </c>
    </row>
    <row r="4598" spans="1:27" ht="15" customHeight="1" x14ac:dyDescent="0.25">
      <c r="A4598" s="37" t="str">
        <f t="shared" si="213"/>
        <v>LEULIS5.3</v>
      </c>
      <c r="B4598" s="37">
        <f>VLOOKUP(L4598,Mapping!D:F,3,0)</f>
        <v>5.3</v>
      </c>
      <c r="C4598" s="37" t="str">
        <f>VLOOKUP(L4598,Mapping!D:G,4,0)</f>
        <v>Ignore</v>
      </c>
      <c r="D4598" s="38">
        <f t="shared" si="214"/>
        <v>0.36156250000000001</v>
      </c>
      <c r="E4598" s="38">
        <f t="shared" si="215"/>
        <v>0.66539699299999999</v>
      </c>
      <c r="F4598" s="37">
        <f>VLOOKUP(L4598,Mapping!D:H,5,0)</f>
        <v>0</v>
      </c>
      <c r="G4598" t="s">
        <v>562</v>
      </c>
      <c r="H4598" t="s">
        <v>440</v>
      </c>
      <c r="I4598" t="s">
        <v>443</v>
      </c>
      <c r="J4598">
        <v>410000</v>
      </c>
      <c r="K4598" t="s">
        <v>637</v>
      </c>
      <c r="L4598">
        <v>412130</v>
      </c>
      <c r="M4598">
        <v>0</v>
      </c>
      <c r="N4598" t="s">
        <v>639</v>
      </c>
      <c r="O4598" t="s">
        <v>565</v>
      </c>
      <c r="P4598">
        <v>0</v>
      </c>
      <c r="Q4598">
        <v>3038344.93</v>
      </c>
      <c r="R4598">
        <v>0</v>
      </c>
      <c r="S4598">
        <v>3615625</v>
      </c>
      <c r="T4598">
        <v>0</v>
      </c>
      <c r="U4598">
        <v>6653969.9299999997</v>
      </c>
      <c r="V4598">
        <v>0</v>
      </c>
      <c r="W4598">
        <v>3038344.93</v>
      </c>
      <c r="X4598">
        <v>0</v>
      </c>
      <c r="Y4598">
        <v>3615625</v>
      </c>
      <c r="Z4598">
        <v>0</v>
      </c>
      <c r="AA4598">
        <v>6653969.9299999997</v>
      </c>
    </row>
    <row r="4599" spans="1:27" ht="15" customHeight="1" x14ac:dyDescent="0.25">
      <c r="A4599" s="37" t="str">
        <f t="shared" si="213"/>
        <v>LEULIS5.3</v>
      </c>
      <c r="B4599" s="37">
        <f>VLOOKUP(L4599,Mapping!D:F,3,0)</f>
        <v>5.3</v>
      </c>
      <c r="C4599" s="37" t="str">
        <f>VLOOKUP(L4599,Mapping!D:G,4,0)</f>
        <v>Ignore</v>
      </c>
      <c r="D4599" s="38">
        <f t="shared" si="214"/>
        <v>0.94642674999999998</v>
      </c>
      <c r="E4599" s="38">
        <f t="shared" si="215"/>
        <v>0.94642674999999998</v>
      </c>
      <c r="F4599" s="37">
        <f>VLOOKUP(L4599,Mapping!D:H,5,0)</f>
        <v>0</v>
      </c>
      <c r="G4599" t="s">
        <v>562</v>
      </c>
      <c r="H4599" t="s">
        <v>440</v>
      </c>
      <c r="I4599" t="s">
        <v>443</v>
      </c>
      <c r="J4599">
        <v>410000</v>
      </c>
      <c r="K4599" t="s">
        <v>637</v>
      </c>
      <c r="L4599">
        <v>412135</v>
      </c>
      <c r="M4599">
        <v>0</v>
      </c>
      <c r="N4599" t="s">
        <v>930</v>
      </c>
      <c r="O4599" t="s">
        <v>565</v>
      </c>
      <c r="P4599">
        <v>0</v>
      </c>
      <c r="Q4599">
        <v>0</v>
      </c>
      <c r="R4599">
        <v>0</v>
      </c>
      <c r="S4599">
        <v>9464267.5</v>
      </c>
      <c r="T4599">
        <v>0</v>
      </c>
      <c r="U4599">
        <v>9464267.5</v>
      </c>
      <c r="V4599">
        <v>0</v>
      </c>
      <c r="W4599">
        <v>0</v>
      </c>
      <c r="X4599">
        <v>0</v>
      </c>
      <c r="Y4599">
        <v>9464267.5</v>
      </c>
      <c r="Z4599">
        <v>0</v>
      </c>
      <c r="AA4599">
        <v>9464267.5</v>
      </c>
    </row>
    <row r="4600" spans="1:27" ht="15" customHeight="1" x14ac:dyDescent="0.25">
      <c r="A4600" s="37" t="str">
        <f t="shared" si="213"/>
        <v>LEULISIgnore</v>
      </c>
      <c r="B4600" s="37" t="str">
        <f>VLOOKUP(L4600,Mapping!D:F,3,0)</f>
        <v>Ignore</v>
      </c>
      <c r="C4600" s="37" t="str">
        <f>VLOOKUP(L4600,Mapping!D:G,4,0)</f>
        <v>Ignore</v>
      </c>
      <c r="D4600" s="38">
        <f t="shared" si="214"/>
        <v>-57.392978813999996</v>
      </c>
      <c r="E4600" s="38">
        <f t="shared" si="215"/>
        <v>169.36820426099999</v>
      </c>
      <c r="F4600" s="37">
        <f>VLOOKUP(L4600,Mapping!D:H,5,0)</f>
        <v>0</v>
      </c>
      <c r="G4600" t="s">
        <v>562</v>
      </c>
      <c r="H4600" t="s">
        <v>440</v>
      </c>
      <c r="I4600" t="s">
        <v>443</v>
      </c>
      <c r="J4600">
        <v>430000</v>
      </c>
      <c r="K4600" t="s">
        <v>643</v>
      </c>
      <c r="L4600">
        <v>431100</v>
      </c>
      <c r="M4600">
        <v>0</v>
      </c>
      <c r="N4600" t="s">
        <v>727</v>
      </c>
      <c r="O4600" t="s">
        <v>565</v>
      </c>
      <c r="P4600">
        <v>0</v>
      </c>
      <c r="Q4600">
        <v>2267611830.75</v>
      </c>
      <c r="R4600">
        <v>-573929788.13999999</v>
      </c>
      <c r="S4600">
        <v>0</v>
      </c>
      <c r="T4600">
        <v>0</v>
      </c>
      <c r="U4600">
        <v>1693682042.6099999</v>
      </c>
      <c r="V4600">
        <v>0</v>
      </c>
      <c r="W4600">
        <v>2267611830.75</v>
      </c>
      <c r="X4600">
        <v>-573929788.13999999</v>
      </c>
      <c r="Y4600">
        <v>0</v>
      </c>
      <c r="Z4600">
        <v>0</v>
      </c>
      <c r="AA4600">
        <v>1693682042.6099999</v>
      </c>
    </row>
    <row r="4601" spans="1:27" ht="15" customHeight="1" x14ac:dyDescent="0.25">
      <c r="A4601" s="37" t="str">
        <f t="shared" si="213"/>
        <v>LEULISIgnore</v>
      </c>
      <c r="B4601" s="37" t="str">
        <f>VLOOKUP(L4601,Mapping!D:F,3,0)</f>
        <v>Ignore</v>
      </c>
      <c r="C4601" s="37" t="str">
        <f>VLOOKUP(L4601,Mapping!D:G,4,0)</f>
        <v>Ignore</v>
      </c>
      <c r="D4601" s="38">
        <f t="shared" si="214"/>
        <v>0.10691299999999999</v>
      </c>
      <c r="E4601" s="38">
        <f t="shared" si="215"/>
        <v>0.138878</v>
      </c>
      <c r="F4601" s="37">
        <f>VLOOKUP(L4601,Mapping!D:H,5,0)</f>
        <v>0</v>
      </c>
      <c r="G4601" t="s">
        <v>562</v>
      </c>
      <c r="H4601" t="s">
        <v>440</v>
      </c>
      <c r="I4601" t="s">
        <v>443</v>
      </c>
      <c r="J4601">
        <v>430000</v>
      </c>
      <c r="K4601" t="s">
        <v>643</v>
      </c>
      <c r="L4601">
        <v>432120</v>
      </c>
      <c r="M4601">
        <v>0</v>
      </c>
      <c r="N4601" t="s">
        <v>644</v>
      </c>
      <c r="O4601" t="s">
        <v>565</v>
      </c>
      <c r="P4601">
        <v>0</v>
      </c>
      <c r="Q4601">
        <v>319650</v>
      </c>
      <c r="R4601">
        <v>0</v>
      </c>
      <c r="S4601">
        <v>1069130</v>
      </c>
      <c r="T4601">
        <v>0</v>
      </c>
      <c r="U4601">
        <v>1388780</v>
      </c>
      <c r="V4601">
        <v>0</v>
      </c>
      <c r="W4601">
        <v>319650</v>
      </c>
      <c r="X4601">
        <v>0</v>
      </c>
      <c r="Y4601">
        <v>1069130</v>
      </c>
      <c r="Z4601">
        <v>0</v>
      </c>
      <c r="AA4601">
        <v>1388780</v>
      </c>
    </row>
    <row r="4602" spans="1:27" ht="15" customHeight="1" x14ac:dyDescent="0.25">
      <c r="A4602" s="37" t="str">
        <f t="shared" si="213"/>
        <v>LEULISIgnore</v>
      </c>
      <c r="B4602" s="37" t="str">
        <f>VLOOKUP(L4602,Mapping!D:F,3,0)</f>
        <v>Ignore</v>
      </c>
      <c r="C4602" s="37" t="str">
        <f>VLOOKUP(L4602,Mapping!D:G,4,0)</f>
        <v>Ignore</v>
      </c>
      <c r="D4602" s="38">
        <f t="shared" si="214"/>
        <v>-0.17044599999999999</v>
      </c>
      <c r="E4602" s="38">
        <f t="shared" si="215"/>
        <v>0.87292499999999995</v>
      </c>
      <c r="F4602" s="37">
        <f>VLOOKUP(L4602,Mapping!D:H,5,0)</f>
        <v>0</v>
      </c>
      <c r="G4602" t="s">
        <v>562</v>
      </c>
      <c r="H4602" t="s">
        <v>440</v>
      </c>
      <c r="I4602" t="s">
        <v>443</v>
      </c>
      <c r="J4602">
        <v>430000</v>
      </c>
      <c r="K4602" t="s">
        <v>643</v>
      </c>
      <c r="L4602">
        <v>432130</v>
      </c>
      <c r="M4602">
        <v>0</v>
      </c>
      <c r="N4602" t="s">
        <v>645</v>
      </c>
      <c r="O4602" t="s">
        <v>565</v>
      </c>
      <c r="P4602">
        <v>0</v>
      </c>
      <c r="Q4602">
        <v>10433710</v>
      </c>
      <c r="R4602">
        <v>-1704460</v>
      </c>
      <c r="S4602">
        <v>0</v>
      </c>
      <c r="T4602">
        <v>0</v>
      </c>
      <c r="U4602">
        <v>8729250</v>
      </c>
      <c r="V4602">
        <v>0</v>
      </c>
      <c r="W4602">
        <v>10433710</v>
      </c>
      <c r="X4602">
        <v>-1704460</v>
      </c>
      <c r="Y4602">
        <v>0</v>
      </c>
      <c r="Z4602">
        <v>0</v>
      </c>
      <c r="AA4602">
        <v>8729250</v>
      </c>
    </row>
    <row r="4603" spans="1:27" ht="15" customHeight="1" x14ac:dyDescent="0.25">
      <c r="A4603" s="37" t="str">
        <f t="shared" si="213"/>
        <v>LEULISIgnore</v>
      </c>
      <c r="B4603" s="37" t="str">
        <f>VLOOKUP(L4603,Mapping!D:F,3,0)</f>
        <v>Ignore</v>
      </c>
      <c r="C4603" s="37" t="str">
        <f>VLOOKUP(L4603,Mapping!D:G,4,0)</f>
        <v>Ignore</v>
      </c>
      <c r="D4603" s="38">
        <f t="shared" si="214"/>
        <v>-0.69854145499999998</v>
      </c>
      <c r="E4603" s="38">
        <f t="shared" si="215"/>
        <v>0.61756900000000003</v>
      </c>
      <c r="F4603" s="37">
        <f>VLOOKUP(L4603,Mapping!D:H,5,0)</f>
        <v>0</v>
      </c>
      <c r="G4603" t="s">
        <v>562</v>
      </c>
      <c r="H4603" t="s">
        <v>440</v>
      </c>
      <c r="I4603" t="s">
        <v>443</v>
      </c>
      <c r="J4603">
        <v>430000</v>
      </c>
      <c r="K4603" t="s">
        <v>643</v>
      </c>
      <c r="L4603">
        <v>432135</v>
      </c>
      <c r="M4603">
        <v>0</v>
      </c>
      <c r="N4603" t="s">
        <v>646</v>
      </c>
      <c r="O4603" t="s">
        <v>565</v>
      </c>
      <c r="P4603">
        <v>0</v>
      </c>
      <c r="Q4603">
        <v>13161104.550000001</v>
      </c>
      <c r="R4603">
        <v>-6985414.5499999998</v>
      </c>
      <c r="S4603">
        <v>0</v>
      </c>
      <c r="T4603">
        <v>0</v>
      </c>
      <c r="U4603">
        <v>6175690</v>
      </c>
      <c r="V4603">
        <v>0</v>
      </c>
      <c r="W4603">
        <v>13161104.550000001</v>
      </c>
      <c r="X4603">
        <v>-6985414.5499999998</v>
      </c>
      <c r="Y4603">
        <v>0</v>
      </c>
      <c r="Z4603">
        <v>0</v>
      </c>
      <c r="AA4603">
        <v>6175690</v>
      </c>
    </row>
    <row r="4604" spans="1:27" ht="15" customHeight="1" x14ac:dyDescent="0.25">
      <c r="A4604" s="37" t="str">
        <f t="shared" si="213"/>
        <v>LEULIS5.1</v>
      </c>
      <c r="B4604" s="37">
        <f>VLOOKUP(L4604,Mapping!D:F,3,0)</f>
        <v>5.0999999999999996</v>
      </c>
      <c r="C4604" s="37" t="str">
        <f>VLOOKUP(L4604,Mapping!D:G,4,0)</f>
        <v>Ignore</v>
      </c>
      <c r="D4604" s="38">
        <f t="shared" si="214"/>
        <v>0.80501685999999995</v>
      </c>
      <c r="E4604" s="38">
        <f t="shared" si="215"/>
        <v>2.98166178</v>
      </c>
      <c r="F4604" s="37">
        <f>VLOOKUP(L4604,Mapping!D:H,5,0)</f>
        <v>0</v>
      </c>
      <c r="G4604" t="s">
        <v>562</v>
      </c>
      <c r="H4604" t="s">
        <v>440</v>
      </c>
      <c r="I4604" t="s">
        <v>443</v>
      </c>
      <c r="J4604">
        <v>450000</v>
      </c>
      <c r="K4604" t="s">
        <v>647</v>
      </c>
      <c r="L4604">
        <v>451100</v>
      </c>
      <c r="M4604">
        <v>0</v>
      </c>
      <c r="N4604" t="s">
        <v>695</v>
      </c>
      <c r="O4604" t="s">
        <v>565</v>
      </c>
      <c r="P4604">
        <v>0</v>
      </c>
      <c r="Q4604">
        <v>21766449.199999999</v>
      </c>
      <c r="R4604">
        <v>0</v>
      </c>
      <c r="S4604">
        <v>8050168.5999999996</v>
      </c>
      <c r="T4604">
        <v>0</v>
      </c>
      <c r="U4604">
        <v>29816617.800000001</v>
      </c>
      <c r="V4604">
        <v>0</v>
      </c>
      <c r="W4604">
        <v>21766449.199999999</v>
      </c>
      <c r="X4604">
        <v>0</v>
      </c>
      <c r="Y4604">
        <v>8050168.5999999996</v>
      </c>
      <c r="Z4604">
        <v>0</v>
      </c>
      <c r="AA4604">
        <v>29816617.800000001</v>
      </c>
    </row>
    <row r="4605" spans="1:27" ht="15" customHeight="1" x14ac:dyDescent="0.25">
      <c r="A4605" s="37" t="str">
        <f t="shared" si="213"/>
        <v>LEULIS5.2</v>
      </c>
      <c r="B4605" s="37">
        <f>VLOOKUP(L4605,Mapping!D:F,3,0)</f>
        <v>5.2</v>
      </c>
      <c r="C4605" s="37" t="str">
        <f>VLOOKUP(L4605,Mapping!D:G,4,0)</f>
        <v>Ignore</v>
      </c>
      <c r="D4605" s="38">
        <f t="shared" si="214"/>
        <v>7.4942499999999996E-4</v>
      </c>
      <c r="E4605" s="38">
        <f t="shared" si="215"/>
        <v>1.8115939999999999E-3</v>
      </c>
      <c r="F4605" s="37">
        <f>VLOOKUP(L4605,Mapping!D:H,5,0)</f>
        <v>0</v>
      </c>
      <c r="G4605" t="s">
        <v>562</v>
      </c>
      <c r="H4605" t="s">
        <v>440</v>
      </c>
      <c r="I4605" t="s">
        <v>443</v>
      </c>
      <c r="J4605">
        <v>450000</v>
      </c>
      <c r="K4605" t="s">
        <v>647</v>
      </c>
      <c r="L4605">
        <v>452111</v>
      </c>
      <c r="M4605">
        <v>0</v>
      </c>
      <c r="N4605" t="s">
        <v>649</v>
      </c>
      <c r="O4605" t="s">
        <v>565</v>
      </c>
      <c r="P4605">
        <v>0</v>
      </c>
      <c r="Q4605">
        <v>10621.69</v>
      </c>
      <c r="R4605">
        <v>0</v>
      </c>
      <c r="S4605">
        <v>7494.25</v>
      </c>
      <c r="T4605">
        <v>0</v>
      </c>
      <c r="U4605">
        <v>18115.939999999999</v>
      </c>
      <c r="V4605">
        <v>0</v>
      </c>
      <c r="W4605">
        <v>10621.69</v>
      </c>
      <c r="X4605">
        <v>0</v>
      </c>
      <c r="Y4605">
        <v>7494.25</v>
      </c>
      <c r="Z4605">
        <v>0</v>
      </c>
      <c r="AA4605">
        <v>18115.939999999999</v>
      </c>
    </row>
    <row r="4606" spans="1:27" ht="15" customHeight="1" x14ac:dyDescent="0.25">
      <c r="A4606" s="37" t="str">
        <f t="shared" si="213"/>
        <v>LEULIS5.2</v>
      </c>
      <c r="B4606" s="37">
        <f>VLOOKUP(L4606,Mapping!D:F,3,0)</f>
        <v>5.2</v>
      </c>
      <c r="C4606" s="37" t="str">
        <f>VLOOKUP(L4606,Mapping!D:G,4,0)</f>
        <v>Ignore</v>
      </c>
      <c r="D4606" s="38">
        <f t="shared" si="214"/>
        <v>1.26321726</v>
      </c>
      <c r="E4606" s="38">
        <f t="shared" si="215"/>
        <v>1.290661096</v>
      </c>
      <c r="F4606" s="37">
        <f>VLOOKUP(L4606,Mapping!D:H,5,0)</f>
        <v>0</v>
      </c>
      <c r="G4606" t="s">
        <v>562</v>
      </c>
      <c r="H4606" t="s">
        <v>440</v>
      </c>
      <c r="I4606" t="s">
        <v>443</v>
      </c>
      <c r="J4606">
        <v>450000</v>
      </c>
      <c r="K4606" t="s">
        <v>647</v>
      </c>
      <c r="L4606">
        <v>452120</v>
      </c>
      <c r="M4606">
        <v>0</v>
      </c>
      <c r="N4606" t="s">
        <v>650</v>
      </c>
      <c r="O4606" t="s">
        <v>565</v>
      </c>
      <c r="P4606">
        <v>0</v>
      </c>
      <c r="Q4606">
        <v>274438.36</v>
      </c>
      <c r="R4606">
        <v>0</v>
      </c>
      <c r="S4606">
        <v>12632172.6</v>
      </c>
      <c r="T4606">
        <v>0</v>
      </c>
      <c r="U4606">
        <v>12906610.960000001</v>
      </c>
      <c r="V4606">
        <v>0</v>
      </c>
      <c r="W4606">
        <v>274438.36</v>
      </c>
      <c r="X4606">
        <v>0</v>
      </c>
      <c r="Y4606">
        <v>12632172.6</v>
      </c>
      <c r="Z4606">
        <v>0</v>
      </c>
      <c r="AA4606">
        <v>12906610.960000001</v>
      </c>
    </row>
    <row r="4607" spans="1:27" ht="15" customHeight="1" x14ac:dyDescent="0.25">
      <c r="A4607" s="37" t="str">
        <f t="shared" si="213"/>
        <v>LEULIS5.2</v>
      </c>
      <c r="B4607" s="37">
        <f>VLOOKUP(L4607,Mapping!D:F,3,0)</f>
        <v>5.2</v>
      </c>
      <c r="C4607" s="37" t="str">
        <f>VLOOKUP(L4607,Mapping!D:G,4,0)</f>
        <v>Ignore</v>
      </c>
      <c r="D4607" s="38">
        <f t="shared" si="214"/>
        <v>1.4180847220000001</v>
      </c>
      <c r="E4607" s="38">
        <f t="shared" si="215"/>
        <v>3.6078033340000002</v>
      </c>
      <c r="F4607" s="37">
        <f>VLOOKUP(L4607,Mapping!D:H,5,0)</f>
        <v>0</v>
      </c>
      <c r="G4607" t="s">
        <v>562</v>
      </c>
      <c r="H4607" t="s">
        <v>440</v>
      </c>
      <c r="I4607" t="s">
        <v>443</v>
      </c>
      <c r="J4607">
        <v>450000</v>
      </c>
      <c r="K4607" t="s">
        <v>647</v>
      </c>
      <c r="L4607">
        <v>452130</v>
      </c>
      <c r="M4607">
        <v>0</v>
      </c>
      <c r="N4607" t="s">
        <v>651</v>
      </c>
      <c r="O4607" t="s">
        <v>565</v>
      </c>
      <c r="P4607">
        <v>0</v>
      </c>
      <c r="Q4607">
        <v>21897186.120000001</v>
      </c>
      <c r="R4607">
        <v>0</v>
      </c>
      <c r="S4607">
        <v>14180847.220000001</v>
      </c>
      <c r="T4607">
        <v>0</v>
      </c>
      <c r="U4607">
        <v>36078033.340000004</v>
      </c>
      <c r="V4607">
        <v>0</v>
      </c>
      <c r="W4607">
        <v>21897186.120000001</v>
      </c>
      <c r="X4607">
        <v>0</v>
      </c>
      <c r="Y4607">
        <v>14180847.220000001</v>
      </c>
      <c r="Z4607">
        <v>0</v>
      </c>
      <c r="AA4607">
        <v>36078033.340000004</v>
      </c>
    </row>
    <row r="4608" spans="1:27" ht="15" customHeight="1" x14ac:dyDescent="0.25">
      <c r="A4608" s="37" t="str">
        <f t="shared" si="213"/>
        <v>LEULIS5.2</v>
      </c>
      <c r="B4608" s="37">
        <f>VLOOKUP(L4608,Mapping!D:F,3,0)</f>
        <v>5.2</v>
      </c>
      <c r="C4608" s="37" t="str">
        <f>VLOOKUP(L4608,Mapping!D:G,4,0)</f>
        <v>Ignore</v>
      </c>
      <c r="D4608" s="38">
        <f t="shared" si="214"/>
        <v>1.9404301390000001</v>
      </c>
      <c r="E4608" s="38">
        <f t="shared" si="215"/>
        <v>3.8378400270000004</v>
      </c>
      <c r="F4608" s="37">
        <f>VLOOKUP(L4608,Mapping!D:H,5,0)</f>
        <v>0</v>
      </c>
      <c r="G4608" t="s">
        <v>562</v>
      </c>
      <c r="H4608" t="s">
        <v>440</v>
      </c>
      <c r="I4608" t="s">
        <v>443</v>
      </c>
      <c r="J4608">
        <v>450000</v>
      </c>
      <c r="K4608" t="s">
        <v>647</v>
      </c>
      <c r="L4608">
        <v>452135</v>
      </c>
      <c r="M4608">
        <v>0</v>
      </c>
      <c r="N4608" t="s">
        <v>652</v>
      </c>
      <c r="O4608" t="s">
        <v>565</v>
      </c>
      <c r="P4608">
        <v>0</v>
      </c>
      <c r="Q4608">
        <v>18974098.879999999</v>
      </c>
      <c r="R4608">
        <v>0</v>
      </c>
      <c r="S4608">
        <v>19404301.390000001</v>
      </c>
      <c r="T4608">
        <v>0</v>
      </c>
      <c r="U4608">
        <v>38378400.270000003</v>
      </c>
      <c r="V4608">
        <v>0</v>
      </c>
      <c r="W4608">
        <v>18974098.879999999</v>
      </c>
      <c r="X4608">
        <v>0</v>
      </c>
      <c r="Y4608">
        <v>19404301.390000001</v>
      </c>
      <c r="Z4608">
        <v>0</v>
      </c>
      <c r="AA4608">
        <v>38378400.270000003</v>
      </c>
    </row>
    <row r="4609" spans="1:27" ht="15" customHeight="1" x14ac:dyDescent="0.25">
      <c r="A4609" s="37" t="str">
        <f t="shared" si="213"/>
        <v>LEULIS5.2</v>
      </c>
      <c r="B4609" s="37">
        <f>VLOOKUP(L4609,Mapping!D:F,3,0)</f>
        <v>5.2</v>
      </c>
      <c r="C4609" s="37" t="str">
        <f>VLOOKUP(L4609,Mapping!D:G,4,0)</f>
        <v>Ignore</v>
      </c>
      <c r="D4609" s="38">
        <f t="shared" si="214"/>
        <v>0.33286877000000004</v>
      </c>
      <c r="E4609" s="38">
        <f t="shared" si="215"/>
        <v>0.66085609099999998</v>
      </c>
      <c r="F4609" s="37">
        <f>VLOOKUP(L4609,Mapping!D:H,5,0)</f>
        <v>0</v>
      </c>
      <c r="G4609" t="s">
        <v>562</v>
      </c>
      <c r="H4609" t="s">
        <v>440</v>
      </c>
      <c r="I4609" t="s">
        <v>443</v>
      </c>
      <c r="J4609">
        <v>450000</v>
      </c>
      <c r="K4609" t="s">
        <v>647</v>
      </c>
      <c r="L4609">
        <v>452247</v>
      </c>
      <c r="M4609">
        <v>0</v>
      </c>
      <c r="N4609" t="s">
        <v>655</v>
      </c>
      <c r="O4609" t="s">
        <v>565</v>
      </c>
      <c r="P4609">
        <v>0</v>
      </c>
      <c r="Q4609">
        <v>3279873.21</v>
      </c>
      <c r="R4609">
        <v>0</v>
      </c>
      <c r="S4609">
        <v>3328687.7</v>
      </c>
      <c r="T4609">
        <v>0</v>
      </c>
      <c r="U4609">
        <v>6608560.9100000001</v>
      </c>
      <c r="V4609">
        <v>0</v>
      </c>
      <c r="W4609">
        <v>3279873.21</v>
      </c>
      <c r="X4609">
        <v>0</v>
      </c>
      <c r="Y4609">
        <v>3328687.7</v>
      </c>
      <c r="Z4609">
        <v>0</v>
      </c>
      <c r="AA4609">
        <v>6608560.9100000001</v>
      </c>
    </row>
    <row r="4610" spans="1:27" ht="15" customHeight="1" x14ac:dyDescent="0.25">
      <c r="A4610" s="37" t="str">
        <f t="shared" si="213"/>
        <v>LEULIS5.5</v>
      </c>
      <c r="B4610" s="37">
        <f>VLOOKUP(L4610,Mapping!D:F,3,0)</f>
        <v>5.5</v>
      </c>
      <c r="C4610" s="37" t="str">
        <f>VLOOKUP(L4610,Mapping!D:G,4,0)</f>
        <v>Ignore</v>
      </c>
      <c r="D4610" s="38">
        <f t="shared" si="214"/>
        <v>4.4103599999999995E-3</v>
      </c>
      <c r="E4610" s="38">
        <f t="shared" si="215"/>
        <v>4.4103599999999995E-3</v>
      </c>
      <c r="F4610" s="37">
        <f>VLOOKUP(L4610,Mapping!D:H,5,0)</f>
        <v>0</v>
      </c>
      <c r="G4610" t="s">
        <v>562</v>
      </c>
      <c r="H4610" t="s">
        <v>440</v>
      </c>
      <c r="I4610" t="s">
        <v>443</v>
      </c>
      <c r="J4610">
        <v>460000</v>
      </c>
      <c r="K4610" t="s">
        <v>656</v>
      </c>
      <c r="L4610">
        <v>452233</v>
      </c>
      <c r="M4610">
        <v>0</v>
      </c>
      <c r="N4610" t="s">
        <v>657</v>
      </c>
      <c r="O4610" t="s">
        <v>565</v>
      </c>
      <c r="P4610">
        <v>0</v>
      </c>
      <c r="Q4610">
        <v>0</v>
      </c>
      <c r="R4610">
        <v>0</v>
      </c>
      <c r="S4610">
        <v>44103.6</v>
      </c>
      <c r="T4610">
        <v>0</v>
      </c>
      <c r="U4610">
        <v>44103.6</v>
      </c>
      <c r="V4610">
        <v>0</v>
      </c>
      <c r="W4610">
        <v>0</v>
      </c>
      <c r="X4610">
        <v>0</v>
      </c>
      <c r="Y4610">
        <v>44103.6</v>
      </c>
      <c r="Z4610">
        <v>0</v>
      </c>
      <c r="AA4610">
        <v>44103.6</v>
      </c>
    </row>
    <row r="4611" spans="1:27" ht="15" customHeight="1" x14ac:dyDescent="0.25">
      <c r="A4611" s="37" t="str">
        <f t="shared" si="213"/>
        <v>LEULIS5.5</v>
      </c>
      <c r="B4611" s="37">
        <f>VLOOKUP(L4611,Mapping!D:F,3,0)</f>
        <v>5.5</v>
      </c>
      <c r="C4611" s="37" t="str">
        <f>VLOOKUP(L4611,Mapping!D:G,4,0)</f>
        <v>Ignore</v>
      </c>
      <c r="D4611" s="38">
        <f t="shared" si="214"/>
        <v>8.7494999999999999E-4</v>
      </c>
      <c r="E4611" s="38">
        <f t="shared" si="215"/>
        <v>-2.6057878E-2</v>
      </c>
      <c r="F4611" s="37">
        <f>VLOOKUP(L4611,Mapping!D:H,5,0)</f>
        <v>0</v>
      </c>
      <c r="G4611" t="s">
        <v>562</v>
      </c>
      <c r="H4611" t="s">
        <v>440</v>
      </c>
      <c r="I4611" t="s">
        <v>443</v>
      </c>
      <c r="J4611">
        <v>460000</v>
      </c>
      <c r="K4611" t="s">
        <v>656</v>
      </c>
      <c r="L4611">
        <v>460100</v>
      </c>
      <c r="M4611">
        <v>0</v>
      </c>
      <c r="N4611" t="s">
        <v>729</v>
      </c>
      <c r="O4611" t="s">
        <v>565</v>
      </c>
      <c r="P4611">
        <v>-269328.28000000003</v>
      </c>
      <c r="Q4611">
        <v>0</v>
      </c>
      <c r="R4611">
        <v>0</v>
      </c>
      <c r="S4611">
        <v>8749.5</v>
      </c>
      <c r="T4611">
        <v>-260578.78</v>
      </c>
      <c r="U4611">
        <v>0</v>
      </c>
      <c r="V4611">
        <v>-269328.28000000003</v>
      </c>
      <c r="W4611">
        <v>0</v>
      </c>
      <c r="X4611">
        <v>0</v>
      </c>
      <c r="Y4611">
        <v>8749.5</v>
      </c>
      <c r="Z4611">
        <v>-260578.78</v>
      </c>
      <c r="AA4611">
        <v>0</v>
      </c>
    </row>
    <row r="4612" spans="1:27" ht="15" customHeight="1" x14ac:dyDescent="0.25">
      <c r="A4612" s="37" t="str">
        <f t="shared" ref="A4612:A4675" si="216">H4612&amp;B4612</f>
        <v>LEULIS5.5</v>
      </c>
      <c r="B4612" s="37">
        <f>VLOOKUP(L4612,Mapping!D:F,3,0)</f>
        <v>5.5</v>
      </c>
      <c r="C4612" s="37" t="str">
        <f>VLOOKUP(L4612,Mapping!D:G,4,0)</f>
        <v>Ignore</v>
      </c>
      <c r="D4612" s="38">
        <f t="shared" ref="D4612:D4675" si="217">(X4612+Y4612)/10000000</f>
        <v>-6.4658500000000009E-4</v>
      </c>
      <c r="E4612" s="38">
        <f t="shared" ref="E4612:E4675" si="218">(Z4612+AA4612)/10000000</f>
        <v>2.2934989999999999E-2</v>
      </c>
      <c r="F4612" s="37">
        <f>VLOOKUP(L4612,Mapping!D:H,5,0)</f>
        <v>0</v>
      </c>
      <c r="G4612" t="s">
        <v>562</v>
      </c>
      <c r="H4612" t="s">
        <v>440</v>
      </c>
      <c r="I4612" t="s">
        <v>443</v>
      </c>
      <c r="J4612">
        <v>460000</v>
      </c>
      <c r="K4612" t="s">
        <v>656</v>
      </c>
      <c r="L4612">
        <v>460102</v>
      </c>
      <c r="M4612">
        <v>0</v>
      </c>
      <c r="N4612" t="s">
        <v>733</v>
      </c>
      <c r="O4612" t="s">
        <v>565</v>
      </c>
      <c r="P4612">
        <v>0</v>
      </c>
      <c r="Q4612">
        <v>235815.75</v>
      </c>
      <c r="R4612">
        <v>-6465.85</v>
      </c>
      <c r="S4612">
        <v>0</v>
      </c>
      <c r="T4612">
        <v>0</v>
      </c>
      <c r="U4612">
        <v>229349.9</v>
      </c>
      <c r="V4612">
        <v>0</v>
      </c>
      <c r="W4612">
        <v>235815.75</v>
      </c>
      <c r="X4612">
        <v>-6465.85</v>
      </c>
      <c r="Y4612">
        <v>0</v>
      </c>
      <c r="Z4612">
        <v>0</v>
      </c>
      <c r="AA4612">
        <v>229349.9</v>
      </c>
    </row>
    <row r="4613" spans="1:27" ht="15" customHeight="1" x14ac:dyDescent="0.25">
      <c r="A4613" s="37" t="str">
        <f t="shared" si="216"/>
        <v>LEULIS5.5</v>
      </c>
      <c r="B4613" s="37">
        <f>VLOOKUP(L4613,Mapping!D:F,3,0)</f>
        <v>5.5</v>
      </c>
      <c r="C4613" s="37" t="str">
        <f>VLOOKUP(L4613,Mapping!D:G,4,0)</f>
        <v>Ignore</v>
      </c>
      <c r="D4613" s="38">
        <f t="shared" si="217"/>
        <v>-2.2836500000000001E-4</v>
      </c>
      <c r="E4613" s="38">
        <f t="shared" si="218"/>
        <v>3.1228880000000003E-3</v>
      </c>
      <c r="F4613" s="37">
        <f>VLOOKUP(L4613,Mapping!D:H,5,0)</f>
        <v>0</v>
      </c>
      <c r="G4613" t="s">
        <v>562</v>
      </c>
      <c r="H4613" t="s">
        <v>440</v>
      </c>
      <c r="I4613" t="s">
        <v>443</v>
      </c>
      <c r="J4613">
        <v>460000</v>
      </c>
      <c r="K4613" t="s">
        <v>656</v>
      </c>
      <c r="L4613">
        <v>460144</v>
      </c>
      <c r="M4613">
        <v>0</v>
      </c>
      <c r="N4613" t="s">
        <v>734</v>
      </c>
      <c r="O4613" t="s">
        <v>565</v>
      </c>
      <c r="P4613">
        <v>0</v>
      </c>
      <c r="Q4613">
        <v>33512.53</v>
      </c>
      <c r="R4613">
        <v>-2283.65</v>
      </c>
      <c r="S4613">
        <v>0</v>
      </c>
      <c r="T4613">
        <v>0</v>
      </c>
      <c r="U4613">
        <v>31228.880000000001</v>
      </c>
      <c r="V4613">
        <v>0</v>
      </c>
      <c r="W4613">
        <v>33512.53</v>
      </c>
      <c r="X4613">
        <v>-2283.65</v>
      </c>
      <c r="Y4613">
        <v>0</v>
      </c>
      <c r="Z4613">
        <v>0</v>
      </c>
      <c r="AA4613">
        <v>31228.880000000001</v>
      </c>
    </row>
    <row r="4614" spans="1:27" ht="15" customHeight="1" x14ac:dyDescent="0.25">
      <c r="A4614" s="37" t="str">
        <f t="shared" si="216"/>
        <v>LEULIS5.3</v>
      </c>
      <c r="B4614" s="37">
        <f>VLOOKUP(L4614,Mapping!D:F,3,0)</f>
        <v>5.3</v>
      </c>
      <c r="C4614" s="37" t="str">
        <f>VLOOKUP(L4614,Mapping!D:G,4,0)</f>
        <v>Ignore</v>
      </c>
      <c r="D4614" s="38">
        <f t="shared" si="217"/>
        <v>-1.378293223</v>
      </c>
      <c r="E4614" s="38">
        <f t="shared" si="218"/>
        <v>-1.6193180410000001</v>
      </c>
      <c r="F4614" s="37">
        <f>VLOOKUP(L4614,Mapping!D:H,5,0)</f>
        <v>0</v>
      </c>
      <c r="G4614" t="s">
        <v>562</v>
      </c>
      <c r="H4614" t="s">
        <v>440</v>
      </c>
      <c r="I4614" t="s">
        <v>443</v>
      </c>
      <c r="J4614">
        <v>510000</v>
      </c>
      <c r="K4614" t="s">
        <v>659</v>
      </c>
      <c r="L4614">
        <v>511100</v>
      </c>
      <c r="M4614">
        <v>0</v>
      </c>
      <c r="N4614" t="s">
        <v>696</v>
      </c>
      <c r="O4614" t="s">
        <v>565</v>
      </c>
      <c r="P4614">
        <v>-2410248.1800000002</v>
      </c>
      <c r="Q4614">
        <v>0</v>
      </c>
      <c r="R4614">
        <v>-13782932.23</v>
      </c>
      <c r="S4614">
        <v>0</v>
      </c>
      <c r="T4614">
        <v>-16193180.41</v>
      </c>
      <c r="U4614">
        <v>0</v>
      </c>
      <c r="V4614">
        <v>-2410248.1800000002</v>
      </c>
      <c r="W4614">
        <v>0</v>
      </c>
      <c r="X4614">
        <v>-13782932.23</v>
      </c>
      <c r="Y4614">
        <v>0</v>
      </c>
      <c r="Z4614">
        <v>-16193180.41</v>
      </c>
      <c r="AA4614">
        <v>0</v>
      </c>
    </row>
    <row r="4615" spans="1:27" ht="15" customHeight="1" x14ac:dyDescent="0.25">
      <c r="A4615" s="37" t="str">
        <f t="shared" si="216"/>
        <v>LEULIS5.3</v>
      </c>
      <c r="B4615" s="37">
        <f>VLOOKUP(L4615,Mapping!D:F,3,0)</f>
        <v>5.3</v>
      </c>
      <c r="C4615" s="37" t="str">
        <f>VLOOKUP(L4615,Mapping!D:G,4,0)</f>
        <v>Ignore</v>
      </c>
      <c r="D4615" s="38">
        <f t="shared" si="217"/>
        <v>0</v>
      </c>
      <c r="E4615" s="38">
        <f t="shared" si="218"/>
        <v>-3.7257406E-2</v>
      </c>
      <c r="F4615" s="37">
        <f>VLOOKUP(L4615,Mapping!D:H,5,0)</f>
        <v>0</v>
      </c>
      <c r="G4615" t="s">
        <v>562</v>
      </c>
      <c r="H4615" t="s">
        <v>440</v>
      </c>
      <c r="I4615" t="s">
        <v>443</v>
      </c>
      <c r="J4615">
        <v>510000</v>
      </c>
      <c r="K4615" t="s">
        <v>659</v>
      </c>
      <c r="L4615">
        <v>512130</v>
      </c>
      <c r="M4615">
        <v>0</v>
      </c>
      <c r="N4615" t="s">
        <v>661</v>
      </c>
      <c r="O4615" t="s">
        <v>565</v>
      </c>
      <c r="P4615">
        <v>-372574.06</v>
      </c>
      <c r="Q4615">
        <v>0</v>
      </c>
      <c r="R4615">
        <v>0</v>
      </c>
      <c r="S4615">
        <v>0</v>
      </c>
      <c r="T4615">
        <v>-372574.06</v>
      </c>
      <c r="U4615">
        <v>0</v>
      </c>
      <c r="V4615">
        <v>-372574.06</v>
      </c>
      <c r="W4615">
        <v>0</v>
      </c>
      <c r="X4615">
        <v>0</v>
      </c>
      <c r="Y4615">
        <v>0</v>
      </c>
      <c r="Z4615">
        <v>-372574.06</v>
      </c>
      <c r="AA4615">
        <v>0</v>
      </c>
    </row>
    <row r="4616" spans="1:27" ht="15" customHeight="1" x14ac:dyDescent="0.25">
      <c r="A4616" s="37" t="str">
        <f t="shared" si="216"/>
        <v>LEULISIgnore</v>
      </c>
      <c r="B4616" s="37" t="str">
        <f>VLOOKUP(L4616,Mapping!D:F,3,0)</f>
        <v>Ignore</v>
      </c>
      <c r="C4616" s="37" t="str">
        <f>VLOOKUP(L4616,Mapping!D:G,4,0)</f>
        <v>Mirror</v>
      </c>
      <c r="D4616" s="38">
        <f t="shared" si="217"/>
        <v>-2.121850368</v>
      </c>
      <c r="E4616" s="38">
        <f t="shared" si="218"/>
        <v>-2.121850368</v>
      </c>
      <c r="F4616" s="37">
        <f>VLOOKUP(L4616,Mapping!D:H,5,0)</f>
        <v>0</v>
      </c>
      <c r="G4616" t="s">
        <v>562</v>
      </c>
      <c r="H4616" t="s">
        <v>440</v>
      </c>
      <c r="I4616" t="s">
        <v>443</v>
      </c>
      <c r="J4616">
        <v>550000</v>
      </c>
      <c r="K4616" t="s">
        <v>666</v>
      </c>
      <c r="L4616">
        <v>552227</v>
      </c>
      <c r="M4616">
        <v>0</v>
      </c>
      <c r="N4616" t="s">
        <v>1289</v>
      </c>
      <c r="O4616" t="s">
        <v>565</v>
      </c>
      <c r="P4616">
        <v>0</v>
      </c>
      <c r="Q4616">
        <v>0</v>
      </c>
      <c r="R4616">
        <v>-21218503.68</v>
      </c>
      <c r="S4616">
        <v>0</v>
      </c>
      <c r="T4616">
        <v>-21218503.68</v>
      </c>
      <c r="U4616">
        <v>0</v>
      </c>
      <c r="V4616">
        <v>0</v>
      </c>
      <c r="W4616">
        <v>0</v>
      </c>
      <c r="X4616">
        <v>-21218503.68</v>
      </c>
      <c r="Y4616">
        <v>0</v>
      </c>
      <c r="Z4616">
        <v>-21218503.68</v>
      </c>
      <c r="AA4616">
        <v>0</v>
      </c>
    </row>
    <row r="4617" spans="1:27" ht="15" customHeight="1" x14ac:dyDescent="0.25">
      <c r="A4617" s="37" t="str">
        <f t="shared" si="216"/>
        <v>LEULISIgnore</v>
      </c>
      <c r="B4617" s="37" t="str">
        <f>VLOOKUP(L4617,Mapping!D:F,3,0)</f>
        <v>Ignore</v>
      </c>
      <c r="C4617" s="37" t="str">
        <f>VLOOKUP(L4617,Mapping!D:G,4,0)</f>
        <v>Mirror</v>
      </c>
      <c r="D4617" s="38">
        <f t="shared" si="217"/>
        <v>0</v>
      </c>
      <c r="E4617" s="38">
        <f t="shared" si="218"/>
        <v>-6.2854249999999999E-3</v>
      </c>
      <c r="F4617" s="37">
        <f>VLOOKUP(L4617,Mapping!D:H,5,0)</f>
        <v>0</v>
      </c>
      <c r="G4617" t="s">
        <v>562</v>
      </c>
      <c r="H4617" t="s">
        <v>440</v>
      </c>
      <c r="I4617" t="s">
        <v>443</v>
      </c>
      <c r="J4617">
        <v>550000</v>
      </c>
      <c r="K4617" t="s">
        <v>666</v>
      </c>
      <c r="L4617">
        <v>553007</v>
      </c>
      <c r="M4617">
        <v>0</v>
      </c>
      <c r="N4617" t="s">
        <v>667</v>
      </c>
      <c r="O4617" t="s">
        <v>565</v>
      </c>
      <c r="P4617">
        <v>-62854.25</v>
      </c>
      <c r="Q4617">
        <v>0</v>
      </c>
      <c r="R4617">
        <v>0</v>
      </c>
      <c r="S4617">
        <v>0</v>
      </c>
      <c r="T4617">
        <v>-62854.25</v>
      </c>
      <c r="U4617">
        <v>0</v>
      </c>
      <c r="V4617">
        <v>-62854.25</v>
      </c>
      <c r="W4617">
        <v>0</v>
      </c>
      <c r="X4617">
        <v>0</v>
      </c>
      <c r="Y4617">
        <v>0</v>
      </c>
      <c r="Z4617">
        <v>-62854.25</v>
      </c>
      <c r="AA4617">
        <v>0</v>
      </c>
    </row>
    <row r="4618" spans="1:27" ht="15" customHeight="1" x14ac:dyDescent="0.25">
      <c r="A4618" s="37" t="str">
        <f t="shared" si="216"/>
        <v>LEULISIgnore</v>
      </c>
      <c r="B4618" s="37" t="str">
        <f>VLOOKUP(L4618,Mapping!D:F,3,0)</f>
        <v>Ignore</v>
      </c>
      <c r="C4618" s="37" t="str">
        <f>VLOOKUP(L4618,Mapping!D:G,4,0)</f>
        <v>Mirror</v>
      </c>
      <c r="D4618" s="38">
        <f t="shared" si="217"/>
        <v>-2.148896E-3</v>
      </c>
      <c r="E4618" s="38">
        <f t="shared" si="218"/>
        <v>-3.6617160000000002E-3</v>
      </c>
      <c r="F4618" s="37">
        <f>VLOOKUP(L4618,Mapping!D:H,5,0)</f>
        <v>0</v>
      </c>
      <c r="G4618" t="s">
        <v>562</v>
      </c>
      <c r="H4618" t="s">
        <v>440</v>
      </c>
      <c r="I4618" t="s">
        <v>443</v>
      </c>
      <c r="J4618">
        <v>550000</v>
      </c>
      <c r="K4618" t="s">
        <v>666</v>
      </c>
      <c r="L4618">
        <v>553020</v>
      </c>
      <c r="M4618">
        <v>0</v>
      </c>
      <c r="N4618" t="s">
        <v>1284</v>
      </c>
      <c r="O4618" t="s">
        <v>565</v>
      </c>
      <c r="P4618">
        <v>-15128.2</v>
      </c>
      <c r="Q4618">
        <v>0</v>
      </c>
      <c r="R4618">
        <v>-21488.959999999999</v>
      </c>
      <c r="S4618">
        <v>0</v>
      </c>
      <c r="T4618">
        <v>-36617.160000000003</v>
      </c>
      <c r="U4618">
        <v>0</v>
      </c>
      <c r="V4618">
        <v>-15128.2</v>
      </c>
      <c r="W4618">
        <v>0</v>
      </c>
      <c r="X4618">
        <v>-21488.959999999999</v>
      </c>
      <c r="Y4618">
        <v>0</v>
      </c>
      <c r="Z4618">
        <v>-36617.160000000003</v>
      </c>
      <c r="AA4618">
        <v>0</v>
      </c>
    </row>
    <row r="4619" spans="1:27" ht="15" customHeight="1" x14ac:dyDescent="0.25">
      <c r="A4619" s="37" t="str">
        <f t="shared" si="216"/>
        <v>LEULISIgnore</v>
      </c>
      <c r="B4619" s="37" t="str">
        <f>VLOOKUP(L4619,Mapping!D:F,3,0)</f>
        <v>Ignore</v>
      </c>
      <c r="C4619" s="37" t="str">
        <f>VLOOKUP(L4619,Mapping!D:G,4,0)</f>
        <v>Mirror</v>
      </c>
      <c r="D4619" s="38">
        <f t="shared" si="217"/>
        <v>-4.6253969999999998E-3</v>
      </c>
      <c r="E4619" s="38">
        <f t="shared" si="218"/>
        <v>-4.6253969999999998E-3</v>
      </c>
      <c r="F4619" s="37">
        <f>VLOOKUP(L4619,Mapping!D:H,5,0)</f>
        <v>0</v>
      </c>
      <c r="G4619" t="s">
        <v>562</v>
      </c>
      <c r="H4619" t="s">
        <v>440</v>
      </c>
      <c r="I4619" t="s">
        <v>443</v>
      </c>
      <c r="J4619">
        <v>550000</v>
      </c>
      <c r="K4619" t="s">
        <v>666</v>
      </c>
      <c r="L4619">
        <v>553105</v>
      </c>
      <c r="M4619">
        <v>0</v>
      </c>
      <c r="N4619" t="s">
        <v>668</v>
      </c>
      <c r="O4619" t="s">
        <v>565</v>
      </c>
      <c r="P4619">
        <v>0</v>
      </c>
      <c r="Q4619">
        <v>0</v>
      </c>
      <c r="R4619">
        <v>-46253.97</v>
      </c>
      <c r="S4619">
        <v>0</v>
      </c>
      <c r="T4619">
        <v>-46253.97</v>
      </c>
      <c r="U4619">
        <v>0</v>
      </c>
      <c r="V4619">
        <v>0</v>
      </c>
      <c r="W4619">
        <v>0</v>
      </c>
      <c r="X4619">
        <v>-46253.97</v>
      </c>
      <c r="Y4619">
        <v>0</v>
      </c>
      <c r="Z4619">
        <v>-46253.97</v>
      </c>
      <c r="AA4619">
        <v>0</v>
      </c>
    </row>
    <row r="4620" spans="1:27" ht="15" customHeight="1" x14ac:dyDescent="0.25">
      <c r="A4620" s="37" t="str">
        <f t="shared" si="216"/>
        <v>LEULISIgnore</v>
      </c>
      <c r="B4620" s="37" t="str">
        <f>VLOOKUP(L4620,Mapping!D:F,3,0)</f>
        <v>Ignore</v>
      </c>
      <c r="C4620" s="37" t="str">
        <f>VLOOKUP(L4620,Mapping!D:G,4,0)</f>
        <v>Mirror</v>
      </c>
      <c r="D4620" s="38">
        <f t="shared" si="217"/>
        <v>-3.6429221999999997E-2</v>
      </c>
      <c r="E4620" s="38">
        <f t="shared" si="218"/>
        <v>-4.8230765999999994E-2</v>
      </c>
      <c r="F4620" s="37">
        <f>VLOOKUP(L4620,Mapping!D:H,5,0)</f>
        <v>0</v>
      </c>
      <c r="G4620" t="s">
        <v>562</v>
      </c>
      <c r="H4620" t="s">
        <v>440</v>
      </c>
      <c r="I4620" t="s">
        <v>443</v>
      </c>
      <c r="J4620">
        <v>550000</v>
      </c>
      <c r="K4620" t="s">
        <v>666</v>
      </c>
      <c r="L4620">
        <v>553107</v>
      </c>
      <c r="M4620">
        <v>0</v>
      </c>
      <c r="N4620" t="s">
        <v>669</v>
      </c>
      <c r="O4620" t="s">
        <v>565</v>
      </c>
      <c r="P4620">
        <v>-118015.44</v>
      </c>
      <c r="Q4620">
        <v>0</v>
      </c>
      <c r="R4620">
        <v>-364292.22</v>
      </c>
      <c r="S4620">
        <v>0</v>
      </c>
      <c r="T4620">
        <v>-482307.66</v>
      </c>
      <c r="U4620">
        <v>0</v>
      </c>
      <c r="V4620">
        <v>-118015.44</v>
      </c>
      <c r="W4620">
        <v>0</v>
      </c>
      <c r="X4620">
        <v>-364292.22</v>
      </c>
      <c r="Y4620">
        <v>0</v>
      </c>
      <c r="Z4620">
        <v>-482307.66</v>
      </c>
      <c r="AA4620">
        <v>0</v>
      </c>
    </row>
    <row r="4621" spans="1:27" ht="15" customHeight="1" x14ac:dyDescent="0.25">
      <c r="A4621" s="37" t="str">
        <f t="shared" si="216"/>
        <v>LEULISIgnore</v>
      </c>
      <c r="B4621" s="37" t="str">
        <f>VLOOKUP(L4621,Mapping!D:F,3,0)</f>
        <v>Ignore</v>
      </c>
      <c r="C4621" s="37" t="str">
        <f>VLOOKUP(L4621,Mapping!D:G,4,0)</f>
        <v>Mirror</v>
      </c>
      <c r="D4621" s="38">
        <f t="shared" si="217"/>
        <v>2.6621732850000002</v>
      </c>
      <c r="E4621" s="38">
        <f t="shared" si="218"/>
        <v>2.8365277280000001</v>
      </c>
      <c r="F4621" s="37">
        <f>VLOOKUP(L4621,Mapping!D:H,5,0)</f>
        <v>0</v>
      </c>
      <c r="G4621" t="s">
        <v>562</v>
      </c>
      <c r="H4621" t="s">
        <v>440</v>
      </c>
      <c r="I4621" t="s">
        <v>443</v>
      </c>
      <c r="J4621">
        <v>550000</v>
      </c>
      <c r="K4621" t="s">
        <v>666</v>
      </c>
      <c r="L4621">
        <v>553111</v>
      </c>
      <c r="M4621">
        <v>0</v>
      </c>
      <c r="N4621" t="s">
        <v>670</v>
      </c>
      <c r="O4621" t="s">
        <v>565</v>
      </c>
      <c r="P4621">
        <v>0</v>
      </c>
      <c r="Q4621">
        <v>1743544.4300000004</v>
      </c>
      <c r="R4621">
        <v>0</v>
      </c>
      <c r="S4621">
        <v>26621732.850000001</v>
      </c>
      <c r="T4621">
        <v>0</v>
      </c>
      <c r="U4621">
        <v>28365277.280000001</v>
      </c>
      <c r="V4621">
        <v>0</v>
      </c>
      <c r="W4621">
        <v>1743544.4300000004</v>
      </c>
      <c r="X4621">
        <v>0</v>
      </c>
      <c r="Y4621">
        <v>26621732.850000001</v>
      </c>
      <c r="Z4621">
        <v>0</v>
      </c>
      <c r="AA4621">
        <v>28365277.280000001</v>
      </c>
    </row>
    <row r="4622" spans="1:27" ht="15" customHeight="1" x14ac:dyDescent="0.25">
      <c r="A4622" s="37" t="str">
        <f t="shared" si="216"/>
        <v>LEULISIgnore</v>
      </c>
      <c r="B4622" s="37" t="str">
        <f>VLOOKUP(L4622,Mapping!D:F,3,0)</f>
        <v>Ignore</v>
      </c>
      <c r="C4622" s="37" t="str">
        <f>VLOOKUP(L4622,Mapping!D:G,4,0)</f>
        <v>Mirror</v>
      </c>
      <c r="D4622" s="38">
        <f t="shared" si="217"/>
        <v>-2.2100050000000001E-3</v>
      </c>
      <c r="E4622" s="38">
        <f t="shared" si="218"/>
        <v>-2.5596849999999999E-3</v>
      </c>
      <c r="F4622" s="37">
        <f>VLOOKUP(L4622,Mapping!D:H,5,0)</f>
        <v>0</v>
      </c>
      <c r="G4622" t="s">
        <v>562</v>
      </c>
      <c r="H4622" t="s">
        <v>440</v>
      </c>
      <c r="I4622" t="s">
        <v>443</v>
      </c>
      <c r="J4622">
        <v>550000</v>
      </c>
      <c r="K4622" t="s">
        <v>666</v>
      </c>
      <c r="L4622">
        <v>553117</v>
      </c>
      <c r="M4622">
        <v>0</v>
      </c>
      <c r="N4622" t="s">
        <v>1285</v>
      </c>
      <c r="O4622" t="s">
        <v>565</v>
      </c>
      <c r="P4622">
        <v>-3496.8</v>
      </c>
      <c r="Q4622">
        <v>0</v>
      </c>
      <c r="R4622">
        <v>-22100.05</v>
      </c>
      <c r="S4622">
        <v>0</v>
      </c>
      <c r="T4622">
        <v>-25596.85</v>
      </c>
      <c r="U4622">
        <v>0</v>
      </c>
      <c r="V4622">
        <v>-3496.8</v>
      </c>
      <c r="W4622">
        <v>0</v>
      </c>
      <c r="X4622">
        <v>-22100.05</v>
      </c>
      <c r="Y4622">
        <v>0</v>
      </c>
      <c r="Z4622">
        <v>-25596.85</v>
      </c>
      <c r="AA4622">
        <v>0</v>
      </c>
    </row>
    <row r="4623" spans="1:27" ht="15" customHeight="1" x14ac:dyDescent="0.25">
      <c r="A4623" s="37" t="str">
        <f t="shared" si="216"/>
        <v>LEULIS6.1a</v>
      </c>
      <c r="B4623" s="37" t="str">
        <f>VLOOKUP(L4623,Mapping!D:F,3,0)</f>
        <v>6.1a</v>
      </c>
      <c r="C4623" s="37" t="str">
        <f>VLOOKUP(L4623,Mapping!D:G,4,0)</f>
        <v>Accrual</v>
      </c>
      <c r="D4623" s="38">
        <f t="shared" si="217"/>
        <v>-0.1024526</v>
      </c>
      <c r="E4623" s="38">
        <f t="shared" si="218"/>
        <v>-0.14513799999999999</v>
      </c>
      <c r="F4623" s="37">
        <f>VLOOKUP(L4623,Mapping!D:H,5,0)</f>
        <v>0</v>
      </c>
      <c r="G4623" t="s">
        <v>562</v>
      </c>
      <c r="H4623" t="s">
        <v>440</v>
      </c>
      <c r="I4623" t="s">
        <v>443</v>
      </c>
      <c r="J4623">
        <v>550000</v>
      </c>
      <c r="K4623" t="s">
        <v>666</v>
      </c>
      <c r="L4623">
        <v>553128</v>
      </c>
      <c r="M4623">
        <v>0</v>
      </c>
      <c r="N4623" t="s">
        <v>831</v>
      </c>
      <c r="O4623" t="s">
        <v>565</v>
      </c>
      <c r="P4623">
        <v>-426854</v>
      </c>
      <c r="Q4623">
        <v>0</v>
      </c>
      <c r="R4623">
        <v>-1024526</v>
      </c>
      <c r="S4623">
        <v>0</v>
      </c>
      <c r="T4623">
        <v>-1451380</v>
      </c>
      <c r="U4623">
        <v>0</v>
      </c>
      <c r="V4623">
        <v>-426854</v>
      </c>
      <c r="W4623">
        <v>0</v>
      </c>
      <c r="X4623">
        <v>-1024526</v>
      </c>
      <c r="Y4623">
        <v>0</v>
      </c>
      <c r="Z4623">
        <v>-1451380</v>
      </c>
      <c r="AA4623">
        <v>0</v>
      </c>
    </row>
    <row r="4624" spans="1:27" ht="15" customHeight="1" x14ac:dyDescent="0.25">
      <c r="A4624" s="37" t="str">
        <f t="shared" si="216"/>
        <v>LEULIS6.1a</v>
      </c>
      <c r="B4624" s="37" t="str">
        <f>VLOOKUP(L4624,Mapping!D:F,3,0)</f>
        <v>6.1a</v>
      </c>
      <c r="C4624" s="37" t="str">
        <f>VLOOKUP(L4624,Mapping!D:G,4,0)</f>
        <v>Accrual</v>
      </c>
      <c r="D4624" s="38">
        <f t="shared" si="217"/>
        <v>-0.12516650000000001</v>
      </c>
      <c r="E4624" s="38">
        <f t="shared" si="218"/>
        <v>-0.17904111</v>
      </c>
      <c r="F4624" s="37">
        <f>VLOOKUP(L4624,Mapping!D:H,5,0)</f>
        <v>0</v>
      </c>
      <c r="G4624" t="s">
        <v>562</v>
      </c>
      <c r="H4624" t="s">
        <v>440</v>
      </c>
      <c r="I4624" t="s">
        <v>443</v>
      </c>
      <c r="J4624">
        <v>550000</v>
      </c>
      <c r="K4624" t="s">
        <v>666</v>
      </c>
      <c r="L4624">
        <v>553130</v>
      </c>
      <c r="M4624">
        <v>0</v>
      </c>
      <c r="N4624" t="s">
        <v>2254</v>
      </c>
      <c r="O4624" t="s">
        <v>565</v>
      </c>
      <c r="P4624">
        <v>-538746.1</v>
      </c>
      <c r="Q4624">
        <v>0</v>
      </c>
      <c r="R4624">
        <v>-1251665</v>
      </c>
      <c r="S4624">
        <v>0</v>
      </c>
      <c r="T4624">
        <v>-1790411.1</v>
      </c>
      <c r="U4624">
        <v>0</v>
      </c>
      <c r="V4624">
        <v>-538746.1</v>
      </c>
      <c r="W4624">
        <v>0</v>
      </c>
      <c r="X4624">
        <v>-1251665</v>
      </c>
      <c r="Y4624">
        <v>0</v>
      </c>
      <c r="Z4624">
        <v>-1790411.1</v>
      </c>
      <c r="AA4624">
        <v>0</v>
      </c>
    </row>
    <row r="4625" spans="1:27" ht="15" customHeight="1" x14ac:dyDescent="0.25">
      <c r="A4625" s="37" t="str">
        <f t="shared" si="216"/>
        <v>LEULIS6.3</v>
      </c>
      <c r="B4625" s="37">
        <f>VLOOKUP(L4625,Mapping!D:F,3,0)</f>
        <v>6.3</v>
      </c>
      <c r="C4625" s="37" t="str">
        <f>VLOOKUP(L4625,Mapping!D:G,4,0)</f>
        <v>Mirror</v>
      </c>
      <c r="D4625" s="38">
        <f t="shared" si="217"/>
        <v>-4.7210739999999996E-3</v>
      </c>
      <c r="E4625" s="38">
        <f t="shared" si="218"/>
        <v>-8.5252430000000001E-3</v>
      </c>
      <c r="F4625" s="37">
        <f>VLOOKUP(L4625,Mapping!D:H,5,0)</f>
        <v>0</v>
      </c>
      <c r="G4625" t="s">
        <v>562</v>
      </c>
      <c r="H4625" t="s">
        <v>440</v>
      </c>
      <c r="I4625" t="s">
        <v>443</v>
      </c>
      <c r="J4625">
        <v>550000</v>
      </c>
      <c r="K4625" t="s">
        <v>666</v>
      </c>
      <c r="L4625">
        <v>553131</v>
      </c>
      <c r="M4625">
        <v>0</v>
      </c>
      <c r="N4625" t="s">
        <v>671</v>
      </c>
      <c r="O4625" t="s">
        <v>565</v>
      </c>
      <c r="P4625">
        <v>-38041.69</v>
      </c>
      <c r="Q4625">
        <v>0</v>
      </c>
      <c r="R4625">
        <v>-47210.74</v>
      </c>
      <c r="S4625">
        <v>0</v>
      </c>
      <c r="T4625">
        <v>-85252.43</v>
      </c>
      <c r="U4625">
        <v>0</v>
      </c>
      <c r="V4625">
        <v>-38041.69</v>
      </c>
      <c r="W4625">
        <v>0</v>
      </c>
      <c r="X4625">
        <v>-47210.74</v>
      </c>
      <c r="Y4625">
        <v>0</v>
      </c>
      <c r="Z4625">
        <v>-85252.43</v>
      </c>
      <c r="AA4625">
        <v>0</v>
      </c>
    </row>
    <row r="4626" spans="1:27" ht="15" customHeight="1" x14ac:dyDescent="0.25">
      <c r="A4626" s="37" t="str">
        <f t="shared" si="216"/>
        <v>LEULIS6.1a</v>
      </c>
      <c r="B4626" s="37" t="str">
        <f>VLOOKUP(L4626,Mapping!D:F,3,0)</f>
        <v>6.1a</v>
      </c>
      <c r="C4626" s="37" t="str">
        <f>VLOOKUP(L4626,Mapping!D:G,4,0)</f>
        <v>Accrual</v>
      </c>
      <c r="D4626" s="38">
        <f t="shared" si="217"/>
        <v>-5.1993000000000009E-5</v>
      </c>
      <c r="E4626" s="38">
        <f t="shared" si="218"/>
        <v>-5.6993000000000008E-5</v>
      </c>
      <c r="F4626" s="37">
        <f>VLOOKUP(L4626,Mapping!D:H,5,0)</f>
        <v>0</v>
      </c>
      <c r="G4626" t="s">
        <v>562</v>
      </c>
      <c r="H4626" t="s">
        <v>440</v>
      </c>
      <c r="I4626" t="s">
        <v>443</v>
      </c>
      <c r="J4626">
        <v>550000</v>
      </c>
      <c r="K4626" t="s">
        <v>666</v>
      </c>
      <c r="L4626">
        <v>553140</v>
      </c>
      <c r="M4626">
        <v>0</v>
      </c>
      <c r="N4626" t="s">
        <v>2256</v>
      </c>
      <c r="O4626" t="s">
        <v>565</v>
      </c>
      <c r="P4626">
        <v>-50</v>
      </c>
      <c r="Q4626">
        <v>0</v>
      </c>
      <c r="R4626">
        <v>-519.93000000000006</v>
      </c>
      <c r="S4626">
        <v>0</v>
      </c>
      <c r="T4626">
        <v>-569.93000000000006</v>
      </c>
      <c r="U4626">
        <v>0</v>
      </c>
      <c r="V4626">
        <v>-50</v>
      </c>
      <c r="W4626">
        <v>0</v>
      </c>
      <c r="X4626">
        <v>-519.93000000000006</v>
      </c>
      <c r="Y4626">
        <v>0</v>
      </c>
      <c r="Z4626">
        <v>-569.93000000000006</v>
      </c>
      <c r="AA4626">
        <v>0</v>
      </c>
    </row>
    <row r="4627" spans="1:27" ht="15" customHeight="1" x14ac:dyDescent="0.25">
      <c r="A4627" s="37" t="str">
        <f t="shared" si="216"/>
        <v>LEULISIgnore</v>
      </c>
      <c r="B4627" s="37" t="str">
        <f>VLOOKUP(L4627,Mapping!D:F,3,0)</f>
        <v>Ignore</v>
      </c>
      <c r="C4627" s="37" t="str">
        <f>VLOOKUP(L4627,Mapping!D:G,4,0)</f>
        <v>Mirror</v>
      </c>
      <c r="D4627" s="38">
        <f t="shared" si="217"/>
        <v>-7.1789410000000003E-3</v>
      </c>
      <c r="E4627" s="38">
        <f t="shared" si="218"/>
        <v>-1.0334296000000001E-2</v>
      </c>
      <c r="F4627" s="37">
        <f>VLOOKUP(L4627,Mapping!D:H,5,0)</f>
        <v>0</v>
      </c>
      <c r="G4627" t="s">
        <v>562</v>
      </c>
      <c r="H4627" t="s">
        <v>440</v>
      </c>
      <c r="I4627" t="s">
        <v>443</v>
      </c>
      <c r="J4627">
        <v>550000</v>
      </c>
      <c r="K4627" t="s">
        <v>666</v>
      </c>
      <c r="L4627">
        <v>553141</v>
      </c>
      <c r="M4627">
        <v>0</v>
      </c>
      <c r="N4627" t="s">
        <v>672</v>
      </c>
      <c r="O4627" t="s">
        <v>565</v>
      </c>
      <c r="P4627">
        <v>-31553.55</v>
      </c>
      <c r="Q4627">
        <v>0</v>
      </c>
      <c r="R4627">
        <v>-71789.41</v>
      </c>
      <c r="S4627">
        <v>0</v>
      </c>
      <c r="T4627">
        <v>-103342.96</v>
      </c>
      <c r="U4627">
        <v>0</v>
      </c>
      <c r="V4627">
        <v>-31553.55</v>
      </c>
      <c r="W4627">
        <v>0</v>
      </c>
      <c r="X4627">
        <v>-71789.41</v>
      </c>
      <c r="Y4627">
        <v>0</v>
      </c>
      <c r="Z4627">
        <v>-103342.96</v>
      </c>
      <c r="AA4627">
        <v>0</v>
      </c>
    </row>
    <row r="4628" spans="1:27" ht="15" customHeight="1" x14ac:dyDescent="0.25">
      <c r="A4628" s="37" t="str">
        <f t="shared" si="216"/>
        <v>LEULISIgnore</v>
      </c>
      <c r="B4628" s="37" t="str">
        <f>VLOOKUP(L4628,Mapping!D:F,3,0)</f>
        <v>Ignore</v>
      </c>
      <c r="C4628" s="37" t="str">
        <f>VLOOKUP(L4628,Mapping!D:G,4,0)</f>
        <v>Mirror</v>
      </c>
      <c r="D4628" s="38">
        <f t="shared" si="217"/>
        <v>-1.036412E-3</v>
      </c>
      <c r="E4628" s="38">
        <f t="shared" si="218"/>
        <v>-1.4991500000000001E-3</v>
      </c>
      <c r="F4628" s="37">
        <f>VLOOKUP(L4628,Mapping!D:H,5,0)</f>
        <v>0</v>
      </c>
      <c r="G4628" t="s">
        <v>562</v>
      </c>
      <c r="H4628" t="s">
        <v>440</v>
      </c>
      <c r="I4628" t="s">
        <v>443</v>
      </c>
      <c r="J4628">
        <v>550000</v>
      </c>
      <c r="K4628" t="s">
        <v>666</v>
      </c>
      <c r="L4628">
        <v>553147</v>
      </c>
      <c r="M4628">
        <v>0</v>
      </c>
      <c r="N4628" t="s">
        <v>951</v>
      </c>
      <c r="O4628" t="s">
        <v>565</v>
      </c>
      <c r="P4628">
        <v>-4627.38</v>
      </c>
      <c r="Q4628">
        <v>0</v>
      </c>
      <c r="R4628">
        <v>-10364.120000000001</v>
      </c>
      <c r="S4628">
        <v>0</v>
      </c>
      <c r="T4628">
        <v>-14991.5</v>
      </c>
      <c r="U4628">
        <v>0</v>
      </c>
      <c r="V4628">
        <v>-4627.38</v>
      </c>
      <c r="W4628">
        <v>0</v>
      </c>
      <c r="X4628">
        <v>-10364.120000000001</v>
      </c>
      <c r="Y4628">
        <v>0</v>
      </c>
      <c r="Z4628">
        <v>-14991.5</v>
      </c>
      <c r="AA4628">
        <v>0</v>
      </c>
    </row>
    <row r="4629" spans="1:27" ht="15" customHeight="1" x14ac:dyDescent="0.25">
      <c r="A4629" s="37" t="str">
        <f t="shared" si="216"/>
        <v>LEULIS6.1a</v>
      </c>
      <c r="B4629" s="37" t="str">
        <f>VLOOKUP(L4629,Mapping!D:F,3,0)</f>
        <v>6.1a</v>
      </c>
      <c r="C4629" s="37" t="str">
        <f>VLOOKUP(L4629,Mapping!D:G,4,0)</f>
        <v>Accrual</v>
      </c>
      <c r="D4629" s="38">
        <f t="shared" si="217"/>
        <v>-2.4201670000000002E-2</v>
      </c>
      <c r="E4629" s="38">
        <f t="shared" si="218"/>
        <v>-4.9586088E-2</v>
      </c>
      <c r="F4629" s="37">
        <f>VLOOKUP(L4629,Mapping!D:H,5,0)</f>
        <v>0</v>
      </c>
      <c r="G4629" t="s">
        <v>562</v>
      </c>
      <c r="H4629" t="s">
        <v>440</v>
      </c>
      <c r="I4629" t="s">
        <v>443</v>
      </c>
      <c r="J4629">
        <v>550000</v>
      </c>
      <c r="K4629" t="s">
        <v>666</v>
      </c>
      <c r="L4629">
        <v>553171</v>
      </c>
      <c r="M4629">
        <v>0</v>
      </c>
      <c r="N4629" t="s">
        <v>673</v>
      </c>
      <c r="O4629" t="s">
        <v>565</v>
      </c>
      <c r="P4629">
        <v>-253844.18</v>
      </c>
      <c r="Q4629">
        <v>0</v>
      </c>
      <c r="R4629">
        <v>-242016.7</v>
      </c>
      <c r="S4629">
        <v>0</v>
      </c>
      <c r="T4629">
        <v>-495860.88</v>
      </c>
      <c r="U4629">
        <v>0</v>
      </c>
      <c r="V4629">
        <v>-253844.18</v>
      </c>
      <c r="W4629">
        <v>0</v>
      </c>
      <c r="X4629">
        <v>-242016.7</v>
      </c>
      <c r="Y4629">
        <v>0</v>
      </c>
      <c r="Z4629">
        <v>-495860.88</v>
      </c>
      <c r="AA4629">
        <v>0</v>
      </c>
    </row>
    <row r="4630" spans="1:27" ht="15" customHeight="1" x14ac:dyDescent="0.25">
      <c r="A4630" s="37" t="str">
        <f t="shared" si="216"/>
        <v>LEULIS6.1a</v>
      </c>
      <c r="B4630" s="37" t="str">
        <f>VLOOKUP(L4630,Mapping!D:F,3,0)</f>
        <v>6.1a</v>
      </c>
      <c r="C4630" s="37" t="str">
        <f>VLOOKUP(L4630,Mapping!D:G,4,0)</f>
        <v>Accrual</v>
      </c>
      <c r="D4630" s="38">
        <f t="shared" si="217"/>
        <v>-1.2975350000000001E-3</v>
      </c>
      <c r="E4630" s="38">
        <f t="shared" si="218"/>
        <v>-3.6669020000000005E-3</v>
      </c>
      <c r="F4630" s="37">
        <f>VLOOKUP(L4630,Mapping!D:H,5,0)</f>
        <v>0</v>
      </c>
      <c r="G4630" t="s">
        <v>562</v>
      </c>
      <c r="H4630" t="s">
        <v>440</v>
      </c>
      <c r="I4630" t="s">
        <v>443</v>
      </c>
      <c r="J4630">
        <v>550000</v>
      </c>
      <c r="K4630" t="s">
        <v>666</v>
      </c>
      <c r="L4630">
        <v>553176</v>
      </c>
      <c r="M4630">
        <v>0</v>
      </c>
      <c r="N4630" t="s">
        <v>674</v>
      </c>
      <c r="O4630" t="s">
        <v>565</v>
      </c>
      <c r="P4630">
        <v>-23693.67</v>
      </c>
      <c r="Q4630">
        <v>0</v>
      </c>
      <c r="R4630">
        <v>-12975.35</v>
      </c>
      <c r="S4630">
        <v>0</v>
      </c>
      <c r="T4630">
        <v>-36669.020000000004</v>
      </c>
      <c r="U4630">
        <v>0</v>
      </c>
      <c r="V4630">
        <v>-23693.67</v>
      </c>
      <c r="W4630">
        <v>0</v>
      </c>
      <c r="X4630">
        <v>-12975.35</v>
      </c>
      <c r="Y4630">
        <v>0</v>
      </c>
      <c r="Z4630">
        <v>-36669.020000000004</v>
      </c>
      <c r="AA4630">
        <v>0</v>
      </c>
    </row>
    <row r="4631" spans="1:27" ht="15" customHeight="1" x14ac:dyDescent="0.25">
      <c r="A4631" s="37" t="str">
        <f t="shared" si="216"/>
        <v>LEULISIgnore</v>
      </c>
      <c r="B4631" s="37" t="str">
        <f>VLOOKUP(L4631,Mapping!D:F,3,0)</f>
        <v>Ignore</v>
      </c>
      <c r="C4631" s="37" t="str">
        <f>VLOOKUP(L4631,Mapping!D:G,4,0)</f>
        <v>Mirror</v>
      </c>
      <c r="D4631" s="38">
        <f t="shared" si="217"/>
        <v>-0.43806465099999997</v>
      </c>
      <c r="E4631" s="38">
        <f t="shared" si="218"/>
        <v>-0.58034940599999996</v>
      </c>
      <c r="F4631" s="37">
        <f>VLOOKUP(L4631,Mapping!D:H,5,0)</f>
        <v>0</v>
      </c>
      <c r="G4631" t="s">
        <v>562</v>
      </c>
      <c r="H4631" t="s">
        <v>440</v>
      </c>
      <c r="I4631" t="s">
        <v>443</v>
      </c>
      <c r="J4631">
        <v>550000</v>
      </c>
      <c r="K4631" t="s">
        <v>666</v>
      </c>
      <c r="L4631">
        <v>553180</v>
      </c>
      <c r="M4631">
        <v>0</v>
      </c>
      <c r="N4631" t="s">
        <v>675</v>
      </c>
      <c r="O4631" t="s">
        <v>565</v>
      </c>
      <c r="P4631">
        <v>-1422847.55</v>
      </c>
      <c r="Q4631">
        <v>0</v>
      </c>
      <c r="R4631">
        <v>-4380646.51</v>
      </c>
      <c r="S4631">
        <v>0</v>
      </c>
      <c r="T4631">
        <v>-5803494.0599999996</v>
      </c>
      <c r="U4631">
        <v>0</v>
      </c>
      <c r="V4631">
        <v>-1422847.55</v>
      </c>
      <c r="W4631">
        <v>0</v>
      </c>
      <c r="X4631">
        <v>-4380646.51</v>
      </c>
      <c r="Y4631">
        <v>0</v>
      </c>
      <c r="Z4631">
        <v>-5803494.0599999996</v>
      </c>
      <c r="AA4631">
        <v>0</v>
      </c>
    </row>
    <row r="4632" spans="1:27" ht="15" customHeight="1" x14ac:dyDescent="0.25">
      <c r="A4632" s="37" t="str">
        <f t="shared" si="216"/>
        <v>LEULIS6.1a</v>
      </c>
      <c r="B4632" s="37" t="str">
        <f>VLOOKUP(L4632,Mapping!D:F,3,0)</f>
        <v>6.1a</v>
      </c>
      <c r="C4632" s="37" t="str">
        <f>VLOOKUP(L4632,Mapping!D:G,4,0)</f>
        <v>Accrual</v>
      </c>
      <c r="D4632" s="38">
        <f t="shared" si="217"/>
        <v>-1.3311377310000001</v>
      </c>
      <c r="E4632" s="38">
        <f t="shared" si="218"/>
        <v>-2.7190327170000002</v>
      </c>
      <c r="F4632" s="37">
        <f>VLOOKUP(L4632,Mapping!D:H,5,0)</f>
        <v>0</v>
      </c>
      <c r="G4632" t="s">
        <v>562</v>
      </c>
      <c r="H4632" t="s">
        <v>440</v>
      </c>
      <c r="I4632" t="s">
        <v>443</v>
      </c>
      <c r="J4632">
        <v>550000</v>
      </c>
      <c r="K4632" t="s">
        <v>666</v>
      </c>
      <c r="L4632">
        <v>553190</v>
      </c>
      <c r="M4632">
        <v>0</v>
      </c>
      <c r="N4632" t="s">
        <v>676</v>
      </c>
      <c r="O4632" t="s">
        <v>565</v>
      </c>
      <c r="P4632">
        <v>-13878949.859999999</v>
      </c>
      <c r="Q4632">
        <v>0</v>
      </c>
      <c r="R4632">
        <v>-13311377.310000001</v>
      </c>
      <c r="S4632">
        <v>0</v>
      </c>
      <c r="T4632">
        <v>-27190327.170000002</v>
      </c>
      <c r="U4632">
        <v>0</v>
      </c>
      <c r="V4632">
        <v>-13878949.859999999</v>
      </c>
      <c r="W4632">
        <v>0</v>
      </c>
      <c r="X4632">
        <v>-13311377.310000001</v>
      </c>
      <c r="Y4632">
        <v>0</v>
      </c>
      <c r="Z4632">
        <v>-27190327.170000002</v>
      </c>
      <c r="AA4632">
        <v>0</v>
      </c>
    </row>
    <row r="4633" spans="1:27" ht="15" customHeight="1" x14ac:dyDescent="0.25">
      <c r="A4633" s="37" t="str">
        <f t="shared" si="216"/>
        <v>LEULISIgnore</v>
      </c>
      <c r="B4633" s="37" t="str">
        <f>VLOOKUP(L4633,Mapping!D:F,3,0)</f>
        <v>Ignore</v>
      </c>
      <c r="C4633" s="37" t="str">
        <f>VLOOKUP(L4633,Mapping!D:G,4,0)</f>
        <v>Mirror</v>
      </c>
      <c r="D4633" s="38">
        <f t="shared" si="217"/>
        <v>-1.6000000000000001E-8</v>
      </c>
      <c r="E4633" s="38">
        <f t="shared" si="218"/>
        <v>-1.9000000000000001E-8</v>
      </c>
      <c r="F4633" s="37">
        <f>VLOOKUP(L4633,Mapping!D:H,5,0)</f>
        <v>0</v>
      </c>
      <c r="G4633" t="s">
        <v>562</v>
      </c>
      <c r="H4633" t="s">
        <v>440</v>
      </c>
      <c r="I4633" t="s">
        <v>443</v>
      </c>
      <c r="J4633">
        <v>550000</v>
      </c>
      <c r="K4633" t="s">
        <v>666</v>
      </c>
      <c r="L4633">
        <v>553197</v>
      </c>
      <c r="M4633">
        <v>0</v>
      </c>
      <c r="N4633" t="s">
        <v>677</v>
      </c>
      <c r="O4633" t="s">
        <v>565</v>
      </c>
      <c r="P4633">
        <v>-0.03</v>
      </c>
      <c r="Q4633">
        <v>0</v>
      </c>
      <c r="R4633">
        <v>-0.16</v>
      </c>
      <c r="S4633">
        <v>0</v>
      </c>
      <c r="T4633">
        <v>-0.19</v>
      </c>
      <c r="U4633">
        <v>0</v>
      </c>
      <c r="V4633">
        <v>-0.03</v>
      </c>
      <c r="W4633">
        <v>0</v>
      </c>
      <c r="X4633">
        <v>-0.16</v>
      </c>
      <c r="Y4633">
        <v>0</v>
      </c>
      <c r="Z4633">
        <v>-0.19</v>
      </c>
      <c r="AA4633">
        <v>0</v>
      </c>
    </row>
    <row r="4634" spans="1:27" ht="15" customHeight="1" x14ac:dyDescent="0.25">
      <c r="A4634" s="37" t="str">
        <f t="shared" si="216"/>
        <v>LEULIS6.1</v>
      </c>
      <c r="B4634" s="37">
        <f>VLOOKUP(L4634,Mapping!D:F,3,0)</f>
        <v>6.1</v>
      </c>
      <c r="C4634" s="37" t="str">
        <f>VLOOKUP(L4634,Mapping!D:G,4,0)</f>
        <v>Accrual</v>
      </c>
      <c r="D4634" s="38">
        <f t="shared" si="217"/>
        <v>-2.2540823050000003</v>
      </c>
      <c r="E4634" s="38">
        <f t="shared" si="218"/>
        <v>-4.3536931369999996</v>
      </c>
      <c r="F4634" s="37">
        <f>VLOOKUP(L4634,Mapping!D:H,5,0)</f>
        <v>0</v>
      </c>
      <c r="G4634" t="s">
        <v>562</v>
      </c>
      <c r="H4634" t="s">
        <v>440</v>
      </c>
      <c r="I4634" t="s">
        <v>443</v>
      </c>
      <c r="J4634">
        <v>550000</v>
      </c>
      <c r="K4634" t="s">
        <v>666</v>
      </c>
      <c r="L4634">
        <v>553202</v>
      </c>
      <c r="M4634">
        <v>0</v>
      </c>
      <c r="N4634" t="s">
        <v>678</v>
      </c>
      <c r="O4634" t="s">
        <v>565</v>
      </c>
      <c r="P4634">
        <v>-20996108.32</v>
      </c>
      <c r="Q4634">
        <v>0</v>
      </c>
      <c r="R4634">
        <v>-22540823.050000001</v>
      </c>
      <c r="S4634">
        <v>0</v>
      </c>
      <c r="T4634">
        <v>-43536931.369999997</v>
      </c>
      <c r="U4634">
        <v>0</v>
      </c>
      <c r="V4634">
        <v>-20996108.32</v>
      </c>
      <c r="W4634">
        <v>0</v>
      </c>
      <c r="X4634">
        <v>-22540823.050000001</v>
      </c>
      <c r="Y4634">
        <v>0</v>
      </c>
      <c r="Z4634">
        <v>-43536931.369999997</v>
      </c>
      <c r="AA4634">
        <v>0</v>
      </c>
    </row>
    <row r="4635" spans="1:27" ht="15" customHeight="1" x14ac:dyDescent="0.25">
      <c r="A4635" s="37" t="str">
        <f t="shared" si="216"/>
        <v>LEULIS6.1a</v>
      </c>
      <c r="B4635" s="37" t="str">
        <f>VLOOKUP(L4635,Mapping!D:F,3,0)</f>
        <v>6.1a</v>
      </c>
      <c r="C4635" s="37" t="str">
        <f>VLOOKUP(L4635,Mapping!D:G,4,0)</f>
        <v>Accrual</v>
      </c>
      <c r="D4635" s="38">
        <f t="shared" si="217"/>
        <v>2.1716E-5</v>
      </c>
      <c r="E4635" s="38">
        <f t="shared" si="218"/>
        <v>5.3565999999999995E-5</v>
      </c>
      <c r="F4635" s="37">
        <f>VLOOKUP(L4635,Mapping!D:H,5,0)</f>
        <v>0</v>
      </c>
      <c r="G4635" t="s">
        <v>562</v>
      </c>
      <c r="H4635" t="s">
        <v>440</v>
      </c>
      <c r="I4635" t="s">
        <v>443</v>
      </c>
      <c r="J4635">
        <v>550000</v>
      </c>
      <c r="K4635" t="s">
        <v>666</v>
      </c>
      <c r="L4635">
        <v>553203</v>
      </c>
      <c r="M4635">
        <v>0</v>
      </c>
      <c r="N4635" t="s">
        <v>742</v>
      </c>
      <c r="O4635" t="s">
        <v>565</v>
      </c>
      <c r="P4635">
        <v>0</v>
      </c>
      <c r="Q4635">
        <v>318.5</v>
      </c>
      <c r="R4635">
        <v>0</v>
      </c>
      <c r="S4635">
        <v>217.16</v>
      </c>
      <c r="T4635">
        <v>0</v>
      </c>
      <c r="U4635">
        <v>535.66</v>
      </c>
      <c r="V4635">
        <v>0</v>
      </c>
      <c r="W4635">
        <v>318.5</v>
      </c>
      <c r="X4635">
        <v>0</v>
      </c>
      <c r="Y4635">
        <v>217.16</v>
      </c>
      <c r="Z4635">
        <v>0</v>
      </c>
      <c r="AA4635">
        <v>535.66</v>
      </c>
    </row>
    <row r="4636" spans="1:27" ht="15" customHeight="1" x14ac:dyDescent="0.25">
      <c r="A4636" s="37" t="str">
        <f t="shared" si="216"/>
        <v>LEULIS6.1</v>
      </c>
      <c r="B4636" s="37">
        <f>VLOOKUP(L4636,Mapping!D:F,3,0)</f>
        <v>6.1</v>
      </c>
      <c r="C4636" s="37" t="str">
        <f>VLOOKUP(L4636,Mapping!D:G,4,0)</f>
        <v>Accrual</v>
      </c>
      <c r="D4636" s="38">
        <f t="shared" si="217"/>
        <v>2.4343833250000002</v>
      </c>
      <c r="E4636" s="38">
        <f t="shared" si="218"/>
        <v>4.213065726</v>
      </c>
      <c r="F4636" s="37">
        <f>VLOOKUP(L4636,Mapping!D:H,5,0)</f>
        <v>0</v>
      </c>
      <c r="G4636" t="s">
        <v>562</v>
      </c>
      <c r="H4636" t="s">
        <v>440</v>
      </c>
      <c r="I4636" t="s">
        <v>443</v>
      </c>
      <c r="J4636">
        <v>550000</v>
      </c>
      <c r="K4636" t="s">
        <v>666</v>
      </c>
      <c r="L4636">
        <v>553208</v>
      </c>
      <c r="M4636">
        <v>0</v>
      </c>
      <c r="N4636" t="s">
        <v>679</v>
      </c>
      <c r="O4636" t="s">
        <v>565</v>
      </c>
      <c r="P4636">
        <v>0</v>
      </c>
      <c r="Q4636">
        <v>17786824.010000002</v>
      </c>
      <c r="R4636">
        <v>0</v>
      </c>
      <c r="S4636">
        <v>24343833.25</v>
      </c>
      <c r="T4636">
        <v>0</v>
      </c>
      <c r="U4636">
        <v>42130657.259999998</v>
      </c>
      <c r="V4636">
        <v>0</v>
      </c>
      <c r="W4636">
        <v>17786824.010000002</v>
      </c>
      <c r="X4636">
        <v>0</v>
      </c>
      <c r="Y4636">
        <v>24343833.25</v>
      </c>
      <c r="Z4636">
        <v>0</v>
      </c>
      <c r="AA4636">
        <v>42130657.259999998</v>
      </c>
    </row>
    <row r="4637" spans="1:27" ht="15" customHeight="1" x14ac:dyDescent="0.25">
      <c r="A4637" s="37" t="str">
        <f t="shared" si="216"/>
        <v>LEULISIgnore</v>
      </c>
      <c r="B4637" s="37" t="str">
        <f>VLOOKUP(L4637,Mapping!D:F,3,0)</f>
        <v>Ignore</v>
      </c>
      <c r="C4637" s="37" t="str">
        <f>VLOOKUP(L4637,Mapping!D:G,4,0)</f>
        <v>Mirror</v>
      </c>
      <c r="D4637" s="38">
        <f t="shared" si="217"/>
        <v>-4.1605950000000004E-3</v>
      </c>
      <c r="E4637" s="38">
        <f t="shared" si="218"/>
        <v>-4.1605950000000004E-3</v>
      </c>
      <c r="F4637" s="37">
        <f>VLOOKUP(L4637,Mapping!D:H,5,0)</f>
        <v>0</v>
      </c>
      <c r="G4637" t="s">
        <v>562</v>
      </c>
      <c r="H4637" t="s">
        <v>440</v>
      </c>
      <c r="I4637" t="s">
        <v>443</v>
      </c>
      <c r="J4637">
        <v>550000</v>
      </c>
      <c r="K4637" t="s">
        <v>666</v>
      </c>
      <c r="L4637">
        <v>553213</v>
      </c>
      <c r="M4637">
        <v>0</v>
      </c>
      <c r="N4637" t="s">
        <v>680</v>
      </c>
      <c r="O4637" t="s">
        <v>565</v>
      </c>
      <c r="P4637">
        <v>0</v>
      </c>
      <c r="Q4637">
        <v>0</v>
      </c>
      <c r="R4637">
        <v>-41605.950000000004</v>
      </c>
      <c r="S4637">
        <v>0</v>
      </c>
      <c r="T4637">
        <v>-41605.950000000004</v>
      </c>
      <c r="U4637">
        <v>0</v>
      </c>
      <c r="V4637">
        <v>0</v>
      </c>
      <c r="W4637">
        <v>0</v>
      </c>
      <c r="X4637">
        <v>-41605.950000000004</v>
      </c>
      <c r="Y4637">
        <v>0</v>
      </c>
      <c r="Z4637">
        <v>-41605.950000000004</v>
      </c>
      <c r="AA4637">
        <v>0</v>
      </c>
    </row>
    <row r="4638" spans="1:27" ht="15" customHeight="1" x14ac:dyDescent="0.25">
      <c r="A4638" s="37" t="str">
        <f t="shared" si="216"/>
        <v>LEULISIgnore</v>
      </c>
      <c r="B4638" s="37" t="str">
        <f>VLOOKUP(L4638,Mapping!D:F,3,0)</f>
        <v>Ignore</v>
      </c>
      <c r="C4638" s="37" t="str">
        <f>VLOOKUP(L4638,Mapping!D:G,4,0)</f>
        <v>Mirror</v>
      </c>
      <c r="D4638" s="38">
        <f t="shared" si="217"/>
        <v>0</v>
      </c>
      <c r="E4638" s="38">
        <f t="shared" si="218"/>
        <v>-1.8803369999999999E-3</v>
      </c>
      <c r="F4638" s="37">
        <f>VLOOKUP(L4638,Mapping!D:H,5,0)</f>
        <v>0</v>
      </c>
      <c r="G4638" t="s">
        <v>562</v>
      </c>
      <c r="H4638" t="s">
        <v>440</v>
      </c>
      <c r="I4638" t="s">
        <v>443</v>
      </c>
      <c r="J4638">
        <v>550000</v>
      </c>
      <c r="K4638" t="s">
        <v>666</v>
      </c>
      <c r="L4638">
        <v>553219</v>
      </c>
      <c r="M4638">
        <v>0</v>
      </c>
      <c r="N4638" t="s">
        <v>865</v>
      </c>
      <c r="O4638" t="s">
        <v>565</v>
      </c>
      <c r="P4638">
        <v>-18803.37</v>
      </c>
      <c r="Q4638">
        <v>0</v>
      </c>
      <c r="R4638">
        <v>0</v>
      </c>
      <c r="S4638">
        <v>0</v>
      </c>
      <c r="T4638">
        <v>-18803.37</v>
      </c>
      <c r="U4638">
        <v>0</v>
      </c>
      <c r="V4638">
        <v>-18803.37</v>
      </c>
      <c r="W4638">
        <v>0</v>
      </c>
      <c r="X4638">
        <v>0</v>
      </c>
      <c r="Y4638">
        <v>0</v>
      </c>
      <c r="Z4638">
        <v>-18803.37</v>
      </c>
      <c r="AA4638">
        <v>0</v>
      </c>
    </row>
    <row r="4639" spans="1:27" ht="15" customHeight="1" x14ac:dyDescent="0.25">
      <c r="A4639" s="37" t="str">
        <f t="shared" si="216"/>
        <v>LEULIS6.1a</v>
      </c>
      <c r="B4639" s="37" t="str">
        <f>VLOOKUP(L4639,Mapping!D:F,3,0)</f>
        <v>6.1a</v>
      </c>
      <c r="C4639" s="37" t="str">
        <f>VLOOKUP(L4639,Mapping!D:G,4,0)</f>
        <v>Accrual</v>
      </c>
      <c r="D4639" s="38">
        <f t="shared" si="217"/>
        <v>1.3367399999999999E-4</v>
      </c>
      <c r="E4639" s="38">
        <f t="shared" si="218"/>
        <v>1.207461E-3</v>
      </c>
      <c r="F4639" s="37">
        <f>VLOOKUP(L4639,Mapping!D:H,5,0)</f>
        <v>0</v>
      </c>
      <c r="G4639" t="s">
        <v>562</v>
      </c>
      <c r="H4639" t="s">
        <v>440</v>
      </c>
      <c r="I4639" t="s">
        <v>443</v>
      </c>
      <c r="J4639">
        <v>550000</v>
      </c>
      <c r="K4639" t="s">
        <v>666</v>
      </c>
      <c r="L4639">
        <v>553274</v>
      </c>
      <c r="M4639">
        <v>0</v>
      </c>
      <c r="N4639" t="s">
        <v>731</v>
      </c>
      <c r="O4639" t="s">
        <v>565</v>
      </c>
      <c r="P4639">
        <v>0</v>
      </c>
      <c r="Q4639">
        <v>10737.87</v>
      </c>
      <c r="R4639">
        <v>0</v>
      </c>
      <c r="S4639">
        <v>1336.74</v>
      </c>
      <c r="T4639">
        <v>0</v>
      </c>
      <c r="U4639">
        <v>12074.61</v>
      </c>
      <c r="V4639">
        <v>0</v>
      </c>
      <c r="W4639">
        <v>10737.87</v>
      </c>
      <c r="X4639">
        <v>0</v>
      </c>
      <c r="Y4639">
        <v>1336.74</v>
      </c>
      <c r="Z4639">
        <v>0</v>
      </c>
      <c r="AA4639">
        <v>12074.61</v>
      </c>
    </row>
    <row r="4640" spans="1:27" ht="15" customHeight="1" x14ac:dyDescent="0.25">
      <c r="A4640" s="37" t="str">
        <f t="shared" si="216"/>
        <v>LEULIS6.1a</v>
      </c>
      <c r="B4640" s="37" t="str">
        <f>VLOOKUP(L4640,Mapping!D:F,3,0)</f>
        <v>6.1a</v>
      </c>
      <c r="C4640" s="37" t="str">
        <f>VLOOKUP(L4640,Mapping!D:G,4,0)</f>
        <v>Accrual</v>
      </c>
      <c r="D4640" s="38">
        <f t="shared" si="217"/>
        <v>-2.4201670000000002E-2</v>
      </c>
      <c r="E4640" s="38">
        <f t="shared" si="218"/>
        <v>-4.9586088E-2</v>
      </c>
      <c r="F4640" s="37">
        <f>VLOOKUP(L4640,Mapping!D:H,5,0)</f>
        <v>0</v>
      </c>
      <c r="G4640" t="s">
        <v>562</v>
      </c>
      <c r="H4640" t="s">
        <v>440</v>
      </c>
      <c r="I4640" t="s">
        <v>443</v>
      </c>
      <c r="J4640">
        <v>550000</v>
      </c>
      <c r="K4640" t="s">
        <v>666</v>
      </c>
      <c r="L4640">
        <v>554526</v>
      </c>
      <c r="M4640">
        <v>0</v>
      </c>
      <c r="N4640" t="s">
        <v>681</v>
      </c>
      <c r="O4640" t="s">
        <v>565</v>
      </c>
      <c r="P4640">
        <v>-253844.18</v>
      </c>
      <c r="Q4640">
        <v>0</v>
      </c>
      <c r="R4640">
        <v>-242016.7</v>
      </c>
      <c r="S4640">
        <v>0</v>
      </c>
      <c r="T4640">
        <v>-495860.88</v>
      </c>
      <c r="U4640">
        <v>0</v>
      </c>
      <c r="V4640">
        <v>-253844.18</v>
      </c>
      <c r="W4640">
        <v>0</v>
      </c>
      <c r="X4640">
        <v>-242016.7</v>
      </c>
      <c r="Y4640">
        <v>0</v>
      </c>
      <c r="Z4640">
        <v>-495860.88</v>
      </c>
      <c r="AA4640">
        <v>0</v>
      </c>
    </row>
    <row r="4641" spans="1:27" ht="15" customHeight="1" x14ac:dyDescent="0.25">
      <c r="A4641" s="37" t="str">
        <f t="shared" si="216"/>
        <v>LEULISIgnore</v>
      </c>
      <c r="B4641" s="37" t="str">
        <f>VLOOKUP(L4641,Mapping!D:F,3,0)</f>
        <v>Ignore</v>
      </c>
      <c r="C4641" s="37" t="str">
        <f>VLOOKUP(L4641,Mapping!D:G,4,0)</f>
        <v>Mirror</v>
      </c>
      <c r="D4641" s="38">
        <f t="shared" si="217"/>
        <v>-2.9727322000000004E-2</v>
      </c>
      <c r="E4641" s="38">
        <f t="shared" si="218"/>
        <v>-3.0577960000000005E-2</v>
      </c>
      <c r="F4641" s="37">
        <f>VLOOKUP(L4641,Mapping!D:H,5,0)</f>
        <v>0</v>
      </c>
      <c r="G4641" t="s">
        <v>562</v>
      </c>
      <c r="H4641" t="s">
        <v>440</v>
      </c>
      <c r="I4641" t="s">
        <v>443</v>
      </c>
      <c r="J4641">
        <v>550000</v>
      </c>
      <c r="K4641" t="s">
        <v>666</v>
      </c>
      <c r="L4641">
        <v>554527</v>
      </c>
      <c r="M4641">
        <v>0</v>
      </c>
      <c r="N4641" t="s">
        <v>682</v>
      </c>
      <c r="O4641" t="s">
        <v>565</v>
      </c>
      <c r="P4641">
        <v>-8506.380000000001</v>
      </c>
      <c r="Q4641">
        <v>0</v>
      </c>
      <c r="R4641">
        <v>-297273.22000000003</v>
      </c>
      <c r="S4641">
        <v>0</v>
      </c>
      <c r="T4641">
        <v>-305779.60000000003</v>
      </c>
      <c r="U4641">
        <v>0</v>
      </c>
      <c r="V4641">
        <v>-8506.380000000001</v>
      </c>
      <c r="W4641">
        <v>0</v>
      </c>
      <c r="X4641">
        <v>-297273.22000000003</v>
      </c>
      <c r="Y4641">
        <v>0</v>
      </c>
      <c r="Z4641">
        <v>-305779.60000000003</v>
      </c>
      <c r="AA4641">
        <v>0</v>
      </c>
    </row>
    <row r="4642" spans="1:27" ht="15" customHeight="1" x14ac:dyDescent="0.25">
      <c r="A4642" s="37" t="str">
        <f t="shared" si="216"/>
        <v>LEULIS6.1</v>
      </c>
      <c r="B4642" s="37">
        <f>VLOOKUP(L4642,Mapping!D:F,3,0)</f>
        <v>6.1</v>
      </c>
      <c r="C4642" s="37" t="str">
        <f>VLOOKUP(L4642,Mapping!D:G,4,0)</f>
        <v>Accrual</v>
      </c>
      <c r="D4642" s="38">
        <f t="shared" si="217"/>
        <v>-2.4019650029999999</v>
      </c>
      <c r="E4642" s="38">
        <f t="shared" si="218"/>
        <v>-4.1806474040000001</v>
      </c>
      <c r="F4642" s="37">
        <f>VLOOKUP(L4642,Mapping!D:H,5,0)</f>
        <v>0</v>
      </c>
      <c r="G4642" t="s">
        <v>562</v>
      </c>
      <c r="H4642" t="s">
        <v>440</v>
      </c>
      <c r="I4642" t="s">
        <v>443</v>
      </c>
      <c r="J4642">
        <v>550000</v>
      </c>
      <c r="K4642" t="s">
        <v>666</v>
      </c>
      <c r="L4642">
        <v>555157</v>
      </c>
      <c r="M4642">
        <v>0</v>
      </c>
      <c r="N4642" t="s">
        <v>684</v>
      </c>
      <c r="O4642" t="s">
        <v>565</v>
      </c>
      <c r="P4642">
        <v>-17786824.010000002</v>
      </c>
      <c r="Q4642">
        <v>0</v>
      </c>
      <c r="R4642">
        <v>-24019650.030000001</v>
      </c>
      <c r="S4642">
        <v>0</v>
      </c>
      <c r="T4642">
        <v>-41806474.039999999</v>
      </c>
      <c r="U4642">
        <v>0</v>
      </c>
      <c r="V4642">
        <v>-17786824.010000002</v>
      </c>
      <c r="W4642">
        <v>0</v>
      </c>
      <c r="X4642">
        <v>-24019650.030000001</v>
      </c>
      <c r="Y4642">
        <v>0</v>
      </c>
      <c r="Z4642">
        <v>-41806474.039999999</v>
      </c>
      <c r="AA4642">
        <v>0</v>
      </c>
    </row>
    <row r="4643" spans="1:27" ht="15" customHeight="1" x14ac:dyDescent="0.25">
      <c r="A4643" s="37" t="str">
        <f t="shared" si="216"/>
        <v>LEULIS6.1</v>
      </c>
      <c r="B4643" s="37">
        <f>VLOOKUP(L4643,Mapping!D:F,3,0)</f>
        <v>6.1</v>
      </c>
      <c r="C4643" s="37" t="str">
        <f>VLOOKUP(L4643,Mapping!D:G,4,0)</f>
        <v>Accrual</v>
      </c>
      <c r="D4643" s="38">
        <f t="shared" si="217"/>
        <v>-3.2418322000000006E-2</v>
      </c>
      <c r="E4643" s="38">
        <f t="shared" si="218"/>
        <v>-3.2418322000000006E-2</v>
      </c>
      <c r="F4643" s="37">
        <f>VLOOKUP(L4643,Mapping!D:H,5,0)</f>
        <v>0</v>
      </c>
      <c r="G4643" t="s">
        <v>562</v>
      </c>
      <c r="H4643" t="s">
        <v>440</v>
      </c>
      <c r="I4643" t="s">
        <v>443</v>
      </c>
      <c r="J4643">
        <v>550000</v>
      </c>
      <c r="K4643" t="s">
        <v>666</v>
      </c>
      <c r="L4643">
        <v>555159</v>
      </c>
      <c r="M4643">
        <v>0</v>
      </c>
      <c r="N4643" t="s">
        <v>2813</v>
      </c>
      <c r="O4643" t="s">
        <v>565</v>
      </c>
      <c r="P4643">
        <v>0</v>
      </c>
      <c r="Q4643">
        <v>0</v>
      </c>
      <c r="R4643">
        <v>-324183.22000000003</v>
      </c>
      <c r="S4643">
        <v>0</v>
      </c>
      <c r="T4643">
        <v>-324183.22000000003</v>
      </c>
      <c r="U4643">
        <v>0</v>
      </c>
      <c r="V4643">
        <v>0</v>
      </c>
      <c r="W4643">
        <v>0</v>
      </c>
      <c r="X4643">
        <v>-324183.22000000003</v>
      </c>
      <c r="Y4643">
        <v>0</v>
      </c>
      <c r="Z4643">
        <v>-324183.22000000003</v>
      </c>
      <c r="AA4643">
        <v>0</v>
      </c>
    </row>
    <row r="4644" spans="1:27" ht="15" customHeight="1" x14ac:dyDescent="0.25">
      <c r="A4644" s="37" t="str">
        <f t="shared" si="216"/>
        <v>LEULISIgnore</v>
      </c>
      <c r="B4644" s="37" t="str">
        <f>VLOOKUP(L4644,Mapping!D:F,3,0)</f>
        <v>Ignore</v>
      </c>
      <c r="C4644" s="37" t="str">
        <f>VLOOKUP(L4644,Mapping!D:G,4,0)</f>
        <v>Mirror</v>
      </c>
      <c r="D4644" s="38">
        <f t="shared" si="217"/>
        <v>-1.0020402000000001E-2</v>
      </c>
      <c r="E4644" s="38">
        <f t="shared" si="218"/>
        <v>-1.1884499999999999E-2</v>
      </c>
      <c r="F4644" s="37">
        <f>VLOOKUP(L4644,Mapping!D:H,5,0)</f>
        <v>0</v>
      </c>
      <c r="G4644" t="s">
        <v>562</v>
      </c>
      <c r="H4644" t="s">
        <v>440</v>
      </c>
      <c r="I4644" t="s">
        <v>443</v>
      </c>
      <c r="J4644">
        <v>550000</v>
      </c>
      <c r="K4644" t="s">
        <v>666</v>
      </c>
      <c r="L4644">
        <v>555204</v>
      </c>
      <c r="M4644">
        <v>0</v>
      </c>
      <c r="N4644" t="s">
        <v>685</v>
      </c>
      <c r="O4644" t="s">
        <v>565</v>
      </c>
      <c r="P4644">
        <v>-18640.98</v>
      </c>
      <c r="Q4644">
        <v>0</v>
      </c>
      <c r="R4644">
        <v>-100204.02</v>
      </c>
      <c r="S4644">
        <v>0</v>
      </c>
      <c r="T4644">
        <v>-118845</v>
      </c>
      <c r="U4644">
        <v>0</v>
      </c>
      <c r="V4644">
        <v>-18640.98</v>
      </c>
      <c r="W4644">
        <v>0</v>
      </c>
      <c r="X4644">
        <v>-100204.02</v>
      </c>
      <c r="Y4644">
        <v>0</v>
      </c>
      <c r="Z4644">
        <v>-118845</v>
      </c>
      <c r="AA4644">
        <v>0</v>
      </c>
    </row>
    <row r="4645" spans="1:27" ht="15" customHeight="1" x14ac:dyDescent="0.25">
      <c r="A4645" s="37" t="str">
        <f t="shared" si="216"/>
        <v>LEULIS6.1a</v>
      </c>
      <c r="B4645" s="37" t="str">
        <f>VLOOKUP(L4645,Mapping!D:F,3,0)</f>
        <v>6.1a</v>
      </c>
      <c r="C4645" s="37" t="str">
        <f>VLOOKUP(L4645,Mapping!D:G,4,0)</f>
        <v>Accrual</v>
      </c>
      <c r="D4645" s="38">
        <f t="shared" si="217"/>
        <v>-0.15443126999999998</v>
      </c>
      <c r="E4645" s="38">
        <f t="shared" si="218"/>
        <v>-0.34129863900000001</v>
      </c>
      <c r="F4645" s="37">
        <f>VLOOKUP(L4645,Mapping!D:H,5,0)</f>
        <v>0</v>
      </c>
      <c r="G4645" t="s">
        <v>562</v>
      </c>
      <c r="H4645" t="s">
        <v>440</v>
      </c>
      <c r="I4645" t="s">
        <v>443</v>
      </c>
      <c r="J4645">
        <v>550000</v>
      </c>
      <c r="K4645" t="s">
        <v>666</v>
      </c>
      <c r="L4645">
        <v>555597</v>
      </c>
      <c r="M4645">
        <v>0</v>
      </c>
      <c r="N4645" t="s">
        <v>686</v>
      </c>
      <c r="O4645" t="s">
        <v>565</v>
      </c>
      <c r="P4645">
        <v>-1868673.69</v>
      </c>
      <c r="Q4645">
        <v>0</v>
      </c>
      <c r="R4645">
        <v>-1544312.7</v>
      </c>
      <c r="S4645">
        <v>0</v>
      </c>
      <c r="T4645">
        <v>-3412986.39</v>
      </c>
      <c r="U4645">
        <v>0</v>
      </c>
      <c r="V4645">
        <v>-1868673.69</v>
      </c>
      <c r="W4645">
        <v>0</v>
      </c>
      <c r="X4645">
        <v>-1544312.7</v>
      </c>
      <c r="Y4645">
        <v>0</v>
      </c>
      <c r="Z4645">
        <v>-3412986.39</v>
      </c>
      <c r="AA4645">
        <v>0</v>
      </c>
    </row>
    <row r="4646" spans="1:27" ht="15" customHeight="1" x14ac:dyDescent="0.25">
      <c r="A4646" s="37" t="str">
        <f t="shared" si="216"/>
        <v>LEULIS6.1a</v>
      </c>
      <c r="B4646" s="37" t="str">
        <f>VLOOKUP(L4646,Mapping!D:F,3,0)</f>
        <v>6.1a</v>
      </c>
      <c r="C4646" s="37" t="str">
        <f>VLOOKUP(L4646,Mapping!D:G,4,0)</f>
        <v>Accrual</v>
      </c>
      <c r="D4646" s="38">
        <f t="shared" si="217"/>
        <v>-0.15443126999999998</v>
      </c>
      <c r="E4646" s="38">
        <f t="shared" si="218"/>
        <v>-0.34129863900000001</v>
      </c>
      <c r="F4646" s="37">
        <f>VLOOKUP(L4646,Mapping!D:H,5,0)</f>
        <v>0</v>
      </c>
      <c r="G4646" t="s">
        <v>562</v>
      </c>
      <c r="H4646" t="s">
        <v>440</v>
      </c>
      <c r="I4646" t="s">
        <v>443</v>
      </c>
      <c r="J4646">
        <v>550000</v>
      </c>
      <c r="K4646" t="s">
        <v>666</v>
      </c>
      <c r="L4646">
        <v>555598</v>
      </c>
      <c r="M4646">
        <v>0</v>
      </c>
      <c r="N4646" t="s">
        <v>687</v>
      </c>
      <c r="O4646" t="s">
        <v>565</v>
      </c>
      <c r="P4646">
        <v>-1868673.69</v>
      </c>
      <c r="Q4646">
        <v>0</v>
      </c>
      <c r="R4646">
        <v>-1544312.7</v>
      </c>
      <c r="S4646">
        <v>0</v>
      </c>
      <c r="T4646">
        <v>-3412986.39</v>
      </c>
      <c r="U4646">
        <v>0</v>
      </c>
      <c r="V4646">
        <v>-1868673.69</v>
      </c>
      <c r="W4646">
        <v>0</v>
      </c>
      <c r="X4646">
        <v>-1544312.7</v>
      </c>
      <c r="Y4646">
        <v>0</v>
      </c>
      <c r="Z4646">
        <v>-3412986.39</v>
      </c>
      <c r="AA4646">
        <v>0</v>
      </c>
    </row>
    <row r="4647" spans="1:27" ht="15" customHeight="1" x14ac:dyDescent="0.25">
      <c r="A4647" s="37" t="str">
        <f t="shared" si="216"/>
        <v>LEULIS6.1a</v>
      </c>
      <c r="B4647" s="37" t="str">
        <f>VLOOKUP(L4647,Mapping!D:F,3,0)</f>
        <v>6.1a</v>
      </c>
      <c r="C4647" s="37" t="str">
        <f>VLOOKUP(L4647,Mapping!D:G,4,0)</f>
        <v>Accrual</v>
      </c>
      <c r="D4647" s="38">
        <f t="shared" si="217"/>
        <v>4.2838800000000003E-4</v>
      </c>
      <c r="E4647" s="38">
        <f t="shared" si="218"/>
        <v>9.2109400000000001E-4</v>
      </c>
      <c r="F4647" s="37">
        <f>VLOOKUP(L4647,Mapping!D:H,5,0)</f>
        <v>0</v>
      </c>
      <c r="G4647" t="s">
        <v>562</v>
      </c>
      <c r="H4647" t="s">
        <v>440</v>
      </c>
      <c r="I4647" t="s">
        <v>443</v>
      </c>
      <c r="J4647">
        <v>550000</v>
      </c>
      <c r="K4647" t="s">
        <v>666</v>
      </c>
      <c r="L4647">
        <v>555839</v>
      </c>
      <c r="M4647">
        <v>0</v>
      </c>
      <c r="N4647" t="s">
        <v>854</v>
      </c>
      <c r="O4647" t="s">
        <v>565</v>
      </c>
      <c r="P4647">
        <v>0</v>
      </c>
      <c r="Q4647">
        <v>4927.0600000000004</v>
      </c>
      <c r="R4647">
        <v>0</v>
      </c>
      <c r="S4647">
        <v>4283.88</v>
      </c>
      <c r="T4647">
        <v>0</v>
      </c>
      <c r="U4647">
        <v>9210.94</v>
      </c>
      <c r="V4647">
        <v>0</v>
      </c>
      <c r="W4647">
        <v>4927.0600000000004</v>
      </c>
      <c r="X4647">
        <v>0</v>
      </c>
      <c r="Y4647">
        <v>4283.88</v>
      </c>
      <c r="Z4647">
        <v>0</v>
      </c>
      <c r="AA4647">
        <v>9210.94</v>
      </c>
    </row>
    <row r="4648" spans="1:27" ht="15" customHeight="1" x14ac:dyDescent="0.25">
      <c r="A4648" s="37" t="str">
        <f t="shared" si="216"/>
        <v>LEULIS6.1a</v>
      </c>
      <c r="B4648" s="37" t="str">
        <f>VLOOKUP(L4648,Mapping!D:F,3,0)</f>
        <v>6.1a</v>
      </c>
      <c r="C4648" s="37" t="str">
        <f>VLOOKUP(L4648,Mapping!D:G,4,0)</f>
        <v>Accrual</v>
      </c>
      <c r="D4648" s="38">
        <f t="shared" si="217"/>
        <v>4.2838800000000003E-4</v>
      </c>
      <c r="E4648" s="38">
        <f t="shared" si="218"/>
        <v>9.2109400000000001E-4</v>
      </c>
      <c r="F4648" s="37">
        <f>VLOOKUP(L4648,Mapping!D:H,5,0)</f>
        <v>0</v>
      </c>
      <c r="G4648" t="s">
        <v>562</v>
      </c>
      <c r="H4648" t="s">
        <v>440</v>
      </c>
      <c r="I4648" t="s">
        <v>443</v>
      </c>
      <c r="J4648">
        <v>550000</v>
      </c>
      <c r="K4648" t="s">
        <v>666</v>
      </c>
      <c r="L4648">
        <v>555840</v>
      </c>
      <c r="M4648">
        <v>0</v>
      </c>
      <c r="N4648" t="s">
        <v>855</v>
      </c>
      <c r="O4648" t="s">
        <v>565</v>
      </c>
      <c r="P4648">
        <v>0</v>
      </c>
      <c r="Q4648">
        <v>4927.0600000000004</v>
      </c>
      <c r="R4648">
        <v>0</v>
      </c>
      <c r="S4648">
        <v>4283.88</v>
      </c>
      <c r="T4648">
        <v>0</v>
      </c>
      <c r="U4648">
        <v>9210.94</v>
      </c>
      <c r="V4648">
        <v>0</v>
      </c>
      <c r="W4648">
        <v>4927.0600000000004</v>
      </c>
      <c r="X4648">
        <v>0</v>
      </c>
      <c r="Y4648">
        <v>4283.88</v>
      </c>
      <c r="Z4648">
        <v>0</v>
      </c>
      <c r="AA4648">
        <v>9210.94</v>
      </c>
    </row>
    <row r="4649" spans="1:27" ht="15" customHeight="1" x14ac:dyDescent="0.25">
      <c r="A4649" s="37" t="str">
        <f t="shared" si="216"/>
        <v>LEULISIgnore</v>
      </c>
      <c r="B4649" s="37" t="str">
        <f>VLOOKUP(L4649,Mapping!D:F,3,0)</f>
        <v>Ignore</v>
      </c>
      <c r="C4649" s="37" t="str">
        <f>VLOOKUP(L4649,Mapping!D:G,4,0)</f>
        <v>Mirror</v>
      </c>
      <c r="D4649" s="38">
        <f t="shared" si="217"/>
        <v>0</v>
      </c>
      <c r="E4649" s="38">
        <f t="shared" si="218"/>
        <v>-1.0288399999999999E-4</v>
      </c>
      <c r="F4649" s="37">
        <f>VLOOKUP(L4649,Mapping!D:H,5,0)</f>
        <v>0</v>
      </c>
      <c r="G4649" t="s">
        <v>562</v>
      </c>
      <c r="H4649" t="s">
        <v>440</v>
      </c>
      <c r="I4649" t="s">
        <v>443</v>
      </c>
      <c r="J4649">
        <v>550000</v>
      </c>
      <c r="K4649" t="s">
        <v>666</v>
      </c>
      <c r="L4649">
        <v>556421</v>
      </c>
      <c r="M4649">
        <v>0</v>
      </c>
      <c r="N4649" t="s">
        <v>690</v>
      </c>
      <c r="O4649" t="s">
        <v>565</v>
      </c>
      <c r="P4649">
        <v>-1028.8399999999999</v>
      </c>
      <c r="Q4649">
        <v>0</v>
      </c>
      <c r="R4649">
        <v>0</v>
      </c>
      <c r="S4649">
        <v>0</v>
      </c>
      <c r="T4649">
        <v>-1028.8399999999999</v>
      </c>
      <c r="U4649">
        <v>0</v>
      </c>
      <c r="V4649">
        <v>-1028.8399999999999</v>
      </c>
      <c r="W4649">
        <v>0</v>
      </c>
      <c r="X4649">
        <v>0</v>
      </c>
      <c r="Y4649">
        <v>0</v>
      </c>
      <c r="Z4649">
        <v>-1028.8399999999999</v>
      </c>
      <c r="AA4649">
        <v>0</v>
      </c>
    </row>
    <row r="4650" spans="1:27" ht="15" customHeight="1" x14ac:dyDescent="0.25">
      <c r="A4650" s="37" t="str">
        <f t="shared" si="216"/>
        <v>LEULIS6.2</v>
      </c>
      <c r="B4650" s="37">
        <f>VLOOKUP(L4650,Mapping!D:F,3,0)</f>
        <v>6.2</v>
      </c>
      <c r="C4650" s="37" t="str">
        <f>VLOOKUP(L4650,Mapping!D:G,4,0)</f>
        <v>Accrual</v>
      </c>
      <c r="D4650" s="38">
        <f t="shared" si="217"/>
        <v>-1.715909629</v>
      </c>
      <c r="E4650" s="38">
        <f t="shared" si="218"/>
        <v>-3.7922146689999998</v>
      </c>
      <c r="F4650" s="37">
        <f>VLOOKUP(L4650,Mapping!D:H,5,0)</f>
        <v>0</v>
      </c>
      <c r="G4650" t="s">
        <v>562</v>
      </c>
      <c r="H4650" t="s">
        <v>440</v>
      </c>
      <c r="I4650" t="s">
        <v>443</v>
      </c>
      <c r="J4650">
        <v>555100</v>
      </c>
      <c r="K4650" t="s">
        <v>691</v>
      </c>
      <c r="L4650">
        <v>555100</v>
      </c>
      <c r="M4650">
        <v>0</v>
      </c>
      <c r="N4650" t="s">
        <v>692</v>
      </c>
      <c r="O4650" t="s">
        <v>565</v>
      </c>
      <c r="P4650">
        <v>-20763050.399999999</v>
      </c>
      <c r="Q4650">
        <v>0</v>
      </c>
      <c r="R4650">
        <v>-17159096.289999999</v>
      </c>
      <c r="S4650">
        <v>0</v>
      </c>
      <c r="T4650">
        <v>-37922146.689999998</v>
      </c>
      <c r="U4650">
        <v>0</v>
      </c>
      <c r="V4650">
        <v>-20763050.399999999</v>
      </c>
      <c r="W4650">
        <v>0</v>
      </c>
      <c r="X4650">
        <v>-17159096.289999999</v>
      </c>
      <c r="Y4650">
        <v>0</v>
      </c>
      <c r="Z4650">
        <v>-37922146.689999998</v>
      </c>
      <c r="AA4650">
        <v>0</v>
      </c>
    </row>
    <row r="4651" spans="1:27" ht="15" customHeight="1" x14ac:dyDescent="0.25">
      <c r="A4651" s="37" t="str">
        <f t="shared" si="216"/>
        <v>LEULIS6.2</v>
      </c>
      <c r="B4651" s="37">
        <f>VLOOKUP(L4651,Mapping!D:F,3,0)</f>
        <v>6.2</v>
      </c>
      <c r="C4651" s="37" t="str">
        <f>VLOOKUP(L4651,Mapping!D:G,4,0)</f>
        <v>Accrual</v>
      </c>
      <c r="D4651" s="38">
        <f t="shared" si="217"/>
        <v>4.7598290000000001E-3</v>
      </c>
      <c r="E4651" s="38">
        <f t="shared" si="218"/>
        <v>1.0234430000000001E-2</v>
      </c>
      <c r="F4651" s="37">
        <f>VLOOKUP(L4651,Mapping!D:H,5,0)</f>
        <v>0</v>
      </c>
      <c r="G4651" t="s">
        <v>562</v>
      </c>
      <c r="H4651" t="s">
        <v>440</v>
      </c>
      <c r="I4651" t="s">
        <v>443</v>
      </c>
      <c r="J4651">
        <v>555100</v>
      </c>
      <c r="K4651" t="s">
        <v>691</v>
      </c>
      <c r="L4651">
        <v>555330</v>
      </c>
      <c r="M4651">
        <v>0</v>
      </c>
      <c r="N4651" t="s">
        <v>717</v>
      </c>
      <c r="O4651" t="s">
        <v>565</v>
      </c>
      <c r="P4651">
        <v>0</v>
      </c>
      <c r="Q4651">
        <v>54746.01</v>
      </c>
      <c r="R4651">
        <v>0</v>
      </c>
      <c r="S4651">
        <v>47598.29</v>
      </c>
      <c r="T4651">
        <v>0</v>
      </c>
      <c r="U4651">
        <v>102344.3</v>
      </c>
      <c r="V4651">
        <v>0</v>
      </c>
      <c r="W4651">
        <v>54746.01</v>
      </c>
      <c r="X4651">
        <v>0</v>
      </c>
      <c r="Y4651">
        <v>47598.29</v>
      </c>
      <c r="Z4651">
        <v>0</v>
      </c>
      <c r="AA4651">
        <v>102344.3</v>
      </c>
    </row>
    <row r="4652" spans="1:27" ht="15" customHeight="1" x14ac:dyDescent="0.25">
      <c r="A4652" s="37" t="str">
        <f t="shared" si="216"/>
        <v>LLIQDFIgnore</v>
      </c>
      <c r="B4652" s="37" t="str">
        <f>VLOOKUP(L4652,Mapping!D:F,3,0)</f>
        <v>Ignore</v>
      </c>
      <c r="C4652" s="37" t="str">
        <f>VLOOKUP(L4652,Mapping!D:G,4,0)</f>
        <v>Ignore</v>
      </c>
      <c r="D4652" s="38">
        <f t="shared" si="217"/>
        <v>-420.76329199999998</v>
      </c>
      <c r="E4652" s="38">
        <f t="shared" si="218"/>
        <v>-2586.8857419619999</v>
      </c>
      <c r="F4652" s="37" t="str">
        <f>VLOOKUP(L4652,Mapping!D:H,5,0)</f>
        <v>AUM</v>
      </c>
      <c r="G4652" t="s">
        <v>562</v>
      </c>
      <c r="H4652" t="s">
        <v>452</v>
      </c>
      <c r="I4652" t="s">
        <v>456</v>
      </c>
      <c r="J4652">
        <v>102000</v>
      </c>
      <c r="K4652" t="s">
        <v>563</v>
      </c>
      <c r="L4652">
        <v>102110</v>
      </c>
      <c r="M4652">
        <v>0</v>
      </c>
      <c r="N4652" t="s">
        <v>788</v>
      </c>
      <c r="O4652" t="s">
        <v>565</v>
      </c>
      <c r="P4652">
        <v>-21661224499.619999</v>
      </c>
      <c r="Q4652">
        <v>0</v>
      </c>
      <c r="R4652">
        <v>-4207632920</v>
      </c>
      <c r="S4652">
        <v>0</v>
      </c>
      <c r="T4652">
        <v>-25868857419.619999</v>
      </c>
      <c r="U4652">
        <v>0</v>
      </c>
      <c r="V4652">
        <v>-21661224499.619999</v>
      </c>
      <c r="W4652">
        <v>0</v>
      </c>
      <c r="X4652">
        <v>-4207632920</v>
      </c>
      <c r="Y4652">
        <v>0</v>
      </c>
      <c r="Z4652">
        <v>-25868857419.619999</v>
      </c>
      <c r="AA4652">
        <v>0</v>
      </c>
    </row>
    <row r="4653" spans="1:27" ht="15" customHeight="1" x14ac:dyDescent="0.25">
      <c r="A4653" s="37" t="str">
        <f t="shared" si="216"/>
        <v>LLIQDFIgnore</v>
      </c>
      <c r="B4653" s="37" t="str">
        <f>VLOOKUP(L4653,Mapping!D:F,3,0)</f>
        <v>Ignore</v>
      </c>
      <c r="C4653" s="37" t="str">
        <f>VLOOKUP(L4653,Mapping!D:G,4,0)</f>
        <v>Ignore</v>
      </c>
      <c r="D4653" s="38">
        <f t="shared" si="217"/>
        <v>-349.23457500000001</v>
      </c>
      <c r="E4653" s="38">
        <f t="shared" si="218"/>
        <v>-349.23457500000001</v>
      </c>
      <c r="F4653" s="37" t="str">
        <f>VLOOKUP(L4653,Mapping!D:H,5,0)</f>
        <v>AUM</v>
      </c>
      <c r="G4653" t="s">
        <v>562</v>
      </c>
      <c r="H4653" t="s">
        <v>452</v>
      </c>
      <c r="I4653" t="s">
        <v>456</v>
      </c>
      <c r="J4653">
        <v>102000</v>
      </c>
      <c r="K4653" t="s">
        <v>563</v>
      </c>
      <c r="L4653">
        <v>102120</v>
      </c>
      <c r="M4653">
        <v>0</v>
      </c>
      <c r="N4653" t="s">
        <v>564</v>
      </c>
      <c r="O4653" t="s">
        <v>565</v>
      </c>
      <c r="P4653">
        <v>0</v>
      </c>
      <c r="Q4653">
        <v>0</v>
      </c>
      <c r="R4653">
        <v>-3492345750</v>
      </c>
      <c r="S4653">
        <v>0</v>
      </c>
      <c r="T4653">
        <v>-3492345750</v>
      </c>
      <c r="U4653">
        <v>0</v>
      </c>
      <c r="V4653">
        <v>0</v>
      </c>
      <c r="W4653">
        <v>0</v>
      </c>
      <c r="X4653">
        <v>-3492345750</v>
      </c>
      <c r="Y4653">
        <v>0</v>
      </c>
      <c r="Z4653">
        <v>-3492345750</v>
      </c>
      <c r="AA4653">
        <v>0</v>
      </c>
    </row>
    <row r="4654" spans="1:27" ht="15" customHeight="1" x14ac:dyDescent="0.25">
      <c r="A4654" s="37" t="str">
        <f t="shared" si="216"/>
        <v>LLIQDFIgnore</v>
      </c>
      <c r="B4654" s="37" t="str">
        <f>VLOOKUP(L4654,Mapping!D:F,3,0)</f>
        <v>Ignore</v>
      </c>
      <c r="C4654" s="37" t="str">
        <f>VLOOKUP(L4654,Mapping!D:G,4,0)</f>
        <v>Ignore</v>
      </c>
      <c r="D4654" s="38">
        <f t="shared" si="217"/>
        <v>-415.91816499999999</v>
      </c>
      <c r="E4654" s="38">
        <f t="shared" si="218"/>
        <v>-4541.6797399999996</v>
      </c>
      <c r="F4654" s="37" t="str">
        <f>VLOOKUP(L4654,Mapping!D:H,5,0)</f>
        <v>AUM</v>
      </c>
      <c r="G4654" t="s">
        <v>562</v>
      </c>
      <c r="H4654" t="s">
        <v>452</v>
      </c>
      <c r="I4654" t="s">
        <v>456</v>
      </c>
      <c r="J4654">
        <v>102000</v>
      </c>
      <c r="K4654" t="s">
        <v>563</v>
      </c>
      <c r="L4654">
        <v>102180</v>
      </c>
      <c r="M4654">
        <v>0</v>
      </c>
      <c r="N4654" t="s">
        <v>743</v>
      </c>
      <c r="O4654" t="s">
        <v>565</v>
      </c>
      <c r="P4654">
        <v>-41257615750</v>
      </c>
      <c r="Q4654">
        <v>0</v>
      </c>
      <c r="R4654">
        <v>-4159181650</v>
      </c>
      <c r="S4654">
        <v>0</v>
      </c>
      <c r="T4654">
        <v>-45416797400</v>
      </c>
      <c r="U4654">
        <v>0</v>
      </c>
      <c r="V4654">
        <v>-41257615750</v>
      </c>
      <c r="W4654">
        <v>0</v>
      </c>
      <c r="X4654">
        <v>-4159181650</v>
      </c>
      <c r="Y4654">
        <v>0</v>
      </c>
      <c r="Z4654">
        <v>-45416797400</v>
      </c>
      <c r="AA4654">
        <v>0</v>
      </c>
    </row>
    <row r="4655" spans="1:27" ht="15" customHeight="1" x14ac:dyDescent="0.25">
      <c r="A4655" s="37" t="str">
        <f t="shared" si="216"/>
        <v>LLIQDFIgnore</v>
      </c>
      <c r="B4655" s="37" t="str">
        <f>VLOOKUP(L4655,Mapping!D:F,3,0)</f>
        <v>Ignore</v>
      </c>
      <c r="C4655" s="37" t="str">
        <f>VLOOKUP(L4655,Mapping!D:G,4,0)</f>
        <v>Ignore</v>
      </c>
      <c r="D4655" s="38">
        <f t="shared" si="217"/>
        <v>54.471899999999998</v>
      </c>
      <c r="E4655" s="38">
        <f t="shared" si="218"/>
        <v>-3559.7614748589995</v>
      </c>
      <c r="F4655" s="37" t="str">
        <f>VLOOKUP(L4655,Mapping!D:H,5,0)</f>
        <v>AUM</v>
      </c>
      <c r="G4655" t="s">
        <v>562</v>
      </c>
      <c r="H4655" t="s">
        <v>452</v>
      </c>
      <c r="I4655" t="s">
        <v>456</v>
      </c>
      <c r="J4655">
        <v>102000</v>
      </c>
      <c r="K4655" t="s">
        <v>563</v>
      </c>
      <c r="L4655">
        <v>102190</v>
      </c>
      <c r="M4655">
        <v>0</v>
      </c>
      <c r="N4655" t="s">
        <v>744</v>
      </c>
      <c r="O4655" t="s">
        <v>565</v>
      </c>
      <c r="P4655">
        <v>-36142333748.589996</v>
      </c>
      <c r="Q4655">
        <v>0</v>
      </c>
      <c r="R4655">
        <v>0</v>
      </c>
      <c r="S4655">
        <v>544719000</v>
      </c>
      <c r="T4655">
        <v>-35597614748.589996</v>
      </c>
      <c r="U4655">
        <v>0</v>
      </c>
      <c r="V4655">
        <v>-36142333748.589996</v>
      </c>
      <c r="W4655">
        <v>0</v>
      </c>
      <c r="X4655">
        <v>0</v>
      </c>
      <c r="Y4655">
        <v>544719000</v>
      </c>
      <c r="Z4655">
        <v>-35597614748.589996</v>
      </c>
      <c r="AA4655">
        <v>0</v>
      </c>
    </row>
    <row r="4656" spans="1:27" ht="15" customHeight="1" x14ac:dyDescent="0.25">
      <c r="A4656" s="37" t="str">
        <f t="shared" si="216"/>
        <v>LLIQDFIgnore</v>
      </c>
      <c r="B4656" s="37" t="str">
        <f>VLOOKUP(L4656,Mapping!D:F,3,0)</f>
        <v>Ignore</v>
      </c>
      <c r="C4656" s="37" t="str">
        <f>VLOOKUP(L4656,Mapping!D:G,4,0)</f>
        <v>Ignore</v>
      </c>
      <c r="D4656" s="38">
        <f t="shared" si="217"/>
        <v>0</v>
      </c>
      <c r="E4656" s="38">
        <f t="shared" si="218"/>
        <v>-25.560321538</v>
      </c>
      <c r="F4656" s="37" t="str">
        <f>VLOOKUP(L4656,Mapping!D:H,5,0)</f>
        <v>AUM</v>
      </c>
      <c r="G4656" t="s">
        <v>562</v>
      </c>
      <c r="H4656" t="s">
        <v>452</v>
      </c>
      <c r="I4656" t="s">
        <v>456</v>
      </c>
      <c r="J4656">
        <v>105000</v>
      </c>
      <c r="K4656" t="s">
        <v>568</v>
      </c>
      <c r="L4656">
        <v>108100</v>
      </c>
      <c r="M4656">
        <v>0</v>
      </c>
      <c r="N4656" t="s">
        <v>2403</v>
      </c>
      <c r="O4656" t="s">
        <v>565</v>
      </c>
      <c r="P4656">
        <v>-255603215.38</v>
      </c>
      <c r="Q4656">
        <v>0</v>
      </c>
      <c r="R4656">
        <v>0</v>
      </c>
      <c r="S4656">
        <v>0</v>
      </c>
      <c r="T4656">
        <v>-255603215.38</v>
      </c>
      <c r="U4656">
        <v>0</v>
      </c>
      <c r="V4656">
        <v>-255603215.38</v>
      </c>
      <c r="W4656">
        <v>0</v>
      </c>
      <c r="X4656">
        <v>0</v>
      </c>
      <c r="Y4656">
        <v>0</v>
      </c>
      <c r="Z4656">
        <v>-255603215.38</v>
      </c>
      <c r="AA4656">
        <v>0</v>
      </c>
    </row>
    <row r="4657" spans="1:27" ht="15" customHeight="1" x14ac:dyDescent="0.25">
      <c r="A4657" s="37" t="str">
        <f t="shared" si="216"/>
        <v>LLIQDFIgnore</v>
      </c>
      <c r="B4657" s="37" t="str">
        <f>VLOOKUP(L4657,Mapping!D:F,3,0)</f>
        <v>Ignore</v>
      </c>
      <c r="C4657" s="37" t="str">
        <f>VLOOKUP(L4657,Mapping!D:G,4,0)</f>
        <v>Ignore</v>
      </c>
      <c r="D4657" s="38">
        <f t="shared" si="217"/>
        <v>0</v>
      </c>
      <c r="E4657" s="38">
        <f t="shared" si="218"/>
        <v>-1.1390530000000001E-2</v>
      </c>
      <c r="F4657" s="37" t="str">
        <f>VLOOKUP(L4657,Mapping!D:H,5,0)</f>
        <v>AUM</v>
      </c>
      <c r="G4657" t="s">
        <v>562</v>
      </c>
      <c r="H4657" t="s">
        <v>452</v>
      </c>
      <c r="I4657" t="s">
        <v>456</v>
      </c>
      <c r="J4657">
        <v>110000</v>
      </c>
      <c r="K4657" t="s">
        <v>570</v>
      </c>
      <c r="L4657">
        <v>110116</v>
      </c>
      <c r="M4657">
        <v>0</v>
      </c>
      <c r="N4657" t="s">
        <v>573</v>
      </c>
      <c r="O4657" t="s">
        <v>565</v>
      </c>
      <c r="P4657">
        <v>-113905.3</v>
      </c>
      <c r="Q4657">
        <v>0</v>
      </c>
      <c r="R4657">
        <v>0</v>
      </c>
      <c r="S4657">
        <v>0</v>
      </c>
      <c r="T4657">
        <v>-113905.3</v>
      </c>
      <c r="U4657">
        <v>0</v>
      </c>
      <c r="V4657">
        <v>-113905.3</v>
      </c>
      <c r="W4657">
        <v>0</v>
      </c>
      <c r="X4657">
        <v>0</v>
      </c>
      <c r="Y4657">
        <v>0</v>
      </c>
      <c r="Z4657">
        <v>-113905.3</v>
      </c>
      <c r="AA4657">
        <v>0</v>
      </c>
    </row>
    <row r="4658" spans="1:27" ht="15" customHeight="1" x14ac:dyDescent="0.25">
      <c r="A4658" s="37" t="str">
        <f t="shared" si="216"/>
        <v>LLIQDFIgnore</v>
      </c>
      <c r="B4658" s="37" t="str">
        <f>VLOOKUP(L4658,Mapping!D:F,3,0)</f>
        <v>Ignore</v>
      </c>
      <c r="C4658" s="37" t="str">
        <f>VLOOKUP(L4658,Mapping!D:G,4,0)</f>
        <v>Ignore</v>
      </c>
      <c r="D4658" s="38">
        <f t="shared" si="217"/>
        <v>-0.1</v>
      </c>
      <c r="E4658" s="38">
        <f t="shared" si="218"/>
        <v>-0.48628104900000002</v>
      </c>
      <c r="F4658" s="37" t="str">
        <f>VLOOKUP(L4658,Mapping!D:H,5,0)</f>
        <v>AUM</v>
      </c>
      <c r="G4658" t="s">
        <v>562</v>
      </c>
      <c r="H4658" t="s">
        <v>452</v>
      </c>
      <c r="I4658" t="s">
        <v>456</v>
      </c>
      <c r="J4658">
        <v>110000</v>
      </c>
      <c r="K4658" t="s">
        <v>570</v>
      </c>
      <c r="L4658">
        <v>110123</v>
      </c>
      <c r="M4658">
        <v>0</v>
      </c>
      <c r="N4658" t="s">
        <v>925</v>
      </c>
      <c r="O4658" t="s">
        <v>565</v>
      </c>
      <c r="P4658">
        <v>-3862810.49</v>
      </c>
      <c r="Q4658">
        <v>0</v>
      </c>
      <c r="R4658">
        <v>-1000000</v>
      </c>
      <c r="S4658">
        <v>0</v>
      </c>
      <c r="T4658">
        <v>-4862810.49</v>
      </c>
      <c r="U4658">
        <v>0</v>
      </c>
      <c r="V4658">
        <v>-3862810.49</v>
      </c>
      <c r="W4658">
        <v>0</v>
      </c>
      <c r="X4658">
        <v>-1000000</v>
      </c>
      <c r="Y4658">
        <v>0</v>
      </c>
      <c r="Z4658">
        <v>-4862810.49</v>
      </c>
      <c r="AA4658">
        <v>0</v>
      </c>
    </row>
    <row r="4659" spans="1:27" ht="15" customHeight="1" x14ac:dyDescent="0.25">
      <c r="A4659" s="37" t="str">
        <f t="shared" si="216"/>
        <v>LLIQDFIgnore</v>
      </c>
      <c r="B4659" s="37" t="str">
        <f>VLOOKUP(L4659,Mapping!D:F,3,0)</f>
        <v>Ignore</v>
      </c>
      <c r="C4659" s="37" t="str">
        <f>VLOOKUP(L4659,Mapping!D:G,4,0)</f>
        <v>Ignore</v>
      </c>
      <c r="D4659" s="38">
        <f t="shared" si="217"/>
        <v>0</v>
      </c>
      <c r="E4659" s="38">
        <f t="shared" si="218"/>
        <v>-9.6688217000000007E-2</v>
      </c>
      <c r="F4659" s="37" t="str">
        <f>VLOOKUP(L4659,Mapping!D:H,5,0)</f>
        <v>AUM</v>
      </c>
      <c r="G4659" t="s">
        <v>562</v>
      </c>
      <c r="H4659" t="s">
        <v>452</v>
      </c>
      <c r="I4659" t="s">
        <v>456</v>
      </c>
      <c r="J4659">
        <v>110000</v>
      </c>
      <c r="K4659" t="s">
        <v>570</v>
      </c>
      <c r="L4659">
        <v>110125</v>
      </c>
      <c r="M4659">
        <v>0</v>
      </c>
      <c r="N4659" t="s">
        <v>1315</v>
      </c>
      <c r="O4659" t="s">
        <v>565</v>
      </c>
      <c r="P4659">
        <v>-966882.17</v>
      </c>
      <c r="Q4659">
        <v>0</v>
      </c>
      <c r="R4659">
        <v>0</v>
      </c>
      <c r="S4659">
        <v>0</v>
      </c>
      <c r="T4659">
        <v>-966882.17</v>
      </c>
      <c r="U4659">
        <v>0</v>
      </c>
      <c r="V4659">
        <v>-966882.17</v>
      </c>
      <c r="W4659">
        <v>0</v>
      </c>
      <c r="X4659">
        <v>0</v>
      </c>
      <c r="Y4659">
        <v>0</v>
      </c>
      <c r="Z4659">
        <v>-966882.17</v>
      </c>
      <c r="AA4659">
        <v>0</v>
      </c>
    </row>
    <row r="4660" spans="1:27" ht="15" customHeight="1" x14ac:dyDescent="0.25">
      <c r="A4660" s="37" t="str">
        <f t="shared" si="216"/>
        <v>LLIQDFIgnore</v>
      </c>
      <c r="B4660" s="37" t="str">
        <f>VLOOKUP(L4660,Mapping!D:F,3,0)</f>
        <v>Ignore</v>
      </c>
      <c r="C4660" s="37" t="str">
        <f>VLOOKUP(L4660,Mapping!D:G,4,0)</f>
        <v>Ignore</v>
      </c>
      <c r="D4660" s="38">
        <f t="shared" si="217"/>
        <v>0</v>
      </c>
      <c r="E4660" s="38">
        <f t="shared" si="218"/>
        <v>-0.16359984999999999</v>
      </c>
      <c r="F4660" s="37" t="str">
        <f>VLOOKUP(L4660,Mapping!D:H,5,0)</f>
        <v>AUM</v>
      </c>
      <c r="G4660" t="s">
        <v>562</v>
      </c>
      <c r="H4660" t="s">
        <v>452</v>
      </c>
      <c r="I4660" t="s">
        <v>456</v>
      </c>
      <c r="J4660">
        <v>110000</v>
      </c>
      <c r="K4660" t="s">
        <v>570</v>
      </c>
      <c r="L4660">
        <v>110126</v>
      </c>
      <c r="M4660">
        <v>0</v>
      </c>
      <c r="N4660" t="s">
        <v>1316</v>
      </c>
      <c r="O4660" t="s">
        <v>565</v>
      </c>
      <c r="P4660">
        <v>-1635998.5</v>
      </c>
      <c r="Q4660">
        <v>0</v>
      </c>
      <c r="R4660">
        <v>0</v>
      </c>
      <c r="S4660">
        <v>0</v>
      </c>
      <c r="T4660">
        <v>-1635998.5</v>
      </c>
      <c r="U4660">
        <v>0</v>
      </c>
      <c r="V4660">
        <v>-1635998.5</v>
      </c>
      <c r="W4660">
        <v>0</v>
      </c>
      <c r="X4660">
        <v>0</v>
      </c>
      <c r="Y4660">
        <v>0</v>
      </c>
      <c r="Z4660">
        <v>-1635998.5</v>
      </c>
      <c r="AA4660">
        <v>0</v>
      </c>
    </row>
    <row r="4661" spans="1:27" ht="15" customHeight="1" x14ac:dyDescent="0.25">
      <c r="A4661" s="37" t="str">
        <f t="shared" si="216"/>
        <v>LLIQDFIgnore</v>
      </c>
      <c r="B4661" s="37" t="str">
        <f>VLOOKUP(L4661,Mapping!D:F,3,0)</f>
        <v>Ignore</v>
      </c>
      <c r="C4661" s="37" t="str">
        <f>VLOOKUP(L4661,Mapping!D:G,4,0)</f>
        <v>Ignore</v>
      </c>
      <c r="D4661" s="38">
        <f t="shared" si="217"/>
        <v>2.0988687649999997</v>
      </c>
      <c r="E4661" s="38">
        <f t="shared" si="218"/>
        <v>-0.14708955800000001</v>
      </c>
      <c r="F4661" s="37" t="str">
        <f>VLOOKUP(L4661,Mapping!D:H,5,0)</f>
        <v>AUM</v>
      </c>
      <c r="G4661" t="s">
        <v>562</v>
      </c>
      <c r="H4661" t="s">
        <v>452</v>
      </c>
      <c r="I4661" t="s">
        <v>456</v>
      </c>
      <c r="J4661">
        <v>132000</v>
      </c>
      <c r="K4661" t="s">
        <v>575</v>
      </c>
      <c r="L4661">
        <v>132121</v>
      </c>
      <c r="M4661">
        <v>0</v>
      </c>
      <c r="N4661" t="s">
        <v>576</v>
      </c>
      <c r="O4661" t="s">
        <v>565</v>
      </c>
      <c r="P4661">
        <v>-22459583.23</v>
      </c>
      <c r="Q4661">
        <v>0</v>
      </c>
      <c r="R4661">
        <v>0</v>
      </c>
      <c r="S4661">
        <v>20988687.649999999</v>
      </c>
      <c r="T4661">
        <v>-1470895.58</v>
      </c>
      <c r="U4661">
        <v>0</v>
      </c>
      <c r="V4661">
        <v>-22459583.23</v>
      </c>
      <c r="W4661">
        <v>0</v>
      </c>
      <c r="X4661">
        <v>0</v>
      </c>
      <c r="Y4661">
        <v>20988687.649999999</v>
      </c>
      <c r="Z4661">
        <v>-1470895.58</v>
      </c>
      <c r="AA4661">
        <v>0</v>
      </c>
    </row>
    <row r="4662" spans="1:27" ht="15" customHeight="1" x14ac:dyDescent="0.25">
      <c r="A4662" s="37" t="str">
        <f t="shared" si="216"/>
        <v>LLIQDFIgnore</v>
      </c>
      <c r="B4662" s="37" t="str">
        <f>VLOOKUP(L4662,Mapping!D:F,3,0)</f>
        <v>Ignore</v>
      </c>
      <c r="C4662" s="37" t="str">
        <f>VLOOKUP(L4662,Mapping!D:G,4,0)</f>
        <v>Ignore</v>
      </c>
      <c r="D4662" s="38">
        <f t="shared" si="217"/>
        <v>3.0205999999999999E-4</v>
      </c>
      <c r="E4662" s="38">
        <f t="shared" si="218"/>
        <v>-7.6700000000000011E-6</v>
      </c>
      <c r="F4662" s="37" t="str">
        <f>VLOOKUP(L4662,Mapping!D:H,5,0)</f>
        <v>AUM</v>
      </c>
      <c r="G4662" t="s">
        <v>562</v>
      </c>
      <c r="H4662" t="s">
        <v>452</v>
      </c>
      <c r="I4662" t="s">
        <v>456</v>
      </c>
      <c r="J4662">
        <v>132000</v>
      </c>
      <c r="K4662" t="s">
        <v>575</v>
      </c>
      <c r="L4662">
        <v>132124</v>
      </c>
      <c r="M4662">
        <v>0</v>
      </c>
      <c r="N4662" t="s">
        <v>577</v>
      </c>
      <c r="O4662" t="s">
        <v>565</v>
      </c>
      <c r="P4662">
        <v>-3097.3</v>
      </c>
      <c r="Q4662">
        <v>0</v>
      </c>
      <c r="R4662">
        <v>0</v>
      </c>
      <c r="S4662">
        <v>3020.6</v>
      </c>
      <c r="T4662">
        <v>-76.7</v>
      </c>
      <c r="U4662">
        <v>0</v>
      </c>
      <c r="V4662">
        <v>-3097.3</v>
      </c>
      <c r="W4662">
        <v>0</v>
      </c>
      <c r="X4662">
        <v>0</v>
      </c>
      <c r="Y4662">
        <v>3020.6</v>
      </c>
      <c r="Z4662">
        <v>-76.7</v>
      </c>
      <c r="AA4662">
        <v>0</v>
      </c>
    </row>
    <row r="4663" spans="1:27" ht="15" customHeight="1" x14ac:dyDescent="0.25">
      <c r="A4663" s="37" t="str">
        <f t="shared" si="216"/>
        <v>LLIQDFIgnore</v>
      </c>
      <c r="B4663" s="37" t="str">
        <f>VLOOKUP(L4663,Mapping!D:F,3,0)</f>
        <v>Ignore</v>
      </c>
      <c r="C4663" s="37" t="str">
        <f>VLOOKUP(L4663,Mapping!D:G,4,0)</f>
        <v>Ignore</v>
      </c>
      <c r="D4663" s="38">
        <f t="shared" si="217"/>
        <v>0</v>
      </c>
      <c r="E4663" s="38">
        <f t="shared" si="218"/>
        <v>-1E-3</v>
      </c>
      <c r="F4663" s="37" t="str">
        <f>VLOOKUP(L4663,Mapping!D:H,5,0)</f>
        <v>AUM</v>
      </c>
      <c r="G4663" t="s">
        <v>562</v>
      </c>
      <c r="H4663" t="s">
        <v>452</v>
      </c>
      <c r="I4663" t="s">
        <v>456</v>
      </c>
      <c r="J4663">
        <v>140000</v>
      </c>
      <c r="K4663" t="s">
        <v>579</v>
      </c>
      <c r="L4663">
        <v>140101</v>
      </c>
      <c r="M4663">
        <v>0</v>
      </c>
      <c r="N4663" t="s">
        <v>1209</v>
      </c>
      <c r="O4663" t="s">
        <v>565</v>
      </c>
      <c r="P4663">
        <v>-10000</v>
      </c>
      <c r="Q4663">
        <v>0</v>
      </c>
      <c r="R4663">
        <v>0</v>
      </c>
      <c r="S4663">
        <v>0</v>
      </c>
      <c r="T4663">
        <v>-10000</v>
      </c>
      <c r="U4663">
        <v>0</v>
      </c>
      <c r="V4663">
        <v>-10000</v>
      </c>
      <c r="W4663">
        <v>0</v>
      </c>
      <c r="X4663">
        <v>0</v>
      </c>
      <c r="Y4663">
        <v>0</v>
      </c>
      <c r="Z4663">
        <v>-10000</v>
      </c>
      <c r="AA4663">
        <v>0</v>
      </c>
    </row>
    <row r="4664" spans="1:27" ht="15" customHeight="1" x14ac:dyDescent="0.25">
      <c r="A4664" s="37" t="str">
        <f t="shared" si="216"/>
        <v>LLIQDFIgnore</v>
      </c>
      <c r="B4664" s="37" t="str">
        <f>VLOOKUP(L4664,Mapping!D:F,3,0)</f>
        <v>Ignore</v>
      </c>
      <c r="C4664" s="37" t="str">
        <f>VLOOKUP(L4664,Mapping!D:G,4,0)</f>
        <v>Ignore</v>
      </c>
      <c r="D4664" s="38">
        <f t="shared" si="217"/>
        <v>0</v>
      </c>
      <c r="E4664" s="38">
        <f t="shared" si="218"/>
        <v>-5.0000000000000001E-4</v>
      </c>
      <c r="F4664" s="37" t="str">
        <f>VLOOKUP(L4664,Mapping!D:H,5,0)</f>
        <v>AUM</v>
      </c>
      <c r="G4664" t="s">
        <v>562</v>
      </c>
      <c r="H4664" t="s">
        <v>452</v>
      </c>
      <c r="I4664" t="s">
        <v>456</v>
      </c>
      <c r="J4664">
        <v>140000</v>
      </c>
      <c r="K4664" t="s">
        <v>579</v>
      </c>
      <c r="L4664">
        <v>140311</v>
      </c>
      <c r="M4664">
        <v>0</v>
      </c>
      <c r="N4664" t="s">
        <v>1201</v>
      </c>
      <c r="O4664" t="s">
        <v>565</v>
      </c>
      <c r="P4664">
        <v>-5000</v>
      </c>
      <c r="Q4664">
        <v>0</v>
      </c>
      <c r="R4664">
        <v>0</v>
      </c>
      <c r="S4664">
        <v>0</v>
      </c>
      <c r="T4664">
        <v>-5000</v>
      </c>
      <c r="U4664">
        <v>0</v>
      </c>
      <c r="V4664">
        <v>-5000</v>
      </c>
      <c r="W4664">
        <v>0</v>
      </c>
      <c r="X4664">
        <v>0</v>
      </c>
      <c r="Y4664">
        <v>0</v>
      </c>
      <c r="Z4664">
        <v>-5000</v>
      </c>
      <c r="AA4664">
        <v>0</v>
      </c>
    </row>
    <row r="4665" spans="1:27" ht="15" customHeight="1" x14ac:dyDescent="0.25">
      <c r="A4665" s="37" t="str">
        <f t="shared" si="216"/>
        <v>LLIQDFIgnore</v>
      </c>
      <c r="B4665" s="37" t="str">
        <f>VLOOKUP(L4665,Mapping!D:F,3,0)</f>
        <v>Ignore</v>
      </c>
      <c r="C4665" s="37" t="str">
        <f>VLOOKUP(L4665,Mapping!D:G,4,0)</f>
        <v>Ignore</v>
      </c>
      <c r="D4665" s="38">
        <f t="shared" si="217"/>
        <v>0</v>
      </c>
      <c r="E4665" s="38">
        <f t="shared" si="218"/>
        <v>-0.17</v>
      </c>
      <c r="F4665" s="37" t="str">
        <f>VLOOKUP(L4665,Mapping!D:H,5,0)</f>
        <v>AUM</v>
      </c>
      <c r="G4665" t="s">
        <v>562</v>
      </c>
      <c r="H4665" t="s">
        <v>452</v>
      </c>
      <c r="I4665" t="s">
        <v>456</v>
      </c>
      <c r="J4665">
        <v>140000</v>
      </c>
      <c r="K4665" t="s">
        <v>579</v>
      </c>
      <c r="L4665">
        <v>140419</v>
      </c>
      <c r="M4665">
        <v>0</v>
      </c>
      <c r="N4665" t="s">
        <v>861</v>
      </c>
      <c r="O4665" t="s">
        <v>565</v>
      </c>
      <c r="P4665">
        <v>-1700000</v>
      </c>
      <c r="Q4665">
        <v>0</v>
      </c>
      <c r="R4665">
        <v>0</v>
      </c>
      <c r="S4665">
        <v>0</v>
      </c>
      <c r="T4665">
        <v>-1700000</v>
      </c>
      <c r="U4665">
        <v>0</v>
      </c>
      <c r="V4665">
        <v>-1700000</v>
      </c>
      <c r="W4665">
        <v>0</v>
      </c>
      <c r="X4665">
        <v>0</v>
      </c>
      <c r="Y4665">
        <v>0</v>
      </c>
      <c r="Z4665">
        <v>-1700000</v>
      </c>
      <c r="AA4665">
        <v>0</v>
      </c>
    </row>
    <row r="4666" spans="1:27" ht="15" customHeight="1" x14ac:dyDescent="0.25">
      <c r="A4666" s="37" t="str">
        <f t="shared" si="216"/>
        <v>LLIQDFIgnore</v>
      </c>
      <c r="B4666" s="37" t="str">
        <f>VLOOKUP(L4666,Mapping!D:F,3,0)</f>
        <v>Ignore</v>
      </c>
      <c r="C4666" s="37" t="str">
        <f>VLOOKUP(L4666,Mapping!D:G,4,0)</f>
        <v>Ignore</v>
      </c>
      <c r="D4666" s="38">
        <f t="shared" si="217"/>
        <v>4.1033668000000002E-2</v>
      </c>
      <c r="E4666" s="38">
        <f t="shared" si="218"/>
        <v>-0.12261256400000001</v>
      </c>
      <c r="F4666" s="37" t="str">
        <f>VLOOKUP(L4666,Mapping!D:H,5,0)</f>
        <v>AUM</v>
      </c>
      <c r="G4666" t="s">
        <v>562</v>
      </c>
      <c r="H4666" t="s">
        <v>452</v>
      </c>
      <c r="I4666" t="s">
        <v>456</v>
      </c>
      <c r="J4666">
        <v>140000</v>
      </c>
      <c r="K4666" t="s">
        <v>579</v>
      </c>
      <c r="L4666">
        <v>140500</v>
      </c>
      <c r="M4666">
        <v>0</v>
      </c>
      <c r="N4666" t="s">
        <v>584</v>
      </c>
      <c r="O4666" t="s">
        <v>565</v>
      </c>
      <c r="P4666">
        <v>-1636462.32</v>
      </c>
      <c r="Q4666">
        <v>0</v>
      </c>
      <c r="R4666">
        <v>0</v>
      </c>
      <c r="S4666">
        <v>410336.68</v>
      </c>
      <c r="T4666">
        <v>-1226125.6400000001</v>
      </c>
      <c r="U4666">
        <v>0</v>
      </c>
      <c r="V4666">
        <v>-1636462.32</v>
      </c>
      <c r="W4666">
        <v>0</v>
      </c>
      <c r="X4666">
        <v>0</v>
      </c>
      <c r="Y4666">
        <v>410336.68</v>
      </c>
      <c r="Z4666">
        <v>-1226125.6400000001</v>
      </c>
      <c r="AA4666">
        <v>0</v>
      </c>
    </row>
    <row r="4667" spans="1:27" ht="15" customHeight="1" x14ac:dyDescent="0.25">
      <c r="A4667" s="37" t="str">
        <f t="shared" si="216"/>
        <v>LLIQDFIgnore</v>
      </c>
      <c r="B4667" s="37" t="str">
        <f>VLOOKUP(L4667,Mapping!D:F,3,0)</f>
        <v>Ignore</v>
      </c>
      <c r="C4667" s="37" t="str">
        <f>VLOOKUP(L4667,Mapping!D:G,4,0)</f>
        <v>Ignore</v>
      </c>
      <c r="D4667" s="38">
        <f t="shared" si="217"/>
        <v>0</v>
      </c>
      <c r="E4667" s="38">
        <f t="shared" si="218"/>
        <v>-0.01</v>
      </c>
      <c r="F4667" s="37" t="str">
        <f>VLOOKUP(L4667,Mapping!D:H,5,0)</f>
        <v>AUM</v>
      </c>
      <c r="G4667" t="s">
        <v>562</v>
      </c>
      <c r="H4667" t="s">
        <v>452</v>
      </c>
      <c r="I4667" t="s">
        <v>456</v>
      </c>
      <c r="J4667">
        <v>140000</v>
      </c>
      <c r="K4667" t="s">
        <v>579</v>
      </c>
      <c r="L4667">
        <v>140537</v>
      </c>
      <c r="M4667">
        <v>0</v>
      </c>
      <c r="N4667" t="s">
        <v>1203</v>
      </c>
      <c r="O4667" t="s">
        <v>565</v>
      </c>
      <c r="P4667">
        <v>-100000</v>
      </c>
      <c r="Q4667">
        <v>0</v>
      </c>
      <c r="R4667">
        <v>0</v>
      </c>
      <c r="S4667">
        <v>0</v>
      </c>
      <c r="T4667">
        <v>-100000</v>
      </c>
      <c r="U4667">
        <v>0</v>
      </c>
      <c r="V4667">
        <v>-100000</v>
      </c>
      <c r="W4667">
        <v>0</v>
      </c>
      <c r="X4667">
        <v>0</v>
      </c>
      <c r="Y4667">
        <v>0</v>
      </c>
      <c r="Z4667">
        <v>-100000</v>
      </c>
      <c r="AA4667">
        <v>0</v>
      </c>
    </row>
    <row r="4668" spans="1:27" ht="15" customHeight="1" x14ac:dyDescent="0.25">
      <c r="A4668" s="37" t="str">
        <f t="shared" si="216"/>
        <v>LLIQDFIgnore</v>
      </c>
      <c r="B4668" s="37" t="str">
        <f>VLOOKUP(L4668,Mapping!D:F,3,0)</f>
        <v>Ignore</v>
      </c>
      <c r="C4668" s="37" t="str">
        <f>VLOOKUP(L4668,Mapping!D:G,4,0)</f>
        <v>Ignore</v>
      </c>
      <c r="D4668" s="38">
        <f t="shared" si="217"/>
        <v>-3.9122000000000003E-5</v>
      </c>
      <c r="E4668" s="38">
        <f t="shared" si="218"/>
        <v>-5.4132889999999999E-3</v>
      </c>
      <c r="F4668" s="37" t="str">
        <f>VLOOKUP(L4668,Mapping!D:H,5,0)</f>
        <v>AUM</v>
      </c>
      <c r="G4668" t="s">
        <v>562</v>
      </c>
      <c r="H4668" t="s">
        <v>452</v>
      </c>
      <c r="I4668" t="s">
        <v>456</v>
      </c>
      <c r="J4668">
        <v>140000</v>
      </c>
      <c r="K4668" t="s">
        <v>579</v>
      </c>
      <c r="L4668">
        <v>140551</v>
      </c>
      <c r="M4668">
        <v>0</v>
      </c>
      <c r="N4668" t="s">
        <v>926</v>
      </c>
      <c r="O4668" t="s">
        <v>565</v>
      </c>
      <c r="P4668">
        <v>-53741.67</v>
      </c>
      <c r="Q4668">
        <v>0</v>
      </c>
      <c r="R4668">
        <v>-391.22</v>
      </c>
      <c r="S4668">
        <v>0</v>
      </c>
      <c r="T4668">
        <v>-54132.89</v>
      </c>
      <c r="U4668">
        <v>0</v>
      </c>
      <c r="V4668">
        <v>-53741.67</v>
      </c>
      <c r="W4668">
        <v>0</v>
      </c>
      <c r="X4668">
        <v>-391.22</v>
      </c>
      <c r="Y4668">
        <v>0</v>
      </c>
      <c r="Z4668">
        <v>-54132.89</v>
      </c>
      <c r="AA4668">
        <v>0</v>
      </c>
    </row>
    <row r="4669" spans="1:27" ht="15" customHeight="1" x14ac:dyDescent="0.25">
      <c r="A4669" s="37" t="str">
        <f t="shared" si="216"/>
        <v>LLIQDFIgnore</v>
      </c>
      <c r="B4669" s="37" t="str">
        <f>VLOOKUP(L4669,Mapping!D:F,3,0)</f>
        <v>Ignore</v>
      </c>
      <c r="C4669" s="37" t="str">
        <f>VLOOKUP(L4669,Mapping!D:G,4,0)</f>
        <v>Ignore</v>
      </c>
      <c r="D4669" s="38">
        <f t="shared" si="217"/>
        <v>-20.915958904</v>
      </c>
      <c r="E4669" s="38">
        <f t="shared" si="218"/>
        <v>-20.915958904</v>
      </c>
      <c r="F4669" s="37" t="str">
        <f>VLOOKUP(L4669,Mapping!D:H,5,0)</f>
        <v>AUM</v>
      </c>
      <c r="G4669" t="s">
        <v>562</v>
      </c>
      <c r="H4669" t="s">
        <v>452</v>
      </c>
      <c r="I4669" t="s">
        <v>456</v>
      </c>
      <c r="J4669">
        <v>152000</v>
      </c>
      <c r="K4669" t="s">
        <v>585</v>
      </c>
      <c r="L4669">
        <v>152120</v>
      </c>
      <c r="M4669">
        <v>0</v>
      </c>
      <c r="N4669" t="s">
        <v>586</v>
      </c>
      <c r="O4669" t="s">
        <v>565</v>
      </c>
      <c r="P4669">
        <v>0</v>
      </c>
      <c r="Q4669">
        <v>0</v>
      </c>
      <c r="R4669">
        <v>-209159589.03999999</v>
      </c>
      <c r="S4669">
        <v>0</v>
      </c>
      <c r="T4669">
        <v>-209159589.03999999</v>
      </c>
      <c r="U4669">
        <v>0</v>
      </c>
      <c r="V4669">
        <v>0</v>
      </c>
      <c r="W4669">
        <v>0</v>
      </c>
      <c r="X4669">
        <v>-209159589.03999999</v>
      </c>
      <c r="Y4669">
        <v>0</v>
      </c>
      <c r="Z4669">
        <v>-209159589.03999999</v>
      </c>
      <c r="AA4669">
        <v>0</v>
      </c>
    </row>
    <row r="4670" spans="1:27" ht="15" customHeight="1" x14ac:dyDescent="0.25">
      <c r="A4670" s="37" t="str">
        <f t="shared" si="216"/>
        <v>LLIQDFIgnore</v>
      </c>
      <c r="B4670" s="37" t="str">
        <f>VLOOKUP(L4670,Mapping!D:F,3,0)</f>
        <v>Ignore</v>
      </c>
      <c r="C4670" s="37" t="str">
        <f>VLOOKUP(L4670,Mapping!D:G,4,0)</f>
        <v>Ignore</v>
      </c>
      <c r="D4670" s="38">
        <f t="shared" si="217"/>
        <v>-10.973902199999999</v>
      </c>
      <c r="E4670" s="38">
        <f t="shared" si="218"/>
        <v>-39.517664699999997</v>
      </c>
      <c r="F4670" s="37" t="str">
        <f>VLOOKUP(L4670,Mapping!D:H,5,0)</f>
        <v>AUM</v>
      </c>
      <c r="G4670" t="s">
        <v>562</v>
      </c>
      <c r="H4670" t="s">
        <v>452</v>
      </c>
      <c r="I4670" t="s">
        <v>456</v>
      </c>
      <c r="J4670">
        <v>152000</v>
      </c>
      <c r="K4670" t="s">
        <v>585</v>
      </c>
      <c r="L4670">
        <v>152180</v>
      </c>
      <c r="M4670">
        <v>0</v>
      </c>
      <c r="N4670" t="s">
        <v>746</v>
      </c>
      <c r="O4670" t="s">
        <v>565</v>
      </c>
      <c r="P4670">
        <v>-285437625</v>
      </c>
      <c r="Q4670">
        <v>0</v>
      </c>
      <c r="R4670">
        <v>-109739022</v>
      </c>
      <c r="S4670">
        <v>0</v>
      </c>
      <c r="T4670">
        <v>-395176647</v>
      </c>
      <c r="U4670">
        <v>0</v>
      </c>
      <c r="V4670">
        <v>-285437625</v>
      </c>
      <c r="W4670">
        <v>0</v>
      </c>
      <c r="X4670">
        <v>-109739022</v>
      </c>
      <c r="Y4670">
        <v>0</v>
      </c>
      <c r="Z4670">
        <v>-395176647</v>
      </c>
      <c r="AA4670">
        <v>0</v>
      </c>
    </row>
    <row r="4671" spans="1:27" ht="15" customHeight="1" x14ac:dyDescent="0.25">
      <c r="A4671" s="37" t="str">
        <f t="shared" si="216"/>
        <v>LLIQDFIgnore</v>
      </c>
      <c r="B4671" s="37" t="str">
        <f>VLOOKUP(L4671,Mapping!D:F,3,0)</f>
        <v>Ignore</v>
      </c>
      <c r="C4671" s="37" t="str">
        <f>VLOOKUP(L4671,Mapping!D:G,4,0)</f>
        <v>Ignore</v>
      </c>
      <c r="D4671" s="38">
        <f t="shared" si="217"/>
        <v>-6.7772907499999997</v>
      </c>
      <c r="E4671" s="38">
        <f t="shared" si="218"/>
        <v>-27.076143999999999</v>
      </c>
      <c r="F4671" s="37" t="str">
        <f>VLOOKUP(L4671,Mapping!D:H,5,0)</f>
        <v>AUM</v>
      </c>
      <c r="G4671" t="s">
        <v>562</v>
      </c>
      <c r="H4671" t="s">
        <v>452</v>
      </c>
      <c r="I4671" t="s">
        <v>456</v>
      </c>
      <c r="J4671">
        <v>152000</v>
      </c>
      <c r="K4671" t="s">
        <v>585</v>
      </c>
      <c r="L4671">
        <v>152181</v>
      </c>
      <c r="M4671">
        <v>0</v>
      </c>
      <c r="N4671" t="s">
        <v>747</v>
      </c>
      <c r="O4671" t="s">
        <v>565</v>
      </c>
      <c r="P4671">
        <v>-202988532.5</v>
      </c>
      <c r="Q4671">
        <v>0</v>
      </c>
      <c r="R4671">
        <v>-67772907.5</v>
      </c>
      <c r="S4671">
        <v>0</v>
      </c>
      <c r="T4671">
        <v>-270761440</v>
      </c>
      <c r="U4671">
        <v>0</v>
      </c>
      <c r="V4671">
        <v>-202988532.5</v>
      </c>
      <c r="W4671">
        <v>0</v>
      </c>
      <c r="X4671">
        <v>-67772907.5</v>
      </c>
      <c r="Y4671">
        <v>0</v>
      </c>
      <c r="Z4671">
        <v>-270761440</v>
      </c>
      <c r="AA4671">
        <v>0</v>
      </c>
    </row>
    <row r="4672" spans="1:27" ht="15" customHeight="1" x14ac:dyDescent="0.25">
      <c r="A4672" s="37" t="str">
        <f t="shared" si="216"/>
        <v>LLIQDFIgnore</v>
      </c>
      <c r="B4672" s="37" t="str">
        <f>VLOOKUP(L4672,Mapping!D:F,3,0)</f>
        <v>Ignore</v>
      </c>
      <c r="C4672" s="37" t="str">
        <f>VLOOKUP(L4672,Mapping!D:G,4,0)</f>
        <v>Ignore</v>
      </c>
      <c r="D4672" s="38">
        <f t="shared" si="217"/>
        <v>-0.61426739000000008</v>
      </c>
      <c r="E4672" s="38">
        <f t="shared" si="218"/>
        <v>-19.419971390000001</v>
      </c>
      <c r="F4672" s="37" t="str">
        <f>VLOOKUP(L4672,Mapping!D:H,5,0)</f>
        <v>AUM</v>
      </c>
      <c r="G4672" t="s">
        <v>562</v>
      </c>
      <c r="H4672" t="s">
        <v>452</v>
      </c>
      <c r="I4672" t="s">
        <v>456</v>
      </c>
      <c r="J4672">
        <v>152000</v>
      </c>
      <c r="K4672" t="s">
        <v>585</v>
      </c>
      <c r="L4672">
        <v>153001</v>
      </c>
      <c r="M4672">
        <v>0</v>
      </c>
      <c r="N4672" t="s">
        <v>790</v>
      </c>
      <c r="O4672" t="s">
        <v>565</v>
      </c>
      <c r="P4672">
        <v>-188057040</v>
      </c>
      <c r="Q4672">
        <v>0</v>
      </c>
      <c r="R4672">
        <v>-6142673.9000000004</v>
      </c>
      <c r="S4672">
        <v>0</v>
      </c>
      <c r="T4672">
        <v>-194199713.90000001</v>
      </c>
      <c r="U4672">
        <v>0</v>
      </c>
      <c r="V4672">
        <v>-188057040</v>
      </c>
      <c r="W4672">
        <v>0</v>
      </c>
      <c r="X4672">
        <v>-6142673.9000000004</v>
      </c>
      <c r="Y4672">
        <v>0</v>
      </c>
      <c r="Z4672">
        <v>-194199713.90000001</v>
      </c>
      <c r="AA4672">
        <v>0</v>
      </c>
    </row>
    <row r="4673" spans="1:27" ht="15" customHeight="1" x14ac:dyDescent="0.25">
      <c r="A4673" s="37" t="str">
        <f t="shared" si="216"/>
        <v>LLIQDFIgnore</v>
      </c>
      <c r="B4673" s="37" t="str">
        <f>VLOOKUP(L4673,Mapping!D:F,3,0)</f>
        <v>Ignore</v>
      </c>
      <c r="C4673" s="37" t="str">
        <f>VLOOKUP(L4673,Mapping!D:G,4,0)</f>
        <v>Ignore</v>
      </c>
      <c r="D4673" s="38">
        <f t="shared" si="217"/>
        <v>0.17194039</v>
      </c>
      <c r="E4673" s="38">
        <f t="shared" si="218"/>
        <v>-0.24955561000000001</v>
      </c>
      <c r="F4673" s="37" t="str">
        <f>VLOOKUP(L4673,Mapping!D:H,5,0)</f>
        <v>AUM</v>
      </c>
      <c r="G4673" t="s">
        <v>562</v>
      </c>
      <c r="H4673" t="s">
        <v>452</v>
      </c>
      <c r="I4673" t="s">
        <v>456</v>
      </c>
      <c r="J4673">
        <v>160000</v>
      </c>
      <c r="K4673" t="s">
        <v>591</v>
      </c>
      <c r="L4673">
        <v>162110</v>
      </c>
      <c r="M4673">
        <v>0</v>
      </c>
      <c r="N4673" t="s">
        <v>791</v>
      </c>
      <c r="O4673" t="s">
        <v>565</v>
      </c>
      <c r="P4673">
        <v>-4214960</v>
      </c>
      <c r="Q4673">
        <v>0</v>
      </c>
      <c r="R4673">
        <v>0</v>
      </c>
      <c r="S4673">
        <v>1719403.9</v>
      </c>
      <c r="T4673">
        <v>-2495556.1</v>
      </c>
      <c r="U4673">
        <v>0</v>
      </c>
      <c r="V4673">
        <v>-4214960</v>
      </c>
      <c r="W4673">
        <v>0</v>
      </c>
      <c r="X4673">
        <v>0</v>
      </c>
      <c r="Y4673">
        <v>1719403.9</v>
      </c>
      <c r="Z4673">
        <v>-2495556.1</v>
      </c>
      <c r="AA4673">
        <v>0</v>
      </c>
    </row>
    <row r="4674" spans="1:27" ht="15" customHeight="1" x14ac:dyDescent="0.25">
      <c r="A4674" s="37" t="str">
        <f t="shared" si="216"/>
        <v>LLIQDFIgnore</v>
      </c>
      <c r="B4674" s="37" t="str">
        <f>VLOOKUP(L4674,Mapping!D:F,3,0)</f>
        <v>Ignore</v>
      </c>
      <c r="C4674" s="37" t="str">
        <f>VLOOKUP(L4674,Mapping!D:G,4,0)</f>
        <v>Ignore</v>
      </c>
      <c r="D4674" s="38">
        <f t="shared" si="217"/>
        <v>-0.46837499999999999</v>
      </c>
      <c r="E4674" s="38">
        <f t="shared" si="218"/>
        <v>-0.46837499999999999</v>
      </c>
      <c r="F4674" s="37" t="str">
        <f>VLOOKUP(L4674,Mapping!D:H,5,0)</f>
        <v>AUM</v>
      </c>
      <c r="G4674" t="s">
        <v>562</v>
      </c>
      <c r="H4674" t="s">
        <v>452</v>
      </c>
      <c r="I4674" t="s">
        <v>456</v>
      </c>
      <c r="J4674">
        <v>160000</v>
      </c>
      <c r="K4674" t="s">
        <v>591</v>
      </c>
      <c r="L4674">
        <v>162120</v>
      </c>
      <c r="M4674">
        <v>0</v>
      </c>
      <c r="N4674" t="s">
        <v>592</v>
      </c>
      <c r="O4674" t="s">
        <v>565</v>
      </c>
      <c r="P4674">
        <v>0</v>
      </c>
      <c r="Q4674">
        <v>0</v>
      </c>
      <c r="R4674">
        <v>-4683750</v>
      </c>
      <c r="S4674">
        <v>0</v>
      </c>
      <c r="T4674">
        <v>-4683750</v>
      </c>
      <c r="U4674">
        <v>0</v>
      </c>
      <c r="V4674">
        <v>0</v>
      </c>
      <c r="W4674">
        <v>0</v>
      </c>
      <c r="X4674">
        <v>-4683750</v>
      </c>
      <c r="Y4674">
        <v>0</v>
      </c>
      <c r="Z4674">
        <v>-4683750</v>
      </c>
      <c r="AA4674">
        <v>0</v>
      </c>
    </row>
    <row r="4675" spans="1:27" ht="15" customHeight="1" x14ac:dyDescent="0.25">
      <c r="A4675" s="37" t="str">
        <f t="shared" si="216"/>
        <v>LLIQDFIgnore</v>
      </c>
      <c r="B4675" s="37" t="str">
        <f>VLOOKUP(L4675,Mapping!D:F,3,0)</f>
        <v>Ignore</v>
      </c>
      <c r="C4675" s="37" t="str">
        <f>VLOOKUP(L4675,Mapping!D:G,4,0)</f>
        <v>Ignore</v>
      </c>
      <c r="D4675" s="38">
        <f t="shared" si="217"/>
        <v>-2.0629928</v>
      </c>
      <c r="E4675" s="38">
        <f t="shared" si="218"/>
        <v>-2.4794402999999998</v>
      </c>
      <c r="F4675" s="37" t="str">
        <f>VLOOKUP(L4675,Mapping!D:H,5,0)</f>
        <v>AUM</v>
      </c>
      <c r="G4675" t="s">
        <v>562</v>
      </c>
      <c r="H4675" t="s">
        <v>452</v>
      </c>
      <c r="I4675" t="s">
        <v>456</v>
      </c>
      <c r="J4675">
        <v>160000</v>
      </c>
      <c r="K4675" t="s">
        <v>591</v>
      </c>
      <c r="L4675">
        <v>162180</v>
      </c>
      <c r="M4675">
        <v>0</v>
      </c>
      <c r="N4675" t="s">
        <v>748</v>
      </c>
      <c r="O4675" t="s">
        <v>565</v>
      </c>
      <c r="P4675">
        <v>-4164475</v>
      </c>
      <c r="Q4675">
        <v>0</v>
      </c>
      <c r="R4675">
        <v>-20629928</v>
      </c>
      <c r="S4675">
        <v>0</v>
      </c>
      <c r="T4675">
        <v>-24794403</v>
      </c>
      <c r="U4675">
        <v>0</v>
      </c>
      <c r="V4675">
        <v>-4164475</v>
      </c>
      <c r="W4675">
        <v>0</v>
      </c>
      <c r="X4675">
        <v>-20629928</v>
      </c>
      <c r="Y4675">
        <v>0</v>
      </c>
      <c r="Z4675">
        <v>-24794403</v>
      </c>
      <c r="AA4675">
        <v>0</v>
      </c>
    </row>
    <row r="4676" spans="1:27" ht="15" customHeight="1" x14ac:dyDescent="0.25">
      <c r="A4676" s="37" t="str">
        <f t="shared" ref="A4676:A4739" si="219">H4676&amp;B4676</f>
        <v>LLIQDFIgnore</v>
      </c>
      <c r="B4676" s="37" t="str">
        <f>VLOOKUP(L4676,Mapping!D:F,3,0)</f>
        <v>Ignore</v>
      </c>
      <c r="C4676" s="37" t="str">
        <f>VLOOKUP(L4676,Mapping!D:G,4,0)</f>
        <v>Ignore</v>
      </c>
      <c r="D4676" s="38">
        <f t="shared" ref="D4676:D4739" si="220">(X4676+Y4676)/10000000</f>
        <v>-1.9383092500000001</v>
      </c>
      <c r="E4676" s="38">
        <f t="shared" ref="E4676:E4739" si="221">(Z4676+AA4676)/10000000</f>
        <v>-2.2806060000000001</v>
      </c>
      <c r="F4676" s="37" t="str">
        <f>VLOOKUP(L4676,Mapping!D:H,5,0)</f>
        <v>AUM</v>
      </c>
      <c r="G4676" t="s">
        <v>562</v>
      </c>
      <c r="H4676" t="s">
        <v>452</v>
      </c>
      <c r="I4676" t="s">
        <v>456</v>
      </c>
      <c r="J4676">
        <v>160000</v>
      </c>
      <c r="K4676" t="s">
        <v>591</v>
      </c>
      <c r="L4676">
        <v>162190</v>
      </c>
      <c r="M4676">
        <v>0</v>
      </c>
      <c r="N4676" t="s">
        <v>749</v>
      </c>
      <c r="O4676" t="s">
        <v>565</v>
      </c>
      <c r="P4676">
        <v>-3422967.5</v>
      </c>
      <c r="Q4676">
        <v>0</v>
      </c>
      <c r="R4676">
        <v>-19383092.5</v>
      </c>
      <c r="S4676">
        <v>0</v>
      </c>
      <c r="T4676">
        <v>-22806060</v>
      </c>
      <c r="U4676">
        <v>0</v>
      </c>
      <c r="V4676">
        <v>-3422967.5</v>
      </c>
      <c r="W4676">
        <v>0</v>
      </c>
      <c r="X4676">
        <v>-19383092.5</v>
      </c>
      <c r="Y4676">
        <v>0</v>
      </c>
      <c r="Z4676">
        <v>-22806060</v>
      </c>
      <c r="AA4676">
        <v>0</v>
      </c>
    </row>
    <row r="4677" spans="1:27" ht="15" customHeight="1" x14ac:dyDescent="0.25">
      <c r="A4677" s="37" t="str">
        <f t="shared" si="219"/>
        <v>LLIQDFIgnore</v>
      </c>
      <c r="B4677" s="37" t="str">
        <f>VLOOKUP(L4677,Mapping!D:F,3,0)</f>
        <v>Ignore</v>
      </c>
      <c r="C4677" s="37" t="str">
        <f>VLOOKUP(L4677,Mapping!D:G,4,0)</f>
        <v>Ignore</v>
      </c>
      <c r="D4677" s="38">
        <f t="shared" si="220"/>
        <v>-1.600698135</v>
      </c>
      <c r="E4677" s="38">
        <f t="shared" si="221"/>
        <v>-2.5232570999999999</v>
      </c>
      <c r="F4677" s="37" t="str">
        <f>VLOOKUP(L4677,Mapping!D:H,5,0)</f>
        <v>AUM</v>
      </c>
      <c r="G4677" t="s">
        <v>562</v>
      </c>
      <c r="H4677" t="s">
        <v>452</v>
      </c>
      <c r="I4677" t="s">
        <v>456</v>
      </c>
      <c r="J4677">
        <v>160000</v>
      </c>
      <c r="K4677" t="s">
        <v>591</v>
      </c>
      <c r="L4677">
        <v>167100</v>
      </c>
      <c r="M4677">
        <v>0</v>
      </c>
      <c r="N4677" t="s">
        <v>2404</v>
      </c>
      <c r="O4677" t="s">
        <v>565</v>
      </c>
      <c r="P4677">
        <v>-9225589.6500000004</v>
      </c>
      <c r="Q4677">
        <v>0</v>
      </c>
      <c r="R4677">
        <v>-16006981.35</v>
      </c>
      <c r="S4677">
        <v>0</v>
      </c>
      <c r="T4677">
        <v>-25232571</v>
      </c>
      <c r="U4677">
        <v>0</v>
      </c>
      <c r="V4677">
        <v>-9225589.6500000004</v>
      </c>
      <c r="W4677">
        <v>0</v>
      </c>
      <c r="X4677">
        <v>-16006981.35</v>
      </c>
      <c r="Y4677">
        <v>0</v>
      </c>
      <c r="Z4677">
        <v>-25232571</v>
      </c>
      <c r="AA4677">
        <v>0</v>
      </c>
    </row>
    <row r="4678" spans="1:27" ht="15" customHeight="1" x14ac:dyDescent="0.25">
      <c r="A4678" s="37" t="str">
        <f t="shared" si="219"/>
        <v>LLIQDFIgnore</v>
      </c>
      <c r="B4678" s="37" t="str">
        <f>VLOOKUP(L4678,Mapping!D:F,3,0)</f>
        <v>Ignore</v>
      </c>
      <c r="C4678" s="37" t="str">
        <f>VLOOKUP(L4678,Mapping!D:G,4,0)</f>
        <v>Ignore</v>
      </c>
      <c r="D4678" s="38">
        <f t="shared" si="220"/>
        <v>-0.161150829</v>
      </c>
      <c r="E4678" s="38">
        <f t="shared" si="221"/>
        <v>-0.10676213799999999</v>
      </c>
      <c r="F4678" s="37" t="str">
        <f>VLOOKUP(L4678,Mapping!D:H,5,0)</f>
        <v>AUM</v>
      </c>
      <c r="G4678" t="s">
        <v>562</v>
      </c>
      <c r="H4678" t="s">
        <v>452</v>
      </c>
      <c r="I4678" t="s">
        <v>456</v>
      </c>
      <c r="J4678">
        <v>212000</v>
      </c>
      <c r="K4678" t="s">
        <v>595</v>
      </c>
      <c r="L4678">
        <v>210123</v>
      </c>
      <c r="M4678">
        <v>0</v>
      </c>
      <c r="N4678" t="s">
        <v>1191</v>
      </c>
      <c r="O4678" t="s">
        <v>565</v>
      </c>
      <c r="P4678">
        <v>0</v>
      </c>
      <c r="Q4678">
        <v>543886.91</v>
      </c>
      <c r="R4678">
        <v>-1611508.29</v>
      </c>
      <c r="S4678">
        <v>0</v>
      </c>
      <c r="T4678">
        <v>-1067621.3799999999</v>
      </c>
      <c r="U4678">
        <v>0</v>
      </c>
      <c r="V4678">
        <v>0</v>
      </c>
      <c r="W4678">
        <v>543886.91</v>
      </c>
      <c r="X4678">
        <v>-1611508.29</v>
      </c>
      <c r="Y4678">
        <v>0</v>
      </c>
      <c r="Z4678">
        <v>-1067621.3799999999</v>
      </c>
      <c r="AA4678">
        <v>0</v>
      </c>
    </row>
    <row r="4679" spans="1:27" ht="15" customHeight="1" x14ac:dyDescent="0.25">
      <c r="A4679" s="37" t="str">
        <f t="shared" si="219"/>
        <v>LLIQDFIgnore</v>
      </c>
      <c r="B4679" s="37" t="str">
        <f>VLOOKUP(L4679,Mapping!D:F,3,0)</f>
        <v>Ignore</v>
      </c>
      <c r="C4679" s="37" t="str">
        <f>VLOOKUP(L4679,Mapping!D:G,4,0)</f>
        <v>Ignore</v>
      </c>
      <c r="D4679" s="38">
        <f t="shared" si="220"/>
        <v>-1.7195543000000001E-2</v>
      </c>
      <c r="E4679" s="38">
        <f t="shared" si="221"/>
        <v>0.107013553</v>
      </c>
      <c r="F4679" s="37" t="str">
        <f>VLOOKUP(L4679,Mapping!D:H,5,0)</f>
        <v>AUM</v>
      </c>
      <c r="G4679" t="s">
        <v>562</v>
      </c>
      <c r="H4679" t="s">
        <v>452</v>
      </c>
      <c r="I4679" t="s">
        <v>456</v>
      </c>
      <c r="J4679">
        <v>212000</v>
      </c>
      <c r="K4679" t="s">
        <v>595</v>
      </c>
      <c r="L4679">
        <v>210124</v>
      </c>
      <c r="M4679">
        <v>0</v>
      </c>
      <c r="N4679" t="s">
        <v>1205</v>
      </c>
      <c r="O4679" t="s">
        <v>565</v>
      </c>
      <c r="P4679">
        <v>0</v>
      </c>
      <c r="Q4679">
        <v>1242090.96</v>
      </c>
      <c r="R4679">
        <v>-171955.43</v>
      </c>
      <c r="S4679">
        <v>0</v>
      </c>
      <c r="T4679">
        <v>0</v>
      </c>
      <c r="U4679">
        <v>1070135.53</v>
      </c>
      <c r="V4679">
        <v>0</v>
      </c>
      <c r="W4679">
        <v>1242090.96</v>
      </c>
      <c r="X4679">
        <v>-171955.43</v>
      </c>
      <c r="Y4679">
        <v>0</v>
      </c>
      <c r="Z4679">
        <v>0</v>
      </c>
      <c r="AA4679">
        <v>1070135.53</v>
      </c>
    </row>
    <row r="4680" spans="1:27" ht="15" customHeight="1" x14ac:dyDescent="0.25">
      <c r="A4680" s="37" t="str">
        <f t="shared" si="219"/>
        <v>LLIQDFIgnore</v>
      </c>
      <c r="B4680" s="37" t="str">
        <f>VLOOKUP(L4680,Mapping!D:F,3,0)</f>
        <v>Ignore</v>
      </c>
      <c r="C4680" s="37" t="str">
        <f>VLOOKUP(L4680,Mapping!D:G,4,0)</f>
        <v>Ignore</v>
      </c>
      <c r="D4680" s="38">
        <f t="shared" si="220"/>
        <v>3.9122000000000003E-5</v>
      </c>
      <c r="E4680" s="38">
        <f t="shared" si="221"/>
        <v>5.4132889999999999E-3</v>
      </c>
      <c r="F4680" s="37" t="str">
        <f>VLOOKUP(L4680,Mapping!D:H,5,0)</f>
        <v>AUM</v>
      </c>
      <c r="G4680" t="s">
        <v>562</v>
      </c>
      <c r="H4680" t="s">
        <v>452</v>
      </c>
      <c r="I4680" t="s">
        <v>456</v>
      </c>
      <c r="J4680">
        <v>212000</v>
      </c>
      <c r="K4680" t="s">
        <v>595</v>
      </c>
      <c r="L4680">
        <v>210168</v>
      </c>
      <c r="M4680">
        <v>0</v>
      </c>
      <c r="N4680" t="s">
        <v>927</v>
      </c>
      <c r="O4680" t="s">
        <v>565</v>
      </c>
      <c r="P4680">
        <v>0</v>
      </c>
      <c r="Q4680">
        <v>53741.67</v>
      </c>
      <c r="R4680">
        <v>0</v>
      </c>
      <c r="S4680">
        <v>391.22</v>
      </c>
      <c r="T4680">
        <v>0</v>
      </c>
      <c r="U4680">
        <v>54132.89</v>
      </c>
      <c r="V4680">
        <v>0</v>
      </c>
      <c r="W4680">
        <v>53741.67</v>
      </c>
      <c r="X4680">
        <v>0</v>
      </c>
      <c r="Y4680">
        <v>391.22</v>
      </c>
      <c r="Z4680">
        <v>0</v>
      </c>
      <c r="AA4680">
        <v>54132.89</v>
      </c>
    </row>
    <row r="4681" spans="1:27" ht="15" customHeight="1" x14ac:dyDescent="0.25">
      <c r="A4681" s="37" t="str">
        <f t="shared" si="219"/>
        <v>LLIQDFIgnore</v>
      </c>
      <c r="B4681" s="37" t="str">
        <f>VLOOKUP(L4681,Mapping!D:F,3,0)</f>
        <v>Ignore</v>
      </c>
      <c r="C4681" s="37" t="str">
        <f>VLOOKUP(L4681,Mapping!D:G,4,0)</f>
        <v>Ignore</v>
      </c>
      <c r="D4681" s="38">
        <f t="shared" si="220"/>
        <v>5.0832521000000006E-2</v>
      </c>
      <c r="E4681" s="38">
        <f t="shared" si="221"/>
        <v>5.0832521000000006E-2</v>
      </c>
      <c r="F4681" s="37" t="str">
        <f>VLOOKUP(L4681,Mapping!D:H,5,0)</f>
        <v>AUM</v>
      </c>
      <c r="G4681" t="s">
        <v>562</v>
      </c>
      <c r="H4681" t="s">
        <v>452</v>
      </c>
      <c r="I4681" t="s">
        <v>456</v>
      </c>
      <c r="J4681">
        <v>212000</v>
      </c>
      <c r="K4681" t="s">
        <v>595</v>
      </c>
      <c r="L4681">
        <v>211114</v>
      </c>
      <c r="M4681">
        <v>0</v>
      </c>
      <c r="N4681" t="s">
        <v>701</v>
      </c>
      <c r="O4681" t="s">
        <v>565</v>
      </c>
      <c r="P4681">
        <v>0</v>
      </c>
      <c r="Q4681">
        <v>0</v>
      </c>
      <c r="R4681">
        <v>0</v>
      </c>
      <c r="S4681">
        <v>508325.21</v>
      </c>
      <c r="T4681">
        <v>0</v>
      </c>
      <c r="U4681">
        <v>508325.21</v>
      </c>
      <c r="V4681">
        <v>0</v>
      </c>
      <c r="W4681">
        <v>0</v>
      </c>
      <c r="X4681">
        <v>0</v>
      </c>
      <c r="Y4681">
        <v>508325.21</v>
      </c>
      <c r="Z4681">
        <v>0</v>
      </c>
      <c r="AA4681">
        <v>508325.21</v>
      </c>
    </row>
    <row r="4682" spans="1:27" ht="15" customHeight="1" x14ac:dyDescent="0.25">
      <c r="A4682" s="37" t="str">
        <f t="shared" si="219"/>
        <v>LLIQDFIgnore</v>
      </c>
      <c r="B4682" s="37" t="str">
        <f>VLOOKUP(L4682,Mapping!D:F,3,0)</f>
        <v>Ignore</v>
      </c>
      <c r="C4682" s="37" t="str">
        <f>VLOOKUP(L4682,Mapping!D:G,4,0)</f>
        <v>Ignore</v>
      </c>
      <c r="D4682" s="38">
        <f t="shared" si="220"/>
        <v>-2.3470206E-2</v>
      </c>
      <c r="E4682" s="38">
        <f t="shared" si="221"/>
        <v>9.8580539999999998E-3</v>
      </c>
      <c r="F4682" s="37" t="str">
        <f>VLOOKUP(L4682,Mapping!D:H,5,0)</f>
        <v>AUM</v>
      </c>
      <c r="G4682" t="s">
        <v>562</v>
      </c>
      <c r="H4682" t="s">
        <v>452</v>
      </c>
      <c r="I4682" t="s">
        <v>456</v>
      </c>
      <c r="J4682">
        <v>212000</v>
      </c>
      <c r="K4682" t="s">
        <v>595</v>
      </c>
      <c r="L4682">
        <v>212100</v>
      </c>
      <c r="M4682">
        <v>0</v>
      </c>
      <c r="N4682" t="s">
        <v>597</v>
      </c>
      <c r="O4682" t="s">
        <v>565</v>
      </c>
      <c r="P4682">
        <v>0</v>
      </c>
      <c r="Q4682">
        <v>333282.60000000003</v>
      </c>
      <c r="R4682">
        <v>-234702.06</v>
      </c>
      <c r="S4682">
        <v>0</v>
      </c>
      <c r="T4682">
        <v>0</v>
      </c>
      <c r="U4682">
        <v>98580.54</v>
      </c>
      <c r="V4682">
        <v>0</v>
      </c>
      <c r="W4682">
        <v>333282.60000000003</v>
      </c>
      <c r="X4682">
        <v>-234702.06</v>
      </c>
      <c r="Y4682">
        <v>0</v>
      </c>
      <c r="Z4682">
        <v>0</v>
      </c>
      <c r="AA4682">
        <v>98580.54</v>
      </c>
    </row>
    <row r="4683" spans="1:27" ht="15" customHeight="1" x14ac:dyDescent="0.25">
      <c r="A4683" s="37" t="str">
        <f t="shared" si="219"/>
        <v>LLIQDFIgnore</v>
      </c>
      <c r="B4683" s="37" t="str">
        <f>VLOOKUP(L4683,Mapping!D:F,3,0)</f>
        <v>Ignore</v>
      </c>
      <c r="C4683" s="37" t="str">
        <f>VLOOKUP(L4683,Mapping!D:G,4,0)</f>
        <v>Ignore</v>
      </c>
      <c r="D4683" s="38">
        <f t="shared" si="220"/>
        <v>9.2107333E-2</v>
      </c>
      <c r="E4683" s="38">
        <f t="shared" si="221"/>
        <v>9.2107383000000001E-2</v>
      </c>
      <c r="F4683" s="37" t="str">
        <f>VLOOKUP(L4683,Mapping!D:H,5,0)</f>
        <v>AUM</v>
      </c>
      <c r="G4683" t="s">
        <v>562</v>
      </c>
      <c r="H4683" t="s">
        <v>452</v>
      </c>
      <c r="I4683" t="s">
        <v>456</v>
      </c>
      <c r="J4683">
        <v>212000</v>
      </c>
      <c r="K4683" t="s">
        <v>595</v>
      </c>
      <c r="L4683">
        <v>212101</v>
      </c>
      <c r="M4683">
        <v>0</v>
      </c>
      <c r="N4683" t="s">
        <v>598</v>
      </c>
      <c r="O4683" t="s">
        <v>565</v>
      </c>
      <c r="P4683">
        <v>0</v>
      </c>
      <c r="Q4683">
        <v>0.5</v>
      </c>
      <c r="R4683">
        <v>0</v>
      </c>
      <c r="S4683">
        <v>921073.33</v>
      </c>
      <c r="T4683">
        <v>0</v>
      </c>
      <c r="U4683">
        <v>921073.83</v>
      </c>
      <c r="V4683">
        <v>0</v>
      </c>
      <c r="W4683">
        <v>0.5</v>
      </c>
      <c r="X4683">
        <v>0</v>
      </c>
      <c r="Y4683">
        <v>921073.33</v>
      </c>
      <c r="Z4683">
        <v>0</v>
      </c>
      <c r="AA4683">
        <v>921073.83</v>
      </c>
    </row>
    <row r="4684" spans="1:27" ht="15" customHeight="1" x14ac:dyDescent="0.25">
      <c r="A4684" s="37" t="str">
        <f t="shared" si="219"/>
        <v>LLIQDFIgnore</v>
      </c>
      <c r="B4684" s="37" t="str">
        <f>VLOOKUP(L4684,Mapping!D:F,3,0)</f>
        <v>Ignore</v>
      </c>
      <c r="C4684" s="37" t="str">
        <f>VLOOKUP(L4684,Mapping!D:G,4,0)</f>
        <v>Ignore</v>
      </c>
      <c r="D4684" s="38">
        <f t="shared" si="220"/>
        <v>1.4401248000000002E-2</v>
      </c>
      <c r="E4684" s="38">
        <f t="shared" si="221"/>
        <v>1.5006376E-2</v>
      </c>
      <c r="F4684" s="37" t="str">
        <f>VLOOKUP(L4684,Mapping!D:H,5,0)</f>
        <v>AUM</v>
      </c>
      <c r="G4684" t="s">
        <v>562</v>
      </c>
      <c r="H4684" t="s">
        <v>452</v>
      </c>
      <c r="I4684" t="s">
        <v>456</v>
      </c>
      <c r="J4684">
        <v>212000</v>
      </c>
      <c r="K4684" t="s">
        <v>595</v>
      </c>
      <c r="L4684">
        <v>212109</v>
      </c>
      <c r="M4684">
        <v>0</v>
      </c>
      <c r="N4684" t="s">
        <v>1291</v>
      </c>
      <c r="O4684" t="s">
        <v>565</v>
      </c>
      <c r="P4684">
        <v>0</v>
      </c>
      <c r="Q4684">
        <v>6051.28</v>
      </c>
      <c r="R4684">
        <v>0</v>
      </c>
      <c r="S4684">
        <v>144012.48000000001</v>
      </c>
      <c r="T4684">
        <v>0</v>
      </c>
      <c r="U4684">
        <v>150063.76</v>
      </c>
      <c r="V4684">
        <v>0</v>
      </c>
      <c r="W4684">
        <v>6051.28</v>
      </c>
      <c r="X4684">
        <v>0</v>
      </c>
      <c r="Y4684">
        <v>144012.48000000001</v>
      </c>
      <c r="Z4684">
        <v>0</v>
      </c>
      <c r="AA4684">
        <v>150063.76</v>
      </c>
    </row>
    <row r="4685" spans="1:27" ht="15" customHeight="1" x14ac:dyDescent="0.25">
      <c r="A4685" s="37" t="str">
        <f t="shared" si="219"/>
        <v>LLIQDFIgnore</v>
      </c>
      <c r="B4685" s="37" t="str">
        <f>VLOOKUP(L4685,Mapping!D:F,3,0)</f>
        <v>Ignore</v>
      </c>
      <c r="C4685" s="37" t="str">
        <f>VLOOKUP(L4685,Mapping!D:G,4,0)</f>
        <v>Ignore</v>
      </c>
      <c r="D4685" s="38">
        <f t="shared" si="220"/>
        <v>3.6198900000000001E-4</v>
      </c>
      <c r="E4685" s="38">
        <f t="shared" si="221"/>
        <v>4.1678500000000003E-4</v>
      </c>
      <c r="F4685" s="37" t="str">
        <f>VLOOKUP(L4685,Mapping!D:H,5,0)</f>
        <v>AUM</v>
      </c>
      <c r="G4685" t="s">
        <v>562</v>
      </c>
      <c r="H4685" t="s">
        <v>452</v>
      </c>
      <c r="I4685" t="s">
        <v>456</v>
      </c>
      <c r="J4685">
        <v>212000</v>
      </c>
      <c r="K4685" t="s">
        <v>595</v>
      </c>
      <c r="L4685">
        <v>212112</v>
      </c>
      <c r="M4685">
        <v>0</v>
      </c>
      <c r="N4685" t="s">
        <v>599</v>
      </c>
      <c r="O4685" t="s">
        <v>565</v>
      </c>
      <c r="P4685">
        <v>0</v>
      </c>
      <c r="Q4685">
        <v>547.96</v>
      </c>
      <c r="R4685">
        <v>0</v>
      </c>
      <c r="S4685">
        <v>3619.89</v>
      </c>
      <c r="T4685">
        <v>0</v>
      </c>
      <c r="U4685">
        <v>4167.8500000000004</v>
      </c>
      <c r="V4685">
        <v>0</v>
      </c>
      <c r="W4685">
        <v>547.96</v>
      </c>
      <c r="X4685">
        <v>0</v>
      </c>
      <c r="Y4685">
        <v>3619.89</v>
      </c>
      <c r="Z4685">
        <v>0</v>
      </c>
      <c r="AA4685">
        <v>4167.8500000000004</v>
      </c>
    </row>
    <row r="4686" spans="1:27" ht="15" customHeight="1" x14ac:dyDescent="0.25">
      <c r="A4686" s="37" t="str">
        <f t="shared" si="219"/>
        <v>LLIQDFIgnore</v>
      </c>
      <c r="B4686" s="37" t="str">
        <f>VLOOKUP(L4686,Mapping!D:F,3,0)</f>
        <v>Ignore</v>
      </c>
      <c r="C4686" s="37" t="str">
        <f>VLOOKUP(L4686,Mapping!D:G,4,0)</f>
        <v>Ignore</v>
      </c>
      <c r="D4686" s="38">
        <f t="shared" si="220"/>
        <v>3.6198900000000001E-4</v>
      </c>
      <c r="E4686" s="38">
        <f t="shared" si="221"/>
        <v>4.1678500000000003E-4</v>
      </c>
      <c r="F4686" s="37" t="str">
        <f>VLOOKUP(L4686,Mapping!D:H,5,0)</f>
        <v>AUM</v>
      </c>
      <c r="G4686" t="s">
        <v>562</v>
      </c>
      <c r="H4686" t="s">
        <v>452</v>
      </c>
      <c r="I4686" t="s">
        <v>456</v>
      </c>
      <c r="J4686">
        <v>212000</v>
      </c>
      <c r="K4686" t="s">
        <v>595</v>
      </c>
      <c r="L4686">
        <v>212113</v>
      </c>
      <c r="M4686">
        <v>0</v>
      </c>
      <c r="N4686" t="s">
        <v>600</v>
      </c>
      <c r="O4686" t="s">
        <v>565</v>
      </c>
      <c r="P4686">
        <v>0</v>
      </c>
      <c r="Q4686">
        <v>547.96</v>
      </c>
      <c r="R4686">
        <v>0</v>
      </c>
      <c r="S4686">
        <v>3619.89</v>
      </c>
      <c r="T4686">
        <v>0</v>
      </c>
      <c r="U4686">
        <v>4167.8500000000004</v>
      </c>
      <c r="V4686">
        <v>0</v>
      </c>
      <c r="W4686">
        <v>547.96</v>
      </c>
      <c r="X4686">
        <v>0</v>
      </c>
      <c r="Y4686">
        <v>3619.89</v>
      </c>
      <c r="Z4686">
        <v>0</v>
      </c>
      <c r="AA4686">
        <v>4167.8500000000004</v>
      </c>
    </row>
    <row r="4687" spans="1:27" ht="15" customHeight="1" x14ac:dyDescent="0.25">
      <c r="A4687" s="37" t="str">
        <f t="shared" si="219"/>
        <v>LLIQDFIgnore</v>
      </c>
      <c r="B4687" s="37" t="str">
        <f>VLOOKUP(L4687,Mapping!D:F,3,0)</f>
        <v>Ignore</v>
      </c>
      <c r="C4687" s="37" t="str">
        <f>VLOOKUP(L4687,Mapping!D:G,4,0)</f>
        <v>Ignore</v>
      </c>
      <c r="D4687" s="38">
        <f t="shared" si="220"/>
        <v>1.5720160000000001E-3</v>
      </c>
      <c r="E4687" s="38">
        <f t="shared" si="221"/>
        <v>1.7756189999999998E-3</v>
      </c>
      <c r="F4687" s="37" t="str">
        <f>VLOOKUP(L4687,Mapping!D:H,5,0)</f>
        <v>AUM</v>
      </c>
      <c r="G4687" t="s">
        <v>562</v>
      </c>
      <c r="H4687" t="s">
        <v>452</v>
      </c>
      <c r="I4687" t="s">
        <v>456</v>
      </c>
      <c r="J4687">
        <v>212000</v>
      </c>
      <c r="K4687" t="s">
        <v>595</v>
      </c>
      <c r="L4687">
        <v>212114</v>
      </c>
      <c r="M4687">
        <v>0</v>
      </c>
      <c r="N4687" t="s">
        <v>601</v>
      </c>
      <c r="O4687" t="s">
        <v>565</v>
      </c>
      <c r="P4687">
        <v>0</v>
      </c>
      <c r="Q4687">
        <v>2036.03</v>
      </c>
      <c r="R4687">
        <v>0</v>
      </c>
      <c r="S4687">
        <v>15720.16</v>
      </c>
      <c r="T4687">
        <v>0</v>
      </c>
      <c r="U4687">
        <v>17756.189999999999</v>
      </c>
      <c r="V4687">
        <v>0</v>
      </c>
      <c r="W4687">
        <v>2036.03</v>
      </c>
      <c r="X4687">
        <v>0</v>
      </c>
      <c r="Y4687">
        <v>15720.16</v>
      </c>
      <c r="Z4687">
        <v>0</v>
      </c>
      <c r="AA4687">
        <v>17756.189999999999</v>
      </c>
    </row>
    <row r="4688" spans="1:27" ht="15" customHeight="1" x14ac:dyDescent="0.25">
      <c r="A4688" s="37" t="str">
        <f t="shared" si="219"/>
        <v>LLIQDFIgnore</v>
      </c>
      <c r="B4688" s="37" t="str">
        <f>VLOOKUP(L4688,Mapping!D:F,3,0)</f>
        <v>Ignore</v>
      </c>
      <c r="C4688" s="37" t="str">
        <f>VLOOKUP(L4688,Mapping!D:G,4,0)</f>
        <v>Ignore</v>
      </c>
      <c r="D4688" s="38">
        <f t="shared" si="220"/>
        <v>7.9970460000000007E-3</v>
      </c>
      <c r="E4688" s="38">
        <f t="shared" si="221"/>
        <v>8.2798609999999995E-3</v>
      </c>
      <c r="F4688" s="37" t="str">
        <f>VLOOKUP(L4688,Mapping!D:H,5,0)</f>
        <v>AUM</v>
      </c>
      <c r="G4688" t="s">
        <v>562</v>
      </c>
      <c r="H4688" t="s">
        <v>452</v>
      </c>
      <c r="I4688" t="s">
        <v>456</v>
      </c>
      <c r="J4688">
        <v>212000</v>
      </c>
      <c r="K4688" t="s">
        <v>595</v>
      </c>
      <c r="L4688">
        <v>212117</v>
      </c>
      <c r="M4688">
        <v>0</v>
      </c>
      <c r="N4688" t="s">
        <v>865</v>
      </c>
      <c r="O4688" t="s">
        <v>565</v>
      </c>
      <c r="P4688">
        <v>0</v>
      </c>
      <c r="Q4688">
        <v>2828.15</v>
      </c>
      <c r="R4688">
        <v>0</v>
      </c>
      <c r="S4688">
        <v>79970.460000000006</v>
      </c>
      <c r="T4688">
        <v>0</v>
      </c>
      <c r="U4688">
        <v>82798.61</v>
      </c>
      <c r="V4688">
        <v>0</v>
      </c>
      <c r="W4688">
        <v>2828.15</v>
      </c>
      <c r="X4688">
        <v>0</v>
      </c>
      <c r="Y4688">
        <v>79970.460000000006</v>
      </c>
      <c r="Z4688">
        <v>0</v>
      </c>
      <c r="AA4688">
        <v>82798.61</v>
      </c>
    </row>
    <row r="4689" spans="1:27" ht="15" customHeight="1" x14ac:dyDescent="0.25">
      <c r="A4689" s="37" t="str">
        <f t="shared" si="219"/>
        <v>LLIQDFIgnore</v>
      </c>
      <c r="B4689" s="37" t="str">
        <f>VLOOKUP(L4689,Mapping!D:F,3,0)</f>
        <v>Ignore</v>
      </c>
      <c r="C4689" s="37" t="str">
        <f>VLOOKUP(L4689,Mapping!D:G,4,0)</f>
        <v>Ignore</v>
      </c>
      <c r="D4689" s="38">
        <f t="shared" si="220"/>
        <v>0</v>
      </c>
      <c r="E4689" s="38">
        <f t="shared" si="221"/>
        <v>-4.5890000000000004E-6</v>
      </c>
      <c r="F4689" s="37" t="str">
        <f>VLOOKUP(L4689,Mapping!D:H,5,0)</f>
        <v>AUM</v>
      </c>
      <c r="G4689" t="s">
        <v>562</v>
      </c>
      <c r="H4689" t="s">
        <v>452</v>
      </c>
      <c r="I4689" t="s">
        <v>456</v>
      </c>
      <c r="J4689">
        <v>212000</v>
      </c>
      <c r="K4689" t="s">
        <v>595</v>
      </c>
      <c r="L4689">
        <v>212121</v>
      </c>
      <c r="M4689">
        <v>0</v>
      </c>
      <c r="N4689" t="s">
        <v>602</v>
      </c>
      <c r="O4689" t="s">
        <v>565</v>
      </c>
      <c r="P4689">
        <v>-45.89</v>
      </c>
      <c r="Q4689">
        <v>0</v>
      </c>
      <c r="R4689">
        <v>0</v>
      </c>
      <c r="S4689">
        <v>0</v>
      </c>
      <c r="T4689">
        <v>-45.89</v>
      </c>
      <c r="U4689">
        <v>0</v>
      </c>
      <c r="V4689">
        <v>-45.89</v>
      </c>
      <c r="W4689">
        <v>0</v>
      </c>
      <c r="X4689">
        <v>0</v>
      </c>
      <c r="Y4689">
        <v>0</v>
      </c>
      <c r="Z4689">
        <v>-45.89</v>
      </c>
      <c r="AA4689">
        <v>0</v>
      </c>
    </row>
    <row r="4690" spans="1:27" ht="15" customHeight="1" x14ac:dyDescent="0.25">
      <c r="A4690" s="37" t="str">
        <f t="shared" si="219"/>
        <v>LLIQDFIgnore</v>
      </c>
      <c r="B4690" s="37" t="str">
        <f>VLOOKUP(L4690,Mapping!D:F,3,0)</f>
        <v>Ignore</v>
      </c>
      <c r="C4690" s="37" t="str">
        <f>VLOOKUP(L4690,Mapping!D:G,4,0)</f>
        <v>Ignore</v>
      </c>
      <c r="D4690" s="38">
        <f t="shared" si="220"/>
        <v>-1E-4</v>
      </c>
      <c r="E4690" s="38">
        <f t="shared" si="221"/>
        <v>-2.1109999999999998E-6</v>
      </c>
      <c r="F4690" s="37" t="str">
        <f>VLOOKUP(L4690,Mapping!D:H,5,0)</f>
        <v>AUM</v>
      </c>
      <c r="G4690" t="s">
        <v>562</v>
      </c>
      <c r="H4690" t="s">
        <v>452</v>
      </c>
      <c r="I4690" t="s">
        <v>456</v>
      </c>
      <c r="J4690">
        <v>212000</v>
      </c>
      <c r="K4690" t="s">
        <v>595</v>
      </c>
      <c r="L4690">
        <v>212124</v>
      </c>
      <c r="M4690">
        <v>0</v>
      </c>
      <c r="N4690" t="s">
        <v>603</v>
      </c>
      <c r="O4690" t="s">
        <v>565</v>
      </c>
      <c r="P4690">
        <v>0</v>
      </c>
      <c r="Q4690">
        <v>978.89</v>
      </c>
      <c r="R4690">
        <v>-1000</v>
      </c>
      <c r="S4690">
        <v>0</v>
      </c>
      <c r="T4690">
        <v>-21.11</v>
      </c>
      <c r="U4690">
        <v>0</v>
      </c>
      <c r="V4690">
        <v>0</v>
      </c>
      <c r="W4690">
        <v>978.89</v>
      </c>
      <c r="X4690">
        <v>-1000</v>
      </c>
      <c r="Y4690">
        <v>0</v>
      </c>
      <c r="Z4690">
        <v>-21.11</v>
      </c>
      <c r="AA4690">
        <v>0</v>
      </c>
    </row>
    <row r="4691" spans="1:27" ht="15" customHeight="1" x14ac:dyDescent="0.25">
      <c r="A4691" s="37" t="str">
        <f t="shared" si="219"/>
        <v>LLIQDFIgnore</v>
      </c>
      <c r="B4691" s="37" t="str">
        <f>VLOOKUP(L4691,Mapping!D:F,3,0)</f>
        <v>Ignore</v>
      </c>
      <c r="C4691" s="37" t="str">
        <f>VLOOKUP(L4691,Mapping!D:G,4,0)</f>
        <v>Ignore</v>
      </c>
      <c r="D4691" s="38">
        <f t="shared" si="220"/>
        <v>1.936555E-3</v>
      </c>
      <c r="E4691" s="38">
        <f t="shared" si="221"/>
        <v>2.1144919999999999E-3</v>
      </c>
      <c r="F4691" s="37" t="str">
        <f>VLOOKUP(L4691,Mapping!D:H,5,0)</f>
        <v>AUM</v>
      </c>
      <c r="G4691" t="s">
        <v>562</v>
      </c>
      <c r="H4691" t="s">
        <v>452</v>
      </c>
      <c r="I4691" t="s">
        <v>456</v>
      </c>
      <c r="J4691">
        <v>212000</v>
      </c>
      <c r="K4691" t="s">
        <v>595</v>
      </c>
      <c r="L4691">
        <v>212132</v>
      </c>
      <c r="M4691">
        <v>0</v>
      </c>
      <c r="N4691" t="s">
        <v>1192</v>
      </c>
      <c r="O4691" t="s">
        <v>565</v>
      </c>
      <c r="P4691">
        <v>0</v>
      </c>
      <c r="Q4691">
        <v>1779.37</v>
      </c>
      <c r="R4691">
        <v>0</v>
      </c>
      <c r="S4691">
        <v>19365.55</v>
      </c>
      <c r="T4691">
        <v>0</v>
      </c>
      <c r="U4691">
        <v>21144.92</v>
      </c>
      <c r="V4691">
        <v>0</v>
      </c>
      <c r="W4691">
        <v>1779.37</v>
      </c>
      <c r="X4691">
        <v>0</v>
      </c>
      <c r="Y4691">
        <v>19365.55</v>
      </c>
      <c r="Z4691">
        <v>0</v>
      </c>
      <c r="AA4691">
        <v>21144.92</v>
      </c>
    </row>
    <row r="4692" spans="1:27" ht="15" customHeight="1" x14ac:dyDescent="0.25">
      <c r="A4692" s="37" t="str">
        <f t="shared" si="219"/>
        <v>LLIQDFIgnore</v>
      </c>
      <c r="B4692" s="37" t="str">
        <f>VLOOKUP(L4692,Mapping!D:F,3,0)</f>
        <v>Ignore</v>
      </c>
      <c r="C4692" s="37" t="str">
        <f>VLOOKUP(L4692,Mapping!D:G,4,0)</f>
        <v>Ignore</v>
      </c>
      <c r="D4692" s="38">
        <f t="shared" si="220"/>
        <v>0</v>
      </c>
      <c r="E4692" s="38">
        <f t="shared" si="221"/>
        <v>-2.7949999999999998E-5</v>
      </c>
      <c r="F4692" s="37" t="str">
        <f>VLOOKUP(L4692,Mapping!D:H,5,0)</f>
        <v>AUM</v>
      </c>
      <c r="G4692" t="s">
        <v>562</v>
      </c>
      <c r="H4692" t="s">
        <v>452</v>
      </c>
      <c r="I4692" t="s">
        <v>456</v>
      </c>
      <c r="J4692">
        <v>212000</v>
      </c>
      <c r="K4692" t="s">
        <v>595</v>
      </c>
      <c r="L4692">
        <v>212160</v>
      </c>
      <c r="M4692">
        <v>0</v>
      </c>
      <c r="N4692" t="s">
        <v>604</v>
      </c>
      <c r="O4692" t="s">
        <v>565</v>
      </c>
      <c r="P4692">
        <v>-279.5</v>
      </c>
      <c r="Q4692">
        <v>0</v>
      </c>
      <c r="R4692">
        <v>0</v>
      </c>
      <c r="S4692">
        <v>0</v>
      </c>
      <c r="T4692">
        <v>-279.5</v>
      </c>
      <c r="U4692">
        <v>0</v>
      </c>
      <c r="V4692">
        <v>-279.5</v>
      </c>
      <c r="W4692">
        <v>0</v>
      </c>
      <c r="X4692">
        <v>0</v>
      </c>
      <c r="Y4692">
        <v>0</v>
      </c>
      <c r="Z4692">
        <v>-279.5</v>
      </c>
      <c r="AA4692">
        <v>0</v>
      </c>
    </row>
    <row r="4693" spans="1:27" ht="15" customHeight="1" x14ac:dyDescent="0.25">
      <c r="A4693" s="37" t="str">
        <f t="shared" si="219"/>
        <v>LLIQDFIgnore</v>
      </c>
      <c r="B4693" s="37" t="str">
        <f>VLOOKUP(L4693,Mapping!D:F,3,0)</f>
        <v>Ignore</v>
      </c>
      <c r="C4693" s="37" t="str">
        <f>VLOOKUP(L4693,Mapping!D:G,4,0)</f>
        <v>Ignore</v>
      </c>
      <c r="D4693" s="38">
        <f t="shared" si="220"/>
        <v>730.99857312500001</v>
      </c>
      <c r="E4693" s="38">
        <f t="shared" si="221"/>
        <v>1808.6475097560001</v>
      </c>
      <c r="F4693" s="37" t="str">
        <f>VLOOKUP(L4693,Mapping!D:H,5,0)</f>
        <v>AUM</v>
      </c>
      <c r="G4693" t="s">
        <v>562</v>
      </c>
      <c r="H4693" t="s">
        <v>452</v>
      </c>
      <c r="I4693" t="s">
        <v>456</v>
      </c>
      <c r="J4693">
        <v>212000</v>
      </c>
      <c r="K4693" t="s">
        <v>595</v>
      </c>
      <c r="L4693">
        <v>212181</v>
      </c>
      <c r="M4693">
        <v>0</v>
      </c>
      <c r="N4693" t="s">
        <v>812</v>
      </c>
      <c r="O4693" t="s">
        <v>565</v>
      </c>
      <c r="P4693">
        <v>0</v>
      </c>
      <c r="Q4693">
        <v>10776489366.309999</v>
      </c>
      <c r="R4693">
        <v>0</v>
      </c>
      <c r="S4693">
        <v>7309985731.25</v>
      </c>
      <c r="T4693">
        <v>0</v>
      </c>
      <c r="U4693">
        <v>18086475097.560001</v>
      </c>
      <c r="V4693">
        <v>0</v>
      </c>
      <c r="W4693">
        <v>10776489366.309999</v>
      </c>
      <c r="X4693">
        <v>0</v>
      </c>
      <c r="Y4693">
        <v>7309985731.25</v>
      </c>
      <c r="Z4693">
        <v>0</v>
      </c>
      <c r="AA4693">
        <v>18086475097.560001</v>
      </c>
    </row>
    <row r="4694" spans="1:27" ht="15" customHeight="1" x14ac:dyDescent="0.25">
      <c r="A4694" s="37" t="str">
        <f t="shared" si="219"/>
        <v>LLIQDFIgnore</v>
      </c>
      <c r="B4694" s="37" t="str">
        <f>VLOOKUP(L4694,Mapping!D:F,3,0)</f>
        <v>Ignore</v>
      </c>
      <c r="C4694" s="37" t="str">
        <f>VLOOKUP(L4694,Mapping!D:G,4,0)</f>
        <v>Ignore</v>
      </c>
      <c r="D4694" s="38">
        <f t="shared" si="220"/>
        <v>1.0437620000000002E-3</v>
      </c>
      <c r="E4694" s="38">
        <f t="shared" si="221"/>
        <v>2.66606E-3</v>
      </c>
      <c r="F4694" s="37" t="str">
        <f>VLOOKUP(L4694,Mapping!D:H,5,0)</f>
        <v>AUM</v>
      </c>
      <c r="G4694" t="s">
        <v>562</v>
      </c>
      <c r="H4694" t="s">
        <v>452</v>
      </c>
      <c r="I4694" t="s">
        <v>456</v>
      </c>
      <c r="J4694">
        <v>212000</v>
      </c>
      <c r="K4694" t="s">
        <v>595</v>
      </c>
      <c r="L4694">
        <v>212185</v>
      </c>
      <c r="M4694">
        <v>0</v>
      </c>
      <c r="N4694" t="s">
        <v>928</v>
      </c>
      <c r="O4694" t="s">
        <v>565</v>
      </c>
      <c r="P4694">
        <v>0</v>
      </c>
      <c r="Q4694">
        <v>16222.98</v>
      </c>
      <c r="R4694">
        <v>0</v>
      </c>
      <c r="S4694">
        <v>10437.620000000001</v>
      </c>
      <c r="T4694">
        <v>0</v>
      </c>
      <c r="U4694">
        <v>26660.6</v>
      </c>
      <c r="V4694">
        <v>0</v>
      </c>
      <c r="W4694">
        <v>16222.98</v>
      </c>
      <c r="X4694">
        <v>0</v>
      </c>
      <c r="Y4694">
        <v>10437.620000000001</v>
      </c>
      <c r="Z4694">
        <v>0</v>
      </c>
      <c r="AA4694">
        <v>26660.6</v>
      </c>
    </row>
    <row r="4695" spans="1:27" ht="15" customHeight="1" x14ac:dyDescent="0.25">
      <c r="A4695" s="37" t="str">
        <f t="shared" si="219"/>
        <v>LLIQDFIgnore</v>
      </c>
      <c r="B4695" s="37" t="str">
        <f>VLOOKUP(L4695,Mapping!D:F,3,0)</f>
        <v>Ignore</v>
      </c>
      <c r="C4695" s="37" t="str">
        <f>VLOOKUP(L4695,Mapping!D:G,4,0)</f>
        <v>Ignore</v>
      </c>
      <c r="D4695" s="38">
        <f t="shared" si="220"/>
        <v>2.2844099999999999E-4</v>
      </c>
      <c r="E4695" s="38">
        <f t="shared" si="221"/>
        <v>2.2844099999999999E-4</v>
      </c>
      <c r="F4695" s="37" t="str">
        <f>VLOOKUP(L4695,Mapping!D:H,5,0)</f>
        <v>AUM</v>
      </c>
      <c r="G4695" t="s">
        <v>562</v>
      </c>
      <c r="H4695" t="s">
        <v>452</v>
      </c>
      <c r="I4695" t="s">
        <v>456</v>
      </c>
      <c r="J4695">
        <v>212000</v>
      </c>
      <c r="K4695" t="s">
        <v>595</v>
      </c>
      <c r="L4695">
        <v>212186</v>
      </c>
      <c r="M4695">
        <v>0</v>
      </c>
      <c r="N4695" t="s">
        <v>1377</v>
      </c>
      <c r="O4695" t="s">
        <v>565</v>
      </c>
      <c r="P4695">
        <v>0</v>
      </c>
      <c r="Q4695">
        <v>0</v>
      </c>
      <c r="R4695">
        <v>0</v>
      </c>
      <c r="S4695">
        <v>2284.41</v>
      </c>
      <c r="T4695">
        <v>0</v>
      </c>
      <c r="U4695">
        <v>2284.41</v>
      </c>
      <c r="V4695">
        <v>0</v>
      </c>
      <c r="W4695">
        <v>0</v>
      </c>
      <c r="X4695">
        <v>0</v>
      </c>
      <c r="Y4695">
        <v>2284.41</v>
      </c>
      <c r="Z4695">
        <v>0</v>
      </c>
      <c r="AA4695">
        <v>2284.41</v>
      </c>
    </row>
    <row r="4696" spans="1:27" ht="15" customHeight="1" x14ac:dyDescent="0.25">
      <c r="A4696" s="37" t="str">
        <f t="shared" si="219"/>
        <v>LLIQDFIgnore</v>
      </c>
      <c r="B4696" s="37" t="str">
        <f>VLOOKUP(L4696,Mapping!D:F,3,0)</f>
        <v>Ignore</v>
      </c>
      <c r="C4696" s="37" t="str">
        <f>VLOOKUP(L4696,Mapping!D:G,4,0)</f>
        <v>Ignore</v>
      </c>
      <c r="D4696" s="38">
        <f t="shared" si="220"/>
        <v>0.60039740699999999</v>
      </c>
      <c r="E4696" s="38">
        <f t="shared" si="221"/>
        <v>0.63212625</v>
      </c>
      <c r="F4696" s="37" t="str">
        <f>VLOOKUP(L4696,Mapping!D:H,5,0)</f>
        <v>AUM</v>
      </c>
      <c r="G4696" t="s">
        <v>562</v>
      </c>
      <c r="H4696" t="s">
        <v>452</v>
      </c>
      <c r="I4696" t="s">
        <v>456</v>
      </c>
      <c r="J4696">
        <v>212000</v>
      </c>
      <c r="K4696" t="s">
        <v>595</v>
      </c>
      <c r="L4696">
        <v>212187</v>
      </c>
      <c r="M4696">
        <v>0</v>
      </c>
      <c r="N4696" t="s">
        <v>1023</v>
      </c>
      <c r="O4696" t="s">
        <v>565</v>
      </c>
      <c r="P4696">
        <v>0</v>
      </c>
      <c r="Q4696">
        <v>317288.43</v>
      </c>
      <c r="R4696">
        <v>0</v>
      </c>
      <c r="S4696">
        <v>6003974.0700000003</v>
      </c>
      <c r="T4696">
        <v>0</v>
      </c>
      <c r="U4696">
        <v>6321262.5</v>
      </c>
      <c r="V4696">
        <v>0</v>
      </c>
      <c r="W4696">
        <v>317288.43</v>
      </c>
      <c r="X4696">
        <v>0</v>
      </c>
      <c r="Y4696">
        <v>6003974.0700000003</v>
      </c>
      <c r="Z4696">
        <v>0</v>
      </c>
      <c r="AA4696">
        <v>6321262.5</v>
      </c>
    </row>
    <row r="4697" spans="1:27" ht="15" customHeight="1" x14ac:dyDescent="0.25">
      <c r="A4697" s="37" t="str">
        <f t="shared" si="219"/>
        <v>LLIQDFIgnore</v>
      </c>
      <c r="B4697" s="37" t="str">
        <f>VLOOKUP(L4697,Mapping!D:F,3,0)</f>
        <v>Ignore</v>
      </c>
      <c r="C4697" s="37" t="str">
        <f>VLOOKUP(L4697,Mapping!D:G,4,0)</f>
        <v>Ignore</v>
      </c>
      <c r="D4697" s="38">
        <f t="shared" si="220"/>
        <v>3.9204560000000001E-3</v>
      </c>
      <c r="E4697" s="38">
        <f t="shared" si="221"/>
        <v>4.1146999999999998E-3</v>
      </c>
      <c r="F4697" s="37" t="str">
        <f>VLOOKUP(L4697,Mapping!D:H,5,0)</f>
        <v>AUM</v>
      </c>
      <c r="G4697" t="s">
        <v>562</v>
      </c>
      <c r="H4697" t="s">
        <v>452</v>
      </c>
      <c r="I4697" t="s">
        <v>456</v>
      </c>
      <c r="J4697">
        <v>212000</v>
      </c>
      <c r="K4697" t="s">
        <v>595</v>
      </c>
      <c r="L4697">
        <v>212191</v>
      </c>
      <c r="M4697">
        <v>0</v>
      </c>
      <c r="N4697" t="s">
        <v>1193</v>
      </c>
      <c r="O4697" t="s">
        <v>565</v>
      </c>
      <c r="P4697">
        <v>0</v>
      </c>
      <c r="Q4697">
        <v>1942.44</v>
      </c>
      <c r="R4697">
        <v>0</v>
      </c>
      <c r="S4697">
        <v>39204.559999999998</v>
      </c>
      <c r="T4697">
        <v>0</v>
      </c>
      <c r="U4697">
        <v>41147</v>
      </c>
      <c r="V4697">
        <v>0</v>
      </c>
      <c r="W4697">
        <v>1942.44</v>
      </c>
      <c r="X4697">
        <v>0</v>
      </c>
      <c r="Y4697">
        <v>39204.559999999998</v>
      </c>
      <c r="Z4697">
        <v>0</v>
      </c>
      <c r="AA4697">
        <v>41147</v>
      </c>
    </row>
    <row r="4698" spans="1:27" ht="15" customHeight="1" x14ac:dyDescent="0.25">
      <c r="A4698" s="37" t="str">
        <f t="shared" si="219"/>
        <v>LLIQDFIgnore</v>
      </c>
      <c r="B4698" s="37" t="str">
        <f>VLOOKUP(L4698,Mapping!D:F,3,0)</f>
        <v>Ignore</v>
      </c>
      <c r="C4698" s="37" t="str">
        <f>VLOOKUP(L4698,Mapping!D:G,4,0)</f>
        <v>Ignore</v>
      </c>
      <c r="D4698" s="38">
        <f t="shared" si="220"/>
        <v>-7.1040190000000005E-3</v>
      </c>
      <c r="E4698" s="38">
        <f t="shared" si="221"/>
        <v>9.4864428000000001E-2</v>
      </c>
      <c r="F4698" s="37" t="str">
        <f>VLOOKUP(L4698,Mapping!D:H,5,0)</f>
        <v>AUM</v>
      </c>
      <c r="G4698" t="s">
        <v>562</v>
      </c>
      <c r="H4698" t="s">
        <v>452</v>
      </c>
      <c r="I4698" t="s">
        <v>456</v>
      </c>
      <c r="J4698">
        <v>212000</v>
      </c>
      <c r="K4698" t="s">
        <v>595</v>
      </c>
      <c r="L4698">
        <v>212194</v>
      </c>
      <c r="M4698">
        <v>0</v>
      </c>
      <c r="N4698" t="s">
        <v>605</v>
      </c>
      <c r="O4698" t="s">
        <v>565</v>
      </c>
      <c r="P4698">
        <v>0</v>
      </c>
      <c r="Q4698">
        <v>1019684.47</v>
      </c>
      <c r="R4698">
        <v>-71040.19</v>
      </c>
      <c r="S4698">
        <v>0</v>
      </c>
      <c r="T4698">
        <v>0</v>
      </c>
      <c r="U4698">
        <v>948644.28</v>
      </c>
      <c r="V4698">
        <v>0</v>
      </c>
      <c r="W4698">
        <v>1019684.47</v>
      </c>
      <c r="X4698">
        <v>-71040.19</v>
      </c>
      <c r="Y4698">
        <v>0</v>
      </c>
      <c r="Z4698">
        <v>0</v>
      </c>
      <c r="AA4698">
        <v>948644.28</v>
      </c>
    </row>
    <row r="4699" spans="1:27" ht="15" customHeight="1" x14ac:dyDescent="0.25">
      <c r="A4699" s="37" t="str">
        <f t="shared" si="219"/>
        <v>LLIQDFIgnore</v>
      </c>
      <c r="B4699" s="37" t="str">
        <f>VLOOKUP(L4699,Mapping!D:F,3,0)</f>
        <v>Ignore</v>
      </c>
      <c r="C4699" s="37" t="str">
        <f>VLOOKUP(L4699,Mapping!D:G,4,0)</f>
        <v>Ignore</v>
      </c>
      <c r="D4699" s="38">
        <f t="shared" si="220"/>
        <v>1.010754E-3</v>
      </c>
      <c r="E4699" s="38">
        <f t="shared" si="221"/>
        <v>1.1344079999999999E-3</v>
      </c>
      <c r="F4699" s="37" t="str">
        <f>VLOOKUP(L4699,Mapping!D:H,5,0)</f>
        <v>AUM</v>
      </c>
      <c r="G4699" t="s">
        <v>562</v>
      </c>
      <c r="H4699" t="s">
        <v>452</v>
      </c>
      <c r="I4699" t="s">
        <v>456</v>
      </c>
      <c r="J4699">
        <v>212000</v>
      </c>
      <c r="K4699" t="s">
        <v>595</v>
      </c>
      <c r="L4699">
        <v>212195</v>
      </c>
      <c r="M4699">
        <v>0</v>
      </c>
      <c r="N4699" t="s">
        <v>2247</v>
      </c>
      <c r="O4699" t="s">
        <v>565</v>
      </c>
      <c r="P4699">
        <v>0</v>
      </c>
      <c r="Q4699">
        <v>1236.54</v>
      </c>
      <c r="R4699">
        <v>0</v>
      </c>
      <c r="S4699">
        <v>10107.540000000001</v>
      </c>
      <c r="T4699">
        <v>0</v>
      </c>
      <c r="U4699">
        <v>11344.08</v>
      </c>
      <c r="V4699">
        <v>0</v>
      </c>
      <c r="W4699">
        <v>1236.54</v>
      </c>
      <c r="X4699">
        <v>0</v>
      </c>
      <c r="Y4699">
        <v>10107.540000000001</v>
      </c>
      <c r="Z4699">
        <v>0</v>
      </c>
      <c r="AA4699">
        <v>11344.08</v>
      </c>
    </row>
    <row r="4700" spans="1:27" ht="15" customHeight="1" x14ac:dyDescent="0.25">
      <c r="A4700" s="37" t="str">
        <f t="shared" si="219"/>
        <v>LLIQDFIgnore</v>
      </c>
      <c r="B4700" s="37" t="str">
        <f>VLOOKUP(L4700,Mapping!D:F,3,0)</f>
        <v>Ignore</v>
      </c>
      <c r="C4700" s="37" t="str">
        <f>VLOOKUP(L4700,Mapping!D:G,4,0)</f>
        <v>Ignore</v>
      </c>
      <c r="D4700" s="38">
        <f t="shared" si="220"/>
        <v>2.6878425000000001E-2</v>
      </c>
      <c r="E4700" s="38">
        <f t="shared" si="221"/>
        <v>4.0223453000000006E-2</v>
      </c>
      <c r="F4700" s="37" t="str">
        <f>VLOOKUP(L4700,Mapping!D:H,5,0)</f>
        <v>AUM</v>
      </c>
      <c r="G4700" t="s">
        <v>562</v>
      </c>
      <c r="H4700" t="s">
        <v>452</v>
      </c>
      <c r="I4700" t="s">
        <v>456</v>
      </c>
      <c r="J4700">
        <v>212000</v>
      </c>
      <c r="K4700" t="s">
        <v>595</v>
      </c>
      <c r="L4700">
        <v>212197</v>
      </c>
      <c r="M4700">
        <v>0</v>
      </c>
      <c r="N4700" t="s">
        <v>856</v>
      </c>
      <c r="O4700" t="s">
        <v>565</v>
      </c>
      <c r="P4700">
        <v>0</v>
      </c>
      <c r="Q4700">
        <v>133450.28</v>
      </c>
      <c r="R4700">
        <v>0</v>
      </c>
      <c r="S4700">
        <v>268784.25</v>
      </c>
      <c r="T4700">
        <v>0</v>
      </c>
      <c r="U4700">
        <v>402234.53</v>
      </c>
      <c r="V4700">
        <v>0</v>
      </c>
      <c r="W4700">
        <v>133450.28</v>
      </c>
      <c r="X4700">
        <v>0</v>
      </c>
      <c r="Y4700">
        <v>268784.25</v>
      </c>
      <c r="Z4700">
        <v>0</v>
      </c>
      <c r="AA4700">
        <v>402234.53</v>
      </c>
    </row>
    <row r="4701" spans="1:27" ht="15" customHeight="1" x14ac:dyDescent="0.25">
      <c r="A4701" s="37" t="str">
        <f t="shared" si="219"/>
        <v>LLIQDFIgnore</v>
      </c>
      <c r="B4701" s="37" t="str">
        <f>VLOOKUP(L4701,Mapping!D:F,3,0)</f>
        <v>Ignore</v>
      </c>
      <c r="C4701" s="37" t="str">
        <f>VLOOKUP(L4701,Mapping!D:G,4,0)</f>
        <v>Ignore</v>
      </c>
      <c r="D4701" s="38">
        <f t="shared" si="220"/>
        <v>0</v>
      </c>
      <c r="E4701" s="38">
        <f t="shared" si="221"/>
        <v>1.4999999999999999E-4</v>
      </c>
      <c r="F4701" s="37" t="str">
        <f>VLOOKUP(L4701,Mapping!D:H,5,0)</f>
        <v>AUM</v>
      </c>
      <c r="G4701" t="s">
        <v>562</v>
      </c>
      <c r="H4701" t="s">
        <v>452</v>
      </c>
      <c r="I4701" t="s">
        <v>456</v>
      </c>
      <c r="J4701">
        <v>212000</v>
      </c>
      <c r="K4701" t="s">
        <v>595</v>
      </c>
      <c r="L4701">
        <v>212200</v>
      </c>
      <c r="M4701">
        <v>0</v>
      </c>
      <c r="N4701" t="s">
        <v>823</v>
      </c>
      <c r="O4701" t="s">
        <v>565</v>
      </c>
      <c r="P4701">
        <v>0</v>
      </c>
      <c r="Q4701">
        <v>1500</v>
      </c>
      <c r="R4701">
        <v>0</v>
      </c>
      <c r="S4701">
        <v>0</v>
      </c>
      <c r="T4701">
        <v>0</v>
      </c>
      <c r="U4701">
        <v>1500</v>
      </c>
      <c r="V4701">
        <v>0</v>
      </c>
      <c r="W4701">
        <v>1500</v>
      </c>
      <c r="X4701">
        <v>0</v>
      </c>
      <c r="Y4701">
        <v>0</v>
      </c>
      <c r="Z4701">
        <v>0</v>
      </c>
      <c r="AA4701">
        <v>1500</v>
      </c>
    </row>
    <row r="4702" spans="1:27" ht="15" customHeight="1" x14ac:dyDescent="0.25">
      <c r="A4702" s="37" t="str">
        <f t="shared" si="219"/>
        <v>LLIQDFIgnore</v>
      </c>
      <c r="B4702" s="37" t="str">
        <f>VLOOKUP(L4702,Mapping!D:F,3,0)</f>
        <v>Ignore</v>
      </c>
      <c r="C4702" s="37" t="str">
        <f>VLOOKUP(L4702,Mapping!D:G,4,0)</f>
        <v>Ignore</v>
      </c>
      <c r="D4702" s="38">
        <f t="shared" si="220"/>
        <v>2.0811823700000001</v>
      </c>
      <c r="E4702" s="38">
        <f t="shared" si="221"/>
        <v>4.4507277740000006</v>
      </c>
      <c r="F4702" s="37" t="str">
        <f>VLOOKUP(L4702,Mapping!D:H,5,0)</f>
        <v>AUM</v>
      </c>
      <c r="G4702" t="s">
        <v>562</v>
      </c>
      <c r="H4702" t="s">
        <v>452</v>
      </c>
      <c r="I4702" t="s">
        <v>456</v>
      </c>
      <c r="J4702">
        <v>212000</v>
      </c>
      <c r="K4702" t="s">
        <v>595</v>
      </c>
      <c r="L4702">
        <v>212220</v>
      </c>
      <c r="M4702">
        <v>0</v>
      </c>
      <c r="N4702" t="s">
        <v>606</v>
      </c>
      <c r="O4702" t="s">
        <v>565</v>
      </c>
      <c r="P4702">
        <v>0</v>
      </c>
      <c r="Q4702">
        <v>23695454.039999999</v>
      </c>
      <c r="R4702">
        <v>0</v>
      </c>
      <c r="S4702">
        <v>20811823.699999999</v>
      </c>
      <c r="T4702">
        <v>0</v>
      </c>
      <c r="U4702">
        <v>44507277.740000002</v>
      </c>
      <c r="V4702">
        <v>0</v>
      </c>
      <c r="W4702">
        <v>23695454.039999999</v>
      </c>
      <c r="X4702">
        <v>0</v>
      </c>
      <c r="Y4702">
        <v>20811823.699999999</v>
      </c>
      <c r="Z4702">
        <v>0</v>
      </c>
      <c r="AA4702">
        <v>44507277.740000002</v>
      </c>
    </row>
    <row r="4703" spans="1:27" ht="15" customHeight="1" x14ac:dyDescent="0.25">
      <c r="A4703" s="37" t="str">
        <f t="shared" si="219"/>
        <v>LLIQDFIgnore</v>
      </c>
      <c r="B4703" s="37" t="str">
        <f>VLOOKUP(L4703,Mapping!D:F,3,0)</f>
        <v>Ignore</v>
      </c>
      <c r="C4703" s="37" t="str">
        <f>VLOOKUP(L4703,Mapping!D:G,4,0)</f>
        <v>Ignore</v>
      </c>
      <c r="D4703" s="38">
        <f t="shared" si="220"/>
        <v>-2.3634911889999999</v>
      </c>
      <c r="E4703" s="38">
        <f t="shared" si="221"/>
        <v>-3.2984398189999999</v>
      </c>
      <c r="F4703" s="37" t="str">
        <f>VLOOKUP(L4703,Mapping!D:H,5,0)</f>
        <v>AUM</v>
      </c>
      <c r="G4703" t="s">
        <v>562</v>
      </c>
      <c r="H4703" t="s">
        <v>452</v>
      </c>
      <c r="I4703" t="s">
        <v>456</v>
      </c>
      <c r="J4703">
        <v>212000</v>
      </c>
      <c r="K4703" t="s">
        <v>595</v>
      </c>
      <c r="L4703">
        <v>212223</v>
      </c>
      <c r="M4703">
        <v>0</v>
      </c>
      <c r="N4703" t="s">
        <v>607</v>
      </c>
      <c r="O4703" t="s">
        <v>565</v>
      </c>
      <c r="P4703">
        <v>-9349486.3000000007</v>
      </c>
      <c r="Q4703">
        <v>0</v>
      </c>
      <c r="R4703">
        <v>-23634911.890000001</v>
      </c>
      <c r="S4703">
        <v>0</v>
      </c>
      <c r="T4703">
        <v>-32984398.190000001</v>
      </c>
      <c r="U4703">
        <v>0</v>
      </c>
      <c r="V4703">
        <v>-9349486.3000000007</v>
      </c>
      <c r="W4703">
        <v>0</v>
      </c>
      <c r="X4703">
        <v>-23634911.890000001</v>
      </c>
      <c r="Y4703">
        <v>0</v>
      </c>
      <c r="Z4703">
        <v>-32984398.190000001</v>
      </c>
      <c r="AA4703">
        <v>0</v>
      </c>
    </row>
    <row r="4704" spans="1:27" ht="15" customHeight="1" x14ac:dyDescent="0.25">
      <c r="A4704" s="37" t="str">
        <f t="shared" si="219"/>
        <v>LLIQDFIgnore</v>
      </c>
      <c r="B4704" s="37" t="str">
        <f>VLOOKUP(L4704,Mapping!D:F,3,0)</f>
        <v>Ignore</v>
      </c>
      <c r="C4704" s="37" t="str">
        <f>VLOOKUP(L4704,Mapping!D:G,4,0)</f>
        <v>Ignore</v>
      </c>
      <c r="D4704" s="38">
        <f t="shared" si="220"/>
        <v>0</v>
      </c>
      <c r="E4704" s="38">
        <f t="shared" si="221"/>
        <v>-9.9999999999999995E-8</v>
      </c>
      <c r="F4704" s="37" t="str">
        <f>VLOOKUP(L4704,Mapping!D:H,5,0)</f>
        <v>AUM</v>
      </c>
      <c r="G4704" t="s">
        <v>562</v>
      </c>
      <c r="H4704" t="s">
        <v>452</v>
      </c>
      <c r="I4704" t="s">
        <v>456</v>
      </c>
      <c r="J4704">
        <v>212000</v>
      </c>
      <c r="K4704" t="s">
        <v>595</v>
      </c>
      <c r="L4704">
        <v>212227</v>
      </c>
      <c r="M4704">
        <v>0</v>
      </c>
      <c r="N4704" t="s">
        <v>750</v>
      </c>
      <c r="O4704" t="s">
        <v>565</v>
      </c>
      <c r="P4704">
        <v>-1</v>
      </c>
      <c r="Q4704">
        <v>0</v>
      </c>
      <c r="R4704">
        <v>0</v>
      </c>
      <c r="S4704">
        <v>0</v>
      </c>
      <c r="T4704">
        <v>-1</v>
      </c>
      <c r="U4704">
        <v>0</v>
      </c>
      <c r="V4704">
        <v>-1</v>
      </c>
      <c r="W4704">
        <v>0</v>
      </c>
      <c r="X4704">
        <v>0</v>
      </c>
      <c r="Y4704">
        <v>0</v>
      </c>
      <c r="Z4704">
        <v>-1</v>
      </c>
      <c r="AA4704">
        <v>0</v>
      </c>
    </row>
    <row r="4705" spans="1:27" ht="15" customHeight="1" x14ac:dyDescent="0.25">
      <c r="A4705" s="37" t="str">
        <f t="shared" si="219"/>
        <v>LLIQDFIgnore</v>
      </c>
      <c r="B4705" s="37" t="str">
        <f>VLOOKUP(L4705,Mapping!D:F,3,0)</f>
        <v>Ignore</v>
      </c>
      <c r="C4705" s="37" t="str">
        <f>VLOOKUP(L4705,Mapping!D:G,4,0)</f>
        <v>Ignore</v>
      </c>
      <c r="D4705" s="38">
        <f t="shared" si="220"/>
        <v>2.7258999999999999E-3</v>
      </c>
      <c r="E4705" s="38">
        <f t="shared" si="221"/>
        <v>3.3233999999999998E-3</v>
      </c>
      <c r="F4705" s="37" t="str">
        <f>VLOOKUP(L4705,Mapping!D:H,5,0)</f>
        <v>AUM</v>
      </c>
      <c r="G4705" t="s">
        <v>562</v>
      </c>
      <c r="H4705" t="s">
        <v>452</v>
      </c>
      <c r="I4705" t="s">
        <v>456</v>
      </c>
      <c r="J4705">
        <v>212000</v>
      </c>
      <c r="K4705" t="s">
        <v>595</v>
      </c>
      <c r="L4705">
        <v>212233</v>
      </c>
      <c r="M4705">
        <v>0</v>
      </c>
      <c r="N4705" t="s">
        <v>608</v>
      </c>
      <c r="O4705" t="s">
        <v>565</v>
      </c>
      <c r="P4705">
        <v>0</v>
      </c>
      <c r="Q4705">
        <v>5975</v>
      </c>
      <c r="R4705">
        <v>0</v>
      </c>
      <c r="S4705">
        <v>27259</v>
      </c>
      <c r="T4705">
        <v>0</v>
      </c>
      <c r="U4705">
        <v>33234</v>
      </c>
      <c r="V4705">
        <v>0</v>
      </c>
      <c r="W4705">
        <v>5975</v>
      </c>
      <c r="X4705">
        <v>0</v>
      </c>
      <c r="Y4705">
        <v>27259</v>
      </c>
      <c r="Z4705">
        <v>0</v>
      </c>
      <c r="AA4705">
        <v>33234</v>
      </c>
    </row>
    <row r="4706" spans="1:27" ht="15" customHeight="1" x14ac:dyDescent="0.25">
      <c r="A4706" s="37" t="str">
        <f t="shared" si="219"/>
        <v>LLIQDFIgnore</v>
      </c>
      <c r="B4706" s="37" t="str">
        <f>VLOOKUP(L4706,Mapping!D:F,3,0)</f>
        <v>Ignore</v>
      </c>
      <c r="C4706" s="37" t="str">
        <f>VLOOKUP(L4706,Mapping!D:G,4,0)</f>
        <v>Ignore</v>
      </c>
      <c r="D4706" s="38">
        <f t="shared" si="220"/>
        <v>7.1149359999999997E-3</v>
      </c>
      <c r="E4706" s="38">
        <f t="shared" si="221"/>
        <v>9.6030018999999994E-2</v>
      </c>
      <c r="F4706" s="37" t="str">
        <f>VLOOKUP(L4706,Mapping!D:H,5,0)</f>
        <v>AUM</v>
      </c>
      <c r="G4706" t="s">
        <v>562</v>
      </c>
      <c r="H4706" t="s">
        <v>452</v>
      </c>
      <c r="I4706" t="s">
        <v>456</v>
      </c>
      <c r="J4706">
        <v>212000</v>
      </c>
      <c r="K4706" t="s">
        <v>595</v>
      </c>
      <c r="L4706">
        <v>212240</v>
      </c>
      <c r="M4706">
        <v>0</v>
      </c>
      <c r="N4706" t="s">
        <v>609</v>
      </c>
      <c r="O4706" t="s">
        <v>565</v>
      </c>
      <c r="P4706">
        <v>0</v>
      </c>
      <c r="Q4706">
        <v>889150.83</v>
      </c>
      <c r="R4706">
        <v>0</v>
      </c>
      <c r="S4706">
        <v>71149.36</v>
      </c>
      <c r="T4706">
        <v>0</v>
      </c>
      <c r="U4706">
        <v>960300.19</v>
      </c>
      <c r="V4706">
        <v>0</v>
      </c>
      <c r="W4706">
        <v>889150.83</v>
      </c>
      <c r="X4706">
        <v>0</v>
      </c>
      <c r="Y4706">
        <v>71149.36</v>
      </c>
      <c r="Z4706">
        <v>0</v>
      </c>
      <c r="AA4706">
        <v>960300.19</v>
      </c>
    </row>
    <row r="4707" spans="1:27" ht="15" customHeight="1" x14ac:dyDescent="0.25">
      <c r="A4707" s="37" t="str">
        <f t="shared" si="219"/>
        <v>LLIQDFIgnore</v>
      </c>
      <c r="B4707" s="37" t="str">
        <f>VLOOKUP(L4707,Mapping!D:F,3,0)</f>
        <v>Ignore</v>
      </c>
      <c r="C4707" s="37" t="str">
        <f>VLOOKUP(L4707,Mapping!D:G,4,0)</f>
        <v>Ignore</v>
      </c>
      <c r="D4707" s="38">
        <f t="shared" si="220"/>
        <v>0</v>
      </c>
      <c r="E4707" s="38">
        <f t="shared" si="221"/>
        <v>1.1251E-3</v>
      </c>
      <c r="F4707" s="37" t="str">
        <f>VLOOKUP(L4707,Mapping!D:H,5,0)</f>
        <v>AUM</v>
      </c>
      <c r="G4707" t="s">
        <v>562</v>
      </c>
      <c r="H4707" t="s">
        <v>452</v>
      </c>
      <c r="I4707" t="s">
        <v>456</v>
      </c>
      <c r="J4707">
        <v>212000</v>
      </c>
      <c r="K4707" t="s">
        <v>595</v>
      </c>
      <c r="L4707">
        <v>212247</v>
      </c>
      <c r="M4707">
        <v>0</v>
      </c>
      <c r="N4707" t="s">
        <v>610</v>
      </c>
      <c r="O4707" t="s">
        <v>565</v>
      </c>
      <c r="P4707">
        <v>0</v>
      </c>
      <c r="Q4707">
        <v>11251</v>
      </c>
      <c r="R4707">
        <v>0</v>
      </c>
      <c r="S4707">
        <v>0</v>
      </c>
      <c r="T4707">
        <v>0</v>
      </c>
      <c r="U4707">
        <v>11251</v>
      </c>
      <c r="V4707">
        <v>0</v>
      </c>
      <c r="W4707">
        <v>11251</v>
      </c>
      <c r="X4707">
        <v>0</v>
      </c>
      <c r="Y4707">
        <v>0</v>
      </c>
      <c r="Z4707">
        <v>0</v>
      </c>
      <c r="AA4707">
        <v>11251</v>
      </c>
    </row>
    <row r="4708" spans="1:27" ht="15" customHeight="1" x14ac:dyDescent="0.25">
      <c r="A4708" s="37" t="str">
        <f t="shared" si="219"/>
        <v>LLIQDFIgnore</v>
      </c>
      <c r="B4708" s="37" t="str">
        <f>VLOOKUP(L4708,Mapping!D:F,3,0)</f>
        <v>Ignore</v>
      </c>
      <c r="C4708" s="37" t="str">
        <f>VLOOKUP(L4708,Mapping!D:G,4,0)</f>
        <v>Ignore</v>
      </c>
      <c r="D4708" s="38">
        <f t="shared" si="220"/>
        <v>2.3187899999999999E-4</v>
      </c>
      <c r="E4708" s="38">
        <f t="shared" si="221"/>
        <v>8.4835600000000011E-3</v>
      </c>
      <c r="F4708" s="37" t="str">
        <f>VLOOKUP(L4708,Mapping!D:H,5,0)</f>
        <v>AUM</v>
      </c>
      <c r="G4708" t="s">
        <v>562</v>
      </c>
      <c r="H4708" t="s">
        <v>452</v>
      </c>
      <c r="I4708" t="s">
        <v>456</v>
      </c>
      <c r="J4708">
        <v>212000</v>
      </c>
      <c r="K4708" t="s">
        <v>595</v>
      </c>
      <c r="L4708">
        <v>212252</v>
      </c>
      <c r="M4708">
        <v>0</v>
      </c>
      <c r="N4708" t="s">
        <v>611</v>
      </c>
      <c r="O4708" t="s">
        <v>565</v>
      </c>
      <c r="P4708">
        <v>0</v>
      </c>
      <c r="Q4708">
        <v>82516.81</v>
      </c>
      <c r="R4708">
        <v>0</v>
      </c>
      <c r="S4708">
        <v>2318.79</v>
      </c>
      <c r="T4708">
        <v>0</v>
      </c>
      <c r="U4708">
        <v>84835.6</v>
      </c>
      <c r="V4708">
        <v>0</v>
      </c>
      <c r="W4708">
        <v>82516.81</v>
      </c>
      <c r="X4708">
        <v>0</v>
      </c>
      <c r="Y4708">
        <v>2318.79</v>
      </c>
      <c r="Z4708">
        <v>0</v>
      </c>
      <c r="AA4708">
        <v>84835.6</v>
      </c>
    </row>
    <row r="4709" spans="1:27" ht="15" customHeight="1" x14ac:dyDescent="0.25">
      <c r="A4709" s="37" t="str">
        <f t="shared" si="219"/>
        <v>LLIQDFIgnore</v>
      </c>
      <c r="B4709" s="37" t="str">
        <f>VLOOKUP(L4709,Mapping!D:F,3,0)</f>
        <v>Ignore</v>
      </c>
      <c r="C4709" s="37" t="str">
        <f>VLOOKUP(L4709,Mapping!D:G,4,0)</f>
        <v>Ignore</v>
      </c>
      <c r="D4709" s="38">
        <f t="shared" si="220"/>
        <v>0.10930037199999999</v>
      </c>
      <c r="E4709" s="38">
        <f t="shared" si="221"/>
        <v>1.1318413000000001E-2</v>
      </c>
      <c r="F4709" s="37" t="str">
        <f>VLOOKUP(L4709,Mapping!D:H,5,0)</f>
        <v>AUM</v>
      </c>
      <c r="G4709" t="s">
        <v>562</v>
      </c>
      <c r="H4709" t="s">
        <v>452</v>
      </c>
      <c r="I4709" t="s">
        <v>456</v>
      </c>
      <c r="J4709">
        <v>212000</v>
      </c>
      <c r="K4709" t="s">
        <v>595</v>
      </c>
      <c r="L4709">
        <v>212255</v>
      </c>
      <c r="M4709">
        <v>0</v>
      </c>
      <c r="N4709" t="s">
        <v>612</v>
      </c>
      <c r="O4709" t="s">
        <v>565</v>
      </c>
      <c r="P4709">
        <v>-979819.59</v>
      </c>
      <c r="Q4709">
        <v>0</v>
      </c>
      <c r="R4709">
        <v>0</v>
      </c>
      <c r="S4709">
        <v>1093003.72</v>
      </c>
      <c r="T4709">
        <v>0</v>
      </c>
      <c r="U4709">
        <v>113184.13</v>
      </c>
      <c r="V4709">
        <v>-979819.59</v>
      </c>
      <c r="W4709">
        <v>0</v>
      </c>
      <c r="X4709">
        <v>0</v>
      </c>
      <c r="Y4709">
        <v>1093003.72</v>
      </c>
      <c r="Z4709">
        <v>0</v>
      </c>
      <c r="AA4709">
        <v>113184.13</v>
      </c>
    </row>
    <row r="4710" spans="1:27" ht="15" customHeight="1" x14ac:dyDescent="0.25">
      <c r="A4710" s="37" t="str">
        <f t="shared" si="219"/>
        <v>LLIQDFIgnore</v>
      </c>
      <c r="B4710" s="37" t="str">
        <f>VLOOKUP(L4710,Mapping!D:F,3,0)</f>
        <v>Ignore</v>
      </c>
      <c r="C4710" s="37" t="str">
        <f>VLOOKUP(L4710,Mapping!D:G,4,0)</f>
        <v>Ignore</v>
      </c>
      <c r="D4710" s="38">
        <f t="shared" si="220"/>
        <v>-4.7534093999999999E-2</v>
      </c>
      <c r="E4710" s="38">
        <f t="shared" si="221"/>
        <v>1.6099186000000001E-2</v>
      </c>
      <c r="F4710" s="37" t="str">
        <f>VLOOKUP(L4710,Mapping!D:H,5,0)</f>
        <v>AUM</v>
      </c>
      <c r="G4710" t="s">
        <v>562</v>
      </c>
      <c r="H4710" t="s">
        <v>452</v>
      </c>
      <c r="I4710" t="s">
        <v>456</v>
      </c>
      <c r="J4710">
        <v>212000</v>
      </c>
      <c r="K4710" t="s">
        <v>595</v>
      </c>
      <c r="L4710">
        <v>212271</v>
      </c>
      <c r="M4710">
        <v>0</v>
      </c>
      <c r="N4710" t="s">
        <v>614</v>
      </c>
      <c r="O4710" t="s">
        <v>565</v>
      </c>
      <c r="P4710">
        <v>0</v>
      </c>
      <c r="Q4710">
        <v>636332.80000000005</v>
      </c>
      <c r="R4710">
        <v>-475340.94</v>
      </c>
      <c r="S4710">
        <v>0</v>
      </c>
      <c r="T4710">
        <v>0</v>
      </c>
      <c r="U4710">
        <v>160991.86000000002</v>
      </c>
      <c r="V4710">
        <v>0</v>
      </c>
      <c r="W4710">
        <v>636332.80000000005</v>
      </c>
      <c r="X4710">
        <v>-475340.94</v>
      </c>
      <c r="Y4710">
        <v>0</v>
      </c>
      <c r="Z4710">
        <v>0</v>
      </c>
      <c r="AA4710">
        <v>160991.86000000002</v>
      </c>
    </row>
    <row r="4711" spans="1:27" ht="15" customHeight="1" x14ac:dyDescent="0.25">
      <c r="A4711" s="37" t="str">
        <f t="shared" si="219"/>
        <v>LLIQDFIgnore</v>
      </c>
      <c r="B4711" s="37" t="str">
        <f>VLOOKUP(L4711,Mapping!D:F,3,0)</f>
        <v>Ignore</v>
      </c>
      <c r="C4711" s="37" t="str">
        <f>VLOOKUP(L4711,Mapping!D:G,4,0)</f>
        <v>Ignore</v>
      </c>
      <c r="D4711" s="38">
        <f t="shared" si="220"/>
        <v>-4.7534096999999997E-2</v>
      </c>
      <c r="E4711" s="38">
        <f t="shared" si="221"/>
        <v>1.6099183000000003E-2</v>
      </c>
      <c r="F4711" s="37" t="str">
        <f>VLOOKUP(L4711,Mapping!D:H,5,0)</f>
        <v>AUM</v>
      </c>
      <c r="G4711" t="s">
        <v>562</v>
      </c>
      <c r="H4711" t="s">
        <v>452</v>
      </c>
      <c r="I4711" t="s">
        <v>456</v>
      </c>
      <c r="J4711">
        <v>212000</v>
      </c>
      <c r="K4711" t="s">
        <v>595</v>
      </c>
      <c r="L4711">
        <v>212272</v>
      </c>
      <c r="M4711">
        <v>0</v>
      </c>
      <c r="N4711" t="s">
        <v>615</v>
      </c>
      <c r="O4711" t="s">
        <v>565</v>
      </c>
      <c r="P4711">
        <v>0</v>
      </c>
      <c r="Q4711">
        <v>636332.80000000005</v>
      </c>
      <c r="R4711">
        <v>-475340.97</v>
      </c>
      <c r="S4711">
        <v>0</v>
      </c>
      <c r="T4711">
        <v>0</v>
      </c>
      <c r="U4711">
        <v>160991.83000000002</v>
      </c>
      <c r="V4711">
        <v>0</v>
      </c>
      <c r="W4711">
        <v>636332.80000000005</v>
      </c>
      <c r="X4711">
        <v>-475340.97</v>
      </c>
      <c r="Y4711">
        <v>0</v>
      </c>
      <c r="Z4711">
        <v>0</v>
      </c>
      <c r="AA4711">
        <v>160991.83000000002</v>
      </c>
    </row>
    <row r="4712" spans="1:27" ht="15" customHeight="1" x14ac:dyDescent="0.25">
      <c r="A4712" s="37" t="str">
        <f t="shared" si="219"/>
        <v>LLIQDFIgnore</v>
      </c>
      <c r="B4712" s="37" t="str">
        <f>VLOOKUP(L4712,Mapping!D:F,3,0)</f>
        <v>Ignore</v>
      </c>
      <c r="C4712" s="37" t="str">
        <f>VLOOKUP(L4712,Mapping!D:G,4,0)</f>
        <v>Ignore</v>
      </c>
      <c r="D4712" s="38">
        <f t="shared" si="220"/>
        <v>5.9276390000000002E-3</v>
      </c>
      <c r="E4712" s="38">
        <f t="shared" si="221"/>
        <v>6.7279619999999997E-3</v>
      </c>
      <c r="F4712" s="37" t="str">
        <f>VLOOKUP(L4712,Mapping!D:H,5,0)</f>
        <v>AUM</v>
      </c>
      <c r="G4712" t="s">
        <v>562</v>
      </c>
      <c r="H4712" t="s">
        <v>452</v>
      </c>
      <c r="I4712" t="s">
        <v>456</v>
      </c>
      <c r="J4712">
        <v>212000</v>
      </c>
      <c r="K4712" t="s">
        <v>595</v>
      </c>
      <c r="L4712">
        <v>212427</v>
      </c>
      <c r="M4712">
        <v>0</v>
      </c>
      <c r="N4712" t="s">
        <v>682</v>
      </c>
      <c r="O4712" t="s">
        <v>565</v>
      </c>
      <c r="P4712">
        <v>0</v>
      </c>
      <c r="Q4712">
        <v>8003.23</v>
      </c>
      <c r="R4712">
        <v>0</v>
      </c>
      <c r="S4712">
        <v>59276.39</v>
      </c>
      <c r="T4712">
        <v>0</v>
      </c>
      <c r="U4712">
        <v>67279.62</v>
      </c>
      <c r="V4712">
        <v>0</v>
      </c>
      <c r="W4712">
        <v>8003.23</v>
      </c>
      <c r="X4712">
        <v>0</v>
      </c>
      <c r="Y4712">
        <v>59276.39</v>
      </c>
      <c r="Z4712">
        <v>0</v>
      </c>
      <c r="AA4712">
        <v>67279.62</v>
      </c>
    </row>
    <row r="4713" spans="1:27" ht="15" customHeight="1" x14ac:dyDescent="0.25">
      <c r="A4713" s="37" t="str">
        <f t="shared" si="219"/>
        <v>LLIQDFIgnore</v>
      </c>
      <c r="B4713" s="37" t="str">
        <f>VLOOKUP(L4713,Mapping!D:F,3,0)</f>
        <v>Ignore</v>
      </c>
      <c r="C4713" s="37" t="str">
        <f>VLOOKUP(L4713,Mapping!D:G,4,0)</f>
        <v>Ignore</v>
      </c>
      <c r="D4713" s="38">
        <f t="shared" si="220"/>
        <v>0.18869781200000002</v>
      </c>
      <c r="E4713" s="38">
        <f t="shared" si="221"/>
        <v>0</v>
      </c>
      <c r="F4713" s="37" t="str">
        <f>VLOOKUP(L4713,Mapping!D:H,5,0)</f>
        <v>AUM</v>
      </c>
      <c r="G4713" t="s">
        <v>562</v>
      </c>
      <c r="H4713" t="s">
        <v>452</v>
      </c>
      <c r="I4713" t="s">
        <v>456</v>
      </c>
      <c r="J4713">
        <v>212000</v>
      </c>
      <c r="K4713" t="s">
        <v>595</v>
      </c>
      <c r="L4713">
        <v>213106</v>
      </c>
      <c r="M4713">
        <v>0</v>
      </c>
      <c r="N4713" t="s">
        <v>2248</v>
      </c>
      <c r="O4713" t="s">
        <v>565</v>
      </c>
      <c r="P4713">
        <v>-1886978.12</v>
      </c>
      <c r="Q4713">
        <v>0</v>
      </c>
      <c r="R4713">
        <v>0</v>
      </c>
      <c r="S4713">
        <v>1886978.12</v>
      </c>
      <c r="T4713">
        <v>0</v>
      </c>
      <c r="U4713">
        <v>0</v>
      </c>
      <c r="V4713">
        <v>-1886978.12</v>
      </c>
      <c r="W4713">
        <v>0</v>
      </c>
      <c r="X4713">
        <v>0</v>
      </c>
      <c r="Y4713">
        <v>1886978.12</v>
      </c>
      <c r="Z4713">
        <v>0</v>
      </c>
      <c r="AA4713">
        <v>0</v>
      </c>
    </row>
    <row r="4714" spans="1:27" ht="15" customHeight="1" x14ac:dyDescent="0.25">
      <c r="A4714" s="37" t="str">
        <f t="shared" si="219"/>
        <v>LLIQDFIgnore</v>
      </c>
      <c r="B4714" s="37" t="str">
        <f>VLOOKUP(L4714,Mapping!D:F,3,0)</f>
        <v>Ignore</v>
      </c>
      <c r="C4714" s="37" t="str">
        <f>VLOOKUP(L4714,Mapping!D:G,4,0)</f>
        <v>Ignore</v>
      </c>
      <c r="D4714" s="38">
        <f t="shared" si="220"/>
        <v>-0.18869781200000002</v>
      </c>
      <c r="E4714" s="38">
        <f t="shared" si="221"/>
        <v>0</v>
      </c>
      <c r="F4714" s="37" t="str">
        <f>VLOOKUP(L4714,Mapping!D:H,5,0)</f>
        <v>AUM</v>
      </c>
      <c r="G4714" t="s">
        <v>562</v>
      </c>
      <c r="H4714" t="s">
        <v>452</v>
      </c>
      <c r="I4714" t="s">
        <v>456</v>
      </c>
      <c r="J4714">
        <v>212000</v>
      </c>
      <c r="K4714" t="s">
        <v>595</v>
      </c>
      <c r="L4714">
        <v>213160</v>
      </c>
      <c r="M4714">
        <v>0</v>
      </c>
      <c r="N4714" t="s">
        <v>2249</v>
      </c>
      <c r="O4714" t="s">
        <v>565</v>
      </c>
      <c r="P4714">
        <v>0</v>
      </c>
      <c r="Q4714">
        <v>1886978.12</v>
      </c>
      <c r="R4714">
        <v>-1886978.12</v>
      </c>
      <c r="S4714">
        <v>0</v>
      </c>
      <c r="T4714">
        <v>0</v>
      </c>
      <c r="U4714">
        <v>0</v>
      </c>
      <c r="V4714">
        <v>0</v>
      </c>
      <c r="W4714">
        <v>1886978.12</v>
      </c>
      <c r="X4714">
        <v>-1886978.12</v>
      </c>
      <c r="Y4714">
        <v>0</v>
      </c>
      <c r="Z4714">
        <v>0</v>
      </c>
      <c r="AA4714">
        <v>0</v>
      </c>
    </row>
    <row r="4715" spans="1:27" ht="15" customHeight="1" x14ac:dyDescent="0.25">
      <c r="A4715" s="37" t="str">
        <f t="shared" si="219"/>
        <v>LLIQDFIgnore</v>
      </c>
      <c r="B4715" s="37" t="str">
        <f>VLOOKUP(L4715,Mapping!D:F,3,0)</f>
        <v>Ignore</v>
      </c>
      <c r="C4715" s="37" t="str">
        <f>VLOOKUP(L4715,Mapping!D:G,4,0)</f>
        <v>Ignore</v>
      </c>
      <c r="D4715" s="38">
        <f t="shared" si="220"/>
        <v>7.1149359999999997E-3</v>
      </c>
      <c r="E4715" s="38">
        <f t="shared" si="221"/>
        <v>9.6030018999999994E-2</v>
      </c>
      <c r="F4715" s="37" t="str">
        <f>VLOOKUP(L4715,Mapping!D:H,5,0)</f>
        <v>AUM</v>
      </c>
      <c r="G4715" t="s">
        <v>562</v>
      </c>
      <c r="H4715" t="s">
        <v>452</v>
      </c>
      <c r="I4715" t="s">
        <v>456</v>
      </c>
      <c r="J4715">
        <v>212000</v>
      </c>
      <c r="K4715" t="s">
        <v>595</v>
      </c>
      <c r="L4715">
        <v>213166</v>
      </c>
      <c r="M4715">
        <v>0</v>
      </c>
      <c r="N4715" t="s">
        <v>616</v>
      </c>
      <c r="O4715" t="s">
        <v>565</v>
      </c>
      <c r="P4715">
        <v>0</v>
      </c>
      <c r="Q4715">
        <v>889150.83</v>
      </c>
      <c r="R4715">
        <v>0</v>
      </c>
      <c r="S4715">
        <v>71149.36</v>
      </c>
      <c r="T4715">
        <v>0</v>
      </c>
      <c r="U4715">
        <v>960300.19</v>
      </c>
      <c r="V4715">
        <v>0</v>
      </c>
      <c r="W4715">
        <v>889150.83</v>
      </c>
      <c r="X4715">
        <v>0</v>
      </c>
      <c r="Y4715">
        <v>71149.36</v>
      </c>
      <c r="Z4715">
        <v>0</v>
      </c>
      <c r="AA4715">
        <v>960300.19</v>
      </c>
    </row>
    <row r="4716" spans="1:27" ht="15" customHeight="1" x14ac:dyDescent="0.25">
      <c r="A4716" s="37" t="str">
        <f t="shared" si="219"/>
        <v>LLIQDFIgnore</v>
      </c>
      <c r="B4716" s="37" t="str">
        <f>VLOOKUP(L4716,Mapping!D:F,3,0)</f>
        <v>Ignore</v>
      </c>
      <c r="C4716" s="37" t="str">
        <f>VLOOKUP(L4716,Mapping!D:G,4,0)</f>
        <v>Ignore</v>
      </c>
      <c r="D4716" s="38">
        <f t="shared" si="220"/>
        <v>9.5240105000000005E-2</v>
      </c>
      <c r="E4716" s="38">
        <f t="shared" si="221"/>
        <v>9.4392553000000004E-2</v>
      </c>
      <c r="F4716" s="37" t="str">
        <f>VLOOKUP(L4716,Mapping!D:H,5,0)</f>
        <v>AUM</v>
      </c>
      <c r="G4716" t="s">
        <v>562</v>
      </c>
      <c r="H4716" t="s">
        <v>452</v>
      </c>
      <c r="I4716" t="s">
        <v>456</v>
      </c>
      <c r="J4716">
        <v>212000</v>
      </c>
      <c r="K4716" t="s">
        <v>595</v>
      </c>
      <c r="L4716">
        <v>214100</v>
      </c>
      <c r="M4716">
        <v>0</v>
      </c>
      <c r="N4716" t="s">
        <v>858</v>
      </c>
      <c r="O4716" t="s">
        <v>565</v>
      </c>
      <c r="P4716">
        <v>-8475.52</v>
      </c>
      <c r="Q4716">
        <v>0</v>
      </c>
      <c r="R4716">
        <v>0</v>
      </c>
      <c r="S4716">
        <v>952401.05</v>
      </c>
      <c r="T4716">
        <v>0</v>
      </c>
      <c r="U4716">
        <v>943925.53</v>
      </c>
      <c r="V4716">
        <v>-8475.52</v>
      </c>
      <c r="W4716">
        <v>0</v>
      </c>
      <c r="X4716">
        <v>0</v>
      </c>
      <c r="Y4716">
        <v>952401.05</v>
      </c>
      <c r="Z4716">
        <v>0</v>
      </c>
      <c r="AA4716">
        <v>943925.53</v>
      </c>
    </row>
    <row r="4717" spans="1:27" ht="15" customHeight="1" x14ac:dyDescent="0.25">
      <c r="A4717" s="37" t="str">
        <f t="shared" si="219"/>
        <v>LLIQDFIgnore</v>
      </c>
      <c r="B4717" s="37" t="str">
        <f>VLOOKUP(L4717,Mapping!D:F,3,0)</f>
        <v>Ignore</v>
      </c>
      <c r="C4717" s="37" t="str">
        <f>VLOOKUP(L4717,Mapping!D:G,4,0)</f>
        <v>Ignore</v>
      </c>
      <c r="D4717" s="38">
        <f t="shared" si="220"/>
        <v>0</v>
      </c>
      <c r="E4717" s="38">
        <f t="shared" si="221"/>
        <v>2.9500000000000001E-6</v>
      </c>
      <c r="F4717" s="37" t="str">
        <f>VLOOKUP(L4717,Mapping!D:H,5,0)</f>
        <v>AUM</v>
      </c>
      <c r="G4717" t="s">
        <v>562</v>
      </c>
      <c r="H4717" t="s">
        <v>452</v>
      </c>
      <c r="I4717" t="s">
        <v>456</v>
      </c>
      <c r="J4717">
        <v>212000</v>
      </c>
      <c r="K4717" t="s">
        <v>595</v>
      </c>
      <c r="L4717">
        <v>220121</v>
      </c>
      <c r="M4717">
        <v>0</v>
      </c>
      <c r="N4717" t="s">
        <v>2250</v>
      </c>
      <c r="O4717" t="s">
        <v>565</v>
      </c>
      <c r="P4717">
        <v>0</v>
      </c>
      <c r="Q4717">
        <v>29.5</v>
      </c>
      <c r="R4717">
        <v>0</v>
      </c>
      <c r="S4717">
        <v>0</v>
      </c>
      <c r="T4717">
        <v>0</v>
      </c>
      <c r="U4717">
        <v>29.5</v>
      </c>
      <c r="V4717">
        <v>0</v>
      </c>
      <c r="W4717">
        <v>29.5</v>
      </c>
      <c r="X4717">
        <v>0</v>
      </c>
      <c r="Y4717">
        <v>0</v>
      </c>
      <c r="Z4717">
        <v>0</v>
      </c>
      <c r="AA4717">
        <v>29.5</v>
      </c>
    </row>
    <row r="4718" spans="1:27" ht="15" customHeight="1" x14ac:dyDescent="0.25">
      <c r="A4718" s="37" t="str">
        <f t="shared" si="219"/>
        <v>LLIQDFIgnore</v>
      </c>
      <c r="B4718" s="37" t="str">
        <f>VLOOKUP(L4718,Mapping!D:F,3,0)</f>
        <v>Ignore</v>
      </c>
      <c r="C4718" s="37" t="str">
        <f>VLOOKUP(L4718,Mapping!D:G,4,0)</f>
        <v>Ignore</v>
      </c>
      <c r="D4718" s="38">
        <f t="shared" si="220"/>
        <v>1.0683944939999999</v>
      </c>
      <c r="E4718" s="38">
        <f t="shared" si="221"/>
        <v>1.269456374</v>
      </c>
      <c r="F4718" s="37" t="str">
        <f>VLOOKUP(L4718,Mapping!D:H,5,0)</f>
        <v>AUM</v>
      </c>
      <c r="G4718" t="s">
        <v>562</v>
      </c>
      <c r="H4718" t="s">
        <v>452</v>
      </c>
      <c r="I4718" t="s">
        <v>456</v>
      </c>
      <c r="J4718">
        <v>212000</v>
      </c>
      <c r="K4718" t="s">
        <v>595</v>
      </c>
      <c r="L4718">
        <v>252226</v>
      </c>
      <c r="M4718">
        <v>0</v>
      </c>
      <c r="N4718" t="s">
        <v>813</v>
      </c>
      <c r="O4718" t="s">
        <v>565</v>
      </c>
      <c r="P4718">
        <v>0</v>
      </c>
      <c r="Q4718">
        <v>2010618.8</v>
      </c>
      <c r="R4718">
        <v>0</v>
      </c>
      <c r="S4718">
        <v>10683944.939999999</v>
      </c>
      <c r="T4718">
        <v>0</v>
      </c>
      <c r="U4718">
        <v>12694563.74</v>
      </c>
      <c r="V4718">
        <v>0</v>
      </c>
      <c r="W4718">
        <v>2010618.8</v>
      </c>
      <c r="X4718">
        <v>0</v>
      </c>
      <c r="Y4718">
        <v>10683944.939999999</v>
      </c>
      <c r="Z4718">
        <v>0</v>
      </c>
      <c r="AA4718">
        <v>12694563.74</v>
      </c>
    </row>
    <row r="4719" spans="1:27" ht="15" customHeight="1" x14ac:dyDescent="0.25">
      <c r="A4719" s="37" t="str">
        <f t="shared" si="219"/>
        <v>LLIQDFIgnore</v>
      </c>
      <c r="B4719" s="37" t="str">
        <f>VLOOKUP(L4719,Mapping!D:F,3,0)</f>
        <v>Ignore</v>
      </c>
      <c r="C4719" s="37" t="str">
        <f>VLOOKUP(L4719,Mapping!D:G,4,0)</f>
        <v>Ignore</v>
      </c>
      <c r="D4719" s="38">
        <f t="shared" si="220"/>
        <v>-0.54604872800000004</v>
      </c>
      <c r="E4719" s="38">
        <f t="shared" si="221"/>
        <v>0.161012655</v>
      </c>
      <c r="F4719" s="37" t="str">
        <f>VLOOKUP(L4719,Mapping!D:H,5,0)</f>
        <v>AUM</v>
      </c>
      <c r="G4719" t="s">
        <v>562</v>
      </c>
      <c r="H4719" t="s">
        <v>452</v>
      </c>
      <c r="I4719" t="s">
        <v>456</v>
      </c>
      <c r="J4719">
        <v>213000</v>
      </c>
      <c r="K4719" t="s">
        <v>617</v>
      </c>
      <c r="L4719">
        <v>213500</v>
      </c>
      <c r="M4719">
        <v>0</v>
      </c>
      <c r="N4719" t="s">
        <v>618</v>
      </c>
      <c r="O4719" t="s">
        <v>565</v>
      </c>
      <c r="P4719">
        <v>0</v>
      </c>
      <c r="Q4719">
        <v>7070613.8300000001</v>
      </c>
      <c r="R4719">
        <v>-5460487.2800000003</v>
      </c>
      <c r="S4719">
        <v>0</v>
      </c>
      <c r="T4719">
        <v>0</v>
      </c>
      <c r="U4719">
        <v>1610126.55</v>
      </c>
      <c r="V4719">
        <v>0</v>
      </c>
      <c r="W4719">
        <v>7070613.8300000001</v>
      </c>
      <c r="X4719">
        <v>-5460487.2800000003</v>
      </c>
      <c r="Y4719">
        <v>0</v>
      </c>
      <c r="Z4719">
        <v>0</v>
      </c>
      <c r="AA4719">
        <v>1610126.55</v>
      </c>
    </row>
    <row r="4720" spans="1:27" ht="15" customHeight="1" x14ac:dyDescent="0.25">
      <c r="A4720" s="37" t="str">
        <f t="shared" si="219"/>
        <v>LLIQDFIgnore</v>
      </c>
      <c r="B4720" s="37" t="str">
        <f>VLOOKUP(L4720,Mapping!D:F,3,0)</f>
        <v>Ignore</v>
      </c>
      <c r="C4720" s="37" t="str">
        <f>VLOOKUP(L4720,Mapping!D:G,4,0)</f>
        <v>Ignore</v>
      </c>
      <c r="D4720" s="38">
        <f t="shared" si="220"/>
        <v>2.375823E-3</v>
      </c>
      <c r="E4720" s="38">
        <f t="shared" si="221"/>
        <v>4.5446809999999997E-2</v>
      </c>
      <c r="F4720" s="37" t="str">
        <f>VLOOKUP(L4720,Mapping!D:H,5,0)</f>
        <v>AUM</v>
      </c>
      <c r="G4720" t="s">
        <v>562</v>
      </c>
      <c r="H4720" t="s">
        <v>452</v>
      </c>
      <c r="I4720" t="s">
        <v>456</v>
      </c>
      <c r="J4720">
        <v>220000</v>
      </c>
      <c r="K4720" t="s">
        <v>619</v>
      </c>
      <c r="L4720">
        <v>210125</v>
      </c>
      <c r="M4720">
        <v>0</v>
      </c>
      <c r="N4720" t="s">
        <v>1283</v>
      </c>
      <c r="O4720" t="s">
        <v>565</v>
      </c>
      <c r="P4720">
        <v>0</v>
      </c>
      <c r="Q4720">
        <v>430709.87</v>
      </c>
      <c r="R4720">
        <v>0</v>
      </c>
      <c r="S4720">
        <v>23758.23</v>
      </c>
      <c r="T4720">
        <v>0</v>
      </c>
      <c r="U4720">
        <v>454468.1</v>
      </c>
      <c r="V4720">
        <v>0</v>
      </c>
      <c r="W4720">
        <v>430709.87</v>
      </c>
      <c r="X4720">
        <v>0</v>
      </c>
      <c r="Y4720">
        <v>23758.23</v>
      </c>
      <c r="Z4720">
        <v>0</v>
      </c>
      <c r="AA4720">
        <v>454468.1</v>
      </c>
    </row>
    <row r="4721" spans="1:27" ht="15" customHeight="1" x14ac:dyDescent="0.25">
      <c r="A4721" s="37" t="str">
        <f t="shared" si="219"/>
        <v>LLIQDF1.2</v>
      </c>
      <c r="B4721" s="37">
        <f>VLOOKUP(L4721,Mapping!D:F,3,0)</f>
        <v>1.2</v>
      </c>
      <c r="C4721" s="37" t="str">
        <f>VLOOKUP(L4721,Mapping!D:G,4,0)</f>
        <v>Ignore</v>
      </c>
      <c r="D4721" s="38">
        <f t="shared" si="220"/>
        <v>-23.906465900000001</v>
      </c>
      <c r="E4721" s="38">
        <f t="shared" si="221"/>
        <v>2018.9397519709999</v>
      </c>
      <c r="F4721" s="37">
        <f>VLOOKUP(L4721,Mapping!D:H,5,0)</f>
        <v>0</v>
      </c>
      <c r="G4721" t="s">
        <v>562</v>
      </c>
      <c r="H4721" t="s">
        <v>452</v>
      </c>
      <c r="I4721" t="s">
        <v>456</v>
      </c>
      <c r="J4721">
        <v>301000</v>
      </c>
      <c r="K4721" t="s">
        <v>624</v>
      </c>
      <c r="L4721">
        <v>310000</v>
      </c>
      <c r="M4721">
        <v>0</v>
      </c>
      <c r="N4721" t="s">
        <v>625</v>
      </c>
      <c r="O4721" t="s">
        <v>565</v>
      </c>
      <c r="P4721">
        <v>0</v>
      </c>
      <c r="Q4721">
        <v>20428462178.709999</v>
      </c>
      <c r="R4721">
        <v>-239064659</v>
      </c>
      <c r="S4721">
        <v>0</v>
      </c>
      <c r="T4721">
        <v>0</v>
      </c>
      <c r="U4721">
        <v>20189397519.709999</v>
      </c>
      <c r="V4721">
        <v>0</v>
      </c>
      <c r="W4721">
        <v>20428462178.709999</v>
      </c>
      <c r="X4721">
        <v>-239064659</v>
      </c>
      <c r="Y4721">
        <v>0</v>
      </c>
      <c r="Z4721">
        <v>0</v>
      </c>
      <c r="AA4721">
        <v>20189397519.709999</v>
      </c>
    </row>
    <row r="4722" spans="1:27" ht="15" customHeight="1" x14ac:dyDescent="0.25">
      <c r="A4722" s="37" t="str">
        <f t="shared" si="219"/>
        <v>LLIQDFIgnore</v>
      </c>
      <c r="B4722" s="37" t="str">
        <f>VLOOKUP(L4722,Mapping!D:F,3,0)</f>
        <v>Ignore</v>
      </c>
      <c r="C4722" s="37" t="str">
        <f>VLOOKUP(L4722,Mapping!D:G,4,0)</f>
        <v>Ignore</v>
      </c>
      <c r="D4722" s="38">
        <f t="shared" si="220"/>
        <v>0</v>
      </c>
      <c r="E4722" s="38">
        <f t="shared" si="221"/>
        <v>130.71949139</v>
      </c>
      <c r="F4722" s="37">
        <f>VLOOKUP(L4722,Mapping!D:H,5,0)</f>
        <v>0</v>
      </c>
      <c r="G4722" t="s">
        <v>562</v>
      </c>
      <c r="H4722" t="s">
        <v>452</v>
      </c>
      <c r="I4722" t="s">
        <v>456</v>
      </c>
      <c r="J4722">
        <v>303000</v>
      </c>
      <c r="K4722" t="s">
        <v>626</v>
      </c>
      <c r="L4722">
        <v>303110</v>
      </c>
      <c r="M4722">
        <v>0</v>
      </c>
      <c r="N4722" t="s">
        <v>953</v>
      </c>
      <c r="O4722" t="s">
        <v>565</v>
      </c>
      <c r="P4722">
        <v>0</v>
      </c>
      <c r="Q4722">
        <v>1307194913.9000001</v>
      </c>
      <c r="R4722">
        <v>0</v>
      </c>
      <c r="S4722">
        <v>0</v>
      </c>
      <c r="T4722">
        <v>0</v>
      </c>
      <c r="U4722">
        <v>1307194913.9000001</v>
      </c>
      <c r="V4722">
        <v>0</v>
      </c>
      <c r="W4722">
        <v>1307194913.9000001</v>
      </c>
      <c r="X4722">
        <v>0</v>
      </c>
      <c r="Y4722">
        <v>0</v>
      </c>
      <c r="Z4722">
        <v>0</v>
      </c>
      <c r="AA4722">
        <v>1307194913.9000001</v>
      </c>
    </row>
    <row r="4723" spans="1:27" ht="15" customHeight="1" x14ac:dyDescent="0.25">
      <c r="A4723" s="37" t="str">
        <f t="shared" si="219"/>
        <v>LLIQDFIgnore</v>
      </c>
      <c r="B4723" s="37" t="str">
        <f>VLOOKUP(L4723,Mapping!D:F,3,0)</f>
        <v>Ignore</v>
      </c>
      <c r="C4723" s="37" t="str">
        <f>VLOOKUP(L4723,Mapping!D:G,4,0)</f>
        <v>Ignore</v>
      </c>
      <c r="D4723" s="38">
        <f t="shared" si="220"/>
        <v>0</v>
      </c>
      <c r="E4723" s="38">
        <f t="shared" si="221"/>
        <v>8.8617363459999989</v>
      </c>
      <c r="F4723" s="37">
        <f>VLOOKUP(L4723,Mapping!D:H,5,0)</f>
        <v>0</v>
      </c>
      <c r="G4723" t="s">
        <v>562</v>
      </c>
      <c r="H4723" t="s">
        <v>452</v>
      </c>
      <c r="I4723" t="s">
        <v>456</v>
      </c>
      <c r="J4723">
        <v>303000</v>
      </c>
      <c r="K4723" t="s">
        <v>626</v>
      </c>
      <c r="L4723">
        <v>303111</v>
      </c>
      <c r="M4723">
        <v>0</v>
      </c>
      <c r="N4723" t="s">
        <v>954</v>
      </c>
      <c r="O4723" t="s">
        <v>565</v>
      </c>
      <c r="P4723">
        <v>0</v>
      </c>
      <c r="Q4723">
        <v>88617363.459999993</v>
      </c>
      <c r="R4723">
        <v>0</v>
      </c>
      <c r="S4723">
        <v>0</v>
      </c>
      <c r="T4723">
        <v>0</v>
      </c>
      <c r="U4723">
        <v>88617363.459999993</v>
      </c>
      <c r="V4723">
        <v>0</v>
      </c>
      <c r="W4723">
        <v>88617363.459999993</v>
      </c>
      <c r="X4723">
        <v>0</v>
      </c>
      <c r="Y4723">
        <v>0</v>
      </c>
      <c r="Z4723">
        <v>0</v>
      </c>
      <c r="AA4723">
        <v>88617363.459999993</v>
      </c>
    </row>
    <row r="4724" spans="1:27" ht="15" customHeight="1" x14ac:dyDescent="0.25">
      <c r="A4724" s="37" t="str">
        <f t="shared" si="219"/>
        <v>LLIQDFIgnore</v>
      </c>
      <c r="B4724" s="37" t="str">
        <f>VLOOKUP(L4724,Mapping!D:F,3,0)</f>
        <v>Ignore</v>
      </c>
      <c r="C4724" s="37" t="str">
        <f>VLOOKUP(L4724,Mapping!D:G,4,0)</f>
        <v>Ignore</v>
      </c>
      <c r="D4724" s="38">
        <f t="shared" si="220"/>
        <v>-318.358416852</v>
      </c>
      <c r="E4724" s="38">
        <f t="shared" si="221"/>
        <v>-1989.8290362849998</v>
      </c>
      <c r="F4724" s="37">
        <f>VLOOKUP(L4724,Mapping!D:H,5,0)</f>
        <v>0</v>
      </c>
      <c r="G4724" t="s">
        <v>562</v>
      </c>
      <c r="H4724" t="s">
        <v>452</v>
      </c>
      <c r="I4724" t="s">
        <v>456</v>
      </c>
      <c r="J4724">
        <v>303000</v>
      </c>
      <c r="K4724" t="s">
        <v>626</v>
      </c>
      <c r="L4724">
        <v>303201</v>
      </c>
      <c r="M4724">
        <v>0</v>
      </c>
      <c r="N4724" t="s">
        <v>627</v>
      </c>
      <c r="O4724" t="s">
        <v>565</v>
      </c>
      <c r="P4724">
        <v>-16714706194.33</v>
      </c>
      <c r="Q4724">
        <v>0</v>
      </c>
      <c r="R4724">
        <v>-3183584168.52</v>
      </c>
      <c r="S4724">
        <v>0</v>
      </c>
      <c r="T4724">
        <v>-19898290362.849998</v>
      </c>
      <c r="U4724">
        <v>0</v>
      </c>
      <c r="V4724">
        <v>-16714706194.33</v>
      </c>
      <c r="W4724">
        <v>0</v>
      </c>
      <c r="X4724">
        <v>-3183584168.52</v>
      </c>
      <c r="Y4724">
        <v>0</v>
      </c>
      <c r="Z4724">
        <v>-19898290362.849998</v>
      </c>
      <c r="AA4724">
        <v>0</v>
      </c>
    </row>
    <row r="4725" spans="1:27" ht="15" customHeight="1" x14ac:dyDescent="0.25">
      <c r="A4725" s="37" t="str">
        <f t="shared" si="219"/>
        <v>LLIQDFIgnore</v>
      </c>
      <c r="B4725" s="37" t="str">
        <f>VLOOKUP(L4725,Mapping!D:F,3,0)</f>
        <v>Ignore</v>
      </c>
      <c r="C4725" s="37" t="str">
        <f>VLOOKUP(L4725,Mapping!D:G,4,0)</f>
        <v>Ignore</v>
      </c>
      <c r="D4725" s="38">
        <f t="shared" si="220"/>
        <v>-2.4430700000000003E-4</v>
      </c>
      <c r="E4725" s="38">
        <f t="shared" si="221"/>
        <v>-68.008142202999991</v>
      </c>
      <c r="F4725" s="37">
        <f>VLOOKUP(L4725,Mapping!D:H,5,0)</f>
        <v>0</v>
      </c>
      <c r="G4725" t="s">
        <v>562</v>
      </c>
      <c r="H4725" t="s">
        <v>452</v>
      </c>
      <c r="I4725" t="s">
        <v>456</v>
      </c>
      <c r="J4725">
        <v>303000</v>
      </c>
      <c r="K4725" t="s">
        <v>626</v>
      </c>
      <c r="L4725">
        <v>303213</v>
      </c>
      <c r="M4725">
        <v>0</v>
      </c>
      <c r="N4725" t="s">
        <v>752</v>
      </c>
      <c r="O4725" t="s">
        <v>565</v>
      </c>
      <c r="P4725">
        <v>-680078978.96000004</v>
      </c>
      <c r="Q4725">
        <v>0</v>
      </c>
      <c r="R4725">
        <v>-2443.0700000000002</v>
      </c>
      <c r="S4725">
        <v>0</v>
      </c>
      <c r="T4725">
        <v>-680081422.02999997</v>
      </c>
      <c r="U4725">
        <v>0</v>
      </c>
      <c r="V4725">
        <v>-680078978.96000004</v>
      </c>
      <c r="W4725">
        <v>0</v>
      </c>
      <c r="X4725">
        <v>-2443.0700000000002</v>
      </c>
      <c r="Y4725">
        <v>0</v>
      </c>
      <c r="Z4725">
        <v>-680081422.02999997</v>
      </c>
      <c r="AA4725">
        <v>0</v>
      </c>
    </row>
    <row r="4726" spans="1:27" ht="15" customHeight="1" x14ac:dyDescent="0.25">
      <c r="A4726" s="37" t="str">
        <f t="shared" si="219"/>
        <v>LLIQDFIgnore</v>
      </c>
      <c r="B4726" s="37" t="str">
        <f>VLOOKUP(L4726,Mapping!D:F,3,0)</f>
        <v>Ignore</v>
      </c>
      <c r="C4726" s="37" t="str">
        <f>VLOOKUP(L4726,Mapping!D:G,4,0)</f>
        <v>Ignore</v>
      </c>
      <c r="D4726" s="38">
        <f t="shared" si="220"/>
        <v>9.2819000000000007E-5</v>
      </c>
      <c r="E4726" s="38">
        <f t="shared" si="221"/>
        <v>-3.8108499999999997E-4</v>
      </c>
      <c r="F4726" s="37">
        <f>VLOOKUP(L4726,Mapping!D:H,5,0)</f>
        <v>0</v>
      </c>
      <c r="G4726" t="s">
        <v>562</v>
      </c>
      <c r="H4726" t="s">
        <v>452</v>
      </c>
      <c r="I4726" t="s">
        <v>456</v>
      </c>
      <c r="J4726">
        <v>303000</v>
      </c>
      <c r="K4726" t="s">
        <v>626</v>
      </c>
      <c r="L4726">
        <v>303215</v>
      </c>
      <c r="M4726">
        <v>0</v>
      </c>
      <c r="N4726" t="s">
        <v>753</v>
      </c>
      <c r="O4726" t="s">
        <v>565</v>
      </c>
      <c r="P4726">
        <v>-4739.04</v>
      </c>
      <c r="Q4726">
        <v>0</v>
      </c>
      <c r="R4726">
        <v>0</v>
      </c>
      <c r="S4726">
        <v>928.19</v>
      </c>
      <c r="T4726">
        <v>-3810.85</v>
      </c>
      <c r="U4726">
        <v>0</v>
      </c>
      <c r="V4726">
        <v>-4739.04</v>
      </c>
      <c r="W4726">
        <v>0</v>
      </c>
      <c r="X4726">
        <v>0</v>
      </c>
      <c r="Y4726">
        <v>928.19</v>
      </c>
      <c r="Z4726">
        <v>-3810.85</v>
      </c>
      <c r="AA4726">
        <v>0</v>
      </c>
    </row>
    <row r="4727" spans="1:27" ht="15" customHeight="1" x14ac:dyDescent="0.25">
      <c r="A4727" s="37" t="str">
        <f t="shared" si="219"/>
        <v>LLIQDFIgnore</v>
      </c>
      <c r="B4727" s="37" t="str">
        <f>VLOOKUP(L4727,Mapping!D:F,3,0)</f>
        <v>Ignore</v>
      </c>
      <c r="C4727" s="37" t="str">
        <f>VLOOKUP(L4727,Mapping!D:G,4,0)</f>
        <v>Ignore</v>
      </c>
      <c r="D4727" s="38">
        <f t="shared" si="220"/>
        <v>9.1453630000000001E-3</v>
      </c>
      <c r="E4727" s="38">
        <f t="shared" si="221"/>
        <v>-1.2545583000000001E-2</v>
      </c>
      <c r="F4727" s="37">
        <f>VLOOKUP(L4727,Mapping!D:H,5,0)</f>
        <v>0</v>
      </c>
      <c r="G4727" t="s">
        <v>562</v>
      </c>
      <c r="H4727" t="s">
        <v>452</v>
      </c>
      <c r="I4727" t="s">
        <v>456</v>
      </c>
      <c r="J4727">
        <v>303000</v>
      </c>
      <c r="K4727" t="s">
        <v>626</v>
      </c>
      <c r="L4727">
        <v>303229</v>
      </c>
      <c r="M4727">
        <v>0</v>
      </c>
      <c r="N4727" t="s">
        <v>754</v>
      </c>
      <c r="O4727" t="s">
        <v>565</v>
      </c>
      <c r="P4727">
        <v>-216909.46</v>
      </c>
      <c r="Q4727">
        <v>0</v>
      </c>
      <c r="R4727">
        <v>0</v>
      </c>
      <c r="S4727">
        <v>91453.63</v>
      </c>
      <c r="T4727">
        <v>-125455.83</v>
      </c>
      <c r="U4727">
        <v>0</v>
      </c>
      <c r="V4727">
        <v>-216909.46</v>
      </c>
      <c r="W4727">
        <v>0</v>
      </c>
      <c r="X4727">
        <v>0</v>
      </c>
      <c r="Y4727">
        <v>91453.63</v>
      </c>
      <c r="Z4727">
        <v>-125455.83</v>
      </c>
      <c r="AA4727">
        <v>0</v>
      </c>
    </row>
    <row r="4728" spans="1:27" ht="15" customHeight="1" x14ac:dyDescent="0.25">
      <c r="A4728" s="37" t="str">
        <f t="shared" si="219"/>
        <v>LLIQDFIgnore</v>
      </c>
      <c r="B4728" s="37" t="str">
        <f>VLOOKUP(L4728,Mapping!D:F,3,0)</f>
        <v>Ignore</v>
      </c>
      <c r="C4728" s="37" t="str">
        <f>VLOOKUP(L4728,Mapping!D:G,4,0)</f>
        <v>Ignore</v>
      </c>
      <c r="D4728" s="38">
        <f t="shared" si="220"/>
        <v>406.80261581299999</v>
      </c>
      <c r="E4728" s="38">
        <f t="shared" si="221"/>
        <v>2444.1084083390001</v>
      </c>
      <c r="F4728" s="37">
        <f>VLOOKUP(L4728,Mapping!D:H,5,0)</f>
        <v>0</v>
      </c>
      <c r="G4728" t="s">
        <v>562</v>
      </c>
      <c r="H4728" t="s">
        <v>452</v>
      </c>
      <c r="I4728" t="s">
        <v>456</v>
      </c>
      <c r="J4728">
        <v>303000</v>
      </c>
      <c r="K4728" t="s">
        <v>626</v>
      </c>
      <c r="L4728">
        <v>303245</v>
      </c>
      <c r="M4728">
        <v>0</v>
      </c>
      <c r="N4728" t="s">
        <v>629</v>
      </c>
      <c r="O4728" t="s">
        <v>565</v>
      </c>
      <c r="P4728">
        <v>0</v>
      </c>
      <c r="Q4728">
        <v>20373057925.259998</v>
      </c>
      <c r="R4728">
        <v>0</v>
      </c>
      <c r="S4728">
        <v>4068026158.1300001</v>
      </c>
      <c r="T4728">
        <v>0</v>
      </c>
      <c r="U4728">
        <v>24441084083.389999</v>
      </c>
      <c r="V4728">
        <v>0</v>
      </c>
      <c r="W4728">
        <v>20373057925.259998</v>
      </c>
      <c r="X4728">
        <v>0</v>
      </c>
      <c r="Y4728">
        <v>4068026158.1300001</v>
      </c>
      <c r="Z4728">
        <v>0</v>
      </c>
      <c r="AA4728">
        <v>24441084083.389999</v>
      </c>
    </row>
    <row r="4729" spans="1:27" ht="15" customHeight="1" x14ac:dyDescent="0.25">
      <c r="A4729" s="37" t="str">
        <f t="shared" si="219"/>
        <v>LLIQDFIgnore</v>
      </c>
      <c r="B4729" s="37" t="str">
        <f>VLOOKUP(L4729,Mapping!D:F,3,0)</f>
        <v>Ignore</v>
      </c>
      <c r="C4729" s="37" t="str">
        <f>VLOOKUP(L4729,Mapping!D:G,4,0)</f>
        <v>Ignore</v>
      </c>
      <c r="D4729" s="38">
        <f t="shared" si="220"/>
        <v>-2.110781496</v>
      </c>
      <c r="E4729" s="38">
        <f t="shared" si="221"/>
        <v>-130.697589075</v>
      </c>
      <c r="F4729" s="37">
        <f>VLOOKUP(L4729,Mapping!D:H,5,0)</f>
        <v>0</v>
      </c>
      <c r="G4729" t="s">
        <v>562</v>
      </c>
      <c r="H4729" t="s">
        <v>452</v>
      </c>
      <c r="I4729" t="s">
        <v>456</v>
      </c>
      <c r="J4729">
        <v>303000</v>
      </c>
      <c r="K4729" t="s">
        <v>626</v>
      </c>
      <c r="L4729">
        <v>303246</v>
      </c>
      <c r="M4729">
        <v>0</v>
      </c>
      <c r="N4729" t="s">
        <v>630</v>
      </c>
      <c r="O4729" t="s">
        <v>565</v>
      </c>
      <c r="P4729">
        <v>-1285868075.79</v>
      </c>
      <c r="Q4729">
        <v>0</v>
      </c>
      <c r="R4729">
        <v>-21107814.960000001</v>
      </c>
      <c r="S4729">
        <v>0</v>
      </c>
      <c r="T4729">
        <v>-1306975890.75</v>
      </c>
      <c r="U4729">
        <v>0</v>
      </c>
      <c r="V4729">
        <v>-1285868075.79</v>
      </c>
      <c r="W4729">
        <v>0</v>
      </c>
      <c r="X4729">
        <v>-21107814.960000001</v>
      </c>
      <c r="Y4729">
        <v>0</v>
      </c>
      <c r="Z4729">
        <v>-1306975890.75</v>
      </c>
      <c r="AA4729">
        <v>0</v>
      </c>
    </row>
    <row r="4730" spans="1:27" ht="15" customHeight="1" x14ac:dyDescent="0.25">
      <c r="A4730" s="37" t="str">
        <f t="shared" si="219"/>
        <v>LLIQDFIgnore</v>
      </c>
      <c r="B4730" s="37" t="str">
        <f>VLOOKUP(L4730,Mapping!D:F,3,0)</f>
        <v>Ignore</v>
      </c>
      <c r="C4730" s="37" t="str">
        <f>VLOOKUP(L4730,Mapping!D:G,4,0)</f>
        <v>Ignore</v>
      </c>
      <c r="D4730" s="38">
        <f t="shared" si="220"/>
        <v>-7.5217650000000006E-3</v>
      </c>
      <c r="E4730" s="38">
        <f t="shared" si="221"/>
        <v>-2.1434014000000001E-2</v>
      </c>
      <c r="F4730" s="37">
        <f>VLOOKUP(L4730,Mapping!D:H,5,0)</f>
        <v>0</v>
      </c>
      <c r="G4730" t="s">
        <v>562</v>
      </c>
      <c r="H4730" t="s">
        <v>452</v>
      </c>
      <c r="I4730" t="s">
        <v>456</v>
      </c>
      <c r="J4730">
        <v>303000</v>
      </c>
      <c r="K4730" t="s">
        <v>626</v>
      </c>
      <c r="L4730">
        <v>303248</v>
      </c>
      <c r="M4730">
        <v>0</v>
      </c>
      <c r="N4730" t="s">
        <v>755</v>
      </c>
      <c r="O4730" t="s">
        <v>565</v>
      </c>
      <c r="P4730">
        <v>-139122.49</v>
      </c>
      <c r="Q4730">
        <v>0</v>
      </c>
      <c r="R4730">
        <v>-75217.650000000009</v>
      </c>
      <c r="S4730">
        <v>0</v>
      </c>
      <c r="T4730">
        <v>-214340.14</v>
      </c>
      <c r="U4730">
        <v>0</v>
      </c>
      <c r="V4730">
        <v>-139122.49</v>
      </c>
      <c r="W4730">
        <v>0</v>
      </c>
      <c r="X4730">
        <v>-75217.650000000009</v>
      </c>
      <c r="Y4730">
        <v>0</v>
      </c>
      <c r="Z4730">
        <v>-214340.14</v>
      </c>
      <c r="AA4730">
        <v>0</v>
      </c>
    </row>
    <row r="4731" spans="1:27" ht="15" customHeight="1" x14ac:dyDescent="0.25">
      <c r="A4731" s="37" t="str">
        <f t="shared" si="219"/>
        <v>LLIQDFIgnore</v>
      </c>
      <c r="B4731" s="37" t="str">
        <f>VLOOKUP(L4731,Mapping!D:F,3,0)</f>
        <v>Ignore</v>
      </c>
      <c r="C4731" s="37" t="str">
        <f>VLOOKUP(L4731,Mapping!D:G,4,0)</f>
        <v>Ignore</v>
      </c>
      <c r="D4731" s="38">
        <f t="shared" si="220"/>
        <v>6.0509884E-2</v>
      </c>
      <c r="E4731" s="38">
        <f t="shared" si="221"/>
        <v>-4.1969349999999997E-3</v>
      </c>
      <c r="F4731" s="37">
        <f>VLOOKUP(L4731,Mapping!D:H,5,0)</f>
        <v>0</v>
      </c>
      <c r="G4731" t="s">
        <v>562</v>
      </c>
      <c r="H4731" t="s">
        <v>452</v>
      </c>
      <c r="I4731" t="s">
        <v>456</v>
      </c>
      <c r="J4731">
        <v>303000</v>
      </c>
      <c r="K4731" t="s">
        <v>626</v>
      </c>
      <c r="L4731">
        <v>303268</v>
      </c>
      <c r="M4731">
        <v>0</v>
      </c>
      <c r="N4731" t="s">
        <v>757</v>
      </c>
      <c r="O4731" t="s">
        <v>565</v>
      </c>
      <c r="P4731">
        <v>-647068.19000000006</v>
      </c>
      <c r="Q4731">
        <v>0</v>
      </c>
      <c r="R4731">
        <v>0</v>
      </c>
      <c r="S4731">
        <v>605098.84</v>
      </c>
      <c r="T4731">
        <v>-41969.35</v>
      </c>
      <c r="U4731">
        <v>0</v>
      </c>
      <c r="V4731">
        <v>-647068.19000000006</v>
      </c>
      <c r="W4731">
        <v>0</v>
      </c>
      <c r="X4731">
        <v>0</v>
      </c>
      <c r="Y4731">
        <v>605098.84</v>
      </c>
      <c r="Z4731">
        <v>-41969.35</v>
      </c>
      <c r="AA4731">
        <v>0</v>
      </c>
    </row>
    <row r="4732" spans="1:27" ht="15" customHeight="1" x14ac:dyDescent="0.25">
      <c r="A4732" s="37" t="str">
        <f t="shared" si="219"/>
        <v>LLIQDFIgnore</v>
      </c>
      <c r="B4732" s="37" t="str">
        <f>VLOOKUP(L4732,Mapping!D:F,3,0)</f>
        <v>Ignore</v>
      </c>
      <c r="C4732" s="37" t="str">
        <f>VLOOKUP(L4732,Mapping!D:G,4,0)</f>
        <v>Ignore</v>
      </c>
      <c r="D4732" s="38">
        <f t="shared" si="220"/>
        <v>0</v>
      </c>
      <c r="E4732" s="38">
        <f t="shared" si="221"/>
        <v>9058.4870737029996</v>
      </c>
      <c r="F4732" s="37">
        <f>VLOOKUP(L4732,Mapping!D:H,5,0)</f>
        <v>0</v>
      </c>
      <c r="G4732" t="s">
        <v>562</v>
      </c>
      <c r="H4732" t="s">
        <v>452</v>
      </c>
      <c r="I4732" t="s">
        <v>456</v>
      </c>
      <c r="J4732">
        <v>303000</v>
      </c>
      <c r="K4732" t="s">
        <v>626</v>
      </c>
      <c r="L4732">
        <v>390000</v>
      </c>
      <c r="M4732">
        <v>0</v>
      </c>
      <c r="N4732" t="s">
        <v>631</v>
      </c>
      <c r="O4732" t="s">
        <v>565</v>
      </c>
      <c r="P4732">
        <v>0</v>
      </c>
      <c r="Q4732">
        <v>90584870737.029999</v>
      </c>
      <c r="R4732">
        <v>0</v>
      </c>
      <c r="S4732">
        <v>0</v>
      </c>
      <c r="T4732">
        <v>0</v>
      </c>
      <c r="U4732">
        <v>90584870737.029999</v>
      </c>
      <c r="V4732">
        <v>0</v>
      </c>
      <c r="W4732">
        <v>90584870737.029999</v>
      </c>
      <c r="X4732">
        <v>0</v>
      </c>
      <c r="Y4732">
        <v>0</v>
      </c>
      <c r="Z4732">
        <v>0</v>
      </c>
      <c r="AA4732">
        <v>90584870737.029999</v>
      </c>
    </row>
    <row r="4733" spans="1:27" ht="15" customHeight="1" x14ac:dyDescent="0.25">
      <c r="A4733" s="37" t="str">
        <f t="shared" si="219"/>
        <v>LLIQDFIgnore</v>
      </c>
      <c r="B4733" s="37" t="str">
        <f>VLOOKUP(L4733,Mapping!D:F,3,0)</f>
        <v>Ignore</v>
      </c>
      <c r="C4733" s="37" t="str">
        <f>VLOOKUP(L4733,Mapping!D:G,4,0)</f>
        <v>Ignore</v>
      </c>
      <c r="D4733" s="38">
        <f t="shared" si="220"/>
        <v>0</v>
      </c>
      <c r="E4733" s="38">
        <f t="shared" si="221"/>
        <v>-940.04914068799997</v>
      </c>
      <c r="F4733" s="37">
        <f>VLOOKUP(L4733,Mapping!D:H,5,0)</f>
        <v>0</v>
      </c>
      <c r="G4733" t="s">
        <v>562</v>
      </c>
      <c r="H4733" t="s">
        <v>452</v>
      </c>
      <c r="I4733" t="s">
        <v>456</v>
      </c>
      <c r="J4733">
        <v>303000</v>
      </c>
      <c r="K4733" t="s">
        <v>626</v>
      </c>
      <c r="L4733">
        <v>390001</v>
      </c>
      <c r="M4733">
        <v>0</v>
      </c>
      <c r="N4733" t="s">
        <v>632</v>
      </c>
      <c r="O4733" t="s">
        <v>565</v>
      </c>
      <c r="P4733">
        <v>-9400491406.8799992</v>
      </c>
      <c r="Q4733">
        <v>0</v>
      </c>
      <c r="R4733">
        <v>0</v>
      </c>
      <c r="S4733">
        <v>0</v>
      </c>
      <c r="T4733">
        <v>-9400491406.8799992</v>
      </c>
      <c r="U4733">
        <v>0</v>
      </c>
      <c r="V4733">
        <v>-9400491406.8799992</v>
      </c>
      <c r="W4733">
        <v>0</v>
      </c>
      <c r="X4733">
        <v>0</v>
      </c>
      <c r="Y4733">
        <v>0</v>
      </c>
      <c r="Z4733">
        <v>-9400491406.8799992</v>
      </c>
      <c r="AA4733">
        <v>0</v>
      </c>
    </row>
    <row r="4734" spans="1:27" ht="15" customHeight="1" x14ac:dyDescent="0.25">
      <c r="A4734" s="37" t="str">
        <f t="shared" si="219"/>
        <v>LLIQDFIgnore</v>
      </c>
      <c r="B4734" s="37" t="str">
        <f>VLOOKUP(L4734,Mapping!D:F,3,0)</f>
        <v>Ignore</v>
      </c>
      <c r="C4734" s="37" t="str">
        <f>VLOOKUP(L4734,Mapping!D:G,4,0)</f>
        <v>Ignore</v>
      </c>
      <c r="D4734" s="38">
        <f t="shared" si="220"/>
        <v>0</v>
      </c>
      <c r="E4734" s="38">
        <f t="shared" si="221"/>
        <v>-10.289997731</v>
      </c>
      <c r="F4734" s="37">
        <f>VLOOKUP(L4734,Mapping!D:H,5,0)</f>
        <v>0</v>
      </c>
      <c r="G4734" t="s">
        <v>562</v>
      </c>
      <c r="H4734" t="s">
        <v>452</v>
      </c>
      <c r="I4734" t="s">
        <v>456</v>
      </c>
      <c r="J4734">
        <v>303000</v>
      </c>
      <c r="K4734" t="s">
        <v>626</v>
      </c>
      <c r="L4734">
        <v>390405</v>
      </c>
      <c r="M4734">
        <v>0</v>
      </c>
      <c r="N4734" t="s">
        <v>634</v>
      </c>
      <c r="O4734" t="s">
        <v>565</v>
      </c>
      <c r="P4734">
        <v>-102899977.31</v>
      </c>
      <c r="Q4734">
        <v>0</v>
      </c>
      <c r="R4734">
        <v>0</v>
      </c>
      <c r="S4734">
        <v>0</v>
      </c>
      <c r="T4734">
        <v>-102899977.31</v>
      </c>
      <c r="U4734">
        <v>0</v>
      </c>
      <c r="V4734">
        <v>-102899977.31</v>
      </c>
      <c r="W4734">
        <v>0</v>
      </c>
      <c r="X4734">
        <v>0</v>
      </c>
      <c r="Y4734">
        <v>0</v>
      </c>
      <c r="Z4734">
        <v>-102899977.31</v>
      </c>
      <c r="AA4734">
        <v>0</v>
      </c>
    </row>
    <row r="4735" spans="1:27" ht="15" customHeight="1" x14ac:dyDescent="0.25">
      <c r="A4735" s="37" t="str">
        <f t="shared" si="219"/>
        <v>LLIQDFIgnore</v>
      </c>
      <c r="B4735" s="37" t="str">
        <f>VLOOKUP(L4735,Mapping!D:F,3,0)</f>
        <v>Ignore</v>
      </c>
      <c r="C4735" s="37" t="str">
        <f>VLOOKUP(L4735,Mapping!D:G,4,0)</f>
        <v>Ignore</v>
      </c>
      <c r="D4735" s="38">
        <f t="shared" si="220"/>
        <v>0</v>
      </c>
      <c r="E4735" s="38">
        <f t="shared" si="221"/>
        <v>-70.339781669000004</v>
      </c>
      <c r="F4735" s="37">
        <f>VLOOKUP(L4735,Mapping!D:H,5,0)</f>
        <v>0</v>
      </c>
      <c r="G4735" t="s">
        <v>562</v>
      </c>
      <c r="H4735" t="s">
        <v>452</v>
      </c>
      <c r="I4735" t="s">
        <v>456</v>
      </c>
      <c r="J4735">
        <v>303000</v>
      </c>
      <c r="K4735" t="s">
        <v>626</v>
      </c>
      <c r="L4735">
        <v>390413</v>
      </c>
      <c r="M4735">
        <v>0</v>
      </c>
      <c r="N4735" t="s">
        <v>758</v>
      </c>
      <c r="O4735" t="s">
        <v>565</v>
      </c>
      <c r="P4735">
        <v>-703397816.69000006</v>
      </c>
      <c r="Q4735">
        <v>0</v>
      </c>
      <c r="R4735">
        <v>0</v>
      </c>
      <c r="S4735">
        <v>0</v>
      </c>
      <c r="T4735">
        <v>-703397816.69000006</v>
      </c>
      <c r="U4735">
        <v>0</v>
      </c>
      <c r="V4735">
        <v>-703397816.69000006</v>
      </c>
      <c r="W4735">
        <v>0</v>
      </c>
      <c r="X4735">
        <v>0</v>
      </c>
      <c r="Y4735">
        <v>0</v>
      </c>
      <c r="Z4735">
        <v>-703397816.69000006</v>
      </c>
      <c r="AA4735">
        <v>0</v>
      </c>
    </row>
    <row r="4736" spans="1:27" ht="15" customHeight="1" x14ac:dyDescent="0.25">
      <c r="A4736" s="37" t="str">
        <f t="shared" si="219"/>
        <v>LLIQDFIgnore</v>
      </c>
      <c r="B4736" s="37" t="str">
        <f>VLOOKUP(L4736,Mapping!D:F,3,0)</f>
        <v>Ignore</v>
      </c>
      <c r="C4736" s="37" t="str">
        <f>VLOOKUP(L4736,Mapping!D:G,4,0)</f>
        <v>Ignore</v>
      </c>
      <c r="D4736" s="38">
        <f t="shared" si="220"/>
        <v>0</v>
      </c>
      <c r="E4736" s="38">
        <f t="shared" si="221"/>
        <v>-4.6430203000000003E-2</v>
      </c>
      <c r="F4736" s="37">
        <f>VLOOKUP(L4736,Mapping!D:H,5,0)</f>
        <v>0</v>
      </c>
      <c r="G4736" t="s">
        <v>562</v>
      </c>
      <c r="H4736" t="s">
        <v>452</v>
      </c>
      <c r="I4736" t="s">
        <v>456</v>
      </c>
      <c r="J4736">
        <v>303000</v>
      </c>
      <c r="K4736" t="s">
        <v>626</v>
      </c>
      <c r="L4736">
        <v>390415</v>
      </c>
      <c r="M4736">
        <v>0</v>
      </c>
      <c r="N4736" t="s">
        <v>759</v>
      </c>
      <c r="O4736" t="s">
        <v>565</v>
      </c>
      <c r="P4736">
        <v>-464302.03</v>
      </c>
      <c r="Q4736">
        <v>0</v>
      </c>
      <c r="R4736">
        <v>0</v>
      </c>
      <c r="S4736">
        <v>0</v>
      </c>
      <c r="T4736">
        <v>-464302.03</v>
      </c>
      <c r="U4736">
        <v>0</v>
      </c>
      <c r="V4736">
        <v>-464302.03</v>
      </c>
      <c r="W4736">
        <v>0</v>
      </c>
      <c r="X4736">
        <v>0</v>
      </c>
      <c r="Y4736">
        <v>0</v>
      </c>
      <c r="Z4736">
        <v>-464302.03</v>
      </c>
      <c r="AA4736">
        <v>0</v>
      </c>
    </row>
    <row r="4737" spans="1:27" ht="15" customHeight="1" x14ac:dyDescent="0.25">
      <c r="A4737" s="37" t="str">
        <f t="shared" si="219"/>
        <v>LLIQDFIgnore</v>
      </c>
      <c r="B4737" s="37" t="str">
        <f>VLOOKUP(L4737,Mapping!D:F,3,0)</f>
        <v>Ignore</v>
      </c>
      <c r="C4737" s="37" t="str">
        <f>VLOOKUP(L4737,Mapping!D:G,4,0)</f>
        <v>Ignore</v>
      </c>
      <c r="D4737" s="38">
        <f t="shared" si="220"/>
        <v>0</v>
      </c>
      <c r="E4737" s="38">
        <f t="shared" si="221"/>
        <v>1.0402837E-2</v>
      </c>
      <c r="F4737" s="37">
        <f>VLOOKUP(L4737,Mapping!D:H,5,0)</f>
        <v>0</v>
      </c>
      <c r="G4737" t="s">
        <v>562</v>
      </c>
      <c r="H4737" t="s">
        <v>452</v>
      </c>
      <c r="I4737" t="s">
        <v>456</v>
      </c>
      <c r="J4737">
        <v>303000</v>
      </c>
      <c r="K4737" t="s">
        <v>626</v>
      </c>
      <c r="L4737">
        <v>390429</v>
      </c>
      <c r="M4737">
        <v>0</v>
      </c>
      <c r="N4737" t="s">
        <v>760</v>
      </c>
      <c r="O4737" t="s">
        <v>565</v>
      </c>
      <c r="P4737">
        <v>0</v>
      </c>
      <c r="Q4737">
        <v>104028.37</v>
      </c>
      <c r="R4737">
        <v>0</v>
      </c>
      <c r="S4737">
        <v>0</v>
      </c>
      <c r="T4737">
        <v>0</v>
      </c>
      <c r="U4737">
        <v>104028.37</v>
      </c>
      <c r="V4737">
        <v>0</v>
      </c>
      <c r="W4737">
        <v>104028.37</v>
      </c>
      <c r="X4737">
        <v>0</v>
      </c>
      <c r="Y4737">
        <v>0</v>
      </c>
      <c r="Z4737">
        <v>0</v>
      </c>
      <c r="AA4737">
        <v>104028.37</v>
      </c>
    </row>
    <row r="4738" spans="1:27" ht="15" customHeight="1" x14ac:dyDescent="0.25">
      <c r="A4738" s="37" t="str">
        <f t="shared" si="219"/>
        <v>LLIQDFIgnore</v>
      </c>
      <c r="B4738" s="37" t="str">
        <f>VLOOKUP(L4738,Mapping!D:F,3,0)</f>
        <v>Ignore</v>
      </c>
      <c r="C4738" s="37" t="str">
        <f>VLOOKUP(L4738,Mapping!D:G,4,0)</f>
        <v>Ignore</v>
      </c>
      <c r="D4738" s="38">
        <f t="shared" si="220"/>
        <v>0</v>
      </c>
      <c r="E4738" s="38">
        <f t="shared" si="221"/>
        <v>-1673.4405144259999</v>
      </c>
      <c r="F4738" s="37">
        <f>VLOOKUP(L4738,Mapping!D:H,5,0)</f>
        <v>0</v>
      </c>
      <c r="G4738" t="s">
        <v>562</v>
      </c>
      <c r="H4738" t="s">
        <v>452</v>
      </c>
      <c r="I4738" t="s">
        <v>456</v>
      </c>
      <c r="J4738">
        <v>303000</v>
      </c>
      <c r="K4738" t="s">
        <v>626</v>
      </c>
      <c r="L4738">
        <v>390445</v>
      </c>
      <c r="M4738">
        <v>0</v>
      </c>
      <c r="N4738" t="s">
        <v>635</v>
      </c>
      <c r="O4738" t="s">
        <v>565</v>
      </c>
      <c r="P4738">
        <v>-16734405144.26</v>
      </c>
      <c r="Q4738">
        <v>0</v>
      </c>
      <c r="R4738">
        <v>0</v>
      </c>
      <c r="S4738">
        <v>0</v>
      </c>
      <c r="T4738">
        <v>-16734405144.26</v>
      </c>
      <c r="U4738">
        <v>0</v>
      </c>
      <c r="V4738">
        <v>-16734405144.26</v>
      </c>
      <c r="W4738">
        <v>0</v>
      </c>
      <c r="X4738">
        <v>0</v>
      </c>
      <c r="Y4738">
        <v>0</v>
      </c>
      <c r="Z4738">
        <v>-16734405144.26</v>
      </c>
      <c r="AA4738">
        <v>0</v>
      </c>
    </row>
    <row r="4739" spans="1:27" ht="15" customHeight="1" x14ac:dyDescent="0.25">
      <c r="A4739" s="37" t="str">
        <f t="shared" si="219"/>
        <v>LLIQDFIgnore</v>
      </c>
      <c r="B4739" s="37" t="str">
        <f>VLOOKUP(L4739,Mapping!D:F,3,0)</f>
        <v>Ignore</v>
      </c>
      <c r="C4739" s="37" t="str">
        <f>VLOOKUP(L4739,Mapping!D:G,4,0)</f>
        <v>Ignore</v>
      </c>
      <c r="D4739" s="38">
        <f t="shared" si="220"/>
        <v>0</v>
      </c>
      <c r="E4739" s="38">
        <f t="shared" si="221"/>
        <v>-191.97851910399999</v>
      </c>
      <c r="F4739" s="37">
        <f>VLOOKUP(L4739,Mapping!D:H,5,0)</f>
        <v>0</v>
      </c>
      <c r="G4739" t="s">
        <v>562</v>
      </c>
      <c r="H4739" t="s">
        <v>452</v>
      </c>
      <c r="I4739" t="s">
        <v>456</v>
      </c>
      <c r="J4739">
        <v>303000</v>
      </c>
      <c r="K4739" t="s">
        <v>626</v>
      </c>
      <c r="L4739">
        <v>390446</v>
      </c>
      <c r="M4739">
        <v>0</v>
      </c>
      <c r="N4739" t="s">
        <v>636</v>
      </c>
      <c r="O4739" t="s">
        <v>565</v>
      </c>
      <c r="P4739">
        <v>-1919785191.04</v>
      </c>
      <c r="Q4739">
        <v>0</v>
      </c>
      <c r="R4739">
        <v>0</v>
      </c>
      <c r="S4739">
        <v>0</v>
      </c>
      <c r="T4739">
        <v>-1919785191.04</v>
      </c>
      <c r="U4739">
        <v>0</v>
      </c>
      <c r="V4739">
        <v>-1919785191.04</v>
      </c>
      <c r="W4739">
        <v>0</v>
      </c>
      <c r="X4739">
        <v>0</v>
      </c>
      <c r="Y4739">
        <v>0</v>
      </c>
      <c r="Z4739">
        <v>-1919785191.04</v>
      </c>
      <c r="AA4739">
        <v>0</v>
      </c>
    </row>
    <row r="4740" spans="1:27" ht="15" customHeight="1" x14ac:dyDescent="0.25">
      <c r="A4740" s="37" t="str">
        <f t="shared" ref="A4740:A4803" si="222">H4740&amp;B4740</f>
        <v>LLIQDFIgnore</v>
      </c>
      <c r="B4740" s="37" t="str">
        <f>VLOOKUP(L4740,Mapping!D:F,3,0)</f>
        <v>Ignore</v>
      </c>
      <c r="C4740" s="37" t="str">
        <f>VLOOKUP(L4740,Mapping!D:G,4,0)</f>
        <v>Ignore</v>
      </c>
      <c r="D4740" s="38">
        <f t="shared" ref="D4740:D4803" si="223">(X4740+Y4740)/10000000</f>
        <v>0</v>
      </c>
      <c r="E4740" s="38">
        <f t="shared" ref="E4740:E4803" si="224">(Z4740+AA4740)/10000000</f>
        <v>-1.28035E-4</v>
      </c>
      <c r="F4740" s="37">
        <f>VLOOKUP(L4740,Mapping!D:H,5,0)</f>
        <v>0</v>
      </c>
      <c r="G4740" t="s">
        <v>562</v>
      </c>
      <c r="H4740" t="s">
        <v>452</v>
      </c>
      <c r="I4740" t="s">
        <v>456</v>
      </c>
      <c r="J4740">
        <v>303000</v>
      </c>
      <c r="K4740" t="s">
        <v>626</v>
      </c>
      <c r="L4740">
        <v>390448</v>
      </c>
      <c r="M4740">
        <v>0</v>
      </c>
      <c r="N4740" t="s">
        <v>761</v>
      </c>
      <c r="O4740" t="s">
        <v>565</v>
      </c>
      <c r="P4740">
        <v>-1280.3500000000001</v>
      </c>
      <c r="Q4740">
        <v>0</v>
      </c>
      <c r="R4740">
        <v>0</v>
      </c>
      <c r="S4740">
        <v>0</v>
      </c>
      <c r="T4740">
        <v>-1280.3500000000001</v>
      </c>
      <c r="U4740">
        <v>0</v>
      </c>
      <c r="V4740">
        <v>-1280.3500000000001</v>
      </c>
      <c r="W4740">
        <v>0</v>
      </c>
      <c r="X4740">
        <v>0</v>
      </c>
      <c r="Y4740">
        <v>0</v>
      </c>
      <c r="Z4740">
        <v>-1280.3500000000001</v>
      </c>
      <c r="AA4740">
        <v>0</v>
      </c>
    </row>
    <row r="4741" spans="1:27" ht="15" customHeight="1" x14ac:dyDescent="0.25">
      <c r="A4741" s="37" t="str">
        <f t="shared" si="222"/>
        <v>LLIQDFIgnore</v>
      </c>
      <c r="B4741" s="37" t="str">
        <f>VLOOKUP(L4741,Mapping!D:F,3,0)</f>
        <v>Ignore</v>
      </c>
      <c r="C4741" s="37" t="str">
        <f>VLOOKUP(L4741,Mapping!D:G,4,0)</f>
        <v>Ignore</v>
      </c>
      <c r="D4741" s="38">
        <f t="shared" si="223"/>
        <v>0</v>
      </c>
      <c r="E4741" s="38">
        <f t="shared" si="224"/>
        <v>-2.615016E-3</v>
      </c>
      <c r="F4741" s="37">
        <f>VLOOKUP(L4741,Mapping!D:H,5,0)</f>
        <v>0</v>
      </c>
      <c r="G4741" t="s">
        <v>562</v>
      </c>
      <c r="H4741" t="s">
        <v>452</v>
      </c>
      <c r="I4741" t="s">
        <v>456</v>
      </c>
      <c r="J4741">
        <v>303000</v>
      </c>
      <c r="K4741" t="s">
        <v>626</v>
      </c>
      <c r="L4741">
        <v>390468</v>
      </c>
      <c r="M4741">
        <v>0</v>
      </c>
      <c r="N4741" t="s">
        <v>763</v>
      </c>
      <c r="O4741" t="s">
        <v>565</v>
      </c>
      <c r="P4741">
        <v>-26150.16</v>
      </c>
      <c r="Q4741">
        <v>0</v>
      </c>
      <c r="R4741">
        <v>0</v>
      </c>
      <c r="S4741">
        <v>0</v>
      </c>
      <c r="T4741">
        <v>-26150.16</v>
      </c>
      <c r="U4741">
        <v>0</v>
      </c>
      <c r="V4741">
        <v>-26150.16</v>
      </c>
      <c r="W4741">
        <v>0</v>
      </c>
      <c r="X4741">
        <v>0</v>
      </c>
      <c r="Y4741">
        <v>0</v>
      </c>
      <c r="Z4741">
        <v>-26150.16</v>
      </c>
      <c r="AA4741">
        <v>0</v>
      </c>
    </row>
    <row r="4742" spans="1:27" ht="15" customHeight="1" x14ac:dyDescent="0.25">
      <c r="A4742" s="37" t="str">
        <f t="shared" si="222"/>
        <v>LLIQDF5.3</v>
      </c>
      <c r="B4742" s="37">
        <f>VLOOKUP(L4742,Mapping!D:F,3,0)</f>
        <v>5.3</v>
      </c>
      <c r="C4742" s="37" t="str">
        <f>VLOOKUP(L4742,Mapping!D:G,4,0)</f>
        <v>Ignore</v>
      </c>
      <c r="D4742" s="38">
        <f t="shared" si="223"/>
        <v>8.2385E-2</v>
      </c>
      <c r="E4742" s="38">
        <f t="shared" si="224"/>
        <v>0.1210355</v>
      </c>
      <c r="F4742" s="37">
        <f>VLOOKUP(L4742,Mapping!D:H,5,0)</f>
        <v>0</v>
      </c>
      <c r="G4742" t="s">
        <v>562</v>
      </c>
      <c r="H4742" t="s">
        <v>452</v>
      </c>
      <c r="I4742" t="s">
        <v>456</v>
      </c>
      <c r="J4742">
        <v>410000</v>
      </c>
      <c r="K4742" t="s">
        <v>637</v>
      </c>
      <c r="L4742">
        <v>412110</v>
      </c>
      <c r="M4742">
        <v>0</v>
      </c>
      <c r="N4742" t="s">
        <v>853</v>
      </c>
      <c r="O4742" t="s">
        <v>565</v>
      </c>
      <c r="P4742">
        <v>0</v>
      </c>
      <c r="Q4742">
        <v>386505</v>
      </c>
      <c r="R4742">
        <v>0</v>
      </c>
      <c r="S4742">
        <v>823850</v>
      </c>
      <c r="T4742">
        <v>0</v>
      </c>
      <c r="U4742">
        <v>1210355</v>
      </c>
      <c r="V4742">
        <v>0</v>
      </c>
      <c r="W4742">
        <v>386505</v>
      </c>
      <c r="X4742">
        <v>0</v>
      </c>
      <c r="Y4742">
        <v>823850</v>
      </c>
      <c r="Z4742">
        <v>0</v>
      </c>
      <c r="AA4742">
        <v>1210355</v>
      </c>
    </row>
    <row r="4743" spans="1:27" ht="15" customHeight="1" x14ac:dyDescent="0.25">
      <c r="A4743" s="37" t="str">
        <f t="shared" si="222"/>
        <v>LLIQDF5.3</v>
      </c>
      <c r="B4743" s="37">
        <f>VLOOKUP(L4743,Mapping!D:F,3,0)</f>
        <v>5.3</v>
      </c>
      <c r="C4743" s="37" t="str">
        <f>VLOOKUP(L4743,Mapping!D:G,4,0)</f>
        <v>Ignore</v>
      </c>
      <c r="D4743" s="38">
        <f t="shared" si="223"/>
        <v>1.0141199999999999</v>
      </c>
      <c r="E4743" s="38">
        <f t="shared" si="224"/>
        <v>1.755055</v>
      </c>
      <c r="F4743" s="37">
        <f>VLOOKUP(L4743,Mapping!D:H,5,0)</f>
        <v>0</v>
      </c>
      <c r="G4743" t="s">
        <v>562</v>
      </c>
      <c r="H4743" t="s">
        <v>452</v>
      </c>
      <c r="I4743" t="s">
        <v>456</v>
      </c>
      <c r="J4743">
        <v>410000</v>
      </c>
      <c r="K4743" t="s">
        <v>637</v>
      </c>
      <c r="L4743">
        <v>412120</v>
      </c>
      <c r="M4743">
        <v>0</v>
      </c>
      <c r="N4743" t="s">
        <v>638</v>
      </c>
      <c r="O4743" t="s">
        <v>565</v>
      </c>
      <c r="P4743">
        <v>0</v>
      </c>
      <c r="Q4743">
        <v>7409350</v>
      </c>
      <c r="R4743">
        <v>0</v>
      </c>
      <c r="S4743">
        <v>10141200</v>
      </c>
      <c r="T4743">
        <v>0</v>
      </c>
      <c r="U4743">
        <v>17550550</v>
      </c>
      <c r="V4743">
        <v>0</v>
      </c>
      <c r="W4743">
        <v>7409350</v>
      </c>
      <c r="X4743">
        <v>0</v>
      </c>
      <c r="Y4743">
        <v>10141200</v>
      </c>
      <c r="Z4743">
        <v>0</v>
      </c>
      <c r="AA4743">
        <v>17550550</v>
      </c>
    </row>
    <row r="4744" spans="1:27" ht="15" customHeight="1" x14ac:dyDescent="0.25">
      <c r="A4744" s="37" t="str">
        <f t="shared" si="222"/>
        <v>LLIQDF5.3</v>
      </c>
      <c r="B4744" s="37">
        <f>VLOOKUP(L4744,Mapping!D:F,3,0)</f>
        <v>5.3</v>
      </c>
      <c r="C4744" s="37" t="str">
        <f>VLOOKUP(L4744,Mapping!D:G,4,0)</f>
        <v>Ignore</v>
      </c>
      <c r="D4744" s="38">
        <f t="shared" si="223"/>
        <v>0</v>
      </c>
      <c r="E4744" s="38">
        <f t="shared" si="224"/>
        <v>0.185</v>
      </c>
      <c r="F4744" s="37">
        <f>VLOOKUP(L4744,Mapping!D:H,5,0)</f>
        <v>0</v>
      </c>
      <c r="G4744" t="s">
        <v>562</v>
      </c>
      <c r="H4744" t="s">
        <v>452</v>
      </c>
      <c r="I4744" t="s">
        <v>456</v>
      </c>
      <c r="J4744">
        <v>410000</v>
      </c>
      <c r="K4744" t="s">
        <v>637</v>
      </c>
      <c r="L4744">
        <v>412130</v>
      </c>
      <c r="M4744">
        <v>0</v>
      </c>
      <c r="N4744" t="s">
        <v>639</v>
      </c>
      <c r="O4744" t="s">
        <v>565</v>
      </c>
      <c r="P4744">
        <v>0</v>
      </c>
      <c r="Q4744">
        <v>1850000</v>
      </c>
      <c r="R4744">
        <v>0</v>
      </c>
      <c r="S4744">
        <v>0</v>
      </c>
      <c r="T4744">
        <v>0</v>
      </c>
      <c r="U4744">
        <v>1850000</v>
      </c>
      <c r="V4744">
        <v>0</v>
      </c>
      <c r="W4744">
        <v>1850000</v>
      </c>
      <c r="X4744">
        <v>0</v>
      </c>
      <c r="Y4744">
        <v>0</v>
      </c>
      <c r="Z4744">
        <v>0</v>
      </c>
      <c r="AA4744">
        <v>1850000</v>
      </c>
    </row>
    <row r="4745" spans="1:27" ht="15" customHeight="1" x14ac:dyDescent="0.25">
      <c r="A4745" s="37" t="str">
        <f t="shared" si="222"/>
        <v>LLIQDF5.3</v>
      </c>
      <c r="B4745" s="37">
        <f>VLOOKUP(L4745,Mapping!D:F,3,0)</f>
        <v>5.3</v>
      </c>
      <c r="C4745" s="37" t="str">
        <f>VLOOKUP(L4745,Mapping!D:G,4,0)</f>
        <v>Ignore</v>
      </c>
      <c r="D4745" s="38">
        <f t="shared" si="223"/>
        <v>0.20271865</v>
      </c>
      <c r="E4745" s="38">
        <f t="shared" si="224"/>
        <v>0.61304200599999992</v>
      </c>
      <c r="F4745" s="37">
        <f>VLOOKUP(L4745,Mapping!D:H,5,0)</f>
        <v>0</v>
      </c>
      <c r="G4745" t="s">
        <v>562</v>
      </c>
      <c r="H4745" t="s">
        <v>452</v>
      </c>
      <c r="I4745" t="s">
        <v>456</v>
      </c>
      <c r="J4745">
        <v>410000</v>
      </c>
      <c r="K4745" t="s">
        <v>637</v>
      </c>
      <c r="L4745">
        <v>412180</v>
      </c>
      <c r="M4745">
        <v>0</v>
      </c>
      <c r="N4745" t="s">
        <v>814</v>
      </c>
      <c r="O4745" t="s">
        <v>565</v>
      </c>
      <c r="P4745">
        <v>0</v>
      </c>
      <c r="Q4745">
        <v>4103233.56</v>
      </c>
      <c r="R4745">
        <v>0</v>
      </c>
      <c r="S4745">
        <v>2027186.5</v>
      </c>
      <c r="T4745">
        <v>0</v>
      </c>
      <c r="U4745">
        <v>6130420.0599999996</v>
      </c>
      <c r="V4745">
        <v>0</v>
      </c>
      <c r="W4745">
        <v>4103233.56</v>
      </c>
      <c r="X4745">
        <v>0</v>
      </c>
      <c r="Y4745">
        <v>2027186.5</v>
      </c>
      <c r="Z4745">
        <v>0</v>
      </c>
      <c r="AA4745">
        <v>6130420.0599999996</v>
      </c>
    </row>
    <row r="4746" spans="1:27" ht="15" customHeight="1" x14ac:dyDescent="0.25">
      <c r="A4746" s="37" t="str">
        <f t="shared" si="222"/>
        <v>LLIQDF5.3</v>
      </c>
      <c r="B4746" s="37">
        <f>VLOOKUP(L4746,Mapping!D:F,3,0)</f>
        <v>5.3</v>
      </c>
      <c r="C4746" s="37" t="str">
        <f>VLOOKUP(L4746,Mapping!D:G,4,0)</f>
        <v>Ignore</v>
      </c>
      <c r="D4746" s="38">
        <f t="shared" si="223"/>
        <v>0.14353399999999999</v>
      </c>
      <c r="E4746" s="38">
        <f t="shared" si="224"/>
        <v>0.69571225000000003</v>
      </c>
      <c r="F4746" s="37">
        <f>VLOOKUP(L4746,Mapping!D:H,5,0)</f>
        <v>0</v>
      </c>
      <c r="G4746" t="s">
        <v>562</v>
      </c>
      <c r="H4746" t="s">
        <v>452</v>
      </c>
      <c r="I4746" t="s">
        <v>456</v>
      </c>
      <c r="J4746">
        <v>410000</v>
      </c>
      <c r="K4746" t="s">
        <v>637</v>
      </c>
      <c r="L4746">
        <v>412190</v>
      </c>
      <c r="M4746">
        <v>0</v>
      </c>
      <c r="N4746" t="s">
        <v>764</v>
      </c>
      <c r="O4746" t="s">
        <v>565</v>
      </c>
      <c r="P4746">
        <v>0</v>
      </c>
      <c r="Q4746">
        <v>5521782.5</v>
      </c>
      <c r="R4746">
        <v>0</v>
      </c>
      <c r="S4746">
        <v>1435340</v>
      </c>
      <c r="T4746">
        <v>0</v>
      </c>
      <c r="U4746">
        <v>6957122.5</v>
      </c>
      <c r="V4746">
        <v>0</v>
      </c>
      <c r="W4746">
        <v>5521782.5</v>
      </c>
      <c r="X4746">
        <v>0</v>
      </c>
      <c r="Y4746">
        <v>1435340</v>
      </c>
      <c r="Z4746">
        <v>0</v>
      </c>
      <c r="AA4746">
        <v>6957122.5</v>
      </c>
    </row>
    <row r="4747" spans="1:27" ht="15" customHeight="1" x14ac:dyDescent="0.25">
      <c r="A4747" s="37" t="str">
        <f t="shared" si="222"/>
        <v>LLIQDFIgnore</v>
      </c>
      <c r="B4747" s="37" t="str">
        <f>VLOOKUP(L4747,Mapping!D:F,3,0)</f>
        <v>Ignore</v>
      </c>
      <c r="C4747" s="37" t="str">
        <f>VLOOKUP(L4747,Mapping!D:G,4,0)</f>
        <v>Ignore</v>
      </c>
      <c r="D4747" s="38">
        <f t="shared" si="223"/>
        <v>-0.17194039</v>
      </c>
      <c r="E4747" s="38">
        <f t="shared" si="224"/>
        <v>0.24955561000000001</v>
      </c>
      <c r="F4747" s="37">
        <f>VLOOKUP(L4747,Mapping!D:H,5,0)</f>
        <v>0</v>
      </c>
      <c r="G4747" t="s">
        <v>562</v>
      </c>
      <c r="H4747" t="s">
        <v>452</v>
      </c>
      <c r="I4747" t="s">
        <v>456</v>
      </c>
      <c r="J4747">
        <v>430000</v>
      </c>
      <c r="K4747" t="s">
        <v>643</v>
      </c>
      <c r="L4747">
        <v>432110</v>
      </c>
      <c r="M4747">
        <v>0</v>
      </c>
      <c r="N4747" t="s">
        <v>800</v>
      </c>
      <c r="O4747" t="s">
        <v>565</v>
      </c>
      <c r="P4747">
        <v>0</v>
      </c>
      <c r="Q4747">
        <v>4214960</v>
      </c>
      <c r="R4747">
        <v>-1719403.9</v>
      </c>
      <c r="S4747">
        <v>0</v>
      </c>
      <c r="T4747">
        <v>0</v>
      </c>
      <c r="U4747">
        <v>2495556.1</v>
      </c>
      <c r="V4747">
        <v>0</v>
      </c>
      <c r="W4747">
        <v>4214960</v>
      </c>
      <c r="X4747">
        <v>-1719403.9</v>
      </c>
      <c r="Y4747">
        <v>0</v>
      </c>
      <c r="Z4747">
        <v>0</v>
      </c>
      <c r="AA4747">
        <v>2495556.1</v>
      </c>
    </row>
    <row r="4748" spans="1:27" ht="15" customHeight="1" x14ac:dyDescent="0.25">
      <c r="A4748" s="37" t="str">
        <f t="shared" si="222"/>
        <v>LLIQDFIgnore</v>
      </c>
      <c r="B4748" s="37" t="str">
        <f>VLOOKUP(L4748,Mapping!D:F,3,0)</f>
        <v>Ignore</v>
      </c>
      <c r="C4748" s="37" t="str">
        <f>VLOOKUP(L4748,Mapping!D:G,4,0)</f>
        <v>Ignore</v>
      </c>
      <c r="D4748" s="38">
        <f t="shared" si="223"/>
        <v>0.46837499999999999</v>
      </c>
      <c r="E4748" s="38">
        <f t="shared" si="224"/>
        <v>0.46837499999999999</v>
      </c>
      <c r="F4748" s="37">
        <f>VLOOKUP(L4748,Mapping!D:H,5,0)</f>
        <v>0</v>
      </c>
      <c r="G4748" t="s">
        <v>562</v>
      </c>
      <c r="H4748" t="s">
        <v>452</v>
      </c>
      <c r="I4748" t="s">
        <v>456</v>
      </c>
      <c r="J4748">
        <v>430000</v>
      </c>
      <c r="K4748" t="s">
        <v>643</v>
      </c>
      <c r="L4748">
        <v>432120</v>
      </c>
      <c r="M4748">
        <v>0</v>
      </c>
      <c r="N4748" t="s">
        <v>644</v>
      </c>
      <c r="O4748" t="s">
        <v>565</v>
      </c>
      <c r="P4748">
        <v>0</v>
      </c>
      <c r="Q4748">
        <v>0</v>
      </c>
      <c r="R4748">
        <v>0</v>
      </c>
      <c r="S4748">
        <v>4683750</v>
      </c>
      <c r="T4748">
        <v>0</v>
      </c>
      <c r="U4748">
        <v>4683750</v>
      </c>
      <c r="V4748">
        <v>0</v>
      </c>
      <c r="W4748">
        <v>0</v>
      </c>
      <c r="X4748">
        <v>0</v>
      </c>
      <c r="Y4748">
        <v>4683750</v>
      </c>
      <c r="Z4748">
        <v>0</v>
      </c>
      <c r="AA4748">
        <v>4683750</v>
      </c>
    </row>
    <row r="4749" spans="1:27" ht="15" customHeight="1" x14ac:dyDescent="0.25">
      <c r="A4749" s="37" t="str">
        <f t="shared" si="222"/>
        <v>LLIQDFIgnore</v>
      </c>
      <c r="B4749" s="37" t="str">
        <f>VLOOKUP(L4749,Mapping!D:F,3,0)</f>
        <v>Ignore</v>
      </c>
      <c r="C4749" s="37" t="str">
        <f>VLOOKUP(L4749,Mapping!D:G,4,0)</f>
        <v>Ignore</v>
      </c>
      <c r="D4749" s="38">
        <f t="shared" si="223"/>
        <v>2.0629928</v>
      </c>
      <c r="E4749" s="38">
        <f t="shared" si="224"/>
        <v>2.4794402999999998</v>
      </c>
      <c r="F4749" s="37">
        <f>VLOOKUP(L4749,Mapping!D:H,5,0)</f>
        <v>0</v>
      </c>
      <c r="G4749" t="s">
        <v>562</v>
      </c>
      <c r="H4749" t="s">
        <v>452</v>
      </c>
      <c r="I4749" t="s">
        <v>456</v>
      </c>
      <c r="J4749">
        <v>430000</v>
      </c>
      <c r="K4749" t="s">
        <v>643</v>
      </c>
      <c r="L4749">
        <v>432180</v>
      </c>
      <c r="M4749">
        <v>0</v>
      </c>
      <c r="N4749" t="s">
        <v>768</v>
      </c>
      <c r="O4749" t="s">
        <v>565</v>
      </c>
      <c r="P4749">
        <v>0</v>
      </c>
      <c r="Q4749">
        <v>4164475</v>
      </c>
      <c r="R4749">
        <v>0</v>
      </c>
      <c r="S4749">
        <v>20629928</v>
      </c>
      <c r="T4749">
        <v>0</v>
      </c>
      <c r="U4749">
        <v>24794403</v>
      </c>
      <c r="V4749">
        <v>0</v>
      </c>
      <c r="W4749">
        <v>4164475</v>
      </c>
      <c r="X4749">
        <v>0</v>
      </c>
      <c r="Y4749">
        <v>20629928</v>
      </c>
      <c r="Z4749">
        <v>0</v>
      </c>
      <c r="AA4749">
        <v>24794403</v>
      </c>
    </row>
    <row r="4750" spans="1:27" ht="15" customHeight="1" x14ac:dyDescent="0.25">
      <c r="A4750" s="37" t="str">
        <f t="shared" si="222"/>
        <v>LLIQDFIgnore</v>
      </c>
      <c r="B4750" s="37" t="str">
        <f>VLOOKUP(L4750,Mapping!D:F,3,0)</f>
        <v>Ignore</v>
      </c>
      <c r="C4750" s="37" t="str">
        <f>VLOOKUP(L4750,Mapping!D:G,4,0)</f>
        <v>Ignore</v>
      </c>
      <c r="D4750" s="38">
        <f t="shared" si="223"/>
        <v>1.9383092500000001</v>
      </c>
      <c r="E4750" s="38">
        <f t="shared" si="224"/>
        <v>2.2806060000000001</v>
      </c>
      <c r="F4750" s="37">
        <f>VLOOKUP(L4750,Mapping!D:H,5,0)</f>
        <v>0</v>
      </c>
      <c r="G4750" t="s">
        <v>562</v>
      </c>
      <c r="H4750" t="s">
        <v>452</v>
      </c>
      <c r="I4750" t="s">
        <v>456</v>
      </c>
      <c r="J4750">
        <v>430000</v>
      </c>
      <c r="K4750" t="s">
        <v>643</v>
      </c>
      <c r="L4750">
        <v>432190</v>
      </c>
      <c r="M4750">
        <v>0</v>
      </c>
      <c r="N4750" t="s">
        <v>769</v>
      </c>
      <c r="O4750" t="s">
        <v>565</v>
      </c>
      <c r="P4750">
        <v>0</v>
      </c>
      <c r="Q4750">
        <v>3422967.5</v>
      </c>
      <c r="R4750">
        <v>0</v>
      </c>
      <c r="S4750">
        <v>19383092.5</v>
      </c>
      <c r="T4750">
        <v>0</v>
      </c>
      <c r="U4750">
        <v>22806060</v>
      </c>
      <c r="V4750">
        <v>0</v>
      </c>
      <c r="W4750">
        <v>3422967.5</v>
      </c>
      <c r="X4750">
        <v>0</v>
      </c>
      <c r="Y4750">
        <v>19383092.5</v>
      </c>
      <c r="Z4750">
        <v>0</v>
      </c>
      <c r="AA4750">
        <v>22806060</v>
      </c>
    </row>
    <row r="4751" spans="1:27" ht="15" customHeight="1" x14ac:dyDescent="0.25">
      <c r="A4751" s="37" t="str">
        <f t="shared" si="222"/>
        <v>LLIQDFIgnore</v>
      </c>
      <c r="B4751" s="37" t="str">
        <f>VLOOKUP(L4751,Mapping!D:F,3,0)</f>
        <v>Ignore</v>
      </c>
      <c r="C4751" s="37" t="str">
        <f>VLOOKUP(L4751,Mapping!D:G,4,0)</f>
        <v>Ignore</v>
      </c>
      <c r="D4751" s="38">
        <f t="shared" si="223"/>
        <v>1.600698135</v>
      </c>
      <c r="E4751" s="38">
        <f t="shared" si="224"/>
        <v>2.5232570999999999</v>
      </c>
      <c r="F4751" s="37">
        <f>VLOOKUP(L4751,Mapping!D:H,5,0)</f>
        <v>0</v>
      </c>
      <c r="G4751" t="s">
        <v>562</v>
      </c>
      <c r="H4751" t="s">
        <v>452</v>
      </c>
      <c r="I4751" t="s">
        <v>456</v>
      </c>
      <c r="J4751">
        <v>430000</v>
      </c>
      <c r="K4751" t="s">
        <v>643</v>
      </c>
      <c r="L4751">
        <v>437101</v>
      </c>
      <c r="M4751">
        <v>0</v>
      </c>
      <c r="N4751" t="s">
        <v>2405</v>
      </c>
      <c r="O4751" t="s">
        <v>565</v>
      </c>
      <c r="P4751">
        <v>0</v>
      </c>
      <c r="Q4751">
        <v>9225589.6500000004</v>
      </c>
      <c r="R4751">
        <v>0</v>
      </c>
      <c r="S4751">
        <v>16006981.35</v>
      </c>
      <c r="T4751">
        <v>0</v>
      </c>
      <c r="U4751">
        <v>25232571</v>
      </c>
      <c r="V4751">
        <v>0</v>
      </c>
      <c r="W4751">
        <v>9225589.6500000004</v>
      </c>
      <c r="X4751">
        <v>0</v>
      </c>
      <c r="Y4751">
        <v>16006981.35</v>
      </c>
      <c r="Z4751">
        <v>0</v>
      </c>
      <c r="AA4751">
        <v>25232571</v>
      </c>
    </row>
    <row r="4752" spans="1:27" ht="15" customHeight="1" x14ac:dyDescent="0.25">
      <c r="A4752" s="37" t="str">
        <f t="shared" si="222"/>
        <v>LLIQDF5.2</v>
      </c>
      <c r="B4752" s="37">
        <f>VLOOKUP(L4752,Mapping!D:F,3,0)</f>
        <v>5.2</v>
      </c>
      <c r="C4752" s="37" t="str">
        <f>VLOOKUP(L4752,Mapping!D:G,4,0)</f>
        <v>Ignore</v>
      </c>
      <c r="D4752" s="38">
        <f t="shared" si="223"/>
        <v>69.968722400000004</v>
      </c>
      <c r="E4752" s="38">
        <f t="shared" si="224"/>
        <v>148.131286859</v>
      </c>
      <c r="F4752" s="37">
        <f>VLOOKUP(L4752,Mapping!D:H,5,0)</f>
        <v>0</v>
      </c>
      <c r="G4752" t="s">
        <v>562</v>
      </c>
      <c r="H4752" t="s">
        <v>452</v>
      </c>
      <c r="I4752" t="s">
        <v>456</v>
      </c>
      <c r="J4752">
        <v>450000</v>
      </c>
      <c r="K4752" t="s">
        <v>647</v>
      </c>
      <c r="L4752">
        <v>452110</v>
      </c>
      <c r="M4752">
        <v>0</v>
      </c>
      <c r="N4752" t="s">
        <v>648</v>
      </c>
      <c r="O4752" t="s">
        <v>565</v>
      </c>
      <c r="P4752">
        <v>0</v>
      </c>
      <c r="Q4752">
        <v>781625644.59000003</v>
      </c>
      <c r="R4752">
        <v>0</v>
      </c>
      <c r="S4752">
        <v>699687224</v>
      </c>
      <c r="T4752">
        <v>0</v>
      </c>
      <c r="U4752">
        <v>1481312868.5899999</v>
      </c>
      <c r="V4752">
        <v>0</v>
      </c>
      <c r="W4752">
        <v>781625644.59000003</v>
      </c>
      <c r="X4752">
        <v>0</v>
      </c>
      <c r="Y4752">
        <v>699687224</v>
      </c>
      <c r="Z4752">
        <v>0</v>
      </c>
      <c r="AA4752">
        <v>1481312868.5899999</v>
      </c>
    </row>
    <row r="4753" spans="1:27" ht="15" customHeight="1" x14ac:dyDescent="0.25">
      <c r="A4753" s="37" t="str">
        <f t="shared" si="222"/>
        <v>LLIQDF5.2</v>
      </c>
      <c r="B4753" s="37">
        <f>VLOOKUP(L4753,Mapping!D:F,3,0)</f>
        <v>5.2</v>
      </c>
      <c r="C4753" s="37" t="str">
        <f>VLOOKUP(L4753,Mapping!D:G,4,0)</f>
        <v>Ignore</v>
      </c>
      <c r="D4753" s="38">
        <f t="shared" si="223"/>
        <v>5.4176099999999998E-3</v>
      </c>
      <c r="E4753" s="38">
        <f t="shared" si="224"/>
        <v>1.3255289000000002E-2</v>
      </c>
      <c r="F4753" s="37">
        <f>VLOOKUP(L4753,Mapping!D:H,5,0)</f>
        <v>0</v>
      </c>
      <c r="G4753" t="s">
        <v>562</v>
      </c>
      <c r="H4753" t="s">
        <v>452</v>
      </c>
      <c r="I4753" t="s">
        <v>456</v>
      </c>
      <c r="J4753">
        <v>450000</v>
      </c>
      <c r="K4753" t="s">
        <v>647</v>
      </c>
      <c r="L4753">
        <v>452111</v>
      </c>
      <c r="M4753">
        <v>0</v>
      </c>
      <c r="N4753" t="s">
        <v>649</v>
      </c>
      <c r="O4753" t="s">
        <v>565</v>
      </c>
      <c r="P4753">
        <v>0</v>
      </c>
      <c r="Q4753">
        <v>78376.790000000008</v>
      </c>
      <c r="R4753">
        <v>0</v>
      </c>
      <c r="S4753">
        <v>54176.1</v>
      </c>
      <c r="T4753">
        <v>0</v>
      </c>
      <c r="U4753">
        <v>132552.89000000001</v>
      </c>
      <c r="V4753">
        <v>0</v>
      </c>
      <c r="W4753">
        <v>78376.790000000008</v>
      </c>
      <c r="X4753">
        <v>0</v>
      </c>
      <c r="Y4753">
        <v>54176.1</v>
      </c>
      <c r="Z4753">
        <v>0</v>
      </c>
      <c r="AA4753">
        <v>132552.89000000001</v>
      </c>
    </row>
    <row r="4754" spans="1:27" ht="15" customHeight="1" x14ac:dyDescent="0.25">
      <c r="A4754" s="37" t="str">
        <f t="shared" si="222"/>
        <v>LLIQDF5.2</v>
      </c>
      <c r="B4754" s="37">
        <f>VLOOKUP(L4754,Mapping!D:F,3,0)</f>
        <v>5.2</v>
      </c>
      <c r="C4754" s="37" t="str">
        <f>VLOOKUP(L4754,Mapping!D:G,4,0)</f>
        <v>Ignore</v>
      </c>
      <c r="D4754" s="38">
        <f t="shared" si="223"/>
        <v>8.0991419360000005</v>
      </c>
      <c r="E4754" s="38">
        <f t="shared" si="224"/>
        <v>10.237816797000001</v>
      </c>
      <c r="F4754" s="37">
        <f>VLOOKUP(L4754,Mapping!D:H,5,0)</f>
        <v>0</v>
      </c>
      <c r="G4754" t="s">
        <v>562</v>
      </c>
      <c r="H4754" t="s">
        <v>452</v>
      </c>
      <c r="I4754" t="s">
        <v>456</v>
      </c>
      <c r="J4754">
        <v>450000</v>
      </c>
      <c r="K4754" t="s">
        <v>647</v>
      </c>
      <c r="L4754">
        <v>452120</v>
      </c>
      <c r="M4754">
        <v>0</v>
      </c>
      <c r="N4754" t="s">
        <v>650</v>
      </c>
      <c r="O4754" t="s">
        <v>565</v>
      </c>
      <c r="P4754">
        <v>0</v>
      </c>
      <c r="Q4754">
        <v>21386748.609999999</v>
      </c>
      <c r="R4754">
        <v>0</v>
      </c>
      <c r="S4754">
        <v>80991419.359999999</v>
      </c>
      <c r="T4754">
        <v>0</v>
      </c>
      <c r="U4754">
        <v>102378167.97</v>
      </c>
      <c r="V4754">
        <v>0</v>
      </c>
      <c r="W4754">
        <v>21386748.609999999</v>
      </c>
      <c r="X4754">
        <v>0</v>
      </c>
      <c r="Y4754">
        <v>80991419.359999999</v>
      </c>
      <c r="Z4754">
        <v>0</v>
      </c>
      <c r="AA4754">
        <v>102378167.97</v>
      </c>
    </row>
    <row r="4755" spans="1:27" ht="15" customHeight="1" x14ac:dyDescent="0.25">
      <c r="A4755" s="37" t="str">
        <f t="shared" si="222"/>
        <v>LLIQDF5.2</v>
      </c>
      <c r="B4755" s="37">
        <f>VLOOKUP(L4755,Mapping!D:F,3,0)</f>
        <v>5.2</v>
      </c>
      <c r="C4755" s="37" t="str">
        <f>VLOOKUP(L4755,Mapping!D:G,4,0)</f>
        <v>Ignore</v>
      </c>
      <c r="D4755" s="38">
        <f t="shared" si="223"/>
        <v>0</v>
      </c>
      <c r="E4755" s="38">
        <f t="shared" si="224"/>
        <v>4.8595416650000001</v>
      </c>
      <c r="F4755" s="37">
        <f>VLOOKUP(L4755,Mapping!D:H,5,0)</f>
        <v>0</v>
      </c>
      <c r="G4755" t="s">
        <v>562</v>
      </c>
      <c r="H4755" t="s">
        <v>452</v>
      </c>
      <c r="I4755" t="s">
        <v>456</v>
      </c>
      <c r="J4755">
        <v>450000</v>
      </c>
      <c r="K4755" t="s">
        <v>647</v>
      </c>
      <c r="L4755">
        <v>452130</v>
      </c>
      <c r="M4755">
        <v>0</v>
      </c>
      <c r="N4755" t="s">
        <v>651</v>
      </c>
      <c r="O4755" t="s">
        <v>565</v>
      </c>
      <c r="P4755">
        <v>0</v>
      </c>
      <c r="Q4755">
        <v>48595416.649999999</v>
      </c>
      <c r="R4755">
        <v>0</v>
      </c>
      <c r="S4755">
        <v>0</v>
      </c>
      <c r="T4755">
        <v>0</v>
      </c>
      <c r="U4755">
        <v>48595416.649999999</v>
      </c>
      <c r="V4755">
        <v>0</v>
      </c>
      <c r="W4755">
        <v>48595416.649999999</v>
      </c>
      <c r="X4755">
        <v>0</v>
      </c>
      <c r="Y4755">
        <v>0</v>
      </c>
      <c r="Z4755">
        <v>0</v>
      </c>
      <c r="AA4755">
        <v>48595416.649999999</v>
      </c>
    </row>
    <row r="4756" spans="1:27" ht="15" customHeight="1" x14ac:dyDescent="0.25">
      <c r="A4756" s="37" t="str">
        <f t="shared" si="222"/>
        <v>LLIQDF5.2</v>
      </c>
      <c r="B4756" s="37">
        <f>VLOOKUP(L4756,Mapping!D:F,3,0)</f>
        <v>5.2</v>
      </c>
      <c r="C4756" s="37" t="str">
        <f>VLOOKUP(L4756,Mapping!D:G,4,0)</f>
        <v>Ignore</v>
      </c>
      <c r="D4756" s="38">
        <f t="shared" si="223"/>
        <v>0</v>
      </c>
      <c r="E4756" s="38">
        <f t="shared" si="224"/>
        <v>1.0114650000000001</v>
      </c>
      <c r="F4756" s="37">
        <f>VLOOKUP(L4756,Mapping!D:H,5,0)</f>
        <v>0</v>
      </c>
      <c r="G4756" t="s">
        <v>562</v>
      </c>
      <c r="H4756" t="s">
        <v>452</v>
      </c>
      <c r="I4756" t="s">
        <v>456</v>
      </c>
      <c r="J4756">
        <v>450000</v>
      </c>
      <c r="K4756" t="s">
        <v>647</v>
      </c>
      <c r="L4756">
        <v>452145</v>
      </c>
      <c r="M4756">
        <v>0</v>
      </c>
      <c r="N4756" t="s">
        <v>705</v>
      </c>
      <c r="O4756" t="s">
        <v>565</v>
      </c>
      <c r="P4756">
        <v>0</v>
      </c>
      <c r="Q4756">
        <v>10114650</v>
      </c>
      <c r="R4756">
        <v>0</v>
      </c>
      <c r="S4756">
        <v>0</v>
      </c>
      <c r="T4756">
        <v>0</v>
      </c>
      <c r="U4756">
        <v>10114650</v>
      </c>
      <c r="V4756">
        <v>0</v>
      </c>
      <c r="W4756">
        <v>10114650</v>
      </c>
      <c r="X4756">
        <v>0</v>
      </c>
      <c r="Y4756">
        <v>0</v>
      </c>
      <c r="Z4756">
        <v>0</v>
      </c>
      <c r="AA4756">
        <v>10114650</v>
      </c>
    </row>
    <row r="4757" spans="1:27" ht="15" customHeight="1" x14ac:dyDescent="0.25">
      <c r="A4757" s="37" t="str">
        <f t="shared" si="222"/>
        <v>LLIQDF5.2</v>
      </c>
      <c r="B4757" s="37">
        <f>VLOOKUP(L4757,Mapping!D:F,3,0)</f>
        <v>5.2</v>
      </c>
      <c r="C4757" s="37" t="str">
        <f>VLOOKUP(L4757,Mapping!D:G,4,0)</f>
        <v>Ignore</v>
      </c>
      <c r="D4757" s="38">
        <f t="shared" si="223"/>
        <v>179.25820005</v>
      </c>
      <c r="E4757" s="38">
        <f t="shared" si="224"/>
        <v>387.901873244</v>
      </c>
      <c r="F4757" s="37">
        <f>VLOOKUP(L4757,Mapping!D:H,5,0)</f>
        <v>0</v>
      </c>
      <c r="G4757" t="s">
        <v>562</v>
      </c>
      <c r="H4757" t="s">
        <v>452</v>
      </c>
      <c r="I4757" t="s">
        <v>456</v>
      </c>
      <c r="J4757">
        <v>450000</v>
      </c>
      <c r="K4757" t="s">
        <v>647</v>
      </c>
      <c r="L4757">
        <v>452180</v>
      </c>
      <c r="M4757">
        <v>0</v>
      </c>
      <c r="N4757" t="s">
        <v>770</v>
      </c>
      <c r="O4757" t="s">
        <v>565</v>
      </c>
      <c r="P4757">
        <v>0</v>
      </c>
      <c r="Q4757">
        <v>2086436731.9400001</v>
      </c>
      <c r="R4757">
        <v>0</v>
      </c>
      <c r="S4757">
        <v>1792582000.5</v>
      </c>
      <c r="T4757">
        <v>0</v>
      </c>
      <c r="U4757">
        <v>3879018732.4400001</v>
      </c>
      <c r="V4757">
        <v>0</v>
      </c>
      <c r="W4757">
        <v>2086436731.9400001</v>
      </c>
      <c r="X4757">
        <v>0</v>
      </c>
      <c r="Y4757">
        <v>1792582000.5</v>
      </c>
      <c r="Z4757">
        <v>0</v>
      </c>
      <c r="AA4757">
        <v>3879018732.4400001</v>
      </c>
    </row>
    <row r="4758" spans="1:27" ht="15" customHeight="1" x14ac:dyDescent="0.25">
      <c r="A4758" s="37" t="str">
        <f t="shared" si="222"/>
        <v>LLIQDF5.2</v>
      </c>
      <c r="B4758" s="37">
        <f>VLOOKUP(L4758,Mapping!D:F,3,0)</f>
        <v>5.2</v>
      </c>
      <c r="C4758" s="37" t="str">
        <f>VLOOKUP(L4758,Mapping!D:G,4,0)</f>
        <v>Ignore</v>
      </c>
      <c r="D4758" s="38">
        <f t="shared" si="223"/>
        <v>122.99714350000001</v>
      </c>
      <c r="E4758" s="38">
        <f t="shared" si="224"/>
        <v>236.93218156500001</v>
      </c>
      <c r="F4758" s="37">
        <f>VLOOKUP(L4758,Mapping!D:H,5,0)</f>
        <v>0</v>
      </c>
      <c r="G4758" t="s">
        <v>562</v>
      </c>
      <c r="H4758" t="s">
        <v>452</v>
      </c>
      <c r="I4758" t="s">
        <v>456</v>
      </c>
      <c r="J4758">
        <v>450000</v>
      </c>
      <c r="K4758" t="s">
        <v>647</v>
      </c>
      <c r="L4758">
        <v>452181</v>
      </c>
      <c r="M4758">
        <v>0</v>
      </c>
      <c r="N4758" t="s">
        <v>771</v>
      </c>
      <c r="O4758" t="s">
        <v>565</v>
      </c>
      <c r="P4758">
        <v>0</v>
      </c>
      <c r="Q4758">
        <v>1139350380.6500001</v>
      </c>
      <c r="R4758">
        <v>0</v>
      </c>
      <c r="S4758">
        <v>1229971435</v>
      </c>
      <c r="T4758">
        <v>0</v>
      </c>
      <c r="U4758">
        <v>2369321815.6500001</v>
      </c>
      <c r="V4758">
        <v>0</v>
      </c>
      <c r="W4758">
        <v>1139350380.6500001</v>
      </c>
      <c r="X4758">
        <v>0</v>
      </c>
      <c r="Y4758">
        <v>1229971435</v>
      </c>
      <c r="Z4758">
        <v>0</v>
      </c>
      <c r="AA4758">
        <v>2369321815.6500001</v>
      </c>
    </row>
    <row r="4759" spans="1:27" ht="15" customHeight="1" x14ac:dyDescent="0.25">
      <c r="A4759" s="37" t="str">
        <f t="shared" si="222"/>
        <v>LLIQDF5.2</v>
      </c>
      <c r="B4759" s="37">
        <f>VLOOKUP(L4759,Mapping!D:F,3,0)</f>
        <v>5.2</v>
      </c>
      <c r="C4759" s="37" t="str">
        <f>VLOOKUP(L4759,Mapping!D:G,4,0)</f>
        <v>Ignore</v>
      </c>
      <c r="D4759" s="38">
        <f t="shared" si="223"/>
        <v>1.580301889</v>
      </c>
      <c r="E4759" s="38">
        <f t="shared" si="224"/>
        <v>2.2555436019999999</v>
      </c>
      <c r="F4759" s="37">
        <f>VLOOKUP(L4759,Mapping!D:H,5,0)</f>
        <v>0</v>
      </c>
      <c r="G4759" t="s">
        <v>562</v>
      </c>
      <c r="H4759" t="s">
        <v>452</v>
      </c>
      <c r="I4759" t="s">
        <v>456</v>
      </c>
      <c r="J4759">
        <v>450000</v>
      </c>
      <c r="K4759" t="s">
        <v>647</v>
      </c>
      <c r="L4759">
        <v>452230</v>
      </c>
      <c r="M4759">
        <v>0</v>
      </c>
      <c r="N4759" t="s">
        <v>654</v>
      </c>
      <c r="O4759" t="s">
        <v>565</v>
      </c>
      <c r="P4759">
        <v>0</v>
      </c>
      <c r="Q4759">
        <v>6752417.1299999999</v>
      </c>
      <c r="R4759">
        <v>0</v>
      </c>
      <c r="S4759">
        <v>15803018.890000001</v>
      </c>
      <c r="T4759">
        <v>0</v>
      </c>
      <c r="U4759">
        <v>22555436.02</v>
      </c>
      <c r="V4759">
        <v>0</v>
      </c>
      <c r="W4759">
        <v>6752417.1299999999</v>
      </c>
      <c r="X4759">
        <v>0</v>
      </c>
      <c r="Y4759">
        <v>15803018.890000001</v>
      </c>
      <c r="Z4759">
        <v>0</v>
      </c>
      <c r="AA4759">
        <v>22555436.02</v>
      </c>
    </row>
    <row r="4760" spans="1:27" ht="15" customHeight="1" x14ac:dyDescent="0.25">
      <c r="A4760" s="37" t="str">
        <f t="shared" si="222"/>
        <v>LLIQDF5.2</v>
      </c>
      <c r="B4760" s="37">
        <f>VLOOKUP(L4760,Mapping!D:F,3,0)</f>
        <v>5.2</v>
      </c>
      <c r="C4760" s="37" t="str">
        <f>VLOOKUP(L4760,Mapping!D:G,4,0)</f>
        <v>Ignore</v>
      </c>
      <c r="D4760" s="38">
        <f t="shared" si="223"/>
        <v>9.903058484999999</v>
      </c>
      <c r="E4760" s="38">
        <f t="shared" si="224"/>
        <v>17.213158924000002</v>
      </c>
      <c r="F4760" s="37">
        <f>VLOOKUP(L4760,Mapping!D:H,5,0)</f>
        <v>0</v>
      </c>
      <c r="G4760" t="s">
        <v>562</v>
      </c>
      <c r="H4760" t="s">
        <v>452</v>
      </c>
      <c r="I4760" t="s">
        <v>456</v>
      </c>
      <c r="J4760">
        <v>450000</v>
      </c>
      <c r="K4760" t="s">
        <v>647</v>
      </c>
      <c r="L4760">
        <v>452247</v>
      </c>
      <c r="M4760">
        <v>0</v>
      </c>
      <c r="N4760" t="s">
        <v>655</v>
      </c>
      <c r="O4760" t="s">
        <v>565</v>
      </c>
      <c r="P4760">
        <v>0</v>
      </c>
      <c r="Q4760">
        <v>73101004.390000001</v>
      </c>
      <c r="R4760">
        <v>0</v>
      </c>
      <c r="S4760">
        <v>99030584.849999994</v>
      </c>
      <c r="T4760">
        <v>0</v>
      </c>
      <c r="U4760">
        <v>172131589.24000001</v>
      </c>
      <c r="V4760">
        <v>0</v>
      </c>
      <c r="W4760">
        <v>73101004.390000001</v>
      </c>
      <c r="X4760">
        <v>0</v>
      </c>
      <c r="Y4760">
        <v>99030584.849999994</v>
      </c>
      <c r="Z4760">
        <v>0</v>
      </c>
      <c r="AA4760">
        <v>172131589.24000001</v>
      </c>
    </row>
    <row r="4761" spans="1:27" ht="15" customHeight="1" x14ac:dyDescent="0.25">
      <c r="A4761" s="37" t="str">
        <f t="shared" si="222"/>
        <v>LLIQDF5.5</v>
      </c>
      <c r="B4761" s="37">
        <f>VLOOKUP(L4761,Mapping!D:F,3,0)</f>
        <v>5.5</v>
      </c>
      <c r="C4761" s="37" t="str">
        <f>VLOOKUP(L4761,Mapping!D:G,4,0)</f>
        <v>Ignore</v>
      </c>
      <c r="D4761" s="38">
        <f t="shared" si="223"/>
        <v>3.1912248999999997E-2</v>
      </c>
      <c r="E4761" s="38">
        <f t="shared" si="224"/>
        <v>3.1912248999999997E-2</v>
      </c>
      <c r="F4761" s="37">
        <f>VLOOKUP(L4761,Mapping!D:H,5,0)</f>
        <v>0</v>
      </c>
      <c r="G4761" t="s">
        <v>562</v>
      </c>
      <c r="H4761" t="s">
        <v>452</v>
      </c>
      <c r="I4761" t="s">
        <v>456</v>
      </c>
      <c r="J4761">
        <v>460000</v>
      </c>
      <c r="K4761" t="s">
        <v>656</v>
      </c>
      <c r="L4761">
        <v>452233</v>
      </c>
      <c r="M4761">
        <v>0</v>
      </c>
      <c r="N4761" t="s">
        <v>657</v>
      </c>
      <c r="O4761" t="s">
        <v>565</v>
      </c>
      <c r="P4761">
        <v>0</v>
      </c>
      <c r="Q4761">
        <v>0</v>
      </c>
      <c r="R4761">
        <v>0</v>
      </c>
      <c r="S4761">
        <v>319122.49</v>
      </c>
      <c r="T4761">
        <v>0</v>
      </c>
      <c r="U4761">
        <v>319122.49</v>
      </c>
      <c r="V4761">
        <v>0</v>
      </c>
      <c r="W4761">
        <v>0</v>
      </c>
      <c r="X4761">
        <v>0</v>
      </c>
      <c r="Y4761">
        <v>319122.49</v>
      </c>
      <c r="Z4761">
        <v>0</v>
      </c>
      <c r="AA4761">
        <v>319122.49</v>
      </c>
    </row>
    <row r="4762" spans="1:27" ht="15" customHeight="1" x14ac:dyDescent="0.25">
      <c r="A4762" s="37" t="str">
        <f t="shared" si="222"/>
        <v>LLIQDF5.5</v>
      </c>
      <c r="B4762" s="37">
        <f>VLOOKUP(L4762,Mapping!D:F,3,0)</f>
        <v>5.5</v>
      </c>
      <c r="C4762" s="37" t="str">
        <f>VLOOKUP(L4762,Mapping!D:G,4,0)</f>
        <v>Ignore</v>
      </c>
      <c r="D4762" s="38">
        <f t="shared" si="223"/>
        <v>5.8928517000000007E-2</v>
      </c>
      <c r="E4762" s="38">
        <f t="shared" si="224"/>
        <v>8.3219198999999994E-2</v>
      </c>
      <c r="F4762" s="37">
        <f>VLOOKUP(L4762,Mapping!D:H,5,0)</f>
        <v>0</v>
      </c>
      <c r="G4762" t="s">
        <v>562</v>
      </c>
      <c r="H4762" t="s">
        <v>452</v>
      </c>
      <c r="I4762" t="s">
        <v>456</v>
      </c>
      <c r="J4762">
        <v>460000</v>
      </c>
      <c r="K4762" t="s">
        <v>656</v>
      </c>
      <c r="L4762">
        <v>455103</v>
      </c>
      <c r="M4762">
        <v>0</v>
      </c>
      <c r="N4762" t="s">
        <v>658</v>
      </c>
      <c r="O4762" t="s">
        <v>565</v>
      </c>
      <c r="P4762">
        <v>0</v>
      </c>
      <c r="Q4762">
        <v>242906.82</v>
      </c>
      <c r="R4762">
        <v>0</v>
      </c>
      <c r="S4762">
        <v>589285.17000000004</v>
      </c>
      <c r="T4762">
        <v>0</v>
      </c>
      <c r="U4762">
        <v>832191.99</v>
      </c>
      <c r="V4762">
        <v>0</v>
      </c>
      <c r="W4762">
        <v>242906.82</v>
      </c>
      <c r="X4762">
        <v>0</v>
      </c>
      <c r="Y4762">
        <v>589285.17000000004</v>
      </c>
      <c r="Z4762">
        <v>0</v>
      </c>
      <c r="AA4762">
        <v>832191.99</v>
      </c>
    </row>
    <row r="4763" spans="1:27" ht="15" customHeight="1" x14ac:dyDescent="0.25">
      <c r="A4763" s="37" t="str">
        <f t="shared" si="222"/>
        <v>LLIQDF5.5</v>
      </c>
      <c r="B4763" s="37">
        <f>VLOOKUP(L4763,Mapping!D:F,3,0)</f>
        <v>5.5</v>
      </c>
      <c r="C4763" s="37" t="str">
        <f>VLOOKUP(L4763,Mapping!D:G,4,0)</f>
        <v>Ignore</v>
      </c>
      <c r="D4763" s="38">
        <f t="shared" si="223"/>
        <v>5.2041960000000003E-3</v>
      </c>
      <c r="E4763" s="38">
        <f t="shared" si="224"/>
        <v>3.5726529999999999E-3</v>
      </c>
      <c r="F4763" s="37">
        <f>VLOOKUP(L4763,Mapping!D:H,5,0)</f>
        <v>0</v>
      </c>
      <c r="G4763" t="s">
        <v>562</v>
      </c>
      <c r="H4763" t="s">
        <v>452</v>
      </c>
      <c r="I4763" t="s">
        <v>456</v>
      </c>
      <c r="J4763">
        <v>460000</v>
      </c>
      <c r="K4763" t="s">
        <v>656</v>
      </c>
      <c r="L4763">
        <v>460000</v>
      </c>
      <c r="M4763">
        <v>0</v>
      </c>
      <c r="N4763" t="s">
        <v>706</v>
      </c>
      <c r="O4763" t="s">
        <v>565</v>
      </c>
      <c r="P4763">
        <v>-16315.43</v>
      </c>
      <c r="Q4763">
        <v>0</v>
      </c>
      <c r="R4763">
        <v>0</v>
      </c>
      <c r="S4763">
        <v>52041.96</v>
      </c>
      <c r="T4763">
        <v>0</v>
      </c>
      <c r="U4763">
        <v>35726.53</v>
      </c>
      <c r="V4763">
        <v>-16315.43</v>
      </c>
      <c r="W4763">
        <v>0</v>
      </c>
      <c r="X4763">
        <v>0</v>
      </c>
      <c r="Y4763">
        <v>52041.96</v>
      </c>
      <c r="Z4763">
        <v>0</v>
      </c>
      <c r="AA4763">
        <v>35726.53</v>
      </c>
    </row>
    <row r="4764" spans="1:27" ht="15" customHeight="1" x14ac:dyDescent="0.25">
      <c r="A4764" s="37" t="str">
        <f t="shared" si="222"/>
        <v>LLIQDF5.5</v>
      </c>
      <c r="B4764" s="37">
        <f>VLOOKUP(L4764,Mapping!D:F,3,0)</f>
        <v>5.5</v>
      </c>
      <c r="C4764" s="37" t="str">
        <f>VLOOKUP(L4764,Mapping!D:G,4,0)</f>
        <v>Ignore</v>
      </c>
      <c r="D4764" s="38">
        <f t="shared" si="223"/>
        <v>4.3019190000000004E-3</v>
      </c>
      <c r="E4764" s="38">
        <f t="shared" si="224"/>
        <v>6.7144320000000011E-3</v>
      </c>
      <c r="F4764" s="37">
        <f>VLOOKUP(L4764,Mapping!D:H,5,0)</f>
        <v>0</v>
      </c>
      <c r="G4764" t="s">
        <v>562</v>
      </c>
      <c r="H4764" t="s">
        <v>452</v>
      </c>
      <c r="I4764" t="s">
        <v>456</v>
      </c>
      <c r="J4764">
        <v>460000</v>
      </c>
      <c r="K4764" t="s">
        <v>656</v>
      </c>
      <c r="L4764">
        <v>460100</v>
      </c>
      <c r="M4764">
        <v>0</v>
      </c>
      <c r="N4764" t="s">
        <v>729</v>
      </c>
      <c r="O4764" t="s">
        <v>565</v>
      </c>
      <c r="P4764">
        <v>0</v>
      </c>
      <c r="Q4764">
        <v>24125.13</v>
      </c>
      <c r="R4764">
        <v>0</v>
      </c>
      <c r="S4764">
        <v>43019.19</v>
      </c>
      <c r="T4764">
        <v>0</v>
      </c>
      <c r="U4764">
        <v>67144.320000000007</v>
      </c>
      <c r="V4764">
        <v>0</v>
      </c>
      <c r="W4764">
        <v>24125.13</v>
      </c>
      <c r="X4764">
        <v>0</v>
      </c>
      <c r="Y4764">
        <v>43019.19</v>
      </c>
      <c r="Z4764">
        <v>0</v>
      </c>
      <c r="AA4764">
        <v>67144.320000000007</v>
      </c>
    </row>
    <row r="4765" spans="1:27" ht="15" customHeight="1" x14ac:dyDescent="0.25">
      <c r="A4765" s="37" t="str">
        <f t="shared" si="222"/>
        <v>LLIQDF5.5</v>
      </c>
      <c r="B4765" s="37">
        <f>VLOOKUP(L4765,Mapping!D:F,3,0)</f>
        <v>5.5</v>
      </c>
      <c r="C4765" s="37" t="str">
        <f>VLOOKUP(L4765,Mapping!D:G,4,0)</f>
        <v>Ignore</v>
      </c>
      <c r="D4765" s="38">
        <f t="shared" si="223"/>
        <v>2.3348549999999998E-3</v>
      </c>
      <c r="E4765" s="38">
        <f t="shared" si="224"/>
        <v>6.2695379999999998E-3</v>
      </c>
      <c r="F4765" s="37">
        <f>VLOOKUP(L4765,Mapping!D:H,5,0)</f>
        <v>0</v>
      </c>
      <c r="G4765" t="s">
        <v>562</v>
      </c>
      <c r="H4765" t="s">
        <v>452</v>
      </c>
      <c r="I4765" t="s">
        <v>456</v>
      </c>
      <c r="J4765">
        <v>460000</v>
      </c>
      <c r="K4765" t="s">
        <v>656</v>
      </c>
      <c r="L4765">
        <v>460101</v>
      </c>
      <c r="M4765">
        <v>0</v>
      </c>
      <c r="N4765" t="s">
        <v>732</v>
      </c>
      <c r="O4765" t="s">
        <v>565</v>
      </c>
      <c r="P4765">
        <v>0</v>
      </c>
      <c r="Q4765">
        <v>39346.83</v>
      </c>
      <c r="R4765">
        <v>0</v>
      </c>
      <c r="S4765">
        <v>23348.55</v>
      </c>
      <c r="T4765">
        <v>0</v>
      </c>
      <c r="U4765">
        <v>62695.38</v>
      </c>
      <c r="V4765">
        <v>0</v>
      </c>
      <c r="W4765">
        <v>39346.83</v>
      </c>
      <c r="X4765">
        <v>0</v>
      </c>
      <c r="Y4765">
        <v>23348.55</v>
      </c>
      <c r="Z4765">
        <v>0</v>
      </c>
      <c r="AA4765">
        <v>62695.38</v>
      </c>
    </row>
    <row r="4766" spans="1:27" ht="15" customHeight="1" x14ac:dyDescent="0.25">
      <c r="A4766" s="37" t="str">
        <f t="shared" si="222"/>
        <v>LLIQDF5.5</v>
      </c>
      <c r="B4766" s="37">
        <f>VLOOKUP(L4766,Mapping!D:F,3,0)</f>
        <v>5.5</v>
      </c>
      <c r="C4766" s="37" t="str">
        <f>VLOOKUP(L4766,Mapping!D:G,4,0)</f>
        <v>Ignore</v>
      </c>
      <c r="D4766" s="38">
        <f t="shared" si="223"/>
        <v>-4.9000000000000002E-8</v>
      </c>
      <c r="E4766" s="38">
        <f t="shared" si="224"/>
        <v>-4.9000000000000002E-8</v>
      </c>
      <c r="F4766" s="37">
        <f>VLOOKUP(L4766,Mapping!D:H,5,0)</f>
        <v>0</v>
      </c>
      <c r="G4766" t="s">
        <v>562</v>
      </c>
      <c r="H4766" t="s">
        <v>452</v>
      </c>
      <c r="I4766" t="s">
        <v>456</v>
      </c>
      <c r="J4766">
        <v>460000</v>
      </c>
      <c r="K4766" t="s">
        <v>656</v>
      </c>
      <c r="L4766">
        <v>460114</v>
      </c>
      <c r="M4766">
        <v>0</v>
      </c>
      <c r="N4766" t="s">
        <v>828</v>
      </c>
      <c r="O4766" t="s">
        <v>565</v>
      </c>
      <c r="P4766">
        <v>0</v>
      </c>
      <c r="Q4766">
        <v>0</v>
      </c>
      <c r="R4766">
        <v>-0.49</v>
      </c>
      <c r="S4766">
        <v>0</v>
      </c>
      <c r="T4766">
        <v>-0.49</v>
      </c>
      <c r="U4766">
        <v>0</v>
      </c>
      <c r="V4766">
        <v>0</v>
      </c>
      <c r="W4766">
        <v>0</v>
      </c>
      <c r="X4766">
        <v>-0.49</v>
      </c>
      <c r="Y4766">
        <v>0</v>
      </c>
      <c r="Z4766">
        <v>-0.49</v>
      </c>
      <c r="AA4766">
        <v>0</v>
      </c>
    </row>
    <row r="4767" spans="1:27" ht="15" customHeight="1" x14ac:dyDescent="0.25">
      <c r="A4767" s="37" t="str">
        <f t="shared" si="222"/>
        <v>LLIQDF5.5</v>
      </c>
      <c r="B4767" s="37">
        <f>VLOOKUP(L4767,Mapping!D:F,3,0)</f>
        <v>5.5</v>
      </c>
      <c r="C4767" s="37" t="str">
        <f>VLOOKUP(L4767,Mapping!D:G,4,0)</f>
        <v>Ignore</v>
      </c>
      <c r="D4767" s="38">
        <f t="shared" si="223"/>
        <v>0</v>
      </c>
      <c r="E4767" s="38">
        <f t="shared" si="224"/>
        <v>9.499999999999999E-8</v>
      </c>
      <c r="F4767" s="37">
        <f>VLOOKUP(L4767,Mapping!D:H,5,0)</f>
        <v>0</v>
      </c>
      <c r="G4767" t="s">
        <v>562</v>
      </c>
      <c r="H4767" t="s">
        <v>452</v>
      </c>
      <c r="I4767" t="s">
        <v>456</v>
      </c>
      <c r="J4767">
        <v>460000</v>
      </c>
      <c r="K4767" t="s">
        <v>656</v>
      </c>
      <c r="L4767">
        <v>460128</v>
      </c>
      <c r="M4767">
        <v>0</v>
      </c>
      <c r="N4767" t="s">
        <v>942</v>
      </c>
      <c r="O4767" t="s">
        <v>565</v>
      </c>
      <c r="P4767">
        <v>0</v>
      </c>
      <c r="Q4767">
        <v>0.95</v>
      </c>
      <c r="R4767">
        <v>0</v>
      </c>
      <c r="S4767">
        <v>0</v>
      </c>
      <c r="T4767">
        <v>0</v>
      </c>
      <c r="U4767">
        <v>0.95</v>
      </c>
      <c r="V4767">
        <v>0</v>
      </c>
      <c r="W4767">
        <v>0.95</v>
      </c>
      <c r="X4767">
        <v>0</v>
      </c>
      <c r="Y4767">
        <v>0</v>
      </c>
      <c r="Z4767">
        <v>0</v>
      </c>
      <c r="AA4767">
        <v>0.95</v>
      </c>
    </row>
    <row r="4768" spans="1:27" ht="15" customHeight="1" x14ac:dyDescent="0.25">
      <c r="A4768" s="37" t="str">
        <f t="shared" si="222"/>
        <v>LLIQDF5.5</v>
      </c>
      <c r="B4768" s="37">
        <f>VLOOKUP(L4768,Mapping!D:F,3,0)</f>
        <v>5.5</v>
      </c>
      <c r="C4768" s="37" t="str">
        <f>VLOOKUP(L4768,Mapping!D:G,4,0)</f>
        <v>Ignore</v>
      </c>
      <c r="D4768" s="38">
        <f t="shared" si="223"/>
        <v>-6.6609570000000003E-3</v>
      </c>
      <c r="E4768" s="38">
        <f t="shared" si="224"/>
        <v>-1.3019813E-2</v>
      </c>
      <c r="F4768" s="37">
        <f>VLOOKUP(L4768,Mapping!D:H,5,0)</f>
        <v>0</v>
      </c>
      <c r="G4768" t="s">
        <v>562</v>
      </c>
      <c r="H4768" t="s">
        <v>452</v>
      </c>
      <c r="I4768" t="s">
        <v>456</v>
      </c>
      <c r="J4768">
        <v>460000</v>
      </c>
      <c r="K4768" t="s">
        <v>656</v>
      </c>
      <c r="L4768">
        <v>460143</v>
      </c>
      <c r="M4768">
        <v>0</v>
      </c>
      <c r="N4768" t="s">
        <v>730</v>
      </c>
      <c r="O4768" t="s">
        <v>565</v>
      </c>
      <c r="P4768">
        <v>-63588.560000000012</v>
      </c>
      <c r="Q4768">
        <v>0</v>
      </c>
      <c r="R4768">
        <v>-66609.570000000007</v>
      </c>
      <c r="S4768">
        <v>0</v>
      </c>
      <c r="T4768">
        <v>-130198.13</v>
      </c>
      <c r="U4768">
        <v>0</v>
      </c>
      <c r="V4768">
        <v>-63588.560000000012</v>
      </c>
      <c r="W4768">
        <v>0</v>
      </c>
      <c r="X4768">
        <v>-66609.570000000007</v>
      </c>
      <c r="Y4768">
        <v>0</v>
      </c>
      <c r="Z4768">
        <v>-130198.13</v>
      </c>
      <c r="AA4768">
        <v>0</v>
      </c>
    </row>
    <row r="4769" spans="1:27" ht="15" customHeight="1" x14ac:dyDescent="0.25">
      <c r="A4769" s="37" t="str">
        <f t="shared" si="222"/>
        <v>LLIQDF5.5</v>
      </c>
      <c r="B4769" s="37">
        <f>VLOOKUP(L4769,Mapping!D:F,3,0)</f>
        <v>5.5</v>
      </c>
      <c r="C4769" s="37" t="str">
        <f>VLOOKUP(L4769,Mapping!D:G,4,0)</f>
        <v>Ignore</v>
      </c>
      <c r="D4769" s="38">
        <f t="shared" si="223"/>
        <v>2.4094E-5</v>
      </c>
      <c r="E4769" s="38">
        <f t="shared" si="224"/>
        <v>2.4094E-5</v>
      </c>
      <c r="F4769" s="37">
        <f>VLOOKUP(L4769,Mapping!D:H,5,0)</f>
        <v>0</v>
      </c>
      <c r="G4769" t="s">
        <v>562</v>
      </c>
      <c r="H4769" t="s">
        <v>452</v>
      </c>
      <c r="I4769" t="s">
        <v>456</v>
      </c>
      <c r="J4769">
        <v>460000</v>
      </c>
      <c r="K4769" t="s">
        <v>656</v>
      </c>
      <c r="L4769">
        <v>460144</v>
      </c>
      <c r="M4769">
        <v>0</v>
      </c>
      <c r="N4769" t="s">
        <v>734</v>
      </c>
      <c r="O4769" t="s">
        <v>565</v>
      </c>
      <c r="P4769">
        <v>0</v>
      </c>
      <c r="Q4769">
        <v>0</v>
      </c>
      <c r="R4769">
        <v>0</v>
      </c>
      <c r="S4769">
        <v>240.94</v>
      </c>
      <c r="T4769">
        <v>0</v>
      </c>
      <c r="U4769">
        <v>240.94</v>
      </c>
      <c r="V4769">
        <v>0</v>
      </c>
      <c r="W4769">
        <v>0</v>
      </c>
      <c r="X4769">
        <v>0</v>
      </c>
      <c r="Y4769">
        <v>240.94</v>
      </c>
      <c r="Z4769">
        <v>0</v>
      </c>
      <c r="AA4769">
        <v>240.94</v>
      </c>
    </row>
    <row r="4770" spans="1:27" ht="15" customHeight="1" x14ac:dyDescent="0.25">
      <c r="A4770" s="37" t="str">
        <f t="shared" si="222"/>
        <v>LLIQDF5.5</v>
      </c>
      <c r="B4770" s="37">
        <f>VLOOKUP(L4770,Mapping!D:F,3,0)</f>
        <v>5.5</v>
      </c>
      <c r="C4770" s="37" t="str">
        <f>VLOOKUP(L4770,Mapping!D:G,4,0)</f>
        <v>Ignore</v>
      </c>
      <c r="D4770" s="38">
        <f t="shared" si="223"/>
        <v>8.7999999999999994E-8</v>
      </c>
      <c r="E4770" s="38">
        <f t="shared" si="224"/>
        <v>6.1999999999999999E-7</v>
      </c>
      <c r="F4770" s="37">
        <f>VLOOKUP(L4770,Mapping!D:H,5,0)</f>
        <v>0</v>
      </c>
      <c r="G4770" t="s">
        <v>562</v>
      </c>
      <c r="H4770" t="s">
        <v>452</v>
      </c>
      <c r="I4770" t="s">
        <v>456</v>
      </c>
      <c r="J4770">
        <v>460000</v>
      </c>
      <c r="K4770" t="s">
        <v>656</v>
      </c>
      <c r="L4770">
        <v>460146</v>
      </c>
      <c r="M4770">
        <v>0</v>
      </c>
      <c r="N4770" t="s">
        <v>943</v>
      </c>
      <c r="O4770" t="s">
        <v>565</v>
      </c>
      <c r="P4770">
        <v>0</v>
      </c>
      <c r="Q4770">
        <v>5.32</v>
      </c>
      <c r="R4770">
        <v>0</v>
      </c>
      <c r="S4770">
        <v>0.88</v>
      </c>
      <c r="T4770">
        <v>0</v>
      </c>
      <c r="U4770">
        <v>6.2</v>
      </c>
      <c r="V4770">
        <v>0</v>
      </c>
      <c r="W4770">
        <v>5.32</v>
      </c>
      <c r="X4770">
        <v>0</v>
      </c>
      <c r="Y4770">
        <v>0.88</v>
      </c>
      <c r="Z4770">
        <v>0</v>
      </c>
      <c r="AA4770">
        <v>6.2</v>
      </c>
    </row>
    <row r="4771" spans="1:27" ht="15" customHeight="1" x14ac:dyDescent="0.25">
      <c r="A4771" s="37" t="str">
        <f t="shared" si="222"/>
        <v>LLIQDF5.5</v>
      </c>
      <c r="B4771" s="37">
        <f>VLOOKUP(L4771,Mapping!D:F,3,0)</f>
        <v>5.5</v>
      </c>
      <c r="C4771" s="37" t="str">
        <f>VLOOKUP(L4771,Mapping!D:G,4,0)</f>
        <v>Ignore</v>
      </c>
      <c r="D4771" s="38">
        <f t="shared" si="223"/>
        <v>4.9999999999999998E-8</v>
      </c>
      <c r="E4771" s="38">
        <f t="shared" si="224"/>
        <v>1.1083E-5</v>
      </c>
      <c r="F4771" s="37">
        <f>VLOOKUP(L4771,Mapping!D:H,5,0)</f>
        <v>0</v>
      </c>
      <c r="G4771" t="s">
        <v>562</v>
      </c>
      <c r="H4771" t="s">
        <v>452</v>
      </c>
      <c r="I4771" t="s">
        <v>456</v>
      </c>
      <c r="J4771">
        <v>460000</v>
      </c>
      <c r="K4771" t="s">
        <v>656</v>
      </c>
      <c r="L4771">
        <v>460166</v>
      </c>
      <c r="M4771">
        <v>0</v>
      </c>
      <c r="N4771" t="s">
        <v>945</v>
      </c>
      <c r="O4771" t="s">
        <v>565</v>
      </c>
      <c r="P4771">
        <v>0</v>
      </c>
      <c r="Q4771">
        <v>110.33</v>
      </c>
      <c r="R4771">
        <v>0</v>
      </c>
      <c r="S4771">
        <v>0.5</v>
      </c>
      <c r="T4771">
        <v>0</v>
      </c>
      <c r="U4771">
        <v>110.83</v>
      </c>
      <c r="V4771">
        <v>0</v>
      </c>
      <c r="W4771">
        <v>110.33</v>
      </c>
      <c r="X4771">
        <v>0</v>
      </c>
      <c r="Y4771">
        <v>0.5</v>
      </c>
      <c r="Z4771">
        <v>0</v>
      </c>
      <c r="AA4771">
        <v>110.83</v>
      </c>
    </row>
    <row r="4772" spans="1:27" ht="15" customHeight="1" x14ac:dyDescent="0.25">
      <c r="A4772" s="37" t="str">
        <f t="shared" si="222"/>
        <v>LLIQDF5.2</v>
      </c>
      <c r="B4772" s="37">
        <f>VLOOKUP(L4772,Mapping!D:F,3,0)</f>
        <v>5.2</v>
      </c>
      <c r="C4772" s="37" t="str">
        <f>VLOOKUP(L4772,Mapping!D:G,4,0)</f>
        <v>Ignore</v>
      </c>
      <c r="D4772" s="38">
        <f t="shared" si="223"/>
        <v>-3.1097895000000002</v>
      </c>
      <c r="E4772" s="38">
        <f t="shared" si="224"/>
        <v>-10.245191647</v>
      </c>
      <c r="F4772" s="37">
        <f>VLOOKUP(L4772,Mapping!D:H,5,0)</f>
        <v>0</v>
      </c>
      <c r="G4772" t="s">
        <v>562</v>
      </c>
      <c r="H4772" t="s">
        <v>452</v>
      </c>
      <c r="I4772" t="s">
        <v>456</v>
      </c>
      <c r="J4772">
        <v>460000</v>
      </c>
      <c r="K4772" t="s">
        <v>656</v>
      </c>
      <c r="L4772">
        <v>553139</v>
      </c>
      <c r="M4772">
        <v>0</v>
      </c>
      <c r="N4772" t="s">
        <v>863</v>
      </c>
      <c r="O4772" t="s">
        <v>565</v>
      </c>
      <c r="P4772">
        <v>-71354021.469999999</v>
      </c>
      <c r="Q4772">
        <v>0</v>
      </c>
      <c r="R4772">
        <v>-31097895</v>
      </c>
      <c r="S4772">
        <v>0</v>
      </c>
      <c r="T4772">
        <v>-102451916.47</v>
      </c>
      <c r="U4772">
        <v>0</v>
      </c>
      <c r="V4772">
        <v>-71354021.469999999</v>
      </c>
      <c r="W4772">
        <v>0</v>
      </c>
      <c r="X4772">
        <v>-31097895</v>
      </c>
      <c r="Y4772">
        <v>0</v>
      </c>
      <c r="Z4772">
        <v>-102451916.47</v>
      </c>
      <c r="AA4772">
        <v>0</v>
      </c>
    </row>
    <row r="4773" spans="1:27" ht="15" customHeight="1" x14ac:dyDescent="0.25">
      <c r="A4773" s="37" t="str">
        <f t="shared" si="222"/>
        <v>LLIQDF5.3</v>
      </c>
      <c r="B4773" s="37">
        <f>VLOOKUP(L4773,Mapping!D:F,3,0)</f>
        <v>5.3</v>
      </c>
      <c r="C4773" s="37" t="str">
        <f>VLOOKUP(L4773,Mapping!D:G,4,0)</f>
        <v>Ignore</v>
      </c>
      <c r="D4773" s="38">
        <f t="shared" si="223"/>
        <v>-4.0094009999999999E-2</v>
      </c>
      <c r="E4773" s="38">
        <f t="shared" si="224"/>
        <v>-4.0094009999999999E-2</v>
      </c>
      <c r="F4773" s="37">
        <f>VLOOKUP(L4773,Mapping!D:H,5,0)</f>
        <v>0</v>
      </c>
      <c r="G4773" t="s">
        <v>562</v>
      </c>
      <c r="H4773" t="s">
        <v>452</v>
      </c>
      <c r="I4773" t="s">
        <v>456</v>
      </c>
      <c r="J4773">
        <v>510000</v>
      </c>
      <c r="K4773" t="s">
        <v>659</v>
      </c>
      <c r="L4773">
        <v>512110</v>
      </c>
      <c r="M4773">
        <v>0</v>
      </c>
      <c r="N4773" t="s">
        <v>741</v>
      </c>
      <c r="O4773" t="s">
        <v>565</v>
      </c>
      <c r="P4773">
        <v>0</v>
      </c>
      <c r="Q4773">
        <v>0</v>
      </c>
      <c r="R4773">
        <v>-400940.1</v>
      </c>
      <c r="S4773">
        <v>0</v>
      </c>
      <c r="T4773">
        <v>-400940.1</v>
      </c>
      <c r="U4773">
        <v>0</v>
      </c>
      <c r="V4773">
        <v>0</v>
      </c>
      <c r="W4773">
        <v>0</v>
      </c>
      <c r="X4773">
        <v>-400940.1</v>
      </c>
      <c r="Y4773">
        <v>0</v>
      </c>
      <c r="Z4773">
        <v>-400940.1</v>
      </c>
      <c r="AA4773">
        <v>0</v>
      </c>
    </row>
    <row r="4774" spans="1:27" ht="15" customHeight="1" x14ac:dyDescent="0.25">
      <c r="A4774" s="37" t="str">
        <f t="shared" si="222"/>
        <v>LLIQDF5.3</v>
      </c>
      <c r="B4774" s="37">
        <f>VLOOKUP(L4774,Mapping!D:F,3,0)</f>
        <v>5.3</v>
      </c>
      <c r="C4774" s="37" t="str">
        <f>VLOOKUP(L4774,Mapping!D:G,4,0)</f>
        <v>Ignore</v>
      </c>
      <c r="D4774" s="38">
        <f t="shared" si="223"/>
        <v>-8.7499999999999994E-2</v>
      </c>
      <c r="E4774" s="38">
        <f t="shared" si="224"/>
        <v>-8.7499999999999994E-2</v>
      </c>
      <c r="F4774" s="37">
        <f>VLOOKUP(L4774,Mapping!D:H,5,0)</f>
        <v>0</v>
      </c>
      <c r="G4774" t="s">
        <v>562</v>
      </c>
      <c r="H4774" t="s">
        <v>452</v>
      </c>
      <c r="I4774" t="s">
        <v>456</v>
      </c>
      <c r="J4774">
        <v>510000</v>
      </c>
      <c r="K4774" t="s">
        <v>659</v>
      </c>
      <c r="L4774">
        <v>512120</v>
      </c>
      <c r="M4774">
        <v>0</v>
      </c>
      <c r="N4774" t="s">
        <v>660</v>
      </c>
      <c r="O4774" t="s">
        <v>565</v>
      </c>
      <c r="P4774">
        <v>0</v>
      </c>
      <c r="Q4774">
        <v>0</v>
      </c>
      <c r="R4774">
        <v>-875000</v>
      </c>
      <c r="S4774">
        <v>0</v>
      </c>
      <c r="T4774">
        <v>-875000</v>
      </c>
      <c r="U4774">
        <v>0</v>
      </c>
      <c r="V4774">
        <v>0</v>
      </c>
      <c r="W4774">
        <v>0</v>
      </c>
      <c r="X4774">
        <v>-875000</v>
      </c>
      <c r="Y4774">
        <v>0</v>
      </c>
      <c r="Z4774">
        <v>-875000</v>
      </c>
      <c r="AA4774">
        <v>0</v>
      </c>
    </row>
    <row r="4775" spans="1:27" ht="15" customHeight="1" x14ac:dyDescent="0.25">
      <c r="A4775" s="37" t="str">
        <f t="shared" si="222"/>
        <v>LLIQDF5.3</v>
      </c>
      <c r="B4775" s="37">
        <f>VLOOKUP(L4775,Mapping!D:F,3,0)</f>
        <v>5.3</v>
      </c>
      <c r="C4775" s="37" t="str">
        <f>VLOOKUP(L4775,Mapping!D:G,4,0)</f>
        <v>Ignore</v>
      </c>
      <c r="D4775" s="38">
        <f t="shared" si="223"/>
        <v>-7.4091500000000005E-2</v>
      </c>
      <c r="E4775" s="38">
        <f t="shared" si="224"/>
        <v>-7.7239749999999996E-2</v>
      </c>
      <c r="F4775" s="37">
        <f>VLOOKUP(L4775,Mapping!D:H,5,0)</f>
        <v>0</v>
      </c>
      <c r="G4775" t="s">
        <v>562</v>
      </c>
      <c r="H4775" t="s">
        <v>452</v>
      </c>
      <c r="I4775" t="s">
        <v>456</v>
      </c>
      <c r="J4775">
        <v>510000</v>
      </c>
      <c r="K4775" t="s">
        <v>659</v>
      </c>
      <c r="L4775">
        <v>512180</v>
      </c>
      <c r="M4775">
        <v>0</v>
      </c>
      <c r="N4775" t="s">
        <v>815</v>
      </c>
      <c r="O4775" t="s">
        <v>565</v>
      </c>
      <c r="P4775">
        <v>-31482.5</v>
      </c>
      <c r="Q4775">
        <v>0</v>
      </c>
      <c r="R4775">
        <v>-740915</v>
      </c>
      <c r="S4775">
        <v>0</v>
      </c>
      <c r="T4775">
        <v>-772397.5</v>
      </c>
      <c r="U4775">
        <v>0</v>
      </c>
      <c r="V4775">
        <v>-31482.5</v>
      </c>
      <c r="W4775">
        <v>0</v>
      </c>
      <c r="X4775">
        <v>-740915</v>
      </c>
      <c r="Y4775">
        <v>0</v>
      </c>
      <c r="Z4775">
        <v>-772397.5</v>
      </c>
      <c r="AA4775">
        <v>0</v>
      </c>
    </row>
    <row r="4776" spans="1:27" ht="15" customHeight="1" x14ac:dyDescent="0.25">
      <c r="A4776" s="37" t="str">
        <f t="shared" si="222"/>
        <v>LLIQDF5.3</v>
      </c>
      <c r="B4776" s="37">
        <f>VLOOKUP(L4776,Mapping!D:F,3,0)</f>
        <v>5.3</v>
      </c>
      <c r="C4776" s="37" t="str">
        <f>VLOOKUP(L4776,Mapping!D:G,4,0)</f>
        <v>Ignore</v>
      </c>
      <c r="D4776" s="38">
        <f t="shared" si="223"/>
        <v>-4.2516749999999999E-2</v>
      </c>
      <c r="E4776" s="38">
        <f t="shared" si="224"/>
        <v>-0.14655399999999999</v>
      </c>
      <c r="F4776" s="37">
        <f>VLOOKUP(L4776,Mapping!D:H,5,0)</f>
        <v>0</v>
      </c>
      <c r="G4776" t="s">
        <v>562</v>
      </c>
      <c r="H4776" t="s">
        <v>452</v>
      </c>
      <c r="I4776" t="s">
        <v>456</v>
      </c>
      <c r="J4776">
        <v>510000</v>
      </c>
      <c r="K4776" t="s">
        <v>659</v>
      </c>
      <c r="L4776">
        <v>512190</v>
      </c>
      <c r="M4776">
        <v>0</v>
      </c>
      <c r="N4776" t="s">
        <v>773</v>
      </c>
      <c r="O4776" t="s">
        <v>565</v>
      </c>
      <c r="P4776">
        <v>-1040372.5</v>
      </c>
      <c r="Q4776">
        <v>0</v>
      </c>
      <c r="R4776">
        <v>-425167.5</v>
      </c>
      <c r="S4776">
        <v>0</v>
      </c>
      <c r="T4776">
        <v>-1465540</v>
      </c>
      <c r="U4776">
        <v>0</v>
      </c>
      <c r="V4776">
        <v>-1040372.5</v>
      </c>
      <c r="W4776">
        <v>0</v>
      </c>
      <c r="X4776">
        <v>-425167.5</v>
      </c>
      <c r="Y4776">
        <v>0</v>
      </c>
      <c r="Z4776">
        <v>-1465540</v>
      </c>
      <c r="AA4776">
        <v>0</v>
      </c>
    </row>
    <row r="4777" spans="1:27" ht="15" customHeight="1" x14ac:dyDescent="0.25">
      <c r="A4777" s="37" t="str">
        <f t="shared" si="222"/>
        <v>LLIQDF5.3</v>
      </c>
      <c r="B4777" s="37">
        <f>VLOOKUP(L4777,Mapping!D:F,3,0)</f>
        <v>5.3</v>
      </c>
      <c r="C4777" s="37" t="str">
        <f>VLOOKUP(L4777,Mapping!D:G,4,0)</f>
        <v>Ignore</v>
      </c>
      <c r="D4777" s="38">
        <f t="shared" si="223"/>
        <v>-4.8962999999999999E-5</v>
      </c>
      <c r="E4777" s="38">
        <f t="shared" si="224"/>
        <v>-4.8962999999999999E-5</v>
      </c>
      <c r="F4777" s="37">
        <f>VLOOKUP(L4777,Mapping!D:H,5,0)</f>
        <v>0</v>
      </c>
      <c r="G4777" t="s">
        <v>562</v>
      </c>
      <c r="H4777" t="s">
        <v>452</v>
      </c>
      <c r="I4777" t="s">
        <v>456</v>
      </c>
      <c r="J4777">
        <v>510000</v>
      </c>
      <c r="K4777" t="s">
        <v>659</v>
      </c>
      <c r="L4777">
        <v>512247</v>
      </c>
      <c r="M4777">
        <v>0</v>
      </c>
      <c r="N4777" t="s">
        <v>816</v>
      </c>
      <c r="O4777" t="s">
        <v>565</v>
      </c>
      <c r="P4777">
        <v>0</v>
      </c>
      <c r="Q4777">
        <v>0</v>
      </c>
      <c r="R4777">
        <v>-489.63</v>
      </c>
      <c r="S4777">
        <v>0</v>
      </c>
      <c r="T4777">
        <v>-489.63</v>
      </c>
      <c r="U4777">
        <v>0</v>
      </c>
      <c r="V4777">
        <v>0</v>
      </c>
      <c r="W4777">
        <v>0</v>
      </c>
      <c r="X4777">
        <v>-489.63</v>
      </c>
      <c r="Y4777">
        <v>0</v>
      </c>
      <c r="Z4777">
        <v>-489.63</v>
      </c>
      <c r="AA4777">
        <v>0</v>
      </c>
    </row>
    <row r="4778" spans="1:27" ht="15" customHeight="1" x14ac:dyDescent="0.25">
      <c r="A4778" s="37" t="str">
        <f t="shared" si="222"/>
        <v>LLIQDFIgnore</v>
      </c>
      <c r="B4778" s="37" t="str">
        <f>VLOOKUP(L4778,Mapping!D:F,3,0)</f>
        <v>Ignore</v>
      </c>
      <c r="C4778" s="37" t="str">
        <f>VLOOKUP(L4778,Mapping!D:G,4,0)</f>
        <v>Mirror</v>
      </c>
      <c r="D4778" s="38">
        <f t="shared" si="223"/>
        <v>0</v>
      </c>
      <c r="E4778" s="38">
        <f t="shared" si="224"/>
        <v>-0.12120660400000001</v>
      </c>
      <c r="F4778" s="37">
        <f>VLOOKUP(L4778,Mapping!D:H,5,0)</f>
        <v>0</v>
      </c>
      <c r="G4778" t="s">
        <v>562</v>
      </c>
      <c r="H4778" t="s">
        <v>452</v>
      </c>
      <c r="I4778" t="s">
        <v>456</v>
      </c>
      <c r="J4778">
        <v>550000</v>
      </c>
      <c r="K4778" t="s">
        <v>666</v>
      </c>
      <c r="L4778">
        <v>553007</v>
      </c>
      <c r="M4778">
        <v>0</v>
      </c>
      <c r="N4778" t="s">
        <v>667</v>
      </c>
      <c r="O4778" t="s">
        <v>565</v>
      </c>
      <c r="P4778">
        <v>-1212066.04</v>
      </c>
      <c r="Q4778">
        <v>0</v>
      </c>
      <c r="R4778">
        <v>0</v>
      </c>
      <c r="S4778">
        <v>0</v>
      </c>
      <c r="T4778">
        <v>-1212066.04</v>
      </c>
      <c r="U4778">
        <v>0</v>
      </c>
      <c r="V4778">
        <v>-1212066.04</v>
      </c>
      <c r="W4778">
        <v>0</v>
      </c>
      <c r="X4778">
        <v>0</v>
      </c>
      <c r="Y4778">
        <v>0</v>
      </c>
      <c r="Z4778">
        <v>-1212066.04</v>
      </c>
      <c r="AA4778">
        <v>0</v>
      </c>
    </row>
    <row r="4779" spans="1:27" ht="15" customHeight="1" x14ac:dyDescent="0.25">
      <c r="A4779" s="37" t="str">
        <f t="shared" si="222"/>
        <v>LLIQDFIgnore</v>
      </c>
      <c r="B4779" s="37" t="str">
        <f>VLOOKUP(L4779,Mapping!D:F,3,0)</f>
        <v>Ignore</v>
      </c>
      <c r="C4779" s="37" t="str">
        <f>VLOOKUP(L4779,Mapping!D:G,4,0)</f>
        <v>Mirror</v>
      </c>
      <c r="D4779" s="38">
        <f t="shared" si="223"/>
        <v>-2.1489080000000002E-3</v>
      </c>
      <c r="E4779" s="38">
        <f t="shared" si="224"/>
        <v>-3.661732E-3</v>
      </c>
      <c r="F4779" s="37">
        <f>VLOOKUP(L4779,Mapping!D:H,5,0)</f>
        <v>0</v>
      </c>
      <c r="G4779" t="s">
        <v>562</v>
      </c>
      <c r="H4779" t="s">
        <v>452</v>
      </c>
      <c r="I4779" t="s">
        <v>456</v>
      </c>
      <c r="J4779">
        <v>550000</v>
      </c>
      <c r="K4779" t="s">
        <v>666</v>
      </c>
      <c r="L4779">
        <v>553020</v>
      </c>
      <c r="M4779">
        <v>0</v>
      </c>
      <c r="N4779" t="s">
        <v>1284</v>
      </c>
      <c r="O4779" t="s">
        <v>565</v>
      </c>
      <c r="P4779">
        <v>-15128.24</v>
      </c>
      <c r="Q4779">
        <v>0</v>
      </c>
      <c r="R4779">
        <v>-21489.08</v>
      </c>
      <c r="S4779">
        <v>0</v>
      </c>
      <c r="T4779">
        <v>-36617.32</v>
      </c>
      <c r="U4779">
        <v>0</v>
      </c>
      <c r="V4779">
        <v>-15128.24</v>
      </c>
      <c r="W4779">
        <v>0</v>
      </c>
      <c r="X4779">
        <v>-21489.08</v>
      </c>
      <c r="Y4779">
        <v>0</v>
      </c>
      <c r="Z4779">
        <v>-36617.32</v>
      </c>
      <c r="AA4779">
        <v>0</v>
      </c>
    </row>
    <row r="4780" spans="1:27" ht="15" customHeight="1" x14ac:dyDescent="0.25">
      <c r="A4780" s="37" t="str">
        <f t="shared" si="222"/>
        <v>LLIQDFIgnore</v>
      </c>
      <c r="B4780" s="37" t="str">
        <f>VLOOKUP(L4780,Mapping!D:F,3,0)</f>
        <v>Ignore</v>
      </c>
      <c r="C4780" s="37" t="str">
        <f>VLOOKUP(L4780,Mapping!D:G,4,0)</f>
        <v>Mirror</v>
      </c>
      <c r="D4780" s="38">
        <f t="shared" si="223"/>
        <v>-0.103648171</v>
      </c>
      <c r="E4780" s="38">
        <f t="shared" si="224"/>
        <v>-0.103648171</v>
      </c>
      <c r="F4780" s="37">
        <f>VLOOKUP(L4780,Mapping!D:H,5,0)</f>
        <v>0</v>
      </c>
      <c r="G4780" t="s">
        <v>562</v>
      </c>
      <c r="H4780" t="s">
        <v>452</v>
      </c>
      <c r="I4780" t="s">
        <v>456</v>
      </c>
      <c r="J4780">
        <v>550000</v>
      </c>
      <c r="K4780" t="s">
        <v>666</v>
      </c>
      <c r="L4780">
        <v>553105</v>
      </c>
      <c r="M4780">
        <v>0</v>
      </c>
      <c r="N4780" t="s">
        <v>668</v>
      </c>
      <c r="O4780" t="s">
        <v>565</v>
      </c>
      <c r="P4780">
        <v>0</v>
      </c>
      <c r="Q4780">
        <v>0</v>
      </c>
      <c r="R4780">
        <v>-1036481.71</v>
      </c>
      <c r="S4780">
        <v>0</v>
      </c>
      <c r="T4780">
        <v>-1036481.71</v>
      </c>
      <c r="U4780">
        <v>0</v>
      </c>
      <c r="V4780">
        <v>0</v>
      </c>
      <c r="W4780">
        <v>0</v>
      </c>
      <c r="X4780">
        <v>-1036481.71</v>
      </c>
      <c r="Y4780">
        <v>0</v>
      </c>
      <c r="Z4780">
        <v>-1036481.71</v>
      </c>
      <c r="AA4780">
        <v>0</v>
      </c>
    </row>
    <row r="4781" spans="1:27" ht="15" customHeight="1" x14ac:dyDescent="0.25">
      <c r="A4781" s="37" t="str">
        <f t="shared" si="222"/>
        <v>LLIQDFIgnore</v>
      </c>
      <c r="B4781" s="37" t="str">
        <f>VLOOKUP(L4781,Mapping!D:F,3,0)</f>
        <v>Ignore</v>
      </c>
      <c r="C4781" s="37" t="str">
        <f>VLOOKUP(L4781,Mapping!D:G,4,0)</f>
        <v>Mirror</v>
      </c>
      <c r="D4781" s="38">
        <f t="shared" si="223"/>
        <v>-0.42786749699999999</v>
      </c>
      <c r="E4781" s="38">
        <f t="shared" si="224"/>
        <v>-0.57896824199999997</v>
      </c>
      <c r="F4781" s="37">
        <f>VLOOKUP(L4781,Mapping!D:H,5,0)</f>
        <v>0</v>
      </c>
      <c r="G4781" t="s">
        <v>562</v>
      </c>
      <c r="H4781" t="s">
        <v>452</v>
      </c>
      <c r="I4781" t="s">
        <v>456</v>
      </c>
      <c r="J4781">
        <v>550000</v>
      </c>
      <c r="K4781" t="s">
        <v>666</v>
      </c>
      <c r="L4781">
        <v>553107</v>
      </c>
      <c r="M4781">
        <v>0</v>
      </c>
      <c r="N4781" t="s">
        <v>669</v>
      </c>
      <c r="O4781" t="s">
        <v>565</v>
      </c>
      <c r="P4781">
        <v>-1511007.45</v>
      </c>
      <c r="Q4781">
        <v>0</v>
      </c>
      <c r="R4781">
        <v>-4278674.97</v>
      </c>
      <c r="S4781">
        <v>0</v>
      </c>
      <c r="T4781">
        <v>-5789682.4199999999</v>
      </c>
      <c r="U4781">
        <v>0</v>
      </c>
      <c r="V4781">
        <v>-1511007.45</v>
      </c>
      <c r="W4781">
        <v>0</v>
      </c>
      <c r="X4781">
        <v>-4278674.97</v>
      </c>
      <c r="Y4781">
        <v>0</v>
      </c>
      <c r="Z4781">
        <v>-5789682.4199999999</v>
      </c>
      <c r="AA4781">
        <v>0</v>
      </c>
    </row>
    <row r="4782" spans="1:27" ht="15" customHeight="1" x14ac:dyDescent="0.25">
      <c r="A4782" s="37" t="str">
        <f t="shared" si="222"/>
        <v>LLIQDFIgnore</v>
      </c>
      <c r="B4782" s="37" t="str">
        <f>VLOOKUP(L4782,Mapping!D:F,3,0)</f>
        <v>Ignore</v>
      </c>
      <c r="C4782" s="37" t="str">
        <f>VLOOKUP(L4782,Mapping!D:G,4,0)</f>
        <v>Mirror</v>
      </c>
      <c r="D4782" s="38">
        <f t="shared" si="223"/>
        <v>2.3634911879999998</v>
      </c>
      <c r="E4782" s="38">
        <f t="shared" si="224"/>
        <v>3.29843982</v>
      </c>
      <c r="F4782" s="37">
        <f>VLOOKUP(L4782,Mapping!D:H,5,0)</f>
        <v>0</v>
      </c>
      <c r="G4782" t="s">
        <v>562</v>
      </c>
      <c r="H4782" t="s">
        <v>452</v>
      </c>
      <c r="I4782" t="s">
        <v>456</v>
      </c>
      <c r="J4782">
        <v>550000</v>
      </c>
      <c r="K4782" t="s">
        <v>666</v>
      </c>
      <c r="L4782">
        <v>553111</v>
      </c>
      <c r="M4782">
        <v>0</v>
      </c>
      <c r="N4782" t="s">
        <v>670</v>
      </c>
      <c r="O4782" t="s">
        <v>565</v>
      </c>
      <c r="P4782">
        <v>0</v>
      </c>
      <c r="Q4782">
        <v>9349486.3200000003</v>
      </c>
      <c r="R4782">
        <v>0</v>
      </c>
      <c r="S4782">
        <v>23634911.879999999</v>
      </c>
      <c r="T4782">
        <v>0</v>
      </c>
      <c r="U4782">
        <v>32984398.199999999</v>
      </c>
      <c r="V4782">
        <v>0</v>
      </c>
      <c r="W4782">
        <v>9349486.3200000003</v>
      </c>
      <c r="X4782">
        <v>0</v>
      </c>
      <c r="Y4782">
        <v>23634911.879999999</v>
      </c>
      <c r="Z4782">
        <v>0</v>
      </c>
      <c r="AA4782">
        <v>32984398.199999999</v>
      </c>
    </row>
    <row r="4783" spans="1:27" ht="15" customHeight="1" x14ac:dyDescent="0.25">
      <c r="A4783" s="37" t="str">
        <f t="shared" si="222"/>
        <v>LLIQDFIgnore</v>
      </c>
      <c r="B4783" s="37" t="str">
        <f>VLOOKUP(L4783,Mapping!D:F,3,0)</f>
        <v>Ignore</v>
      </c>
      <c r="C4783" s="37" t="str">
        <f>VLOOKUP(L4783,Mapping!D:G,4,0)</f>
        <v>Mirror</v>
      </c>
      <c r="D4783" s="38">
        <f t="shared" si="223"/>
        <v>-2.9668728000000002E-2</v>
      </c>
      <c r="E4783" s="38">
        <f t="shared" si="224"/>
        <v>-4.4214875000000001E-2</v>
      </c>
      <c r="F4783" s="37">
        <f>VLOOKUP(L4783,Mapping!D:H,5,0)</f>
        <v>0</v>
      </c>
      <c r="G4783" t="s">
        <v>562</v>
      </c>
      <c r="H4783" t="s">
        <v>452</v>
      </c>
      <c r="I4783" t="s">
        <v>456</v>
      </c>
      <c r="J4783">
        <v>550000</v>
      </c>
      <c r="K4783" t="s">
        <v>666</v>
      </c>
      <c r="L4783">
        <v>553117</v>
      </c>
      <c r="M4783">
        <v>0</v>
      </c>
      <c r="N4783" t="s">
        <v>1285</v>
      </c>
      <c r="O4783" t="s">
        <v>565</v>
      </c>
      <c r="P4783">
        <v>-145461.47</v>
      </c>
      <c r="Q4783">
        <v>0</v>
      </c>
      <c r="R4783">
        <v>-296687.28000000003</v>
      </c>
      <c r="S4783">
        <v>0</v>
      </c>
      <c r="T4783">
        <v>-442148.75</v>
      </c>
      <c r="U4783">
        <v>0</v>
      </c>
      <c r="V4783">
        <v>-145461.47</v>
      </c>
      <c r="W4783">
        <v>0</v>
      </c>
      <c r="X4783">
        <v>-296687.28000000003</v>
      </c>
      <c r="Y4783">
        <v>0</v>
      </c>
      <c r="Z4783">
        <v>-442148.75</v>
      </c>
      <c r="AA4783">
        <v>0</v>
      </c>
    </row>
    <row r="4784" spans="1:27" ht="15" customHeight="1" x14ac:dyDescent="0.25">
      <c r="A4784" s="37" t="str">
        <f t="shared" si="222"/>
        <v>LLIQDF6.1a</v>
      </c>
      <c r="B4784" s="37" t="str">
        <f>VLOOKUP(L4784,Mapping!D:F,3,0)</f>
        <v>6.1a</v>
      </c>
      <c r="C4784" s="37" t="str">
        <f>VLOOKUP(L4784,Mapping!D:G,4,0)</f>
        <v>Accrual</v>
      </c>
      <c r="D4784" s="38">
        <f t="shared" si="223"/>
        <v>-7.392E-2</v>
      </c>
      <c r="E4784" s="38">
        <f t="shared" si="224"/>
        <v>-0.12311999999999999</v>
      </c>
      <c r="F4784" s="37">
        <f>VLOOKUP(L4784,Mapping!D:H,5,0)</f>
        <v>0</v>
      </c>
      <c r="G4784" t="s">
        <v>562</v>
      </c>
      <c r="H4784" t="s">
        <v>452</v>
      </c>
      <c r="I4784" t="s">
        <v>456</v>
      </c>
      <c r="J4784">
        <v>550000</v>
      </c>
      <c r="K4784" t="s">
        <v>666</v>
      </c>
      <c r="L4784">
        <v>553130</v>
      </c>
      <c r="M4784">
        <v>0</v>
      </c>
      <c r="N4784" t="s">
        <v>2254</v>
      </c>
      <c r="O4784" t="s">
        <v>565</v>
      </c>
      <c r="P4784">
        <v>-492000</v>
      </c>
      <c r="Q4784">
        <v>0</v>
      </c>
      <c r="R4784">
        <v>-739200</v>
      </c>
      <c r="S4784">
        <v>0</v>
      </c>
      <c r="T4784">
        <v>-1231200</v>
      </c>
      <c r="U4784">
        <v>0</v>
      </c>
      <c r="V4784">
        <v>-492000</v>
      </c>
      <c r="W4784">
        <v>0</v>
      </c>
      <c r="X4784">
        <v>-739200</v>
      </c>
      <c r="Y4784">
        <v>0</v>
      </c>
      <c r="Z4784">
        <v>-1231200</v>
      </c>
      <c r="AA4784">
        <v>0</v>
      </c>
    </row>
    <row r="4785" spans="1:27" ht="15" customHeight="1" x14ac:dyDescent="0.25">
      <c r="A4785" s="37" t="str">
        <f t="shared" si="222"/>
        <v>LLIQDF6.3</v>
      </c>
      <c r="B4785" s="37">
        <f>VLOOKUP(L4785,Mapping!D:F,3,0)</f>
        <v>6.3</v>
      </c>
      <c r="C4785" s="37" t="str">
        <f>VLOOKUP(L4785,Mapping!D:G,4,0)</f>
        <v>Mirror</v>
      </c>
      <c r="D4785" s="38">
        <f t="shared" si="223"/>
        <v>-0.105087848</v>
      </c>
      <c r="E4785" s="38">
        <f t="shared" si="224"/>
        <v>-0.19091144399999999</v>
      </c>
      <c r="F4785" s="37">
        <f>VLOOKUP(L4785,Mapping!D:H,5,0)</f>
        <v>0</v>
      </c>
      <c r="G4785" t="s">
        <v>562</v>
      </c>
      <c r="H4785" t="s">
        <v>452</v>
      </c>
      <c r="I4785" t="s">
        <v>456</v>
      </c>
      <c r="J4785">
        <v>550000</v>
      </c>
      <c r="K4785" t="s">
        <v>666</v>
      </c>
      <c r="L4785">
        <v>553131</v>
      </c>
      <c r="M4785">
        <v>0</v>
      </c>
      <c r="N4785" t="s">
        <v>671</v>
      </c>
      <c r="O4785" t="s">
        <v>565</v>
      </c>
      <c r="P4785">
        <v>-858235.96</v>
      </c>
      <c r="Q4785">
        <v>0</v>
      </c>
      <c r="R4785">
        <v>-1050878.48</v>
      </c>
      <c r="S4785">
        <v>0</v>
      </c>
      <c r="T4785">
        <v>-1909114.44</v>
      </c>
      <c r="U4785">
        <v>0</v>
      </c>
      <c r="V4785">
        <v>-858235.96</v>
      </c>
      <c r="W4785">
        <v>0</v>
      </c>
      <c r="X4785">
        <v>-1050878.48</v>
      </c>
      <c r="Y4785">
        <v>0</v>
      </c>
      <c r="Z4785">
        <v>-1909114.44</v>
      </c>
      <c r="AA4785">
        <v>0</v>
      </c>
    </row>
    <row r="4786" spans="1:27" ht="15" customHeight="1" x14ac:dyDescent="0.25">
      <c r="A4786" s="37" t="str">
        <f t="shared" si="222"/>
        <v>LLIQDF6.1a</v>
      </c>
      <c r="B4786" s="37" t="str">
        <f>VLOOKUP(L4786,Mapping!D:F,3,0)</f>
        <v>6.1a</v>
      </c>
      <c r="C4786" s="37" t="str">
        <f>VLOOKUP(L4786,Mapping!D:G,4,0)</f>
        <v>Accrual</v>
      </c>
      <c r="D4786" s="38">
        <f t="shared" si="223"/>
        <v>-9.4435669999999999E-3</v>
      </c>
      <c r="E4786" s="38">
        <f t="shared" si="224"/>
        <v>-1.9053947000000002E-2</v>
      </c>
      <c r="F4786" s="37">
        <f>VLOOKUP(L4786,Mapping!D:H,5,0)</f>
        <v>0</v>
      </c>
      <c r="G4786" t="s">
        <v>562</v>
      </c>
      <c r="H4786" t="s">
        <v>452</v>
      </c>
      <c r="I4786" t="s">
        <v>456</v>
      </c>
      <c r="J4786">
        <v>550000</v>
      </c>
      <c r="K4786" t="s">
        <v>666</v>
      </c>
      <c r="L4786">
        <v>553140</v>
      </c>
      <c r="M4786">
        <v>0</v>
      </c>
      <c r="N4786" t="s">
        <v>2256</v>
      </c>
      <c r="O4786" t="s">
        <v>565</v>
      </c>
      <c r="P4786">
        <v>-96103.8</v>
      </c>
      <c r="Q4786">
        <v>0</v>
      </c>
      <c r="R4786">
        <v>-94435.67</v>
      </c>
      <c r="S4786">
        <v>0</v>
      </c>
      <c r="T4786">
        <v>-190539.47</v>
      </c>
      <c r="U4786">
        <v>0</v>
      </c>
      <c r="V4786">
        <v>-96103.8</v>
      </c>
      <c r="W4786">
        <v>0</v>
      </c>
      <c r="X4786">
        <v>-94435.67</v>
      </c>
      <c r="Y4786">
        <v>0</v>
      </c>
      <c r="Z4786">
        <v>-190539.47</v>
      </c>
      <c r="AA4786">
        <v>0</v>
      </c>
    </row>
    <row r="4787" spans="1:27" ht="15" customHeight="1" x14ac:dyDescent="0.25">
      <c r="A4787" s="37" t="str">
        <f t="shared" si="222"/>
        <v>LLIQDFIgnore</v>
      </c>
      <c r="B4787" s="37" t="str">
        <f>VLOOKUP(L4787,Mapping!D:F,3,0)</f>
        <v>Ignore</v>
      </c>
      <c r="C4787" s="37" t="str">
        <f>VLOOKUP(L4787,Mapping!D:G,4,0)</f>
        <v>Mirror</v>
      </c>
      <c r="D4787" s="38">
        <f t="shared" si="223"/>
        <v>-2.0730001999999997E-2</v>
      </c>
      <c r="E4787" s="38">
        <f t="shared" si="224"/>
        <v>-2.2117371E-2</v>
      </c>
      <c r="F4787" s="37">
        <f>VLOOKUP(L4787,Mapping!D:H,5,0)</f>
        <v>0</v>
      </c>
      <c r="G4787" t="s">
        <v>562</v>
      </c>
      <c r="H4787" t="s">
        <v>452</v>
      </c>
      <c r="I4787" t="s">
        <v>456</v>
      </c>
      <c r="J4787">
        <v>550000</v>
      </c>
      <c r="K4787" t="s">
        <v>666</v>
      </c>
      <c r="L4787">
        <v>553141</v>
      </c>
      <c r="M4787">
        <v>0</v>
      </c>
      <c r="N4787" t="s">
        <v>672</v>
      </c>
      <c r="O4787" t="s">
        <v>565</v>
      </c>
      <c r="P4787">
        <v>-13873.69</v>
      </c>
      <c r="Q4787">
        <v>0</v>
      </c>
      <c r="R4787">
        <v>-207300.02</v>
      </c>
      <c r="S4787">
        <v>0</v>
      </c>
      <c r="T4787">
        <v>-221173.71</v>
      </c>
      <c r="U4787">
        <v>0</v>
      </c>
      <c r="V4787">
        <v>-13873.69</v>
      </c>
      <c r="W4787">
        <v>0</v>
      </c>
      <c r="X4787">
        <v>-207300.02</v>
      </c>
      <c r="Y4787">
        <v>0</v>
      </c>
      <c r="Z4787">
        <v>-221173.71</v>
      </c>
      <c r="AA4787">
        <v>0</v>
      </c>
    </row>
    <row r="4788" spans="1:27" ht="15" customHeight="1" x14ac:dyDescent="0.25">
      <c r="A4788" s="37" t="str">
        <f t="shared" si="222"/>
        <v>LLIQDFIgnore</v>
      </c>
      <c r="B4788" s="37" t="str">
        <f>VLOOKUP(L4788,Mapping!D:F,3,0)</f>
        <v>Ignore</v>
      </c>
      <c r="C4788" s="37" t="str">
        <f>VLOOKUP(L4788,Mapping!D:G,4,0)</f>
        <v>Mirror</v>
      </c>
      <c r="D4788" s="38">
        <f t="shared" si="223"/>
        <v>-5.2781300000000007E-3</v>
      </c>
      <c r="E4788" s="38">
        <f t="shared" si="224"/>
        <v>-6.2287980000000007E-3</v>
      </c>
      <c r="F4788" s="37">
        <f>VLOOKUP(L4788,Mapping!D:H,5,0)</f>
        <v>0</v>
      </c>
      <c r="G4788" t="s">
        <v>562</v>
      </c>
      <c r="H4788" t="s">
        <v>452</v>
      </c>
      <c r="I4788" t="s">
        <v>456</v>
      </c>
      <c r="J4788">
        <v>550000</v>
      </c>
      <c r="K4788" t="s">
        <v>666</v>
      </c>
      <c r="L4788">
        <v>553147</v>
      </c>
      <c r="M4788">
        <v>0</v>
      </c>
      <c r="N4788" t="s">
        <v>951</v>
      </c>
      <c r="O4788" t="s">
        <v>565</v>
      </c>
      <c r="P4788">
        <v>-9506.68</v>
      </c>
      <c r="Q4788">
        <v>0</v>
      </c>
      <c r="R4788">
        <v>-52781.3</v>
      </c>
      <c r="S4788">
        <v>0</v>
      </c>
      <c r="T4788">
        <v>-62287.98</v>
      </c>
      <c r="U4788">
        <v>0</v>
      </c>
      <c r="V4788">
        <v>-9506.68</v>
      </c>
      <c r="W4788">
        <v>0</v>
      </c>
      <c r="X4788">
        <v>-52781.3</v>
      </c>
      <c r="Y4788">
        <v>0</v>
      </c>
      <c r="Z4788">
        <v>-62287.98</v>
      </c>
      <c r="AA4788">
        <v>0</v>
      </c>
    </row>
    <row r="4789" spans="1:27" ht="15" customHeight="1" x14ac:dyDescent="0.25">
      <c r="A4789" s="37" t="str">
        <f t="shared" si="222"/>
        <v>LLIQDF6.1a</v>
      </c>
      <c r="B4789" s="37" t="str">
        <f>VLOOKUP(L4789,Mapping!D:F,3,0)</f>
        <v>6.1a</v>
      </c>
      <c r="C4789" s="37" t="str">
        <f>VLOOKUP(L4789,Mapping!D:G,4,0)</f>
        <v>Accrual</v>
      </c>
      <c r="D4789" s="38">
        <f t="shared" si="223"/>
        <v>-0.54623646599999998</v>
      </c>
      <c r="E4789" s="38">
        <f t="shared" si="224"/>
        <v>-1.110145567</v>
      </c>
      <c r="F4789" s="37">
        <f>VLOOKUP(L4789,Mapping!D:H,5,0)</f>
        <v>0</v>
      </c>
      <c r="G4789" t="s">
        <v>562</v>
      </c>
      <c r="H4789" t="s">
        <v>452</v>
      </c>
      <c r="I4789" t="s">
        <v>456</v>
      </c>
      <c r="J4789">
        <v>550000</v>
      </c>
      <c r="K4789" t="s">
        <v>666</v>
      </c>
      <c r="L4789">
        <v>553171</v>
      </c>
      <c r="M4789">
        <v>0</v>
      </c>
      <c r="N4789" t="s">
        <v>673</v>
      </c>
      <c r="O4789" t="s">
        <v>565</v>
      </c>
      <c r="P4789">
        <v>-5639091.0099999998</v>
      </c>
      <c r="Q4789">
        <v>0</v>
      </c>
      <c r="R4789">
        <v>-5462364.6600000001</v>
      </c>
      <c r="S4789">
        <v>0</v>
      </c>
      <c r="T4789">
        <v>-11101455.67</v>
      </c>
      <c r="U4789">
        <v>0</v>
      </c>
      <c r="V4789">
        <v>-5639091.0099999998</v>
      </c>
      <c r="W4789">
        <v>0</v>
      </c>
      <c r="X4789">
        <v>-5462364.6600000001</v>
      </c>
      <c r="Y4789">
        <v>0</v>
      </c>
      <c r="Z4789">
        <v>-11101455.67</v>
      </c>
      <c r="AA4789">
        <v>0</v>
      </c>
    </row>
    <row r="4790" spans="1:27" ht="15" customHeight="1" x14ac:dyDescent="0.25">
      <c r="A4790" s="37" t="str">
        <f t="shared" si="222"/>
        <v>LLIQDF6.1a</v>
      </c>
      <c r="B4790" s="37" t="str">
        <f>VLOOKUP(L4790,Mapping!D:F,3,0)</f>
        <v>6.1a</v>
      </c>
      <c r="C4790" s="37" t="str">
        <f>VLOOKUP(L4790,Mapping!D:G,4,0)</f>
        <v>Accrual</v>
      </c>
      <c r="D4790" s="38">
        <f t="shared" si="223"/>
        <v>-5.7582229000000006E-2</v>
      </c>
      <c r="E4790" s="38">
        <f t="shared" si="224"/>
        <v>-0.10644799199999999</v>
      </c>
      <c r="F4790" s="37">
        <f>VLOOKUP(L4790,Mapping!D:H,5,0)</f>
        <v>0</v>
      </c>
      <c r="G4790" t="s">
        <v>562</v>
      </c>
      <c r="H4790" t="s">
        <v>452</v>
      </c>
      <c r="I4790" t="s">
        <v>456</v>
      </c>
      <c r="J4790">
        <v>550000</v>
      </c>
      <c r="K4790" t="s">
        <v>666</v>
      </c>
      <c r="L4790">
        <v>553176</v>
      </c>
      <c r="M4790">
        <v>0</v>
      </c>
      <c r="N4790" t="s">
        <v>674</v>
      </c>
      <c r="O4790" t="s">
        <v>565</v>
      </c>
      <c r="P4790">
        <v>-488657.63</v>
      </c>
      <c r="Q4790">
        <v>0</v>
      </c>
      <c r="R4790">
        <v>-575822.29</v>
      </c>
      <c r="S4790">
        <v>0</v>
      </c>
      <c r="T4790">
        <v>-1064479.92</v>
      </c>
      <c r="U4790">
        <v>0</v>
      </c>
      <c r="V4790">
        <v>-488657.63</v>
      </c>
      <c r="W4790">
        <v>0</v>
      </c>
      <c r="X4790">
        <v>-575822.29</v>
      </c>
      <c r="Y4790">
        <v>0</v>
      </c>
      <c r="Z4790">
        <v>-1064479.92</v>
      </c>
      <c r="AA4790">
        <v>0</v>
      </c>
    </row>
    <row r="4791" spans="1:27" ht="15" customHeight="1" x14ac:dyDescent="0.25">
      <c r="A4791" s="37" t="str">
        <f t="shared" si="222"/>
        <v>LLIQDFIgnore</v>
      </c>
      <c r="B4791" s="37" t="str">
        <f>VLOOKUP(L4791,Mapping!D:F,3,0)</f>
        <v>Ignore</v>
      </c>
      <c r="C4791" s="37" t="str">
        <f>VLOOKUP(L4791,Mapping!D:G,4,0)</f>
        <v>Mirror</v>
      </c>
      <c r="D4791" s="38">
        <f t="shared" si="223"/>
        <v>-1.531493631</v>
      </c>
      <c r="E4791" s="38">
        <f t="shared" si="224"/>
        <v>-2.0460097940000002</v>
      </c>
      <c r="F4791" s="37">
        <f>VLOOKUP(L4791,Mapping!D:H,5,0)</f>
        <v>0</v>
      </c>
      <c r="G4791" t="s">
        <v>562</v>
      </c>
      <c r="H4791" t="s">
        <v>452</v>
      </c>
      <c r="I4791" t="s">
        <v>456</v>
      </c>
      <c r="J4791">
        <v>550000</v>
      </c>
      <c r="K4791" t="s">
        <v>666</v>
      </c>
      <c r="L4791">
        <v>553180</v>
      </c>
      <c r="M4791">
        <v>0</v>
      </c>
      <c r="N4791" t="s">
        <v>675</v>
      </c>
      <c r="O4791" t="s">
        <v>565</v>
      </c>
      <c r="P4791">
        <v>-5145161.63</v>
      </c>
      <c r="Q4791">
        <v>0</v>
      </c>
      <c r="R4791">
        <v>-15314936.310000001</v>
      </c>
      <c r="S4791">
        <v>0</v>
      </c>
      <c r="T4791">
        <v>-20460097.940000001</v>
      </c>
      <c r="U4791">
        <v>0</v>
      </c>
      <c r="V4791">
        <v>-5145161.63</v>
      </c>
      <c r="W4791">
        <v>0</v>
      </c>
      <c r="X4791">
        <v>-15314936.310000001</v>
      </c>
      <c r="Y4791">
        <v>0</v>
      </c>
      <c r="Z4791">
        <v>-20460097.940000001</v>
      </c>
      <c r="AA4791">
        <v>0</v>
      </c>
    </row>
    <row r="4792" spans="1:27" ht="15" customHeight="1" x14ac:dyDescent="0.25">
      <c r="A4792" s="37" t="str">
        <f t="shared" si="222"/>
        <v>LLIQDF6.1a</v>
      </c>
      <c r="B4792" s="37" t="str">
        <f>VLOOKUP(L4792,Mapping!D:F,3,0)</f>
        <v>6.1a</v>
      </c>
      <c r="C4792" s="37" t="str">
        <f>VLOOKUP(L4792,Mapping!D:G,4,0)</f>
        <v>Accrual</v>
      </c>
      <c r="D4792" s="38">
        <f t="shared" si="223"/>
        <v>-2.7311823670000002</v>
      </c>
      <c r="E4792" s="38">
        <f t="shared" si="224"/>
        <v>-5.5507278850000006</v>
      </c>
      <c r="F4792" s="37">
        <f>VLOOKUP(L4792,Mapping!D:H,5,0)</f>
        <v>0</v>
      </c>
      <c r="G4792" t="s">
        <v>562</v>
      </c>
      <c r="H4792" t="s">
        <v>452</v>
      </c>
      <c r="I4792" t="s">
        <v>456</v>
      </c>
      <c r="J4792">
        <v>550000</v>
      </c>
      <c r="K4792" t="s">
        <v>666</v>
      </c>
      <c r="L4792">
        <v>553190</v>
      </c>
      <c r="M4792">
        <v>0</v>
      </c>
      <c r="N4792" t="s">
        <v>676</v>
      </c>
      <c r="O4792" t="s">
        <v>565</v>
      </c>
      <c r="P4792">
        <v>-28195455.18</v>
      </c>
      <c r="Q4792">
        <v>0</v>
      </c>
      <c r="R4792">
        <v>-27311823.670000002</v>
      </c>
      <c r="S4792">
        <v>0</v>
      </c>
      <c r="T4792">
        <v>-55507278.850000001</v>
      </c>
      <c r="U4792">
        <v>0</v>
      </c>
      <c r="V4792">
        <v>-28195455.18</v>
      </c>
      <c r="W4792">
        <v>0</v>
      </c>
      <c r="X4792">
        <v>-27311823.670000002</v>
      </c>
      <c r="Y4792">
        <v>0</v>
      </c>
      <c r="Z4792">
        <v>-55507278.850000001</v>
      </c>
      <c r="AA4792">
        <v>0</v>
      </c>
    </row>
    <row r="4793" spans="1:27" ht="15" customHeight="1" x14ac:dyDescent="0.25">
      <c r="A4793" s="37" t="str">
        <f t="shared" si="222"/>
        <v>LLIQDFIgnore</v>
      </c>
      <c r="B4793" s="37" t="str">
        <f>VLOOKUP(L4793,Mapping!D:F,3,0)</f>
        <v>Ignore</v>
      </c>
      <c r="C4793" s="37" t="str">
        <f>VLOOKUP(L4793,Mapping!D:G,4,0)</f>
        <v>Mirror</v>
      </c>
      <c r="D4793" s="38">
        <f t="shared" si="223"/>
        <v>-4.6999999999999997E-8</v>
      </c>
      <c r="E4793" s="38">
        <f t="shared" si="224"/>
        <v>-2.2600000000000001E-7</v>
      </c>
      <c r="F4793" s="37">
        <f>VLOOKUP(L4793,Mapping!D:H,5,0)</f>
        <v>0</v>
      </c>
      <c r="G4793" t="s">
        <v>562</v>
      </c>
      <c r="H4793" t="s">
        <v>452</v>
      </c>
      <c r="I4793" t="s">
        <v>456</v>
      </c>
      <c r="J4793">
        <v>550000</v>
      </c>
      <c r="K4793" t="s">
        <v>666</v>
      </c>
      <c r="L4793">
        <v>553197</v>
      </c>
      <c r="M4793">
        <v>0</v>
      </c>
      <c r="N4793" t="s">
        <v>677</v>
      </c>
      <c r="O4793" t="s">
        <v>565</v>
      </c>
      <c r="P4793">
        <v>-1.79</v>
      </c>
      <c r="Q4793">
        <v>0</v>
      </c>
      <c r="R4793">
        <v>-0.47</v>
      </c>
      <c r="S4793">
        <v>0</v>
      </c>
      <c r="T4793">
        <v>-2.2600000000000002</v>
      </c>
      <c r="U4793">
        <v>0</v>
      </c>
      <c r="V4793">
        <v>-1.79</v>
      </c>
      <c r="W4793">
        <v>0</v>
      </c>
      <c r="X4793">
        <v>-0.47</v>
      </c>
      <c r="Y4793">
        <v>0</v>
      </c>
      <c r="Z4793">
        <v>-2.2600000000000002</v>
      </c>
      <c r="AA4793">
        <v>0</v>
      </c>
    </row>
    <row r="4794" spans="1:27" ht="15" customHeight="1" x14ac:dyDescent="0.25">
      <c r="A4794" s="37" t="str">
        <f t="shared" si="222"/>
        <v>LLIQDF6.1</v>
      </c>
      <c r="B4794" s="37">
        <f>VLOOKUP(L4794,Mapping!D:F,3,0)</f>
        <v>6.1</v>
      </c>
      <c r="C4794" s="37" t="str">
        <f>VLOOKUP(L4794,Mapping!D:G,4,0)</f>
        <v>Accrual</v>
      </c>
      <c r="D4794" s="38">
        <f t="shared" si="223"/>
        <v>-0.58585481799999994</v>
      </c>
      <c r="E4794" s="38">
        <f t="shared" si="224"/>
        <v>-0.92496469399999992</v>
      </c>
      <c r="F4794" s="37">
        <f>VLOOKUP(L4794,Mapping!D:H,5,0)</f>
        <v>0</v>
      </c>
      <c r="G4794" t="s">
        <v>562</v>
      </c>
      <c r="H4794" t="s">
        <v>452</v>
      </c>
      <c r="I4794" t="s">
        <v>456</v>
      </c>
      <c r="J4794">
        <v>550000</v>
      </c>
      <c r="K4794" t="s">
        <v>666</v>
      </c>
      <c r="L4794">
        <v>553202</v>
      </c>
      <c r="M4794">
        <v>0</v>
      </c>
      <c r="N4794" t="s">
        <v>678</v>
      </c>
      <c r="O4794" t="s">
        <v>565</v>
      </c>
      <c r="P4794">
        <v>-3391098.76</v>
      </c>
      <c r="Q4794">
        <v>0</v>
      </c>
      <c r="R4794">
        <v>-5858548.1799999997</v>
      </c>
      <c r="S4794">
        <v>0</v>
      </c>
      <c r="T4794">
        <v>-9249646.9399999995</v>
      </c>
      <c r="U4794">
        <v>0</v>
      </c>
      <c r="V4794">
        <v>-3391098.76</v>
      </c>
      <c r="W4794">
        <v>0</v>
      </c>
      <c r="X4794">
        <v>-5858548.1799999997</v>
      </c>
      <c r="Y4794">
        <v>0</v>
      </c>
      <c r="Z4794">
        <v>-9249646.9399999995</v>
      </c>
      <c r="AA4794">
        <v>0</v>
      </c>
    </row>
    <row r="4795" spans="1:27" ht="15" customHeight="1" x14ac:dyDescent="0.25">
      <c r="A4795" s="37" t="str">
        <f t="shared" si="222"/>
        <v>LLIQDF6.1</v>
      </c>
      <c r="B4795" s="37">
        <f>VLOOKUP(L4795,Mapping!D:F,3,0)</f>
        <v>6.1</v>
      </c>
      <c r="C4795" s="37" t="str">
        <f>VLOOKUP(L4795,Mapping!D:G,4,0)</f>
        <v>Accrual</v>
      </c>
      <c r="D4795" s="38">
        <f t="shared" si="223"/>
        <v>0.47655444600000002</v>
      </c>
      <c r="E4795" s="38">
        <f t="shared" si="224"/>
        <v>0.91364627799999998</v>
      </c>
      <c r="F4795" s="37">
        <f>VLOOKUP(L4795,Mapping!D:H,5,0)</f>
        <v>0</v>
      </c>
      <c r="G4795" t="s">
        <v>562</v>
      </c>
      <c r="H4795" t="s">
        <v>452</v>
      </c>
      <c r="I4795" t="s">
        <v>456</v>
      </c>
      <c r="J4795">
        <v>550000</v>
      </c>
      <c r="K4795" t="s">
        <v>666</v>
      </c>
      <c r="L4795">
        <v>553208</v>
      </c>
      <c r="M4795">
        <v>0</v>
      </c>
      <c r="N4795" t="s">
        <v>679</v>
      </c>
      <c r="O4795" t="s">
        <v>565</v>
      </c>
      <c r="P4795">
        <v>0</v>
      </c>
      <c r="Q4795">
        <v>4370918.32</v>
      </c>
      <c r="R4795">
        <v>0</v>
      </c>
      <c r="S4795">
        <v>4765544.46</v>
      </c>
      <c r="T4795">
        <v>0</v>
      </c>
      <c r="U4795">
        <v>9136462.7799999993</v>
      </c>
      <c r="V4795">
        <v>0</v>
      </c>
      <c r="W4795">
        <v>4370918.32</v>
      </c>
      <c r="X4795">
        <v>0</v>
      </c>
      <c r="Y4795">
        <v>4765544.46</v>
      </c>
      <c r="Z4795">
        <v>0</v>
      </c>
      <c r="AA4795">
        <v>9136462.7799999993</v>
      </c>
    </row>
    <row r="4796" spans="1:27" ht="15" customHeight="1" x14ac:dyDescent="0.25">
      <c r="A4796" s="37" t="str">
        <f t="shared" si="222"/>
        <v>LLIQDFIgnore</v>
      </c>
      <c r="B4796" s="37" t="str">
        <f>VLOOKUP(L4796,Mapping!D:F,3,0)</f>
        <v>Ignore</v>
      </c>
      <c r="C4796" s="37" t="str">
        <f>VLOOKUP(L4796,Mapping!D:G,4,0)</f>
        <v>Mirror</v>
      </c>
      <c r="D4796" s="38">
        <f t="shared" si="223"/>
        <v>-9.3377840000000004E-2</v>
      </c>
      <c r="E4796" s="38">
        <f t="shared" si="224"/>
        <v>-9.3377840000000004E-2</v>
      </c>
      <c r="F4796" s="37">
        <f>VLOOKUP(L4796,Mapping!D:H,5,0)</f>
        <v>0</v>
      </c>
      <c r="G4796" t="s">
        <v>562</v>
      </c>
      <c r="H4796" t="s">
        <v>452</v>
      </c>
      <c r="I4796" t="s">
        <v>456</v>
      </c>
      <c r="J4796">
        <v>550000</v>
      </c>
      <c r="K4796" t="s">
        <v>666</v>
      </c>
      <c r="L4796">
        <v>553213</v>
      </c>
      <c r="M4796">
        <v>0</v>
      </c>
      <c r="N4796" t="s">
        <v>680</v>
      </c>
      <c r="O4796" t="s">
        <v>565</v>
      </c>
      <c r="P4796">
        <v>0</v>
      </c>
      <c r="Q4796">
        <v>0</v>
      </c>
      <c r="R4796">
        <v>-933778.4</v>
      </c>
      <c r="S4796">
        <v>0</v>
      </c>
      <c r="T4796">
        <v>-933778.4</v>
      </c>
      <c r="U4796">
        <v>0</v>
      </c>
      <c r="V4796">
        <v>0</v>
      </c>
      <c r="W4796">
        <v>0</v>
      </c>
      <c r="X4796">
        <v>-933778.4</v>
      </c>
      <c r="Y4796">
        <v>0</v>
      </c>
      <c r="Z4796">
        <v>-933778.4</v>
      </c>
      <c r="AA4796">
        <v>0</v>
      </c>
    </row>
    <row r="4797" spans="1:27" ht="15" customHeight="1" x14ac:dyDescent="0.25">
      <c r="A4797" s="37" t="str">
        <f t="shared" si="222"/>
        <v>LLIQDFIgnore</v>
      </c>
      <c r="B4797" s="37" t="str">
        <f>VLOOKUP(L4797,Mapping!D:F,3,0)</f>
        <v>Ignore</v>
      </c>
      <c r="C4797" s="37" t="str">
        <f>VLOOKUP(L4797,Mapping!D:G,4,0)</f>
        <v>Mirror</v>
      </c>
      <c r="D4797" s="38">
        <f t="shared" si="223"/>
        <v>-1.7051260999999998E-2</v>
      </c>
      <c r="E4797" s="38">
        <f t="shared" si="224"/>
        <v>-2.3577333999999998E-2</v>
      </c>
      <c r="F4797" s="37">
        <f>VLOOKUP(L4797,Mapping!D:H,5,0)</f>
        <v>0</v>
      </c>
      <c r="G4797" t="s">
        <v>562</v>
      </c>
      <c r="H4797" t="s">
        <v>452</v>
      </c>
      <c r="I4797" t="s">
        <v>456</v>
      </c>
      <c r="J4797">
        <v>550000</v>
      </c>
      <c r="K4797" t="s">
        <v>666</v>
      </c>
      <c r="L4797">
        <v>553219</v>
      </c>
      <c r="M4797">
        <v>0</v>
      </c>
      <c r="N4797" t="s">
        <v>865</v>
      </c>
      <c r="O4797" t="s">
        <v>565</v>
      </c>
      <c r="P4797">
        <v>-65260.73</v>
      </c>
      <c r="Q4797">
        <v>0</v>
      </c>
      <c r="R4797">
        <v>-170512.61</v>
      </c>
      <c r="S4797">
        <v>0</v>
      </c>
      <c r="T4797">
        <v>-235773.34</v>
      </c>
      <c r="U4797">
        <v>0</v>
      </c>
      <c r="V4797">
        <v>-65260.73</v>
      </c>
      <c r="W4797">
        <v>0</v>
      </c>
      <c r="X4797">
        <v>-170512.61</v>
      </c>
      <c r="Y4797">
        <v>0</v>
      </c>
      <c r="Z4797">
        <v>-235773.34</v>
      </c>
      <c r="AA4797">
        <v>0</v>
      </c>
    </row>
    <row r="4798" spans="1:27" ht="15" customHeight="1" x14ac:dyDescent="0.25">
      <c r="A4798" s="37" t="str">
        <f t="shared" si="222"/>
        <v>LLIQDF6.1a</v>
      </c>
      <c r="B4798" s="37" t="str">
        <f>VLOOKUP(L4798,Mapping!D:F,3,0)</f>
        <v>6.1a</v>
      </c>
      <c r="C4798" s="37" t="str">
        <f>VLOOKUP(L4798,Mapping!D:G,4,0)</f>
        <v>Accrual</v>
      </c>
      <c r="D4798" s="38">
        <f t="shared" si="223"/>
        <v>-0.54623646599999998</v>
      </c>
      <c r="E4798" s="38">
        <f t="shared" si="224"/>
        <v>-1.110145567</v>
      </c>
      <c r="F4798" s="37">
        <f>VLOOKUP(L4798,Mapping!D:H,5,0)</f>
        <v>0</v>
      </c>
      <c r="G4798" t="s">
        <v>562</v>
      </c>
      <c r="H4798" t="s">
        <v>452</v>
      </c>
      <c r="I4798" t="s">
        <v>456</v>
      </c>
      <c r="J4798">
        <v>550000</v>
      </c>
      <c r="K4798" t="s">
        <v>666</v>
      </c>
      <c r="L4798">
        <v>554526</v>
      </c>
      <c r="M4798">
        <v>0</v>
      </c>
      <c r="N4798" t="s">
        <v>681</v>
      </c>
      <c r="O4798" t="s">
        <v>565</v>
      </c>
      <c r="P4798">
        <v>-5639091.0099999998</v>
      </c>
      <c r="Q4798">
        <v>0</v>
      </c>
      <c r="R4798">
        <v>-5462364.6600000001</v>
      </c>
      <c r="S4798">
        <v>0</v>
      </c>
      <c r="T4798">
        <v>-11101455.67</v>
      </c>
      <c r="U4798">
        <v>0</v>
      </c>
      <c r="V4798">
        <v>-5639091.0099999998</v>
      </c>
      <c r="W4798">
        <v>0</v>
      </c>
      <c r="X4798">
        <v>-5462364.6600000001</v>
      </c>
      <c r="Y4798">
        <v>0</v>
      </c>
      <c r="Z4798">
        <v>-11101455.67</v>
      </c>
      <c r="AA4798">
        <v>0</v>
      </c>
    </row>
    <row r="4799" spans="1:27" ht="15" customHeight="1" x14ac:dyDescent="0.25">
      <c r="A4799" s="37" t="str">
        <f t="shared" si="222"/>
        <v>LLIQDFIgnore</v>
      </c>
      <c r="B4799" s="37" t="str">
        <f>VLOOKUP(L4799,Mapping!D:F,3,0)</f>
        <v>Ignore</v>
      </c>
      <c r="C4799" s="37" t="str">
        <f>VLOOKUP(L4799,Mapping!D:G,4,0)</f>
        <v>Mirror</v>
      </c>
      <c r="D4799" s="38">
        <f t="shared" si="223"/>
        <v>-9.441985E-3</v>
      </c>
      <c r="E4799" s="38">
        <f t="shared" si="224"/>
        <v>-9.6257320000000014E-3</v>
      </c>
      <c r="F4799" s="37">
        <f>VLOOKUP(L4799,Mapping!D:H,5,0)</f>
        <v>0</v>
      </c>
      <c r="G4799" t="s">
        <v>562</v>
      </c>
      <c r="H4799" t="s">
        <v>452</v>
      </c>
      <c r="I4799" t="s">
        <v>456</v>
      </c>
      <c r="J4799">
        <v>550000</v>
      </c>
      <c r="K4799" t="s">
        <v>666</v>
      </c>
      <c r="L4799">
        <v>554527</v>
      </c>
      <c r="M4799">
        <v>0</v>
      </c>
      <c r="N4799" t="s">
        <v>682</v>
      </c>
      <c r="O4799" t="s">
        <v>565</v>
      </c>
      <c r="P4799">
        <v>-1837.47</v>
      </c>
      <c r="Q4799">
        <v>0</v>
      </c>
      <c r="R4799">
        <v>-94419.85</v>
      </c>
      <c r="S4799">
        <v>0</v>
      </c>
      <c r="T4799">
        <v>-96257.32</v>
      </c>
      <c r="U4799">
        <v>0</v>
      </c>
      <c r="V4799">
        <v>-1837.47</v>
      </c>
      <c r="W4799">
        <v>0</v>
      </c>
      <c r="X4799">
        <v>-94419.85</v>
      </c>
      <c r="Y4799">
        <v>0</v>
      </c>
      <c r="Z4799">
        <v>-96257.32</v>
      </c>
      <c r="AA4799">
        <v>0</v>
      </c>
    </row>
    <row r="4800" spans="1:27" ht="15" customHeight="1" x14ac:dyDescent="0.25">
      <c r="A4800" s="37" t="str">
        <f t="shared" si="222"/>
        <v>LLIQDFIgnore</v>
      </c>
      <c r="B4800" s="37" t="str">
        <f>VLOOKUP(L4800,Mapping!D:F,3,0)</f>
        <v>Ignore</v>
      </c>
      <c r="C4800" s="37" t="str">
        <f>VLOOKUP(L4800,Mapping!D:G,4,0)</f>
        <v>Mirror</v>
      </c>
      <c r="D4800" s="38">
        <f t="shared" si="223"/>
        <v>0</v>
      </c>
      <c r="E4800" s="38">
        <f t="shared" si="224"/>
        <v>-2.4779995999999999E-2</v>
      </c>
      <c r="F4800" s="37">
        <f>VLOOKUP(L4800,Mapping!D:H,5,0)</f>
        <v>0</v>
      </c>
      <c r="G4800" t="s">
        <v>562</v>
      </c>
      <c r="H4800" t="s">
        <v>452</v>
      </c>
      <c r="I4800" t="s">
        <v>456</v>
      </c>
      <c r="J4800">
        <v>550000</v>
      </c>
      <c r="K4800" t="s">
        <v>666</v>
      </c>
      <c r="L4800">
        <v>555021</v>
      </c>
      <c r="M4800">
        <v>0</v>
      </c>
      <c r="N4800" t="s">
        <v>2255</v>
      </c>
      <c r="O4800" t="s">
        <v>565</v>
      </c>
      <c r="P4800">
        <v>-247799.96</v>
      </c>
      <c r="Q4800">
        <v>0</v>
      </c>
      <c r="R4800">
        <v>0</v>
      </c>
      <c r="S4800">
        <v>0</v>
      </c>
      <c r="T4800">
        <v>-247799.96</v>
      </c>
      <c r="U4800">
        <v>0</v>
      </c>
      <c r="V4800">
        <v>-247799.96</v>
      </c>
      <c r="W4800">
        <v>0</v>
      </c>
      <c r="X4800">
        <v>0</v>
      </c>
      <c r="Y4800">
        <v>0</v>
      </c>
      <c r="Z4800">
        <v>-247799.96</v>
      </c>
      <c r="AA4800">
        <v>0</v>
      </c>
    </row>
    <row r="4801" spans="1:27" ht="15" customHeight="1" x14ac:dyDescent="0.25">
      <c r="A4801" s="37" t="str">
        <f t="shared" si="222"/>
        <v>LLIQDFIgnore</v>
      </c>
      <c r="B4801" s="37" t="str">
        <f>VLOOKUP(L4801,Mapping!D:F,3,0)</f>
        <v>Ignore</v>
      </c>
      <c r="C4801" s="37" t="str">
        <f>VLOOKUP(L4801,Mapping!D:G,4,0)</f>
        <v>Mirror</v>
      </c>
      <c r="D4801" s="38">
        <f t="shared" si="223"/>
        <v>-1.0839204E-2</v>
      </c>
      <c r="E4801" s="38">
        <f t="shared" si="224"/>
        <v>-2.0873024E-2</v>
      </c>
      <c r="F4801" s="37">
        <f>VLOOKUP(L4801,Mapping!D:H,5,0)</f>
        <v>0</v>
      </c>
      <c r="G4801" t="s">
        <v>562</v>
      </c>
      <c r="H4801" t="s">
        <v>452</v>
      </c>
      <c r="I4801" t="s">
        <v>456</v>
      </c>
      <c r="J4801">
        <v>550000</v>
      </c>
      <c r="K4801" t="s">
        <v>666</v>
      </c>
      <c r="L4801">
        <v>555104</v>
      </c>
      <c r="M4801">
        <v>0</v>
      </c>
      <c r="N4801" t="s">
        <v>683</v>
      </c>
      <c r="O4801" t="s">
        <v>565</v>
      </c>
      <c r="P4801">
        <v>-100338.2</v>
      </c>
      <c r="Q4801">
        <v>0</v>
      </c>
      <c r="R4801">
        <v>-108392.04</v>
      </c>
      <c r="S4801">
        <v>0</v>
      </c>
      <c r="T4801">
        <v>-208730.23999999999</v>
      </c>
      <c r="U4801">
        <v>0</v>
      </c>
      <c r="V4801">
        <v>-100338.2</v>
      </c>
      <c r="W4801">
        <v>0</v>
      </c>
      <c r="X4801">
        <v>-108392.04</v>
      </c>
      <c r="Y4801">
        <v>0</v>
      </c>
      <c r="Z4801">
        <v>-208730.23999999999</v>
      </c>
      <c r="AA4801">
        <v>0</v>
      </c>
    </row>
    <row r="4802" spans="1:27" ht="15" customHeight="1" x14ac:dyDescent="0.25">
      <c r="A4802" s="37" t="str">
        <f t="shared" si="222"/>
        <v>LLIQDF6.1</v>
      </c>
      <c r="B4802" s="37">
        <f>VLOOKUP(L4802,Mapping!D:F,3,0)</f>
        <v>6.1</v>
      </c>
      <c r="C4802" s="37" t="str">
        <f>VLOOKUP(L4802,Mapping!D:G,4,0)</f>
        <v>Accrual</v>
      </c>
      <c r="D4802" s="38">
        <f t="shared" si="223"/>
        <v>-0.47493403499999998</v>
      </c>
      <c r="E4802" s="38">
        <f t="shared" si="224"/>
        <v>-0.91202586699999999</v>
      </c>
      <c r="F4802" s="37">
        <f>VLOOKUP(L4802,Mapping!D:H,5,0)</f>
        <v>0</v>
      </c>
      <c r="G4802" t="s">
        <v>562</v>
      </c>
      <c r="H4802" t="s">
        <v>452</v>
      </c>
      <c r="I4802" t="s">
        <v>456</v>
      </c>
      <c r="J4802">
        <v>550000</v>
      </c>
      <c r="K4802" t="s">
        <v>666</v>
      </c>
      <c r="L4802">
        <v>555157</v>
      </c>
      <c r="M4802">
        <v>0</v>
      </c>
      <c r="N4802" t="s">
        <v>684</v>
      </c>
      <c r="O4802" t="s">
        <v>565</v>
      </c>
      <c r="P4802">
        <v>-4370918.32</v>
      </c>
      <c r="Q4802">
        <v>0</v>
      </c>
      <c r="R4802">
        <v>-4749340.3499999996</v>
      </c>
      <c r="S4802">
        <v>0</v>
      </c>
      <c r="T4802">
        <v>-9120258.6699999999</v>
      </c>
      <c r="U4802">
        <v>0</v>
      </c>
      <c r="V4802">
        <v>-4370918.32</v>
      </c>
      <c r="W4802">
        <v>0</v>
      </c>
      <c r="X4802">
        <v>-4749340.3499999996</v>
      </c>
      <c r="Y4802">
        <v>0</v>
      </c>
      <c r="Z4802">
        <v>-9120258.6699999999</v>
      </c>
      <c r="AA4802">
        <v>0</v>
      </c>
    </row>
    <row r="4803" spans="1:27" ht="15" customHeight="1" x14ac:dyDescent="0.25">
      <c r="A4803" s="37" t="str">
        <f t="shared" si="222"/>
        <v>LLIQDF6.1</v>
      </c>
      <c r="B4803" s="37">
        <f>VLOOKUP(L4803,Mapping!D:F,3,0)</f>
        <v>6.1</v>
      </c>
      <c r="C4803" s="37" t="str">
        <f>VLOOKUP(L4803,Mapping!D:G,4,0)</f>
        <v>Accrual</v>
      </c>
      <c r="D4803" s="38">
        <f t="shared" si="223"/>
        <v>-1.620411E-3</v>
      </c>
      <c r="E4803" s="38">
        <f t="shared" si="224"/>
        <v>-1.620411E-3</v>
      </c>
      <c r="F4803" s="37">
        <f>VLOOKUP(L4803,Mapping!D:H,5,0)</f>
        <v>0</v>
      </c>
      <c r="G4803" t="s">
        <v>562</v>
      </c>
      <c r="H4803" t="s">
        <v>452</v>
      </c>
      <c r="I4803" t="s">
        <v>456</v>
      </c>
      <c r="J4803">
        <v>550000</v>
      </c>
      <c r="K4803" t="s">
        <v>666</v>
      </c>
      <c r="L4803">
        <v>555159</v>
      </c>
      <c r="M4803">
        <v>0</v>
      </c>
      <c r="N4803" t="s">
        <v>2813</v>
      </c>
      <c r="O4803" t="s">
        <v>565</v>
      </c>
      <c r="P4803">
        <v>0</v>
      </c>
      <c r="Q4803">
        <v>0</v>
      </c>
      <c r="R4803">
        <v>-16204.11</v>
      </c>
      <c r="S4803">
        <v>0</v>
      </c>
      <c r="T4803">
        <v>-16204.11</v>
      </c>
      <c r="U4803">
        <v>0</v>
      </c>
      <c r="V4803">
        <v>0</v>
      </c>
      <c r="W4803">
        <v>0</v>
      </c>
      <c r="X4803">
        <v>-16204.11</v>
      </c>
      <c r="Y4803">
        <v>0</v>
      </c>
      <c r="Z4803">
        <v>-16204.11</v>
      </c>
      <c r="AA4803">
        <v>0</v>
      </c>
    </row>
    <row r="4804" spans="1:27" ht="15" customHeight="1" x14ac:dyDescent="0.25">
      <c r="A4804" s="37" t="str">
        <f t="shared" ref="A4804:A4867" si="225">H4804&amp;B4804</f>
        <v>LLIQDFIgnore</v>
      </c>
      <c r="B4804" s="37" t="str">
        <f>VLOOKUP(L4804,Mapping!D:F,3,0)</f>
        <v>Ignore</v>
      </c>
      <c r="C4804" s="37" t="str">
        <f>VLOOKUP(L4804,Mapping!D:G,4,0)</f>
        <v>Mirror</v>
      </c>
      <c r="D4804" s="38">
        <f t="shared" ref="D4804:D4867" si="226">(X4804+Y4804)/10000000</f>
        <v>-6.8579829999999998E-3</v>
      </c>
      <c r="E4804" s="38">
        <f t="shared" ref="E4804:E4867" si="227">(Z4804+AA4804)/10000000</f>
        <v>-9.1718149999999998E-3</v>
      </c>
      <c r="F4804" s="37">
        <f>VLOOKUP(L4804,Mapping!D:H,5,0)</f>
        <v>0</v>
      </c>
      <c r="G4804" t="s">
        <v>562</v>
      </c>
      <c r="H4804" t="s">
        <v>452</v>
      </c>
      <c r="I4804" t="s">
        <v>456</v>
      </c>
      <c r="J4804">
        <v>550000</v>
      </c>
      <c r="K4804" t="s">
        <v>666</v>
      </c>
      <c r="L4804">
        <v>555204</v>
      </c>
      <c r="M4804">
        <v>0</v>
      </c>
      <c r="N4804" t="s">
        <v>685</v>
      </c>
      <c r="O4804" t="s">
        <v>565</v>
      </c>
      <c r="P4804">
        <v>-23138.32</v>
      </c>
      <c r="Q4804">
        <v>0</v>
      </c>
      <c r="R4804">
        <v>-68579.83</v>
      </c>
      <c r="S4804">
        <v>0</v>
      </c>
      <c r="T4804">
        <v>-91718.15</v>
      </c>
      <c r="U4804">
        <v>0</v>
      </c>
      <c r="V4804">
        <v>-23138.32</v>
      </c>
      <c r="W4804">
        <v>0</v>
      </c>
      <c r="X4804">
        <v>-68579.83</v>
      </c>
      <c r="Y4804">
        <v>0</v>
      </c>
      <c r="Z4804">
        <v>-91718.15</v>
      </c>
      <c r="AA4804">
        <v>0</v>
      </c>
    </row>
    <row r="4805" spans="1:27" ht="15" customHeight="1" x14ac:dyDescent="0.25">
      <c r="A4805" s="37" t="str">
        <f t="shared" si="225"/>
        <v>LLIQDFIgnore</v>
      </c>
      <c r="B4805" s="37" t="str">
        <f>VLOOKUP(L4805,Mapping!D:F,3,0)</f>
        <v>Ignore</v>
      </c>
      <c r="C4805" s="37" t="str">
        <f>VLOOKUP(L4805,Mapping!D:G,4,0)</f>
        <v>Ignore</v>
      </c>
      <c r="D4805" s="38">
        <f t="shared" si="226"/>
        <v>-0.55084745700000004</v>
      </c>
      <c r="E4805" s="38">
        <f t="shared" si="227"/>
        <v>-0.93220339000000008</v>
      </c>
      <c r="F4805" s="37">
        <f>VLOOKUP(L4805,Mapping!D:H,5,0)</f>
        <v>0</v>
      </c>
      <c r="G4805" t="s">
        <v>562</v>
      </c>
      <c r="H4805" t="s">
        <v>452</v>
      </c>
      <c r="I4805" t="s">
        <v>456</v>
      </c>
      <c r="J4805">
        <v>550000</v>
      </c>
      <c r="K4805" t="s">
        <v>666</v>
      </c>
      <c r="L4805">
        <v>555274</v>
      </c>
      <c r="M4805">
        <v>0</v>
      </c>
      <c r="N4805" t="s">
        <v>713</v>
      </c>
      <c r="O4805" t="s">
        <v>565</v>
      </c>
      <c r="P4805">
        <v>-3813559.33</v>
      </c>
      <c r="Q4805">
        <v>0</v>
      </c>
      <c r="R4805">
        <v>-5508474.5700000003</v>
      </c>
      <c r="S4805">
        <v>0</v>
      </c>
      <c r="T4805">
        <v>-9322033.9000000004</v>
      </c>
      <c r="U4805">
        <v>0</v>
      </c>
      <c r="V4805">
        <v>-3813559.33</v>
      </c>
      <c r="W4805">
        <v>0</v>
      </c>
      <c r="X4805">
        <v>-5508474.5700000003</v>
      </c>
      <c r="Y4805">
        <v>0</v>
      </c>
      <c r="Z4805">
        <v>-9322033.9000000004</v>
      </c>
      <c r="AA4805">
        <v>0</v>
      </c>
    </row>
    <row r="4806" spans="1:27" ht="15" customHeight="1" x14ac:dyDescent="0.25">
      <c r="A4806" s="37" t="str">
        <f t="shared" si="225"/>
        <v>LLIQDFIgnore</v>
      </c>
      <c r="B4806" s="37" t="str">
        <f>VLOOKUP(L4806,Mapping!D:F,3,0)</f>
        <v>Ignore</v>
      </c>
      <c r="C4806" s="37" t="str">
        <f>VLOOKUP(L4806,Mapping!D:G,4,0)</f>
        <v>Ignore</v>
      </c>
      <c r="D4806" s="38">
        <f t="shared" si="226"/>
        <v>-4.9576269999999999E-2</v>
      </c>
      <c r="E4806" s="38">
        <f t="shared" si="227"/>
        <v>-8.3898305000000006E-2</v>
      </c>
      <c r="F4806" s="37">
        <f>VLOOKUP(L4806,Mapping!D:H,5,0)</f>
        <v>0</v>
      </c>
      <c r="G4806" t="s">
        <v>562</v>
      </c>
      <c r="H4806" t="s">
        <v>452</v>
      </c>
      <c r="I4806" t="s">
        <v>456</v>
      </c>
      <c r="J4806">
        <v>550000</v>
      </c>
      <c r="K4806" t="s">
        <v>666</v>
      </c>
      <c r="L4806">
        <v>555276</v>
      </c>
      <c r="M4806">
        <v>0</v>
      </c>
      <c r="N4806" t="s">
        <v>866</v>
      </c>
      <c r="O4806" t="s">
        <v>565</v>
      </c>
      <c r="P4806">
        <v>-343220.35</v>
      </c>
      <c r="Q4806">
        <v>0</v>
      </c>
      <c r="R4806">
        <v>-495762.7</v>
      </c>
      <c r="S4806">
        <v>0</v>
      </c>
      <c r="T4806">
        <v>-838983.05</v>
      </c>
      <c r="U4806">
        <v>0</v>
      </c>
      <c r="V4806">
        <v>-343220.35</v>
      </c>
      <c r="W4806">
        <v>0</v>
      </c>
      <c r="X4806">
        <v>-495762.7</v>
      </c>
      <c r="Y4806">
        <v>0</v>
      </c>
      <c r="Z4806">
        <v>-838983.05</v>
      </c>
      <c r="AA4806">
        <v>0</v>
      </c>
    </row>
    <row r="4807" spans="1:27" ht="15" customHeight="1" x14ac:dyDescent="0.25">
      <c r="A4807" s="37" t="str">
        <f t="shared" si="225"/>
        <v>LLIQDFIgnore</v>
      </c>
      <c r="B4807" s="37" t="str">
        <f>VLOOKUP(L4807,Mapping!D:F,3,0)</f>
        <v>Ignore</v>
      </c>
      <c r="C4807" s="37" t="str">
        <f>VLOOKUP(L4807,Mapping!D:G,4,0)</f>
        <v>Ignore</v>
      </c>
      <c r="D4807" s="38">
        <f t="shared" si="226"/>
        <v>-4.9576269999999999E-2</v>
      </c>
      <c r="E4807" s="38">
        <f t="shared" si="227"/>
        <v>-8.3898305000000006E-2</v>
      </c>
      <c r="F4807" s="37">
        <f>VLOOKUP(L4807,Mapping!D:H,5,0)</f>
        <v>0</v>
      </c>
      <c r="G4807" t="s">
        <v>562</v>
      </c>
      <c r="H4807" t="s">
        <v>452</v>
      </c>
      <c r="I4807" t="s">
        <v>456</v>
      </c>
      <c r="J4807">
        <v>550000</v>
      </c>
      <c r="K4807" t="s">
        <v>666</v>
      </c>
      <c r="L4807">
        <v>555277</v>
      </c>
      <c r="M4807">
        <v>0</v>
      </c>
      <c r="N4807" t="s">
        <v>867</v>
      </c>
      <c r="O4807" t="s">
        <v>565</v>
      </c>
      <c r="P4807">
        <v>-343220.35</v>
      </c>
      <c r="Q4807">
        <v>0</v>
      </c>
      <c r="R4807">
        <v>-495762.7</v>
      </c>
      <c r="S4807">
        <v>0</v>
      </c>
      <c r="T4807">
        <v>-838983.05</v>
      </c>
      <c r="U4807">
        <v>0</v>
      </c>
      <c r="V4807">
        <v>-343220.35</v>
      </c>
      <c r="W4807">
        <v>0</v>
      </c>
      <c r="X4807">
        <v>-495762.7</v>
      </c>
      <c r="Y4807">
        <v>0</v>
      </c>
      <c r="Z4807">
        <v>-838983.05</v>
      </c>
      <c r="AA4807">
        <v>0</v>
      </c>
    </row>
    <row r="4808" spans="1:27" ht="15" customHeight="1" x14ac:dyDescent="0.25">
      <c r="A4808" s="37" t="str">
        <f t="shared" si="225"/>
        <v>LLIQDFIgnore</v>
      </c>
      <c r="B4808" s="37" t="str">
        <f>VLOOKUP(L4808,Mapping!D:F,3,0)</f>
        <v>Ignore</v>
      </c>
      <c r="C4808" s="37" t="str">
        <f>VLOOKUP(L4808,Mapping!D:G,4,0)</f>
        <v>Ignore</v>
      </c>
      <c r="D4808" s="38">
        <f t="shared" si="226"/>
        <v>0.649999997</v>
      </c>
      <c r="E4808" s="38">
        <f t="shared" si="227"/>
        <v>1.1000000000000001</v>
      </c>
      <c r="F4808" s="37">
        <f>VLOOKUP(L4808,Mapping!D:H,5,0)</f>
        <v>0</v>
      </c>
      <c r="G4808" t="s">
        <v>562</v>
      </c>
      <c r="H4808" t="s">
        <v>452</v>
      </c>
      <c r="I4808" t="s">
        <v>456</v>
      </c>
      <c r="J4808">
        <v>550000</v>
      </c>
      <c r="K4808" t="s">
        <v>666</v>
      </c>
      <c r="L4808">
        <v>555280</v>
      </c>
      <c r="M4808">
        <v>0</v>
      </c>
      <c r="N4808" t="s">
        <v>868</v>
      </c>
      <c r="O4808" t="s">
        <v>565</v>
      </c>
      <c r="P4808">
        <v>0</v>
      </c>
      <c r="Q4808">
        <v>4500000.03</v>
      </c>
      <c r="R4808">
        <v>0</v>
      </c>
      <c r="S4808">
        <v>6499999.9699999997</v>
      </c>
      <c r="T4808">
        <v>0</v>
      </c>
      <c r="U4808">
        <v>11000000</v>
      </c>
      <c r="V4808">
        <v>0</v>
      </c>
      <c r="W4808">
        <v>4500000.03</v>
      </c>
      <c r="X4808">
        <v>0</v>
      </c>
      <c r="Y4808">
        <v>6499999.9699999997</v>
      </c>
      <c r="Z4808">
        <v>0</v>
      </c>
      <c r="AA4808">
        <v>11000000</v>
      </c>
    </row>
    <row r="4809" spans="1:27" ht="15" customHeight="1" x14ac:dyDescent="0.25">
      <c r="A4809" s="37" t="str">
        <f t="shared" si="225"/>
        <v>LLIQDF6.1a</v>
      </c>
      <c r="B4809" s="37" t="str">
        <f>VLOOKUP(L4809,Mapping!D:F,3,0)</f>
        <v>6.1a</v>
      </c>
      <c r="C4809" s="37" t="str">
        <f>VLOOKUP(L4809,Mapping!D:G,4,0)</f>
        <v>Accrual</v>
      </c>
      <c r="D4809" s="38">
        <f t="shared" si="226"/>
        <v>-0.393290262</v>
      </c>
      <c r="E4809" s="38">
        <f t="shared" si="227"/>
        <v>-0.799304821</v>
      </c>
      <c r="F4809" s="37">
        <f>VLOOKUP(L4809,Mapping!D:H,5,0)</f>
        <v>0</v>
      </c>
      <c r="G4809" t="s">
        <v>562</v>
      </c>
      <c r="H4809" t="s">
        <v>452</v>
      </c>
      <c r="I4809" t="s">
        <v>456</v>
      </c>
      <c r="J4809">
        <v>550000</v>
      </c>
      <c r="K4809" t="s">
        <v>666</v>
      </c>
      <c r="L4809">
        <v>555597</v>
      </c>
      <c r="M4809">
        <v>0</v>
      </c>
      <c r="N4809" t="s">
        <v>686</v>
      </c>
      <c r="O4809" t="s">
        <v>565</v>
      </c>
      <c r="P4809">
        <v>-4060145.59</v>
      </c>
      <c r="Q4809">
        <v>0</v>
      </c>
      <c r="R4809">
        <v>-3932902.62</v>
      </c>
      <c r="S4809">
        <v>0</v>
      </c>
      <c r="T4809">
        <v>-7993048.21</v>
      </c>
      <c r="U4809">
        <v>0</v>
      </c>
      <c r="V4809">
        <v>-4060145.59</v>
      </c>
      <c r="W4809">
        <v>0</v>
      </c>
      <c r="X4809">
        <v>-3932902.62</v>
      </c>
      <c r="Y4809">
        <v>0</v>
      </c>
      <c r="Z4809">
        <v>-7993048.21</v>
      </c>
      <c r="AA4809">
        <v>0</v>
      </c>
    </row>
    <row r="4810" spans="1:27" ht="15" customHeight="1" x14ac:dyDescent="0.25">
      <c r="A4810" s="37" t="str">
        <f t="shared" si="225"/>
        <v>LLIQDF6.1a</v>
      </c>
      <c r="B4810" s="37" t="str">
        <f>VLOOKUP(L4810,Mapping!D:F,3,0)</f>
        <v>6.1a</v>
      </c>
      <c r="C4810" s="37" t="str">
        <f>VLOOKUP(L4810,Mapping!D:G,4,0)</f>
        <v>Accrual</v>
      </c>
      <c r="D4810" s="38">
        <f t="shared" si="226"/>
        <v>-0.393290262</v>
      </c>
      <c r="E4810" s="38">
        <f t="shared" si="227"/>
        <v>-0.799304821</v>
      </c>
      <c r="F4810" s="37">
        <f>VLOOKUP(L4810,Mapping!D:H,5,0)</f>
        <v>0</v>
      </c>
      <c r="G4810" t="s">
        <v>562</v>
      </c>
      <c r="H4810" t="s">
        <v>452</v>
      </c>
      <c r="I4810" t="s">
        <v>456</v>
      </c>
      <c r="J4810">
        <v>550000</v>
      </c>
      <c r="K4810" t="s">
        <v>666</v>
      </c>
      <c r="L4810">
        <v>555598</v>
      </c>
      <c r="M4810">
        <v>0</v>
      </c>
      <c r="N4810" t="s">
        <v>687</v>
      </c>
      <c r="O4810" t="s">
        <v>565</v>
      </c>
      <c r="P4810">
        <v>-4060145.59</v>
      </c>
      <c r="Q4810">
        <v>0</v>
      </c>
      <c r="R4810">
        <v>-3932902.62</v>
      </c>
      <c r="S4810">
        <v>0</v>
      </c>
      <c r="T4810">
        <v>-7993048.21</v>
      </c>
      <c r="U4810">
        <v>0</v>
      </c>
      <c r="V4810">
        <v>-4060145.59</v>
      </c>
      <c r="W4810">
        <v>0</v>
      </c>
      <c r="X4810">
        <v>-3932902.62</v>
      </c>
      <c r="Y4810">
        <v>0</v>
      </c>
      <c r="Z4810">
        <v>-7993048.21</v>
      </c>
      <c r="AA4810">
        <v>0</v>
      </c>
    </row>
    <row r="4811" spans="1:27" ht="15" customHeight="1" x14ac:dyDescent="0.25">
      <c r="A4811" s="37" t="str">
        <f t="shared" si="225"/>
        <v>LLIQDF6.1a</v>
      </c>
      <c r="B4811" s="37" t="str">
        <f>VLOOKUP(L4811,Mapping!D:F,3,0)</f>
        <v>6.1a</v>
      </c>
      <c r="C4811" s="37" t="str">
        <f>VLOOKUP(L4811,Mapping!D:G,4,0)</f>
        <v>Accrual</v>
      </c>
      <c r="D4811" s="38">
        <f t="shared" si="226"/>
        <v>2.5001330000000003E-3</v>
      </c>
      <c r="E4811" s="38">
        <f t="shared" si="227"/>
        <v>4.774253E-3</v>
      </c>
      <c r="F4811" s="37">
        <f>VLOOKUP(L4811,Mapping!D:H,5,0)</f>
        <v>0</v>
      </c>
      <c r="G4811" t="s">
        <v>562</v>
      </c>
      <c r="H4811" t="s">
        <v>452</v>
      </c>
      <c r="I4811" t="s">
        <v>456</v>
      </c>
      <c r="J4811">
        <v>550000</v>
      </c>
      <c r="K4811" t="s">
        <v>666</v>
      </c>
      <c r="L4811">
        <v>555599</v>
      </c>
      <c r="M4811">
        <v>0</v>
      </c>
      <c r="N4811" t="s">
        <v>688</v>
      </c>
      <c r="O4811" t="s">
        <v>565</v>
      </c>
      <c r="P4811">
        <v>0</v>
      </c>
      <c r="Q4811">
        <v>22741.200000000001</v>
      </c>
      <c r="R4811">
        <v>0</v>
      </c>
      <c r="S4811">
        <v>25001.33</v>
      </c>
      <c r="T4811">
        <v>0</v>
      </c>
      <c r="U4811">
        <v>47742.53</v>
      </c>
      <c r="V4811">
        <v>0</v>
      </c>
      <c r="W4811">
        <v>22741.200000000001</v>
      </c>
      <c r="X4811">
        <v>0</v>
      </c>
      <c r="Y4811">
        <v>25001.33</v>
      </c>
      <c r="Z4811">
        <v>0</v>
      </c>
      <c r="AA4811">
        <v>47742.53</v>
      </c>
    </row>
    <row r="4812" spans="1:27" ht="15" customHeight="1" x14ac:dyDescent="0.25">
      <c r="A4812" s="37" t="str">
        <f t="shared" si="225"/>
        <v>LLIQDF6.1a</v>
      </c>
      <c r="B4812" s="37" t="str">
        <f>VLOOKUP(L4812,Mapping!D:F,3,0)</f>
        <v>6.1a</v>
      </c>
      <c r="C4812" s="37" t="str">
        <f>VLOOKUP(L4812,Mapping!D:G,4,0)</f>
        <v>Accrual</v>
      </c>
      <c r="D4812" s="38">
        <f t="shared" si="226"/>
        <v>2.5001330000000003E-3</v>
      </c>
      <c r="E4812" s="38">
        <f t="shared" si="227"/>
        <v>4.774253E-3</v>
      </c>
      <c r="F4812" s="37">
        <f>VLOOKUP(L4812,Mapping!D:H,5,0)</f>
        <v>0</v>
      </c>
      <c r="G4812" t="s">
        <v>562</v>
      </c>
      <c r="H4812" t="s">
        <v>452</v>
      </c>
      <c r="I4812" t="s">
        <v>456</v>
      </c>
      <c r="J4812">
        <v>550000</v>
      </c>
      <c r="K4812" t="s">
        <v>666</v>
      </c>
      <c r="L4812">
        <v>555600</v>
      </c>
      <c r="M4812">
        <v>0</v>
      </c>
      <c r="N4812" t="s">
        <v>689</v>
      </c>
      <c r="O4812" t="s">
        <v>565</v>
      </c>
      <c r="P4812">
        <v>0</v>
      </c>
      <c r="Q4812">
        <v>22741.200000000001</v>
      </c>
      <c r="R4812">
        <v>0</v>
      </c>
      <c r="S4812">
        <v>25001.33</v>
      </c>
      <c r="T4812">
        <v>0</v>
      </c>
      <c r="U4812">
        <v>47742.53</v>
      </c>
      <c r="V4812">
        <v>0</v>
      </c>
      <c r="W4812">
        <v>22741.200000000001</v>
      </c>
      <c r="X4812">
        <v>0</v>
      </c>
      <c r="Y4812">
        <v>25001.33</v>
      </c>
      <c r="Z4812">
        <v>0</v>
      </c>
      <c r="AA4812">
        <v>47742.53</v>
      </c>
    </row>
    <row r="4813" spans="1:27" ht="15" customHeight="1" x14ac:dyDescent="0.25">
      <c r="A4813" s="37" t="str">
        <f t="shared" si="225"/>
        <v>LLIQDFIgnore</v>
      </c>
      <c r="B4813" s="37" t="str">
        <f>VLOOKUP(L4813,Mapping!D:F,3,0)</f>
        <v>Ignore</v>
      </c>
      <c r="C4813" s="37" t="str">
        <f>VLOOKUP(L4813,Mapping!D:G,4,0)</f>
        <v>Mirror</v>
      </c>
      <c r="D4813" s="38">
        <f t="shared" si="226"/>
        <v>0</v>
      </c>
      <c r="E4813" s="38">
        <f t="shared" si="227"/>
        <v>-6.7047999999999999E-5</v>
      </c>
      <c r="F4813" s="37">
        <f>VLOOKUP(L4813,Mapping!D:H,5,0)</f>
        <v>0</v>
      </c>
      <c r="G4813" t="s">
        <v>562</v>
      </c>
      <c r="H4813" t="s">
        <v>452</v>
      </c>
      <c r="I4813" t="s">
        <v>456</v>
      </c>
      <c r="J4813">
        <v>550000</v>
      </c>
      <c r="K4813" t="s">
        <v>666</v>
      </c>
      <c r="L4813">
        <v>556421</v>
      </c>
      <c r="M4813">
        <v>0</v>
      </c>
      <c r="N4813" t="s">
        <v>690</v>
      </c>
      <c r="O4813" t="s">
        <v>565</v>
      </c>
      <c r="P4813">
        <v>-670.48</v>
      </c>
      <c r="Q4813">
        <v>0</v>
      </c>
      <c r="R4813">
        <v>0</v>
      </c>
      <c r="S4813">
        <v>0</v>
      </c>
      <c r="T4813">
        <v>-670.48</v>
      </c>
      <c r="U4813">
        <v>0</v>
      </c>
      <c r="V4813">
        <v>-670.48</v>
      </c>
      <c r="W4813">
        <v>0</v>
      </c>
      <c r="X4813">
        <v>0</v>
      </c>
      <c r="Y4813">
        <v>0</v>
      </c>
      <c r="Z4813">
        <v>-670.48</v>
      </c>
      <c r="AA4813">
        <v>0</v>
      </c>
    </row>
    <row r="4814" spans="1:27" ht="15" customHeight="1" x14ac:dyDescent="0.25">
      <c r="A4814" s="37" t="str">
        <f t="shared" si="225"/>
        <v>LLIQDF6.2</v>
      </c>
      <c r="B4814" s="37">
        <f>VLOOKUP(L4814,Mapping!D:F,3,0)</f>
        <v>6.2</v>
      </c>
      <c r="C4814" s="37" t="str">
        <f>VLOOKUP(L4814,Mapping!D:G,4,0)</f>
        <v>Accrual</v>
      </c>
      <c r="D4814" s="38">
        <f t="shared" si="226"/>
        <v>-4.3698570009999997</v>
      </c>
      <c r="E4814" s="38">
        <f t="shared" si="227"/>
        <v>-8.8811298440000002</v>
      </c>
      <c r="F4814" s="37">
        <f>VLOOKUP(L4814,Mapping!D:H,5,0)</f>
        <v>0</v>
      </c>
      <c r="G4814" t="s">
        <v>562</v>
      </c>
      <c r="H4814" t="s">
        <v>452</v>
      </c>
      <c r="I4814" t="s">
        <v>456</v>
      </c>
      <c r="J4814">
        <v>555100</v>
      </c>
      <c r="K4814" t="s">
        <v>691</v>
      </c>
      <c r="L4814">
        <v>555100</v>
      </c>
      <c r="M4814">
        <v>0</v>
      </c>
      <c r="N4814" t="s">
        <v>692</v>
      </c>
      <c r="O4814" t="s">
        <v>565</v>
      </c>
      <c r="P4814">
        <v>-45112728.43</v>
      </c>
      <c r="Q4814">
        <v>0</v>
      </c>
      <c r="R4814">
        <v>-43698570.009999998</v>
      </c>
      <c r="S4814">
        <v>0</v>
      </c>
      <c r="T4814">
        <v>-88811298.439999998</v>
      </c>
      <c r="U4814">
        <v>0</v>
      </c>
      <c r="V4814">
        <v>-45112728.43</v>
      </c>
      <c r="W4814">
        <v>0</v>
      </c>
      <c r="X4814">
        <v>-43698570.009999998</v>
      </c>
      <c r="Y4814">
        <v>0</v>
      </c>
      <c r="Z4814">
        <v>-88811298.439999998</v>
      </c>
      <c r="AA4814">
        <v>0</v>
      </c>
    </row>
    <row r="4815" spans="1:27" ht="15" customHeight="1" x14ac:dyDescent="0.25">
      <c r="A4815" s="37" t="str">
        <f t="shared" si="225"/>
        <v>LLIQDF6.2</v>
      </c>
      <c r="B4815" s="37">
        <f>VLOOKUP(L4815,Mapping!D:F,3,0)</f>
        <v>6.2</v>
      </c>
      <c r="C4815" s="37" t="str">
        <f>VLOOKUP(L4815,Mapping!D:G,4,0)</f>
        <v>Accrual</v>
      </c>
      <c r="D4815" s="38">
        <f t="shared" si="226"/>
        <v>2.7779359999999996E-2</v>
      </c>
      <c r="E4815" s="38">
        <f t="shared" si="227"/>
        <v>5.3047507999999993E-2</v>
      </c>
      <c r="F4815" s="37">
        <f>VLOOKUP(L4815,Mapping!D:H,5,0)</f>
        <v>0</v>
      </c>
      <c r="G4815" t="s">
        <v>562</v>
      </c>
      <c r="H4815" t="s">
        <v>452</v>
      </c>
      <c r="I4815" t="s">
        <v>456</v>
      </c>
      <c r="J4815">
        <v>555100</v>
      </c>
      <c r="K4815" t="s">
        <v>691</v>
      </c>
      <c r="L4815">
        <v>555329</v>
      </c>
      <c r="M4815">
        <v>0</v>
      </c>
      <c r="N4815" t="s">
        <v>693</v>
      </c>
      <c r="O4815" t="s">
        <v>565</v>
      </c>
      <c r="P4815">
        <v>0</v>
      </c>
      <c r="Q4815">
        <v>252681.48</v>
      </c>
      <c r="R4815">
        <v>0</v>
      </c>
      <c r="S4815">
        <v>277793.59999999998</v>
      </c>
      <c r="T4815">
        <v>0</v>
      </c>
      <c r="U4815">
        <v>530475.07999999996</v>
      </c>
      <c r="V4815">
        <v>0</v>
      </c>
      <c r="W4815">
        <v>252681.48</v>
      </c>
      <c r="X4815">
        <v>0</v>
      </c>
      <c r="Y4815">
        <v>277793.59999999998</v>
      </c>
      <c r="Z4815">
        <v>0</v>
      </c>
      <c r="AA4815">
        <v>530475.07999999996</v>
      </c>
    </row>
    <row r="4816" spans="1:27" ht="15" customHeight="1" x14ac:dyDescent="0.25">
      <c r="A4816" s="37" t="str">
        <f t="shared" si="225"/>
        <v>LLIQDFIgnore</v>
      </c>
      <c r="B4816" s="37" t="str">
        <f>VLOOKUP(L4816,Mapping!D:F,3,0)</f>
        <v>Ignore</v>
      </c>
      <c r="C4816" s="37" t="str">
        <f>VLOOKUP(L4816,Mapping!D:G,4,0)</f>
        <v>Ignore</v>
      </c>
      <c r="D4816" s="38">
        <f t="shared" si="226"/>
        <v>-2.9754565000000004E-2</v>
      </c>
      <c r="E4816" s="38">
        <f t="shared" si="227"/>
        <v>-6.6457869000000003E-2</v>
      </c>
      <c r="F4816" s="37">
        <f>VLOOKUP(L4816,Mapping!D:H,5,0)</f>
        <v>0</v>
      </c>
      <c r="G4816" t="s">
        <v>562</v>
      </c>
      <c r="H4816" t="s">
        <v>452</v>
      </c>
      <c r="I4816" t="s">
        <v>456</v>
      </c>
      <c r="J4816">
        <v>555300</v>
      </c>
      <c r="K4816" t="s">
        <v>697</v>
      </c>
      <c r="L4816">
        <v>553303</v>
      </c>
      <c r="M4816">
        <v>0</v>
      </c>
      <c r="N4816" t="s">
        <v>776</v>
      </c>
      <c r="O4816" t="s">
        <v>565</v>
      </c>
      <c r="P4816">
        <v>-367033.04</v>
      </c>
      <c r="Q4816">
        <v>0</v>
      </c>
      <c r="R4816">
        <v>-297545.65000000002</v>
      </c>
      <c r="S4816">
        <v>0</v>
      </c>
      <c r="T4816">
        <v>-664578.69000000006</v>
      </c>
      <c r="U4816">
        <v>0</v>
      </c>
      <c r="V4816">
        <v>-367033.04</v>
      </c>
      <c r="W4816">
        <v>0</v>
      </c>
      <c r="X4816">
        <v>-297545.65000000002</v>
      </c>
      <c r="Y4816">
        <v>0</v>
      </c>
      <c r="Z4816">
        <v>-664578.69000000006</v>
      </c>
      <c r="AA4816">
        <v>0</v>
      </c>
    </row>
    <row r="4817" spans="1:27" ht="15" customHeight="1" x14ac:dyDescent="0.25">
      <c r="A4817" s="37" t="str">
        <f t="shared" si="225"/>
        <v>LLIQDFIgnore</v>
      </c>
      <c r="B4817" s="37" t="str">
        <f>VLOOKUP(L4817,Mapping!D:F,3,0)</f>
        <v>Ignore</v>
      </c>
      <c r="C4817" s="37" t="str">
        <f>VLOOKUP(L4817,Mapping!D:G,4,0)</f>
        <v>Ignore</v>
      </c>
      <c r="D4817" s="38">
        <f t="shared" si="226"/>
        <v>-0.23108624900000002</v>
      </c>
      <c r="E4817" s="38">
        <f t="shared" si="227"/>
        <v>-0.47337069900000001</v>
      </c>
      <c r="F4817" s="37">
        <f>VLOOKUP(L4817,Mapping!D:H,5,0)</f>
        <v>0</v>
      </c>
      <c r="G4817" t="s">
        <v>562</v>
      </c>
      <c r="H4817" t="s">
        <v>452</v>
      </c>
      <c r="I4817" t="s">
        <v>456</v>
      </c>
      <c r="J4817">
        <v>555300</v>
      </c>
      <c r="K4817" t="s">
        <v>697</v>
      </c>
      <c r="L4817">
        <v>553304</v>
      </c>
      <c r="M4817">
        <v>0</v>
      </c>
      <c r="N4817" t="s">
        <v>777</v>
      </c>
      <c r="O4817" t="s">
        <v>565</v>
      </c>
      <c r="P4817">
        <v>-2422844.5</v>
      </c>
      <c r="Q4817">
        <v>0</v>
      </c>
      <c r="R4817">
        <v>-2310862.4900000002</v>
      </c>
      <c r="S4817">
        <v>0</v>
      </c>
      <c r="T4817">
        <v>-4733706.99</v>
      </c>
      <c r="U4817">
        <v>0</v>
      </c>
      <c r="V4817">
        <v>-2422844.5</v>
      </c>
      <c r="W4817">
        <v>0</v>
      </c>
      <c r="X4817">
        <v>-2310862.4900000002</v>
      </c>
      <c r="Y4817">
        <v>0</v>
      </c>
      <c r="Z4817">
        <v>-4733706.99</v>
      </c>
      <c r="AA4817">
        <v>0</v>
      </c>
    </row>
    <row r="4818" spans="1:27" ht="15" customHeight="1" x14ac:dyDescent="0.25">
      <c r="A4818" s="37" t="str">
        <f t="shared" si="225"/>
        <v>LLIQDFIgnore</v>
      </c>
      <c r="B4818" s="37" t="str">
        <f>VLOOKUP(L4818,Mapping!D:F,3,0)</f>
        <v>Ignore</v>
      </c>
      <c r="C4818" s="37" t="str">
        <f>VLOOKUP(L4818,Mapping!D:G,4,0)</f>
        <v>Ignore</v>
      </c>
      <c r="D4818" s="38">
        <f t="shared" si="226"/>
        <v>-4.9802221319999997</v>
      </c>
      <c r="E4818" s="38">
        <f t="shared" si="227"/>
        <v>-7.0912843200000006</v>
      </c>
      <c r="F4818" s="37">
        <f>VLOOKUP(L4818,Mapping!D:H,5,0)</f>
        <v>0</v>
      </c>
      <c r="G4818" t="s">
        <v>562</v>
      </c>
      <c r="H4818" t="s">
        <v>452</v>
      </c>
      <c r="I4818" t="s">
        <v>456</v>
      </c>
      <c r="J4818">
        <v>555300</v>
      </c>
      <c r="K4818" t="s">
        <v>697</v>
      </c>
      <c r="L4818">
        <v>554346</v>
      </c>
      <c r="M4818">
        <v>0</v>
      </c>
      <c r="N4818" t="s">
        <v>718</v>
      </c>
      <c r="O4818" t="s">
        <v>565</v>
      </c>
      <c r="P4818">
        <v>-21110621.879999999</v>
      </c>
      <c r="Q4818">
        <v>0</v>
      </c>
      <c r="R4818">
        <v>-49802221.32</v>
      </c>
      <c r="S4818">
        <v>0</v>
      </c>
      <c r="T4818">
        <v>-70912843.200000003</v>
      </c>
      <c r="U4818">
        <v>0</v>
      </c>
      <c r="V4818">
        <v>-21110621.879999999</v>
      </c>
      <c r="W4818">
        <v>0</v>
      </c>
      <c r="X4818">
        <v>-49802221.32</v>
      </c>
      <c r="Y4818">
        <v>0</v>
      </c>
      <c r="Z4818">
        <v>-70912843.200000003</v>
      </c>
      <c r="AA4818">
        <v>0</v>
      </c>
    </row>
    <row r="4819" spans="1:27" ht="15" customHeight="1" x14ac:dyDescent="0.25">
      <c r="A4819" s="37" t="str">
        <f t="shared" si="225"/>
        <v>LLIQDFIgnore</v>
      </c>
      <c r="B4819" s="37" t="str">
        <f>VLOOKUP(L4819,Mapping!D:F,3,0)</f>
        <v>Ignore</v>
      </c>
      <c r="C4819" s="37" t="str">
        <f>VLOOKUP(L4819,Mapping!D:G,4,0)</f>
        <v>Ignore</v>
      </c>
      <c r="D4819" s="38">
        <f t="shared" si="226"/>
        <v>-0.85276057799999994</v>
      </c>
      <c r="E4819" s="38">
        <f t="shared" si="227"/>
        <v>-2.1827101129999997</v>
      </c>
      <c r="F4819" s="37">
        <f>VLOOKUP(L4819,Mapping!D:H,5,0)</f>
        <v>0</v>
      </c>
      <c r="G4819" t="s">
        <v>562</v>
      </c>
      <c r="H4819" t="s">
        <v>452</v>
      </c>
      <c r="I4819" t="s">
        <v>456</v>
      </c>
      <c r="J4819">
        <v>555300</v>
      </c>
      <c r="K4819" t="s">
        <v>697</v>
      </c>
      <c r="L4819">
        <v>554368</v>
      </c>
      <c r="M4819">
        <v>0</v>
      </c>
      <c r="N4819" t="s">
        <v>781</v>
      </c>
      <c r="O4819" t="s">
        <v>565</v>
      </c>
      <c r="P4819">
        <v>-13299495.35</v>
      </c>
      <c r="Q4819">
        <v>0</v>
      </c>
      <c r="R4819">
        <v>-8527605.7799999993</v>
      </c>
      <c r="S4819">
        <v>0</v>
      </c>
      <c r="T4819">
        <v>-21827101.129999999</v>
      </c>
      <c r="U4819">
        <v>0</v>
      </c>
      <c r="V4819">
        <v>-13299495.35</v>
      </c>
      <c r="W4819">
        <v>0</v>
      </c>
      <c r="X4819">
        <v>-8527605.7799999993</v>
      </c>
      <c r="Y4819">
        <v>0</v>
      </c>
      <c r="Z4819">
        <v>-21827101.129999999</v>
      </c>
      <c r="AA4819">
        <v>0</v>
      </c>
    </row>
    <row r="4820" spans="1:27" ht="15" customHeight="1" x14ac:dyDescent="0.25">
      <c r="A4820" s="37" t="str">
        <f t="shared" si="225"/>
        <v>LSPLUSIgnore</v>
      </c>
      <c r="B4820" s="37" t="str">
        <f>VLOOKUP(L4820,Mapping!D:F,3,0)</f>
        <v>Ignore</v>
      </c>
      <c r="C4820" s="37" t="str">
        <f>VLOOKUP(L4820,Mapping!D:G,4,0)</f>
        <v>Ignore</v>
      </c>
      <c r="D4820" s="38">
        <f t="shared" si="226"/>
        <v>0</v>
      </c>
      <c r="E4820" s="38">
        <f t="shared" si="227"/>
        <v>-3.43460184</v>
      </c>
      <c r="F4820" s="37" t="str">
        <f>VLOOKUP(L4820,Mapping!D:H,5,0)</f>
        <v>AUM</v>
      </c>
      <c r="G4820" t="s">
        <v>562</v>
      </c>
      <c r="H4820" t="s">
        <v>471</v>
      </c>
      <c r="I4820" t="s">
        <v>472</v>
      </c>
      <c r="J4820">
        <v>101000</v>
      </c>
      <c r="K4820" t="s">
        <v>720</v>
      </c>
      <c r="L4820">
        <v>101100</v>
      </c>
      <c r="M4820">
        <v>0</v>
      </c>
      <c r="N4820" t="s">
        <v>721</v>
      </c>
      <c r="O4820" t="s">
        <v>565</v>
      </c>
      <c r="P4820">
        <v>-34346018.399999999</v>
      </c>
      <c r="Q4820">
        <v>0</v>
      </c>
      <c r="R4820">
        <v>0</v>
      </c>
      <c r="S4820">
        <v>0</v>
      </c>
      <c r="T4820">
        <v>-34346018.399999999</v>
      </c>
      <c r="U4820">
        <v>0</v>
      </c>
      <c r="V4820">
        <v>-34346018.399999999</v>
      </c>
      <c r="W4820">
        <v>0</v>
      </c>
      <c r="X4820">
        <v>0</v>
      </c>
      <c r="Y4820">
        <v>0</v>
      </c>
      <c r="Z4820">
        <v>-34346018.399999999</v>
      </c>
      <c r="AA4820">
        <v>0</v>
      </c>
    </row>
    <row r="4821" spans="1:27" ht="15" customHeight="1" x14ac:dyDescent="0.25">
      <c r="A4821" s="37" t="str">
        <f t="shared" si="225"/>
        <v>LSPLUSIgnore</v>
      </c>
      <c r="B4821" s="37" t="str">
        <f>VLOOKUP(L4821,Mapping!D:F,3,0)</f>
        <v>Ignore</v>
      </c>
      <c r="C4821" s="37" t="str">
        <f>VLOOKUP(L4821,Mapping!D:G,4,0)</f>
        <v>Ignore</v>
      </c>
      <c r="D4821" s="38">
        <f t="shared" si="226"/>
        <v>-4</v>
      </c>
      <c r="E4821" s="38">
        <f t="shared" si="227"/>
        <v>-4</v>
      </c>
      <c r="F4821" s="37" t="str">
        <f>VLOOKUP(L4821,Mapping!D:H,5,0)</f>
        <v>AUM</v>
      </c>
      <c r="G4821" t="s">
        <v>562</v>
      </c>
      <c r="H4821" t="s">
        <v>471</v>
      </c>
      <c r="I4821" t="s">
        <v>472</v>
      </c>
      <c r="J4821">
        <v>101000</v>
      </c>
      <c r="K4821" t="s">
        <v>720</v>
      </c>
      <c r="L4821">
        <v>101125</v>
      </c>
      <c r="M4821">
        <v>0</v>
      </c>
      <c r="N4821" t="s">
        <v>2815</v>
      </c>
      <c r="O4821" t="s">
        <v>565</v>
      </c>
      <c r="P4821">
        <v>0</v>
      </c>
      <c r="Q4821">
        <v>0</v>
      </c>
      <c r="R4821">
        <v>-40000000</v>
      </c>
      <c r="S4821">
        <v>0</v>
      </c>
      <c r="T4821">
        <v>-40000000</v>
      </c>
      <c r="U4821">
        <v>0</v>
      </c>
      <c r="V4821">
        <v>0</v>
      </c>
      <c r="W4821">
        <v>0</v>
      </c>
      <c r="X4821">
        <v>-40000000</v>
      </c>
      <c r="Y4821">
        <v>0</v>
      </c>
      <c r="Z4821">
        <v>-40000000</v>
      </c>
      <c r="AA4821">
        <v>0</v>
      </c>
    </row>
    <row r="4822" spans="1:27" ht="15" customHeight="1" x14ac:dyDescent="0.25">
      <c r="A4822" s="37" t="str">
        <f t="shared" si="225"/>
        <v>LSPLUSIgnore</v>
      </c>
      <c r="B4822" s="37" t="str">
        <f>VLOOKUP(L4822,Mapping!D:F,3,0)</f>
        <v>Ignore</v>
      </c>
      <c r="C4822" s="37" t="str">
        <f>VLOOKUP(L4822,Mapping!D:G,4,0)</f>
        <v>Ignore</v>
      </c>
      <c r="D4822" s="38">
        <f t="shared" si="226"/>
        <v>-14.999250030000001</v>
      </c>
      <c r="E4822" s="38">
        <f t="shared" si="227"/>
        <v>-282.588290524</v>
      </c>
      <c r="F4822" s="37" t="str">
        <f>VLOOKUP(L4822,Mapping!D:H,5,0)</f>
        <v>AUM</v>
      </c>
      <c r="G4822" t="s">
        <v>562</v>
      </c>
      <c r="H4822" t="s">
        <v>471</v>
      </c>
      <c r="I4822" t="s">
        <v>472</v>
      </c>
      <c r="J4822">
        <v>105000</v>
      </c>
      <c r="K4822" t="s">
        <v>568</v>
      </c>
      <c r="L4822">
        <v>105100</v>
      </c>
      <c r="M4822">
        <v>0</v>
      </c>
      <c r="N4822" t="s">
        <v>569</v>
      </c>
      <c r="O4822" t="s">
        <v>565</v>
      </c>
      <c r="P4822">
        <v>-2675890404.9400001</v>
      </c>
      <c r="Q4822">
        <v>0</v>
      </c>
      <c r="R4822">
        <v>-149992500.30000001</v>
      </c>
      <c r="S4822">
        <v>0</v>
      </c>
      <c r="T4822">
        <v>-2825882905.2399998</v>
      </c>
      <c r="U4822">
        <v>0</v>
      </c>
      <c r="V4822">
        <v>-2675890404.9400001</v>
      </c>
      <c r="W4822">
        <v>0</v>
      </c>
      <c r="X4822">
        <v>-149992500.30000001</v>
      </c>
      <c r="Y4822">
        <v>0</v>
      </c>
      <c r="Z4822">
        <v>-2825882905.2399998</v>
      </c>
      <c r="AA4822">
        <v>0</v>
      </c>
    </row>
    <row r="4823" spans="1:27" ht="15" customHeight="1" x14ac:dyDescent="0.25">
      <c r="A4823" s="37" t="str">
        <f t="shared" si="225"/>
        <v>LSPLUSIgnore</v>
      </c>
      <c r="B4823" s="37" t="str">
        <f>VLOOKUP(L4823,Mapping!D:F,3,0)</f>
        <v>Ignore</v>
      </c>
      <c r="C4823" s="37" t="str">
        <f>VLOOKUP(L4823,Mapping!D:G,4,0)</f>
        <v>Ignore</v>
      </c>
      <c r="D4823" s="38">
        <f t="shared" si="226"/>
        <v>0</v>
      </c>
      <c r="E4823" s="38">
        <f t="shared" si="227"/>
        <v>-0.3</v>
      </c>
      <c r="F4823" s="37" t="str">
        <f>VLOOKUP(L4823,Mapping!D:H,5,0)</f>
        <v>AUM</v>
      </c>
      <c r="G4823" t="s">
        <v>562</v>
      </c>
      <c r="H4823" t="s">
        <v>471</v>
      </c>
      <c r="I4823" t="s">
        <v>472</v>
      </c>
      <c r="J4823">
        <v>110000</v>
      </c>
      <c r="K4823" t="s">
        <v>570</v>
      </c>
      <c r="L4823">
        <v>110116</v>
      </c>
      <c r="M4823">
        <v>0</v>
      </c>
      <c r="N4823" t="s">
        <v>573</v>
      </c>
      <c r="O4823" t="s">
        <v>565</v>
      </c>
      <c r="P4823">
        <v>-3000000</v>
      </c>
      <c r="Q4823">
        <v>0</v>
      </c>
      <c r="R4823">
        <v>0</v>
      </c>
      <c r="S4823">
        <v>0</v>
      </c>
      <c r="T4823">
        <v>-3000000</v>
      </c>
      <c r="U4823">
        <v>0</v>
      </c>
      <c r="V4823">
        <v>-3000000</v>
      </c>
      <c r="W4823">
        <v>0</v>
      </c>
      <c r="X4823">
        <v>0</v>
      </c>
      <c r="Y4823">
        <v>0</v>
      </c>
      <c r="Z4823">
        <v>-3000000</v>
      </c>
      <c r="AA4823">
        <v>0</v>
      </c>
    </row>
    <row r="4824" spans="1:27" ht="15" customHeight="1" x14ac:dyDescent="0.25">
      <c r="A4824" s="37" t="str">
        <f t="shared" si="225"/>
        <v>LSPLUSIgnore</v>
      </c>
      <c r="B4824" s="37" t="str">
        <f>VLOOKUP(L4824,Mapping!D:F,3,0)</f>
        <v>Ignore</v>
      </c>
      <c r="C4824" s="37" t="str">
        <f>VLOOKUP(L4824,Mapping!D:G,4,0)</f>
        <v>Ignore</v>
      </c>
      <c r="D4824" s="38">
        <f t="shared" si="226"/>
        <v>0</v>
      </c>
      <c r="E4824" s="38">
        <f t="shared" si="227"/>
        <v>-1.9952199E-2</v>
      </c>
      <c r="F4824" s="37" t="str">
        <f>VLOOKUP(L4824,Mapping!D:H,5,0)</f>
        <v>AUM</v>
      </c>
      <c r="G4824" t="s">
        <v>562</v>
      </c>
      <c r="H4824" t="s">
        <v>471</v>
      </c>
      <c r="I4824" t="s">
        <v>472</v>
      </c>
      <c r="J4824">
        <v>110000</v>
      </c>
      <c r="K4824" t="s">
        <v>570</v>
      </c>
      <c r="L4824">
        <v>110125</v>
      </c>
      <c r="M4824">
        <v>0</v>
      </c>
      <c r="N4824" t="s">
        <v>1315</v>
      </c>
      <c r="O4824" t="s">
        <v>565</v>
      </c>
      <c r="P4824">
        <v>-199521.99</v>
      </c>
      <c r="Q4824">
        <v>0</v>
      </c>
      <c r="R4824">
        <v>0</v>
      </c>
      <c r="S4824">
        <v>0</v>
      </c>
      <c r="T4824">
        <v>-199521.99</v>
      </c>
      <c r="U4824">
        <v>0</v>
      </c>
      <c r="V4824">
        <v>-199521.99</v>
      </c>
      <c r="W4824">
        <v>0</v>
      </c>
      <c r="X4824">
        <v>0</v>
      </c>
      <c r="Y4824">
        <v>0</v>
      </c>
      <c r="Z4824">
        <v>-199521.99</v>
      </c>
      <c r="AA4824">
        <v>0</v>
      </c>
    </row>
    <row r="4825" spans="1:27" ht="15" customHeight="1" x14ac:dyDescent="0.25">
      <c r="A4825" s="37" t="str">
        <f t="shared" si="225"/>
        <v>LSPLUSIgnore</v>
      </c>
      <c r="B4825" s="37" t="str">
        <f>VLOOKUP(L4825,Mapping!D:F,3,0)</f>
        <v>Ignore</v>
      </c>
      <c r="C4825" s="37" t="str">
        <f>VLOOKUP(L4825,Mapping!D:G,4,0)</f>
        <v>Ignore</v>
      </c>
      <c r="D4825" s="38">
        <f t="shared" si="226"/>
        <v>22.554062186000003</v>
      </c>
      <c r="E4825" s="38">
        <f t="shared" si="227"/>
        <v>-0.76366091399999991</v>
      </c>
      <c r="F4825" s="37" t="str">
        <f>VLOOKUP(L4825,Mapping!D:H,5,0)</f>
        <v>AUM</v>
      </c>
      <c r="G4825" t="s">
        <v>562</v>
      </c>
      <c r="H4825" t="s">
        <v>471</v>
      </c>
      <c r="I4825" t="s">
        <v>472</v>
      </c>
      <c r="J4825">
        <v>110000</v>
      </c>
      <c r="K4825" t="s">
        <v>570</v>
      </c>
      <c r="L4825">
        <v>110247</v>
      </c>
      <c r="M4825">
        <v>0</v>
      </c>
      <c r="N4825" t="s">
        <v>574</v>
      </c>
      <c r="O4825" t="s">
        <v>565</v>
      </c>
      <c r="P4825">
        <v>-233177231</v>
      </c>
      <c r="Q4825">
        <v>0</v>
      </c>
      <c r="R4825">
        <v>0</v>
      </c>
      <c r="S4825">
        <v>225540621.86000001</v>
      </c>
      <c r="T4825">
        <v>-7636609.1399999997</v>
      </c>
      <c r="U4825">
        <v>0</v>
      </c>
      <c r="V4825">
        <v>-233177231</v>
      </c>
      <c r="W4825">
        <v>0</v>
      </c>
      <c r="X4825">
        <v>0</v>
      </c>
      <c r="Y4825">
        <v>225540621.86000001</v>
      </c>
      <c r="Z4825">
        <v>-7636609.1399999997</v>
      </c>
      <c r="AA4825">
        <v>0</v>
      </c>
    </row>
    <row r="4826" spans="1:27" ht="15" customHeight="1" x14ac:dyDescent="0.25">
      <c r="A4826" s="37" t="str">
        <f t="shared" si="225"/>
        <v>LSPLUSIgnore</v>
      </c>
      <c r="B4826" s="37" t="str">
        <f>VLOOKUP(L4826,Mapping!D:F,3,0)</f>
        <v>Ignore</v>
      </c>
      <c r="C4826" s="37" t="str">
        <f>VLOOKUP(L4826,Mapping!D:G,4,0)</f>
        <v>Ignore</v>
      </c>
      <c r="D4826" s="38">
        <f t="shared" si="226"/>
        <v>0</v>
      </c>
      <c r="E4826" s="38">
        <f t="shared" si="227"/>
        <v>-226.1949726</v>
      </c>
      <c r="F4826" s="37" t="str">
        <f>VLOOKUP(L4826,Mapping!D:H,5,0)</f>
        <v>AUM</v>
      </c>
      <c r="G4826" t="s">
        <v>562</v>
      </c>
      <c r="H4826" t="s">
        <v>471</v>
      </c>
      <c r="I4826" t="s">
        <v>472</v>
      </c>
      <c r="J4826">
        <v>132000</v>
      </c>
      <c r="K4826" t="s">
        <v>575</v>
      </c>
      <c r="L4826">
        <v>110141</v>
      </c>
      <c r="M4826">
        <v>0</v>
      </c>
      <c r="N4826" t="s">
        <v>870</v>
      </c>
      <c r="O4826" t="s">
        <v>565</v>
      </c>
      <c r="P4826">
        <v>-2261949726</v>
      </c>
      <c r="Q4826">
        <v>0</v>
      </c>
      <c r="R4826">
        <v>0</v>
      </c>
      <c r="S4826">
        <v>0</v>
      </c>
      <c r="T4826">
        <v>-2261949726</v>
      </c>
      <c r="U4826">
        <v>0</v>
      </c>
      <c r="V4826">
        <v>-2261949726</v>
      </c>
      <c r="W4826">
        <v>0</v>
      </c>
      <c r="X4826">
        <v>0</v>
      </c>
      <c r="Y4826">
        <v>0</v>
      </c>
      <c r="Z4826">
        <v>-2261949726</v>
      </c>
      <c r="AA4826">
        <v>0</v>
      </c>
    </row>
    <row r="4827" spans="1:27" ht="15" customHeight="1" x14ac:dyDescent="0.25">
      <c r="A4827" s="37" t="str">
        <f t="shared" si="225"/>
        <v>LSPLUSIgnore</v>
      </c>
      <c r="B4827" s="37" t="str">
        <f>VLOOKUP(L4827,Mapping!D:F,3,0)</f>
        <v>Ignore</v>
      </c>
      <c r="C4827" s="37" t="str">
        <f>VLOOKUP(L4827,Mapping!D:G,4,0)</f>
        <v>Ignore</v>
      </c>
      <c r="D4827" s="38">
        <f t="shared" si="226"/>
        <v>13.7993886</v>
      </c>
      <c r="E4827" s="38">
        <f t="shared" si="227"/>
        <v>-181.02820526300002</v>
      </c>
      <c r="F4827" s="37" t="str">
        <f>VLOOKUP(L4827,Mapping!D:H,5,0)</f>
        <v>AUM</v>
      </c>
      <c r="G4827" t="s">
        <v>562</v>
      </c>
      <c r="H4827" t="s">
        <v>471</v>
      </c>
      <c r="I4827" t="s">
        <v>472</v>
      </c>
      <c r="J4827">
        <v>132000</v>
      </c>
      <c r="K4827" t="s">
        <v>575</v>
      </c>
      <c r="L4827">
        <v>110142</v>
      </c>
      <c r="M4827">
        <v>0</v>
      </c>
      <c r="N4827" t="s">
        <v>871</v>
      </c>
      <c r="O4827" t="s">
        <v>565</v>
      </c>
      <c r="P4827">
        <v>-1948275938.6300001</v>
      </c>
      <c r="Q4827">
        <v>0</v>
      </c>
      <c r="R4827">
        <v>0</v>
      </c>
      <c r="S4827">
        <v>137993886</v>
      </c>
      <c r="T4827">
        <v>-1810282052.6300001</v>
      </c>
      <c r="U4827">
        <v>0</v>
      </c>
      <c r="V4827">
        <v>-1948275938.6300001</v>
      </c>
      <c r="W4827">
        <v>0</v>
      </c>
      <c r="X4827">
        <v>0</v>
      </c>
      <c r="Y4827">
        <v>137993886</v>
      </c>
      <c r="Z4827">
        <v>-1810282052.6300001</v>
      </c>
      <c r="AA4827">
        <v>0</v>
      </c>
    </row>
    <row r="4828" spans="1:27" ht="15" customHeight="1" x14ac:dyDescent="0.25">
      <c r="A4828" s="37" t="str">
        <f t="shared" si="225"/>
        <v>LSPLUSIgnore</v>
      </c>
      <c r="B4828" s="37" t="str">
        <f>VLOOKUP(L4828,Mapping!D:F,3,0)</f>
        <v>Ignore</v>
      </c>
      <c r="C4828" s="37" t="str">
        <f>VLOOKUP(L4828,Mapping!D:G,4,0)</f>
        <v>Ignore</v>
      </c>
      <c r="D4828" s="38">
        <f t="shared" si="226"/>
        <v>0</v>
      </c>
      <c r="E4828" s="38">
        <f t="shared" si="227"/>
        <v>-258.75</v>
      </c>
      <c r="F4828" s="37" t="str">
        <f>VLOOKUP(L4828,Mapping!D:H,5,0)</f>
        <v>AUM</v>
      </c>
      <c r="G4828" t="s">
        <v>562</v>
      </c>
      <c r="H4828" t="s">
        <v>471</v>
      </c>
      <c r="I4828" t="s">
        <v>472</v>
      </c>
      <c r="J4828">
        <v>132000</v>
      </c>
      <c r="K4828" t="s">
        <v>575</v>
      </c>
      <c r="L4828">
        <v>132166</v>
      </c>
      <c r="M4828">
        <v>0</v>
      </c>
      <c r="N4828" t="s">
        <v>872</v>
      </c>
      <c r="O4828" t="s">
        <v>565</v>
      </c>
      <c r="P4828">
        <v>-2587500000</v>
      </c>
      <c r="Q4828">
        <v>0</v>
      </c>
      <c r="R4828">
        <v>0</v>
      </c>
      <c r="S4828">
        <v>0</v>
      </c>
      <c r="T4828">
        <v>-2587500000</v>
      </c>
      <c r="U4828">
        <v>0</v>
      </c>
      <c r="V4828">
        <v>-2587500000</v>
      </c>
      <c r="W4828">
        <v>0</v>
      </c>
      <c r="X4828">
        <v>0</v>
      </c>
      <c r="Y4828">
        <v>0</v>
      </c>
      <c r="Z4828">
        <v>-2587500000</v>
      </c>
      <c r="AA4828">
        <v>0</v>
      </c>
    </row>
    <row r="4829" spans="1:27" ht="15" customHeight="1" x14ac:dyDescent="0.25">
      <c r="A4829" s="37" t="str">
        <f t="shared" si="225"/>
        <v>LSPLUSIgnore</v>
      </c>
      <c r="B4829" s="37" t="str">
        <f>VLOOKUP(L4829,Mapping!D:F,3,0)</f>
        <v>Ignore</v>
      </c>
      <c r="C4829" s="37" t="str">
        <f>VLOOKUP(L4829,Mapping!D:G,4,0)</f>
        <v>Ignore</v>
      </c>
      <c r="D4829" s="38">
        <f t="shared" si="226"/>
        <v>0</v>
      </c>
      <c r="E4829" s="38">
        <f t="shared" si="227"/>
        <v>-20.225721387</v>
      </c>
      <c r="F4829" s="37" t="str">
        <f>VLOOKUP(L4829,Mapping!D:H,5,0)</f>
        <v>AUM</v>
      </c>
      <c r="G4829" t="s">
        <v>562</v>
      </c>
      <c r="H4829" t="s">
        <v>471</v>
      </c>
      <c r="I4829" t="s">
        <v>472</v>
      </c>
      <c r="J4829">
        <v>132000</v>
      </c>
      <c r="K4829" t="s">
        <v>575</v>
      </c>
      <c r="L4829">
        <v>132170</v>
      </c>
      <c r="M4829">
        <v>0</v>
      </c>
      <c r="N4829" t="s">
        <v>848</v>
      </c>
      <c r="O4829" t="s">
        <v>565</v>
      </c>
      <c r="P4829">
        <v>-202257213.87</v>
      </c>
      <c r="Q4829">
        <v>0</v>
      </c>
      <c r="R4829">
        <v>0</v>
      </c>
      <c r="S4829">
        <v>0</v>
      </c>
      <c r="T4829">
        <v>-202257213.87</v>
      </c>
      <c r="U4829">
        <v>0</v>
      </c>
      <c r="V4829">
        <v>-202257213.87</v>
      </c>
      <c r="W4829">
        <v>0</v>
      </c>
      <c r="X4829">
        <v>0</v>
      </c>
      <c r="Y4829">
        <v>0</v>
      </c>
      <c r="Z4829">
        <v>-202257213.87</v>
      </c>
      <c r="AA4829">
        <v>0</v>
      </c>
    </row>
    <row r="4830" spans="1:27" ht="15" customHeight="1" x14ac:dyDescent="0.25">
      <c r="A4830" s="37" t="str">
        <f t="shared" si="225"/>
        <v>LSPLUSIgnore</v>
      </c>
      <c r="B4830" s="37" t="str">
        <f>VLOOKUP(L4830,Mapping!D:F,3,0)</f>
        <v>Ignore</v>
      </c>
      <c r="C4830" s="37" t="str">
        <f>VLOOKUP(L4830,Mapping!D:G,4,0)</f>
        <v>Ignore</v>
      </c>
      <c r="D4830" s="38">
        <f t="shared" si="226"/>
        <v>-17.991364982</v>
      </c>
      <c r="E4830" s="38">
        <f t="shared" si="227"/>
        <v>-18.062063107</v>
      </c>
      <c r="F4830" s="37" t="str">
        <f>VLOOKUP(L4830,Mapping!D:H,5,0)</f>
        <v>AUM</v>
      </c>
      <c r="G4830" t="s">
        <v>562</v>
      </c>
      <c r="H4830" t="s">
        <v>471</v>
      </c>
      <c r="I4830" t="s">
        <v>472</v>
      </c>
      <c r="J4830">
        <v>140000</v>
      </c>
      <c r="K4830" t="s">
        <v>579</v>
      </c>
      <c r="L4830">
        <v>140500</v>
      </c>
      <c r="M4830">
        <v>0</v>
      </c>
      <c r="N4830" t="s">
        <v>584</v>
      </c>
      <c r="O4830" t="s">
        <v>565</v>
      </c>
      <c r="P4830">
        <v>-706981.25</v>
      </c>
      <c r="Q4830">
        <v>0</v>
      </c>
      <c r="R4830">
        <v>-179913649.81999999</v>
      </c>
      <c r="S4830">
        <v>0</v>
      </c>
      <c r="T4830">
        <v>-180620631.06999999</v>
      </c>
      <c r="U4830">
        <v>0</v>
      </c>
      <c r="V4830">
        <v>-706981.25</v>
      </c>
      <c r="W4830">
        <v>0</v>
      </c>
      <c r="X4830">
        <v>-179913649.81999999</v>
      </c>
      <c r="Y4830">
        <v>0</v>
      </c>
      <c r="Z4830">
        <v>-180620631.06999999</v>
      </c>
      <c r="AA4830">
        <v>0</v>
      </c>
    </row>
    <row r="4831" spans="1:27" ht="15" customHeight="1" x14ac:dyDescent="0.25">
      <c r="A4831" s="37" t="str">
        <f t="shared" si="225"/>
        <v>LSPLUSIgnore</v>
      </c>
      <c r="B4831" s="37" t="str">
        <f>VLOOKUP(L4831,Mapping!D:F,3,0)</f>
        <v>Ignore</v>
      </c>
      <c r="C4831" s="37" t="str">
        <f>VLOOKUP(L4831,Mapping!D:G,4,0)</f>
        <v>Ignore</v>
      </c>
      <c r="D4831" s="38">
        <f t="shared" si="226"/>
        <v>2.631048E-3</v>
      </c>
      <c r="E4831" s="38">
        <f t="shared" si="227"/>
        <v>-1.92411E-4</v>
      </c>
      <c r="F4831" s="37" t="str">
        <f>VLOOKUP(L4831,Mapping!D:H,5,0)</f>
        <v>AUM</v>
      </c>
      <c r="G4831" t="s">
        <v>562</v>
      </c>
      <c r="H4831" t="s">
        <v>471</v>
      </c>
      <c r="I4831" t="s">
        <v>472</v>
      </c>
      <c r="J4831">
        <v>152000</v>
      </c>
      <c r="K4831" t="s">
        <v>585</v>
      </c>
      <c r="L4831">
        <v>152120</v>
      </c>
      <c r="M4831">
        <v>0</v>
      </c>
      <c r="N4831" t="s">
        <v>586</v>
      </c>
      <c r="O4831" t="s">
        <v>565</v>
      </c>
      <c r="P4831">
        <v>-28234.59</v>
      </c>
      <c r="Q4831">
        <v>0</v>
      </c>
      <c r="R4831">
        <v>0</v>
      </c>
      <c r="S4831">
        <v>26310.48</v>
      </c>
      <c r="T4831">
        <v>-1924.11</v>
      </c>
      <c r="U4831">
        <v>0</v>
      </c>
      <c r="V4831">
        <v>-28234.59</v>
      </c>
      <c r="W4831">
        <v>0</v>
      </c>
      <c r="X4831">
        <v>0</v>
      </c>
      <c r="Y4831">
        <v>26310.48</v>
      </c>
      <c r="Z4831">
        <v>-1924.11</v>
      </c>
      <c r="AA4831">
        <v>0</v>
      </c>
    </row>
    <row r="4832" spans="1:27" ht="15" customHeight="1" x14ac:dyDescent="0.25">
      <c r="A4832" s="37" t="str">
        <f t="shared" si="225"/>
        <v>LSPLUSIgnore</v>
      </c>
      <c r="B4832" s="37" t="str">
        <f>VLOOKUP(L4832,Mapping!D:F,3,0)</f>
        <v>Ignore</v>
      </c>
      <c r="C4832" s="37" t="str">
        <f>VLOOKUP(L4832,Mapping!D:G,4,0)</f>
        <v>Ignore</v>
      </c>
      <c r="D4832" s="38">
        <f t="shared" si="226"/>
        <v>3.701097E-3</v>
      </c>
      <c r="E4832" s="38">
        <f t="shared" si="227"/>
        <v>-5.5826300000000003E-4</v>
      </c>
      <c r="F4832" s="37" t="str">
        <f>VLOOKUP(L4832,Mapping!D:H,5,0)</f>
        <v>AUM</v>
      </c>
      <c r="G4832" t="s">
        <v>562</v>
      </c>
      <c r="H4832" t="s">
        <v>471</v>
      </c>
      <c r="I4832" t="s">
        <v>472</v>
      </c>
      <c r="J4832">
        <v>152000</v>
      </c>
      <c r="K4832" t="s">
        <v>585</v>
      </c>
      <c r="L4832">
        <v>152248</v>
      </c>
      <c r="M4832">
        <v>0</v>
      </c>
      <c r="N4832" t="s">
        <v>590</v>
      </c>
      <c r="O4832" t="s">
        <v>565</v>
      </c>
      <c r="P4832">
        <v>-42593.599999999999</v>
      </c>
      <c r="Q4832">
        <v>0</v>
      </c>
      <c r="R4832">
        <v>0</v>
      </c>
      <c r="S4832">
        <v>37010.97</v>
      </c>
      <c r="T4832">
        <v>-5582.63</v>
      </c>
      <c r="U4832">
        <v>0</v>
      </c>
      <c r="V4832">
        <v>-42593.599999999999</v>
      </c>
      <c r="W4832">
        <v>0</v>
      </c>
      <c r="X4832">
        <v>0</v>
      </c>
      <c r="Y4832">
        <v>37010.97</v>
      </c>
      <c r="Z4832">
        <v>-5582.63</v>
      </c>
      <c r="AA4832">
        <v>0</v>
      </c>
    </row>
    <row r="4833" spans="1:27" ht="15" customHeight="1" x14ac:dyDescent="0.25">
      <c r="A4833" s="37" t="str">
        <f t="shared" si="225"/>
        <v>LSPLUSIgnore</v>
      </c>
      <c r="B4833" s="37" t="str">
        <f>VLOOKUP(L4833,Mapping!D:F,3,0)</f>
        <v>Ignore</v>
      </c>
      <c r="C4833" s="37" t="str">
        <f>VLOOKUP(L4833,Mapping!D:G,4,0)</f>
        <v>Ignore</v>
      </c>
      <c r="D4833" s="38">
        <f t="shared" si="226"/>
        <v>2.0049687199999999</v>
      </c>
      <c r="E4833" s="38">
        <f t="shared" si="227"/>
        <v>1.122124415</v>
      </c>
      <c r="F4833" s="37" t="str">
        <f>VLOOKUP(L4833,Mapping!D:H,5,0)</f>
        <v>AUM</v>
      </c>
      <c r="G4833" t="s">
        <v>562</v>
      </c>
      <c r="H4833" t="s">
        <v>471</v>
      </c>
      <c r="I4833" t="s">
        <v>472</v>
      </c>
      <c r="J4833">
        <v>160000</v>
      </c>
      <c r="K4833" t="s">
        <v>591</v>
      </c>
      <c r="L4833">
        <v>161100</v>
      </c>
      <c r="M4833">
        <v>0</v>
      </c>
      <c r="N4833" t="s">
        <v>725</v>
      </c>
      <c r="O4833" t="s">
        <v>565</v>
      </c>
      <c r="P4833">
        <v>-8828443.0500000007</v>
      </c>
      <c r="Q4833">
        <v>0</v>
      </c>
      <c r="R4833">
        <v>0</v>
      </c>
      <c r="S4833">
        <v>20049687.199999999</v>
      </c>
      <c r="T4833">
        <v>0</v>
      </c>
      <c r="U4833">
        <v>11221244.15</v>
      </c>
      <c r="V4833">
        <v>-8828443.0500000007</v>
      </c>
      <c r="W4833">
        <v>0</v>
      </c>
      <c r="X4833">
        <v>0</v>
      </c>
      <c r="Y4833">
        <v>20049687.199999999</v>
      </c>
      <c r="Z4833">
        <v>0</v>
      </c>
      <c r="AA4833">
        <v>11221244.15</v>
      </c>
    </row>
    <row r="4834" spans="1:27" ht="15" customHeight="1" x14ac:dyDescent="0.25">
      <c r="A4834" s="37" t="str">
        <f t="shared" si="225"/>
        <v>LSPLUSIgnore</v>
      </c>
      <c r="B4834" s="37" t="str">
        <f>VLOOKUP(L4834,Mapping!D:F,3,0)</f>
        <v>Ignore</v>
      </c>
      <c r="C4834" s="37" t="str">
        <f>VLOOKUP(L4834,Mapping!D:G,4,0)</f>
        <v>Ignore</v>
      </c>
      <c r="D4834" s="38">
        <f t="shared" si="226"/>
        <v>5.1900765999999994E-2</v>
      </c>
      <c r="E4834" s="38">
        <f t="shared" si="227"/>
        <v>0</v>
      </c>
      <c r="F4834" s="37" t="str">
        <f>VLOOKUP(L4834,Mapping!D:H,5,0)</f>
        <v>AUM</v>
      </c>
      <c r="G4834" t="s">
        <v>562</v>
      </c>
      <c r="H4834" t="s">
        <v>471</v>
      </c>
      <c r="I4834" t="s">
        <v>472</v>
      </c>
      <c r="J4834">
        <v>160000</v>
      </c>
      <c r="K4834" t="s">
        <v>591</v>
      </c>
      <c r="L4834">
        <v>162120</v>
      </c>
      <c r="M4834">
        <v>0</v>
      </c>
      <c r="N4834" t="s">
        <v>592</v>
      </c>
      <c r="O4834" t="s">
        <v>565</v>
      </c>
      <c r="P4834">
        <v>-519007.66</v>
      </c>
      <c r="Q4834">
        <v>0</v>
      </c>
      <c r="R4834">
        <v>0</v>
      </c>
      <c r="S4834">
        <v>519007.66</v>
      </c>
      <c r="T4834">
        <v>0</v>
      </c>
      <c r="U4834">
        <v>0</v>
      </c>
      <c r="V4834">
        <v>-519007.66</v>
      </c>
      <c r="W4834">
        <v>0</v>
      </c>
      <c r="X4834">
        <v>0</v>
      </c>
      <c r="Y4834">
        <v>519007.66</v>
      </c>
      <c r="Z4834">
        <v>0</v>
      </c>
      <c r="AA4834">
        <v>0</v>
      </c>
    </row>
    <row r="4835" spans="1:27" ht="15" customHeight="1" x14ac:dyDescent="0.25">
      <c r="A4835" s="37" t="str">
        <f t="shared" si="225"/>
        <v>LSPLUSIgnore</v>
      </c>
      <c r="B4835" s="37" t="str">
        <f>VLOOKUP(L4835,Mapping!D:F,3,0)</f>
        <v>Ignore</v>
      </c>
      <c r="C4835" s="37" t="str">
        <f>VLOOKUP(L4835,Mapping!D:G,4,0)</f>
        <v>Ignore</v>
      </c>
      <c r="D4835" s="38">
        <f t="shared" si="226"/>
        <v>-15.34154236</v>
      </c>
      <c r="E4835" s="38">
        <f t="shared" si="227"/>
        <v>-109.90629565899999</v>
      </c>
      <c r="F4835" s="37" t="str">
        <f>VLOOKUP(L4835,Mapping!D:H,5,0)</f>
        <v>AUM</v>
      </c>
      <c r="G4835" t="s">
        <v>562</v>
      </c>
      <c r="H4835" t="s">
        <v>471</v>
      </c>
      <c r="I4835" t="s">
        <v>472</v>
      </c>
      <c r="J4835">
        <v>160000</v>
      </c>
      <c r="K4835" t="s">
        <v>591</v>
      </c>
      <c r="L4835">
        <v>165100</v>
      </c>
      <c r="M4835">
        <v>0</v>
      </c>
      <c r="N4835" t="s">
        <v>837</v>
      </c>
      <c r="O4835" t="s">
        <v>565</v>
      </c>
      <c r="P4835">
        <v>-945647532.99000001</v>
      </c>
      <c r="Q4835">
        <v>0</v>
      </c>
      <c r="R4835">
        <v>-153415423.59999999</v>
      </c>
      <c r="S4835">
        <v>0</v>
      </c>
      <c r="T4835">
        <v>-1099062956.5899999</v>
      </c>
      <c r="U4835">
        <v>0</v>
      </c>
      <c r="V4835">
        <v>-945647532.99000001</v>
      </c>
      <c r="W4835">
        <v>0</v>
      </c>
      <c r="X4835">
        <v>-153415423.59999999</v>
      </c>
      <c r="Y4835">
        <v>0</v>
      </c>
      <c r="Z4835">
        <v>-1099062956.5899999</v>
      </c>
      <c r="AA4835">
        <v>0</v>
      </c>
    </row>
    <row r="4836" spans="1:27" ht="15" customHeight="1" x14ac:dyDescent="0.25">
      <c r="A4836" s="37" t="str">
        <f t="shared" si="225"/>
        <v>LSPLUSIgnore</v>
      </c>
      <c r="B4836" s="37" t="str">
        <f>VLOOKUP(L4836,Mapping!D:F,3,0)</f>
        <v>Ignore</v>
      </c>
      <c r="C4836" s="37" t="str">
        <f>VLOOKUP(L4836,Mapping!D:G,4,0)</f>
        <v>Ignore</v>
      </c>
      <c r="D4836" s="38">
        <f t="shared" si="226"/>
        <v>1.4275E-5</v>
      </c>
      <c r="E4836" s="38">
        <f t="shared" si="227"/>
        <v>1.7989500000000001E-4</v>
      </c>
      <c r="F4836" s="37" t="str">
        <f>VLOOKUP(L4836,Mapping!D:H,5,0)</f>
        <v>AUM</v>
      </c>
      <c r="G4836" t="s">
        <v>562</v>
      </c>
      <c r="H4836" t="s">
        <v>471</v>
      </c>
      <c r="I4836" t="s">
        <v>472</v>
      </c>
      <c r="J4836">
        <v>212000</v>
      </c>
      <c r="K4836" t="s">
        <v>595</v>
      </c>
      <c r="L4836">
        <v>212252</v>
      </c>
      <c r="M4836">
        <v>0</v>
      </c>
      <c r="N4836" t="s">
        <v>611</v>
      </c>
      <c r="O4836" t="s">
        <v>565</v>
      </c>
      <c r="P4836">
        <v>0</v>
      </c>
      <c r="Q4836">
        <v>1656.2</v>
      </c>
      <c r="R4836">
        <v>0</v>
      </c>
      <c r="S4836">
        <v>142.75</v>
      </c>
      <c r="T4836">
        <v>0</v>
      </c>
      <c r="U4836">
        <v>1798.95</v>
      </c>
      <c r="V4836">
        <v>0</v>
      </c>
      <c r="W4836">
        <v>1656.2</v>
      </c>
      <c r="X4836">
        <v>0</v>
      </c>
      <c r="Y4836">
        <v>142.75</v>
      </c>
      <c r="Z4836">
        <v>0</v>
      </c>
      <c r="AA4836">
        <v>1798.95</v>
      </c>
    </row>
    <row r="4837" spans="1:27" ht="15" customHeight="1" x14ac:dyDescent="0.25">
      <c r="A4837" s="37" t="str">
        <f t="shared" si="225"/>
        <v>LSPLUSIgnore</v>
      </c>
      <c r="B4837" s="37" t="str">
        <f>VLOOKUP(L4837,Mapping!D:F,3,0)</f>
        <v>Ignore</v>
      </c>
      <c r="C4837" s="37" t="str">
        <f>VLOOKUP(L4837,Mapping!D:G,4,0)</f>
        <v>Ignore</v>
      </c>
      <c r="D4837" s="38">
        <f t="shared" si="226"/>
        <v>-13.7993886</v>
      </c>
      <c r="E4837" s="38">
        <f t="shared" si="227"/>
        <v>665.97317786300005</v>
      </c>
      <c r="F4837" s="37" t="str">
        <f>VLOOKUP(L4837,Mapping!D:H,5,0)</f>
        <v>AUM</v>
      </c>
      <c r="G4837" t="s">
        <v>562</v>
      </c>
      <c r="H4837" t="s">
        <v>471</v>
      </c>
      <c r="I4837" t="s">
        <v>472</v>
      </c>
      <c r="J4837">
        <v>220000</v>
      </c>
      <c r="K4837" t="s">
        <v>619</v>
      </c>
      <c r="L4837">
        <v>210165</v>
      </c>
      <c r="M4837">
        <v>0</v>
      </c>
      <c r="N4837" t="s">
        <v>874</v>
      </c>
      <c r="O4837" t="s">
        <v>565</v>
      </c>
      <c r="P4837">
        <v>0</v>
      </c>
      <c r="Q4837">
        <v>6797725664.6300001</v>
      </c>
      <c r="R4837">
        <v>-137993886</v>
      </c>
      <c r="S4837">
        <v>0</v>
      </c>
      <c r="T4837">
        <v>0</v>
      </c>
      <c r="U4837">
        <v>6659731778.6300001</v>
      </c>
      <c r="V4837">
        <v>0</v>
      </c>
      <c r="W4837">
        <v>6797725664.6300001</v>
      </c>
      <c r="X4837">
        <v>-137993886</v>
      </c>
      <c r="Y4837">
        <v>0</v>
      </c>
      <c r="Z4837">
        <v>0</v>
      </c>
      <c r="AA4837">
        <v>6659731778.6300001</v>
      </c>
    </row>
    <row r="4838" spans="1:27" ht="15" customHeight="1" x14ac:dyDescent="0.25">
      <c r="A4838" s="37" t="str">
        <f t="shared" si="225"/>
        <v>LSPLUSIgnore</v>
      </c>
      <c r="B4838" s="37" t="str">
        <f>VLOOKUP(L4838,Mapping!D:F,3,0)</f>
        <v>Ignore</v>
      </c>
      <c r="C4838" s="37" t="str">
        <f>VLOOKUP(L4838,Mapping!D:G,4,0)</f>
        <v>Ignore</v>
      </c>
      <c r="D4838" s="38">
        <f t="shared" si="226"/>
        <v>0</v>
      </c>
      <c r="E4838" s="38">
        <f t="shared" si="227"/>
        <v>20.225721205000003</v>
      </c>
      <c r="F4838" s="37" t="str">
        <f>VLOOKUP(L4838,Mapping!D:H,5,0)</f>
        <v>AUM</v>
      </c>
      <c r="G4838" t="s">
        <v>562</v>
      </c>
      <c r="H4838" t="s">
        <v>471</v>
      </c>
      <c r="I4838" t="s">
        <v>472</v>
      </c>
      <c r="J4838">
        <v>220000</v>
      </c>
      <c r="K4838" t="s">
        <v>619</v>
      </c>
      <c r="L4838">
        <v>210167</v>
      </c>
      <c r="M4838">
        <v>0</v>
      </c>
      <c r="N4838" t="s">
        <v>875</v>
      </c>
      <c r="O4838" t="s">
        <v>565</v>
      </c>
      <c r="P4838">
        <v>0</v>
      </c>
      <c r="Q4838">
        <v>202257212.05000001</v>
      </c>
      <c r="R4838">
        <v>0</v>
      </c>
      <c r="S4838">
        <v>0</v>
      </c>
      <c r="T4838">
        <v>0</v>
      </c>
      <c r="U4838">
        <v>202257212.05000001</v>
      </c>
      <c r="V4838">
        <v>0</v>
      </c>
      <c r="W4838">
        <v>202257212.05000001</v>
      </c>
      <c r="X4838">
        <v>0</v>
      </c>
      <c r="Y4838">
        <v>0</v>
      </c>
      <c r="Z4838">
        <v>0</v>
      </c>
      <c r="AA4838">
        <v>202257212.05000001</v>
      </c>
    </row>
    <row r="4839" spans="1:27" ht="15" customHeight="1" x14ac:dyDescent="0.25">
      <c r="A4839" s="37" t="str">
        <f t="shared" si="225"/>
        <v>LSPLUS1.2</v>
      </c>
      <c r="B4839" s="37">
        <f>VLOOKUP(L4839,Mapping!D:F,3,0)</f>
        <v>1.2</v>
      </c>
      <c r="C4839" s="37" t="str">
        <f>VLOOKUP(L4839,Mapping!D:G,4,0)</f>
        <v>Ignore</v>
      </c>
      <c r="D4839" s="38">
        <f t="shared" si="226"/>
        <v>0</v>
      </c>
      <c r="E4839" s="38">
        <f t="shared" si="227"/>
        <v>139.83369847500001</v>
      </c>
      <c r="F4839" s="37">
        <f>VLOOKUP(L4839,Mapping!D:H,5,0)</f>
        <v>0</v>
      </c>
      <c r="G4839" t="s">
        <v>562</v>
      </c>
      <c r="H4839" t="s">
        <v>471</v>
      </c>
      <c r="I4839" t="s">
        <v>472</v>
      </c>
      <c r="J4839">
        <v>301000</v>
      </c>
      <c r="K4839" t="s">
        <v>624</v>
      </c>
      <c r="L4839">
        <v>310000</v>
      </c>
      <c r="M4839">
        <v>0</v>
      </c>
      <c r="N4839" t="s">
        <v>625</v>
      </c>
      <c r="O4839" t="s">
        <v>565</v>
      </c>
      <c r="P4839">
        <v>0</v>
      </c>
      <c r="Q4839">
        <v>1398336984.75</v>
      </c>
      <c r="R4839">
        <v>0</v>
      </c>
      <c r="S4839">
        <v>0</v>
      </c>
      <c r="T4839">
        <v>0</v>
      </c>
      <c r="U4839">
        <v>1398336984.75</v>
      </c>
      <c r="V4839">
        <v>0</v>
      </c>
      <c r="W4839">
        <v>1398336984.75</v>
      </c>
      <c r="X4839">
        <v>0</v>
      </c>
      <c r="Y4839">
        <v>0</v>
      </c>
      <c r="Z4839">
        <v>0</v>
      </c>
      <c r="AA4839">
        <v>1398336984.75</v>
      </c>
    </row>
    <row r="4840" spans="1:27" ht="15" customHeight="1" x14ac:dyDescent="0.25">
      <c r="A4840" s="37" t="str">
        <f t="shared" si="225"/>
        <v>LSPLUSIgnore</v>
      </c>
      <c r="B4840" s="37" t="str">
        <f>VLOOKUP(L4840,Mapping!D:F,3,0)</f>
        <v>Ignore</v>
      </c>
      <c r="C4840" s="37" t="str">
        <f>VLOOKUP(L4840,Mapping!D:G,4,0)</f>
        <v>Ignore</v>
      </c>
      <c r="D4840" s="38">
        <f t="shared" si="226"/>
        <v>0</v>
      </c>
      <c r="E4840" s="38">
        <f t="shared" si="227"/>
        <v>-435.23512347500002</v>
      </c>
      <c r="F4840" s="37">
        <f>VLOOKUP(L4840,Mapping!D:H,5,0)</f>
        <v>0</v>
      </c>
      <c r="G4840" t="s">
        <v>562</v>
      </c>
      <c r="H4840" t="s">
        <v>471</v>
      </c>
      <c r="I4840" t="s">
        <v>472</v>
      </c>
      <c r="J4840">
        <v>303000</v>
      </c>
      <c r="K4840" t="s">
        <v>626</v>
      </c>
      <c r="L4840">
        <v>303207</v>
      </c>
      <c r="M4840">
        <v>0</v>
      </c>
      <c r="N4840" t="s">
        <v>735</v>
      </c>
      <c r="O4840" t="s">
        <v>565</v>
      </c>
      <c r="P4840">
        <v>-4352351234.75</v>
      </c>
      <c r="Q4840">
        <v>0</v>
      </c>
      <c r="R4840">
        <v>0</v>
      </c>
      <c r="S4840">
        <v>0</v>
      </c>
      <c r="T4840">
        <v>-4352351234.75</v>
      </c>
      <c r="U4840">
        <v>0</v>
      </c>
      <c r="V4840">
        <v>-4352351234.75</v>
      </c>
      <c r="W4840">
        <v>0</v>
      </c>
      <c r="X4840">
        <v>0</v>
      </c>
      <c r="Y4840">
        <v>0</v>
      </c>
      <c r="Z4840">
        <v>-4352351234.75</v>
      </c>
      <c r="AA4840">
        <v>0</v>
      </c>
    </row>
    <row r="4841" spans="1:27" ht="15" customHeight="1" x14ac:dyDescent="0.25">
      <c r="A4841" s="37" t="str">
        <f t="shared" si="225"/>
        <v>LSPLUSIgnore</v>
      </c>
      <c r="B4841" s="37" t="str">
        <f>VLOOKUP(L4841,Mapping!D:F,3,0)</f>
        <v>Ignore</v>
      </c>
      <c r="C4841" s="37" t="str">
        <f>VLOOKUP(L4841,Mapping!D:G,4,0)</f>
        <v>Ignore</v>
      </c>
      <c r="D4841" s="38">
        <f t="shared" si="226"/>
        <v>0</v>
      </c>
      <c r="E4841" s="38">
        <f t="shared" si="227"/>
        <v>589.93191984800001</v>
      </c>
      <c r="F4841" s="37">
        <f>VLOOKUP(L4841,Mapping!D:H,5,0)</f>
        <v>0</v>
      </c>
      <c r="G4841" t="s">
        <v>562</v>
      </c>
      <c r="H4841" t="s">
        <v>471</v>
      </c>
      <c r="I4841" t="s">
        <v>472</v>
      </c>
      <c r="J4841">
        <v>303000</v>
      </c>
      <c r="K4841" t="s">
        <v>626</v>
      </c>
      <c r="L4841">
        <v>390000</v>
      </c>
      <c r="M4841">
        <v>0</v>
      </c>
      <c r="N4841" t="s">
        <v>631</v>
      </c>
      <c r="O4841" t="s">
        <v>565</v>
      </c>
      <c r="P4841">
        <v>0</v>
      </c>
      <c r="Q4841">
        <v>5899319198.4799995</v>
      </c>
      <c r="R4841">
        <v>0</v>
      </c>
      <c r="S4841">
        <v>0</v>
      </c>
      <c r="T4841">
        <v>0</v>
      </c>
      <c r="U4841">
        <v>5899319198.4799995</v>
      </c>
      <c r="V4841">
        <v>0</v>
      </c>
      <c r="W4841">
        <v>5899319198.4799995</v>
      </c>
      <c r="X4841">
        <v>0</v>
      </c>
      <c r="Y4841">
        <v>0</v>
      </c>
      <c r="Z4841">
        <v>0</v>
      </c>
      <c r="AA4841">
        <v>5899319198.4799995</v>
      </c>
    </row>
    <row r="4842" spans="1:27" ht="15" customHeight="1" x14ac:dyDescent="0.25">
      <c r="A4842" s="37" t="str">
        <f t="shared" si="225"/>
        <v>LSPLUS5.3</v>
      </c>
      <c r="B4842" s="37">
        <f>VLOOKUP(L4842,Mapping!D:F,3,0)</f>
        <v>5.3</v>
      </c>
      <c r="C4842" s="37" t="str">
        <f>VLOOKUP(L4842,Mapping!D:G,4,0)</f>
        <v>Ignore</v>
      </c>
      <c r="D4842" s="38">
        <f t="shared" si="226"/>
        <v>5.1720519999999999E-2</v>
      </c>
      <c r="E4842" s="38">
        <f t="shared" si="227"/>
        <v>5.1720519999999999E-2</v>
      </c>
      <c r="F4842" s="37">
        <f>VLOOKUP(L4842,Mapping!D:H,5,0)</f>
        <v>0</v>
      </c>
      <c r="G4842" t="s">
        <v>562</v>
      </c>
      <c r="H4842" t="s">
        <v>471</v>
      </c>
      <c r="I4842" t="s">
        <v>472</v>
      </c>
      <c r="J4842">
        <v>410000</v>
      </c>
      <c r="K4842" t="s">
        <v>637</v>
      </c>
      <c r="L4842">
        <v>412120</v>
      </c>
      <c r="M4842">
        <v>0</v>
      </c>
      <c r="N4842" t="s">
        <v>638</v>
      </c>
      <c r="O4842" t="s">
        <v>565</v>
      </c>
      <c r="P4842">
        <v>0</v>
      </c>
      <c r="Q4842">
        <v>0</v>
      </c>
      <c r="R4842">
        <v>0</v>
      </c>
      <c r="S4842">
        <v>517205.2</v>
      </c>
      <c r="T4842">
        <v>0</v>
      </c>
      <c r="U4842">
        <v>517205.2</v>
      </c>
      <c r="V4842">
        <v>0</v>
      </c>
      <c r="W4842">
        <v>0</v>
      </c>
      <c r="X4842">
        <v>0</v>
      </c>
      <c r="Y4842">
        <v>517205.2</v>
      </c>
      <c r="Z4842">
        <v>0</v>
      </c>
      <c r="AA4842">
        <v>517205.2</v>
      </c>
    </row>
    <row r="4843" spans="1:27" ht="15" customHeight="1" x14ac:dyDescent="0.25">
      <c r="A4843" s="37" t="str">
        <f t="shared" si="225"/>
        <v>LSPLUSIgnore</v>
      </c>
      <c r="B4843" s="37" t="str">
        <f>VLOOKUP(L4843,Mapping!D:F,3,0)</f>
        <v>Ignore</v>
      </c>
      <c r="C4843" s="37" t="str">
        <f>VLOOKUP(L4843,Mapping!D:G,4,0)</f>
        <v>Ignore</v>
      </c>
      <c r="D4843" s="38">
        <f t="shared" si="226"/>
        <v>-2.0049687199999999</v>
      </c>
      <c r="E4843" s="38">
        <f t="shared" si="227"/>
        <v>-1.122124415</v>
      </c>
      <c r="F4843" s="37">
        <f>VLOOKUP(L4843,Mapping!D:H,5,0)</f>
        <v>0</v>
      </c>
      <c r="G4843" t="s">
        <v>562</v>
      </c>
      <c r="H4843" t="s">
        <v>471</v>
      </c>
      <c r="I4843" t="s">
        <v>472</v>
      </c>
      <c r="J4843">
        <v>430000</v>
      </c>
      <c r="K4843" t="s">
        <v>643</v>
      </c>
      <c r="L4843">
        <v>431100</v>
      </c>
      <c r="M4843">
        <v>0</v>
      </c>
      <c r="N4843" t="s">
        <v>727</v>
      </c>
      <c r="O4843" t="s">
        <v>565</v>
      </c>
      <c r="P4843">
        <v>0</v>
      </c>
      <c r="Q4843">
        <v>8828443.0500000007</v>
      </c>
      <c r="R4843">
        <v>-20049687.199999999</v>
      </c>
      <c r="S4843">
        <v>0</v>
      </c>
      <c r="T4843">
        <v>-11221244.15</v>
      </c>
      <c r="U4843">
        <v>0</v>
      </c>
      <c r="V4843">
        <v>0</v>
      </c>
      <c r="W4843">
        <v>8828443.0500000007</v>
      </c>
      <c r="X4843">
        <v>-20049687.199999999</v>
      </c>
      <c r="Y4843">
        <v>0</v>
      </c>
      <c r="Z4843">
        <v>-11221244.15</v>
      </c>
      <c r="AA4843">
        <v>0</v>
      </c>
    </row>
    <row r="4844" spans="1:27" ht="15" customHeight="1" x14ac:dyDescent="0.25">
      <c r="A4844" s="37" t="str">
        <f t="shared" si="225"/>
        <v>LSPLUSIgnore</v>
      </c>
      <c r="B4844" s="37" t="str">
        <f>VLOOKUP(L4844,Mapping!D:F,3,0)</f>
        <v>Ignore</v>
      </c>
      <c r="C4844" s="37" t="str">
        <f>VLOOKUP(L4844,Mapping!D:G,4,0)</f>
        <v>Ignore</v>
      </c>
      <c r="D4844" s="38">
        <f t="shared" si="226"/>
        <v>-5.1900765999999994E-2</v>
      </c>
      <c r="E4844" s="38">
        <f t="shared" si="227"/>
        <v>0</v>
      </c>
      <c r="F4844" s="37">
        <f>VLOOKUP(L4844,Mapping!D:H,5,0)</f>
        <v>0</v>
      </c>
      <c r="G4844" t="s">
        <v>562</v>
      </c>
      <c r="H4844" t="s">
        <v>471</v>
      </c>
      <c r="I4844" t="s">
        <v>472</v>
      </c>
      <c r="J4844">
        <v>430000</v>
      </c>
      <c r="K4844" t="s">
        <v>643</v>
      </c>
      <c r="L4844">
        <v>432120</v>
      </c>
      <c r="M4844">
        <v>0</v>
      </c>
      <c r="N4844" t="s">
        <v>644</v>
      </c>
      <c r="O4844" t="s">
        <v>565</v>
      </c>
      <c r="P4844">
        <v>0</v>
      </c>
      <c r="Q4844">
        <v>519007.66</v>
      </c>
      <c r="R4844">
        <v>-519007.66</v>
      </c>
      <c r="S4844">
        <v>0</v>
      </c>
      <c r="T4844">
        <v>0</v>
      </c>
      <c r="U4844">
        <v>0</v>
      </c>
      <c r="V4844">
        <v>0</v>
      </c>
      <c r="W4844">
        <v>519007.66</v>
      </c>
      <c r="X4844">
        <v>-519007.66</v>
      </c>
      <c r="Y4844">
        <v>0</v>
      </c>
      <c r="Z4844">
        <v>0</v>
      </c>
      <c r="AA4844">
        <v>0</v>
      </c>
    </row>
    <row r="4845" spans="1:27" ht="15" customHeight="1" x14ac:dyDescent="0.25">
      <c r="A4845" s="37" t="str">
        <f t="shared" si="225"/>
        <v>LSPLUSIgnore</v>
      </c>
      <c r="B4845" s="37" t="str">
        <f>VLOOKUP(L4845,Mapping!D:F,3,0)</f>
        <v>Ignore</v>
      </c>
      <c r="C4845" s="37" t="str">
        <f>VLOOKUP(L4845,Mapping!D:G,4,0)</f>
        <v>Ignore</v>
      </c>
      <c r="D4845" s="38">
        <f t="shared" si="226"/>
        <v>15.34154236</v>
      </c>
      <c r="E4845" s="38">
        <f t="shared" si="227"/>
        <v>109.90629565899999</v>
      </c>
      <c r="F4845" s="37">
        <f>VLOOKUP(L4845,Mapping!D:H,5,0)</f>
        <v>0</v>
      </c>
      <c r="G4845" t="s">
        <v>562</v>
      </c>
      <c r="H4845" t="s">
        <v>471</v>
      </c>
      <c r="I4845" t="s">
        <v>472</v>
      </c>
      <c r="J4845">
        <v>430000</v>
      </c>
      <c r="K4845" t="s">
        <v>643</v>
      </c>
      <c r="L4845">
        <v>435100</v>
      </c>
      <c r="M4845">
        <v>0</v>
      </c>
      <c r="N4845" t="s">
        <v>838</v>
      </c>
      <c r="O4845" t="s">
        <v>565</v>
      </c>
      <c r="P4845">
        <v>0</v>
      </c>
      <c r="Q4845">
        <v>945647532.99000001</v>
      </c>
      <c r="R4845">
        <v>0</v>
      </c>
      <c r="S4845">
        <v>153415423.59999999</v>
      </c>
      <c r="T4845">
        <v>0</v>
      </c>
      <c r="U4845">
        <v>1099062956.5899999</v>
      </c>
      <c r="V4845">
        <v>0</v>
      </c>
      <c r="W4845">
        <v>945647532.99000001</v>
      </c>
      <c r="X4845">
        <v>0</v>
      </c>
      <c r="Y4845">
        <v>153415423.59999999</v>
      </c>
      <c r="Z4845">
        <v>0</v>
      </c>
      <c r="AA4845">
        <v>1099062956.5899999</v>
      </c>
    </row>
    <row r="4846" spans="1:27" ht="15" customHeight="1" x14ac:dyDescent="0.25">
      <c r="A4846" s="37" t="str">
        <f t="shared" si="225"/>
        <v>LSPLUS5.2</v>
      </c>
      <c r="B4846" s="37">
        <f>VLOOKUP(L4846,Mapping!D:F,3,0)</f>
        <v>5.2</v>
      </c>
      <c r="C4846" s="37" t="str">
        <f>VLOOKUP(L4846,Mapping!D:G,4,0)</f>
        <v>Ignore</v>
      </c>
      <c r="D4846" s="38">
        <f t="shared" si="226"/>
        <v>4.7098030000000003E-3</v>
      </c>
      <c r="E4846" s="38">
        <f t="shared" si="227"/>
        <v>4.5096300000000006E-3</v>
      </c>
      <c r="F4846" s="37">
        <f>VLOOKUP(L4846,Mapping!D:H,5,0)</f>
        <v>0</v>
      </c>
      <c r="G4846" t="s">
        <v>562</v>
      </c>
      <c r="H4846" t="s">
        <v>471</v>
      </c>
      <c r="I4846" t="s">
        <v>472</v>
      </c>
      <c r="J4846">
        <v>450000</v>
      </c>
      <c r="K4846" t="s">
        <v>647</v>
      </c>
      <c r="L4846">
        <v>452111</v>
      </c>
      <c r="M4846">
        <v>0</v>
      </c>
      <c r="N4846" t="s">
        <v>649</v>
      </c>
      <c r="O4846" t="s">
        <v>565</v>
      </c>
      <c r="P4846">
        <v>-2001.73</v>
      </c>
      <c r="Q4846">
        <v>0</v>
      </c>
      <c r="R4846">
        <v>0</v>
      </c>
      <c r="S4846">
        <v>47098.03</v>
      </c>
      <c r="T4846">
        <v>0</v>
      </c>
      <c r="U4846">
        <v>45096.3</v>
      </c>
      <c r="V4846">
        <v>-2001.73</v>
      </c>
      <c r="W4846">
        <v>0</v>
      </c>
      <c r="X4846">
        <v>0</v>
      </c>
      <c r="Y4846">
        <v>47098.03</v>
      </c>
      <c r="Z4846">
        <v>0</v>
      </c>
      <c r="AA4846">
        <v>45096.3</v>
      </c>
    </row>
    <row r="4847" spans="1:27" ht="15" customHeight="1" x14ac:dyDescent="0.25">
      <c r="A4847" s="37" t="str">
        <f t="shared" si="225"/>
        <v>LSPLUS5.2</v>
      </c>
      <c r="B4847" s="37">
        <f>VLOOKUP(L4847,Mapping!D:F,3,0)</f>
        <v>5.2</v>
      </c>
      <c r="C4847" s="37" t="str">
        <f>VLOOKUP(L4847,Mapping!D:G,4,0)</f>
        <v>Ignore</v>
      </c>
      <c r="D4847" s="38">
        <f t="shared" si="226"/>
        <v>2.4121849999999999E-3</v>
      </c>
      <c r="E4847" s="38">
        <f t="shared" si="227"/>
        <v>4.9217720000000005E-3</v>
      </c>
      <c r="F4847" s="37">
        <f>VLOOKUP(L4847,Mapping!D:H,5,0)</f>
        <v>0</v>
      </c>
      <c r="G4847" t="s">
        <v>562</v>
      </c>
      <c r="H4847" t="s">
        <v>471</v>
      </c>
      <c r="I4847" t="s">
        <v>472</v>
      </c>
      <c r="J4847">
        <v>450000</v>
      </c>
      <c r="K4847" t="s">
        <v>647</v>
      </c>
      <c r="L4847">
        <v>452120</v>
      </c>
      <c r="M4847">
        <v>0</v>
      </c>
      <c r="N4847" t="s">
        <v>650</v>
      </c>
      <c r="O4847" t="s">
        <v>565</v>
      </c>
      <c r="P4847">
        <v>0</v>
      </c>
      <c r="Q4847">
        <v>25095.87</v>
      </c>
      <c r="R4847">
        <v>0</v>
      </c>
      <c r="S4847">
        <v>24121.85</v>
      </c>
      <c r="T4847">
        <v>0</v>
      </c>
      <c r="U4847">
        <v>49217.72</v>
      </c>
      <c r="V4847">
        <v>0</v>
      </c>
      <c r="W4847">
        <v>25095.87</v>
      </c>
      <c r="X4847">
        <v>0</v>
      </c>
      <c r="Y4847">
        <v>24121.85</v>
      </c>
      <c r="Z4847">
        <v>0</v>
      </c>
      <c r="AA4847">
        <v>49217.72</v>
      </c>
    </row>
    <row r="4848" spans="1:27" ht="15" customHeight="1" x14ac:dyDescent="0.25">
      <c r="A4848" s="37" t="str">
        <f t="shared" si="225"/>
        <v>LSPLUS5.2</v>
      </c>
      <c r="B4848" s="37">
        <f>VLOOKUP(L4848,Mapping!D:F,3,0)</f>
        <v>5.2</v>
      </c>
      <c r="C4848" s="37" t="str">
        <f>VLOOKUP(L4848,Mapping!D:G,4,0)</f>
        <v>Ignore</v>
      </c>
      <c r="D4848" s="38">
        <f t="shared" si="226"/>
        <v>0.68799070099999993</v>
      </c>
      <c r="E4848" s="38">
        <f t="shared" si="227"/>
        <v>1.3990769710000002</v>
      </c>
      <c r="F4848" s="37">
        <f>VLOOKUP(L4848,Mapping!D:H,5,0)</f>
        <v>0</v>
      </c>
      <c r="G4848" t="s">
        <v>562</v>
      </c>
      <c r="H4848" t="s">
        <v>471</v>
      </c>
      <c r="I4848" t="s">
        <v>472</v>
      </c>
      <c r="J4848">
        <v>450000</v>
      </c>
      <c r="K4848" t="s">
        <v>647</v>
      </c>
      <c r="L4848">
        <v>452247</v>
      </c>
      <c r="M4848">
        <v>0</v>
      </c>
      <c r="N4848" t="s">
        <v>655</v>
      </c>
      <c r="O4848" t="s">
        <v>565</v>
      </c>
      <c r="P4848">
        <v>0</v>
      </c>
      <c r="Q4848">
        <v>7110862.7000000002</v>
      </c>
      <c r="R4848">
        <v>0</v>
      </c>
      <c r="S4848">
        <v>6879907.0099999998</v>
      </c>
      <c r="T4848">
        <v>0</v>
      </c>
      <c r="U4848">
        <v>13990769.710000001</v>
      </c>
      <c r="V4848">
        <v>0</v>
      </c>
      <c r="W4848">
        <v>7110862.7000000002</v>
      </c>
      <c r="X4848">
        <v>0</v>
      </c>
      <c r="Y4848">
        <v>6879907.0099999998</v>
      </c>
      <c r="Z4848">
        <v>0</v>
      </c>
      <c r="AA4848">
        <v>13990769.710000001</v>
      </c>
    </row>
    <row r="4849" spans="1:27" ht="15" customHeight="1" x14ac:dyDescent="0.25">
      <c r="A4849" s="37" t="str">
        <f t="shared" si="225"/>
        <v>LSPLUS5.5</v>
      </c>
      <c r="B4849" s="37">
        <f>VLOOKUP(L4849,Mapping!D:F,3,0)</f>
        <v>5.5</v>
      </c>
      <c r="C4849" s="37" t="str">
        <f>VLOOKUP(L4849,Mapping!D:G,4,0)</f>
        <v>Ignore</v>
      </c>
      <c r="D4849" s="38">
        <f t="shared" si="226"/>
        <v>13.7993886</v>
      </c>
      <c r="E4849" s="38">
        <f t="shared" si="227"/>
        <v>13.465616600000001</v>
      </c>
      <c r="F4849" s="37">
        <f>VLOOKUP(L4849,Mapping!D:H,5,0)</f>
        <v>0</v>
      </c>
      <c r="G4849" t="s">
        <v>562</v>
      </c>
      <c r="H4849" t="s">
        <v>471</v>
      </c>
      <c r="I4849" t="s">
        <v>472</v>
      </c>
      <c r="J4849">
        <v>460000</v>
      </c>
      <c r="K4849" t="s">
        <v>656</v>
      </c>
      <c r="L4849">
        <v>452233</v>
      </c>
      <c r="M4849">
        <v>0</v>
      </c>
      <c r="N4849" t="s">
        <v>657</v>
      </c>
      <c r="O4849" t="s">
        <v>565</v>
      </c>
      <c r="P4849">
        <v>-3337720</v>
      </c>
      <c r="Q4849">
        <v>0</v>
      </c>
      <c r="R4849">
        <v>0</v>
      </c>
      <c r="S4849">
        <v>137993886</v>
      </c>
      <c r="T4849">
        <v>0</v>
      </c>
      <c r="U4849">
        <v>134656166</v>
      </c>
      <c r="V4849">
        <v>-3337720</v>
      </c>
      <c r="W4849">
        <v>0</v>
      </c>
      <c r="X4849">
        <v>0</v>
      </c>
      <c r="Y4849">
        <v>137993886</v>
      </c>
      <c r="Z4849">
        <v>0</v>
      </c>
      <c r="AA4849">
        <v>134656166</v>
      </c>
    </row>
    <row r="4850" spans="1:27" ht="15" customHeight="1" x14ac:dyDescent="0.25">
      <c r="A4850" s="37" t="str">
        <f t="shared" si="225"/>
        <v>LSPLUSIgnore</v>
      </c>
      <c r="B4850" s="37" t="str">
        <f>VLOOKUP(L4850,Mapping!D:F,3,0)</f>
        <v>Ignore</v>
      </c>
      <c r="C4850" s="37" t="str">
        <f>VLOOKUP(L4850,Mapping!D:G,4,0)</f>
        <v>Mirror</v>
      </c>
      <c r="D4850" s="38">
        <f t="shared" si="226"/>
        <v>0</v>
      </c>
      <c r="E4850" s="38">
        <f t="shared" si="227"/>
        <v>-8.8500000000000002E-3</v>
      </c>
      <c r="F4850" s="37">
        <f>VLOOKUP(L4850,Mapping!D:H,5,0)</f>
        <v>0</v>
      </c>
      <c r="G4850" t="s">
        <v>562</v>
      </c>
      <c r="H4850" t="s">
        <v>471</v>
      </c>
      <c r="I4850" t="s">
        <v>472</v>
      </c>
      <c r="J4850">
        <v>550000</v>
      </c>
      <c r="K4850" t="s">
        <v>666</v>
      </c>
      <c r="L4850">
        <v>553105</v>
      </c>
      <c r="M4850">
        <v>0</v>
      </c>
      <c r="N4850" t="s">
        <v>668</v>
      </c>
      <c r="O4850" t="s">
        <v>565</v>
      </c>
      <c r="P4850">
        <v>-88500</v>
      </c>
      <c r="Q4850">
        <v>0</v>
      </c>
      <c r="R4850">
        <v>0</v>
      </c>
      <c r="S4850">
        <v>0</v>
      </c>
      <c r="T4850">
        <v>-88500</v>
      </c>
      <c r="U4850">
        <v>0</v>
      </c>
      <c r="V4850">
        <v>-88500</v>
      </c>
      <c r="W4850">
        <v>0</v>
      </c>
      <c r="X4850">
        <v>0</v>
      </c>
      <c r="Y4850">
        <v>0</v>
      </c>
      <c r="Z4850">
        <v>-88500</v>
      </c>
      <c r="AA4850">
        <v>0</v>
      </c>
    </row>
    <row r="4851" spans="1:27" ht="15" customHeight="1" x14ac:dyDescent="0.25">
      <c r="A4851" s="37" t="str">
        <f t="shared" si="225"/>
        <v>LSPLUSIgnore</v>
      </c>
      <c r="B4851" s="37" t="str">
        <f>VLOOKUP(L4851,Mapping!D:F,3,0)</f>
        <v>Ignore</v>
      </c>
      <c r="C4851" s="37" t="str">
        <f>VLOOKUP(L4851,Mapping!D:G,4,0)</f>
        <v>Mirror</v>
      </c>
      <c r="D4851" s="38">
        <f t="shared" si="226"/>
        <v>-8.9916441E-2</v>
      </c>
      <c r="E4851" s="38">
        <f t="shared" si="227"/>
        <v>-0.25121798400000001</v>
      </c>
      <c r="F4851" s="37">
        <f>VLOOKUP(L4851,Mapping!D:H,5,0)</f>
        <v>0</v>
      </c>
      <c r="G4851" t="s">
        <v>562</v>
      </c>
      <c r="H4851" t="s">
        <v>471</v>
      </c>
      <c r="I4851" t="s">
        <v>472</v>
      </c>
      <c r="J4851">
        <v>550000</v>
      </c>
      <c r="K4851" t="s">
        <v>666</v>
      </c>
      <c r="L4851">
        <v>553107</v>
      </c>
      <c r="M4851">
        <v>0</v>
      </c>
      <c r="N4851" t="s">
        <v>669</v>
      </c>
      <c r="O4851" t="s">
        <v>565</v>
      </c>
      <c r="P4851">
        <v>-1613015.4300000004</v>
      </c>
      <c r="Q4851">
        <v>0</v>
      </c>
      <c r="R4851">
        <v>-899164.41</v>
      </c>
      <c r="S4851">
        <v>0</v>
      </c>
      <c r="T4851">
        <v>-2512179.84</v>
      </c>
      <c r="U4851">
        <v>0</v>
      </c>
      <c r="V4851">
        <v>-1613015.4300000004</v>
      </c>
      <c r="W4851">
        <v>0</v>
      </c>
      <c r="X4851">
        <v>-899164.41</v>
      </c>
      <c r="Y4851">
        <v>0</v>
      </c>
      <c r="Z4851">
        <v>-2512179.84</v>
      </c>
      <c r="AA4851">
        <v>0</v>
      </c>
    </row>
    <row r="4852" spans="1:27" ht="15" customHeight="1" x14ac:dyDescent="0.25">
      <c r="A4852" s="37" t="str">
        <f t="shared" si="225"/>
        <v>LSPLUS6.1a</v>
      </c>
      <c r="B4852" s="37" t="str">
        <f>VLOOKUP(L4852,Mapping!D:F,3,0)</f>
        <v>6.1a</v>
      </c>
      <c r="C4852" s="37" t="str">
        <f>VLOOKUP(L4852,Mapping!D:G,4,0)</f>
        <v>Accrual</v>
      </c>
      <c r="D4852" s="38">
        <f t="shared" si="226"/>
        <v>-7.4996299999999998E-4</v>
      </c>
      <c r="E4852" s="38">
        <f t="shared" si="227"/>
        <v>-7.4996299999999998E-4</v>
      </c>
      <c r="F4852" s="37">
        <f>VLOOKUP(L4852,Mapping!D:H,5,0)</f>
        <v>0</v>
      </c>
      <c r="G4852" t="s">
        <v>562</v>
      </c>
      <c r="H4852" t="s">
        <v>471</v>
      </c>
      <c r="I4852" t="s">
        <v>472</v>
      </c>
      <c r="J4852">
        <v>550000</v>
      </c>
      <c r="K4852" t="s">
        <v>666</v>
      </c>
      <c r="L4852">
        <v>553140</v>
      </c>
      <c r="M4852">
        <v>0</v>
      </c>
      <c r="N4852" t="s">
        <v>2256</v>
      </c>
      <c r="O4852" t="s">
        <v>565</v>
      </c>
      <c r="P4852">
        <v>0</v>
      </c>
      <c r="Q4852">
        <v>0</v>
      </c>
      <c r="R4852">
        <v>-7499.63</v>
      </c>
      <c r="S4852">
        <v>0</v>
      </c>
      <c r="T4852">
        <v>-7499.63</v>
      </c>
      <c r="U4852">
        <v>0</v>
      </c>
      <c r="V4852">
        <v>0</v>
      </c>
      <c r="W4852">
        <v>0</v>
      </c>
      <c r="X4852">
        <v>-7499.63</v>
      </c>
      <c r="Y4852">
        <v>0</v>
      </c>
      <c r="Z4852">
        <v>-7499.63</v>
      </c>
      <c r="AA4852">
        <v>0</v>
      </c>
    </row>
    <row r="4853" spans="1:27" ht="15" customHeight="1" x14ac:dyDescent="0.25">
      <c r="A4853" s="37" t="str">
        <f t="shared" si="225"/>
        <v>LSPLUS6.1a</v>
      </c>
      <c r="B4853" s="37" t="str">
        <f>VLOOKUP(L4853,Mapping!D:F,3,0)</f>
        <v>6.1a</v>
      </c>
      <c r="C4853" s="37" t="str">
        <f>VLOOKUP(L4853,Mapping!D:G,4,0)</f>
        <v>Accrual</v>
      </c>
      <c r="D4853" s="38">
        <f t="shared" si="226"/>
        <v>-9.4640200000000005E-4</v>
      </c>
      <c r="E4853" s="38">
        <f t="shared" si="227"/>
        <v>-1.9802520000000001E-3</v>
      </c>
      <c r="F4853" s="37">
        <f>VLOOKUP(L4853,Mapping!D:H,5,0)</f>
        <v>0</v>
      </c>
      <c r="G4853" t="s">
        <v>562</v>
      </c>
      <c r="H4853" t="s">
        <v>471</v>
      </c>
      <c r="I4853" t="s">
        <v>472</v>
      </c>
      <c r="J4853">
        <v>550000</v>
      </c>
      <c r="K4853" t="s">
        <v>666</v>
      </c>
      <c r="L4853">
        <v>553176</v>
      </c>
      <c r="M4853">
        <v>0</v>
      </c>
      <c r="N4853" t="s">
        <v>674</v>
      </c>
      <c r="O4853" t="s">
        <v>565</v>
      </c>
      <c r="P4853">
        <v>-10338.5</v>
      </c>
      <c r="Q4853">
        <v>0</v>
      </c>
      <c r="R4853">
        <v>-9464.02</v>
      </c>
      <c r="S4853">
        <v>0</v>
      </c>
      <c r="T4853">
        <v>-19802.52</v>
      </c>
      <c r="U4853">
        <v>0</v>
      </c>
      <c r="V4853">
        <v>-10338.5</v>
      </c>
      <c r="W4853">
        <v>0</v>
      </c>
      <c r="X4853">
        <v>-9464.02</v>
      </c>
      <c r="Y4853">
        <v>0</v>
      </c>
      <c r="Z4853">
        <v>-19802.52</v>
      </c>
      <c r="AA4853">
        <v>0</v>
      </c>
    </row>
    <row r="4854" spans="1:27" ht="15" customHeight="1" x14ac:dyDescent="0.25">
      <c r="A4854" s="37" t="str">
        <f t="shared" si="225"/>
        <v>LSPLUSIgnore</v>
      </c>
      <c r="B4854" s="37" t="str">
        <f>VLOOKUP(L4854,Mapping!D:F,3,0)</f>
        <v>Ignore</v>
      </c>
      <c r="C4854" s="37" t="str">
        <f>VLOOKUP(L4854,Mapping!D:G,4,0)</f>
        <v>Mirror</v>
      </c>
      <c r="D4854" s="38">
        <f t="shared" si="226"/>
        <v>3E-9</v>
      </c>
      <c r="E4854" s="38">
        <f t="shared" si="227"/>
        <v>3E-9</v>
      </c>
      <c r="F4854" s="37">
        <f>VLOOKUP(L4854,Mapping!D:H,5,0)</f>
        <v>0</v>
      </c>
      <c r="G4854" t="s">
        <v>562</v>
      </c>
      <c r="H4854" t="s">
        <v>471</v>
      </c>
      <c r="I4854" t="s">
        <v>472</v>
      </c>
      <c r="J4854">
        <v>550000</v>
      </c>
      <c r="K4854" t="s">
        <v>666</v>
      </c>
      <c r="L4854">
        <v>553197</v>
      </c>
      <c r="M4854">
        <v>0</v>
      </c>
      <c r="N4854" t="s">
        <v>677</v>
      </c>
      <c r="O4854" t="s">
        <v>565</v>
      </c>
      <c r="P4854">
        <v>0</v>
      </c>
      <c r="Q4854">
        <v>0</v>
      </c>
      <c r="R4854">
        <v>0</v>
      </c>
      <c r="S4854">
        <v>0.03</v>
      </c>
      <c r="T4854">
        <v>0</v>
      </c>
      <c r="U4854">
        <v>0.03</v>
      </c>
      <c r="V4854">
        <v>0</v>
      </c>
      <c r="W4854">
        <v>0</v>
      </c>
      <c r="X4854">
        <v>0</v>
      </c>
      <c r="Y4854">
        <v>0.03</v>
      </c>
      <c r="Z4854">
        <v>0</v>
      </c>
      <c r="AA4854">
        <v>0.03</v>
      </c>
    </row>
    <row r="4855" spans="1:27" ht="15" customHeight="1" x14ac:dyDescent="0.25">
      <c r="A4855" s="37" t="str">
        <f t="shared" si="225"/>
        <v>LSPLUSIgnore</v>
      </c>
      <c r="B4855" s="37" t="str">
        <f>VLOOKUP(L4855,Mapping!D:F,3,0)</f>
        <v>Ignore</v>
      </c>
      <c r="C4855" s="37" t="str">
        <f>VLOOKUP(L4855,Mapping!D:G,4,0)</f>
        <v>Mirror</v>
      </c>
      <c r="D4855" s="38">
        <f t="shared" si="226"/>
        <v>-2.44026E-2</v>
      </c>
      <c r="E4855" s="38">
        <f t="shared" si="227"/>
        <v>-2.44026E-2</v>
      </c>
      <c r="F4855" s="37">
        <f>VLOOKUP(L4855,Mapping!D:H,5,0)</f>
        <v>0</v>
      </c>
      <c r="G4855" t="s">
        <v>562</v>
      </c>
      <c r="H4855" t="s">
        <v>471</v>
      </c>
      <c r="I4855" t="s">
        <v>472</v>
      </c>
      <c r="J4855">
        <v>550000</v>
      </c>
      <c r="K4855" t="s">
        <v>666</v>
      </c>
      <c r="L4855">
        <v>556421</v>
      </c>
      <c r="M4855">
        <v>0</v>
      </c>
      <c r="N4855" t="s">
        <v>690</v>
      </c>
      <c r="O4855" t="s">
        <v>565</v>
      </c>
      <c r="P4855">
        <v>0</v>
      </c>
      <c r="Q4855">
        <v>0</v>
      </c>
      <c r="R4855">
        <v>-244026</v>
      </c>
      <c r="S4855">
        <v>0</v>
      </c>
      <c r="T4855">
        <v>-244026</v>
      </c>
      <c r="U4855">
        <v>0</v>
      </c>
      <c r="V4855">
        <v>0</v>
      </c>
      <c r="W4855">
        <v>0</v>
      </c>
      <c r="X4855">
        <v>-244026</v>
      </c>
      <c r="Y4855">
        <v>0</v>
      </c>
      <c r="Z4855">
        <v>-244026</v>
      </c>
      <c r="AA4855">
        <v>0</v>
      </c>
    </row>
    <row r="4856" spans="1:27" ht="15" customHeight="1" x14ac:dyDescent="0.25">
      <c r="A4856" s="37" t="str">
        <f t="shared" si="225"/>
        <v>LUNCLFIgnore</v>
      </c>
      <c r="B4856" s="37" t="str">
        <f>VLOOKUP(L4856,Mapping!D:F,3,0)</f>
        <v>Ignore</v>
      </c>
      <c r="C4856" s="37" t="str">
        <f>VLOOKUP(L4856,Mapping!D:G,4,0)</f>
        <v>Ignore</v>
      </c>
      <c r="D4856" s="38">
        <f t="shared" si="226"/>
        <v>0</v>
      </c>
      <c r="E4856" s="38">
        <f t="shared" si="227"/>
        <v>1.0000000000000001E-9</v>
      </c>
      <c r="F4856" s="37" t="str">
        <f>VLOOKUP(L4856,Mapping!D:H,5,0)</f>
        <v>AUM</v>
      </c>
      <c r="G4856" t="s">
        <v>562</v>
      </c>
      <c r="H4856" t="s">
        <v>474</v>
      </c>
      <c r="I4856" t="s">
        <v>477</v>
      </c>
      <c r="J4856">
        <v>105000</v>
      </c>
      <c r="K4856" t="s">
        <v>568</v>
      </c>
      <c r="L4856">
        <v>105100</v>
      </c>
      <c r="M4856">
        <v>0</v>
      </c>
      <c r="N4856" t="s">
        <v>569</v>
      </c>
      <c r="O4856" t="s">
        <v>565</v>
      </c>
      <c r="P4856">
        <v>0</v>
      </c>
      <c r="Q4856">
        <v>0.01</v>
      </c>
      <c r="R4856">
        <v>0</v>
      </c>
      <c r="S4856">
        <v>0</v>
      </c>
      <c r="T4856">
        <v>0</v>
      </c>
      <c r="U4856">
        <v>0.01</v>
      </c>
      <c r="V4856">
        <v>0</v>
      </c>
      <c r="W4856">
        <v>0.01</v>
      </c>
      <c r="X4856">
        <v>0</v>
      </c>
      <c r="Y4856">
        <v>0</v>
      </c>
      <c r="Z4856">
        <v>0</v>
      </c>
      <c r="AA4856">
        <v>0.01</v>
      </c>
    </row>
    <row r="4857" spans="1:27" ht="15" customHeight="1" x14ac:dyDescent="0.25">
      <c r="A4857" s="37" t="str">
        <f t="shared" si="225"/>
        <v>LUNCLFIgnore</v>
      </c>
      <c r="B4857" s="37" t="str">
        <f>VLOOKUP(L4857,Mapping!D:F,3,0)</f>
        <v>Ignore</v>
      </c>
      <c r="C4857" s="37" t="str">
        <f>VLOOKUP(L4857,Mapping!D:G,4,0)</f>
        <v>Ignore</v>
      </c>
      <c r="D4857" s="38">
        <f t="shared" si="226"/>
        <v>0</v>
      </c>
      <c r="E4857" s="38">
        <f t="shared" si="227"/>
        <v>1.0000000000000001E-9</v>
      </c>
      <c r="F4857" s="37" t="str">
        <f>VLOOKUP(L4857,Mapping!D:H,5,0)</f>
        <v>AUM</v>
      </c>
      <c r="G4857" t="s">
        <v>562</v>
      </c>
      <c r="H4857" t="s">
        <v>474</v>
      </c>
      <c r="I4857" t="s">
        <v>477</v>
      </c>
      <c r="J4857">
        <v>110000</v>
      </c>
      <c r="K4857" t="s">
        <v>570</v>
      </c>
      <c r="L4857">
        <v>110100</v>
      </c>
      <c r="M4857">
        <v>0</v>
      </c>
      <c r="N4857" t="s">
        <v>571</v>
      </c>
      <c r="O4857" t="s">
        <v>565</v>
      </c>
      <c r="P4857">
        <v>0</v>
      </c>
      <c r="Q4857">
        <v>0.01</v>
      </c>
      <c r="R4857">
        <v>0</v>
      </c>
      <c r="S4857">
        <v>0</v>
      </c>
      <c r="T4857">
        <v>0</v>
      </c>
      <c r="U4857">
        <v>0.01</v>
      </c>
      <c r="V4857">
        <v>0</v>
      </c>
      <c r="W4857">
        <v>0.01</v>
      </c>
      <c r="X4857">
        <v>0</v>
      </c>
      <c r="Y4857">
        <v>0</v>
      </c>
      <c r="Z4857">
        <v>0</v>
      </c>
      <c r="AA4857">
        <v>0.01</v>
      </c>
    </row>
    <row r="4858" spans="1:27" ht="15" customHeight="1" x14ac:dyDescent="0.25">
      <c r="A4858" s="37" t="str">
        <f t="shared" si="225"/>
        <v>LUNCLFIgnore</v>
      </c>
      <c r="B4858" s="37" t="str">
        <f>VLOOKUP(L4858,Mapping!D:F,3,0)</f>
        <v>Ignore</v>
      </c>
      <c r="C4858" s="37" t="str">
        <f>VLOOKUP(L4858,Mapping!D:G,4,0)</f>
        <v>Ignore</v>
      </c>
      <c r="D4858" s="38">
        <f t="shared" si="226"/>
        <v>0</v>
      </c>
      <c r="E4858" s="38">
        <f t="shared" si="227"/>
        <v>-0.3</v>
      </c>
      <c r="F4858" s="37" t="str">
        <f>VLOOKUP(L4858,Mapping!D:H,5,0)</f>
        <v>AUM</v>
      </c>
      <c r="G4858" t="s">
        <v>562</v>
      </c>
      <c r="H4858" t="s">
        <v>474</v>
      </c>
      <c r="I4858" t="s">
        <v>477</v>
      </c>
      <c r="J4858">
        <v>110000</v>
      </c>
      <c r="K4858" t="s">
        <v>570</v>
      </c>
      <c r="L4858">
        <v>110116</v>
      </c>
      <c r="M4858">
        <v>0</v>
      </c>
      <c r="N4858" t="s">
        <v>573</v>
      </c>
      <c r="O4858" t="s">
        <v>565</v>
      </c>
      <c r="P4858">
        <v>-3000000</v>
      </c>
      <c r="Q4858">
        <v>0</v>
      </c>
      <c r="R4858">
        <v>0</v>
      </c>
      <c r="S4858">
        <v>0</v>
      </c>
      <c r="T4858">
        <v>-3000000</v>
      </c>
      <c r="U4858">
        <v>0</v>
      </c>
      <c r="V4858">
        <v>-3000000</v>
      </c>
      <c r="W4858">
        <v>0</v>
      </c>
      <c r="X4858">
        <v>0</v>
      </c>
      <c r="Y4858">
        <v>0</v>
      </c>
      <c r="Z4858">
        <v>-3000000</v>
      </c>
      <c r="AA4858">
        <v>0</v>
      </c>
    </row>
    <row r="4859" spans="1:27" ht="15" customHeight="1" x14ac:dyDescent="0.25">
      <c r="A4859" s="37" t="str">
        <f t="shared" si="225"/>
        <v>LUNCLFIgnore</v>
      </c>
      <c r="B4859" s="37" t="str">
        <f>VLOOKUP(L4859,Mapping!D:F,3,0)</f>
        <v>Ignore</v>
      </c>
      <c r="C4859" s="37" t="str">
        <f>VLOOKUP(L4859,Mapping!D:G,4,0)</f>
        <v>Ignore</v>
      </c>
      <c r="D4859" s="38">
        <f t="shared" si="226"/>
        <v>0</v>
      </c>
      <c r="E4859" s="38">
        <f t="shared" si="227"/>
        <v>-1.5974811999999998E-2</v>
      </c>
      <c r="F4859" s="37" t="str">
        <f>VLOOKUP(L4859,Mapping!D:H,5,0)</f>
        <v>AUM</v>
      </c>
      <c r="G4859" t="s">
        <v>562</v>
      </c>
      <c r="H4859" t="s">
        <v>474</v>
      </c>
      <c r="I4859" t="s">
        <v>477</v>
      </c>
      <c r="J4859">
        <v>110000</v>
      </c>
      <c r="K4859" t="s">
        <v>570</v>
      </c>
      <c r="L4859">
        <v>110125</v>
      </c>
      <c r="M4859">
        <v>0</v>
      </c>
      <c r="N4859" t="s">
        <v>1315</v>
      </c>
      <c r="O4859" t="s">
        <v>565</v>
      </c>
      <c r="P4859">
        <v>-159748.12</v>
      </c>
      <c r="Q4859">
        <v>0</v>
      </c>
      <c r="R4859">
        <v>0</v>
      </c>
      <c r="S4859">
        <v>0</v>
      </c>
      <c r="T4859">
        <v>-159748.12</v>
      </c>
      <c r="U4859">
        <v>0</v>
      </c>
      <c r="V4859">
        <v>-159748.12</v>
      </c>
      <c r="W4859">
        <v>0</v>
      </c>
      <c r="X4859">
        <v>0</v>
      </c>
      <c r="Y4859">
        <v>0</v>
      </c>
      <c r="Z4859">
        <v>-159748.12</v>
      </c>
      <c r="AA4859">
        <v>0</v>
      </c>
    </row>
    <row r="4860" spans="1:27" ht="15" customHeight="1" x14ac:dyDescent="0.25">
      <c r="A4860" s="37" t="str">
        <f t="shared" si="225"/>
        <v>LUNCLFIgnore</v>
      </c>
      <c r="B4860" s="37" t="str">
        <f>VLOOKUP(L4860,Mapping!D:F,3,0)</f>
        <v>Ignore</v>
      </c>
      <c r="C4860" s="37" t="str">
        <f>VLOOKUP(L4860,Mapping!D:G,4,0)</f>
        <v>Ignore</v>
      </c>
      <c r="D4860" s="38">
        <f t="shared" si="226"/>
        <v>6.8037262549999999</v>
      </c>
      <c r="E4860" s="38">
        <f t="shared" si="227"/>
        <v>-12.365424995</v>
      </c>
      <c r="F4860" s="37" t="str">
        <f>VLOOKUP(L4860,Mapping!D:H,5,0)</f>
        <v>AUM</v>
      </c>
      <c r="G4860" t="s">
        <v>562</v>
      </c>
      <c r="H4860" t="s">
        <v>474</v>
      </c>
      <c r="I4860" t="s">
        <v>477</v>
      </c>
      <c r="J4860">
        <v>110000</v>
      </c>
      <c r="K4860" t="s">
        <v>570</v>
      </c>
      <c r="L4860">
        <v>110247</v>
      </c>
      <c r="M4860">
        <v>0</v>
      </c>
      <c r="N4860" t="s">
        <v>574</v>
      </c>
      <c r="O4860" t="s">
        <v>565</v>
      </c>
      <c r="P4860">
        <v>-191691512.5</v>
      </c>
      <c r="Q4860">
        <v>0</v>
      </c>
      <c r="R4860">
        <v>0</v>
      </c>
      <c r="S4860">
        <v>68037262.549999997</v>
      </c>
      <c r="T4860">
        <v>-123654249.95</v>
      </c>
      <c r="U4860">
        <v>0</v>
      </c>
      <c r="V4860">
        <v>-191691512.5</v>
      </c>
      <c r="W4860">
        <v>0</v>
      </c>
      <c r="X4860">
        <v>0</v>
      </c>
      <c r="Y4860">
        <v>68037262.549999997</v>
      </c>
      <c r="Z4860">
        <v>-123654249.95</v>
      </c>
      <c r="AA4860">
        <v>0</v>
      </c>
    </row>
    <row r="4861" spans="1:27" ht="15" customHeight="1" x14ac:dyDescent="0.25">
      <c r="A4861" s="37" t="str">
        <f t="shared" si="225"/>
        <v>LUNCLFIgnore</v>
      </c>
      <c r="B4861" s="37" t="str">
        <f>VLOOKUP(L4861,Mapping!D:F,3,0)</f>
        <v>Ignore</v>
      </c>
      <c r="C4861" s="37" t="str">
        <f>VLOOKUP(L4861,Mapping!D:G,4,0)</f>
        <v>Ignore</v>
      </c>
      <c r="D4861" s="38">
        <f t="shared" si="226"/>
        <v>-0.146415133</v>
      </c>
      <c r="E4861" s="38">
        <f t="shared" si="227"/>
        <v>0.25336000600000003</v>
      </c>
      <c r="F4861" s="37" t="str">
        <f>VLOOKUP(L4861,Mapping!D:H,5,0)</f>
        <v>AUM</v>
      </c>
      <c r="G4861" t="s">
        <v>562</v>
      </c>
      <c r="H4861" t="s">
        <v>474</v>
      </c>
      <c r="I4861" t="s">
        <v>477</v>
      </c>
      <c r="J4861">
        <v>132000</v>
      </c>
      <c r="K4861" t="s">
        <v>575</v>
      </c>
      <c r="L4861">
        <v>132121</v>
      </c>
      <c r="M4861">
        <v>0</v>
      </c>
      <c r="N4861" t="s">
        <v>576</v>
      </c>
      <c r="O4861" t="s">
        <v>565</v>
      </c>
      <c r="P4861">
        <v>0</v>
      </c>
      <c r="Q4861">
        <v>3997751.39</v>
      </c>
      <c r="R4861">
        <v>-1464151.33</v>
      </c>
      <c r="S4861">
        <v>0</v>
      </c>
      <c r="T4861">
        <v>0</v>
      </c>
      <c r="U4861">
        <v>2533600.06</v>
      </c>
      <c r="V4861">
        <v>0</v>
      </c>
      <c r="W4861">
        <v>3997751.39</v>
      </c>
      <c r="X4861">
        <v>-1464151.33</v>
      </c>
      <c r="Y4861">
        <v>0</v>
      </c>
      <c r="Z4861">
        <v>0</v>
      </c>
      <c r="AA4861">
        <v>2533600.06</v>
      </c>
    </row>
    <row r="4862" spans="1:27" ht="15" customHeight="1" x14ac:dyDescent="0.25">
      <c r="A4862" s="37" t="str">
        <f t="shared" si="225"/>
        <v>LUNCLFIgnore</v>
      </c>
      <c r="B4862" s="37" t="str">
        <f>VLOOKUP(L4862,Mapping!D:F,3,0)</f>
        <v>Ignore</v>
      </c>
      <c r="C4862" s="37" t="str">
        <f>VLOOKUP(L4862,Mapping!D:G,4,0)</f>
        <v>Ignore</v>
      </c>
      <c r="D4862" s="38">
        <f t="shared" si="226"/>
        <v>4.4586846999999999E-2</v>
      </c>
      <c r="E4862" s="38">
        <f t="shared" si="227"/>
        <v>-2.1481109999999999E-3</v>
      </c>
      <c r="F4862" s="37" t="str">
        <f>VLOOKUP(L4862,Mapping!D:H,5,0)</f>
        <v>AUM</v>
      </c>
      <c r="G4862" t="s">
        <v>562</v>
      </c>
      <c r="H4862" t="s">
        <v>474</v>
      </c>
      <c r="I4862" t="s">
        <v>477</v>
      </c>
      <c r="J4862">
        <v>132000</v>
      </c>
      <c r="K4862" t="s">
        <v>575</v>
      </c>
      <c r="L4862">
        <v>132124</v>
      </c>
      <c r="M4862">
        <v>0</v>
      </c>
      <c r="N4862" t="s">
        <v>577</v>
      </c>
      <c r="O4862" t="s">
        <v>565</v>
      </c>
      <c r="P4862">
        <v>-467349.58</v>
      </c>
      <c r="Q4862">
        <v>0</v>
      </c>
      <c r="R4862">
        <v>0</v>
      </c>
      <c r="S4862">
        <v>445868.47</v>
      </c>
      <c r="T4862">
        <v>-21481.11</v>
      </c>
      <c r="U4862">
        <v>0</v>
      </c>
      <c r="V4862">
        <v>-467349.58</v>
      </c>
      <c r="W4862">
        <v>0</v>
      </c>
      <c r="X4862">
        <v>0</v>
      </c>
      <c r="Y4862">
        <v>445868.47</v>
      </c>
      <c r="Z4862">
        <v>-21481.11</v>
      </c>
      <c r="AA4862">
        <v>0</v>
      </c>
    </row>
    <row r="4863" spans="1:27" ht="15" customHeight="1" x14ac:dyDescent="0.25">
      <c r="A4863" s="37" t="str">
        <f t="shared" si="225"/>
        <v>LUNCLFIgnore</v>
      </c>
      <c r="B4863" s="37" t="str">
        <f>VLOOKUP(L4863,Mapping!D:F,3,0)</f>
        <v>Ignore</v>
      </c>
      <c r="C4863" s="37" t="str">
        <f>VLOOKUP(L4863,Mapping!D:G,4,0)</f>
        <v>Ignore</v>
      </c>
      <c r="D4863" s="38">
        <f t="shared" si="226"/>
        <v>0</v>
      </c>
      <c r="E4863" s="38">
        <f t="shared" si="227"/>
        <v>-1.6732300000000001E-4</v>
      </c>
      <c r="F4863" s="37" t="str">
        <f>VLOOKUP(L4863,Mapping!D:H,5,0)</f>
        <v>AUM</v>
      </c>
      <c r="G4863" t="s">
        <v>562</v>
      </c>
      <c r="H4863" t="s">
        <v>474</v>
      </c>
      <c r="I4863" t="s">
        <v>477</v>
      </c>
      <c r="J4863">
        <v>132000</v>
      </c>
      <c r="K4863" t="s">
        <v>575</v>
      </c>
      <c r="L4863">
        <v>152400</v>
      </c>
      <c r="M4863">
        <v>0</v>
      </c>
      <c r="N4863" t="s">
        <v>700</v>
      </c>
      <c r="O4863" t="s">
        <v>565</v>
      </c>
      <c r="P4863">
        <v>-1673.23</v>
      </c>
      <c r="Q4863">
        <v>0</v>
      </c>
      <c r="R4863">
        <v>0</v>
      </c>
      <c r="S4863">
        <v>0</v>
      </c>
      <c r="T4863">
        <v>-1673.23</v>
      </c>
      <c r="U4863">
        <v>0</v>
      </c>
      <c r="V4863">
        <v>-1673.23</v>
      </c>
      <c r="W4863">
        <v>0</v>
      </c>
      <c r="X4863">
        <v>0</v>
      </c>
      <c r="Y4863">
        <v>0</v>
      </c>
      <c r="Z4863">
        <v>-1673.23</v>
      </c>
      <c r="AA4863">
        <v>0</v>
      </c>
    </row>
    <row r="4864" spans="1:27" ht="15" customHeight="1" x14ac:dyDescent="0.25">
      <c r="A4864" s="37" t="str">
        <f t="shared" si="225"/>
        <v>LUNCLFIgnore</v>
      </c>
      <c r="B4864" s="37" t="str">
        <f>VLOOKUP(L4864,Mapping!D:F,3,0)</f>
        <v>Ignore</v>
      </c>
      <c r="C4864" s="37" t="str">
        <f>VLOOKUP(L4864,Mapping!D:G,4,0)</f>
        <v>Ignore</v>
      </c>
      <c r="D4864" s="38">
        <f t="shared" si="226"/>
        <v>0</v>
      </c>
      <c r="E4864" s="38">
        <f t="shared" si="227"/>
        <v>-5.0000000000000001E-4</v>
      </c>
      <c r="F4864" s="37" t="str">
        <f>VLOOKUP(L4864,Mapping!D:H,5,0)</f>
        <v>AUM</v>
      </c>
      <c r="G4864" t="s">
        <v>562</v>
      </c>
      <c r="H4864" t="s">
        <v>474</v>
      </c>
      <c r="I4864" t="s">
        <v>477</v>
      </c>
      <c r="J4864">
        <v>140000</v>
      </c>
      <c r="K4864" t="s">
        <v>579</v>
      </c>
      <c r="L4864">
        <v>140311</v>
      </c>
      <c r="M4864">
        <v>0</v>
      </c>
      <c r="N4864" t="s">
        <v>1201</v>
      </c>
      <c r="O4864" t="s">
        <v>565</v>
      </c>
      <c r="P4864">
        <v>-5000</v>
      </c>
      <c r="Q4864">
        <v>0</v>
      </c>
      <c r="R4864">
        <v>0</v>
      </c>
      <c r="S4864">
        <v>0</v>
      </c>
      <c r="T4864">
        <v>-5000</v>
      </c>
      <c r="U4864">
        <v>0</v>
      </c>
      <c r="V4864">
        <v>-5000</v>
      </c>
      <c r="W4864">
        <v>0</v>
      </c>
      <c r="X4864">
        <v>0</v>
      </c>
      <c r="Y4864">
        <v>0</v>
      </c>
      <c r="Z4864">
        <v>-5000</v>
      </c>
      <c r="AA4864">
        <v>0</v>
      </c>
    </row>
    <row r="4865" spans="1:27" ht="15" customHeight="1" x14ac:dyDescent="0.25">
      <c r="A4865" s="37" t="str">
        <f t="shared" si="225"/>
        <v>LUNCLFIgnore</v>
      </c>
      <c r="B4865" s="37" t="str">
        <f>VLOOKUP(L4865,Mapping!D:F,3,0)</f>
        <v>Ignore</v>
      </c>
      <c r="C4865" s="37" t="str">
        <f>VLOOKUP(L4865,Mapping!D:G,4,0)</f>
        <v>Ignore</v>
      </c>
      <c r="D4865" s="38">
        <f t="shared" si="226"/>
        <v>0</v>
      </c>
      <c r="E4865" s="38">
        <f t="shared" si="227"/>
        <v>-1.5807399999999999E-4</v>
      </c>
      <c r="F4865" s="37" t="str">
        <f>VLOOKUP(L4865,Mapping!D:H,5,0)</f>
        <v>AUM</v>
      </c>
      <c r="G4865" t="s">
        <v>562</v>
      </c>
      <c r="H4865" t="s">
        <v>474</v>
      </c>
      <c r="I4865" t="s">
        <v>477</v>
      </c>
      <c r="J4865">
        <v>140000</v>
      </c>
      <c r="K4865" t="s">
        <v>579</v>
      </c>
      <c r="L4865">
        <v>140330</v>
      </c>
      <c r="M4865">
        <v>0</v>
      </c>
      <c r="N4865" t="s">
        <v>582</v>
      </c>
      <c r="O4865" t="s">
        <v>565</v>
      </c>
      <c r="P4865">
        <v>-1580.74</v>
      </c>
      <c r="Q4865">
        <v>0</v>
      </c>
      <c r="R4865">
        <v>0</v>
      </c>
      <c r="S4865">
        <v>0</v>
      </c>
      <c r="T4865">
        <v>-1580.74</v>
      </c>
      <c r="U4865">
        <v>0</v>
      </c>
      <c r="V4865">
        <v>-1580.74</v>
      </c>
      <c r="W4865">
        <v>0</v>
      </c>
      <c r="X4865">
        <v>0</v>
      </c>
      <c r="Y4865">
        <v>0</v>
      </c>
      <c r="Z4865">
        <v>-1580.74</v>
      </c>
      <c r="AA4865">
        <v>0</v>
      </c>
    </row>
    <row r="4866" spans="1:27" ht="15" customHeight="1" x14ac:dyDescent="0.25">
      <c r="A4866" s="37" t="str">
        <f t="shared" si="225"/>
        <v>LUNCLFIgnore</v>
      </c>
      <c r="B4866" s="37" t="str">
        <f>VLOOKUP(L4866,Mapping!D:F,3,0)</f>
        <v>Ignore</v>
      </c>
      <c r="C4866" s="37" t="str">
        <f>VLOOKUP(L4866,Mapping!D:G,4,0)</f>
        <v>Ignore</v>
      </c>
      <c r="D4866" s="38">
        <f t="shared" si="226"/>
        <v>-7.9978435730000008</v>
      </c>
      <c r="E4866" s="38">
        <f t="shared" si="227"/>
        <v>-8.0080610199999995</v>
      </c>
      <c r="F4866" s="37" t="str">
        <f>VLOOKUP(L4866,Mapping!D:H,5,0)</f>
        <v>AUM</v>
      </c>
      <c r="G4866" t="s">
        <v>562</v>
      </c>
      <c r="H4866" t="s">
        <v>474</v>
      </c>
      <c r="I4866" t="s">
        <v>477</v>
      </c>
      <c r="J4866">
        <v>140000</v>
      </c>
      <c r="K4866" t="s">
        <v>579</v>
      </c>
      <c r="L4866">
        <v>140500</v>
      </c>
      <c r="M4866">
        <v>0</v>
      </c>
      <c r="N4866" t="s">
        <v>584</v>
      </c>
      <c r="O4866" t="s">
        <v>565</v>
      </c>
      <c r="P4866">
        <v>-102174.47</v>
      </c>
      <c r="Q4866">
        <v>0</v>
      </c>
      <c r="R4866">
        <v>-79978435.730000004</v>
      </c>
      <c r="S4866">
        <v>0</v>
      </c>
      <c r="T4866">
        <v>-80080610.200000003</v>
      </c>
      <c r="U4866">
        <v>0</v>
      </c>
      <c r="V4866">
        <v>-102174.47</v>
      </c>
      <c r="W4866">
        <v>0</v>
      </c>
      <c r="X4866">
        <v>-79978435.730000004</v>
      </c>
      <c r="Y4866">
        <v>0</v>
      </c>
      <c r="Z4866">
        <v>-80080610.200000003</v>
      </c>
      <c r="AA4866">
        <v>0</v>
      </c>
    </row>
    <row r="4867" spans="1:27" ht="15" customHeight="1" x14ac:dyDescent="0.25">
      <c r="A4867" s="37" t="str">
        <f t="shared" si="225"/>
        <v>LUNCLFIgnore</v>
      </c>
      <c r="B4867" s="37" t="str">
        <f>VLOOKUP(L4867,Mapping!D:F,3,0)</f>
        <v>Ignore</v>
      </c>
      <c r="C4867" s="37" t="str">
        <f>VLOOKUP(L4867,Mapping!D:G,4,0)</f>
        <v>Ignore</v>
      </c>
      <c r="D4867" s="38">
        <f t="shared" si="226"/>
        <v>-1.6992130000000002E-3</v>
      </c>
      <c r="E4867" s="38">
        <f t="shared" si="227"/>
        <v>-5.2007629999999997E-3</v>
      </c>
      <c r="F4867" s="37" t="str">
        <f>VLOOKUP(L4867,Mapping!D:H,5,0)</f>
        <v>AUM</v>
      </c>
      <c r="G4867" t="s">
        <v>562</v>
      </c>
      <c r="H4867" t="s">
        <v>474</v>
      </c>
      <c r="I4867" t="s">
        <v>477</v>
      </c>
      <c r="J4867">
        <v>152000</v>
      </c>
      <c r="K4867" t="s">
        <v>585</v>
      </c>
      <c r="L4867">
        <v>152248</v>
      </c>
      <c r="M4867">
        <v>0</v>
      </c>
      <c r="N4867" t="s">
        <v>590</v>
      </c>
      <c r="O4867" t="s">
        <v>565</v>
      </c>
      <c r="P4867">
        <v>-35015.5</v>
      </c>
      <c r="Q4867">
        <v>0</v>
      </c>
      <c r="R4867">
        <v>-16992.13</v>
      </c>
      <c r="S4867">
        <v>0</v>
      </c>
      <c r="T4867">
        <v>-52007.63</v>
      </c>
      <c r="U4867">
        <v>0</v>
      </c>
      <c r="V4867">
        <v>-35015.5</v>
      </c>
      <c r="W4867">
        <v>0</v>
      </c>
      <c r="X4867">
        <v>-16992.13</v>
      </c>
      <c r="Y4867">
        <v>0</v>
      </c>
      <c r="Z4867">
        <v>-52007.63</v>
      </c>
      <c r="AA4867">
        <v>0</v>
      </c>
    </row>
    <row r="4868" spans="1:27" ht="15" customHeight="1" x14ac:dyDescent="0.25">
      <c r="A4868" s="37" t="str">
        <f t="shared" ref="A4868:A4905" si="228">H4868&amp;B4868</f>
        <v>LUNCLFIgnore</v>
      </c>
      <c r="B4868" s="37" t="str">
        <f>VLOOKUP(L4868,Mapping!D:F,3,0)</f>
        <v>Ignore</v>
      </c>
      <c r="C4868" s="37" t="str">
        <f>VLOOKUP(L4868,Mapping!D:G,4,0)</f>
        <v>Ignore</v>
      </c>
      <c r="D4868" s="38">
        <f t="shared" ref="D4868:D4905" si="229">(X4868+Y4868)/10000000</f>
        <v>7.79E-6</v>
      </c>
      <c r="E4868" s="38">
        <f t="shared" ref="E4868:E4905" si="230">(Z4868+AA4868)/10000000</f>
        <v>1.6043000000000002E-5</v>
      </c>
      <c r="F4868" s="37" t="str">
        <f>VLOOKUP(L4868,Mapping!D:H,5,0)</f>
        <v>AUM</v>
      </c>
      <c r="G4868" t="s">
        <v>562</v>
      </c>
      <c r="H4868" t="s">
        <v>474</v>
      </c>
      <c r="I4868" t="s">
        <v>477</v>
      </c>
      <c r="J4868">
        <v>212000</v>
      </c>
      <c r="K4868" t="s">
        <v>595</v>
      </c>
      <c r="L4868">
        <v>210123</v>
      </c>
      <c r="M4868">
        <v>0</v>
      </c>
      <c r="N4868" t="s">
        <v>1191</v>
      </c>
      <c r="O4868" t="s">
        <v>565</v>
      </c>
      <c r="P4868">
        <v>0</v>
      </c>
      <c r="Q4868">
        <v>82.53</v>
      </c>
      <c r="R4868">
        <v>0</v>
      </c>
      <c r="S4868">
        <v>77.900000000000006</v>
      </c>
      <c r="T4868">
        <v>0</v>
      </c>
      <c r="U4868">
        <v>160.43</v>
      </c>
      <c r="V4868">
        <v>0</v>
      </c>
      <c r="W4868">
        <v>82.53</v>
      </c>
      <c r="X4868">
        <v>0</v>
      </c>
      <c r="Y4868">
        <v>77.900000000000006</v>
      </c>
      <c r="Z4868">
        <v>0</v>
      </c>
      <c r="AA4868">
        <v>160.43</v>
      </c>
    </row>
    <row r="4869" spans="1:27" ht="15" customHeight="1" x14ac:dyDescent="0.25">
      <c r="A4869" s="37" t="str">
        <f t="shared" si="228"/>
        <v>LUNCLFIgnore</v>
      </c>
      <c r="B4869" s="37" t="str">
        <f>VLOOKUP(L4869,Mapping!D:F,3,0)</f>
        <v>Ignore</v>
      </c>
      <c r="C4869" s="37" t="str">
        <f>VLOOKUP(L4869,Mapping!D:G,4,0)</f>
        <v>Ignore</v>
      </c>
      <c r="D4869" s="38">
        <f t="shared" si="229"/>
        <v>2.2549E-5</v>
      </c>
      <c r="E4869" s="38">
        <f t="shared" si="230"/>
        <v>2.2546000000000001E-5</v>
      </c>
      <c r="F4869" s="37" t="str">
        <f>VLOOKUP(L4869,Mapping!D:H,5,0)</f>
        <v>AUM</v>
      </c>
      <c r="G4869" t="s">
        <v>562</v>
      </c>
      <c r="H4869" t="s">
        <v>474</v>
      </c>
      <c r="I4869" t="s">
        <v>477</v>
      </c>
      <c r="J4869">
        <v>212000</v>
      </c>
      <c r="K4869" t="s">
        <v>595</v>
      </c>
      <c r="L4869">
        <v>212101</v>
      </c>
      <c r="M4869">
        <v>0</v>
      </c>
      <c r="N4869" t="s">
        <v>598</v>
      </c>
      <c r="O4869" t="s">
        <v>565</v>
      </c>
      <c r="P4869">
        <v>-0.03</v>
      </c>
      <c r="Q4869">
        <v>0</v>
      </c>
      <c r="R4869">
        <v>0</v>
      </c>
      <c r="S4869">
        <v>225.49</v>
      </c>
      <c r="T4869">
        <v>0</v>
      </c>
      <c r="U4869">
        <v>225.46</v>
      </c>
      <c r="V4869">
        <v>-0.03</v>
      </c>
      <c r="W4869">
        <v>0</v>
      </c>
      <c r="X4869">
        <v>0</v>
      </c>
      <c r="Y4869">
        <v>225.49</v>
      </c>
      <c r="Z4869">
        <v>0</v>
      </c>
      <c r="AA4869">
        <v>225.46</v>
      </c>
    </row>
    <row r="4870" spans="1:27" ht="15" customHeight="1" x14ac:dyDescent="0.25">
      <c r="A4870" s="37" t="str">
        <f t="shared" si="228"/>
        <v>LUNCLFIgnore</v>
      </c>
      <c r="B4870" s="37" t="str">
        <f>VLOOKUP(L4870,Mapping!D:F,3,0)</f>
        <v>Ignore</v>
      </c>
      <c r="C4870" s="37" t="str">
        <f>VLOOKUP(L4870,Mapping!D:G,4,0)</f>
        <v>Ignore</v>
      </c>
      <c r="D4870" s="38">
        <f t="shared" si="229"/>
        <v>1.9868614999999999E-2</v>
      </c>
      <c r="E4870" s="38">
        <f t="shared" si="230"/>
        <v>1.9871093999999999E-2</v>
      </c>
      <c r="F4870" s="37" t="str">
        <f>VLOOKUP(L4870,Mapping!D:H,5,0)</f>
        <v>AUM</v>
      </c>
      <c r="G4870" t="s">
        <v>562</v>
      </c>
      <c r="H4870" t="s">
        <v>474</v>
      </c>
      <c r="I4870" t="s">
        <v>477</v>
      </c>
      <c r="J4870">
        <v>212000</v>
      </c>
      <c r="K4870" t="s">
        <v>595</v>
      </c>
      <c r="L4870">
        <v>212121</v>
      </c>
      <c r="M4870">
        <v>0</v>
      </c>
      <c r="N4870" t="s">
        <v>602</v>
      </c>
      <c r="O4870" t="s">
        <v>565</v>
      </c>
      <c r="P4870">
        <v>0</v>
      </c>
      <c r="Q4870">
        <v>24.79</v>
      </c>
      <c r="R4870">
        <v>0</v>
      </c>
      <c r="S4870">
        <v>198686.15</v>
      </c>
      <c r="T4870">
        <v>0</v>
      </c>
      <c r="U4870">
        <v>198710.94</v>
      </c>
      <c r="V4870">
        <v>0</v>
      </c>
      <c r="W4870">
        <v>24.79</v>
      </c>
      <c r="X4870">
        <v>0</v>
      </c>
      <c r="Y4870">
        <v>198686.15</v>
      </c>
      <c r="Z4870">
        <v>0</v>
      </c>
      <c r="AA4870">
        <v>198710.94</v>
      </c>
    </row>
    <row r="4871" spans="1:27" ht="15" customHeight="1" x14ac:dyDescent="0.25">
      <c r="A4871" s="37" t="str">
        <f t="shared" si="228"/>
        <v>LUNCLFIgnore</v>
      </c>
      <c r="B4871" s="37" t="str">
        <f>VLOOKUP(L4871,Mapping!D:F,3,0)</f>
        <v>Ignore</v>
      </c>
      <c r="C4871" s="37" t="str">
        <f>VLOOKUP(L4871,Mapping!D:G,4,0)</f>
        <v>Ignore</v>
      </c>
      <c r="D4871" s="38">
        <f t="shared" si="229"/>
        <v>0</v>
      </c>
      <c r="E4871" s="38">
        <f t="shared" si="230"/>
        <v>-1.9000000000000001E-8</v>
      </c>
      <c r="F4871" s="37" t="str">
        <f>VLOOKUP(L4871,Mapping!D:H,5,0)</f>
        <v>AUM</v>
      </c>
      <c r="G4871" t="s">
        <v>562</v>
      </c>
      <c r="H4871" t="s">
        <v>474</v>
      </c>
      <c r="I4871" t="s">
        <v>477</v>
      </c>
      <c r="J4871">
        <v>212000</v>
      </c>
      <c r="K4871" t="s">
        <v>595</v>
      </c>
      <c r="L4871">
        <v>212124</v>
      </c>
      <c r="M4871">
        <v>0</v>
      </c>
      <c r="N4871" t="s">
        <v>603</v>
      </c>
      <c r="O4871" t="s">
        <v>565</v>
      </c>
      <c r="P4871">
        <v>-0.19</v>
      </c>
      <c r="Q4871">
        <v>0</v>
      </c>
      <c r="R4871">
        <v>0</v>
      </c>
      <c r="S4871">
        <v>0</v>
      </c>
      <c r="T4871">
        <v>-0.19</v>
      </c>
      <c r="U4871">
        <v>0</v>
      </c>
      <c r="V4871">
        <v>-0.19</v>
      </c>
      <c r="W4871">
        <v>0</v>
      </c>
      <c r="X4871">
        <v>0</v>
      </c>
      <c r="Y4871">
        <v>0</v>
      </c>
      <c r="Z4871">
        <v>-0.19</v>
      </c>
      <c r="AA4871">
        <v>0</v>
      </c>
    </row>
    <row r="4872" spans="1:27" ht="15" customHeight="1" x14ac:dyDescent="0.25">
      <c r="A4872" s="37" t="str">
        <f t="shared" si="228"/>
        <v>LUNCLFIgnore</v>
      </c>
      <c r="B4872" s="37" t="str">
        <f>VLOOKUP(L4872,Mapping!D:F,3,0)</f>
        <v>Ignore</v>
      </c>
      <c r="C4872" s="37" t="str">
        <f>VLOOKUP(L4872,Mapping!D:G,4,0)</f>
        <v>Ignore</v>
      </c>
      <c r="D4872" s="38">
        <f t="shared" si="229"/>
        <v>2.43527E-4</v>
      </c>
      <c r="E4872" s="38">
        <f t="shared" si="230"/>
        <v>2.43527E-4</v>
      </c>
      <c r="F4872" s="37" t="str">
        <f>VLOOKUP(L4872,Mapping!D:H,5,0)</f>
        <v>AUM</v>
      </c>
      <c r="G4872" t="s">
        <v>562</v>
      </c>
      <c r="H4872" t="s">
        <v>474</v>
      </c>
      <c r="I4872" t="s">
        <v>477</v>
      </c>
      <c r="J4872">
        <v>212000</v>
      </c>
      <c r="K4872" t="s">
        <v>595</v>
      </c>
      <c r="L4872">
        <v>212185</v>
      </c>
      <c r="M4872">
        <v>0</v>
      </c>
      <c r="N4872" t="s">
        <v>928</v>
      </c>
      <c r="O4872" t="s">
        <v>565</v>
      </c>
      <c r="P4872">
        <v>0</v>
      </c>
      <c r="Q4872">
        <v>0</v>
      </c>
      <c r="R4872">
        <v>0</v>
      </c>
      <c r="S4872">
        <v>2435.27</v>
      </c>
      <c r="T4872">
        <v>0</v>
      </c>
      <c r="U4872">
        <v>2435.27</v>
      </c>
      <c r="V4872">
        <v>0</v>
      </c>
      <c r="W4872">
        <v>0</v>
      </c>
      <c r="X4872">
        <v>0</v>
      </c>
      <c r="Y4872">
        <v>2435.27</v>
      </c>
      <c r="Z4872">
        <v>0</v>
      </c>
      <c r="AA4872">
        <v>2435.27</v>
      </c>
    </row>
    <row r="4873" spans="1:27" ht="15" customHeight="1" x14ac:dyDescent="0.25">
      <c r="A4873" s="37" t="str">
        <f t="shared" si="228"/>
        <v>LUNCLFIgnore</v>
      </c>
      <c r="B4873" s="37" t="str">
        <f>VLOOKUP(L4873,Mapping!D:F,3,0)</f>
        <v>Ignore</v>
      </c>
      <c r="C4873" s="37" t="str">
        <f>VLOOKUP(L4873,Mapping!D:G,4,0)</f>
        <v>Ignore</v>
      </c>
      <c r="D4873" s="38">
        <f t="shared" si="229"/>
        <v>9.9569999999999997E-4</v>
      </c>
      <c r="E4873" s="38">
        <f t="shared" si="230"/>
        <v>1E-3</v>
      </c>
      <c r="F4873" s="37" t="str">
        <f>VLOOKUP(L4873,Mapping!D:H,5,0)</f>
        <v>AUM</v>
      </c>
      <c r="G4873" t="s">
        <v>562</v>
      </c>
      <c r="H4873" t="s">
        <v>474</v>
      </c>
      <c r="I4873" t="s">
        <v>477</v>
      </c>
      <c r="J4873">
        <v>212000</v>
      </c>
      <c r="K4873" t="s">
        <v>595</v>
      </c>
      <c r="L4873">
        <v>212191</v>
      </c>
      <c r="M4873">
        <v>0</v>
      </c>
      <c r="N4873" t="s">
        <v>1193</v>
      </c>
      <c r="O4873" t="s">
        <v>565</v>
      </c>
      <c r="P4873">
        <v>0</v>
      </c>
      <c r="Q4873">
        <v>43</v>
      </c>
      <c r="R4873">
        <v>0</v>
      </c>
      <c r="S4873">
        <v>9957</v>
      </c>
      <c r="T4873">
        <v>0</v>
      </c>
      <c r="U4873">
        <v>10000</v>
      </c>
      <c r="V4873">
        <v>0</v>
      </c>
      <c r="W4873">
        <v>43</v>
      </c>
      <c r="X4873">
        <v>0</v>
      </c>
      <c r="Y4873">
        <v>9957</v>
      </c>
      <c r="Z4873">
        <v>0</v>
      </c>
      <c r="AA4873">
        <v>10000</v>
      </c>
    </row>
    <row r="4874" spans="1:27" ht="15" customHeight="1" x14ac:dyDescent="0.25">
      <c r="A4874" s="37" t="str">
        <f t="shared" si="228"/>
        <v>LUNCLFIgnore</v>
      </c>
      <c r="B4874" s="37" t="str">
        <f>VLOOKUP(L4874,Mapping!D:F,3,0)</f>
        <v>Ignore</v>
      </c>
      <c r="C4874" s="37" t="str">
        <f>VLOOKUP(L4874,Mapping!D:G,4,0)</f>
        <v>Ignore</v>
      </c>
      <c r="D4874" s="38">
        <f t="shared" si="229"/>
        <v>4.8638145000000001E-2</v>
      </c>
      <c r="E4874" s="38">
        <f t="shared" si="230"/>
        <v>9.591326E-2</v>
      </c>
      <c r="F4874" s="37" t="str">
        <f>VLOOKUP(L4874,Mapping!D:H,5,0)</f>
        <v>AUM</v>
      </c>
      <c r="G4874" t="s">
        <v>562</v>
      </c>
      <c r="H4874" t="s">
        <v>474</v>
      </c>
      <c r="I4874" t="s">
        <v>477</v>
      </c>
      <c r="J4874">
        <v>212000</v>
      </c>
      <c r="K4874" t="s">
        <v>595</v>
      </c>
      <c r="L4874">
        <v>212220</v>
      </c>
      <c r="M4874">
        <v>0</v>
      </c>
      <c r="N4874" t="s">
        <v>606</v>
      </c>
      <c r="O4874" t="s">
        <v>565</v>
      </c>
      <c r="P4874">
        <v>0</v>
      </c>
      <c r="Q4874">
        <v>472751.15</v>
      </c>
      <c r="R4874">
        <v>0</v>
      </c>
      <c r="S4874">
        <v>486381.45</v>
      </c>
      <c r="T4874">
        <v>0</v>
      </c>
      <c r="U4874">
        <v>959132.6</v>
      </c>
      <c r="V4874">
        <v>0</v>
      </c>
      <c r="W4874">
        <v>472751.15</v>
      </c>
      <c r="X4874">
        <v>0</v>
      </c>
      <c r="Y4874">
        <v>486381.45</v>
      </c>
      <c r="Z4874">
        <v>0</v>
      </c>
      <c r="AA4874">
        <v>959132.6</v>
      </c>
    </row>
    <row r="4875" spans="1:27" ht="15" customHeight="1" x14ac:dyDescent="0.25">
      <c r="A4875" s="37" t="str">
        <f t="shared" si="228"/>
        <v>LUNCLFIgnore</v>
      </c>
      <c r="B4875" s="37" t="str">
        <f>VLOOKUP(L4875,Mapping!D:F,3,0)</f>
        <v>Ignore</v>
      </c>
      <c r="C4875" s="37" t="str">
        <f>VLOOKUP(L4875,Mapping!D:G,4,0)</f>
        <v>Ignore</v>
      </c>
      <c r="D4875" s="38">
        <f t="shared" si="229"/>
        <v>-7.7801520000000002E-3</v>
      </c>
      <c r="E4875" s="38">
        <f t="shared" si="230"/>
        <v>-1.1090052E-2</v>
      </c>
      <c r="F4875" s="37" t="str">
        <f>VLOOKUP(L4875,Mapping!D:H,5,0)</f>
        <v>AUM</v>
      </c>
      <c r="G4875" t="s">
        <v>562</v>
      </c>
      <c r="H4875" t="s">
        <v>474</v>
      </c>
      <c r="I4875" t="s">
        <v>477</v>
      </c>
      <c r="J4875">
        <v>212000</v>
      </c>
      <c r="K4875" t="s">
        <v>595</v>
      </c>
      <c r="L4875">
        <v>212223</v>
      </c>
      <c r="M4875">
        <v>0</v>
      </c>
      <c r="N4875" t="s">
        <v>607</v>
      </c>
      <c r="O4875" t="s">
        <v>565</v>
      </c>
      <c r="P4875">
        <v>-33099</v>
      </c>
      <c r="Q4875">
        <v>0</v>
      </c>
      <c r="R4875">
        <v>-77801.52</v>
      </c>
      <c r="S4875">
        <v>0</v>
      </c>
      <c r="T4875">
        <v>-110900.52</v>
      </c>
      <c r="U4875">
        <v>0</v>
      </c>
      <c r="V4875">
        <v>-33099</v>
      </c>
      <c r="W4875">
        <v>0</v>
      </c>
      <c r="X4875">
        <v>-77801.52</v>
      </c>
      <c r="Y4875">
        <v>0</v>
      </c>
      <c r="Z4875">
        <v>-110900.52</v>
      </c>
      <c r="AA4875">
        <v>0</v>
      </c>
    </row>
    <row r="4876" spans="1:27" ht="15" customHeight="1" x14ac:dyDescent="0.25">
      <c r="A4876" s="37" t="str">
        <f t="shared" si="228"/>
        <v>LUNCLFIgnore</v>
      </c>
      <c r="B4876" s="37" t="str">
        <f>VLOOKUP(L4876,Mapping!D:F,3,0)</f>
        <v>Ignore</v>
      </c>
      <c r="C4876" s="37" t="str">
        <f>VLOOKUP(L4876,Mapping!D:G,4,0)</f>
        <v>Ignore</v>
      </c>
      <c r="D4876" s="38">
        <f t="shared" si="229"/>
        <v>-6.3999999999999997E-6</v>
      </c>
      <c r="E4876" s="38">
        <f t="shared" si="230"/>
        <v>0</v>
      </c>
      <c r="F4876" s="37" t="str">
        <f>VLOOKUP(L4876,Mapping!D:H,5,0)</f>
        <v>AUM</v>
      </c>
      <c r="G4876" t="s">
        <v>562</v>
      </c>
      <c r="H4876" t="s">
        <v>474</v>
      </c>
      <c r="I4876" t="s">
        <v>477</v>
      </c>
      <c r="J4876">
        <v>212000</v>
      </c>
      <c r="K4876" t="s">
        <v>595</v>
      </c>
      <c r="L4876">
        <v>212233</v>
      </c>
      <c r="M4876">
        <v>0</v>
      </c>
      <c r="N4876" t="s">
        <v>608</v>
      </c>
      <c r="O4876" t="s">
        <v>565</v>
      </c>
      <c r="P4876">
        <v>0</v>
      </c>
      <c r="Q4876">
        <v>64</v>
      </c>
      <c r="R4876">
        <v>-64</v>
      </c>
      <c r="S4876">
        <v>0</v>
      </c>
      <c r="T4876">
        <v>0</v>
      </c>
      <c r="U4876">
        <v>0</v>
      </c>
      <c r="V4876">
        <v>0</v>
      </c>
      <c r="W4876">
        <v>64</v>
      </c>
      <c r="X4876">
        <v>-64</v>
      </c>
      <c r="Y4876">
        <v>0</v>
      </c>
      <c r="Z4876">
        <v>0</v>
      </c>
      <c r="AA4876">
        <v>0</v>
      </c>
    </row>
    <row r="4877" spans="1:27" ht="15" customHeight="1" x14ac:dyDescent="0.25">
      <c r="A4877" s="37" t="str">
        <f t="shared" si="228"/>
        <v>LUNCLFIgnore</v>
      </c>
      <c r="B4877" s="37" t="str">
        <f>VLOOKUP(L4877,Mapping!D:F,3,0)</f>
        <v>Ignore</v>
      </c>
      <c r="C4877" s="37" t="str">
        <f>VLOOKUP(L4877,Mapping!D:G,4,0)</f>
        <v>Ignore</v>
      </c>
      <c r="D4877" s="38">
        <f t="shared" si="229"/>
        <v>-1.2641852E-2</v>
      </c>
      <c r="E4877" s="38">
        <f t="shared" si="230"/>
        <v>5.6410153000000005E-2</v>
      </c>
      <c r="F4877" s="37" t="str">
        <f>VLOOKUP(L4877,Mapping!D:H,5,0)</f>
        <v>AUM</v>
      </c>
      <c r="G4877" t="s">
        <v>562</v>
      </c>
      <c r="H4877" t="s">
        <v>474</v>
      </c>
      <c r="I4877" t="s">
        <v>477</v>
      </c>
      <c r="J4877">
        <v>212000</v>
      </c>
      <c r="K4877" t="s">
        <v>595</v>
      </c>
      <c r="L4877">
        <v>212240</v>
      </c>
      <c r="M4877">
        <v>0</v>
      </c>
      <c r="N4877" t="s">
        <v>609</v>
      </c>
      <c r="O4877" t="s">
        <v>565</v>
      </c>
      <c r="P4877">
        <v>0</v>
      </c>
      <c r="Q4877">
        <v>690520.05</v>
      </c>
      <c r="R4877">
        <v>-126418.52</v>
      </c>
      <c r="S4877">
        <v>0</v>
      </c>
      <c r="T4877">
        <v>0</v>
      </c>
      <c r="U4877">
        <v>564101.53</v>
      </c>
      <c r="V4877">
        <v>0</v>
      </c>
      <c r="W4877">
        <v>690520.05</v>
      </c>
      <c r="X4877">
        <v>-126418.52</v>
      </c>
      <c r="Y4877">
        <v>0</v>
      </c>
      <c r="Z4877">
        <v>0</v>
      </c>
      <c r="AA4877">
        <v>564101.53</v>
      </c>
    </row>
    <row r="4878" spans="1:27" ht="15" customHeight="1" x14ac:dyDescent="0.25">
      <c r="A4878" s="37" t="str">
        <f t="shared" si="228"/>
        <v>LUNCLFIgnore</v>
      </c>
      <c r="B4878" s="37" t="str">
        <f>VLOOKUP(L4878,Mapping!D:F,3,0)</f>
        <v>Ignore</v>
      </c>
      <c r="C4878" s="37" t="str">
        <f>VLOOKUP(L4878,Mapping!D:G,4,0)</f>
        <v>Ignore</v>
      </c>
      <c r="D4878" s="38">
        <f t="shared" si="229"/>
        <v>1.6700999999999998E-5</v>
      </c>
      <c r="E4878" s="38">
        <f t="shared" si="230"/>
        <v>1.5669600000000001E-4</v>
      </c>
      <c r="F4878" s="37" t="str">
        <f>VLOOKUP(L4878,Mapping!D:H,5,0)</f>
        <v>AUM</v>
      </c>
      <c r="G4878" t="s">
        <v>562</v>
      </c>
      <c r="H4878" t="s">
        <v>474</v>
      </c>
      <c r="I4878" t="s">
        <v>477</v>
      </c>
      <c r="J4878">
        <v>212000</v>
      </c>
      <c r="K4878" t="s">
        <v>595</v>
      </c>
      <c r="L4878">
        <v>212252</v>
      </c>
      <c r="M4878">
        <v>0</v>
      </c>
      <c r="N4878" t="s">
        <v>611</v>
      </c>
      <c r="O4878" t="s">
        <v>565</v>
      </c>
      <c r="P4878">
        <v>0</v>
      </c>
      <c r="Q4878">
        <v>1399.95</v>
      </c>
      <c r="R4878">
        <v>0</v>
      </c>
      <c r="S4878">
        <v>167.01</v>
      </c>
      <c r="T4878">
        <v>0</v>
      </c>
      <c r="U4878">
        <v>1566.96</v>
      </c>
      <c r="V4878">
        <v>0</v>
      </c>
      <c r="W4878">
        <v>1399.95</v>
      </c>
      <c r="X4878">
        <v>0</v>
      </c>
      <c r="Y4878">
        <v>167.01</v>
      </c>
      <c r="Z4878">
        <v>0</v>
      </c>
      <c r="AA4878">
        <v>1566.96</v>
      </c>
    </row>
    <row r="4879" spans="1:27" ht="15" customHeight="1" x14ac:dyDescent="0.25">
      <c r="A4879" s="37" t="str">
        <f t="shared" si="228"/>
        <v>LUNCLFIgnore</v>
      </c>
      <c r="B4879" s="37" t="str">
        <f>VLOOKUP(L4879,Mapping!D:F,3,0)</f>
        <v>Ignore</v>
      </c>
      <c r="C4879" s="37" t="str">
        <f>VLOOKUP(L4879,Mapping!D:G,4,0)</f>
        <v>Ignore</v>
      </c>
      <c r="D4879" s="38">
        <f t="shared" si="229"/>
        <v>0</v>
      </c>
      <c r="E4879" s="38">
        <f t="shared" si="230"/>
        <v>1.0000000000000001E-9</v>
      </c>
      <c r="F4879" s="37" t="str">
        <f>VLOOKUP(L4879,Mapping!D:H,5,0)</f>
        <v>AUM</v>
      </c>
      <c r="G4879" t="s">
        <v>562</v>
      </c>
      <c r="H4879" t="s">
        <v>474</v>
      </c>
      <c r="I4879" t="s">
        <v>477</v>
      </c>
      <c r="J4879">
        <v>212000</v>
      </c>
      <c r="K4879" t="s">
        <v>595</v>
      </c>
      <c r="L4879">
        <v>212271</v>
      </c>
      <c r="M4879">
        <v>0</v>
      </c>
      <c r="N4879" t="s">
        <v>614</v>
      </c>
      <c r="O4879" t="s">
        <v>565</v>
      </c>
      <c r="P4879">
        <v>0</v>
      </c>
      <c r="Q4879">
        <v>0.01</v>
      </c>
      <c r="R4879">
        <v>0</v>
      </c>
      <c r="S4879">
        <v>0</v>
      </c>
      <c r="T4879">
        <v>0</v>
      </c>
      <c r="U4879">
        <v>0.01</v>
      </c>
      <c r="V4879">
        <v>0</v>
      </c>
      <c r="W4879">
        <v>0.01</v>
      </c>
      <c r="X4879">
        <v>0</v>
      </c>
      <c r="Y4879">
        <v>0</v>
      </c>
      <c r="Z4879">
        <v>0</v>
      </c>
      <c r="AA4879">
        <v>0.01</v>
      </c>
    </row>
    <row r="4880" spans="1:27" ht="15" customHeight="1" x14ac:dyDescent="0.25">
      <c r="A4880" s="37" t="str">
        <f t="shared" si="228"/>
        <v>LUNCLFIgnore</v>
      </c>
      <c r="B4880" s="37" t="str">
        <f>VLOOKUP(L4880,Mapping!D:F,3,0)</f>
        <v>Ignore</v>
      </c>
      <c r="C4880" s="37" t="str">
        <f>VLOOKUP(L4880,Mapping!D:G,4,0)</f>
        <v>Ignore</v>
      </c>
      <c r="D4880" s="38">
        <f t="shared" si="229"/>
        <v>0</v>
      </c>
      <c r="E4880" s="38">
        <f t="shared" si="230"/>
        <v>1.0000000000000001E-9</v>
      </c>
      <c r="F4880" s="37" t="str">
        <f>VLOOKUP(L4880,Mapping!D:H,5,0)</f>
        <v>AUM</v>
      </c>
      <c r="G4880" t="s">
        <v>562</v>
      </c>
      <c r="H4880" t="s">
        <v>474</v>
      </c>
      <c r="I4880" t="s">
        <v>477</v>
      </c>
      <c r="J4880">
        <v>212000</v>
      </c>
      <c r="K4880" t="s">
        <v>595</v>
      </c>
      <c r="L4880">
        <v>212272</v>
      </c>
      <c r="M4880">
        <v>0</v>
      </c>
      <c r="N4880" t="s">
        <v>615</v>
      </c>
      <c r="O4880" t="s">
        <v>565</v>
      </c>
      <c r="P4880">
        <v>0</v>
      </c>
      <c r="Q4880">
        <v>0.01</v>
      </c>
      <c r="R4880">
        <v>0</v>
      </c>
      <c r="S4880">
        <v>0</v>
      </c>
      <c r="T4880">
        <v>0</v>
      </c>
      <c r="U4880">
        <v>0.01</v>
      </c>
      <c r="V4880">
        <v>0</v>
      </c>
      <c r="W4880">
        <v>0.01</v>
      </c>
      <c r="X4880">
        <v>0</v>
      </c>
      <c r="Y4880">
        <v>0</v>
      </c>
      <c r="Z4880">
        <v>0</v>
      </c>
      <c r="AA4880">
        <v>0.01</v>
      </c>
    </row>
    <row r="4881" spans="1:27" ht="15" customHeight="1" x14ac:dyDescent="0.25">
      <c r="A4881" s="37" t="str">
        <f t="shared" si="228"/>
        <v>LUNCLFIgnore</v>
      </c>
      <c r="B4881" s="37" t="str">
        <f>VLOOKUP(L4881,Mapping!D:F,3,0)</f>
        <v>Ignore</v>
      </c>
      <c r="C4881" s="37" t="str">
        <f>VLOOKUP(L4881,Mapping!D:G,4,0)</f>
        <v>Ignore</v>
      </c>
      <c r="D4881" s="38">
        <f t="shared" si="229"/>
        <v>0</v>
      </c>
      <c r="E4881" s="38">
        <f t="shared" si="230"/>
        <v>-1.18422E-4</v>
      </c>
      <c r="F4881" s="37" t="str">
        <f>VLOOKUP(L4881,Mapping!D:H,5,0)</f>
        <v>AUM</v>
      </c>
      <c r="G4881" t="s">
        <v>562</v>
      </c>
      <c r="H4881" t="s">
        <v>474</v>
      </c>
      <c r="I4881" t="s">
        <v>477</v>
      </c>
      <c r="J4881">
        <v>212000</v>
      </c>
      <c r="K4881" t="s">
        <v>595</v>
      </c>
      <c r="L4881">
        <v>213106</v>
      </c>
      <c r="M4881">
        <v>0</v>
      </c>
      <c r="N4881" t="s">
        <v>2248</v>
      </c>
      <c r="O4881" t="s">
        <v>565</v>
      </c>
      <c r="P4881">
        <v>-1184.22</v>
      </c>
      <c r="Q4881">
        <v>0</v>
      </c>
      <c r="R4881">
        <v>0</v>
      </c>
      <c r="S4881">
        <v>0</v>
      </c>
      <c r="T4881">
        <v>-1184.22</v>
      </c>
      <c r="U4881">
        <v>0</v>
      </c>
      <c r="V4881">
        <v>-1184.22</v>
      </c>
      <c r="W4881">
        <v>0</v>
      </c>
      <c r="X4881">
        <v>0</v>
      </c>
      <c r="Y4881">
        <v>0</v>
      </c>
      <c r="Z4881">
        <v>-1184.22</v>
      </c>
      <c r="AA4881">
        <v>0</v>
      </c>
    </row>
    <row r="4882" spans="1:27" ht="15" customHeight="1" x14ac:dyDescent="0.25">
      <c r="A4882" s="37" t="str">
        <f t="shared" si="228"/>
        <v>LUNCLFIgnore</v>
      </c>
      <c r="B4882" s="37" t="str">
        <f>VLOOKUP(L4882,Mapping!D:F,3,0)</f>
        <v>Ignore</v>
      </c>
      <c r="C4882" s="37" t="str">
        <f>VLOOKUP(L4882,Mapping!D:G,4,0)</f>
        <v>Ignore</v>
      </c>
      <c r="D4882" s="38">
        <f t="shared" si="229"/>
        <v>0</v>
      </c>
      <c r="E4882" s="38">
        <f t="shared" si="230"/>
        <v>1.18423E-4</v>
      </c>
      <c r="F4882" s="37" t="str">
        <f>VLOOKUP(L4882,Mapping!D:H,5,0)</f>
        <v>AUM</v>
      </c>
      <c r="G4882" t="s">
        <v>562</v>
      </c>
      <c r="H4882" t="s">
        <v>474</v>
      </c>
      <c r="I4882" t="s">
        <v>477</v>
      </c>
      <c r="J4882">
        <v>212000</v>
      </c>
      <c r="K4882" t="s">
        <v>595</v>
      </c>
      <c r="L4882">
        <v>213160</v>
      </c>
      <c r="M4882">
        <v>0</v>
      </c>
      <c r="N4882" t="s">
        <v>2249</v>
      </c>
      <c r="O4882" t="s">
        <v>565</v>
      </c>
      <c r="P4882">
        <v>0</v>
      </c>
      <c r="Q4882">
        <v>1184.23</v>
      </c>
      <c r="R4882">
        <v>0</v>
      </c>
      <c r="S4882">
        <v>0</v>
      </c>
      <c r="T4882">
        <v>0</v>
      </c>
      <c r="U4882">
        <v>1184.23</v>
      </c>
      <c r="V4882">
        <v>0</v>
      </c>
      <c r="W4882">
        <v>1184.23</v>
      </c>
      <c r="X4882">
        <v>0</v>
      </c>
      <c r="Y4882">
        <v>0</v>
      </c>
      <c r="Z4882">
        <v>0</v>
      </c>
      <c r="AA4882">
        <v>1184.23</v>
      </c>
    </row>
    <row r="4883" spans="1:27" ht="15" customHeight="1" x14ac:dyDescent="0.25">
      <c r="A4883" s="37" t="str">
        <f t="shared" si="228"/>
        <v>LUNCLFIgnore</v>
      </c>
      <c r="B4883" s="37" t="str">
        <f>VLOOKUP(L4883,Mapping!D:F,3,0)</f>
        <v>Ignore</v>
      </c>
      <c r="C4883" s="37" t="str">
        <f>VLOOKUP(L4883,Mapping!D:G,4,0)</f>
        <v>Ignore</v>
      </c>
      <c r="D4883" s="38">
        <f t="shared" si="229"/>
        <v>0</v>
      </c>
      <c r="E4883" s="38">
        <f t="shared" si="230"/>
        <v>-2.0000000000000001E-9</v>
      </c>
      <c r="F4883" s="37" t="str">
        <f>VLOOKUP(L4883,Mapping!D:H,5,0)</f>
        <v>AUM</v>
      </c>
      <c r="G4883" t="s">
        <v>562</v>
      </c>
      <c r="H4883" t="s">
        <v>474</v>
      </c>
      <c r="I4883" t="s">
        <v>477</v>
      </c>
      <c r="J4883">
        <v>213000</v>
      </c>
      <c r="K4883" t="s">
        <v>617</v>
      </c>
      <c r="L4883">
        <v>213500</v>
      </c>
      <c r="M4883">
        <v>0</v>
      </c>
      <c r="N4883" t="s">
        <v>618</v>
      </c>
      <c r="O4883" t="s">
        <v>565</v>
      </c>
      <c r="P4883">
        <v>-0.02</v>
      </c>
      <c r="Q4883">
        <v>0</v>
      </c>
      <c r="R4883">
        <v>0</v>
      </c>
      <c r="S4883">
        <v>0</v>
      </c>
      <c r="T4883">
        <v>-0.02</v>
      </c>
      <c r="U4883">
        <v>0</v>
      </c>
      <c r="V4883">
        <v>-0.02</v>
      </c>
      <c r="W4883">
        <v>0</v>
      </c>
      <c r="X4883">
        <v>0</v>
      </c>
      <c r="Y4883">
        <v>0</v>
      </c>
      <c r="Z4883">
        <v>-0.02</v>
      </c>
      <c r="AA4883">
        <v>0</v>
      </c>
    </row>
    <row r="4884" spans="1:27" ht="15" customHeight="1" x14ac:dyDescent="0.25">
      <c r="A4884" s="37" t="str">
        <f t="shared" si="228"/>
        <v>LUNCLFIgnore</v>
      </c>
      <c r="B4884" s="37" t="str">
        <f>VLOOKUP(L4884,Mapping!D:F,3,0)</f>
        <v>Ignore</v>
      </c>
      <c r="C4884" s="37" t="str">
        <f>VLOOKUP(L4884,Mapping!D:G,4,0)</f>
        <v>Ignore</v>
      </c>
      <c r="D4884" s="38">
        <f t="shared" si="229"/>
        <v>0</v>
      </c>
      <c r="E4884" s="38">
        <f t="shared" si="230"/>
        <v>-2.9280000000000002E-6</v>
      </c>
      <c r="F4884" s="37" t="str">
        <f>VLOOKUP(L4884,Mapping!D:H,5,0)</f>
        <v>AUM</v>
      </c>
      <c r="G4884" t="s">
        <v>562</v>
      </c>
      <c r="H4884" t="s">
        <v>474</v>
      </c>
      <c r="I4884" t="s">
        <v>477</v>
      </c>
      <c r="J4884">
        <v>220000</v>
      </c>
      <c r="K4884" t="s">
        <v>619</v>
      </c>
      <c r="L4884">
        <v>190000</v>
      </c>
      <c r="M4884">
        <v>0</v>
      </c>
      <c r="N4884" t="s">
        <v>620</v>
      </c>
      <c r="O4884" t="s">
        <v>565</v>
      </c>
      <c r="P4884">
        <v>-29.28</v>
      </c>
      <c r="Q4884">
        <v>0</v>
      </c>
      <c r="R4884">
        <v>0</v>
      </c>
      <c r="S4884">
        <v>0</v>
      </c>
      <c r="T4884">
        <v>-29.28</v>
      </c>
      <c r="U4884">
        <v>0</v>
      </c>
      <c r="V4884">
        <v>-29.28</v>
      </c>
      <c r="W4884">
        <v>0</v>
      </c>
      <c r="X4884">
        <v>0</v>
      </c>
      <c r="Y4884">
        <v>0</v>
      </c>
      <c r="Z4884">
        <v>-29.28</v>
      </c>
      <c r="AA4884">
        <v>0</v>
      </c>
    </row>
    <row r="4885" spans="1:27" ht="15" customHeight="1" x14ac:dyDescent="0.25">
      <c r="A4885" s="37" t="str">
        <f t="shared" si="228"/>
        <v>LUNCLF1.2</v>
      </c>
      <c r="B4885" s="37">
        <f>VLOOKUP(L4885,Mapping!D:F,3,0)</f>
        <v>1.2</v>
      </c>
      <c r="C4885" s="37" t="str">
        <f>VLOOKUP(L4885,Mapping!D:G,4,0)</f>
        <v>Ignore</v>
      </c>
      <c r="D4885" s="38">
        <f t="shared" si="229"/>
        <v>0.67717782999999998</v>
      </c>
      <c r="E4885" s="38">
        <f t="shared" si="230"/>
        <v>18.127605706000001</v>
      </c>
      <c r="F4885" s="37">
        <f>VLOOKUP(L4885,Mapping!D:H,5,0)</f>
        <v>0</v>
      </c>
      <c r="G4885" t="s">
        <v>562</v>
      </c>
      <c r="H4885" t="s">
        <v>474</v>
      </c>
      <c r="I4885" t="s">
        <v>477</v>
      </c>
      <c r="J4885">
        <v>301000</v>
      </c>
      <c r="K4885" t="s">
        <v>624</v>
      </c>
      <c r="L4885">
        <v>310000</v>
      </c>
      <c r="M4885">
        <v>0</v>
      </c>
      <c r="N4885" t="s">
        <v>625</v>
      </c>
      <c r="O4885" t="s">
        <v>565</v>
      </c>
      <c r="P4885">
        <v>0</v>
      </c>
      <c r="Q4885">
        <v>174504278.75999999</v>
      </c>
      <c r="R4885">
        <v>0</v>
      </c>
      <c r="S4885">
        <v>6771778.2999999998</v>
      </c>
      <c r="T4885">
        <v>0</v>
      </c>
      <c r="U4885">
        <v>181276057.06</v>
      </c>
      <c r="V4885">
        <v>0</v>
      </c>
      <c r="W4885">
        <v>174504278.75999999</v>
      </c>
      <c r="X4885">
        <v>0</v>
      </c>
      <c r="Y4885">
        <v>6771778.2999999998</v>
      </c>
      <c r="Z4885">
        <v>0</v>
      </c>
      <c r="AA4885">
        <v>181276057.06</v>
      </c>
    </row>
    <row r="4886" spans="1:27" ht="15" customHeight="1" x14ac:dyDescent="0.25">
      <c r="A4886" s="37" t="str">
        <f t="shared" si="228"/>
        <v>LUNCLFIgnore</v>
      </c>
      <c r="B4886" s="37" t="str">
        <f>VLOOKUP(L4886,Mapping!D:F,3,0)</f>
        <v>Ignore</v>
      </c>
      <c r="C4886" s="37" t="str">
        <f>VLOOKUP(L4886,Mapping!D:G,4,0)</f>
        <v>Ignore</v>
      </c>
      <c r="D4886" s="38">
        <f t="shared" si="229"/>
        <v>0.10699942800000001</v>
      </c>
      <c r="E4886" s="38">
        <f t="shared" si="230"/>
        <v>0.33158561600000003</v>
      </c>
      <c r="F4886" s="37">
        <f>VLOOKUP(L4886,Mapping!D:H,5,0)</f>
        <v>0</v>
      </c>
      <c r="G4886" t="s">
        <v>562</v>
      </c>
      <c r="H4886" t="s">
        <v>474</v>
      </c>
      <c r="I4886" t="s">
        <v>477</v>
      </c>
      <c r="J4886">
        <v>303000</v>
      </c>
      <c r="K4886" t="s">
        <v>626</v>
      </c>
      <c r="L4886">
        <v>303416</v>
      </c>
      <c r="M4886">
        <v>0</v>
      </c>
      <c r="N4886" t="s">
        <v>878</v>
      </c>
      <c r="O4886" t="s">
        <v>565</v>
      </c>
      <c r="P4886">
        <v>0</v>
      </c>
      <c r="Q4886">
        <v>2245861.88</v>
      </c>
      <c r="R4886">
        <v>0</v>
      </c>
      <c r="S4886">
        <v>1069994.28</v>
      </c>
      <c r="T4886">
        <v>0</v>
      </c>
      <c r="U4886">
        <v>3315856.16</v>
      </c>
      <c r="V4886">
        <v>0</v>
      </c>
      <c r="W4886">
        <v>2245861.88</v>
      </c>
      <c r="X4886">
        <v>0</v>
      </c>
      <c r="Y4886">
        <v>1069994.28</v>
      </c>
      <c r="Z4886">
        <v>0</v>
      </c>
      <c r="AA4886">
        <v>3315856.16</v>
      </c>
    </row>
    <row r="4887" spans="1:27" ht="15" customHeight="1" x14ac:dyDescent="0.25">
      <c r="A4887" s="37" t="str">
        <f t="shared" si="228"/>
        <v>LUNCLFIgnore</v>
      </c>
      <c r="B4887" s="37" t="str">
        <f>VLOOKUP(L4887,Mapping!D:F,3,0)</f>
        <v>Ignore</v>
      </c>
      <c r="C4887" s="37" t="str">
        <f>VLOOKUP(L4887,Mapping!D:G,4,0)</f>
        <v>Ignore</v>
      </c>
      <c r="D4887" s="38">
        <f t="shared" si="229"/>
        <v>0.309589112</v>
      </c>
      <c r="E4887" s="38">
        <f t="shared" si="230"/>
        <v>6.0768305000000002E-2</v>
      </c>
      <c r="F4887" s="37">
        <f>VLOOKUP(L4887,Mapping!D:H,5,0)</f>
        <v>0</v>
      </c>
      <c r="G4887" t="s">
        <v>562</v>
      </c>
      <c r="H4887" t="s">
        <v>474</v>
      </c>
      <c r="I4887" t="s">
        <v>477</v>
      </c>
      <c r="J4887">
        <v>303000</v>
      </c>
      <c r="K4887" t="s">
        <v>626</v>
      </c>
      <c r="L4887">
        <v>303418</v>
      </c>
      <c r="M4887">
        <v>0</v>
      </c>
      <c r="N4887" t="s">
        <v>879</v>
      </c>
      <c r="O4887" t="s">
        <v>565</v>
      </c>
      <c r="P4887">
        <v>-2488208.0699999998</v>
      </c>
      <c r="Q4887">
        <v>0</v>
      </c>
      <c r="R4887">
        <v>0</v>
      </c>
      <c r="S4887">
        <v>3095891.12</v>
      </c>
      <c r="T4887">
        <v>0</v>
      </c>
      <c r="U4887">
        <v>607683.05000000005</v>
      </c>
      <c r="V4887">
        <v>-2488208.0699999998</v>
      </c>
      <c r="W4887">
        <v>0</v>
      </c>
      <c r="X4887">
        <v>0</v>
      </c>
      <c r="Y4887">
        <v>3095891.12</v>
      </c>
      <c r="Z4887">
        <v>0</v>
      </c>
      <c r="AA4887">
        <v>607683.05000000005</v>
      </c>
    </row>
    <row r="4888" spans="1:27" ht="15" customHeight="1" x14ac:dyDescent="0.25">
      <c r="A4888" s="37" t="str">
        <f t="shared" si="228"/>
        <v>LUNCLFIgnore</v>
      </c>
      <c r="B4888" s="37" t="str">
        <f>VLOOKUP(L4888,Mapping!D:F,3,0)</f>
        <v>Ignore</v>
      </c>
      <c r="C4888" s="37" t="str">
        <f>VLOOKUP(L4888,Mapping!D:G,4,0)</f>
        <v>Ignore</v>
      </c>
      <c r="D4888" s="38">
        <f t="shared" si="229"/>
        <v>0</v>
      </c>
      <c r="E4888" s="38">
        <f t="shared" si="230"/>
        <v>5.3956819509999994</v>
      </c>
      <c r="F4888" s="37">
        <f>VLOOKUP(L4888,Mapping!D:H,5,0)</f>
        <v>0</v>
      </c>
      <c r="G4888" t="s">
        <v>562</v>
      </c>
      <c r="H4888" t="s">
        <v>474</v>
      </c>
      <c r="I4888" t="s">
        <v>477</v>
      </c>
      <c r="J4888">
        <v>303000</v>
      </c>
      <c r="K4888" t="s">
        <v>626</v>
      </c>
      <c r="L4888">
        <v>390000</v>
      </c>
      <c r="M4888">
        <v>0</v>
      </c>
      <c r="N4888" t="s">
        <v>631</v>
      </c>
      <c r="O4888" t="s">
        <v>565</v>
      </c>
      <c r="P4888">
        <v>0</v>
      </c>
      <c r="Q4888">
        <v>53956819.509999998</v>
      </c>
      <c r="R4888">
        <v>0</v>
      </c>
      <c r="S4888">
        <v>0</v>
      </c>
      <c r="T4888">
        <v>0</v>
      </c>
      <c r="U4888">
        <v>53956819.509999998</v>
      </c>
      <c r="V4888">
        <v>0</v>
      </c>
      <c r="W4888">
        <v>53956819.509999998</v>
      </c>
      <c r="X4888">
        <v>0</v>
      </c>
      <c r="Y4888">
        <v>0</v>
      </c>
      <c r="Z4888">
        <v>0</v>
      </c>
      <c r="AA4888">
        <v>53956819.509999998</v>
      </c>
    </row>
    <row r="4889" spans="1:27" ht="15" customHeight="1" x14ac:dyDescent="0.25">
      <c r="A4889" s="37" t="str">
        <f t="shared" si="228"/>
        <v>LUNCLFIgnore</v>
      </c>
      <c r="B4889" s="37" t="str">
        <f>VLOOKUP(L4889,Mapping!D:F,3,0)</f>
        <v>Ignore</v>
      </c>
      <c r="C4889" s="37" t="str">
        <f>VLOOKUP(L4889,Mapping!D:G,4,0)</f>
        <v>Ignore</v>
      </c>
      <c r="D4889" s="38">
        <f t="shared" si="229"/>
        <v>0</v>
      </c>
      <c r="E4889" s="38">
        <f t="shared" si="230"/>
        <v>-7.5766690000000003E-3</v>
      </c>
      <c r="F4889" s="37">
        <f>VLOOKUP(L4889,Mapping!D:H,5,0)</f>
        <v>0</v>
      </c>
      <c r="G4889" t="s">
        <v>562</v>
      </c>
      <c r="H4889" t="s">
        <v>474</v>
      </c>
      <c r="I4889" t="s">
        <v>477</v>
      </c>
      <c r="J4889">
        <v>303000</v>
      </c>
      <c r="K4889" t="s">
        <v>626</v>
      </c>
      <c r="L4889">
        <v>390519</v>
      </c>
      <c r="M4889">
        <v>0</v>
      </c>
      <c r="N4889" t="s">
        <v>880</v>
      </c>
      <c r="O4889" t="s">
        <v>565</v>
      </c>
      <c r="P4889">
        <v>-75766.69</v>
      </c>
      <c r="Q4889">
        <v>0</v>
      </c>
      <c r="R4889">
        <v>0</v>
      </c>
      <c r="S4889">
        <v>0</v>
      </c>
      <c r="T4889">
        <v>-75766.69</v>
      </c>
      <c r="U4889">
        <v>0</v>
      </c>
      <c r="V4889">
        <v>-75766.69</v>
      </c>
      <c r="W4889">
        <v>0</v>
      </c>
      <c r="X4889">
        <v>0</v>
      </c>
      <c r="Y4889">
        <v>0</v>
      </c>
      <c r="Z4889">
        <v>-75766.69</v>
      </c>
      <c r="AA4889">
        <v>0</v>
      </c>
    </row>
    <row r="4890" spans="1:27" ht="15" customHeight="1" x14ac:dyDescent="0.25">
      <c r="A4890" s="37" t="str">
        <f t="shared" si="228"/>
        <v>LUNCLFIgnore</v>
      </c>
      <c r="B4890" s="37" t="str">
        <f>VLOOKUP(L4890,Mapping!D:F,3,0)</f>
        <v>Ignore</v>
      </c>
      <c r="C4890" s="37" t="str">
        <f>VLOOKUP(L4890,Mapping!D:G,4,0)</f>
        <v>Ignore</v>
      </c>
      <c r="D4890" s="38">
        <f t="shared" si="229"/>
        <v>0</v>
      </c>
      <c r="E4890" s="38">
        <f t="shared" si="230"/>
        <v>-1.0492541989999999</v>
      </c>
      <c r="F4890" s="37">
        <f>VLOOKUP(L4890,Mapping!D:H,5,0)</f>
        <v>0</v>
      </c>
      <c r="G4890" t="s">
        <v>562</v>
      </c>
      <c r="H4890" t="s">
        <v>474</v>
      </c>
      <c r="I4890" t="s">
        <v>477</v>
      </c>
      <c r="J4890">
        <v>303000</v>
      </c>
      <c r="K4890" t="s">
        <v>626</v>
      </c>
      <c r="L4890">
        <v>390520</v>
      </c>
      <c r="M4890">
        <v>0</v>
      </c>
      <c r="N4890" t="s">
        <v>881</v>
      </c>
      <c r="O4890" t="s">
        <v>565</v>
      </c>
      <c r="P4890">
        <v>-10492541.99</v>
      </c>
      <c r="Q4890">
        <v>0</v>
      </c>
      <c r="R4890">
        <v>0</v>
      </c>
      <c r="S4890">
        <v>0</v>
      </c>
      <c r="T4890">
        <v>-10492541.99</v>
      </c>
      <c r="U4890">
        <v>0</v>
      </c>
      <c r="V4890">
        <v>-10492541.99</v>
      </c>
      <c r="W4890">
        <v>0</v>
      </c>
      <c r="X4890">
        <v>0</v>
      </c>
      <c r="Y4890">
        <v>0</v>
      </c>
      <c r="Z4890">
        <v>-10492541.99</v>
      </c>
      <c r="AA4890">
        <v>0</v>
      </c>
    </row>
    <row r="4891" spans="1:27" ht="15" customHeight="1" x14ac:dyDescent="0.25">
      <c r="A4891" s="37" t="str">
        <f t="shared" si="228"/>
        <v>LUNCLFIgnore</v>
      </c>
      <c r="B4891" s="37" t="str">
        <f>VLOOKUP(L4891,Mapping!D:F,3,0)</f>
        <v>Ignore</v>
      </c>
      <c r="C4891" s="37" t="str">
        <f>VLOOKUP(L4891,Mapping!D:G,4,0)</f>
        <v>Ignore</v>
      </c>
      <c r="D4891" s="38">
        <f t="shared" si="229"/>
        <v>0</v>
      </c>
      <c r="E4891" s="38">
        <f t="shared" si="230"/>
        <v>-4.1276389999999998E-3</v>
      </c>
      <c r="F4891" s="37">
        <f>VLOOKUP(L4891,Mapping!D:H,5,0)</f>
        <v>0</v>
      </c>
      <c r="G4891" t="s">
        <v>562</v>
      </c>
      <c r="H4891" t="s">
        <v>474</v>
      </c>
      <c r="I4891" t="s">
        <v>477</v>
      </c>
      <c r="J4891">
        <v>303000</v>
      </c>
      <c r="K4891" t="s">
        <v>626</v>
      </c>
      <c r="L4891">
        <v>390521</v>
      </c>
      <c r="M4891">
        <v>0</v>
      </c>
      <c r="N4891" t="s">
        <v>882</v>
      </c>
      <c r="O4891" t="s">
        <v>565</v>
      </c>
      <c r="P4891">
        <v>-41276.39</v>
      </c>
      <c r="Q4891">
        <v>0</v>
      </c>
      <c r="R4891">
        <v>0</v>
      </c>
      <c r="S4891">
        <v>0</v>
      </c>
      <c r="T4891">
        <v>-41276.39</v>
      </c>
      <c r="U4891">
        <v>0</v>
      </c>
      <c r="V4891">
        <v>-41276.39</v>
      </c>
      <c r="W4891">
        <v>0</v>
      </c>
      <c r="X4891">
        <v>0</v>
      </c>
      <c r="Y4891">
        <v>0</v>
      </c>
      <c r="Z4891">
        <v>-41276.39</v>
      </c>
      <c r="AA4891">
        <v>0</v>
      </c>
    </row>
    <row r="4892" spans="1:27" ht="15" customHeight="1" x14ac:dyDescent="0.25">
      <c r="A4892" s="37" t="str">
        <f t="shared" si="228"/>
        <v>LUNCLFIgnore</v>
      </c>
      <c r="B4892" s="37" t="str">
        <f>VLOOKUP(L4892,Mapping!D:F,3,0)</f>
        <v>Ignore</v>
      </c>
      <c r="C4892" s="37" t="str">
        <f>VLOOKUP(L4892,Mapping!D:G,4,0)</f>
        <v>Ignore</v>
      </c>
      <c r="D4892" s="38">
        <f t="shared" si="229"/>
        <v>0</v>
      </c>
      <c r="E4892" s="38">
        <f t="shared" si="230"/>
        <v>-2.8614225579999997</v>
      </c>
      <c r="F4892" s="37">
        <f>VLOOKUP(L4892,Mapping!D:H,5,0)</f>
        <v>0</v>
      </c>
      <c r="G4892" t="s">
        <v>562</v>
      </c>
      <c r="H4892" t="s">
        <v>474</v>
      </c>
      <c r="I4892" t="s">
        <v>477</v>
      </c>
      <c r="J4892">
        <v>303000</v>
      </c>
      <c r="K4892" t="s">
        <v>626</v>
      </c>
      <c r="L4892">
        <v>390522</v>
      </c>
      <c r="M4892">
        <v>0</v>
      </c>
      <c r="N4892" t="s">
        <v>883</v>
      </c>
      <c r="O4892" t="s">
        <v>565</v>
      </c>
      <c r="P4892">
        <v>-28614225.579999998</v>
      </c>
      <c r="Q4892">
        <v>0</v>
      </c>
      <c r="R4892">
        <v>0</v>
      </c>
      <c r="S4892">
        <v>0</v>
      </c>
      <c r="T4892">
        <v>-28614225.579999998</v>
      </c>
      <c r="U4892">
        <v>0</v>
      </c>
      <c r="V4892">
        <v>-28614225.579999998</v>
      </c>
      <c r="W4892">
        <v>0</v>
      </c>
      <c r="X4892">
        <v>0</v>
      </c>
      <c r="Y4892">
        <v>0</v>
      </c>
      <c r="Z4892">
        <v>-28614225.579999998</v>
      </c>
      <c r="AA4892">
        <v>0</v>
      </c>
    </row>
    <row r="4893" spans="1:27" ht="15" customHeight="1" x14ac:dyDescent="0.25">
      <c r="A4893" s="37" t="str">
        <f t="shared" si="228"/>
        <v>LUNCLF5.2</v>
      </c>
      <c r="B4893" s="37">
        <f>VLOOKUP(L4893,Mapping!D:F,3,0)</f>
        <v>5.2</v>
      </c>
      <c r="C4893" s="37" t="str">
        <f>VLOOKUP(L4893,Mapping!D:G,4,0)</f>
        <v>Ignore</v>
      </c>
      <c r="D4893" s="38">
        <f t="shared" si="229"/>
        <v>4.6395760000000003E-3</v>
      </c>
      <c r="E4893" s="38">
        <f t="shared" si="230"/>
        <v>1.0644169E-2</v>
      </c>
      <c r="F4893" s="37">
        <f>VLOOKUP(L4893,Mapping!D:H,5,0)</f>
        <v>0</v>
      </c>
      <c r="G4893" t="s">
        <v>562</v>
      </c>
      <c r="H4893" t="s">
        <v>474</v>
      </c>
      <c r="I4893" t="s">
        <v>477</v>
      </c>
      <c r="J4893">
        <v>450000</v>
      </c>
      <c r="K4893" t="s">
        <v>647</v>
      </c>
      <c r="L4893">
        <v>452111</v>
      </c>
      <c r="M4893">
        <v>0</v>
      </c>
      <c r="N4893" t="s">
        <v>649</v>
      </c>
      <c r="O4893" t="s">
        <v>565</v>
      </c>
      <c r="P4893">
        <v>0</v>
      </c>
      <c r="Q4893">
        <v>60045.93</v>
      </c>
      <c r="R4893">
        <v>0</v>
      </c>
      <c r="S4893">
        <v>46395.76</v>
      </c>
      <c r="T4893">
        <v>0</v>
      </c>
      <c r="U4893">
        <v>106441.69</v>
      </c>
      <c r="V4893">
        <v>0</v>
      </c>
      <c r="W4893">
        <v>60045.93</v>
      </c>
      <c r="X4893">
        <v>0</v>
      </c>
      <c r="Y4893">
        <v>46395.76</v>
      </c>
      <c r="Z4893">
        <v>0</v>
      </c>
      <c r="AA4893">
        <v>106441.69</v>
      </c>
    </row>
    <row r="4894" spans="1:27" ht="15" customHeight="1" x14ac:dyDescent="0.25">
      <c r="A4894" s="37" t="str">
        <f t="shared" si="228"/>
        <v>LUNCLF5.2</v>
      </c>
      <c r="B4894" s="37">
        <f>VLOOKUP(L4894,Mapping!D:F,3,0)</f>
        <v>5.2</v>
      </c>
      <c r="C4894" s="37" t="str">
        <f>VLOOKUP(L4894,Mapping!D:G,4,0)</f>
        <v>Ignore</v>
      </c>
      <c r="D4894" s="38">
        <f t="shared" si="229"/>
        <v>0.61913538300000004</v>
      </c>
      <c r="E4894" s="38">
        <f t="shared" si="230"/>
        <v>1.233235128</v>
      </c>
      <c r="F4894" s="37">
        <f>VLOOKUP(L4894,Mapping!D:H,5,0)</f>
        <v>0</v>
      </c>
      <c r="G4894" t="s">
        <v>562</v>
      </c>
      <c r="H4894" t="s">
        <v>474</v>
      </c>
      <c r="I4894" t="s">
        <v>477</v>
      </c>
      <c r="J4894">
        <v>450000</v>
      </c>
      <c r="K4894" t="s">
        <v>647</v>
      </c>
      <c r="L4894">
        <v>452247</v>
      </c>
      <c r="M4894">
        <v>0</v>
      </c>
      <c r="N4894" t="s">
        <v>655</v>
      </c>
      <c r="O4894" t="s">
        <v>565</v>
      </c>
      <c r="P4894">
        <v>0</v>
      </c>
      <c r="Q4894">
        <v>6140997.4500000002</v>
      </c>
      <c r="R4894">
        <v>0</v>
      </c>
      <c r="S4894">
        <v>6191353.8300000001</v>
      </c>
      <c r="T4894">
        <v>0</v>
      </c>
      <c r="U4894">
        <v>12332351.279999999</v>
      </c>
      <c r="V4894">
        <v>0</v>
      </c>
      <c r="W4894">
        <v>6140997.4500000002</v>
      </c>
      <c r="X4894">
        <v>0</v>
      </c>
      <c r="Y4894">
        <v>6191353.8300000001</v>
      </c>
      <c r="Z4894">
        <v>0</v>
      </c>
      <c r="AA4894">
        <v>12332351.279999999</v>
      </c>
    </row>
    <row r="4895" spans="1:27" ht="15" customHeight="1" x14ac:dyDescent="0.25">
      <c r="A4895" s="37" t="str">
        <f t="shared" si="228"/>
        <v>LUNCLF5.5</v>
      </c>
      <c r="B4895" s="37">
        <f>VLOOKUP(L4895,Mapping!D:F,3,0)</f>
        <v>5.5</v>
      </c>
      <c r="C4895" s="37" t="str">
        <f>VLOOKUP(L4895,Mapping!D:G,4,0)</f>
        <v>Ignore</v>
      </c>
      <c r="D4895" s="38">
        <f t="shared" si="229"/>
        <v>4.3000000000000003E-6</v>
      </c>
      <c r="E4895" s="38">
        <f t="shared" si="230"/>
        <v>4.3000000000000003E-6</v>
      </c>
      <c r="F4895" s="37">
        <f>VLOOKUP(L4895,Mapping!D:H,5,0)</f>
        <v>0</v>
      </c>
      <c r="G4895" t="s">
        <v>562</v>
      </c>
      <c r="H4895" t="s">
        <v>474</v>
      </c>
      <c r="I4895" t="s">
        <v>477</v>
      </c>
      <c r="J4895">
        <v>460000</v>
      </c>
      <c r="K4895" t="s">
        <v>656</v>
      </c>
      <c r="L4895">
        <v>452233</v>
      </c>
      <c r="M4895">
        <v>0</v>
      </c>
      <c r="N4895" t="s">
        <v>657</v>
      </c>
      <c r="O4895" t="s">
        <v>565</v>
      </c>
      <c r="P4895">
        <v>0</v>
      </c>
      <c r="Q4895">
        <v>0</v>
      </c>
      <c r="R4895">
        <v>0</v>
      </c>
      <c r="S4895">
        <v>43</v>
      </c>
      <c r="T4895">
        <v>0</v>
      </c>
      <c r="U4895">
        <v>43</v>
      </c>
      <c r="V4895">
        <v>0</v>
      </c>
      <c r="W4895">
        <v>0</v>
      </c>
      <c r="X4895">
        <v>0</v>
      </c>
      <c r="Y4895">
        <v>43</v>
      </c>
      <c r="Z4895">
        <v>0</v>
      </c>
      <c r="AA4895">
        <v>43</v>
      </c>
    </row>
    <row r="4896" spans="1:27" ht="15" customHeight="1" x14ac:dyDescent="0.25">
      <c r="A4896" s="37" t="str">
        <f t="shared" si="228"/>
        <v>LUNCLF5.5</v>
      </c>
      <c r="B4896" s="37">
        <f>VLOOKUP(L4896,Mapping!D:F,3,0)</f>
        <v>5.5</v>
      </c>
      <c r="C4896" s="37" t="str">
        <f>VLOOKUP(L4896,Mapping!D:G,4,0)</f>
        <v>Ignore</v>
      </c>
      <c r="D4896" s="38">
        <f t="shared" si="229"/>
        <v>-1.2348267999999999E-2</v>
      </c>
      <c r="E4896" s="38">
        <f t="shared" si="230"/>
        <v>-1.2868113E-2</v>
      </c>
      <c r="F4896" s="37">
        <f>VLOOKUP(L4896,Mapping!D:H,5,0)</f>
        <v>0</v>
      </c>
      <c r="G4896" t="s">
        <v>562</v>
      </c>
      <c r="H4896" t="s">
        <v>474</v>
      </c>
      <c r="I4896" t="s">
        <v>477</v>
      </c>
      <c r="J4896">
        <v>460000</v>
      </c>
      <c r="K4896" t="s">
        <v>656</v>
      </c>
      <c r="L4896">
        <v>460100</v>
      </c>
      <c r="M4896">
        <v>0</v>
      </c>
      <c r="N4896" t="s">
        <v>729</v>
      </c>
      <c r="O4896" t="s">
        <v>565</v>
      </c>
      <c r="P4896">
        <v>-5198.45</v>
      </c>
      <c r="Q4896">
        <v>0</v>
      </c>
      <c r="R4896">
        <v>-123482.68</v>
      </c>
      <c r="S4896">
        <v>0</v>
      </c>
      <c r="T4896">
        <v>-128681.13</v>
      </c>
      <c r="U4896">
        <v>0</v>
      </c>
      <c r="V4896">
        <v>-5198.45</v>
      </c>
      <c r="W4896">
        <v>0</v>
      </c>
      <c r="X4896">
        <v>-123482.68</v>
      </c>
      <c r="Y4896">
        <v>0</v>
      </c>
      <c r="Z4896">
        <v>-128681.13</v>
      </c>
      <c r="AA4896">
        <v>0</v>
      </c>
    </row>
    <row r="4897" spans="1:27" ht="15" customHeight="1" x14ac:dyDescent="0.25">
      <c r="A4897" s="37" t="str">
        <f t="shared" si="228"/>
        <v>LUNCLF5.5</v>
      </c>
      <c r="B4897" s="37">
        <f>VLOOKUP(L4897,Mapping!D:F,3,0)</f>
        <v>5.5</v>
      </c>
      <c r="C4897" s="37" t="str">
        <f>VLOOKUP(L4897,Mapping!D:G,4,0)</f>
        <v>Ignore</v>
      </c>
      <c r="D4897" s="38">
        <f t="shared" si="229"/>
        <v>-6.1503000000000003E-4</v>
      </c>
      <c r="E4897" s="38">
        <f t="shared" si="230"/>
        <v>-5.8253799999999996E-4</v>
      </c>
      <c r="F4897" s="37">
        <f>VLOOKUP(L4897,Mapping!D:H,5,0)</f>
        <v>0</v>
      </c>
      <c r="G4897" t="s">
        <v>562</v>
      </c>
      <c r="H4897" t="s">
        <v>474</v>
      </c>
      <c r="I4897" t="s">
        <v>477</v>
      </c>
      <c r="J4897">
        <v>460000</v>
      </c>
      <c r="K4897" t="s">
        <v>656</v>
      </c>
      <c r="L4897">
        <v>460226</v>
      </c>
      <c r="M4897">
        <v>0</v>
      </c>
      <c r="N4897" t="s">
        <v>956</v>
      </c>
      <c r="O4897" t="s">
        <v>565</v>
      </c>
      <c r="P4897">
        <v>0</v>
      </c>
      <c r="Q4897">
        <v>324.92</v>
      </c>
      <c r="R4897">
        <v>-6150.3</v>
      </c>
      <c r="S4897">
        <v>0</v>
      </c>
      <c r="T4897">
        <v>-5825.38</v>
      </c>
      <c r="U4897">
        <v>0</v>
      </c>
      <c r="V4897">
        <v>0</v>
      </c>
      <c r="W4897">
        <v>324.92</v>
      </c>
      <c r="X4897">
        <v>-6150.3</v>
      </c>
      <c r="Y4897">
        <v>0</v>
      </c>
      <c r="Z4897">
        <v>-5825.38</v>
      </c>
      <c r="AA4897">
        <v>0</v>
      </c>
    </row>
    <row r="4898" spans="1:27" ht="15" customHeight="1" x14ac:dyDescent="0.25">
      <c r="A4898" s="37" t="str">
        <f t="shared" si="228"/>
        <v>LUNCLF5.5</v>
      </c>
      <c r="B4898" s="37">
        <f>VLOOKUP(L4898,Mapping!D:F,3,0)</f>
        <v>5.5</v>
      </c>
      <c r="C4898" s="37" t="str">
        <f>VLOOKUP(L4898,Mapping!D:G,4,0)</f>
        <v>Ignore</v>
      </c>
      <c r="D4898" s="38">
        <f t="shared" si="229"/>
        <v>1.2963298E-2</v>
      </c>
      <c r="E4898" s="38">
        <f t="shared" si="230"/>
        <v>1.3450651000000001E-2</v>
      </c>
      <c r="F4898" s="37">
        <f>VLOOKUP(L4898,Mapping!D:H,5,0)</f>
        <v>0</v>
      </c>
      <c r="G4898" t="s">
        <v>562</v>
      </c>
      <c r="H4898" t="s">
        <v>474</v>
      </c>
      <c r="I4898" t="s">
        <v>477</v>
      </c>
      <c r="J4898">
        <v>460000</v>
      </c>
      <c r="K4898" t="s">
        <v>656</v>
      </c>
      <c r="L4898">
        <v>460227</v>
      </c>
      <c r="M4898">
        <v>0</v>
      </c>
      <c r="N4898" t="s">
        <v>957</v>
      </c>
      <c r="O4898" t="s">
        <v>565</v>
      </c>
      <c r="P4898">
        <v>0</v>
      </c>
      <c r="Q4898">
        <v>4873.53</v>
      </c>
      <c r="R4898">
        <v>0</v>
      </c>
      <c r="S4898">
        <v>129632.98</v>
      </c>
      <c r="T4898">
        <v>0</v>
      </c>
      <c r="U4898">
        <v>134506.51</v>
      </c>
      <c r="V4898">
        <v>0</v>
      </c>
      <c r="W4898">
        <v>4873.53</v>
      </c>
      <c r="X4898">
        <v>0</v>
      </c>
      <c r="Y4898">
        <v>129632.98</v>
      </c>
      <c r="Z4898">
        <v>0</v>
      </c>
      <c r="AA4898">
        <v>134506.51</v>
      </c>
    </row>
    <row r="4899" spans="1:27" ht="15" customHeight="1" x14ac:dyDescent="0.25">
      <c r="A4899" s="37" t="str">
        <f t="shared" si="228"/>
        <v>LUNCLFIgnore</v>
      </c>
      <c r="B4899" s="37" t="str">
        <f>VLOOKUP(L4899,Mapping!D:F,3,0)</f>
        <v>Ignore</v>
      </c>
      <c r="C4899" s="37" t="str">
        <f>VLOOKUP(L4899,Mapping!D:G,4,0)</f>
        <v>Mirror</v>
      </c>
      <c r="D4899" s="38">
        <f t="shared" si="229"/>
        <v>7.7801520000000002E-3</v>
      </c>
      <c r="E4899" s="38">
        <f t="shared" si="230"/>
        <v>1.1090052E-2</v>
      </c>
      <c r="F4899" s="37">
        <f>VLOOKUP(L4899,Mapping!D:H,5,0)</f>
        <v>0</v>
      </c>
      <c r="G4899" t="s">
        <v>562</v>
      </c>
      <c r="H4899" t="s">
        <v>474</v>
      </c>
      <c r="I4899" t="s">
        <v>477</v>
      </c>
      <c r="J4899">
        <v>550000</v>
      </c>
      <c r="K4899" t="s">
        <v>666</v>
      </c>
      <c r="L4899">
        <v>553111</v>
      </c>
      <c r="M4899">
        <v>0</v>
      </c>
      <c r="N4899" t="s">
        <v>670</v>
      </c>
      <c r="O4899" t="s">
        <v>565</v>
      </c>
      <c r="P4899">
        <v>0</v>
      </c>
      <c r="Q4899">
        <v>33099</v>
      </c>
      <c r="R4899">
        <v>0</v>
      </c>
      <c r="S4899">
        <v>77801.52</v>
      </c>
      <c r="T4899">
        <v>0</v>
      </c>
      <c r="U4899">
        <v>110900.52</v>
      </c>
      <c r="V4899">
        <v>0</v>
      </c>
      <c r="W4899">
        <v>33099</v>
      </c>
      <c r="X4899">
        <v>0</v>
      </c>
      <c r="Y4899">
        <v>77801.52</v>
      </c>
      <c r="Z4899">
        <v>0</v>
      </c>
      <c r="AA4899">
        <v>110900.52</v>
      </c>
    </row>
    <row r="4900" spans="1:27" ht="15" customHeight="1" x14ac:dyDescent="0.25">
      <c r="A4900" s="37" t="str">
        <f t="shared" si="228"/>
        <v>LUNCLFIgnore</v>
      </c>
      <c r="B4900" s="37" t="str">
        <f>VLOOKUP(L4900,Mapping!D:F,3,0)</f>
        <v>Ignore</v>
      </c>
      <c r="C4900" s="37" t="str">
        <f>VLOOKUP(L4900,Mapping!D:G,4,0)</f>
        <v>Mirror</v>
      </c>
      <c r="D4900" s="38">
        <f t="shared" si="229"/>
        <v>-7.3425000000000001E-3</v>
      </c>
      <c r="E4900" s="38">
        <f t="shared" si="230"/>
        <v>-1.0652399999999999E-2</v>
      </c>
      <c r="F4900" s="37">
        <f>VLOOKUP(L4900,Mapping!D:H,5,0)</f>
        <v>0</v>
      </c>
      <c r="G4900" t="s">
        <v>562</v>
      </c>
      <c r="H4900" t="s">
        <v>474</v>
      </c>
      <c r="I4900" t="s">
        <v>477</v>
      </c>
      <c r="J4900">
        <v>550000</v>
      </c>
      <c r="K4900" t="s">
        <v>666</v>
      </c>
      <c r="L4900">
        <v>553141</v>
      </c>
      <c r="M4900">
        <v>0</v>
      </c>
      <c r="N4900" t="s">
        <v>672</v>
      </c>
      <c r="O4900" t="s">
        <v>565</v>
      </c>
      <c r="P4900">
        <v>-33099</v>
      </c>
      <c r="Q4900">
        <v>0</v>
      </c>
      <c r="R4900">
        <v>-73425</v>
      </c>
      <c r="S4900">
        <v>0</v>
      </c>
      <c r="T4900">
        <v>-106524</v>
      </c>
      <c r="U4900">
        <v>0</v>
      </c>
      <c r="V4900">
        <v>-33099</v>
      </c>
      <c r="W4900">
        <v>0</v>
      </c>
      <c r="X4900">
        <v>-73425</v>
      </c>
      <c r="Y4900">
        <v>0</v>
      </c>
      <c r="Z4900">
        <v>-106524</v>
      </c>
      <c r="AA4900">
        <v>0</v>
      </c>
    </row>
    <row r="4901" spans="1:27" ht="15" customHeight="1" x14ac:dyDescent="0.25">
      <c r="A4901" s="37" t="str">
        <f t="shared" si="228"/>
        <v>LUNCLF6.1a</v>
      </c>
      <c r="B4901" s="37" t="str">
        <f>VLOOKUP(L4901,Mapping!D:F,3,0)</f>
        <v>6.1a</v>
      </c>
      <c r="C4901" s="37" t="str">
        <f>VLOOKUP(L4901,Mapping!D:G,4,0)</f>
        <v>Accrual</v>
      </c>
      <c r="D4901" s="38">
        <f t="shared" si="229"/>
        <v>-8.7332600000000001E-4</v>
      </c>
      <c r="E4901" s="38">
        <f t="shared" si="230"/>
        <v>-1.7412099999999998E-3</v>
      </c>
      <c r="F4901" s="37">
        <f>VLOOKUP(L4901,Mapping!D:H,5,0)</f>
        <v>0</v>
      </c>
      <c r="G4901" t="s">
        <v>562</v>
      </c>
      <c r="H4901" t="s">
        <v>474</v>
      </c>
      <c r="I4901" t="s">
        <v>477</v>
      </c>
      <c r="J4901">
        <v>550000</v>
      </c>
      <c r="K4901" t="s">
        <v>666</v>
      </c>
      <c r="L4901">
        <v>553176</v>
      </c>
      <c r="M4901">
        <v>0</v>
      </c>
      <c r="N4901" t="s">
        <v>674</v>
      </c>
      <c r="O4901" t="s">
        <v>565</v>
      </c>
      <c r="P4901">
        <v>-8678.84</v>
      </c>
      <c r="Q4901">
        <v>0</v>
      </c>
      <c r="R4901">
        <v>-8733.26</v>
      </c>
      <c r="S4901">
        <v>0</v>
      </c>
      <c r="T4901">
        <v>-17412.099999999999</v>
      </c>
      <c r="U4901">
        <v>0</v>
      </c>
      <c r="V4901">
        <v>-8678.84</v>
      </c>
      <c r="W4901">
        <v>0</v>
      </c>
      <c r="X4901">
        <v>-8733.26</v>
      </c>
      <c r="Y4901">
        <v>0</v>
      </c>
      <c r="Z4901">
        <v>-17412.099999999999</v>
      </c>
      <c r="AA4901">
        <v>0</v>
      </c>
    </row>
    <row r="4902" spans="1:27" ht="15" customHeight="1" x14ac:dyDescent="0.25">
      <c r="A4902" s="37" t="str">
        <f t="shared" si="228"/>
        <v>LUNCLF6.1a</v>
      </c>
      <c r="B4902" s="37" t="str">
        <f>VLOOKUP(L4902,Mapping!D:F,3,0)</f>
        <v>6.1a</v>
      </c>
      <c r="C4902" s="37" t="str">
        <f>VLOOKUP(L4902,Mapping!D:G,4,0)</f>
        <v>Accrual</v>
      </c>
      <c r="D4902" s="38">
        <f t="shared" si="229"/>
        <v>-4.8638145000000001E-2</v>
      </c>
      <c r="E4902" s="38">
        <f t="shared" si="230"/>
        <v>-9.5913261E-2</v>
      </c>
      <c r="F4902" s="37">
        <f>VLOOKUP(L4902,Mapping!D:H,5,0)</f>
        <v>0</v>
      </c>
      <c r="G4902" t="s">
        <v>562</v>
      </c>
      <c r="H4902" t="s">
        <v>474</v>
      </c>
      <c r="I4902" t="s">
        <v>477</v>
      </c>
      <c r="J4902">
        <v>550000</v>
      </c>
      <c r="K4902" t="s">
        <v>666</v>
      </c>
      <c r="L4902">
        <v>553190</v>
      </c>
      <c r="M4902">
        <v>0</v>
      </c>
      <c r="N4902" t="s">
        <v>676</v>
      </c>
      <c r="O4902" t="s">
        <v>565</v>
      </c>
      <c r="P4902">
        <v>-472751.16</v>
      </c>
      <c r="Q4902">
        <v>0</v>
      </c>
      <c r="R4902">
        <v>-486381.45</v>
      </c>
      <c r="S4902">
        <v>0</v>
      </c>
      <c r="T4902">
        <v>-959132.61</v>
      </c>
      <c r="U4902">
        <v>0</v>
      </c>
      <c r="V4902">
        <v>-472751.16</v>
      </c>
      <c r="W4902">
        <v>0</v>
      </c>
      <c r="X4902">
        <v>-486381.45</v>
      </c>
      <c r="Y4902">
        <v>0</v>
      </c>
      <c r="Z4902">
        <v>-959132.61</v>
      </c>
      <c r="AA4902">
        <v>0</v>
      </c>
    </row>
    <row r="4903" spans="1:27" ht="15" customHeight="1" x14ac:dyDescent="0.25">
      <c r="A4903" s="37" t="str">
        <f t="shared" si="228"/>
        <v>LUNCLFIgnore</v>
      </c>
      <c r="B4903" s="37" t="str">
        <f>VLOOKUP(L4903,Mapping!D:F,3,0)</f>
        <v>Ignore</v>
      </c>
      <c r="C4903" s="37" t="str">
        <f>VLOOKUP(L4903,Mapping!D:G,4,0)</f>
        <v>Ignore</v>
      </c>
      <c r="D4903" s="38">
        <f t="shared" si="229"/>
        <v>-0.10735934699999999</v>
      </c>
      <c r="E4903" s="38">
        <f t="shared" si="230"/>
        <v>-0.21921684500000002</v>
      </c>
      <c r="F4903" s="37">
        <f>VLOOKUP(L4903,Mapping!D:H,5,0)</f>
        <v>0</v>
      </c>
      <c r="G4903" t="s">
        <v>562</v>
      </c>
      <c r="H4903" t="s">
        <v>474</v>
      </c>
      <c r="I4903" t="s">
        <v>477</v>
      </c>
      <c r="J4903">
        <v>550000</v>
      </c>
      <c r="K4903" t="s">
        <v>666</v>
      </c>
      <c r="L4903">
        <v>553385</v>
      </c>
      <c r="M4903">
        <v>0</v>
      </c>
      <c r="N4903" t="s">
        <v>884</v>
      </c>
      <c r="O4903" t="s">
        <v>565</v>
      </c>
      <c r="P4903">
        <v>-1118574.98</v>
      </c>
      <c r="Q4903">
        <v>0</v>
      </c>
      <c r="R4903">
        <v>-1073593.47</v>
      </c>
      <c r="S4903">
        <v>0</v>
      </c>
      <c r="T4903">
        <v>-2192168.4500000002</v>
      </c>
      <c r="U4903">
        <v>0</v>
      </c>
      <c r="V4903">
        <v>-1118574.98</v>
      </c>
      <c r="W4903">
        <v>0</v>
      </c>
      <c r="X4903">
        <v>-1073593.47</v>
      </c>
      <c r="Y4903">
        <v>0</v>
      </c>
      <c r="Z4903">
        <v>-2192168.4500000002</v>
      </c>
      <c r="AA4903">
        <v>0</v>
      </c>
    </row>
    <row r="4904" spans="1:27" ht="15" customHeight="1" x14ac:dyDescent="0.25">
      <c r="A4904" s="37" t="str">
        <f t="shared" si="228"/>
        <v>LUNCLFIgnore</v>
      </c>
      <c r="B4904" s="37" t="str">
        <f>VLOOKUP(L4904,Mapping!D:F,3,0)</f>
        <v>Ignore</v>
      </c>
      <c r="C4904" s="37" t="str">
        <f>VLOOKUP(L4904,Mapping!D:G,4,0)</f>
        <v>Ignore</v>
      </c>
      <c r="D4904" s="38">
        <f t="shared" si="229"/>
        <v>-0.31239461699999999</v>
      </c>
      <c r="E4904" s="38">
        <f t="shared" si="230"/>
        <v>-0.63853802500000001</v>
      </c>
      <c r="F4904" s="37">
        <f>VLOOKUP(L4904,Mapping!D:H,5,0)</f>
        <v>0</v>
      </c>
      <c r="G4904" t="s">
        <v>562</v>
      </c>
      <c r="H4904" t="s">
        <v>474</v>
      </c>
      <c r="I4904" t="s">
        <v>477</v>
      </c>
      <c r="J4904">
        <v>550000</v>
      </c>
      <c r="K4904" t="s">
        <v>666</v>
      </c>
      <c r="L4904">
        <v>553386</v>
      </c>
      <c r="M4904">
        <v>0</v>
      </c>
      <c r="N4904" t="s">
        <v>885</v>
      </c>
      <c r="O4904" t="s">
        <v>565</v>
      </c>
      <c r="P4904">
        <v>-3261434.08</v>
      </c>
      <c r="Q4904">
        <v>0</v>
      </c>
      <c r="R4904">
        <v>-3123946.17</v>
      </c>
      <c r="S4904">
        <v>0</v>
      </c>
      <c r="T4904">
        <v>-6385380.25</v>
      </c>
      <c r="U4904">
        <v>0</v>
      </c>
      <c r="V4904">
        <v>-3261434.08</v>
      </c>
      <c r="W4904">
        <v>0</v>
      </c>
      <c r="X4904">
        <v>-3123946.17</v>
      </c>
      <c r="Y4904">
        <v>0</v>
      </c>
      <c r="Z4904">
        <v>-6385380.25</v>
      </c>
      <c r="AA4904">
        <v>0</v>
      </c>
    </row>
    <row r="4905" spans="1:27" ht="15" customHeight="1" x14ac:dyDescent="0.25">
      <c r="A4905" s="37" t="str">
        <f t="shared" si="228"/>
        <v>LUNCLFIgnore</v>
      </c>
      <c r="B4905" s="37" t="str">
        <f>VLOOKUP(L4905,Mapping!D:F,3,0)</f>
        <v>Ignore</v>
      </c>
      <c r="C4905" s="37" t="str">
        <f>VLOOKUP(L4905,Mapping!D:G,4,0)</f>
        <v>Mirror</v>
      </c>
      <c r="D4905" s="38">
        <f t="shared" si="229"/>
        <v>-4.3765200000000002E-4</v>
      </c>
      <c r="E4905" s="38">
        <f t="shared" si="230"/>
        <v>-4.3765200000000002E-4</v>
      </c>
      <c r="F4905" s="37">
        <f>VLOOKUP(L4905,Mapping!D:H,5,0)</f>
        <v>0</v>
      </c>
      <c r="G4905" t="s">
        <v>562</v>
      </c>
      <c r="H4905" t="s">
        <v>474</v>
      </c>
      <c r="I4905" t="s">
        <v>477</v>
      </c>
      <c r="J4905">
        <v>550000</v>
      </c>
      <c r="K4905" t="s">
        <v>666</v>
      </c>
      <c r="L4905">
        <v>555204</v>
      </c>
      <c r="M4905">
        <v>0</v>
      </c>
      <c r="N4905" t="s">
        <v>685</v>
      </c>
      <c r="O4905" t="s">
        <v>565</v>
      </c>
      <c r="P4905">
        <v>0</v>
      </c>
      <c r="Q4905">
        <v>0</v>
      </c>
      <c r="R4905">
        <v>-4376.5200000000004</v>
      </c>
      <c r="S4905">
        <v>0</v>
      </c>
      <c r="T4905">
        <v>-4376.5200000000004</v>
      </c>
      <c r="U4905">
        <v>0</v>
      </c>
      <c r="V4905">
        <v>0</v>
      </c>
      <c r="W4905">
        <v>0</v>
      </c>
      <c r="X4905">
        <v>-4376.5200000000004</v>
      </c>
      <c r="Y4905">
        <v>0</v>
      </c>
      <c r="Z4905">
        <v>-4376.5200000000004</v>
      </c>
      <c r="AA4905">
        <v>0</v>
      </c>
    </row>
    <row r="4906" spans="1:27" ht="15" customHeight="1" x14ac:dyDescent="0.25">
      <c r="A4906" s="37" t="str">
        <f t="shared" ref="A4906:A4960" si="231">H4906&amp;B4906</f>
        <v>LEGOLDIgnore</v>
      </c>
      <c r="B4906" s="37" t="str">
        <f>VLOOKUP(L4906,Mapping!D:F,3,0)</f>
        <v>Ignore</v>
      </c>
      <c r="C4906" s="37" t="str">
        <f>VLOOKUP(L4906,Mapping!D:G,4,0)</f>
        <v>Ignore</v>
      </c>
      <c r="D4906" s="38">
        <f t="shared" ref="D4906:D4960" si="232">(X4906+Y4906)/10000000</f>
        <v>-0.47759641100000005</v>
      </c>
      <c r="E4906" s="38">
        <f t="shared" ref="E4906:E4960" si="233">(Z4906+AA4906)/10000000</f>
        <v>-0.64406749400000007</v>
      </c>
      <c r="F4906" s="37" t="str">
        <f>VLOOKUP(L4906,Mapping!D:H,5,0)</f>
        <v>AUM</v>
      </c>
      <c r="G4906" s="153" t="s">
        <v>562</v>
      </c>
      <c r="H4906" s="113" t="s">
        <v>2618</v>
      </c>
      <c r="I4906" t="s">
        <v>2869</v>
      </c>
      <c r="L4906">
        <v>110100</v>
      </c>
      <c r="M4906">
        <v>0</v>
      </c>
      <c r="N4906" t="s">
        <v>571</v>
      </c>
      <c r="O4906" t="s">
        <v>565</v>
      </c>
      <c r="P4906">
        <v>-1664710.83</v>
      </c>
      <c r="Q4906">
        <v>0</v>
      </c>
      <c r="R4906">
        <v>-4775964.1100000003</v>
      </c>
      <c r="S4906">
        <v>0</v>
      </c>
      <c r="T4906">
        <v>-6440674.9400000004</v>
      </c>
      <c r="U4906">
        <v>0</v>
      </c>
      <c r="V4906">
        <v>-1664710.83</v>
      </c>
      <c r="W4906">
        <v>0</v>
      </c>
      <c r="X4906">
        <v>-4775964.1100000003</v>
      </c>
      <c r="Y4906">
        <v>0</v>
      </c>
      <c r="Z4906">
        <v>-6440674.9400000004</v>
      </c>
      <c r="AA4906">
        <v>0</v>
      </c>
    </row>
    <row r="4907" spans="1:27" ht="15" customHeight="1" x14ac:dyDescent="0.25">
      <c r="A4907" s="37" t="str">
        <f t="shared" si="231"/>
        <v>LEGOLDIgnore</v>
      </c>
      <c r="B4907" s="37" t="str">
        <f>VLOOKUP(L4907,Mapping!D:F,3,0)</f>
        <v>Ignore</v>
      </c>
      <c r="C4907" s="37" t="str">
        <f>VLOOKUP(L4907,Mapping!D:G,4,0)</f>
        <v>Ignore</v>
      </c>
      <c r="D4907" s="38">
        <f t="shared" si="232"/>
        <v>-106.75500605500001</v>
      </c>
      <c r="E4907" s="38">
        <f t="shared" si="233"/>
        <v>-187.06499708800001</v>
      </c>
      <c r="F4907" s="37" t="str">
        <f>VLOOKUP(L4907,Mapping!D:H,5,0)</f>
        <v>AUM</v>
      </c>
      <c r="G4907" t="s">
        <v>562</v>
      </c>
      <c r="H4907" t="s">
        <v>2618</v>
      </c>
      <c r="I4907" t="s">
        <v>2869</v>
      </c>
      <c r="L4907">
        <v>105110</v>
      </c>
      <c r="M4907">
        <v>0</v>
      </c>
      <c r="N4907" t="s">
        <v>2285</v>
      </c>
      <c r="O4907" t="s">
        <v>565</v>
      </c>
      <c r="P4907">
        <v>-803099910.33000004</v>
      </c>
      <c r="Q4907">
        <v>0</v>
      </c>
      <c r="R4907">
        <v>-1067550060.5500001</v>
      </c>
      <c r="S4907">
        <v>0</v>
      </c>
      <c r="T4907">
        <v>-1870649970.8800001</v>
      </c>
      <c r="U4907">
        <v>0</v>
      </c>
      <c r="V4907">
        <v>-803099910.33000004</v>
      </c>
      <c r="W4907">
        <v>0</v>
      </c>
      <c r="X4907">
        <v>-1067550060.5500001</v>
      </c>
      <c r="Y4907">
        <v>0</v>
      </c>
      <c r="Z4907">
        <v>-1870649970.8800001</v>
      </c>
      <c r="AA4907">
        <v>0</v>
      </c>
    </row>
    <row r="4908" spans="1:27" ht="15" customHeight="1" x14ac:dyDescent="0.25">
      <c r="A4908" s="37" t="str">
        <f t="shared" si="231"/>
        <v>LEGOLDIgnore</v>
      </c>
      <c r="B4908" s="37" t="str">
        <f>VLOOKUP(L4908,Mapping!D:F,3,0)</f>
        <v>Ignore</v>
      </c>
      <c r="C4908" s="37" t="str">
        <f>VLOOKUP(L4908,Mapping!D:G,4,0)</f>
        <v>Ignore</v>
      </c>
      <c r="D4908" s="38">
        <f t="shared" si="232"/>
        <v>-32.113438144000007</v>
      </c>
      <c r="E4908" s="38">
        <f t="shared" si="233"/>
        <v>-102.25169911100001</v>
      </c>
      <c r="F4908" s="37" t="str">
        <f>VLOOKUP(L4908,Mapping!D:H,5,0)</f>
        <v>AUM</v>
      </c>
      <c r="G4908" t="s">
        <v>562</v>
      </c>
      <c r="H4908" t="s">
        <v>2618</v>
      </c>
      <c r="I4908" t="s">
        <v>2869</v>
      </c>
      <c r="L4908">
        <v>161190</v>
      </c>
      <c r="M4908">
        <v>0</v>
      </c>
      <c r="N4908" t="s">
        <v>2286</v>
      </c>
      <c r="O4908" t="s">
        <v>565</v>
      </c>
      <c r="P4908">
        <v>-701382609.66999996</v>
      </c>
      <c r="Q4908">
        <v>0</v>
      </c>
      <c r="R4908">
        <v>-321134381.44000006</v>
      </c>
      <c r="S4908">
        <v>0</v>
      </c>
      <c r="T4908">
        <v>-1022516991.11</v>
      </c>
      <c r="U4908">
        <v>0</v>
      </c>
      <c r="V4908">
        <v>-701382609.66999996</v>
      </c>
      <c r="W4908">
        <v>0</v>
      </c>
      <c r="X4908">
        <v>-321134381.44000006</v>
      </c>
      <c r="Y4908">
        <v>0</v>
      </c>
      <c r="Z4908">
        <v>-1022516991.11</v>
      </c>
      <c r="AA4908">
        <v>0</v>
      </c>
    </row>
    <row r="4909" spans="1:27" ht="15" customHeight="1" x14ac:dyDescent="0.25">
      <c r="A4909" s="37" t="str">
        <f t="shared" si="231"/>
        <v>LEGOLDIgnore</v>
      </c>
      <c r="B4909" s="37" t="str">
        <f>VLOOKUP(L4909,Mapping!D:F,3,0)</f>
        <v>Ignore</v>
      </c>
      <c r="C4909" s="37" t="str">
        <f>VLOOKUP(L4909,Mapping!D:G,4,0)</f>
        <v>Ignore</v>
      </c>
      <c r="D4909" s="38">
        <f t="shared" si="232"/>
        <v>0</v>
      </c>
      <c r="E4909" s="38">
        <f t="shared" si="233"/>
        <v>-1.1500099999999999E-2</v>
      </c>
      <c r="F4909" s="37" t="str">
        <f>VLOOKUP(L4909,Mapping!D:H,5,0)</f>
        <v>AUM</v>
      </c>
      <c r="G4909" t="s">
        <v>562</v>
      </c>
      <c r="H4909" t="s">
        <v>2618</v>
      </c>
      <c r="I4909" t="s">
        <v>2869</v>
      </c>
      <c r="L4909">
        <v>110116</v>
      </c>
      <c r="M4909">
        <v>0</v>
      </c>
      <c r="N4909" t="s">
        <v>573</v>
      </c>
      <c r="O4909" t="s">
        <v>565</v>
      </c>
      <c r="P4909">
        <v>-115001</v>
      </c>
      <c r="Q4909">
        <v>0</v>
      </c>
      <c r="R4909">
        <v>0</v>
      </c>
      <c r="S4909">
        <v>0</v>
      </c>
      <c r="T4909">
        <v>-115001</v>
      </c>
      <c r="U4909">
        <v>0</v>
      </c>
      <c r="V4909">
        <v>-115001</v>
      </c>
      <c r="W4909">
        <v>0</v>
      </c>
      <c r="X4909">
        <v>0</v>
      </c>
      <c r="Y4909">
        <v>0</v>
      </c>
      <c r="Z4909">
        <v>-115001</v>
      </c>
      <c r="AA4909">
        <v>0</v>
      </c>
    </row>
    <row r="4910" spans="1:27" ht="15" customHeight="1" x14ac:dyDescent="0.25">
      <c r="A4910" s="37" t="str">
        <f t="shared" si="231"/>
        <v>LEGOLDIgnore</v>
      </c>
      <c r="B4910" s="37" t="str">
        <f>VLOOKUP(L4910,Mapping!D:F,3,0)</f>
        <v>Ignore</v>
      </c>
      <c r="C4910" s="37" t="str">
        <f>VLOOKUP(L4910,Mapping!D:G,4,0)</f>
        <v>Ignore</v>
      </c>
      <c r="D4910" s="38">
        <f t="shared" si="232"/>
        <v>0</v>
      </c>
      <c r="E4910" s="38">
        <f t="shared" si="233"/>
        <v>-4.13368E-4</v>
      </c>
      <c r="F4910" s="37" t="str">
        <f>VLOOKUP(L4910,Mapping!D:H,5,0)</f>
        <v>AUM</v>
      </c>
      <c r="G4910" t="s">
        <v>562</v>
      </c>
      <c r="H4910" t="s">
        <v>2618</v>
      </c>
      <c r="I4910" t="s">
        <v>2869</v>
      </c>
      <c r="L4910">
        <v>110125</v>
      </c>
      <c r="M4910">
        <v>0</v>
      </c>
      <c r="N4910" t="s">
        <v>1315</v>
      </c>
      <c r="O4910" t="s">
        <v>565</v>
      </c>
      <c r="P4910">
        <v>-4133.68</v>
      </c>
      <c r="Q4910">
        <v>0</v>
      </c>
      <c r="R4910">
        <v>0</v>
      </c>
      <c r="S4910">
        <v>0</v>
      </c>
      <c r="T4910">
        <v>-4133.68</v>
      </c>
      <c r="U4910">
        <v>0</v>
      </c>
      <c r="V4910">
        <v>-4133.68</v>
      </c>
      <c r="W4910">
        <v>0</v>
      </c>
      <c r="X4910">
        <v>0</v>
      </c>
      <c r="Y4910">
        <v>0</v>
      </c>
      <c r="Z4910">
        <v>-4133.68</v>
      </c>
      <c r="AA4910">
        <v>0</v>
      </c>
    </row>
    <row r="4911" spans="1:27" ht="15" customHeight="1" x14ac:dyDescent="0.25">
      <c r="A4911" s="37" t="str">
        <f t="shared" si="231"/>
        <v>LEGOLDIgnore</v>
      </c>
      <c r="B4911" s="37" t="str">
        <f>VLOOKUP(L4911,Mapping!D:F,3,0)</f>
        <v>Ignore</v>
      </c>
      <c r="C4911" s="37" t="str">
        <f>VLOOKUP(L4911,Mapping!D:G,4,0)</f>
        <v>Ignore</v>
      </c>
      <c r="D4911" s="38">
        <f t="shared" si="232"/>
        <v>-2.5116730000000012E-3</v>
      </c>
      <c r="E4911" s="38">
        <f t="shared" si="233"/>
        <v>-2.2580631E-2</v>
      </c>
      <c r="F4911" s="37" t="str">
        <f>VLOOKUP(L4911,Mapping!D:H,5,0)</f>
        <v>AUM</v>
      </c>
      <c r="G4911" t="s">
        <v>562</v>
      </c>
      <c r="H4911" t="s">
        <v>2618</v>
      </c>
      <c r="I4911" t="s">
        <v>2869</v>
      </c>
      <c r="L4911">
        <v>140130</v>
      </c>
      <c r="M4911">
        <v>0</v>
      </c>
      <c r="N4911" t="s">
        <v>581</v>
      </c>
      <c r="O4911" t="s">
        <v>565</v>
      </c>
      <c r="P4911">
        <v>-200689.58</v>
      </c>
      <c r="Q4911">
        <v>0</v>
      </c>
      <c r="R4911">
        <v>-25116.73000000001</v>
      </c>
      <c r="S4911">
        <v>0</v>
      </c>
      <c r="T4911">
        <v>-225806.31</v>
      </c>
      <c r="U4911">
        <v>0</v>
      </c>
      <c r="V4911">
        <v>-200689.58</v>
      </c>
      <c r="W4911">
        <v>0</v>
      </c>
      <c r="X4911">
        <v>-25116.73000000001</v>
      </c>
      <c r="Y4911">
        <v>0</v>
      </c>
      <c r="Z4911">
        <v>-225806.31</v>
      </c>
      <c r="AA4911">
        <v>0</v>
      </c>
    </row>
    <row r="4912" spans="1:27" ht="15" customHeight="1" x14ac:dyDescent="0.25">
      <c r="A4912" s="37" t="str">
        <f t="shared" si="231"/>
        <v>LEGOLDIgnore</v>
      </c>
      <c r="B4912" s="37" t="str">
        <f>VLOOKUP(L4912,Mapping!D:F,3,0)</f>
        <v>Ignore</v>
      </c>
      <c r="C4912" s="37" t="str">
        <f>VLOOKUP(L4912,Mapping!D:G,4,0)</f>
        <v>Ignore</v>
      </c>
      <c r="D4912" s="38">
        <f t="shared" si="232"/>
        <v>0</v>
      </c>
      <c r="E4912" s="38">
        <f t="shared" si="233"/>
        <v>-1.8674665E-2</v>
      </c>
      <c r="F4912" s="37" t="str">
        <f>VLOOKUP(L4912,Mapping!D:H,5,0)</f>
        <v>AUM</v>
      </c>
      <c r="G4912" t="s">
        <v>562</v>
      </c>
      <c r="H4912" t="s">
        <v>2618</v>
      </c>
      <c r="I4912" t="s">
        <v>2869</v>
      </c>
      <c r="L4912">
        <v>140130</v>
      </c>
      <c r="M4912">
        <v>0</v>
      </c>
      <c r="N4912" t="s">
        <v>581</v>
      </c>
      <c r="O4912" t="s">
        <v>565</v>
      </c>
      <c r="P4912">
        <v>-186746.65</v>
      </c>
      <c r="Q4912">
        <v>0</v>
      </c>
      <c r="R4912">
        <v>0</v>
      </c>
      <c r="S4912">
        <v>0</v>
      </c>
      <c r="T4912">
        <v>-186746.65</v>
      </c>
      <c r="U4912">
        <v>0</v>
      </c>
      <c r="V4912">
        <v>-186746.65</v>
      </c>
      <c r="W4912">
        <v>0</v>
      </c>
      <c r="X4912">
        <v>0</v>
      </c>
      <c r="Y4912">
        <v>0</v>
      </c>
      <c r="Z4912">
        <v>-186746.65</v>
      </c>
      <c r="AA4912">
        <v>0</v>
      </c>
    </row>
    <row r="4913" spans="1:27" ht="15" customHeight="1" x14ac:dyDescent="0.25">
      <c r="A4913" s="37" t="str">
        <f t="shared" si="231"/>
        <v>LEGOLDIgnore</v>
      </c>
      <c r="B4913" s="37" t="str">
        <f>VLOOKUP(L4913,Mapping!D:F,3,0)</f>
        <v>Ignore</v>
      </c>
      <c r="C4913" s="37" t="str">
        <f>VLOOKUP(L4913,Mapping!D:G,4,0)</f>
        <v>Ignore</v>
      </c>
      <c r="D4913" s="38">
        <f t="shared" si="232"/>
        <v>-3.481525</v>
      </c>
      <c r="E4913" s="38">
        <f t="shared" si="233"/>
        <v>-4.710531338</v>
      </c>
      <c r="F4913" s="37" t="str">
        <f>VLOOKUP(L4913,Mapping!D:H,5,0)</f>
        <v>AUM</v>
      </c>
      <c r="G4913" t="s">
        <v>562</v>
      </c>
      <c r="H4913" t="s">
        <v>2618</v>
      </c>
      <c r="I4913" t="s">
        <v>2869</v>
      </c>
      <c r="L4913">
        <v>212112</v>
      </c>
      <c r="M4913">
        <v>0</v>
      </c>
      <c r="N4913" t="s">
        <v>599</v>
      </c>
      <c r="O4913" t="s">
        <v>565</v>
      </c>
      <c r="P4913">
        <v>-12290063.380000001</v>
      </c>
      <c r="Q4913">
        <v>0</v>
      </c>
      <c r="R4913">
        <v>-34815250</v>
      </c>
      <c r="S4913">
        <v>0</v>
      </c>
      <c r="T4913">
        <v>-47105313.380000003</v>
      </c>
      <c r="U4913">
        <v>0</v>
      </c>
      <c r="V4913">
        <v>-12290063.380000001</v>
      </c>
      <c r="W4913">
        <v>0</v>
      </c>
      <c r="X4913">
        <v>-34815250</v>
      </c>
      <c r="Y4913">
        <v>0</v>
      </c>
      <c r="Z4913">
        <v>-47105313.380000003</v>
      </c>
      <c r="AA4913">
        <v>0</v>
      </c>
    </row>
    <row r="4914" spans="1:27" ht="15" customHeight="1" x14ac:dyDescent="0.25">
      <c r="A4914" s="37" t="str">
        <f t="shared" si="231"/>
        <v>LEGOLDIgnore</v>
      </c>
      <c r="B4914" s="37" t="str">
        <f>VLOOKUP(L4914,Mapping!D:F,3,0)</f>
        <v>Ignore</v>
      </c>
      <c r="C4914" s="37" t="str">
        <f>VLOOKUP(L4914,Mapping!D:G,4,0)</f>
        <v>Ignore</v>
      </c>
      <c r="D4914" s="38">
        <f t="shared" si="232"/>
        <v>-4.4042699999999996E-4</v>
      </c>
      <c r="E4914" s="38">
        <f t="shared" si="233"/>
        <v>-4.7083599999999998E-4</v>
      </c>
      <c r="F4914" s="37" t="str">
        <f>VLOOKUP(L4914,Mapping!D:H,5,0)</f>
        <v>AUM</v>
      </c>
      <c r="G4914" t="s">
        <v>562</v>
      </c>
      <c r="H4914" t="s">
        <v>2618</v>
      </c>
      <c r="I4914" t="s">
        <v>2869</v>
      </c>
      <c r="L4914">
        <v>152232</v>
      </c>
      <c r="M4914">
        <v>0</v>
      </c>
      <c r="N4914" t="s">
        <v>589</v>
      </c>
      <c r="O4914" t="s">
        <v>565</v>
      </c>
      <c r="P4914">
        <v>-304.08999999999997</v>
      </c>
      <c r="Q4914">
        <v>0</v>
      </c>
      <c r="R4914">
        <v>-4404.2699999999995</v>
      </c>
      <c r="S4914">
        <v>0</v>
      </c>
      <c r="T4914">
        <v>-4708.3599999999997</v>
      </c>
      <c r="U4914">
        <v>0</v>
      </c>
      <c r="V4914">
        <v>-304.08999999999997</v>
      </c>
      <c r="W4914">
        <v>0</v>
      </c>
      <c r="X4914">
        <v>-4404.2699999999995</v>
      </c>
      <c r="Y4914">
        <v>0</v>
      </c>
      <c r="Z4914">
        <v>-4708.3599999999997</v>
      </c>
      <c r="AA4914">
        <v>0</v>
      </c>
    </row>
    <row r="4915" spans="1:27" ht="15" customHeight="1" x14ac:dyDescent="0.25">
      <c r="A4915" s="37" t="str">
        <f t="shared" si="231"/>
        <v>LEGOLDIgnore</v>
      </c>
      <c r="B4915" s="37" t="str">
        <f>VLOOKUP(L4915,Mapping!D:F,3,0)</f>
        <v>Ignore</v>
      </c>
      <c r="C4915" s="37" t="str">
        <f>VLOOKUP(L4915,Mapping!D:G,4,0)</f>
        <v>Ignore</v>
      </c>
      <c r="D4915" s="38">
        <f t="shared" si="232"/>
        <v>0</v>
      </c>
      <c r="E4915" s="38">
        <f t="shared" si="233"/>
        <v>-1.2493E-5</v>
      </c>
      <c r="F4915" s="37" t="str">
        <f>VLOOKUP(L4915,Mapping!D:H,5,0)</f>
        <v>AUM</v>
      </c>
      <c r="G4915" t="s">
        <v>562</v>
      </c>
      <c r="H4915" t="s">
        <v>2618</v>
      </c>
      <c r="I4915" t="s">
        <v>2869</v>
      </c>
      <c r="L4915">
        <v>132220</v>
      </c>
      <c r="M4915">
        <v>0</v>
      </c>
      <c r="N4915" t="s">
        <v>860</v>
      </c>
      <c r="O4915" t="s">
        <v>565</v>
      </c>
      <c r="P4915">
        <v>-124.93</v>
      </c>
      <c r="Q4915">
        <v>0</v>
      </c>
      <c r="R4915">
        <v>0</v>
      </c>
      <c r="S4915">
        <v>0</v>
      </c>
      <c r="T4915">
        <v>-124.93</v>
      </c>
      <c r="U4915">
        <v>0</v>
      </c>
      <c r="V4915">
        <v>-124.93</v>
      </c>
      <c r="W4915">
        <v>0</v>
      </c>
      <c r="X4915">
        <v>0</v>
      </c>
      <c r="Y4915">
        <v>0</v>
      </c>
      <c r="Z4915">
        <v>-124.93</v>
      </c>
      <c r="AA4915">
        <v>0</v>
      </c>
    </row>
    <row r="4916" spans="1:27" ht="15" customHeight="1" x14ac:dyDescent="0.25">
      <c r="A4916" s="37" t="str">
        <f t="shared" si="231"/>
        <v>LEGOLD1.2</v>
      </c>
      <c r="B4916" s="37">
        <f>VLOOKUP(L4916,Mapping!D:F,3,0)</f>
        <v>1.2</v>
      </c>
      <c r="C4916" s="37" t="str">
        <f>VLOOKUP(L4916,Mapping!D:G,4,0)</f>
        <v>Ignore</v>
      </c>
      <c r="D4916" s="38">
        <f t="shared" si="232"/>
        <v>1.39</v>
      </c>
      <c r="E4916" s="38">
        <f t="shared" si="233"/>
        <v>3.5797599999999998</v>
      </c>
      <c r="F4916" s="37">
        <f>VLOOKUP(L4916,Mapping!D:H,5,0)</f>
        <v>0</v>
      </c>
      <c r="G4916" t="s">
        <v>562</v>
      </c>
      <c r="H4916" t="s">
        <v>2618</v>
      </c>
      <c r="I4916" t="s">
        <v>2869</v>
      </c>
      <c r="L4916">
        <v>310000</v>
      </c>
      <c r="M4916">
        <v>0</v>
      </c>
      <c r="N4916" t="s">
        <v>625</v>
      </c>
      <c r="O4916" t="s">
        <v>565</v>
      </c>
      <c r="P4916">
        <v>0</v>
      </c>
      <c r="Q4916">
        <v>21897600</v>
      </c>
      <c r="R4916">
        <v>0</v>
      </c>
      <c r="S4916">
        <v>13900000</v>
      </c>
      <c r="T4916">
        <v>0</v>
      </c>
      <c r="U4916">
        <v>35797600</v>
      </c>
      <c r="V4916">
        <v>0</v>
      </c>
      <c r="W4916">
        <v>21897600</v>
      </c>
      <c r="X4916">
        <v>0</v>
      </c>
      <c r="Y4916">
        <v>13900000</v>
      </c>
      <c r="Z4916">
        <v>0</v>
      </c>
      <c r="AA4916">
        <v>35797600</v>
      </c>
    </row>
    <row r="4917" spans="1:27" ht="15" customHeight="1" x14ac:dyDescent="0.25">
      <c r="A4917" s="37" t="str">
        <f t="shared" si="231"/>
        <v>LEGOLDIgnore</v>
      </c>
      <c r="B4917" s="37" t="str">
        <f>VLOOKUP(L4917,Mapping!D:F,3,0)</f>
        <v>Ignore</v>
      </c>
      <c r="C4917" s="37" t="str">
        <f>VLOOKUP(L4917,Mapping!D:G,4,0)</f>
        <v>Ignore</v>
      </c>
      <c r="D4917" s="38">
        <f t="shared" si="232"/>
        <v>104.40796664</v>
      </c>
      <c r="E4917" s="38">
        <f t="shared" si="233"/>
        <v>183.160686674</v>
      </c>
      <c r="F4917" s="37">
        <f>VLOOKUP(L4917,Mapping!D:H,5,0)</f>
        <v>0</v>
      </c>
      <c r="G4917" t="s">
        <v>562</v>
      </c>
      <c r="H4917" t="s">
        <v>2618</v>
      </c>
      <c r="I4917" t="s">
        <v>2869</v>
      </c>
      <c r="L4917">
        <v>303201</v>
      </c>
      <c r="M4917">
        <v>0</v>
      </c>
      <c r="N4917" t="s">
        <v>627</v>
      </c>
      <c r="O4917" t="s">
        <v>565</v>
      </c>
      <c r="P4917">
        <v>0</v>
      </c>
      <c r="Q4917">
        <v>787527200.34000003</v>
      </c>
      <c r="R4917">
        <v>0</v>
      </c>
      <c r="S4917">
        <v>1044079666.4</v>
      </c>
      <c r="T4917">
        <v>0</v>
      </c>
      <c r="U4917">
        <v>1831606866.74</v>
      </c>
      <c r="V4917">
        <v>0</v>
      </c>
      <c r="W4917">
        <v>787527200.34000003</v>
      </c>
      <c r="X4917">
        <v>0</v>
      </c>
      <c r="Y4917">
        <v>1044079666.4</v>
      </c>
      <c r="Z4917">
        <v>0</v>
      </c>
      <c r="AA4917">
        <v>1831606866.74</v>
      </c>
    </row>
    <row r="4918" spans="1:27" ht="15" customHeight="1" x14ac:dyDescent="0.25">
      <c r="A4918" s="37" t="str">
        <f t="shared" si="231"/>
        <v>LEGOLDIgnore</v>
      </c>
      <c r="B4918" s="37" t="str">
        <f>VLOOKUP(L4918,Mapping!D:F,3,0)</f>
        <v>Ignore</v>
      </c>
      <c r="C4918" s="37" t="str">
        <f>VLOOKUP(L4918,Mapping!D:G,4,0)</f>
        <v>Ignore</v>
      </c>
      <c r="D4918" s="38">
        <f t="shared" si="232"/>
        <v>0</v>
      </c>
      <c r="E4918" s="38">
        <f t="shared" si="233"/>
        <v>-1.07559826</v>
      </c>
      <c r="F4918" s="37">
        <f>VLOOKUP(L4918,Mapping!D:H,5,0)</f>
        <v>0</v>
      </c>
      <c r="G4918" t="s">
        <v>562</v>
      </c>
      <c r="H4918" t="s">
        <v>2618</v>
      </c>
      <c r="I4918" t="s">
        <v>2869</v>
      </c>
      <c r="L4918">
        <v>303301</v>
      </c>
      <c r="M4918">
        <v>0</v>
      </c>
      <c r="N4918" t="s">
        <v>2266</v>
      </c>
      <c r="O4918" t="s">
        <v>565</v>
      </c>
      <c r="P4918">
        <v>-10755982.6</v>
      </c>
      <c r="Q4918">
        <v>0</v>
      </c>
      <c r="R4918">
        <v>0</v>
      </c>
      <c r="S4918">
        <v>0</v>
      </c>
      <c r="T4918">
        <v>-10755982.6</v>
      </c>
      <c r="U4918">
        <v>0</v>
      </c>
      <c r="V4918">
        <v>-10755982.6</v>
      </c>
      <c r="W4918">
        <v>0</v>
      </c>
      <c r="X4918">
        <v>0</v>
      </c>
      <c r="Y4918">
        <v>0</v>
      </c>
      <c r="Z4918">
        <v>-10755982.6</v>
      </c>
      <c r="AA4918">
        <v>0</v>
      </c>
    </row>
    <row r="4919" spans="1:27" ht="15" customHeight="1" x14ac:dyDescent="0.25">
      <c r="A4919" s="37" t="str">
        <f t="shared" si="231"/>
        <v>LEGOLDIgnore</v>
      </c>
      <c r="B4919" s="37" t="str">
        <f>VLOOKUP(L4919,Mapping!D:F,3,0)</f>
        <v>Ignore</v>
      </c>
      <c r="C4919" s="37" t="str">
        <f>VLOOKUP(L4919,Mapping!D:G,4,0)</f>
        <v>Ignore</v>
      </c>
      <c r="D4919" s="38">
        <f t="shared" si="232"/>
        <v>-0.75224125999999991</v>
      </c>
      <c r="E4919" s="38">
        <f t="shared" si="233"/>
        <v>0</v>
      </c>
      <c r="F4919" s="37" t="str">
        <f>VLOOKUP(L4919,Mapping!D:H,5,0)</f>
        <v>AUM</v>
      </c>
      <c r="G4919" t="s">
        <v>562</v>
      </c>
      <c r="H4919" t="s">
        <v>2618</v>
      </c>
      <c r="I4919" t="s">
        <v>2869</v>
      </c>
      <c r="L4919">
        <v>132250</v>
      </c>
      <c r="M4919">
        <v>0</v>
      </c>
      <c r="N4919" t="s">
        <v>745</v>
      </c>
      <c r="O4919" t="s">
        <v>565</v>
      </c>
      <c r="P4919">
        <v>0</v>
      </c>
      <c r="Q4919">
        <v>7522412.5999999996</v>
      </c>
      <c r="R4919">
        <v>-7522412.5999999996</v>
      </c>
      <c r="S4919">
        <v>0</v>
      </c>
      <c r="T4919">
        <v>0</v>
      </c>
      <c r="U4919">
        <v>0</v>
      </c>
      <c r="V4919">
        <v>0</v>
      </c>
      <c r="W4919">
        <v>7522412.5999999996</v>
      </c>
      <c r="X4919">
        <v>-7522412.5999999996</v>
      </c>
      <c r="Y4919">
        <v>0</v>
      </c>
      <c r="Z4919">
        <v>0</v>
      </c>
      <c r="AA4919">
        <v>0</v>
      </c>
    </row>
    <row r="4920" spans="1:27" ht="15" customHeight="1" x14ac:dyDescent="0.25">
      <c r="A4920" s="37" t="str">
        <f t="shared" si="231"/>
        <v>LEGOLDIgnore</v>
      </c>
      <c r="B4920" s="37" t="str">
        <f>VLOOKUP(L4920,Mapping!D:F,3,0)</f>
        <v>Ignore</v>
      </c>
      <c r="C4920" s="37" t="str">
        <f>VLOOKUP(L4920,Mapping!D:G,4,0)</f>
        <v>Ignore</v>
      </c>
      <c r="D4920" s="38">
        <f t="shared" si="232"/>
        <v>3.4812644999999996E-2</v>
      </c>
      <c r="E4920" s="38">
        <f t="shared" si="233"/>
        <v>6.1883681999999995E-2</v>
      </c>
      <c r="F4920" s="37" t="str">
        <f>VLOOKUP(L4920,Mapping!D:H,5,0)</f>
        <v>AUM</v>
      </c>
      <c r="G4920" t="s">
        <v>562</v>
      </c>
      <c r="H4920" t="s">
        <v>2618</v>
      </c>
      <c r="I4920" t="s">
        <v>2869</v>
      </c>
      <c r="L4920">
        <v>212220</v>
      </c>
      <c r="M4920">
        <v>0</v>
      </c>
      <c r="N4920" t="s">
        <v>606</v>
      </c>
      <c r="O4920" t="s">
        <v>565</v>
      </c>
      <c r="P4920">
        <v>0</v>
      </c>
      <c r="Q4920">
        <v>270710.37</v>
      </c>
      <c r="R4920">
        <v>0</v>
      </c>
      <c r="S4920">
        <v>348126.44999999995</v>
      </c>
      <c r="T4920">
        <v>0</v>
      </c>
      <c r="U4920">
        <v>618836.81999999995</v>
      </c>
      <c r="V4920">
        <v>0</v>
      </c>
      <c r="W4920">
        <v>270710.37</v>
      </c>
      <c r="X4920">
        <v>0</v>
      </c>
      <c r="Y4920">
        <v>348126.44999999995</v>
      </c>
      <c r="Z4920">
        <v>0</v>
      </c>
      <c r="AA4920">
        <v>618836.81999999995</v>
      </c>
    </row>
    <row r="4921" spans="1:27" ht="15" customHeight="1" x14ac:dyDescent="0.25">
      <c r="A4921" s="37" t="str">
        <f t="shared" si="231"/>
        <v>LEGOLDIgnore</v>
      </c>
      <c r="B4921" s="37" t="str">
        <f>VLOOKUP(L4921,Mapping!D:F,3,0)</f>
        <v>Ignore</v>
      </c>
      <c r="C4921" s="37" t="str">
        <f>VLOOKUP(L4921,Mapping!D:G,4,0)</f>
        <v>Ignore</v>
      </c>
      <c r="D4921" s="38">
        <f t="shared" si="232"/>
        <v>4.9536277999999996E-2</v>
      </c>
      <c r="E4921" s="38">
        <f t="shared" si="233"/>
        <v>5.5416070999999997E-2</v>
      </c>
      <c r="F4921" s="37" t="str">
        <f>VLOOKUP(L4921,Mapping!D:H,5,0)</f>
        <v>AUM</v>
      </c>
      <c r="G4921" t="s">
        <v>562</v>
      </c>
      <c r="H4921" t="s">
        <v>2618</v>
      </c>
      <c r="I4921" t="s">
        <v>2869</v>
      </c>
      <c r="L4921">
        <v>213500</v>
      </c>
      <c r="M4921">
        <v>0</v>
      </c>
      <c r="N4921" t="s">
        <v>618</v>
      </c>
      <c r="O4921" t="s">
        <v>565</v>
      </c>
      <c r="P4921">
        <v>0</v>
      </c>
      <c r="Q4921">
        <v>58797.93</v>
      </c>
      <c r="R4921">
        <v>0</v>
      </c>
      <c r="S4921">
        <v>495362.77999999997</v>
      </c>
      <c r="T4921">
        <v>0</v>
      </c>
      <c r="U4921">
        <v>554160.71</v>
      </c>
      <c r="V4921">
        <v>0</v>
      </c>
      <c r="W4921">
        <v>58797.93</v>
      </c>
      <c r="X4921">
        <v>0</v>
      </c>
      <c r="Y4921">
        <v>495362.77999999997</v>
      </c>
      <c r="Z4921">
        <v>0</v>
      </c>
      <c r="AA4921">
        <v>554160.71</v>
      </c>
    </row>
    <row r="4922" spans="1:27" ht="15" customHeight="1" x14ac:dyDescent="0.25">
      <c r="A4922" s="37" t="str">
        <f t="shared" si="231"/>
        <v>LEGOLDIgnore</v>
      </c>
      <c r="B4922" s="37" t="str">
        <f>VLOOKUP(L4922,Mapping!D:F,3,0)</f>
        <v>Ignore</v>
      </c>
      <c r="C4922" s="37" t="str">
        <f>VLOOKUP(L4922,Mapping!D:G,4,0)</f>
        <v>Ignore</v>
      </c>
      <c r="D4922" s="38">
        <f t="shared" si="232"/>
        <v>6.2500000000000005E-7</v>
      </c>
      <c r="E4922" s="38">
        <f t="shared" si="233"/>
        <v>2.9500000000000001E-6</v>
      </c>
      <c r="F4922" s="37" t="str">
        <f>VLOOKUP(L4922,Mapping!D:H,5,0)</f>
        <v>AUM</v>
      </c>
      <c r="G4922" t="s">
        <v>562</v>
      </c>
      <c r="H4922" t="s">
        <v>2618</v>
      </c>
      <c r="I4922" t="s">
        <v>2869</v>
      </c>
      <c r="L4922">
        <v>212252</v>
      </c>
      <c r="M4922">
        <v>0</v>
      </c>
      <c r="N4922" t="s">
        <v>611</v>
      </c>
      <c r="O4922" t="s">
        <v>565</v>
      </c>
      <c r="P4922">
        <v>0</v>
      </c>
      <c r="Q4922">
        <v>23.25</v>
      </c>
      <c r="R4922">
        <v>0</v>
      </c>
      <c r="S4922">
        <v>6.25</v>
      </c>
      <c r="T4922">
        <v>0</v>
      </c>
      <c r="U4922">
        <v>29.5</v>
      </c>
      <c r="V4922">
        <v>0</v>
      </c>
      <c r="W4922">
        <v>23.25</v>
      </c>
      <c r="X4922">
        <v>0</v>
      </c>
      <c r="Y4922">
        <v>6.25</v>
      </c>
      <c r="Z4922">
        <v>0</v>
      </c>
      <c r="AA4922">
        <v>29.5</v>
      </c>
    </row>
    <row r="4923" spans="1:27" ht="15" customHeight="1" x14ac:dyDescent="0.25">
      <c r="A4923" s="37" t="str">
        <f t="shared" si="231"/>
        <v>LEGOLDIgnore</v>
      </c>
      <c r="B4923" s="37" t="str">
        <f>VLOOKUP(L4923,Mapping!D:F,3,0)</f>
        <v>Ignore</v>
      </c>
      <c r="C4923" s="37" t="str">
        <f>VLOOKUP(L4923,Mapping!D:G,4,0)</f>
        <v>Ignore</v>
      </c>
      <c r="D4923" s="38">
        <f t="shared" si="232"/>
        <v>0.281368018</v>
      </c>
      <c r="E4923" s="38">
        <f t="shared" si="233"/>
        <v>0.50726508100000001</v>
      </c>
      <c r="F4923" s="37" t="str">
        <f>VLOOKUP(L4923,Mapping!D:H,5,0)</f>
        <v>AUM</v>
      </c>
      <c r="G4923" t="s">
        <v>562</v>
      </c>
      <c r="H4923" t="s">
        <v>2618</v>
      </c>
      <c r="I4923" t="s">
        <v>2869</v>
      </c>
      <c r="L4923">
        <v>212220</v>
      </c>
      <c r="M4923">
        <v>0</v>
      </c>
      <c r="N4923" t="s">
        <v>606</v>
      </c>
      <c r="O4923" t="s">
        <v>565</v>
      </c>
      <c r="P4923">
        <v>0</v>
      </c>
      <c r="Q4923">
        <v>2258970.63</v>
      </c>
      <c r="R4923">
        <v>0</v>
      </c>
      <c r="S4923">
        <v>2813680.1799999997</v>
      </c>
      <c r="T4923">
        <v>0</v>
      </c>
      <c r="U4923">
        <v>5072650.8099999996</v>
      </c>
      <c r="V4923">
        <v>0</v>
      </c>
      <c r="W4923">
        <v>2258970.63</v>
      </c>
      <c r="X4923">
        <v>0</v>
      </c>
      <c r="Y4923">
        <v>2813680.1799999997</v>
      </c>
      <c r="Z4923">
        <v>0</v>
      </c>
      <c r="AA4923">
        <v>5072650.8099999996</v>
      </c>
    </row>
    <row r="4924" spans="1:27" ht="15" customHeight="1" x14ac:dyDescent="0.25">
      <c r="A4924" s="37" t="str">
        <f t="shared" si="231"/>
        <v>LEGOLDIgnore</v>
      </c>
      <c r="B4924" s="37" t="str">
        <f>VLOOKUP(L4924,Mapping!D:F,3,0)</f>
        <v>Ignore</v>
      </c>
      <c r="C4924" s="37" t="str">
        <f>VLOOKUP(L4924,Mapping!D:G,4,0)</f>
        <v>Ignore</v>
      </c>
      <c r="D4924" s="38">
        <f t="shared" si="232"/>
        <v>1.9356E-3</v>
      </c>
      <c r="E4924" s="38">
        <f t="shared" si="233"/>
        <v>9.2353000000000001E-3</v>
      </c>
      <c r="F4924" s="37" t="str">
        <f>VLOOKUP(L4924,Mapping!D:H,5,0)</f>
        <v>AUM</v>
      </c>
      <c r="G4924" t="s">
        <v>562</v>
      </c>
      <c r="H4924" t="s">
        <v>2618</v>
      </c>
      <c r="I4924" t="s">
        <v>2869</v>
      </c>
      <c r="L4924">
        <v>212101</v>
      </c>
      <c r="M4924">
        <v>0</v>
      </c>
      <c r="N4924" t="s">
        <v>598</v>
      </c>
      <c r="O4924" t="s">
        <v>565</v>
      </c>
      <c r="P4924">
        <v>0</v>
      </c>
      <c r="Q4924">
        <v>72997</v>
      </c>
      <c r="R4924">
        <v>0</v>
      </c>
      <c r="S4924">
        <v>19356</v>
      </c>
      <c r="T4924">
        <v>0</v>
      </c>
      <c r="U4924">
        <v>92353</v>
      </c>
      <c r="V4924">
        <v>0</v>
      </c>
      <c r="W4924">
        <v>72997</v>
      </c>
      <c r="X4924">
        <v>0</v>
      </c>
      <c r="Y4924">
        <v>19356</v>
      </c>
      <c r="Z4924">
        <v>0</v>
      </c>
      <c r="AA4924">
        <v>92353</v>
      </c>
    </row>
    <row r="4925" spans="1:27" ht="15" customHeight="1" x14ac:dyDescent="0.25">
      <c r="A4925" s="37" t="str">
        <f t="shared" si="231"/>
        <v>LEGOLDIgnore</v>
      </c>
      <c r="B4925" s="37" t="str">
        <f>VLOOKUP(L4925,Mapping!D:F,3,0)</f>
        <v>Ignore</v>
      </c>
      <c r="C4925" s="37" t="str">
        <f>VLOOKUP(L4925,Mapping!D:G,4,0)</f>
        <v>Ignore</v>
      </c>
      <c r="D4925" s="38">
        <f t="shared" si="232"/>
        <v>-0.34184133</v>
      </c>
      <c r="E4925" s="38">
        <f t="shared" si="233"/>
        <v>-0.50726508000000003</v>
      </c>
      <c r="F4925" s="37" t="str">
        <f>VLOOKUP(L4925,Mapping!D:H,5,0)</f>
        <v>AUM</v>
      </c>
      <c r="G4925" t="s">
        <v>562</v>
      </c>
      <c r="H4925" t="s">
        <v>2618</v>
      </c>
      <c r="I4925" t="s">
        <v>2869</v>
      </c>
      <c r="L4925">
        <v>212223</v>
      </c>
      <c r="M4925">
        <v>0</v>
      </c>
      <c r="N4925" t="s">
        <v>607</v>
      </c>
      <c r="O4925" t="s">
        <v>565</v>
      </c>
      <c r="P4925">
        <v>-1654237.5</v>
      </c>
      <c r="Q4925">
        <v>0</v>
      </c>
      <c r="R4925">
        <v>-3418413.3</v>
      </c>
      <c r="S4925">
        <v>0</v>
      </c>
      <c r="T4925">
        <v>-5072650.8</v>
      </c>
      <c r="U4925">
        <v>0</v>
      </c>
      <c r="V4925">
        <v>-1654237.5</v>
      </c>
      <c r="W4925">
        <v>0</v>
      </c>
      <c r="X4925">
        <v>-3418413.3</v>
      </c>
      <c r="Y4925">
        <v>0</v>
      </c>
      <c r="Z4925">
        <v>-5072650.8</v>
      </c>
      <c r="AA4925">
        <v>0</v>
      </c>
    </row>
    <row r="4926" spans="1:27" ht="15" customHeight="1" x14ac:dyDescent="0.25">
      <c r="A4926" s="37" t="str">
        <f t="shared" si="231"/>
        <v>LEGOLDIgnore</v>
      </c>
      <c r="B4926" s="37" t="str">
        <f>VLOOKUP(L4926,Mapping!D:F,3,0)</f>
        <v>Ignore</v>
      </c>
      <c r="C4926" s="37" t="str">
        <f>VLOOKUP(L4926,Mapping!D:G,4,0)</f>
        <v>Ignore</v>
      </c>
      <c r="D4926" s="38">
        <f t="shared" si="232"/>
        <v>5.4625200000000022E-4</v>
      </c>
      <c r="E4926" s="38">
        <f t="shared" si="233"/>
        <v>1.7221990000000002E-3</v>
      </c>
      <c r="F4926" s="37" t="str">
        <f>VLOOKUP(L4926,Mapping!D:H,5,0)</f>
        <v>AUM</v>
      </c>
      <c r="G4926" t="s">
        <v>562</v>
      </c>
      <c r="H4926" t="s">
        <v>2618</v>
      </c>
      <c r="I4926" t="s">
        <v>2869</v>
      </c>
      <c r="L4926">
        <v>212240</v>
      </c>
      <c r="M4926">
        <v>0</v>
      </c>
      <c r="N4926" t="s">
        <v>609</v>
      </c>
      <c r="O4926" t="s">
        <v>565</v>
      </c>
      <c r="P4926">
        <v>0</v>
      </c>
      <c r="Q4926">
        <v>11759.47</v>
      </c>
      <c r="R4926">
        <v>0</v>
      </c>
      <c r="S4926">
        <v>5462.5200000000023</v>
      </c>
      <c r="T4926">
        <v>0</v>
      </c>
      <c r="U4926">
        <v>17221.990000000002</v>
      </c>
      <c r="V4926">
        <v>0</v>
      </c>
      <c r="W4926">
        <v>11759.47</v>
      </c>
      <c r="X4926">
        <v>0</v>
      </c>
      <c r="Y4926">
        <v>5462.5200000000023</v>
      </c>
      <c r="Z4926">
        <v>0</v>
      </c>
      <c r="AA4926">
        <v>17221.990000000002</v>
      </c>
    </row>
    <row r="4927" spans="1:27" ht="15" customHeight="1" x14ac:dyDescent="0.25">
      <c r="A4927" s="37" t="str">
        <f t="shared" si="231"/>
        <v>LEGOLDIgnore</v>
      </c>
      <c r="B4927" s="37" t="str">
        <f>VLOOKUP(L4927,Mapping!D:F,3,0)</f>
        <v>Ignore</v>
      </c>
      <c r="C4927" s="37" t="str">
        <f>VLOOKUP(L4927,Mapping!D:G,4,0)</f>
        <v>Ignore</v>
      </c>
      <c r="D4927" s="38">
        <f t="shared" si="232"/>
        <v>9.0684430000000007E-3</v>
      </c>
      <c r="E4927" s="38">
        <f t="shared" si="233"/>
        <v>1.0126807000000002E-2</v>
      </c>
      <c r="F4927" s="37" t="str">
        <f>VLOOKUP(L4927,Mapping!D:H,5,0)</f>
        <v>AUM</v>
      </c>
      <c r="G4927" t="s">
        <v>562</v>
      </c>
      <c r="H4927" t="s">
        <v>2618</v>
      </c>
      <c r="I4927" t="s">
        <v>2869</v>
      </c>
      <c r="L4927">
        <v>212271</v>
      </c>
      <c r="M4927">
        <v>0</v>
      </c>
      <c r="N4927" t="s">
        <v>614</v>
      </c>
      <c r="O4927" t="s">
        <v>565</v>
      </c>
      <c r="P4927">
        <v>0</v>
      </c>
      <c r="Q4927">
        <v>10583.64</v>
      </c>
      <c r="R4927">
        <v>0</v>
      </c>
      <c r="S4927">
        <v>90684.430000000008</v>
      </c>
      <c r="T4927">
        <v>0</v>
      </c>
      <c r="U4927">
        <v>101268.07</v>
      </c>
      <c r="V4927">
        <v>0</v>
      </c>
      <c r="W4927">
        <v>10583.64</v>
      </c>
      <c r="X4927">
        <v>0</v>
      </c>
      <c r="Y4927">
        <v>90684.430000000008</v>
      </c>
      <c r="Z4927">
        <v>0</v>
      </c>
      <c r="AA4927">
        <v>101268.07</v>
      </c>
    </row>
    <row r="4928" spans="1:27" ht="15" customHeight="1" x14ac:dyDescent="0.25">
      <c r="A4928" s="37" t="str">
        <f t="shared" si="231"/>
        <v>LEGOLDIgnore</v>
      </c>
      <c r="B4928" s="37" t="str">
        <f>VLOOKUP(L4928,Mapping!D:F,3,0)</f>
        <v>Ignore</v>
      </c>
      <c r="C4928" s="37" t="str">
        <f>VLOOKUP(L4928,Mapping!D:G,4,0)</f>
        <v>Ignore</v>
      </c>
      <c r="D4928" s="38">
        <f t="shared" si="232"/>
        <v>0.2120929</v>
      </c>
      <c r="E4928" s="38">
        <f t="shared" si="233"/>
        <v>0.47180064199999999</v>
      </c>
      <c r="F4928" s="37" t="str">
        <f>VLOOKUP(L4928,Mapping!D:H,5,0)</f>
        <v>AUM</v>
      </c>
      <c r="G4928" t="s">
        <v>562</v>
      </c>
      <c r="H4928" t="s">
        <v>2618</v>
      </c>
      <c r="I4928" t="s">
        <v>2869</v>
      </c>
      <c r="L4928">
        <v>212271</v>
      </c>
      <c r="M4928">
        <v>0</v>
      </c>
      <c r="N4928" t="s">
        <v>614</v>
      </c>
      <c r="O4928" t="s">
        <v>565</v>
      </c>
      <c r="P4928">
        <v>0</v>
      </c>
      <c r="Q4928">
        <v>2597077.42</v>
      </c>
      <c r="R4928">
        <v>0</v>
      </c>
      <c r="S4928">
        <v>2120929</v>
      </c>
      <c r="T4928">
        <v>0</v>
      </c>
      <c r="U4928">
        <v>4718006.42</v>
      </c>
      <c r="V4928">
        <v>0</v>
      </c>
      <c r="W4928">
        <v>2597077.42</v>
      </c>
      <c r="X4928">
        <v>0</v>
      </c>
      <c r="Y4928">
        <v>2120929</v>
      </c>
      <c r="Z4928">
        <v>0</v>
      </c>
      <c r="AA4928">
        <v>4718006.42</v>
      </c>
    </row>
    <row r="4929" spans="1:27" ht="15" customHeight="1" x14ac:dyDescent="0.25">
      <c r="A4929" s="37" t="str">
        <f t="shared" si="231"/>
        <v>LEGOLDIgnore</v>
      </c>
      <c r="B4929" s="37" t="str">
        <f>VLOOKUP(L4929,Mapping!D:F,3,0)</f>
        <v>Ignore</v>
      </c>
      <c r="C4929" s="37" t="str">
        <f>VLOOKUP(L4929,Mapping!D:G,4,0)</f>
        <v>Ignore</v>
      </c>
      <c r="D4929" s="38">
        <f t="shared" si="232"/>
        <v>0.2120929</v>
      </c>
      <c r="E4929" s="38">
        <f t="shared" si="233"/>
        <v>0.47180064199999999</v>
      </c>
      <c r="F4929" s="37" t="str">
        <f>VLOOKUP(L4929,Mapping!D:H,5,0)</f>
        <v>AUM</v>
      </c>
      <c r="G4929" t="s">
        <v>562</v>
      </c>
      <c r="H4929" t="s">
        <v>2618</v>
      </c>
      <c r="I4929" t="s">
        <v>2869</v>
      </c>
      <c r="L4929">
        <v>212272</v>
      </c>
      <c r="M4929">
        <v>0</v>
      </c>
      <c r="N4929" t="s">
        <v>615</v>
      </c>
      <c r="O4929" t="s">
        <v>565</v>
      </c>
      <c r="P4929">
        <v>0</v>
      </c>
      <c r="Q4929">
        <v>2597077.42</v>
      </c>
      <c r="R4929">
        <v>0</v>
      </c>
      <c r="S4929">
        <v>2120929</v>
      </c>
      <c r="T4929">
        <v>0</v>
      </c>
      <c r="U4929">
        <v>4718006.42</v>
      </c>
      <c r="V4929">
        <v>0</v>
      </c>
      <c r="W4929">
        <v>2597077.42</v>
      </c>
      <c r="X4929">
        <v>0</v>
      </c>
      <c r="Y4929">
        <v>2120929</v>
      </c>
      <c r="Z4929">
        <v>0</v>
      </c>
      <c r="AA4929">
        <v>4718006.42</v>
      </c>
    </row>
    <row r="4930" spans="1:27" ht="15" customHeight="1" x14ac:dyDescent="0.25">
      <c r="A4930" s="37" t="str">
        <f t="shared" si="231"/>
        <v>LEGOLDIgnore</v>
      </c>
      <c r="B4930" s="37" t="str">
        <f>VLOOKUP(L4930,Mapping!D:F,3,0)</f>
        <v>Ignore</v>
      </c>
      <c r="C4930" s="37" t="str">
        <f>VLOOKUP(L4930,Mapping!D:G,4,0)</f>
        <v>Ignore</v>
      </c>
      <c r="D4930" s="38">
        <f t="shared" si="232"/>
        <v>2.39177E-4</v>
      </c>
      <c r="E4930" s="38">
        <f t="shared" si="233"/>
        <v>-6.4480999999999995E-5</v>
      </c>
      <c r="F4930" s="37" t="str">
        <f>VLOOKUP(L4930,Mapping!D:H,5,0)</f>
        <v>AUM</v>
      </c>
      <c r="G4930" t="s">
        <v>562</v>
      </c>
      <c r="H4930" t="s">
        <v>2618</v>
      </c>
      <c r="I4930" t="s">
        <v>2869</v>
      </c>
      <c r="L4930">
        <v>210123</v>
      </c>
      <c r="M4930">
        <v>0</v>
      </c>
      <c r="N4930" t="s">
        <v>1191</v>
      </c>
      <c r="O4930" t="s">
        <v>565</v>
      </c>
      <c r="P4930">
        <v>-3036.58</v>
      </c>
      <c r="Q4930">
        <v>0</v>
      </c>
      <c r="R4930">
        <v>0</v>
      </c>
      <c r="S4930">
        <v>2391.77</v>
      </c>
      <c r="T4930">
        <v>-644.80999999999995</v>
      </c>
      <c r="U4930">
        <v>0</v>
      </c>
      <c r="V4930">
        <v>-3036.58</v>
      </c>
      <c r="W4930">
        <v>0</v>
      </c>
      <c r="X4930">
        <v>0</v>
      </c>
      <c r="Y4930">
        <v>2391.77</v>
      </c>
      <c r="Z4930">
        <v>-644.80999999999995</v>
      </c>
      <c r="AA4930">
        <v>0</v>
      </c>
    </row>
    <row r="4931" spans="1:27" ht="15" customHeight="1" x14ac:dyDescent="0.25">
      <c r="A4931" s="37" t="str">
        <f t="shared" si="231"/>
        <v>LEGOLDIgnore</v>
      </c>
      <c r="B4931" s="37" t="str">
        <f>VLOOKUP(L4931,Mapping!D:F,3,0)</f>
        <v>Ignore</v>
      </c>
      <c r="C4931" s="37" t="str">
        <f>VLOOKUP(L4931,Mapping!D:G,4,0)</f>
        <v>Ignore</v>
      </c>
      <c r="D4931" s="38">
        <f t="shared" si="232"/>
        <v>1.0528999999999998E-3</v>
      </c>
      <c r="E4931" s="38">
        <f t="shared" si="233"/>
        <v>1.8006759999999998E-3</v>
      </c>
      <c r="F4931" s="37" t="str">
        <f>VLOOKUP(L4931,Mapping!D:H,5,0)</f>
        <v>AUM</v>
      </c>
      <c r="G4931" t="s">
        <v>562</v>
      </c>
      <c r="H4931" t="s">
        <v>2618</v>
      </c>
      <c r="I4931" t="s">
        <v>2869</v>
      </c>
      <c r="L4931">
        <v>212220</v>
      </c>
      <c r="M4931">
        <v>0</v>
      </c>
      <c r="N4931" t="s">
        <v>606</v>
      </c>
      <c r="O4931" t="s">
        <v>565</v>
      </c>
      <c r="P4931">
        <v>0</v>
      </c>
      <c r="Q4931">
        <v>7477.76</v>
      </c>
      <c r="R4931">
        <v>0</v>
      </c>
      <c r="S4931">
        <v>10528.999999999998</v>
      </c>
      <c r="T4931">
        <v>0</v>
      </c>
      <c r="U4931">
        <v>18006.759999999998</v>
      </c>
      <c r="V4931">
        <v>0</v>
      </c>
      <c r="W4931">
        <v>7477.76</v>
      </c>
      <c r="X4931">
        <v>0</v>
      </c>
      <c r="Y4931">
        <v>10528.999999999998</v>
      </c>
      <c r="Z4931">
        <v>0</v>
      </c>
      <c r="AA4931">
        <v>18006.759999999998</v>
      </c>
    </row>
    <row r="4932" spans="1:27" ht="15" customHeight="1" x14ac:dyDescent="0.25">
      <c r="A4932" s="37" t="str">
        <f t="shared" si="231"/>
        <v>LEGOLDIgnore</v>
      </c>
      <c r="B4932" s="37" t="str">
        <f>VLOOKUP(L4932,Mapping!D:F,3,0)</f>
        <v>Ignore</v>
      </c>
      <c r="C4932" s="37" t="str">
        <f>VLOOKUP(L4932,Mapping!D:G,4,0)</f>
        <v>Ignore</v>
      </c>
      <c r="D4932" s="38">
        <f t="shared" si="232"/>
        <v>0</v>
      </c>
      <c r="E4932" s="38">
        <f t="shared" si="233"/>
        <v>-0.60129246299999994</v>
      </c>
      <c r="F4932" s="37">
        <f>VLOOKUP(L4932,Mapping!D:H,5,0)</f>
        <v>0</v>
      </c>
      <c r="G4932" t="s">
        <v>562</v>
      </c>
      <c r="H4932" t="s">
        <v>2618</v>
      </c>
      <c r="I4932" t="s">
        <v>2869</v>
      </c>
      <c r="L4932">
        <v>303166</v>
      </c>
      <c r="M4932">
        <v>0</v>
      </c>
      <c r="N4932" t="s">
        <v>2265</v>
      </c>
      <c r="O4932" t="s">
        <v>565</v>
      </c>
      <c r="P4932">
        <v>-6012924.6299999999</v>
      </c>
      <c r="Q4932">
        <v>0</v>
      </c>
      <c r="R4932">
        <v>0</v>
      </c>
      <c r="S4932">
        <v>0</v>
      </c>
      <c r="T4932">
        <v>-6012924.6299999999</v>
      </c>
      <c r="U4932">
        <v>0</v>
      </c>
      <c r="V4932">
        <v>-6012924.6299999999</v>
      </c>
      <c r="W4932">
        <v>0</v>
      </c>
      <c r="X4932">
        <v>0</v>
      </c>
      <c r="Y4932">
        <v>0</v>
      </c>
      <c r="Z4932">
        <v>-6012924.6299999999</v>
      </c>
      <c r="AA4932">
        <v>0</v>
      </c>
    </row>
    <row r="4933" spans="1:27" ht="15" customHeight="1" x14ac:dyDescent="0.25">
      <c r="A4933" s="37" t="str">
        <f t="shared" si="231"/>
        <v>LEGOLDIgnore</v>
      </c>
      <c r="B4933" s="37" t="str">
        <f>VLOOKUP(L4933,Mapping!D:F,3,0)</f>
        <v>Ignore</v>
      </c>
      <c r="C4933" s="37" t="str">
        <f>VLOOKUP(L4933,Mapping!D:G,4,0)</f>
        <v>Ignore</v>
      </c>
      <c r="D4933" s="38">
        <f t="shared" si="232"/>
        <v>32.113438144000007</v>
      </c>
      <c r="E4933" s="38">
        <f t="shared" si="233"/>
        <v>102.25169909500001</v>
      </c>
      <c r="F4933" s="37">
        <f>VLOOKUP(L4933,Mapping!D:H,5,0)</f>
        <v>0</v>
      </c>
      <c r="G4933" t="s">
        <v>562</v>
      </c>
      <c r="H4933" t="s">
        <v>2618</v>
      </c>
      <c r="I4933" t="s">
        <v>2869</v>
      </c>
      <c r="L4933">
        <v>431190</v>
      </c>
      <c r="M4933">
        <v>0</v>
      </c>
      <c r="N4933" t="s">
        <v>2288</v>
      </c>
      <c r="O4933" t="s">
        <v>565</v>
      </c>
      <c r="P4933">
        <v>0</v>
      </c>
      <c r="Q4933">
        <v>701382609.50999999</v>
      </c>
      <c r="R4933">
        <v>0</v>
      </c>
      <c r="S4933">
        <v>321134381.44000006</v>
      </c>
      <c r="T4933">
        <v>0</v>
      </c>
      <c r="U4933">
        <v>1022516990.95</v>
      </c>
      <c r="V4933">
        <v>0</v>
      </c>
      <c r="W4933">
        <v>701382609.50999999</v>
      </c>
      <c r="X4933">
        <v>0</v>
      </c>
      <c r="Y4933">
        <v>321134381.44000006</v>
      </c>
      <c r="Z4933">
        <v>0</v>
      </c>
      <c r="AA4933">
        <v>1022516990.95</v>
      </c>
    </row>
    <row r="4934" spans="1:27" ht="15" customHeight="1" x14ac:dyDescent="0.25">
      <c r="A4934" s="37" t="str">
        <f t="shared" si="231"/>
        <v>LEGOLD5.2</v>
      </c>
      <c r="B4934" s="37">
        <f>VLOOKUP(L4934,Mapping!D:F,3,0)</f>
        <v>5.2</v>
      </c>
      <c r="C4934" s="37" t="str">
        <f>VLOOKUP(L4934,Mapping!D:G,4,0)</f>
        <v>Ignore</v>
      </c>
      <c r="D4934" s="38">
        <f t="shared" si="232"/>
        <v>1.7433900000000003E-4</v>
      </c>
      <c r="E4934" s="38">
        <f t="shared" si="233"/>
        <v>3.9762800000000002E-4</v>
      </c>
      <c r="F4934" s="37">
        <f>VLOOKUP(L4934,Mapping!D:H,5,0)</f>
        <v>0</v>
      </c>
      <c r="G4934" t="s">
        <v>562</v>
      </c>
      <c r="H4934" t="s">
        <v>2618</v>
      </c>
      <c r="I4934" t="s">
        <v>2869</v>
      </c>
      <c r="L4934">
        <v>452111</v>
      </c>
      <c r="M4934">
        <v>0</v>
      </c>
      <c r="N4934" t="s">
        <v>649</v>
      </c>
      <c r="O4934" t="s">
        <v>565</v>
      </c>
      <c r="P4934">
        <v>0</v>
      </c>
      <c r="Q4934">
        <v>2232.89</v>
      </c>
      <c r="R4934">
        <v>0</v>
      </c>
      <c r="S4934">
        <v>1743.3900000000003</v>
      </c>
      <c r="T4934">
        <v>0</v>
      </c>
      <c r="U4934">
        <v>3976.28</v>
      </c>
      <c r="V4934">
        <v>0</v>
      </c>
      <c r="W4934">
        <v>2232.89</v>
      </c>
      <c r="X4934">
        <v>0</v>
      </c>
      <c r="Y4934">
        <v>1743.3900000000003</v>
      </c>
      <c r="Z4934">
        <v>0</v>
      </c>
      <c r="AA4934">
        <v>3976.28</v>
      </c>
    </row>
    <row r="4935" spans="1:27" ht="15" customHeight="1" x14ac:dyDescent="0.25">
      <c r="A4935" s="37" t="str">
        <f t="shared" si="231"/>
        <v>LEGOLD5.3</v>
      </c>
      <c r="B4935" s="37">
        <f>VLOOKUP(L4935,Mapping!D:F,3,0)</f>
        <v>5.3</v>
      </c>
      <c r="C4935" s="37" t="str">
        <f>VLOOKUP(L4935,Mapping!D:G,4,0)</f>
        <v>Ignore</v>
      </c>
      <c r="D4935" s="38">
        <f t="shared" si="232"/>
        <v>5.5959773599999991</v>
      </c>
      <c r="E4935" s="38">
        <f t="shared" si="233"/>
        <v>6.9697945299999997</v>
      </c>
      <c r="F4935" s="37">
        <f>VLOOKUP(L4935,Mapping!D:H,5,0)</f>
        <v>0</v>
      </c>
      <c r="G4935" t="s">
        <v>562</v>
      </c>
      <c r="H4935" t="s">
        <v>2618</v>
      </c>
      <c r="I4935" t="s">
        <v>2869</v>
      </c>
      <c r="L4935">
        <v>411190</v>
      </c>
      <c r="M4935">
        <v>0</v>
      </c>
      <c r="N4935" t="s">
        <v>2287</v>
      </c>
      <c r="O4935" t="s">
        <v>565</v>
      </c>
      <c r="P4935">
        <v>0</v>
      </c>
      <c r="Q4935">
        <v>13738171.699999999</v>
      </c>
      <c r="R4935">
        <v>0</v>
      </c>
      <c r="S4935">
        <v>55959773.599999994</v>
      </c>
      <c r="T4935">
        <v>0</v>
      </c>
      <c r="U4935">
        <v>69697945.299999997</v>
      </c>
      <c r="V4935">
        <v>0</v>
      </c>
      <c r="W4935">
        <v>13738171.699999999</v>
      </c>
      <c r="X4935">
        <v>0</v>
      </c>
      <c r="Y4935">
        <v>55959773.599999994</v>
      </c>
      <c r="Z4935">
        <v>0</v>
      </c>
      <c r="AA4935">
        <v>69697945.299999997</v>
      </c>
    </row>
    <row r="4936" spans="1:27" ht="15" customHeight="1" x14ac:dyDescent="0.25">
      <c r="A4936" s="37" t="str">
        <f t="shared" si="231"/>
        <v>LEGOLD5.2</v>
      </c>
      <c r="B4936" s="37">
        <f>VLOOKUP(L4936,Mapping!D:F,3,0)</f>
        <v>5.2</v>
      </c>
      <c r="C4936" s="37" t="str">
        <f>VLOOKUP(L4936,Mapping!D:G,4,0)</f>
        <v>Ignore</v>
      </c>
      <c r="D4936" s="38">
        <f t="shared" si="232"/>
        <v>1.5279439000000001E-2</v>
      </c>
      <c r="E4936" s="38">
        <f t="shared" si="233"/>
        <v>2.8517437999999999E-2</v>
      </c>
      <c r="F4936" s="37">
        <f>VLOOKUP(L4936,Mapping!D:H,5,0)</f>
        <v>0</v>
      </c>
      <c r="G4936" t="s">
        <v>562</v>
      </c>
      <c r="H4936" t="s">
        <v>2618</v>
      </c>
      <c r="I4936" t="s">
        <v>2869</v>
      </c>
      <c r="L4936">
        <v>452228</v>
      </c>
      <c r="M4936">
        <v>0</v>
      </c>
      <c r="N4936" t="s">
        <v>653</v>
      </c>
      <c r="O4936" t="s">
        <v>565</v>
      </c>
      <c r="P4936">
        <v>0</v>
      </c>
      <c r="Q4936">
        <v>132379.99</v>
      </c>
      <c r="R4936">
        <v>0</v>
      </c>
      <c r="S4936">
        <v>152794.39000000001</v>
      </c>
      <c r="T4936">
        <v>0</v>
      </c>
      <c r="U4936">
        <v>285174.38</v>
      </c>
      <c r="V4936">
        <v>0</v>
      </c>
      <c r="W4936">
        <v>132379.99</v>
      </c>
      <c r="X4936">
        <v>0</v>
      </c>
      <c r="Y4936">
        <v>152794.39000000001</v>
      </c>
      <c r="Z4936">
        <v>0</v>
      </c>
      <c r="AA4936">
        <v>285174.38</v>
      </c>
    </row>
    <row r="4937" spans="1:27" ht="15" customHeight="1" x14ac:dyDescent="0.25">
      <c r="A4937" s="37" t="str">
        <f t="shared" si="231"/>
        <v>LEGOLD6.3</v>
      </c>
      <c r="B4937" s="37">
        <f>VLOOKUP(L4937,Mapping!D:F,3,0)</f>
        <v>6.3</v>
      </c>
      <c r="C4937" s="37" t="str">
        <f>VLOOKUP(L4937,Mapping!D:G,4,0)</f>
        <v>Mirror</v>
      </c>
      <c r="D4937" s="38">
        <f t="shared" si="232"/>
        <v>-1.73357E-3</v>
      </c>
      <c r="E4937" s="38">
        <f t="shared" si="233"/>
        <v>-2.7216879999999999E-3</v>
      </c>
      <c r="F4937" s="37">
        <f>VLOOKUP(L4937,Mapping!D:H,5,0)</f>
        <v>0</v>
      </c>
      <c r="G4937" t="s">
        <v>562</v>
      </c>
      <c r="H4937" t="s">
        <v>2618</v>
      </c>
      <c r="I4937" t="s">
        <v>2869</v>
      </c>
      <c r="L4937">
        <v>553131</v>
      </c>
      <c r="M4937">
        <v>0</v>
      </c>
      <c r="N4937" t="s">
        <v>671</v>
      </c>
      <c r="O4937" t="s">
        <v>565</v>
      </c>
      <c r="P4937">
        <v>-9881.18</v>
      </c>
      <c r="Q4937">
        <v>0</v>
      </c>
      <c r="R4937">
        <v>-17335.7</v>
      </c>
      <c r="S4937">
        <v>0</v>
      </c>
      <c r="T4937">
        <v>-27216.880000000001</v>
      </c>
      <c r="U4937">
        <v>0</v>
      </c>
      <c r="V4937">
        <v>-9881.18</v>
      </c>
      <c r="W4937">
        <v>0</v>
      </c>
      <c r="X4937">
        <v>-17335.7</v>
      </c>
      <c r="Y4937">
        <v>0</v>
      </c>
      <c r="Z4937">
        <v>-27216.880000000001</v>
      </c>
      <c r="AA4937">
        <v>0</v>
      </c>
    </row>
    <row r="4938" spans="1:27" ht="15" customHeight="1" x14ac:dyDescent="0.25">
      <c r="A4938" s="37" t="str">
        <f t="shared" si="231"/>
        <v>LEGOLDIgnore</v>
      </c>
      <c r="B4938" s="37" t="str">
        <f>VLOOKUP(L4938,Mapping!D:F,3,0)</f>
        <v>Ignore</v>
      </c>
      <c r="C4938" s="37" t="str">
        <f>VLOOKUP(L4938,Mapping!D:G,4,0)</f>
        <v>Mirror</v>
      </c>
      <c r="D4938" s="38">
        <f t="shared" si="232"/>
        <v>-0.28847223899999996</v>
      </c>
      <c r="E4938" s="38">
        <f t="shared" si="233"/>
        <v>-0.43456968800000001</v>
      </c>
      <c r="F4938" s="37">
        <f>VLOOKUP(L4938,Mapping!D:H,5,0)</f>
        <v>0</v>
      </c>
      <c r="G4938" t="s">
        <v>562</v>
      </c>
      <c r="H4938" t="s">
        <v>2618</v>
      </c>
      <c r="I4938" t="s">
        <v>2869</v>
      </c>
      <c r="L4938">
        <v>553107</v>
      </c>
      <c r="M4938">
        <v>0</v>
      </c>
      <c r="N4938" t="s">
        <v>669</v>
      </c>
      <c r="O4938" t="s">
        <v>565</v>
      </c>
      <c r="P4938">
        <v>-1460974.49</v>
      </c>
      <c r="Q4938">
        <v>0</v>
      </c>
      <c r="R4938">
        <v>-2884722.3899999997</v>
      </c>
      <c r="S4938">
        <v>0</v>
      </c>
      <c r="T4938">
        <v>-4345696.88</v>
      </c>
      <c r="U4938">
        <v>0</v>
      </c>
      <c r="V4938">
        <v>-1460974.49</v>
      </c>
      <c r="W4938">
        <v>0</v>
      </c>
      <c r="X4938">
        <v>-2884722.3899999997</v>
      </c>
      <c r="Y4938">
        <v>0</v>
      </c>
      <c r="Z4938">
        <v>-4345696.88</v>
      </c>
      <c r="AA4938">
        <v>0</v>
      </c>
    </row>
    <row r="4939" spans="1:27" ht="15" customHeight="1" x14ac:dyDescent="0.25">
      <c r="A4939" s="37" t="str">
        <f t="shared" si="231"/>
        <v>LEGOLD6.1a</v>
      </c>
      <c r="B4939" s="37" t="str">
        <f>VLOOKUP(L4939,Mapping!D:F,3,0)</f>
        <v>6.1a</v>
      </c>
      <c r="C4939" s="37" t="str">
        <f>VLOOKUP(L4939,Mapping!D:G,4,0)</f>
        <v>Accrual</v>
      </c>
      <c r="D4939" s="38">
        <f t="shared" si="232"/>
        <v>-2.0559999999999996E-5</v>
      </c>
      <c r="E4939" s="38">
        <f t="shared" si="233"/>
        <v>-4.0164999999999999E-5</v>
      </c>
      <c r="F4939" s="37">
        <f>VLOOKUP(L4939,Mapping!D:H,5,0)</f>
        <v>0</v>
      </c>
      <c r="G4939" t="s">
        <v>562</v>
      </c>
      <c r="H4939" t="s">
        <v>2618</v>
      </c>
      <c r="I4939" t="s">
        <v>2869</v>
      </c>
      <c r="L4939">
        <v>553176</v>
      </c>
      <c r="M4939">
        <v>0</v>
      </c>
      <c r="N4939" t="s">
        <v>674</v>
      </c>
      <c r="O4939" t="s">
        <v>565</v>
      </c>
      <c r="P4939">
        <v>-196.05</v>
      </c>
      <c r="Q4939">
        <v>0</v>
      </c>
      <c r="R4939">
        <v>-205.59999999999997</v>
      </c>
      <c r="S4939">
        <v>0</v>
      </c>
      <c r="T4939">
        <v>-401.65</v>
      </c>
      <c r="U4939">
        <v>0</v>
      </c>
      <c r="V4939">
        <v>-196.05</v>
      </c>
      <c r="W4939">
        <v>0</v>
      </c>
      <c r="X4939">
        <v>-205.59999999999997</v>
      </c>
      <c r="Y4939">
        <v>0</v>
      </c>
      <c r="Z4939">
        <v>-401.65</v>
      </c>
      <c r="AA4939">
        <v>0</v>
      </c>
    </row>
    <row r="4940" spans="1:27" ht="15" customHeight="1" x14ac:dyDescent="0.25">
      <c r="A4940" s="37" t="str">
        <f t="shared" si="231"/>
        <v>LEGOLDIgnore</v>
      </c>
      <c r="B4940" s="37" t="str">
        <f>VLOOKUP(L4940,Mapping!D:F,3,0)</f>
        <v>Ignore</v>
      </c>
      <c r="C4940" s="37" t="str">
        <f>VLOOKUP(L4940,Mapping!D:G,4,0)</f>
        <v>Mirror</v>
      </c>
      <c r="D4940" s="38">
        <f t="shared" si="232"/>
        <v>-1.214623E-3</v>
      </c>
      <c r="E4940" s="38">
        <f t="shared" si="233"/>
        <v>-1.214623E-3</v>
      </c>
      <c r="F4940" s="37">
        <f>VLOOKUP(L4940,Mapping!D:H,5,0)</f>
        <v>0</v>
      </c>
      <c r="G4940" t="s">
        <v>562</v>
      </c>
      <c r="H4940" t="s">
        <v>2618</v>
      </c>
      <c r="I4940" t="s">
        <v>2869</v>
      </c>
      <c r="L4940">
        <v>553213</v>
      </c>
      <c r="M4940">
        <v>0</v>
      </c>
      <c r="N4940" t="s">
        <v>680</v>
      </c>
      <c r="O4940" t="s">
        <v>565</v>
      </c>
      <c r="P4940">
        <v>0</v>
      </c>
      <c r="Q4940">
        <v>0</v>
      </c>
      <c r="R4940">
        <v>-12146.23</v>
      </c>
      <c r="S4940">
        <v>0</v>
      </c>
      <c r="T4940">
        <v>-12146.23</v>
      </c>
      <c r="U4940">
        <v>0</v>
      </c>
      <c r="V4940">
        <v>0</v>
      </c>
      <c r="W4940">
        <v>0</v>
      </c>
      <c r="X4940">
        <v>-12146.23</v>
      </c>
      <c r="Y4940">
        <v>0</v>
      </c>
      <c r="Z4940">
        <v>-12146.23</v>
      </c>
      <c r="AA4940">
        <v>0</v>
      </c>
    </row>
    <row r="4941" spans="1:27" ht="15" customHeight="1" x14ac:dyDescent="0.25">
      <c r="A4941" s="37" t="str">
        <f t="shared" si="231"/>
        <v>LEGOLDIgnore</v>
      </c>
      <c r="B4941" s="37" t="str">
        <f>VLOOKUP(L4941,Mapping!D:F,3,0)</f>
        <v>Ignore</v>
      </c>
      <c r="C4941" s="37" t="str">
        <f>VLOOKUP(L4941,Mapping!D:G,4,0)</f>
        <v>Mirror</v>
      </c>
      <c r="D4941" s="38">
        <f t="shared" si="232"/>
        <v>-1.8428139999999999E-3</v>
      </c>
      <c r="E4941" s="38">
        <f t="shared" si="233"/>
        <v>-2.3738140000000001E-3</v>
      </c>
      <c r="F4941" s="37">
        <f>VLOOKUP(L4941,Mapping!D:H,5,0)</f>
        <v>0</v>
      </c>
      <c r="G4941" t="s">
        <v>562</v>
      </c>
      <c r="H4941" t="s">
        <v>2618</v>
      </c>
      <c r="I4941" t="s">
        <v>2869</v>
      </c>
      <c r="L4941">
        <v>555104</v>
      </c>
      <c r="M4941">
        <v>0</v>
      </c>
      <c r="N4941" t="s">
        <v>683</v>
      </c>
      <c r="O4941" t="s">
        <v>565</v>
      </c>
      <c r="P4941">
        <v>-5310</v>
      </c>
      <c r="Q4941">
        <v>0</v>
      </c>
      <c r="R4941">
        <v>-18428.14</v>
      </c>
      <c r="S4941">
        <v>0</v>
      </c>
      <c r="T4941">
        <v>-23738.14</v>
      </c>
      <c r="U4941">
        <v>0</v>
      </c>
      <c r="V4941">
        <v>-5310</v>
      </c>
      <c r="W4941">
        <v>0</v>
      </c>
      <c r="X4941">
        <v>-18428.14</v>
      </c>
      <c r="Y4941">
        <v>0</v>
      </c>
      <c r="Z4941">
        <v>-23738.14</v>
      </c>
      <c r="AA4941">
        <v>0</v>
      </c>
    </row>
    <row r="4942" spans="1:27" ht="15" customHeight="1" x14ac:dyDescent="0.25">
      <c r="A4942" s="37" t="str">
        <f t="shared" si="231"/>
        <v>LEGOLDIgnore</v>
      </c>
      <c r="B4942" s="37" t="str">
        <f>VLOOKUP(L4942,Mapping!D:F,3,0)</f>
        <v>Ignore</v>
      </c>
      <c r="C4942" s="37" t="str">
        <f>VLOOKUP(L4942,Mapping!D:G,4,0)</f>
        <v>Mirror</v>
      </c>
      <c r="D4942" s="38">
        <f t="shared" si="232"/>
        <v>-7.0568999999999992E-4</v>
      </c>
      <c r="E4942" s="38">
        <f t="shared" si="233"/>
        <v>-8.6065000000000002E-4</v>
      </c>
      <c r="F4942" s="37">
        <f>VLOOKUP(L4942,Mapping!D:H,5,0)</f>
        <v>0</v>
      </c>
      <c r="G4942" t="s">
        <v>562</v>
      </c>
      <c r="H4942" t="s">
        <v>2618</v>
      </c>
      <c r="I4942" t="s">
        <v>2869</v>
      </c>
      <c r="L4942">
        <v>553117</v>
      </c>
      <c r="M4942">
        <v>0</v>
      </c>
      <c r="N4942" t="s">
        <v>1285</v>
      </c>
      <c r="O4942" t="s">
        <v>565</v>
      </c>
      <c r="P4942">
        <v>-1549.6</v>
      </c>
      <c r="Q4942">
        <v>0</v>
      </c>
      <c r="R4942">
        <v>-7056.9</v>
      </c>
      <c r="S4942">
        <v>0</v>
      </c>
      <c r="T4942">
        <v>-8606.5</v>
      </c>
      <c r="U4942">
        <v>0</v>
      </c>
      <c r="V4942">
        <v>-1549.6</v>
      </c>
      <c r="W4942">
        <v>0</v>
      </c>
      <c r="X4942">
        <v>-7056.9</v>
      </c>
      <c r="Y4942">
        <v>0</v>
      </c>
      <c r="Z4942">
        <v>-8606.5</v>
      </c>
      <c r="AA4942">
        <v>0</v>
      </c>
    </row>
    <row r="4943" spans="1:27" ht="15" customHeight="1" x14ac:dyDescent="0.25">
      <c r="A4943" s="37" t="str">
        <f t="shared" si="231"/>
        <v>LEGOLDIgnore</v>
      </c>
      <c r="B4943" s="37" t="str">
        <f>VLOOKUP(L4943,Mapping!D:F,3,0)</f>
        <v>Ignore</v>
      </c>
      <c r="C4943" s="37" t="str">
        <f>VLOOKUP(L4943,Mapping!D:G,4,0)</f>
        <v>Mirror</v>
      </c>
      <c r="D4943" s="38">
        <f t="shared" si="232"/>
        <v>-2.148896E-3</v>
      </c>
      <c r="E4943" s="38">
        <f t="shared" si="233"/>
        <v>-3.6617279999999999E-3</v>
      </c>
      <c r="F4943" s="37">
        <f>VLOOKUP(L4943,Mapping!D:H,5,0)</f>
        <v>0</v>
      </c>
      <c r="G4943" t="s">
        <v>562</v>
      </c>
      <c r="H4943" t="s">
        <v>2618</v>
      </c>
      <c r="I4943" t="s">
        <v>2869</v>
      </c>
      <c r="L4943">
        <v>553020</v>
      </c>
      <c r="M4943">
        <v>0</v>
      </c>
      <c r="N4943" t="s">
        <v>1284</v>
      </c>
      <c r="O4943" t="s">
        <v>565</v>
      </c>
      <c r="P4943">
        <v>-15128.32</v>
      </c>
      <c r="Q4943">
        <v>0</v>
      </c>
      <c r="R4943">
        <v>-21488.959999999999</v>
      </c>
      <c r="S4943">
        <v>0</v>
      </c>
      <c r="T4943">
        <v>-36617.279999999999</v>
      </c>
      <c r="U4943">
        <v>0</v>
      </c>
      <c r="V4943">
        <v>-15128.32</v>
      </c>
      <c r="W4943">
        <v>0</v>
      </c>
      <c r="X4943">
        <v>-21488.959999999999</v>
      </c>
      <c r="Y4943">
        <v>0</v>
      </c>
      <c r="Z4943">
        <v>-36617.279999999999</v>
      </c>
      <c r="AA4943">
        <v>0</v>
      </c>
    </row>
    <row r="4944" spans="1:27" ht="15" customHeight="1" x14ac:dyDescent="0.25">
      <c r="A4944" s="37" t="str">
        <f t="shared" si="231"/>
        <v>LEGOLDIgnore</v>
      </c>
      <c r="B4944" s="37" t="str">
        <f>VLOOKUP(L4944,Mapping!D:F,3,0)</f>
        <v>Ignore</v>
      </c>
      <c r="C4944" s="37" t="str">
        <f>VLOOKUP(L4944,Mapping!D:G,4,0)</f>
        <v>Mirror</v>
      </c>
      <c r="D4944" s="38">
        <f t="shared" si="232"/>
        <v>-2.8044355999999999E-2</v>
      </c>
      <c r="E4944" s="38">
        <f t="shared" si="233"/>
        <v>-3.5089450000000001E-2</v>
      </c>
      <c r="F4944" s="37">
        <f>VLOOKUP(L4944,Mapping!D:H,5,0)</f>
        <v>0</v>
      </c>
      <c r="G4944" t="s">
        <v>562</v>
      </c>
      <c r="H4944" t="s">
        <v>2618</v>
      </c>
      <c r="I4944" t="s">
        <v>2869</v>
      </c>
      <c r="L4944">
        <v>553180</v>
      </c>
      <c r="M4944">
        <v>0</v>
      </c>
      <c r="N4944" t="s">
        <v>675</v>
      </c>
      <c r="O4944" t="s">
        <v>565</v>
      </c>
      <c r="P4944">
        <v>-70450.94</v>
      </c>
      <c r="Q4944">
        <v>0</v>
      </c>
      <c r="R4944">
        <v>-280443.56</v>
      </c>
      <c r="S4944">
        <v>0</v>
      </c>
      <c r="T4944">
        <v>-350894.5</v>
      </c>
      <c r="U4944">
        <v>0</v>
      </c>
      <c r="V4944">
        <v>-70450.94</v>
      </c>
      <c r="W4944">
        <v>0</v>
      </c>
      <c r="X4944">
        <v>-280443.56</v>
      </c>
      <c r="Y4944">
        <v>0</v>
      </c>
      <c r="Z4944">
        <v>-350894.5</v>
      </c>
      <c r="AA4944">
        <v>0</v>
      </c>
    </row>
    <row r="4945" spans="1:27" ht="15" customHeight="1" x14ac:dyDescent="0.25">
      <c r="A4945" s="37" t="str">
        <f t="shared" si="231"/>
        <v>LEGOLDIgnore</v>
      </c>
      <c r="B4945" s="37" t="str">
        <f>VLOOKUP(L4945,Mapping!D:F,3,0)</f>
        <v>Ignore</v>
      </c>
      <c r="C4945" s="37" t="str">
        <f>VLOOKUP(L4945,Mapping!D:G,4,0)</f>
        <v>Mirror</v>
      </c>
      <c r="D4945" s="38">
        <f t="shared" si="232"/>
        <v>0</v>
      </c>
      <c r="E4945" s="38">
        <f t="shared" si="233"/>
        <v>-2.6760000000000001E-5</v>
      </c>
      <c r="F4945" s="37">
        <f>VLOOKUP(L4945,Mapping!D:H,5,0)</f>
        <v>0</v>
      </c>
      <c r="G4945" t="s">
        <v>562</v>
      </c>
      <c r="H4945" t="s">
        <v>2618</v>
      </c>
      <c r="I4945" t="s">
        <v>2869</v>
      </c>
      <c r="L4945">
        <v>556421</v>
      </c>
      <c r="M4945">
        <v>0</v>
      </c>
      <c r="N4945" t="s">
        <v>690</v>
      </c>
      <c r="O4945" t="s">
        <v>565</v>
      </c>
      <c r="P4945">
        <v>-267.60000000000002</v>
      </c>
      <c r="Q4945">
        <v>0</v>
      </c>
      <c r="R4945">
        <v>0</v>
      </c>
      <c r="S4945">
        <v>0</v>
      </c>
      <c r="T4945">
        <v>-267.60000000000002</v>
      </c>
      <c r="U4945">
        <v>0</v>
      </c>
      <c r="V4945">
        <v>-267.60000000000002</v>
      </c>
      <c r="W4945">
        <v>0</v>
      </c>
      <c r="X4945">
        <v>0</v>
      </c>
      <c r="Y4945">
        <v>0</v>
      </c>
      <c r="Z4945">
        <v>-267.60000000000002</v>
      </c>
      <c r="AA4945">
        <v>0</v>
      </c>
    </row>
    <row r="4946" spans="1:27" ht="15" customHeight="1" x14ac:dyDescent="0.25">
      <c r="A4946" s="37" t="str">
        <f t="shared" si="231"/>
        <v>LEGOLDIgnore</v>
      </c>
      <c r="B4946" s="37" t="str">
        <f>VLOOKUP(L4946,Mapping!D:F,3,0)</f>
        <v>Ignore</v>
      </c>
      <c r="C4946" s="37" t="str">
        <f>VLOOKUP(L4946,Mapping!D:G,4,0)</f>
        <v>Mirror</v>
      </c>
      <c r="D4946" s="38">
        <f t="shared" si="232"/>
        <v>-1.5352670000000001E-2</v>
      </c>
      <c r="E4946" s="38">
        <f t="shared" si="233"/>
        <v>-1.6250110000000002E-2</v>
      </c>
      <c r="F4946" s="37">
        <f>VLOOKUP(L4946,Mapping!D:H,5,0)</f>
        <v>0</v>
      </c>
      <c r="G4946" t="s">
        <v>562</v>
      </c>
      <c r="H4946" t="s">
        <v>2618</v>
      </c>
      <c r="I4946" t="s">
        <v>2869</v>
      </c>
      <c r="L4946">
        <v>553147</v>
      </c>
      <c r="M4946">
        <v>0</v>
      </c>
      <c r="N4946" t="s">
        <v>951</v>
      </c>
      <c r="O4946" t="s">
        <v>565</v>
      </c>
      <c r="P4946">
        <v>-8974.4</v>
      </c>
      <c r="Q4946">
        <v>0</v>
      </c>
      <c r="R4946">
        <v>-153526.70000000001</v>
      </c>
      <c r="S4946">
        <v>0</v>
      </c>
      <c r="T4946">
        <v>-162501.1</v>
      </c>
      <c r="U4946">
        <v>0</v>
      </c>
      <c r="V4946">
        <v>-8974.4</v>
      </c>
      <c r="W4946">
        <v>0</v>
      </c>
      <c r="X4946">
        <v>-153526.70000000001</v>
      </c>
      <c r="Y4946">
        <v>0</v>
      </c>
      <c r="Z4946">
        <v>-162501.1</v>
      </c>
      <c r="AA4946">
        <v>0</v>
      </c>
    </row>
    <row r="4947" spans="1:27" ht="15" customHeight="1" x14ac:dyDescent="0.25">
      <c r="A4947" s="37" t="str">
        <f t="shared" si="231"/>
        <v>LEGOLDIgnore</v>
      </c>
      <c r="B4947" s="37" t="str">
        <f>VLOOKUP(L4947,Mapping!D:F,3,0)</f>
        <v>Ignore</v>
      </c>
      <c r="C4947" s="37" t="str">
        <f>VLOOKUP(L4947,Mapping!D:G,4,0)</f>
        <v>Mirror</v>
      </c>
      <c r="D4947" s="38">
        <f t="shared" si="232"/>
        <v>0</v>
      </c>
      <c r="E4947" s="38">
        <f t="shared" si="233"/>
        <v>-6.0888000000000001E-3</v>
      </c>
      <c r="F4947" s="37">
        <f>VLOOKUP(L4947,Mapping!D:H,5,0)</f>
        <v>0</v>
      </c>
      <c r="G4947" t="s">
        <v>562</v>
      </c>
      <c r="H4947" t="s">
        <v>2618</v>
      </c>
      <c r="I4947" t="s">
        <v>2869</v>
      </c>
      <c r="L4947">
        <v>553135</v>
      </c>
      <c r="M4947">
        <v>0</v>
      </c>
      <c r="N4947" t="s">
        <v>843</v>
      </c>
      <c r="O4947" t="s">
        <v>565</v>
      </c>
      <c r="P4947">
        <v>-60888</v>
      </c>
      <c r="Q4947">
        <v>0</v>
      </c>
      <c r="R4947">
        <v>0</v>
      </c>
      <c r="S4947">
        <v>0</v>
      </c>
      <c r="T4947">
        <v>-60888</v>
      </c>
      <c r="U4947">
        <v>0</v>
      </c>
      <c r="V4947">
        <v>-60888</v>
      </c>
      <c r="W4947">
        <v>0</v>
      </c>
      <c r="X4947">
        <v>0</v>
      </c>
      <c r="Y4947">
        <v>0</v>
      </c>
      <c r="Z4947">
        <v>-60888</v>
      </c>
      <c r="AA4947">
        <v>0</v>
      </c>
    </row>
    <row r="4948" spans="1:27" ht="15" customHeight="1" x14ac:dyDescent="0.25">
      <c r="A4948" s="37" t="str">
        <f t="shared" si="231"/>
        <v>LEGOLDIgnore</v>
      </c>
      <c r="B4948" s="37" t="str">
        <f>VLOOKUP(L4948,Mapping!D:F,3,0)</f>
        <v>Ignore</v>
      </c>
      <c r="C4948" s="37" t="str">
        <f>VLOOKUP(L4948,Mapping!D:G,4,0)</f>
        <v>Mirror</v>
      </c>
      <c r="D4948" s="38">
        <f t="shared" si="232"/>
        <v>0</v>
      </c>
      <c r="E4948" s="38">
        <f t="shared" si="233"/>
        <v>-5.4115900000000004E-4</v>
      </c>
      <c r="F4948" s="37">
        <f>VLOOKUP(L4948,Mapping!D:H,5,0)</f>
        <v>0</v>
      </c>
      <c r="G4948" t="s">
        <v>562</v>
      </c>
      <c r="H4948" t="s">
        <v>2618</v>
      </c>
      <c r="I4948" t="s">
        <v>2869</v>
      </c>
      <c r="L4948">
        <v>553219</v>
      </c>
      <c r="M4948">
        <v>0</v>
      </c>
      <c r="N4948" t="s">
        <v>865</v>
      </c>
      <c r="O4948" t="s">
        <v>565</v>
      </c>
      <c r="P4948">
        <v>-5411.59</v>
      </c>
      <c r="Q4948">
        <v>0</v>
      </c>
      <c r="R4948">
        <v>0</v>
      </c>
      <c r="S4948">
        <v>0</v>
      </c>
      <c r="T4948">
        <v>-5411.59</v>
      </c>
      <c r="U4948">
        <v>0</v>
      </c>
      <c r="V4948">
        <v>-5411.59</v>
      </c>
      <c r="W4948">
        <v>0</v>
      </c>
      <c r="X4948">
        <v>0</v>
      </c>
      <c r="Y4948">
        <v>0</v>
      </c>
      <c r="Z4948">
        <v>-5411.59</v>
      </c>
      <c r="AA4948">
        <v>0</v>
      </c>
    </row>
    <row r="4949" spans="1:27" ht="15" customHeight="1" x14ac:dyDescent="0.25">
      <c r="A4949" s="37" t="str">
        <f t="shared" si="231"/>
        <v>LEGOLDIgnore</v>
      </c>
      <c r="B4949" s="37" t="str">
        <f>VLOOKUP(L4949,Mapping!D:F,3,0)</f>
        <v>Ignore</v>
      </c>
      <c r="C4949" s="37" t="str">
        <f>VLOOKUP(L4949,Mapping!D:G,4,0)</f>
        <v>Mirror</v>
      </c>
      <c r="D4949" s="38">
        <f t="shared" si="232"/>
        <v>3.3527999999999995E-5</v>
      </c>
      <c r="E4949" s="38">
        <f t="shared" si="233"/>
        <v>0</v>
      </c>
      <c r="F4949" s="37">
        <f>VLOOKUP(L4949,Mapping!D:H,5,0)</f>
        <v>0</v>
      </c>
      <c r="G4949" t="s">
        <v>562</v>
      </c>
      <c r="H4949" t="s">
        <v>2618</v>
      </c>
      <c r="I4949" t="s">
        <v>2869</v>
      </c>
      <c r="L4949">
        <v>555204</v>
      </c>
      <c r="M4949">
        <v>0</v>
      </c>
      <c r="N4949" t="s">
        <v>685</v>
      </c>
      <c r="O4949" t="s">
        <v>565</v>
      </c>
      <c r="P4949">
        <v>-335.28</v>
      </c>
      <c r="Q4949">
        <v>0</v>
      </c>
      <c r="R4949">
        <v>0</v>
      </c>
      <c r="S4949">
        <v>335.28</v>
      </c>
      <c r="T4949">
        <v>0</v>
      </c>
      <c r="U4949">
        <v>0</v>
      </c>
      <c r="V4949">
        <v>-335.28</v>
      </c>
      <c r="W4949">
        <v>0</v>
      </c>
      <c r="X4949">
        <v>0</v>
      </c>
      <c r="Y4949">
        <v>335.28</v>
      </c>
      <c r="Z4949">
        <v>0</v>
      </c>
      <c r="AA4949">
        <v>0</v>
      </c>
    </row>
    <row r="4950" spans="1:27" ht="15" customHeight="1" x14ac:dyDescent="0.25">
      <c r="A4950" s="37" t="str">
        <f t="shared" si="231"/>
        <v>LEGOLDIgnore</v>
      </c>
      <c r="B4950" s="37" t="str">
        <f>VLOOKUP(L4950,Mapping!D:F,3,0)</f>
        <v>Ignore</v>
      </c>
      <c r="C4950" s="37" t="str">
        <f>VLOOKUP(L4950,Mapping!D:G,4,0)</f>
        <v>Mirror</v>
      </c>
      <c r="D4950" s="38">
        <f t="shared" si="232"/>
        <v>0.34184133</v>
      </c>
      <c r="E4950" s="38">
        <f t="shared" si="233"/>
        <v>0.50726508000000003</v>
      </c>
      <c r="F4950" s="37">
        <f>VLOOKUP(L4950,Mapping!D:H,5,0)</f>
        <v>0</v>
      </c>
      <c r="G4950" t="s">
        <v>562</v>
      </c>
      <c r="H4950" t="s">
        <v>2618</v>
      </c>
      <c r="I4950" t="s">
        <v>2869</v>
      </c>
      <c r="L4950">
        <v>553111</v>
      </c>
      <c r="M4950">
        <v>0</v>
      </c>
      <c r="N4950" t="s">
        <v>670</v>
      </c>
      <c r="O4950" t="s">
        <v>565</v>
      </c>
      <c r="P4950">
        <v>0</v>
      </c>
      <c r="Q4950">
        <v>1654237.5</v>
      </c>
      <c r="R4950">
        <v>0</v>
      </c>
      <c r="S4950">
        <v>3418413.3</v>
      </c>
      <c r="T4950">
        <v>0</v>
      </c>
      <c r="U4950">
        <v>5072650.8</v>
      </c>
      <c r="V4950">
        <v>0</v>
      </c>
      <c r="W4950">
        <v>1654237.5</v>
      </c>
      <c r="X4950">
        <v>0</v>
      </c>
      <c r="Y4950">
        <v>3418413.3</v>
      </c>
      <c r="Z4950">
        <v>0</v>
      </c>
      <c r="AA4950">
        <v>5072650.8</v>
      </c>
    </row>
    <row r="4951" spans="1:27" ht="15" customHeight="1" x14ac:dyDescent="0.25">
      <c r="A4951" s="37" t="str">
        <f t="shared" si="231"/>
        <v>LEGOLD6.1a</v>
      </c>
      <c r="B4951" s="37" t="str">
        <f>VLOOKUP(L4951,Mapping!D:F,3,0)</f>
        <v>6.1a</v>
      </c>
      <c r="C4951" s="37" t="str">
        <f>VLOOKUP(L4951,Mapping!D:G,4,0)</f>
        <v>Accrual</v>
      </c>
      <c r="D4951" s="38">
        <f t="shared" si="232"/>
        <v>-0.33393659000000003</v>
      </c>
      <c r="E4951" s="38">
        <f t="shared" si="233"/>
        <v>-0.55983365299999999</v>
      </c>
      <c r="F4951" s="37">
        <f>VLOOKUP(L4951,Mapping!D:H,5,0)</f>
        <v>0</v>
      </c>
      <c r="G4951" t="s">
        <v>562</v>
      </c>
      <c r="H4951" t="s">
        <v>2618</v>
      </c>
      <c r="I4951" t="s">
        <v>2869</v>
      </c>
      <c r="L4951">
        <v>553274</v>
      </c>
      <c r="M4951">
        <v>0</v>
      </c>
      <c r="N4951" t="s">
        <v>731</v>
      </c>
      <c r="O4951" t="s">
        <v>565</v>
      </c>
      <c r="P4951">
        <v>-2258970.63</v>
      </c>
      <c r="Q4951">
        <v>0</v>
      </c>
      <c r="R4951">
        <v>-3339365.9000000004</v>
      </c>
      <c r="S4951">
        <v>0</v>
      </c>
      <c r="T4951">
        <v>-5598336.5300000003</v>
      </c>
      <c r="U4951">
        <v>0</v>
      </c>
      <c r="V4951">
        <v>-2258970.63</v>
      </c>
      <c r="W4951">
        <v>0</v>
      </c>
      <c r="X4951">
        <v>-3339365.9000000004</v>
      </c>
      <c r="Y4951">
        <v>0</v>
      </c>
      <c r="Z4951">
        <v>-5598336.5300000003</v>
      </c>
      <c r="AA4951">
        <v>0</v>
      </c>
    </row>
    <row r="4952" spans="1:27" ht="15" customHeight="1" x14ac:dyDescent="0.25">
      <c r="A4952" s="37" t="str">
        <f t="shared" si="231"/>
        <v>LEGOLDIgnore</v>
      </c>
      <c r="B4952" s="37" t="str">
        <f>VLOOKUP(L4952,Mapping!D:F,3,0)</f>
        <v>Ignore</v>
      </c>
      <c r="C4952" s="37" t="str">
        <f>VLOOKUP(L4952,Mapping!D:G,4,0)</f>
        <v>Ignore</v>
      </c>
      <c r="D4952" s="38">
        <f t="shared" si="232"/>
        <v>-4.4549638000000003E-2</v>
      </c>
      <c r="E4952" s="38">
        <f t="shared" si="233"/>
        <v>-4.4549638000000003E-2</v>
      </c>
      <c r="F4952" s="37">
        <f>VLOOKUP(L4952,Mapping!D:H,5,0)</f>
        <v>0</v>
      </c>
      <c r="G4952" t="s">
        <v>562</v>
      </c>
      <c r="H4952" t="s">
        <v>2618</v>
      </c>
      <c r="I4952" t="s">
        <v>2869</v>
      </c>
      <c r="L4952">
        <v>555274</v>
      </c>
      <c r="M4952">
        <v>0</v>
      </c>
      <c r="N4952" t="s">
        <v>713</v>
      </c>
      <c r="O4952" t="s">
        <v>565</v>
      </c>
      <c r="P4952">
        <v>0</v>
      </c>
      <c r="Q4952">
        <v>0</v>
      </c>
      <c r="R4952">
        <v>-445496.38</v>
      </c>
      <c r="S4952">
        <v>0</v>
      </c>
      <c r="T4952">
        <v>-445496.38</v>
      </c>
      <c r="U4952">
        <v>0</v>
      </c>
      <c r="V4952">
        <v>0</v>
      </c>
      <c r="W4952">
        <v>0</v>
      </c>
      <c r="X4952">
        <v>-445496.38</v>
      </c>
      <c r="Y4952">
        <v>0</v>
      </c>
      <c r="Z4952">
        <v>-445496.38</v>
      </c>
      <c r="AA4952">
        <v>0</v>
      </c>
    </row>
    <row r="4953" spans="1:27" ht="15" customHeight="1" x14ac:dyDescent="0.25">
      <c r="A4953" s="37" t="str">
        <f t="shared" si="231"/>
        <v>LEGOLDIgnore</v>
      </c>
      <c r="B4953" s="37" t="str">
        <f>VLOOKUP(L4953,Mapping!D:F,3,0)</f>
        <v>Ignore</v>
      </c>
      <c r="C4953" s="37" t="str">
        <f>VLOOKUP(L4953,Mapping!D:G,4,0)</f>
        <v>Ignore</v>
      </c>
      <c r="D4953" s="38">
        <f t="shared" si="232"/>
        <v>-4.0094670000000001E-3</v>
      </c>
      <c r="E4953" s="38">
        <f t="shared" si="233"/>
        <v>-4.0094670000000001E-3</v>
      </c>
      <c r="F4953" s="37">
        <f>VLOOKUP(L4953,Mapping!D:H,5,0)</f>
        <v>0</v>
      </c>
      <c r="G4953" t="s">
        <v>562</v>
      </c>
      <c r="H4953" t="s">
        <v>2618</v>
      </c>
      <c r="I4953" t="s">
        <v>2869</v>
      </c>
      <c r="L4953">
        <v>555276</v>
      </c>
      <c r="M4953">
        <v>0</v>
      </c>
      <c r="N4953" t="s">
        <v>866</v>
      </c>
      <c r="O4953" t="s">
        <v>565</v>
      </c>
      <c r="P4953">
        <v>0</v>
      </c>
      <c r="Q4953">
        <v>0</v>
      </c>
      <c r="R4953">
        <v>-40094.67</v>
      </c>
      <c r="S4953">
        <v>0</v>
      </c>
      <c r="T4953">
        <v>-40094.67</v>
      </c>
      <c r="U4953">
        <v>0</v>
      </c>
      <c r="V4953">
        <v>0</v>
      </c>
      <c r="W4953">
        <v>0</v>
      </c>
      <c r="X4953">
        <v>-40094.67</v>
      </c>
      <c r="Y4953">
        <v>0</v>
      </c>
      <c r="Z4953">
        <v>-40094.67</v>
      </c>
      <c r="AA4953">
        <v>0</v>
      </c>
    </row>
    <row r="4954" spans="1:27" ht="15" customHeight="1" x14ac:dyDescent="0.25">
      <c r="A4954" s="37" t="str">
        <f t="shared" si="231"/>
        <v>LEGOLDIgnore</v>
      </c>
      <c r="B4954" s="37" t="str">
        <f>VLOOKUP(L4954,Mapping!D:F,3,0)</f>
        <v>Ignore</v>
      </c>
      <c r="C4954" s="37" t="str">
        <f>VLOOKUP(L4954,Mapping!D:G,4,0)</f>
        <v>Ignore</v>
      </c>
      <c r="D4954" s="38">
        <f t="shared" si="232"/>
        <v>-4.0094670000000001E-3</v>
      </c>
      <c r="E4954" s="38">
        <f t="shared" si="233"/>
        <v>-4.0094670000000001E-3</v>
      </c>
      <c r="F4954" s="37">
        <f>VLOOKUP(L4954,Mapping!D:H,5,0)</f>
        <v>0</v>
      </c>
      <c r="G4954" t="s">
        <v>562</v>
      </c>
      <c r="H4954" t="s">
        <v>2618</v>
      </c>
      <c r="I4954" t="s">
        <v>2869</v>
      </c>
      <c r="L4954">
        <v>555277</v>
      </c>
      <c r="M4954">
        <v>0</v>
      </c>
      <c r="N4954" t="s">
        <v>867</v>
      </c>
      <c r="O4954" t="s">
        <v>565</v>
      </c>
      <c r="P4954">
        <v>0</v>
      </c>
      <c r="Q4954">
        <v>0</v>
      </c>
      <c r="R4954">
        <v>-40094.67</v>
      </c>
      <c r="S4954">
        <v>0</v>
      </c>
      <c r="T4954">
        <v>-40094.67</v>
      </c>
      <c r="U4954">
        <v>0</v>
      </c>
      <c r="V4954">
        <v>0</v>
      </c>
      <c r="W4954">
        <v>0</v>
      </c>
      <c r="X4954">
        <v>-40094.67</v>
      </c>
      <c r="Y4954">
        <v>0</v>
      </c>
      <c r="Z4954">
        <v>-40094.67</v>
      </c>
      <c r="AA4954">
        <v>0</v>
      </c>
    </row>
    <row r="4955" spans="1:27" ht="15" customHeight="1" x14ac:dyDescent="0.25">
      <c r="A4955" s="37" t="str">
        <f t="shared" si="231"/>
        <v>LEGOLDIgnore</v>
      </c>
      <c r="B4955" s="37" t="str">
        <f>VLOOKUP(L4955,Mapping!D:F,3,0)</f>
        <v>Ignore</v>
      </c>
      <c r="C4955" s="37" t="str">
        <f>VLOOKUP(L4955,Mapping!D:G,4,0)</f>
        <v>Ignore</v>
      </c>
      <c r="D4955" s="38">
        <f t="shared" si="232"/>
        <v>5.2568571999999994E-2</v>
      </c>
      <c r="E4955" s="38">
        <f t="shared" si="233"/>
        <v>5.2568571999999994E-2</v>
      </c>
      <c r="F4955" s="37">
        <f>VLOOKUP(L4955,Mapping!D:H,5,0)</f>
        <v>0</v>
      </c>
      <c r="G4955" t="s">
        <v>562</v>
      </c>
      <c r="H4955" t="s">
        <v>2618</v>
      </c>
      <c r="I4955" t="s">
        <v>2869</v>
      </c>
      <c r="L4955">
        <v>555280</v>
      </c>
      <c r="M4955">
        <v>0</v>
      </c>
      <c r="N4955" t="s">
        <v>868</v>
      </c>
      <c r="O4955" t="s">
        <v>565</v>
      </c>
      <c r="P4955">
        <v>0</v>
      </c>
      <c r="Q4955">
        <v>0</v>
      </c>
      <c r="R4955">
        <v>0</v>
      </c>
      <c r="S4955">
        <v>525685.72</v>
      </c>
      <c r="T4955">
        <v>0</v>
      </c>
      <c r="U4955">
        <v>525685.72</v>
      </c>
      <c r="V4955">
        <v>0</v>
      </c>
      <c r="W4955">
        <v>0</v>
      </c>
      <c r="X4955">
        <v>0</v>
      </c>
      <c r="Y4955">
        <v>525685.72</v>
      </c>
      <c r="Z4955">
        <v>0</v>
      </c>
      <c r="AA4955">
        <v>525685.72</v>
      </c>
    </row>
    <row r="4956" spans="1:27" ht="15" customHeight="1" x14ac:dyDescent="0.25">
      <c r="A4956" s="37" t="str">
        <f t="shared" si="231"/>
        <v>LEGOLDIgnore</v>
      </c>
      <c r="B4956" s="37" t="str">
        <f>VLOOKUP(L4956,Mapping!D:F,3,0)</f>
        <v>Ignore</v>
      </c>
      <c r="C4956" s="37" t="str">
        <f>VLOOKUP(L4956,Mapping!D:G,4,0)</f>
        <v>Mirror</v>
      </c>
      <c r="D4956" s="38">
        <f t="shared" si="232"/>
        <v>-2.3600000000000001E-3</v>
      </c>
      <c r="E4956" s="38">
        <f t="shared" si="233"/>
        <v>-2.3600000000000001E-3</v>
      </c>
      <c r="F4956" s="37">
        <f>VLOOKUP(L4956,Mapping!D:H,5,0)</f>
        <v>0</v>
      </c>
      <c r="G4956" t="s">
        <v>562</v>
      </c>
      <c r="H4956" t="s">
        <v>2618</v>
      </c>
      <c r="I4956" t="s">
        <v>2869</v>
      </c>
      <c r="L4956">
        <v>553177</v>
      </c>
      <c r="M4956">
        <v>0</v>
      </c>
      <c r="N4956" t="s">
        <v>2275</v>
      </c>
      <c r="O4956" t="s">
        <v>565</v>
      </c>
      <c r="P4956">
        <v>0</v>
      </c>
      <c r="Q4956">
        <v>0</v>
      </c>
      <c r="R4956">
        <v>-23600</v>
      </c>
      <c r="S4956">
        <v>0</v>
      </c>
      <c r="T4956">
        <v>-23600</v>
      </c>
      <c r="U4956">
        <v>0</v>
      </c>
      <c r="V4956">
        <v>0</v>
      </c>
      <c r="W4956">
        <v>0</v>
      </c>
      <c r="X4956">
        <v>-23600</v>
      </c>
      <c r="Y4956">
        <v>0</v>
      </c>
      <c r="Z4956">
        <v>-23600</v>
      </c>
      <c r="AA4956">
        <v>0</v>
      </c>
    </row>
    <row r="4957" spans="1:27" ht="15" customHeight="1" x14ac:dyDescent="0.25">
      <c r="A4957" s="37" t="str">
        <f t="shared" si="231"/>
        <v>LEGOLDIgnore</v>
      </c>
      <c r="B4957" s="37" t="str">
        <f>VLOOKUP(L4957,Mapping!D:F,3,0)</f>
        <v>Ignore</v>
      </c>
      <c r="C4957" s="37" t="str">
        <f>VLOOKUP(L4957,Mapping!D:G,4,0)</f>
        <v>Mirror</v>
      </c>
      <c r="D4957" s="38">
        <f t="shared" si="232"/>
        <v>0</v>
      </c>
      <c r="E4957" s="38">
        <f t="shared" si="233"/>
        <v>-1.50661E-3</v>
      </c>
      <c r="F4957" s="37">
        <f>VLOOKUP(L4957,Mapping!D:H,5,0)</f>
        <v>0</v>
      </c>
      <c r="G4957" t="s">
        <v>562</v>
      </c>
      <c r="H4957" t="s">
        <v>2618</v>
      </c>
      <c r="I4957" t="s">
        <v>2869</v>
      </c>
      <c r="L4957">
        <v>553007</v>
      </c>
      <c r="M4957">
        <v>0</v>
      </c>
      <c r="N4957" t="s">
        <v>667</v>
      </c>
      <c r="O4957" t="s">
        <v>565</v>
      </c>
      <c r="P4957">
        <v>-15066.1</v>
      </c>
      <c r="Q4957">
        <v>0</v>
      </c>
      <c r="R4957">
        <v>0</v>
      </c>
      <c r="S4957">
        <v>0</v>
      </c>
      <c r="T4957">
        <v>-15066.1</v>
      </c>
      <c r="U4957">
        <v>0</v>
      </c>
      <c r="V4957">
        <v>-15066.1</v>
      </c>
      <c r="W4957">
        <v>0</v>
      </c>
      <c r="X4957">
        <v>0</v>
      </c>
      <c r="Y4957">
        <v>0</v>
      </c>
      <c r="Z4957">
        <v>-15066.1</v>
      </c>
      <c r="AA4957">
        <v>0</v>
      </c>
    </row>
    <row r="4958" spans="1:27" ht="15" customHeight="1" x14ac:dyDescent="0.25">
      <c r="A4958" s="37" t="str">
        <f t="shared" si="231"/>
        <v>LEGOLD6.2</v>
      </c>
      <c r="B4958" s="37">
        <f>VLOOKUP(L4958,Mapping!D:F,3,0)</f>
        <v>6.2</v>
      </c>
      <c r="C4958" s="37" t="str">
        <f>VLOOKUP(L4958,Mapping!D:G,4,0)</f>
        <v>Accrual</v>
      </c>
      <c r="D4958" s="38">
        <f t="shared" si="232"/>
        <v>-4.9017478999999996E-2</v>
      </c>
      <c r="E4958" s="38">
        <f t="shared" si="233"/>
        <v>-8.2237774999999999E-2</v>
      </c>
      <c r="F4958" s="37">
        <f>VLOOKUP(L4958,Mapping!D:H,5,0)</f>
        <v>0</v>
      </c>
      <c r="G4958" t="s">
        <v>562</v>
      </c>
      <c r="H4958" t="s">
        <v>2618</v>
      </c>
      <c r="I4958" t="s">
        <v>2869</v>
      </c>
      <c r="L4958">
        <v>555191</v>
      </c>
      <c r="M4958">
        <v>0</v>
      </c>
      <c r="N4958" t="s">
        <v>714</v>
      </c>
      <c r="O4958" t="s">
        <v>565</v>
      </c>
      <c r="P4958">
        <v>-332202.96000000002</v>
      </c>
      <c r="Q4958">
        <v>0</v>
      </c>
      <c r="R4958">
        <v>-490174.79</v>
      </c>
      <c r="S4958">
        <v>0</v>
      </c>
      <c r="T4958">
        <v>-822377.75</v>
      </c>
      <c r="U4958">
        <v>0</v>
      </c>
      <c r="V4958">
        <v>-332202.96000000002</v>
      </c>
      <c r="W4958">
        <v>0</v>
      </c>
      <c r="X4958">
        <v>-490174.79</v>
      </c>
      <c r="Y4958">
        <v>0</v>
      </c>
      <c r="Z4958">
        <v>-822377.75</v>
      </c>
      <c r="AA4958">
        <v>0</v>
      </c>
    </row>
    <row r="4959" spans="1:27" ht="15" customHeight="1" x14ac:dyDescent="0.25">
      <c r="A4959" s="37" t="str">
        <f t="shared" si="231"/>
        <v>LEGOLD6.1a</v>
      </c>
      <c r="B4959" s="37" t="str">
        <f>VLOOKUP(L4959,Mapping!D:F,3,0)</f>
        <v>6.1a</v>
      </c>
      <c r="C4959" s="37" t="str">
        <f>VLOOKUP(L4959,Mapping!D:G,4,0)</f>
        <v>Accrual</v>
      </c>
      <c r="D4959" s="38">
        <f t="shared" si="232"/>
        <v>-9.183562000000001E-3</v>
      </c>
      <c r="E4959" s="38">
        <f t="shared" si="233"/>
        <v>-1.5827573000000001E-2</v>
      </c>
      <c r="F4959" s="37">
        <f>VLOOKUP(L4959,Mapping!D:H,5,0)</f>
        <v>0</v>
      </c>
      <c r="G4959" t="s">
        <v>562</v>
      </c>
      <c r="H4959" t="s">
        <v>2618</v>
      </c>
      <c r="I4959" t="s">
        <v>2869</v>
      </c>
      <c r="L4959">
        <v>554526</v>
      </c>
      <c r="M4959">
        <v>0</v>
      </c>
      <c r="N4959" t="s">
        <v>681</v>
      </c>
      <c r="O4959" t="s">
        <v>565</v>
      </c>
      <c r="P4959">
        <v>-66440.11</v>
      </c>
      <c r="Q4959">
        <v>0</v>
      </c>
      <c r="R4959">
        <v>-91835.62000000001</v>
      </c>
      <c r="S4959">
        <v>0</v>
      </c>
      <c r="T4959">
        <v>-158275.73000000001</v>
      </c>
      <c r="U4959">
        <v>0</v>
      </c>
      <c r="V4959">
        <v>-66440.11</v>
      </c>
      <c r="W4959">
        <v>0</v>
      </c>
      <c r="X4959">
        <v>-91835.62000000001</v>
      </c>
      <c r="Y4959">
        <v>0</v>
      </c>
      <c r="Z4959">
        <v>-158275.73000000001</v>
      </c>
      <c r="AA4959">
        <v>0</v>
      </c>
    </row>
    <row r="4960" spans="1:27" ht="15" customHeight="1" x14ac:dyDescent="0.25">
      <c r="A4960" s="37" t="str">
        <f t="shared" si="231"/>
        <v>LEGOLD6.1a</v>
      </c>
      <c r="B4960" s="37" t="str">
        <f>VLOOKUP(L4960,Mapping!D:F,3,0)</f>
        <v>6.1a</v>
      </c>
      <c r="C4960" s="37" t="str">
        <f>VLOOKUP(L4960,Mapping!D:G,4,0)</f>
        <v>Accrual</v>
      </c>
      <c r="D4960" s="38">
        <f t="shared" si="232"/>
        <v>-8.8231690000000005E-3</v>
      </c>
      <c r="E4960" s="38">
        <f t="shared" si="233"/>
        <v>-1.4802841000000001E-2</v>
      </c>
      <c r="F4960" s="37">
        <f>VLOOKUP(L4960,Mapping!D:H,5,0)</f>
        <v>0</v>
      </c>
      <c r="G4960" t="s">
        <v>562</v>
      </c>
      <c r="H4960" t="s">
        <v>2618</v>
      </c>
      <c r="I4960" t="s">
        <v>2869</v>
      </c>
      <c r="L4960">
        <v>555597</v>
      </c>
      <c r="M4960">
        <v>0</v>
      </c>
      <c r="N4960" t="s">
        <v>686</v>
      </c>
      <c r="O4960" t="s">
        <v>565</v>
      </c>
      <c r="P4960">
        <v>-59796.72</v>
      </c>
      <c r="Q4960">
        <v>0</v>
      </c>
      <c r="R4960">
        <v>-88231.69</v>
      </c>
      <c r="S4960">
        <v>0</v>
      </c>
      <c r="T4960">
        <v>-148028.41</v>
      </c>
      <c r="U4960">
        <v>0</v>
      </c>
      <c r="V4960">
        <v>-59796.72</v>
      </c>
      <c r="W4960">
        <v>0</v>
      </c>
      <c r="X4960">
        <v>-88231.69</v>
      </c>
      <c r="Y4960">
        <v>0</v>
      </c>
      <c r="Z4960">
        <v>-148028.41</v>
      </c>
      <c r="AA4960">
        <v>0</v>
      </c>
    </row>
  </sheetData>
  <autoFilter ref="A2:AA4960" xr:uid="{00000000-0001-0000-0800-000000000000}"/>
  <pageMargins left="0.7" right="0.7" top="0.75" bottom="0.75" header="0.3" footer="0.3"/>
  <pageSetup orientation="portrait" r:id="rId1"/>
  <headerFooter>
    <oddHeader>&amp;L&amp;"Arial"&amp;9&amp;K0078D7INTERNAL&amp;1#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I451"/>
  <sheetViews>
    <sheetView workbookViewId="0">
      <pane ySplit="1" topLeftCell="A430" activePane="bottomLeft" state="frozen"/>
      <selection activeCell="A45" sqref="A45"/>
      <selection pane="bottomLeft" activeCell="A45" sqref="A45"/>
    </sheetView>
  </sheetViews>
  <sheetFormatPr defaultColWidth="8.7109375" defaultRowHeight="12.75" x14ac:dyDescent="0.25"/>
  <cols>
    <col min="1" max="1" width="8.7109375" style="30"/>
    <col min="2" max="2" width="9.140625" style="30" bestFit="1" customWidth="1"/>
    <col min="3" max="3" width="31.140625" style="30" bestFit="1" customWidth="1"/>
    <col min="4" max="4" width="8.42578125" style="30" bestFit="1" customWidth="1"/>
    <col min="5" max="5" width="31" style="30" bestFit="1" customWidth="1"/>
    <col min="6" max="6" width="20.5703125" style="30" bestFit="1" customWidth="1"/>
    <col min="7" max="7" width="17.5703125" style="30" bestFit="1" customWidth="1"/>
    <col min="8" max="8" width="17.5703125" style="30" customWidth="1"/>
    <col min="9" max="16384" width="8.7109375" style="30"/>
  </cols>
  <sheetData>
    <row r="1" spans="1:9" x14ac:dyDescent="0.25">
      <c r="B1" s="40" t="s">
        <v>544</v>
      </c>
      <c r="C1" s="40" t="s">
        <v>545</v>
      </c>
      <c r="D1" s="40" t="s">
        <v>546</v>
      </c>
      <c r="E1" s="40" t="s">
        <v>548</v>
      </c>
      <c r="F1" s="40" t="s">
        <v>887</v>
      </c>
      <c r="G1" s="40" t="s">
        <v>898</v>
      </c>
      <c r="H1" s="40" t="s">
        <v>1293</v>
      </c>
    </row>
    <row r="2" spans="1:9" x14ac:dyDescent="0.25">
      <c r="A2" s="30" t="str">
        <f t="shared" ref="A2:A65" si="0">LEFT(D2,1)</f>
        <v>1</v>
      </c>
      <c r="B2" s="30">
        <v>101000</v>
      </c>
      <c r="C2" s="30" t="s">
        <v>720</v>
      </c>
      <c r="D2" s="30">
        <v>101100</v>
      </c>
      <c r="E2" s="30" t="s">
        <v>721</v>
      </c>
      <c r="F2" s="30" t="s">
        <v>888</v>
      </c>
      <c r="G2" s="30" t="s">
        <v>888</v>
      </c>
      <c r="H2" s="30" t="s">
        <v>1292</v>
      </c>
    </row>
    <row r="3" spans="1:9" x14ac:dyDescent="0.25">
      <c r="A3" s="30" t="str">
        <f t="shared" si="0"/>
        <v>1</v>
      </c>
      <c r="B3" s="30">
        <v>101000</v>
      </c>
      <c r="C3" s="30" t="s">
        <v>720</v>
      </c>
      <c r="D3" s="30">
        <v>101125</v>
      </c>
      <c r="E3" s="30" t="s">
        <v>2815</v>
      </c>
      <c r="F3" s="30" t="s">
        <v>888</v>
      </c>
      <c r="G3" s="30" t="s">
        <v>888</v>
      </c>
      <c r="H3" s="30" t="s">
        <v>1292</v>
      </c>
      <c r="I3" s="30" t="s">
        <v>2816</v>
      </c>
    </row>
    <row r="4" spans="1:9" x14ac:dyDescent="0.25">
      <c r="A4" s="30" t="str">
        <f t="shared" si="0"/>
        <v>1</v>
      </c>
      <c r="B4" s="30">
        <v>102000</v>
      </c>
      <c r="C4" s="30" t="s">
        <v>563</v>
      </c>
      <c r="D4" s="30">
        <v>102110</v>
      </c>
      <c r="E4" s="30" t="s">
        <v>788</v>
      </c>
      <c r="F4" s="30" t="s">
        <v>888</v>
      </c>
      <c r="G4" s="30" t="s">
        <v>888</v>
      </c>
      <c r="H4" s="30" t="s">
        <v>1292</v>
      </c>
    </row>
    <row r="5" spans="1:9" x14ac:dyDescent="0.25">
      <c r="A5" s="30" t="str">
        <f t="shared" si="0"/>
        <v>1</v>
      </c>
      <c r="B5" s="30">
        <v>102000</v>
      </c>
      <c r="C5" s="30" t="s">
        <v>563</v>
      </c>
      <c r="D5" s="30">
        <v>102120</v>
      </c>
      <c r="E5" s="30" t="s">
        <v>564</v>
      </c>
      <c r="F5" s="30" t="s">
        <v>888</v>
      </c>
      <c r="G5" s="30" t="s">
        <v>888</v>
      </c>
      <c r="H5" s="30" t="s">
        <v>1292</v>
      </c>
    </row>
    <row r="6" spans="1:9" x14ac:dyDescent="0.25">
      <c r="A6" s="30" t="str">
        <f t="shared" si="0"/>
        <v>1</v>
      </c>
      <c r="B6" s="30">
        <v>102000</v>
      </c>
      <c r="C6" s="30" t="s">
        <v>563</v>
      </c>
      <c r="D6" s="30">
        <v>102130</v>
      </c>
      <c r="E6" s="30" t="s">
        <v>566</v>
      </c>
      <c r="F6" s="30" t="s">
        <v>888</v>
      </c>
      <c r="G6" s="30" t="s">
        <v>888</v>
      </c>
      <c r="H6" s="30" t="s">
        <v>1292</v>
      </c>
    </row>
    <row r="7" spans="1:9" x14ac:dyDescent="0.25">
      <c r="A7" s="30" t="str">
        <f t="shared" si="0"/>
        <v>1</v>
      </c>
      <c r="B7" s="30">
        <v>102000</v>
      </c>
      <c r="C7" s="30" t="s">
        <v>563</v>
      </c>
      <c r="D7" s="30">
        <v>102135</v>
      </c>
      <c r="E7" s="30" t="s">
        <v>567</v>
      </c>
      <c r="F7" s="30" t="s">
        <v>888</v>
      </c>
      <c r="G7" s="30" t="s">
        <v>888</v>
      </c>
      <c r="H7" s="30" t="s">
        <v>1292</v>
      </c>
    </row>
    <row r="8" spans="1:9" x14ac:dyDescent="0.25">
      <c r="A8" s="30" t="str">
        <f t="shared" si="0"/>
        <v>1</v>
      </c>
      <c r="B8" s="30">
        <v>102000</v>
      </c>
      <c r="C8" s="30" t="s">
        <v>563</v>
      </c>
      <c r="D8" s="30">
        <v>102145</v>
      </c>
      <c r="E8" s="30" t="s">
        <v>722</v>
      </c>
      <c r="F8" s="30" t="s">
        <v>888</v>
      </c>
      <c r="G8" s="30" t="s">
        <v>888</v>
      </c>
      <c r="H8" s="30" t="s">
        <v>1292</v>
      </c>
    </row>
    <row r="9" spans="1:9" x14ac:dyDescent="0.25">
      <c r="A9" s="30" t="str">
        <f t="shared" si="0"/>
        <v>1</v>
      </c>
      <c r="B9" s="30">
        <v>102000</v>
      </c>
      <c r="C9" s="30" t="s">
        <v>563</v>
      </c>
      <c r="D9" s="30">
        <v>102180</v>
      </c>
      <c r="E9" s="30" t="s">
        <v>743</v>
      </c>
      <c r="F9" s="30" t="s">
        <v>888</v>
      </c>
      <c r="G9" s="30" t="s">
        <v>888</v>
      </c>
      <c r="H9" s="30" t="s">
        <v>1292</v>
      </c>
    </row>
    <row r="10" spans="1:9" x14ac:dyDescent="0.25">
      <c r="A10" s="30" t="str">
        <f t="shared" si="0"/>
        <v>1</v>
      </c>
      <c r="B10" s="30">
        <v>102000</v>
      </c>
      <c r="C10" s="30" t="s">
        <v>563</v>
      </c>
      <c r="D10" s="30">
        <v>102190</v>
      </c>
      <c r="E10" s="30" t="s">
        <v>744</v>
      </c>
      <c r="F10" s="30" t="s">
        <v>888</v>
      </c>
      <c r="G10" s="30" t="s">
        <v>888</v>
      </c>
      <c r="H10" s="30" t="s">
        <v>1292</v>
      </c>
    </row>
    <row r="11" spans="1:9" x14ac:dyDescent="0.25">
      <c r="A11" s="30" t="str">
        <f t="shared" si="0"/>
        <v>1</v>
      </c>
      <c r="B11" s="30">
        <v>102000</v>
      </c>
      <c r="C11" s="30" t="s">
        <v>563</v>
      </c>
      <c r="D11" s="30">
        <v>102230</v>
      </c>
      <c r="E11" s="30" t="s">
        <v>859</v>
      </c>
      <c r="F11" s="30" t="s">
        <v>888</v>
      </c>
      <c r="G11" s="30" t="s">
        <v>888</v>
      </c>
      <c r="H11" s="30" t="s">
        <v>1292</v>
      </c>
    </row>
    <row r="12" spans="1:9" x14ac:dyDescent="0.25">
      <c r="A12" s="30" t="str">
        <f t="shared" si="0"/>
        <v>1</v>
      </c>
      <c r="B12" s="30">
        <v>105000</v>
      </c>
      <c r="C12" s="30" t="s">
        <v>568</v>
      </c>
      <c r="D12" s="30">
        <v>105100</v>
      </c>
      <c r="E12" s="30" t="s">
        <v>569</v>
      </c>
      <c r="F12" s="30" t="s">
        <v>888</v>
      </c>
      <c r="G12" s="30" t="s">
        <v>888</v>
      </c>
      <c r="H12" s="30" t="s">
        <v>1292</v>
      </c>
    </row>
    <row r="13" spans="1:9" x14ac:dyDescent="0.25">
      <c r="A13" s="30" t="str">
        <f t="shared" si="0"/>
        <v>1</v>
      </c>
      <c r="B13" s="30">
        <v>105000</v>
      </c>
      <c r="C13" s="30" t="s">
        <v>568</v>
      </c>
      <c r="D13" s="30">
        <v>105110</v>
      </c>
      <c r="E13" s="30" t="s">
        <v>2285</v>
      </c>
      <c r="F13" s="30" t="s">
        <v>888</v>
      </c>
      <c r="G13" s="30" t="s">
        <v>888</v>
      </c>
      <c r="H13" s="30" t="s">
        <v>1292</v>
      </c>
      <c r="I13" s="30" t="s">
        <v>2297</v>
      </c>
    </row>
    <row r="14" spans="1:9" x14ac:dyDescent="0.25">
      <c r="A14" s="30" t="str">
        <f t="shared" si="0"/>
        <v>1</v>
      </c>
      <c r="B14" s="30">
        <v>105000</v>
      </c>
      <c r="C14" s="30" t="s">
        <v>568</v>
      </c>
      <c r="D14" s="30">
        <v>108100</v>
      </c>
      <c r="E14" s="30" t="s">
        <v>2403</v>
      </c>
      <c r="F14" s="30" t="s">
        <v>888</v>
      </c>
      <c r="G14" s="30" t="s">
        <v>888</v>
      </c>
      <c r="H14" s="30" t="s">
        <v>1292</v>
      </c>
      <c r="I14" s="30" t="s">
        <v>2414</v>
      </c>
    </row>
    <row r="15" spans="1:9" x14ac:dyDescent="0.25">
      <c r="A15" s="30" t="str">
        <f t="shared" si="0"/>
        <v>1</v>
      </c>
      <c r="B15" s="30">
        <v>110000</v>
      </c>
      <c r="C15" s="30" t="s">
        <v>570</v>
      </c>
      <c r="D15" s="30">
        <v>102220</v>
      </c>
      <c r="E15" s="30" t="s">
        <v>869</v>
      </c>
      <c r="F15" s="30" t="s">
        <v>888</v>
      </c>
      <c r="G15" s="30" t="s">
        <v>888</v>
      </c>
      <c r="H15" s="30" t="s">
        <v>1292</v>
      </c>
    </row>
    <row r="16" spans="1:9" x14ac:dyDescent="0.25">
      <c r="A16" s="30" t="str">
        <f t="shared" si="0"/>
        <v>1</v>
      </c>
      <c r="B16" s="30">
        <v>110000</v>
      </c>
      <c r="C16" s="30" t="s">
        <v>570</v>
      </c>
      <c r="D16" s="30">
        <v>110100</v>
      </c>
      <c r="E16" s="30" t="s">
        <v>571</v>
      </c>
      <c r="F16" s="30" t="s">
        <v>888</v>
      </c>
      <c r="G16" s="30" t="s">
        <v>888</v>
      </c>
      <c r="H16" s="30" t="s">
        <v>1292</v>
      </c>
    </row>
    <row r="17" spans="1:9" x14ac:dyDescent="0.25">
      <c r="A17" s="30" t="str">
        <f t="shared" si="0"/>
        <v>1</v>
      </c>
      <c r="B17" s="30">
        <v>110000</v>
      </c>
      <c r="C17" s="30" t="s">
        <v>570</v>
      </c>
      <c r="D17" s="30">
        <v>110110</v>
      </c>
      <c r="E17" s="30" t="s">
        <v>572</v>
      </c>
      <c r="F17" s="30" t="s">
        <v>888</v>
      </c>
      <c r="G17" s="30" t="s">
        <v>888</v>
      </c>
      <c r="H17" s="30" t="s">
        <v>1292</v>
      </c>
    </row>
    <row r="18" spans="1:9" x14ac:dyDescent="0.25">
      <c r="A18" s="30" t="str">
        <f t="shared" si="0"/>
        <v>1</v>
      </c>
      <c r="B18" s="30">
        <v>110000</v>
      </c>
      <c r="C18" s="30" t="s">
        <v>570</v>
      </c>
      <c r="D18" s="30">
        <v>110112</v>
      </c>
      <c r="E18" s="30" t="s">
        <v>817</v>
      </c>
      <c r="F18" s="30" t="s">
        <v>888</v>
      </c>
      <c r="G18" s="30" t="s">
        <v>888</v>
      </c>
      <c r="H18" s="30" t="s">
        <v>1292</v>
      </c>
    </row>
    <row r="19" spans="1:9" x14ac:dyDescent="0.25">
      <c r="A19" s="30" t="str">
        <f t="shared" si="0"/>
        <v>1</v>
      </c>
      <c r="B19" s="30">
        <v>110000</v>
      </c>
      <c r="C19" s="30" t="s">
        <v>570</v>
      </c>
      <c r="D19" s="30">
        <v>110113</v>
      </c>
      <c r="E19" s="30" t="s">
        <v>1024</v>
      </c>
      <c r="F19" s="30" t="s">
        <v>888</v>
      </c>
      <c r="G19" s="30" t="s">
        <v>888</v>
      </c>
      <c r="H19" s="30" t="s">
        <v>1292</v>
      </c>
    </row>
    <row r="20" spans="1:9" x14ac:dyDescent="0.25">
      <c r="A20" s="30" t="str">
        <f t="shared" si="0"/>
        <v>1</v>
      </c>
      <c r="B20" s="30">
        <v>110000</v>
      </c>
      <c r="C20" s="30" t="s">
        <v>570</v>
      </c>
      <c r="D20" s="30">
        <v>110116</v>
      </c>
      <c r="E20" s="30" t="s">
        <v>573</v>
      </c>
      <c r="F20" s="30" t="s">
        <v>888</v>
      </c>
      <c r="G20" s="30" t="s">
        <v>888</v>
      </c>
      <c r="H20" s="30" t="s">
        <v>1292</v>
      </c>
    </row>
    <row r="21" spans="1:9" x14ac:dyDescent="0.25">
      <c r="A21" s="30" t="str">
        <f t="shared" si="0"/>
        <v>1</v>
      </c>
      <c r="B21" s="30">
        <v>110000</v>
      </c>
      <c r="C21" s="30" t="s">
        <v>570</v>
      </c>
      <c r="D21" s="30">
        <v>110118</v>
      </c>
      <c r="E21" s="30" t="s">
        <v>818</v>
      </c>
      <c r="F21" s="30" t="s">
        <v>888</v>
      </c>
      <c r="G21" s="30" t="s">
        <v>888</v>
      </c>
      <c r="H21" s="30" t="s">
        <v>1292</v>
      </c>
    </row>
    <row r="22" spans="1:9" x14ac:dyDescent="0.25">
      <c r="A22" s="30" t="str">
        <f t="shared" si="0"/>
        <v>1</v>
      </c>
      <c r="B22" s="30">
        <v>110000</v>
      </c>
      <c r="C22" s="30" t="s">
        <v>570</v>
      </c>
      <c r="D22" s="30">
        <v>110123</v>
      </c>
      <c r="E22" s="30" t="s">
        <v>925</v>
      </c>
      <c r="F22" s="30" t="s">
        <v>888</v>
      </c>
      <c r="G22" s="30" t="s">
        <v>888</v>
      </c>
      <c r="H22" s="30" t="s">
        <v>1292</v>
      </c>
    </row>
    <row r="23" spans="1:9" x14ac:dyDescent="0.25">
      <c r="A23" s="30" t="str">
        <f t="shared" si="0"/>
        <v>1</v>
      </c>
      <c r="B23" s="30">
        <v>110000</v>
      </c>
      <c r="C23" s="30" t="s">
        <v>570</v>
      </c>
      <c r="D23" s="30">
        <v>110125</v>
      </c>
      <c r="E23" s="30" t="s">
        <v>1315</v>
      </c>
      <c r="F23" s="30" t="s">
        <v>888</v>
      </c>
      <c r="G23" s="30" t="s">
        <v>888</v>
      </c>
      <c r="H23" s="30" t="s">
        <v>1292</v>
      </c>
      <c r="I23" s="30" t="s">
        <v>1323</v>
      </c>
    </row>
    <row r="24" spans="1:9" x14ac:dyDescent="0.25">
      <c r="A24" s="30" t="str">
        <f t="shared" si="0"/>
        <v>1</v>
      </c>
      <c r="B24" s="30">
        <v>110000</v>
      </c>
      <c r="C24" s="30" t="s">
        <v>570</v>
      </c>
      <c r="D24" s="30">
        <v>110126</v>
      </c>
      <c r="E24" s="30" t="s">
        <v>1316</v>
      </c>
      <c r="F24" s="30" t="s">
        <v>888</v>
      </c>
      <c r="G24" s="30" t="s">
        <v>888</v>
      </c>
      <c r="H24" s="30" t="s">
        <v>1292</v>
      </c>
      <c r="I24" s="30" t="s">
        <v>1323</v>
      </c>
    </row>
    <row r="25" spans="1:9" x14ac:dyDescent="0.25">
      <c r="A25" s="30" t="str">
        <f t="shared" si="0"/>
        <v>1</v>
      </c>
      <c r="B25" s="30">
        <v>110000</v>
      </c>
      <c r="C25" s="30" t="s">
        <v>570</v>
      </c>
      <c r="D25" s="30">
        <v>110247</v>
      </c>
      <c r="E25" s="30" t="s">
        <v>574</v>
      </c>
      <c r="F25" s="30" t="s">
        <v>888</v>
      </c>
      <c r="G25" s="30" t="s">
        <v>888</v>
      </c>
      <c r="H25" s="30" t="s">
        <v>1292</v>
      </c>
    </row>
    <row r="26" spans="1:9" x14ac:dyDescent="0.25">
      <c r="A26" s="30" t="str">
        <f t="shared" si="0"/>
        <v>1</v>
      </c>
      <c r="B26" s="30">
        <v>132000</v>
      </c>
      <c r="C26" s="30" t="s">
        <v>575</v>
      </c>
      <c r="D26" s="30">
        <v>110141</v>
      </c>
      <c r="E26" s="30" t="s">
        <v>870</v>
      </c>
      <c r="F26" s="30" t="s">
        <v>888</v>
      </c>
      <c r="G26" s="30" t="s">
        <v>888</v>
      </c>
      <c r="H26" s="30" t="s">
        <v>1292</v>
      </c>
    </row>
    <row r="27" spans="1:9" x14ac:dyDescent="0.25">
      <c r="A27" s="30" t="str">
        <f t="shared" si="0"/>
        <v>1</v>
      </c>
      <c r="B27" s="30">
        <v>132000</v>
      </c>
      <c r="C27" s="30" t="s">
        <v>575</v>
      </c>
      <c r="D27" s="30">
        <v>110142</v>
      </c>
      <c r="E27" s="30" t="s">
        <v>871</v>
      </c>
      <c r="F27" s="30" t="s">
        <v>888</v>
      </c>
      <c r="G27" s="30" t="s">
        <v>888</v>
      </c>
      <c r="H27" s="30" t="s">
        <v>1292</v>
      </c>
    </row>
    <row r="28" spans="1:9" x14ac:dyDescent="0.25">
      <c r="A28" s="30" t="str">
        <f t="shared" si="0"/>
        <v>1</v>
      </c>
      <c r="B28" s="30">
        <v>132000</v>
      </c>
      <c r="C28" s="30" t="s">
        <v>575</v>
      </c>
      <c r="D28" s="30">
        <v>132100</v>
      </c>
      <c r="E28" s="30" t="s">
        <v>723</v>
      </c>
      <c r="F28" s="30" t="s">
        <v>888</v>
      </c>
      <c r="G28" s="30" t="s">
        <v>888</v>
      </c>
      <c r="H28" s="30" t="s">
        <v>1292</v>
      </c>
    </row>
    <row r="29" spans="1:9" x14ac:dyDescent="0.25">
      <c r="A29" s="30" t="str">
        <f t="shared" si="0"/>
        <v>1</v>
      </c>
      <c r="B29" s="30">
        <v>132000</v>
      </c>
      <c r="C29" s="30" t="s">
        <v>575</v>
      </c>
      <c r="D29" s="30">
        <v>132113</v>
      </c>
      <c r="E29" s="30" t="s">
        <v>948</v>
      </c>
      <c r="F29" s="30" t="s">
        <v>888</v>
      </c>
      <c r="G29" s="30" t="s">
        <v>888</v>
      </c>
      <c r="H29" s="30" t="s">
        <v>1292</v>
      </c>
    </row>
    <row r="30" spans="1:9" x14ac:dyDescent="0.25">
      <c r="A30" s="30" t="str">
        <f t="shared" si="0"/>
        <v>1</v>
      </c>
      <c r="B30" s="30">
        <v>132000</v>
      </c>
      <c r="C30" s="30" t="s">
        <v>575</v>
      </c>
      <c r="D30" s="30">
        <v>132120</v>
      </c>
      <c r="E30" s="30" t="s">
        <v>2412</v>
      </c>
      <c r="F30" s="30" t="s">
        <v>888</v>
      </c>
      <c r="G30" s="30" t="s">
        <v>888</v>
      </c>
      <c r="H30" s="30" t="s">
        <v>1292</v>
      </c>
      <c r="I30" s="30" t="s">
        <v>2414</v>
      </c>
    </row>
    <row r="31" spans="1:9" x14ac:dyDescent="0.25">
      <c r="A31" s="30" t="str">
        <f t="shared" si="0"/>
        <v>1</v>
      </c>
      <c r="B31" s="30">
        <v>132000</v>
      </c>
      <c r="C31" s="30" t="s">
        <v>575</v>
      </c>
      <c r="D31" s="30">
        <v>132121</v>
      </c>
      <c r="E31" s="30" t="s">
        <v>576</v>
      </c>
      <c r="F31" s="30" t="s">
        <v>888</v>
      </c>
      <c r="G31" s="30" t="s">
        <v>888</v>
      </c>
      <c r="H31" s="30" t="s">
        <v>1292</v>
      </c>
    </row>
    <row r="32" spans="1:9" x14ac:dyDescent="0.25">
      <c r="A32" s="30" t="str">
        <f t="shared" si="0"/>
        <v>1</v>
      </c>
      <c r="B32" s="30">
        <v>132000</v>
      </c>
      <c r="C32" s="30" t="s">
        <v>575</v>
      </c>
      <c r="D32" s="30">
        <v>132124</v>
      </c>
      <c r="E32" s="30" t="s">
        <v>577</v>
      </c>
      <c r="F32" s="30" t="s">
        <v>888</v>
      </c>
      <c r="G32" s="30" t="s">
        <v>888</v>
      </c>
      <c r="H32" s="30" t="s">
        <v>1292</v>
      </c>
    </row>
    <row r="33" spans="1:9" x14ac:dyDescent="0.25">
      <c r="A33" s="30" t="str">
        <f t="shared" si="0"/>
        <v>1</v>
      </c>
      <c r="B33" s="30">
        <v>132000</v>
      </c>
      <c r="C33" s="30" t="s">
        <v>575</v>
      </c>
      <c r="D33" s="30">
        <v>132150</v>
      </c>
      <c r="E33" s="30" t="s">
        <v>789</v>
      </c>
      <c r="F33" s="30" t="s">
        <v>888</v>
      </c>
      <c r="G33" s="30" t="s">
        <v>888</v>
      </c>
      <c r="H33" s="30" t="s">
        <v>1292</v>
      </c>
    </row>
    <row r="34" spans="1:9" x14ac:dyDescent="0.25">
      <c r="A34" s="30" t="str">
        <f t="shared" si="0"/>
        <v>1</v>
      </c>
      <c r="B34" s="30">
        <v>132000</v>
      </c>
      <c r="C34" s="30" t="s">
        <v>575</v>
      </c>
      <c r="D34" s="30">
        <v>132160</v>
      </c>
      <c r="E34" s="30" t="s">
        <v>578</v>
      </c>
      <c r="F34" s="30" t="s">
        <v>888</v>
      </c>
      <c r="G34" s="30" t="s">
        <v>888</v>
      </c>
      <c r="H34" s="30" t="s">
        <v>1292</v>
      </c>
    </row>
    <row r="35" spans="1:9" x14ac:dyDescent="0.25">
      <c r="A35" s="30" t="str">
        <f t="shared" si="0"/>
        <v>1</v>
      </c>
      <c r="B35" s="30">
        <v>132000</v>
      </c>
      <c r="C35" s="30" t="s">
        <v>575</v>
      </c>
      <c r="D35" s="30">
        <v>132166</v>
      </c>
      <c r="E35" s="30" t="s">
        <v>872</v>
      </c>
      <c r="F35" s="30" t="s">
        <v>888</v>
      </c>
      <c r="G35" s="30" t="s">
        <v>888</v>
      </c>
      <c r="H35" s="30" t="s">
        <v>1292</v>
      </c>
    </row>
    <row r="36" spans="1:9" x14ac:dyDescent="0.25">
      <c r="A36" s="30" t="str">
        <f t="shared" si="0"/>
        <v>1</v>
      </c>
      <c r="B36" s="30">
        <v>132000</v>
      </c>
      <c r="C36" s="30" t="s">
        <v>575</v>
      </c>
      <c r="D36" s="30">
        <v>132170</v>
      </c>
      <c r="E36" s="30" t="s">
        <v>848</v>
      </c>
      <c r="F36" s="30" t="s">
        <v>888</v>
      </c>
      <c r="G36" s="30" t="s">
        <v>888</v>
      </c>
      <c r="H36" s="30" t="s">
        <v>1292</v>
      </c>
    </row>
    <row r="37" spans="1:9" x14ac:dyDescent="0.25">
      <c r="A37" s="30" t="str">
        <f t="shared" si="0"/>
        <v>1</v>
      </c>
      <c r="B37" s="30">
        <v>132000</v>
      </c>
      <c r="C37" s="30" t="s">
        <v>575</v>
      </c>
      <c r="D37" s="30">
        <v>132220</v>
      </c>
      <c r="E37" s="30" t="s">
        <v>860</v>
      </c>
      <c r="F37" s="30" t="s">
        <v>888</v>
      </c>
      <c r="G37" s="30" t="s">
        <v>888</v>
      </c>
      <c r="H37" s="30" t="s">
        <v>1292</v>
      </c>
    </row>
    <row r="38" spans="1:9" x14ac:dyDescent="0.25">
      <c r="A38" s="30" t="str">
        <f t="shared" si="0"/>
        <v>1</v>
      </c>
      <c r="B38" s="30">
        <v>132000</v>
      </c>
      <c r="C38" s="30" t="s">
        <v>575</v>
      </c>
      <c r="D38" s="30">
        <v>132236</v>
      </c>
      <c r="E38" s="30" t="s">
        <v>849</v>
      </c>
      <c r="F38" s="30" t="s">
        <v>888</v>
      </c>
      <c r="G38" s="30" t="s">
        <v>888</v>
      </c>
      <c r="H38" s="30" t="s">
        <v>1292</v>
      </c>
    </row>
    <row r="39" spans="1:9" x14ac:dyDescent="0.25">
      <c r="A39" s="30" t="str">
        <f t="shared" si="0"/>
        <v>1</v>
      </c>
      <c r="B39" s="30">
        <v>132000</v>
      </c>
      <c r="C39" s="30" t="s">
        <v>575</v>
      </c>
      <c r="D39" s="30">
        <v>132250</v>
      </c>
      <c r="E39" s="30" t="s">
        <v>745</v>
      </c>
      <c r="F39" s="30" t="s">
        <v>888</v>
      </c>
      <c r="G39" s="30" t="s">
        <v>888</v>
      </c>
      <c r="H39" s="30" t="s">
        <v>1292</v>
      </c>
    </row>
    <row r="40" spans="1:9" x14ac:dyDescent="0.25">
      <c r="A40" s="30" t="str">
        <f t="shared" si="0"/>
        <v>1</v>
      </c>
      <c r="B40" s="30">
        <v>132000</v>
      </c>
      <c r="C40" s="30" t="s">
        <v>575</v>
      </c>
      <c r="D40" s="30">
        <v>152400</v>
      </c>
      <c r="E40" s="30" t="s">
        <v>700</v>
      </c>
      <c r="F40" s="30" t="s">
        <v>888</v>
      </c>
      <c r="G40" s="30" t="s">
        <v>888</v>
      </c>
      <c r="H40" s="30" t="s">
        <v>1292</v>
      </c>
    </row>
    <row r="41" spans="1:9" x14ac:dyDescent="0.25">
      <c r="A41" s="30" t="str">
        <f t="shared" si="0"/>
        <v>1</v>
      </c>
      <c r="B41" s="30">
        <v>140000</v>
      </c>
      <c r="C41" s="30" t="s">
        <v>579</v>
      </c>
      <c r="D41" s="30">
        <v>106140</v>
      </c>
      <c r="E41" s="30" t="s">
        <v>2261</v>
      </c>
      <c r="F41" s="30" t="s">
        <v>888</v>
      </c>
      <c r="G41" s="30" t="s">
        <v>888</v>
      </c>
      <c r="H41" s="30" t="s">
        <v>1292</v>
      </c>
      <c r="I41" s="30" t="s">
        <v>2297</v>
      </c>
    </row>
    <row r="42" spans="1:9" x14ac:dyDescent="0.25">
      <c r="A42" s="30" t="str">
        <f t="shared" si="0"/>
        <v>1</v>
      </c>
      <c r="B42" s="30">
        <v>140000</v>
      </c>
      <c r="C42" s="30" t="s">
        <v>579</v>
      </c>
      <c r="D42" s="30">
        <v>132237</v>
      </c>
      <c r="E42" s="30" t="s">
        <v>580</v>
      </c>
      <c r="F42" s="30" t="s">
        <v>888</v>
      </c>
      <c r="G42" s="30" t="s">
        <v>888</v>
      </c>
      <c r="H42" s="30" t="s">
        <v>1292</v>
      </c>
    </row>
    <row r="43" spans="1:9" x14ac:dyDescent="0.25">
      <c r="A43" s="30" t="str">
        <f t="shared" si="0"/>
        <v>1</v>
      </c>
      <c r="B43" s="30">
        <v>140000</v>
      </c>
      <c r="C43" s="30" t="s">
        <v>579</v>
      </c>
      <c r="D43" s="30">
        <v>140101</v>
      </c>
      <c r="E43" s="30" t="s">
        <v>1209</v>
      </c>
      <c r="F43" s="30" t="s">
        <v>888</v>
      </c>
      <c r="G43" s="30" t="s">
        <v>888</v>
      </c>
      <c r="H43" s="30" t="s">
        <v>1292</v>
      </c>
      <c r="I43" s="30" t="s">
        <v>1219</v>
      </c>
    </row>
    <row r="44" spans="1:9" x14ac:dyDescent="0.25">
      <c r="A44" s="30" t="str">
        <f t="shared" si="0"/>
        <v>1</v>
      </c>
      <c r="B44" s="30">
        <v>140000</v>
      </c>
      <c r="C44" s="30" t="s">
        <v>579</v>
      </c>
      <c r="D44" s="30">
        <v>140122</v>
      </c>
      <c r="E44" s="30" t="s">
        <v>1211</v>
      </c>
      <c r="F44" s="30" t="s">
        <v>888</v>
      </c>
      <c r="G44" s="30" t="s">
        <v>888</v>
      </c>
      <c r="H44" s="30" t="s">
        <v>1292</v>
      </c>
      <c r="I44" s="30" t="s">
        <v>1219</v>
      </c>
    </row>
    <row r="45" spans="1:9" x14ac:dyDescent="0.25">
      <c r="A45" s="30" t="str">
        <f t="shared" si="0"/>
        <v>1</v>
      </c>
      <c r="B45" s="30">
        <v>140000</v>
      </c>
      <c r="C45" s="30" t="s">
        <v>579</v>
      </c>
      <c r="D45" s="30">
        <v>140130</v>
      </c>
      <c r="E45" s="30" t="s">
        <v>581</v>
      </c>
      <c r="F45" s="30" t="s">
        <v>888</v>
      </c>
      <c r="G45" s="30" t="s">
        <v>888</v>
      </c>
      <c r="H45" s="30" t="s">
        <v>1292</v>
      </c>
    </row>
    <row r="46" spans="1:9" x14ac:dyDescent="0.25">
      <c r="A46" s="30" t="str">
        <f t="shared" si="0"/>
        <v>1</v>
      </c>
      <c r="B46" s="30">
        <v>140000</v>
      </c>
      <c r="C46" s="30" t="s">
        <v>579</v>
      </c>
      <c r="D46" s="30">
        <v>140166</v>
      </c>
      <c r="E46" s="30" t="s">
        <v>1199</v>
      </c>
      <c r="F46" s="30" t="s">
        <v>888</v>
      </c>
      <c r="G46" s="30" t="s">
        <v>888</v>
      </c>
      <c r="H46" s="30" t="s">
        <v>1292</v>
      </c>
      <c r="I46" s="30" t="s">
        <v>1219</v>
      </c>
    </row>
    <row r="47" spans="1:9" x14ac:dyDescent="0.25">
      <c r="A47" s="30" t="str">
        <f t="shared" si="0"/>
        <v>1</v>
      </c>
      <c r="B47" s="30">
        <v>140000</v>
      </c>
      <c r="C47" s="30" t="s">
        <v>579</v>
      </c>
      <c r="D47" s="30">
        <v>140167</v>
      </c>
      <c r="E47" s="30" t="s">
        <v>1212</v>
      </c>
      <c r="F47" s="30" t="s">
        <v>888</v>
      </c>
      <c r="G47" s="30" t="s">
        <v>888</v>
      </c>
      <c r="H47" s="30" t="s">
        <v>1292</v>
      </c>
      <c r="I47" s="30" t="s">
        <v>1219</v>
      </c>
    </row>
    <row r="48" spans="1:9" x14ac:dyDescent="0.25">
      <c r="A48" s="30" t="str">
        <f t="shared" si="0"/>
        <v>1</v>
      </c>
      <c r="B48" s="30">
        <v>140000</v>
      </c>
      <c r="C48" s="30" t="s">
        <v>579</v>
      </c>
      <c r="D48" s="30">
        <v>140168</v>
      </c>
      <c r="E48" s="30" t="s">
        <v>1213</v>
      </c>
      <c r="F48" s="30" t="s">
        <v>888</v>
      </c>
      <c r="G48" s="30" t="s">
        <v>888</v>
      </c>
      <c r="H48" s="30" t="s">
        <v>1292</v>
      </c>
      <c r="I48" s="30" t="s">
        <v>1219</v>
      </c>
    </row>
    <row r="49" spans="1:9" x14ac:dyDescent="0.25">
      <c r="A49" s="30" t="str">
        <f t="shared" si="0"/>
        <v>1</v>
      </c>
      <c r="B49" s="30">
        <v>140000</v>
      </c>
      <c r="C49" s="30" t="s">
        <v>579</v>
      </c>
      <c r="D49" s="30">
        <v>140183</v>
      </c>
      <c r="E49" s="30" t="s">
        <v>1200</v>
      </c>
      <c r="F49" s="30" t="s">
        <v>888</v>
      </c>
      <c r="G49" s="30" t="s">
        <v>888</v>
      </c>
      <c r="H49" s="30" t="s">
        <v>1292</v>
      </c>
      <c r="I49" s="30" t="s">
        <v>1219</v>
      </c>
    </row>
    <row r="50" spans="1:9" x14ac:dyDescent="0.25">
      <c r="A50" s="30" t="str">
        <f t="shared" si="0"/>
        <v>1</v>
      </c>
      <c r="B50" s="30">
        <v>140000</v>
      </c>
      <c r="C50" s="30" t="s">
        <v>579</v>
      </c>
      <c r="D50" s="30">
        <v>140311</v>
      </c>
      <c r="E50" s="30" t="s">
        <v>1201</v>
      </c>
      <c r="F50" s="30" t="s">
        <v>888</v>
      </c>
      <c r="G50" s="30" t="s">
        <v>888</v>
      </c>
      <c r="H50" s="30" t="s">
        <v>1292</v>
      </c>
      <c r="I50" s="30" t="s">
        <v>1219</v>
      </c>
    </row>
    <row r="51" spans="1:9" x14ac:dyDescent="0.25">
      <c r="A51" s="30" t="str">
        <f t="shared" si="0"/>
        <v>1</v>
      </c>
      <c r="B51" s="30">
        <v>140000</v>
      </c>
      <c r="C51" s="30" t="s">
        <v>579</v>
      </c>
      <c r="D51" s="30">
        <v>140317</v>
      </c>
      <c r="E51" s="30" t="s">
        <v>1321</v>
      </c>
      <c r="F51" s="30" t="s">
        <v>888</v>
      </c>
      <c r="G51" s="30" t="s">
        <v>888</v>
      </c>
      <c r="H51" s="30" t="s">
        <v>1292</v>
      </c>
      <c r="I51" s="30" t="s">
        <v>1323</v>
      </c>
    </row>
    <row r="52" spans="1:9" x14ac:dyDescent="0.25">
      <c r="A52" s="30" t="str">
        <f t="shared" si="0"/>
        <v>1</v>
      </c>
      <c r="B52" s="30">
        <v>140000</v>
      </c>
      <c r="C52" s="30" t="s">
        <v>579</v>
      </c>
      <c r="D52" s="30">
        <v>140330</v>
      </c>
      <c r="E52" s="30" t="s">
        <v>582</v>
      </c>
      <c r="F52" s="30" t="s">
        <v>888</v>
      </c>
      <c r="G52" s="30" t="s">
        <v>888</v>
      </c>
      <c r="H52" s="30" t="s">
        <v>1292</v>
      </c>
    </row>
    <row r="53" spans="1:9" x14ac:dyDescent="0.25">
      <c r="A53" s="30" t="str">
        <f t="shared" si="0"/>
        <v>1</v>
      </c>
      <c r="B53" s="30">
        <v>140000</v>
      </c>
      <c r="C53" s="30" t="s">
        <v>579</v>
      </c>
      <c r="D53" s="30">
        <v>140366</v>
      </c>
      <c r="E53" s="30" t="s">
        <v>1195</v>
      </c>
      <c r="F53" s="30" t="s">
        <v>888</v>
      </c>
      <c r="G53" s="30" t="s">
        <v>888</v>
      </c>
      <c r="H53" s="30" t="s">
        <v>1292</v>
      </c>
      <c r="I53" s="30" t="s">
        <v>1219</v>
      </c>
    </row>
    <row r="54" spans="1:9" x14ac:dyDescent="0.25">
      <c r="A54" s="30" t="str">
        <f t="shared" si="0"/>
        <v>1</v>
      </c>
      <c r="B54" s="30">
        <v>140000</v>
      </c>
      <c r="C54" s="30" t="s">
        <v>579</v>
      </c>
      <c r="D54" s="30">
        <v>140372</v>
      </c>
      <c r="E54" s="30" t="s">
        <v>583</v>
      </c>
      <c r="F54" s="30" t="s">
        <v>888</v>
      </c>
      <c r="G54" s="30" t="s">
        <v>888</v>
      </c>
      <c r="H54" s="30" t="s">
        <v>1292</v>
      </c>
    </row>
    <row r="55" spans="1:9" x14ac:dyDescent="0.25">
      <c r="A55" s="30" t="str">
        <f t="shared" si="0"/>
        <v>1</v>
      </c>
      <c r="B55" s="30">
        <v>140000</v>
      </c>
      <c r="C55" s="30" t="s">
        <v>579</v>
      </c>
      <c r="D55" s="30">
        <v>140375</v>
      </c>
      <c r="E55" s="30" t="s">
        <v>1189</v>
      </c>
      <c r="F55" s="30" t="s">
        <v>888</v>
      </c>
      <c r="G55" s="30" t="s">
        <v>888</v>
      </c>
      <c r="H55" s="30" t="s">
        <v>1292</v>
      </c>
      <c r="I55" s="30" t="s">
        <v>1219</v>
      </c>
    </row>
    <row r="56" spans="1:9" x14ac:dyDescent="0.25">
      <c r="A56" s="30" t="str">
        <f t="shared" si="0"/>
        <v>1</v>
      </c>
      <c r="B56" s="30">
        <v>140000</v>
      </c>
      <c r="C56" s="30" t="s">
        <v>579</v>
      </c>
      <c r="D56" s="30">
        <v>140379</v>
      </c>
      <c r="E56" s="30" t="s">
        <v>1208</v>
      </c>
      <c r="F56" s="30" t="s">
        <v>888</v>
      </c>
      <c r="G56" s="30" t="s">
        <v>888</v>
      </c>
      <c r="H56" s="30" t="s">
        <v>1292</v>
      </c>
      <c r="I56" s="30" t="s">
        <v>1219</v>
      </c>
    </row>
    <row r="57" spans="1:9" x14ac:dyDescent="0.25">
      <c r="A57" s="30" t="str">
        <f t="shared" si="0"/>
        <v>1</v>
      </c>
      <c r="B57" s="30">
        <v>140000</v>
      </c>
      <c r="C57" s="30" t="s">
        <v>579</v>
      </c>
      <c r="D57" s="30">
        <v>140390</v>
      </c>
      <c r="E57" s="30" t="s">
        <v>1214</v>
      </c>
      <c r="F57" s="30" t="s">
        <v>888</v>
      </c>
      <c r="G57" s="30" t="s">
        <v>888</v>
      </c>
      <c r="H57" s="30" t="s">
        <v>1292</v>
      </c>
      <c r="I57" s="30" t="s">
        <v>1219</v>
      </c>
    </row>
    <row r="58" spans="1:9" x14ac:dyDescent="0.25">
      <c r="A58" s="30" t="str">
        <f t="shared" si="0"/>
        <v>1</v>
      </c>
      <c r="B58" s="30">
        <v>140000</v>
      </c>
      <c r="C58" s="30" t="s">
        <v>579</v>
      </c>
      <c r="D58" s="30">
        <v>140415</v>
      </c>
      <c r="E58" s="30" t="s">
        <v>1215</v>
      </c>
      <c r="F58" s="30" t="s">
        <v>888</v>
      </c>
      <c r="G58" s="30" t="s">
        <v>888</v>
      </c>
      <c r="H58" s="30" t="s">
        <v>1292</v>
      </c>
      <c r="I58" s="30" t="s">
        <v>1219</v>
      </c>
    </row>
    <row r="59" spans="1:9" x14ac:dyDescent="0.25">
      <c r="A59" s="30" t="str">
        <f t="shared" si="0"/>
        <v>1</v>
      </c>
      <c r="B59" s="30">
        <v>140000</v>
      </c>
      <c r="C59" s="30" t="s">
        <v>579</v>
      </c>
      <c r="D59" s="30">
        <v>140419</v>
      </c>
      <c r="E59" s="30" t="s">
        <v>861</v>
      </c>
      <c r="F59" s="30" t="s">
        <v>888</v>
      </c>
      <c r="G59" s="30" t="s">
        <v>888</v>
      </c>
      <c r="H59" s="30" t="s">
        <v>1292</v>
      </c>
    </row>
    <row r="60" spans="1:9" x14ac:dyDescent="0.25">
      <c r="A60" s="30" t="str">
        <f t="shared" si="0"/>
        <v>1</v>
      </c>
      <c r="B60" s="30">
        <v>140000</v>
      </c>
      <c r="C60" s="30" t="s">
        <v>579</v>
      </c>
      <c r="D60" s="30">
        <v>140500</v>
      </c>
      <c r="E60" s="30" t="s">
        <v>584</v>
      </c>
      <c r="F60" s="30" t="s">
        <v>888</v>
      </c>
      <c r="G60" s="30" t="s">
        <v>888</v>
      </c>
      <c r="H60" s="30" t="s">
        <v>1292</v>
      </c>
    </row>
    <row r="61" spans="1:9" x14ac:dyDescent="0.25">
      <c r="A61" s="30" t="str">
        <f t="shared" si="0"/>
        <v>1</v>
      </c>
      <c r="B61" s="30">
        <v>140000</v>
      </c>
      <c r="C61" s="30" t="s">
        <v>579</v>
      </c>
      <c r="D61" s="30">
        <v>140520</v>
      </c>
      <c r="E61" s="30" t="s">
        <v>1216</v>
      </c>
      <c r="F61" s="30" t="s">
        <v>888</v>
      </c>
      <c r="G61" s="30" t="s">
        <v>888</v>
      </c>
      <c r="H61" s="30" t="s">
        <v>1292</v>
      </c>
      <c r="I61" s="30" t="s">
        <v>1219</v>
      </c>
    </row>
    <row r="62" spans="1:9" x14ac:dyDescent="0.25">
      <c r="A62" s="30" t="str">
        <f t="shared" si="0"/>
        <v>1</v>
      </c>
      <c r="B62" s="30">
        <v>140000</v>
      </c>
      <c r="C62" s="30" t="s">
        <v>579</v>
      </c>
      <c r="D62" s="30">
        <v>140527</v>
      </c>
      <c r="E62" s="30" t="s">
        <v>1202</v>
      </c>
      <c r="F62" s="30" t="s">
        <v>888</v>
      </c>
      <c r="G62" s="30" t="s">
        <v>888</v>
      </c>
      <c r="H62" s="30" t="s">
        <v>1292</v>
      </c>
      <c r="I62" s="30" t="s">
        <v>1219</v>
      </c>
    </row>
    <row r="63" spans="1:9" x14ac:dyDescent="0.25">
      <c r="A63" s="30" t="str">
        <f t="shared" si="0"/>
        <v>1</v>
      </c>
      <c r="B63" s="30">
        <v>140000</v>
      </c>
      <c r="C63" s="30" t="s">
        <v>579</v>
      </c>
      <c r="D63" s="30">
        <v>140537</v>
      </c>
      <c r="E63" s="30" t="s">
        <v>1203</v>
      </c>
      <c r="F63" s="30" t="s">
        <v>888</v>
      </c>
      <c r="G63" s="30" t="s">
        <v>888</v>
      </c>
      <c r="H63" s="30" t="s">
        <v>1292</v>
      </c>
      <c r="I63" s="30" t="s">
        <v>1219</v>
      </c>
    </row>
    <row r="64" spans="1:9" x14ac:dyDescent="0.25">
      <c r="A64" s="30" t="str">
        <f t="shared" si="0"/>
        <v>1</v>
      </c>
      <c r="B64" s="30">
        <v>140000</v>
      </c>
      <c r="C64" s="30" t="s">
        <v>579</v>
      </c>
      <c r="D64" s="30">
        <v>140540</v>
      </c>
      <c r="E64" s="30" t="s">
        <v>1190</v>
      </c>
      <c r="F64" s="30" t="s">
        <v>888</v>
      </c>
      <c r="G64" s="30" t="s">
        <v>888</v>
      </c>
      <c r="H64" s="30" t="s">
        <v>1292</v>
      </c>
      <c r="I64" s="30" t="s">
        <v>1219</v>
      </c>
    </row>
    <row r="65" spans="1:9" x14ac:dyDescent="0.25">
      <c r="A65" s="30" t="str">
        <f t="shared" si="0"/>
        <v>1</v>
      </c>
      <c r="B65" s="30">
        <v>140000</v>
      </c>
      <c r="C65" s="30" t="s">
        <v>579</v>
      </c>
      <c r="D65" s="30">
        <v>140542</v>
      </c>
      <c r="E65" s="30" t="s">
        <v>1217</v>
      </c>
      <c r="F65" s="30" t="s">
        <v>888</v>
      </c>
      <c r="G65" s="30" t="s">
        <v>888</v>
      </c>
      <c r="H65" s="30" t="s">
        <v>1292</v>
      </c>
      <c r="I65" s="30" t="s">
        <v>1219</v>
      </c>
    </row>
    <row r="66" spans="1:9" x14ac:dyDescent="0.25">
      <c r="A66" s="30" t="str">
        <f t="shared" ref="A66:A129" si="1">LEFT(D66,1)</f>
        <v>1</v>
      </c>
      <c r="B66" s="30">
        <v>140000</v>
      </c>
      <c r="C66" s="30" t="s">
        <v>579</v>
      </c>
      <c r="D66" s="30">
        <v>140543</v>
      </c>
      <c r="E66" s="30" t="s">
        <v>1322</v>
      </c>
      <c r="F66" s="30" t="s">
        <v>888</v>
      </c>
      <c r="G66" s="30" t="s">
        <v>888</v>
      </c>
      <c r="H66" s="30" t="s">
        <v>1292</v>
      </c>
      <c r="I66" s="30" t="s">
        <v>1323</v>
      </c>
    </row>
    <row r="67" spans="1:9" x14ac:dyDescent="0.25">
      <c r="A67" s="30" t="str">
        <f t="shared" si="1"/>
        <v>1</v>
      </c>
      <c r="B67" s="30">
        <v>140000</v>
      </c>
      <c r="C67" s="30" t="s">
        <v>579</v>
      </c>
      <c r="D67" s="30">
        <v>140548</v>
      </c>
      <c r="E67" s="30" t="s">
        <v>1218</v>
      </c>
      <c r="F67" s="30" t="s">
        <v>888</v>
      </c>
      <c r="G67" s="30" t="s">
        <v>888</v>
      </c>
      <c r="H67" s="30" t="s">
        <v>1292</v>
      </c>
      <c r="I67" s="30" t="s">
        <v>1219</v>
      </c>
    </row>
    <row r="68" spans="1:9" x14ac:dyDescent="0.25">
      <c r="A68" s="30" t="str">
        <f t="shared" si="1"/>
        <v>1</v>
      </c>
      <c r="B68" s="30">
        <v>140000</v>
      </c>
      <c r="C68" s="30" t="s">
        <v>579</v>
      </c>
      <c r="D68" s="30">
        <v>140549</v>
      </c>
      <c r="E68" s="30" t="s">
        <v>1210</v>
      </c>
      <c r="F68" s="30" t="s">
        <v>888</v>
      </c>
      <c r="G68" s="30" t="s">
        <v>888</v>
      </c>
      <c r="H68" s="30" t="s">
        <v>1292</v>
      </c>
      <c r="I68" s="30" t="s">
        <v>1219</v>
      </c>
    </row>
    <row r="69" spans="1:9" x14ac:dyDescent="0.25">
      <c r="A69" s="30" t="str">
        <f t="shared" si="1"/>
        <v>1</v>
      </c>
      <c r="B69" s="30">
        <v>140000</v>
      </c>
      <c r="C69" s="30" t="s">
        <v>579</v>
      </c>
      <c r="D69" s="30">
        <v>140551</v>
      </c>
      <c r="E69" s="30" t="s">
        <v>926</v>
      </c>
      <c r="F69" s="30" t="s">
        <v>888</v>
      </c>
      <c r="G69" s="30" t="s">
        <v>888</v>
      </c>
      <c r="H69" s="30" t="s">
        <v>1292</v>
      </c>
    </row>
    <row r="70" spans="1:9" x14ac:dyDescent="0.25">
      <c r="A70" s="30" t="str">
        <f t="shared" si="1"/>
        <v>1</v>
      </c>
      <c r="B70" s="30">
        <v>152000</v>
      </c>
      <c r="C70" s="30" t="s">
        <v>585</v>
      </c>
      <c r="D70" s="30">
        <v>152120</v>
      </c>
      <c r="E70" s="30" t="s">
        <v>586</v>
      </c>
      <c r="F70" s="30" t="s">
        <v>888</v>
      </c>
      <c r="G70" s="30" t="s">
        <v>888</v>
      </c>
      <c r="H70" s="30" t="s">
        <v>1292</v>
      </c>
    </row>
    <row r="71" spans="1:9" x14ac:dyDescent="0.25">
      <c r="A71" s="30" t="str">
        <f t="shared" si="1"/>
        <v>1</v>
      </c>
      <c r="B71" s="30">
        <v>152000</v>
      </c>
      <c r="C71" s="30" t="s">
        <v>585</v>
      </c>
      <c r="D71" s="30">
        <v>152130</v>
      </c>
      <c r="E71" s="30" t="s">
        <v>587</v>
      </c>
      <c r="F71" s="30" t="s">
        <v>888</v>
      </c>
      <c r="G71" s="30" t="s">
        <v>888</v>
      </c>
      <c r="H71" s="30" t="s">
        <v>1292</v>
      </c>
    </row>
    <row r="72" spans="1:9" x14ac:dyDescent="0.25">
      <c r="A72" s="30" t="str">
        <f t="shared" si="1"/>
        <v>1</v>
      </c>
      <c r="B72" s="30">
        <v>152000</v>
      </c>
      <c r="C72" s="30" t="s">
        <v>585</v>
      </c>
      <c r="D72" s="30">
        <v>152135</v>
      </c>
      <c r="E72" s="30" t="s">
        <v>588</v>
      </c>
      <c r="F72" s="30" t="s">
        <v>888</v>
      </c>
      <c r="G72" s="30" t="s">
        <v>888</v>
      </c>
      <c r="H72" s="30" t="s">
        <v>1292</v>
      </c>
    </row>
    <row r="73" spans="1:9" x14ac:dyDescent="0.25">
      <c r="A73" s="30" t="str">
        <f t="shared" si="1"/>
        <v>1</v>
      </c>
      <c r="B73" s="30">
        <v>152000</v>
      </c>
      <c r="C73" s="30" t="s">
        <v>585</v>
      </c>
      <c r="D73" s="30">
        <v>152145</v>
      </c>
      <c r="E73" s="30" t="s">
        <v>724</v>
      </c>
      <c r="F73" s="30" t="s">
        <v>888</v>
      </c>
      <c r="G73" s="30" t="s">
        <v>888</v>
      </c>
      <c r="H73" s="30" t="s">
        <v>1292</v>
      </c>
    </row>
    <row r="74" spans="1:9" x14ac:dyDescent="0.25">
      <c r="A74" s="30" t="str">
        <f t="shared" si="1"/>
        <v>1</v>
      </c>
      <c r="B74" s="30">
        <v>152000</v>
      </c>
      <c r="C74" s="30" t="s">
        <v>585</v>
      </c>
      <c r="D74" s="30">
        <v>152180</v>
      </c>
      <c r="E74" s="30" t="s">
        <v>746</v>
      </c>
      <c r="F74" s="30" t="s">
        <v>888</v>
      </c>
      <c r="G74" s="30" t="s">
        <v>888</v>
      </c>
      <c r="H74" s="30" t="s">
        <v>1292</v>
      </c>
    </row>
    <row r="75" spans="1:9" x14ac:dyDescent="0.25">
      <c r="A75" s="30" t="str">
        <f t="shared" si="1"/>
        <v>1</v>
      </c>
      <c r="B75" s="30">
        <v>152000</v>
      </c>
      <c r="C75" s="30" t="s">
        <v>585</v>
      </c>
      <c r="D75" s="30">
        <v>152181</v>
      </c>
      <c r="E75" s="30" t="s">
        <v>747</v>
      </c>
      <c r="F75" s="30" t="s">
        <v>888</v>
      </c>
      <c r="G75" s="30" t="s">
        <v>888</v>
      </c>
      <c r="H75" s="30" t="s">
        <v>1292</v>
      </c>
    </row>
    <row r="76" spans="1:9" x14ac:dyDescent="0.25">
      <c r="A76" s="30" t="str">
        <f t="shared" si="1"/>
        <v>1</v>
      </c>
      <c r="B76" s="30">
        <v>152000</v>
      </c>
      <c r="C76" s="30" t="s">
        <v>585</v>
      </c>
      <c r="D76" s="30">
        <v>152191</v>
      </c>
      <c r="E76" s="30" t="s">
        <v>873</v>
      </c>
      <c r="F76" s="30" t="s">
        <v>888</v>
      </c>
      <c r="G76" s="30" t="s">
        <v>888</v>
      </c>
      <c r="H76" s="30" t="s">
        <v>1292</v>
      </c>
    </row>
    <row r="77" spans="1:9" x14ac:dyDescent="0.25">
      <c r="A77" s="30" t="str">
        <f t="shared" si="1"/>
        <v>1</v>
      </c>
      <c r="B77" s="30">
        <v>152000</v>
      </c>
      <c r="C77" s="30" t="s">
        <v>585</v>
      </c>
      <c r="D77" s="30">
        <v>152229</v>
      </c>
      <c r="E77" s="30" t="s">
        <v>819</v>
      </c>
      <c r="F77" s="30" t="s">
        <v>888</v>
      </c>
      <c r="G77" s="30" t="s">
        <v>888</v>
      </c>
      <c r="H77" s="30" t="s">
        <v>1292</v>
      </c>
    </row>
    <row r="78" spans="1:9" x14ac:dyDescent="0.25">
      <c r="A78" s="30" t="str">
        <f t="shared" si="1"/>
        <v>1</v>
      </c>
      <c r="B78" s="30">
        <v>152000</v>
      </c>
      <c r="C78" s="30" t="s">
        <v>585</v>
      </c>
      <c r="D78" s="30">
        <v>152230</v>
      </c>
      <c r="E78" s="30" t="s">
        <v>862</v>
      </c>
      <c r="F78" s="30" t="s">
        <v>888</v>
      </c>
      <c r="G78" s="30" t="s">
        <v>888</v>
      </c>
      <c r="H78" s="30" t="s">
        <v>1292</v>
      </c>
    </row>
    <row r="79" spans="1:9" x14ac:dyDescent="0.25">
      <c r="A79" s="30" t="str">
        <f t="shared" si="1"/>
        <v>1</v>
      </c>
      <c r="B79" s="30">
        <v>152000</v>
      </c>
      <c r="C79" s="30" t="s">
        <v>585</v>
      </c>
      <c r="D79" s="30">
        <v>152232</v>
      </c>
      <c r="E79" s="30" t="s">
        <v>589</v>
      </c>
      <c r="F79" s="30" t="s">
        <v>888</v>
      </c>
      <c r="G79" s="30" t="s">
        <v>888</v>
      </c>
      <c r="H79" s="30" t="s">
        <v>1292</v>
      </c>
    </row>
    <row r="80" spans="1:9" x14ac:dyDescent="0.25">
      <c r="A80" s="30" t="str">
        <f t="shared" si="1"/>
        <v>1</v>
      </c>
      <c r="B80" s="30">
        <v>152000</v>
      </c>
      <c r="C80" s="30" t="s">
        <v>585</v>
      </c>
      <c r="D80" s="30">
        <v>152248</v>
      </c>
      <c r="E80" s="30" t="s">
        <v>590</v>
      </c>
      <c r="F80" s="30" t="s">
        <v>888</v>
      </c>
      <c r="G80" s="30" t="s">
        <v>888</v>
      </c>
      <c r="H80" s="30" t="s">
        <v>1292</v>
      </c>
    </row>
    <row r="81" spans="1:9" x14ac:dyDescent="0.25">
      <c r="A81" s="30" t="str">
        <f t="shared" si="1"/>
        <v>1</v>
      </c>
      <c r="B81" s="30">
        <v>152000</v>
      </c>
      <c r="C81" s="30" t="s">
        <v>585</v>
      </c>
      <c r="D81" s="30">
        <v>152317</v>
      </c>
      <c r="E81" s="30" t="s">
        <v>1204</v>
      </c>
      <c r="F81" s="30" t="s">
        <v>888</v>
      </c>
      <c r="G81" s="30" t="s">
        <v>888</v>
      </c>
      <c r="H81" s="30" t="s">
        <v>1292</v>
      </c>
      <c r="I81" s="30" t="s">
        <v>1219</v>
      </c>
    </row>
    <row r="82" spans="1:9" x14ac:dyDescent="0.25">
      <c r="A82" s="30" t="str">
        <f t="shared" si="1"/>
        <v>1</v>
      </c>
      <c r="B82" s="30">
        <v>152000</v>
      </c>
      <c r="C82" s="30" t="s">
        <v>585</v>
      </c>
      <c r="D82" s="30">
        <v>153001</v>
      </c>
      <c r="E82" s="30" t="s">
        <v>790</v>
      </c>
      <c r="F82" s="30" t="s">
        <v>888</v>
      </c>
      <c r="G82" s="30" t="s">
        <v>888</v>
      </c>
      <c r="H82" s="30" t="s">
        <v>1292</v>
      </c>
    </row>
    <row r="83" spans="1:9" x14ac:dyDescent="0.25">
      <c r="A83" s="30" t="str">
        <f t="shared" si="1"/>
        <v>1</v>
      </c>
      <c r="B83" s="30">
        <v>160000</v>
      </c>
      <c r="C83" s="30" t="s">
        <v>591</v>
      </c>
      <c r="D83" s="30">
        <v>161100</v>
      </c>
      <c r="E83" s="30" t="s">
        <v>725</v>
      </c>
      <c r="F83" s="30" t="s">
        <v>888</v>
      </c>
      <c r="G83" s="30" t="s">
        <v>888</v>
      </c>
      <c r="H83" s="30" t="s">
        <v>1292</v>
      </c>
    </row>
    <row r="84" spans="1:9" x14ac:dyDescent="0.25">
      <c r="A84" s="30" t="str">
        <f t="shared" si="1"/>
        <v>1</v>
      </c>
      <c r="B84" s="30">
        <v>160000</v>
      </c>
      <c r="C84" s="30" t="s">
        <v>591</v>
      </c>
      <c r="D84" s="30">
        <v>161120</v>
      </c>
      <c r="E84" s="30" t="s">
        <v>841</v>
      </c>
      <c r="F84" s="30" t="s">
        <v>888</v>
      </c>
      <c r="G84" s="30" t="s">
        <v>888</v>
      </c>
      <c r="H84" s="30" t="s">
        <v>1292</v>
      </c>
    </row>
    <row r="85" spans="1:9" x14ac:dyDescent="0.25">
      <c r="A85" s="30" t="str">
        <f t="shared" si="1"/>
        <v>1</v>
      </c>
      <c r="B85" s="30">
        <v>160000</v>
      </c>
      <c r="C85" s="30" t="s">
        <v>591</v>
      </c>
      <c r="D85" s="30">
        <v>161190</v>
      </c>
      <c r="E85" s="30" t="s">
        <v>2286</v>
      </c>
      <c r="F85" s="30" t="s">
        <v>888</v>
      </c>
      <c r="G85" s="30" t="s">
        <v>888</v>
      </c>
      <c r="H85" s="30" t="s">
        <v>1292</v>
      </c>
      <c r="I85" s="30" t="s">
        <v>2297</v>
      </c>
    </row>
    <row r="86" spans="1:9" x14ac:dyDescent="0.25">
      <c r="A86" s="30" t="str">
        <f t="shared" si="1"/>
        <v>1</v>
      </c>
      <c r="B86" s="30">
        <v>160000</v>
      </c>
      <c r="C86" s="30" t="s">
        <v>591</v>
      </c>
      <c r="D86" s="30">
        <v>162110</v>
      </c>
      <c r="E86" s="30" t="s">
        <v>791</v>
      </c>
      <c r="F86" s="30" t="s">
        <v>888</v>
      </c>
      <c r="G86" s="30" t="s">
        <v>888</v>
      </c>
      <c r="H86" s="30" t="s">
        <v>1292</v>
      </c>
    </row>
    <row r="87" spans="1:9" x14ac:dyDescent="0.25">
      <c r="A87" s="30" t="str">
        <f t="shared" si="1"/>
        <v>1</v>
      </c>
      <c r="B87" s="30">
        <v>160000</v>
      </c>
      <c r="C87" s="30" t="s">
        <v>591</v>
      </c>
      <c r="D87" s="30">
        <v>162120</v>
      </c>
      <c r="E87" s="30" t="s">
        <v>592</v>
      </c>
      <c r="F87" s="30" t="s">
        <v>888</v>
      </c>
      <c r="G87" s="30" t="s">
        <v>888</v>
      </c>
      <c r="H87" s="30" t="s">
        <v>1292</v>
      </c>
    </row>
    <row r="88" spans="1:9" x14ac:dyDescent="0.25">
      <c r="A88" s="30" t="str">
        <f t="shared" si="1"/>
        <v>1</v>
      </c>
      <c r="B88" s="30">
        <v>160000</v>
      </c>
      <c r="C88" s="30" t="s">
        <v>591</v>
      </c>
      <c r="D88" s="30">
        <v>162130</v>
      </c>
      <c r="E88" s="30" t="s">
        <v>593</v>
      </c>
      <c r="F88" s="30" t="s">
        <v>888</v>
      </c>
      <c r="G88" s="30" t="s">
        <v>888</v>
      </c>
      <c r="H88" s="30" t="s">
        <v>1292</v>
      </c>
    </row>
    <row r="89" spans="1:9" x14ac:dyDescent="0.25">
      <c r="A89" s="30" t="str">
        <f t="shared" si="1"/>
        <v>1</v>
      </c>
      <c r="B89" s="30">
        <v>160000</v>
      </c>
      <c r="C89" s="30" t="s">
        <v>591</v>
      </c>
      <c r="D89" s="30">
        <v>162135</v>
      </c>
      <c r="E89" s="30" t="s">
        <v>594</v>
      </c>
      <c r="F89" s="30" t="s">
        <v>888</v>
      </c>
      <c r="G89" s="30" t="s">
        <v>888</v>
      </c>
      <c r="H89" s="30" t="s">
        <v>1292</v>
      </c>
    </row>
    <row r="90" spans="1:9" x14ac:dyDescent="0.25">
      <c r="A90" s="30" t="str">
        <f t="shared" si="1"/>
        <v>1</v>
      </c>
      <c r="B90" s="30">
        <v>160000</v>
      </c>
      <c r="C90" s="30" t="s">
        <v>591</v>
      </c>
      <c r="D90" s="30">
        <v>162145</v>
      </c>
      <c r="E90" s="30" t="s">
        <v>726</v>
      </c>
      <c r="F90" s="30" t="s">
        <v>888</v>
      </c>
      <c r="G90" s="30" t="s">
        <v>888</v>
      </c>
      <c r="H90" s="30" t="s">
        <v>1292</v>
      </c>
    </row>
    <row r="91" spans="1:9" x14ac:dyDescent="0.25">
      <c r="A91" s="30" t="str">
        <f t="shared" si="1"/>
        <v>1</v>
      </c>
      <c r="B91" s="30">
        <v>160000</v>
      </c>
      <c r="C91" s="30" t="s">
        <v>591</v>
      </c>
      <c r="D91" s="30">
        <v>162180</v>
      </c>
      <c r="E91" s="30" t="s">
        <v>748</v>
      </c>
      <c r="F91" s="30" t="s">
        <v>888</v>
      </c>
      <c r="G91" s="30" t="s">
        <v>888</v>
      </c>
      <c r="H91" s="30" t="s">
        <v>1292</v>
      </c>
    </row>
    <row r="92" spans="1:9" x14ac:dyDescent="0.25">
      <c r="A92" s="30" t="str">
        <f t="shared" si="1"/>
        <v>1</v>
      </c>
      <c r="B92" s="30">
        <v>160000</v>
      </c>
      <c r="C92" s="30" t="s">
        <v>591</v>
      </c>
      <c r="D92" s="30">
        <v>162190</v>
      </c>
      <c r="E92" s="30" t="s">
        <v>749</v>
      </c>
      <c r="F92" s="30" t="s">
        <v>888</v>
      </c>
      <c r="G92" s="30" t="s">
        <v>888</v>
      </c>
      <c r="H92" s="30" t="s">
        <v>1292</v>
      </c>
    </row>
    <row r="93" spans="1:9" x14ac:dyDescent="0.25">
      <c r="A93" s="30" t="str">
        <f t="shared" si="1"/>
        <v>1</v>
      </c>
      <c r="B93" s="30">
        <v>160000</v>
      </c>
      <c r="C93" s="30" t="s">
        <v>591</v>
      </c>
      <c r="D93" s="30">
        <v>163120</v>
      </c>
      <c r="E93" s="30" t="s">
        <v>820</v>
      </c>
      <c r="F93" s="30" t="s">
        <v>888</v>
      </c>
      <c r="G93" s="30" t="s">
        <v>888</v>
      </c>
      <c r="H93" s="30" t="s">
        <v>1292</v>
      </c>
    </row>
    <row r="94" spans="1:9" x14ac:dyDescent="0.25">
      <c r="A94" s="30" t="str">
        <f t="shared" si="1"/>
        <v>1</v>
      </c>
      <c r="B94" s="30">
        <v>160000</v>
      </c>
      <c r="C94" s="30" t="s">
        <v>591</v>
      </c>
      <c r="D94" s="30">
        <v>165100</v>
      </c>
      <c r="E94" s="30" t="s">
        <v>837</v>
      </c>
      <c r="F94" s="30" t="s">
        <v>888</v>
      </c>
      <c r="G94" s="30" t="s">
        <v>888</v>
      </c>
      <c r="H94" s="30" t="s">
        <v>1292</v>
      </c>
    </row>
    <row r="95" spans="1:9" x14ac:dyDescent="0.25">
      <c r="A95" s="30" t="str">
        <f t="shared" si="1"/>
        <v>1</v>
      </c>
      <c r="B95" s="30">
        <v>160000</v>
      </c>
      <c r="C95" s="30" t="s">
        <v>591</v>
      </c>
      <c r="D95" s="30">
        <v>167100</v>
      </c>
      <c r="E95" s="30" t="s">
        <v>2404</v>
      </c>
      <c r="F95" s="30" t="s">
        <v>888</v>
      </c>
      <c r="G95" s="30" t="s">
        <v>888</v>
      </c>
      <c r="H95" s="30" t="s">
        <v>1292</v>
      </c>
      <c r="I95" s="30" t="s">
        <v>2414</v>
      </c>
    </row>
    <row r="96" spans="1:9" x14ac:dyDescent="0.25">
      <c r="A96" s="30" t="str">
        <f t="shared" si="1"/>
        <v>2</v>
      </c>
      <c r="B96" s="30">
        <v>212000</v>
      </c>
      <c r="C96" s="30" t="s">
        <v>595</v>
      </c>
      <c r="D96" s="30">
        <v>201114</v>
      </c>
      <c r="E96" s="30" t="s">
        <v>2277</v>
      </c>
      <c r="F96" s="30" t="s">
        <v>888</v>
      </c>
      <c r="G96" s="30" t="s">
        <v>888</v>
      </c>
      <c r="H96" s="30" t="s">
        <v>1292</v>
      </c>
      <c r="I96" s="30" t="s">
        <v>2297</v>
      </c>
    </row>
    <row r="97" spans="1:9" x14ac:dyDescent="0.25">
      <c r="A97" s="30" t="str">
        <f t="shared" si="1"/>
        <v>2</v>
      </c>
      <c r="B97" s="30">
        <v>212000</v>
      </c>
      <c r="C97" s="30" t="s">
        <v>595</v>
      </c>
      <c r="D97" s="30">
        <v>210122</v>
      </c>
      <c r="E97" s="30" t="s">
        <v>1282</v>
      </c>
      <c r="F97" s="30" t="s">
        <v>888</v>
      </c>
      <c r="G97" s="30" t="s">
        <v>888</v>
      </c>
      <c r="H97" s="30" t="s">
        <v>1292</v>
      </c>
      <c r="I97" s="30" t="s">
        <v>1290</v>
      </c>
    </row>
    <row r="98" spans="1:9" x14ac:dyDescent="0.25">
      <c r="A98" s="30" t="str">
        <f t="shared" si="1"/>
        <v>2</v>
      </c>
      <c r="B98" s="30">
        <v>212000</v>
      </c>
      <c r="C98" s="30" t="s">
        <v>595</v>
      </c>
      <c r="D98" s="30">
        <v>210123</v>
      </c>
      <c r="E98" s="30" t="s">
        <v>1191</v>
      </c>
      <c r="F98" s="30" t="s">
        <v>888</v>
      </c>
      <c r="G98" s="30" t="s">
        <v>888</v>
      </c>
      <c r="H98" s="30" t="s">
        <v>1292</v>
      </c>
      <c r="I98" s="30" t="s">
        <v>1219</v>
      </c>
    </row>
    <row r="99" spans="1:9" x14ac:dyDescent="0.25">
      <c r="A99" s="30" t="str">
        <f t="shared" si="1"/>
        <v>2</v>
      </c>
      <c r="B99" s="30">
        <v>212000</v>
      </c>
      <c r="C99" s="30" t="s">
        <v>595</v>
      </c>
      <c r="D99" s="30">
        <v>210124</v>
      </c>
      <c r="E99" s="30" t="s">
        <v>1205</v>
      </c>
      <c r="F99" s="30" t="s">
        <v>888</v>
      </c>
      <c r="G99" s="30" t="s">
        <v>888</v>
      </c>
      <c r="H99" s="30" t="s">
        <v>1292</v>
      </c>
      <c r="I99" s="30" t="s">
        <v>1219</v>
      </c>
    </row>
    <row r="100" spans="1:9" x14ac:dyDescent="0.25">
      <c r="A100" s="30" t="str">
        <f t="shared" si="1"/>
        <v>2</v>
      </c>
      <c r="B100" s="30">
        <v>212000</v>
      </c>
      <c r="C100" s="30" t="s">
        <v>595</v>
      </c>
      <c r="D100" s="30">
        <v>210126</v>
      </c>
      <c r="E100" s="30" t="s">
        <v>1420</v>
      </c>
      <c r="F100" s="30" t="s">
        <v>888</v>
      </c>
      <c r="G100" s="30" t="s">
        <v>888</v>
      </c>
      <c r="H100" s="30" t="s">
        <v>1292</v>
      </c>
      <c r="I100" s="30" t="s">
        <v>2296</v>
      </c>
    </row>
    <row r="101" spans="1:9" x14ac:dyDescent="0.25">
      <c r="A101" s="30" t="str">
        <f t="shared" si="1"/>
        <v>2</v>
      </c>
      <c r="B101" s="30">
        <v>212000</v>
      </c>
      <c r="C101" s="30" t="s">
        <v>595</v>
      </c>
      <c r="D101" s="30">
        <v>210128</v>
      </c>
      <c r="E101" s="30" t="s">
        <v>1375</v>
      </c>
      <c r="F101" s="30" t="s">
        <v>888</v>
      </c>
      <c r="G101" s="30" t="s">
        <v>888</v>
      </c>
      <c r="H101" s="30" t="s">
        <v>1292</v>
      </c>
      <c r="I101" s="30" t="s">
        <v>1378</v>
      </c>
    </row>
    <row r="102" spans="1:9" x14ac:dyDescent="0.25">
      <c r="A102" s="30" t="str">
        <f t="shared" si="1"/>
        <v>2</v>
      </c>
      <c r="B102" s="30">
        <v>212000</v>
      </c>
      <c r="C102" s="30" t="s">
        <v>595</v>
      </c>
      <c r="D102" s="30">
        <v>210151</v>
      </c>
      <c r="E102" s="30" t="s">
        <v>840</v>
      </c>
      <c r="F102" s="30" t="s">
        <v>888</v>
      </c>
      <c r="G102" s="30" t="s">
        <v>888</v>
      </c>
      <c r="H102" s="30" t="s">
        <v>1292</v>
      </c>
    </row>
    <row r="103" spans="1:9" x14ac:dyDescent="0.25">
      <c r="A103" s="30" t="str">
        <f t="shared" si="1"/>
        <v>2</v>
      </c>
      <c r="B103" s="30">
        <v>212000</v>
      </c>
      <c r="C103" s="30" t="s">
        <v>595</v>
      </c>
      <c r="D103" s="30">
        <v>210159</v>
      </c>
      <c r="E103" s="30" t="s">
        <v>850</v>
      </c>
      <c r="F103" s="30" t="s">
        <v>888</v>
      </c>
      <c r="G103" s="30" t="s">
        <v>888</v>
      </c>
      <c r="H103" s="30" t="s">
        <v>1292</v>
      </c>
    </row>
    <row r="104" spans="1:9" x14ac:dyDescent="0.25">
      <c r="A104" s="30" t="str">
        <f t="shared" si="1"/>
        <v>2</v>
      </c>
      <c r="B104" s="30">
        <v>212000</v>
      </c>
      <c r="C104" s="30" t="s">
        <v>595</v>
      </c>
      <c r="D104" s="30">
        <v>210160</v>
      </c>
      <c r="E104" s="30" t="s">
        <v>851</v>
      </c>
      <c r="F104" s="30" t="s">
        <v>888</v>
      </c>
      <c r="G104" s="30" t="s">
        <v>888</v>
      </c>
      <c r="H104" s="30" t="s">
        <v>1292</v>
      </c>
    </row>
    <row r="105" spans="1:9" x14ac:dyDescent="0.25">
      <c r="A105" s="30" t="str">
        <f t="shared" si="1"/>
        <v>2</v>
      </c>
      <c r="B105" s="30">
        <v>212000</v>
      </c>
      <c r="C105" s="30" t="s">
        <v>595</v>
      </c>
      <c r="D105" s="30">
        <v>210161</v>
      </c>
      <c r="E105" s="30" t="s">
        <v>852</v>
      </c>
      <c r="F105" s="30" t="s">
        <v>888</v>
      </c>
      <c r="G105" s="30" t="s">
        <v>888</v>
      </c>
      <c r="H105" s="30" t="s">
        <v>1292</v>
      </c>
    </row>
    <row r="106" spans="1:9" x14ac:dyDescent="0.25">
      <c r="A106" s="30" t="str">
        <f t="shared" si="1"/>
        <v>2</v>
      </c>
      <c r="B106" s="30">
        <v>212000</v>
      </c>
      <c r="C106" s="30" t="s">
        <v>595</v>
      </c>
      <c r="D106" s="30">
        <v>210164</v>
      </c>
      <c r="E106" s="30" t="s">
        <v>596</v>
      </c>
      <c r="F106" s="30" t="s">
        <v>888</v>
      </c>
      <c r="G106" s="30" t="s">
        <v>888</v>
      </c>
      <c r="H106" s="30" t="s">
        <v>1292</v>
      </c>
    </row>
    <row r="107" spans="1:9" x14ac:dyDescent="0.25">
      <c r="A107" s="30" t="str">
        <f t="shared" si="1"/>
        <v>2</v>
      </c>
      <c r="B107" s="30">
        <v>212000</v>
      </c>
      <c r="C107" s="30" t="s">
        <v>595</v>
      </c>
      <c r="D107" s="30">
        <v>210168</v>
      </c>
      <c r="E107" s="30" t="s">
        <v>927</v>
      </c>
      <c r="F107" s="30" t="s">
        <v>888</v>
      </c>
      <c r="G107" s="30" t="s">
        <v>888</v>
      </c>
      <c r="H107" s="30" t="s">
        <v>1292</v>
      </c>
    </row>
    <row r="108" spans="1:9" x14ac:dyDescent="0.25">
      <c r="A108" s="30" t="str">
        <f t="shared" si="1"/>
        <v>2</v>
      </c>
      <c r="B108" s="30">
        <v>212000</v>
      </c>
      <c r="C108" s="30" t="s">
        <v>595</v>
      </c>
      <c r="D108" s="30">
        <v>211101</v>
      </c>
      <c r="E108" s="30" t="s">
        <v>1196</v>
      </c>
      <c r="F108" s="30" t="s">
        <v>888</v>
      </c>
      <c r="G108" s="30" t="s">
        <v>888</v>
      </c>
      <c r="H108" s="30" t="s">
        <v>1292</v>
      </c>
      <c r="I108" s="30" t="s">
        <v>1219</v>
      </c>
    </row>
    <row r="109" spans="1:9" x14ac:dyDescent="0.25">
      <c r="A109" s="30" t="str">
        <f t="shared" si="1"/>
        <v>2</v>
      </c>
      <c r="B109" s="30">
        <v>212000</v>
      </c>
      <c r="C109" s="30" t="s">
        <v>595</v>
      </c>
      <c r="D109" s="30">
        <v>211114</v>
      </c>
      <c r="E109" s="30" t="s">
        <v>701</v>
      </c>
      <c r="F109" s="30" t="s">
        <v>888</v>
      </c>
      <c r="G109" s="30" t="s">
        <v>888</v>
      </c>
      <c r="H109" s="30" t="s">
        <v>1292</v>
      </c>
    </row>
    <row r="110" spans="1:9" x14ac:dyDescent="0.25">
      <c r="A110" s="30" t="str">
        <f t="shared" si="1"/>
        <v>2</v>
      </c>
      <c r="B110" s="30">
        <v>212000</v>
      </c>
      <c r="C110" s="30" t="s">
        <v>595</v>
      </c>
      <c r="D110" s="30">
        <v>212100</v>
      </c>
      <c r="E110" s="30" t="s">
        <v>597</v>
      </c>
      <c r="F110" s="30" t="s">
        <v>888</v>
      </c>
      <c r="G110" s="30" t="s">
        <v>888</v>
      </c>
      <c r="H110" s="30" t="s">
        <v>1292</v>
      </c>
    </row>
    <row r="111" spans="1:9" x14ac:dyDescent="0.25">
      <c r="A111" s="30" t="str">
        <f t="shared" si="1"/>
        <v>2</v>
      </c>
      <c r="B111" s="30">
        <v>212000</v>
      </c>
      <c r="C111" s="30" t="s">
        <v>595</v>
      </c>
      <c r="D111" s="30">
        <v>212101</v>
      </c>
      <c r="E111" s="30" t="s">
        <v>598</v>
      </c>
      <c r="F111" s="30" t="s">
        <v>888</v>
      </c>
      <c r="G111" s="30" t="s">
        <v>888</v>
      </c>
      <c r="H111" s="30" t="s">
        <v>1292</v>
      </c>
    </row>
    <row r="112" spans="1:9" x14ac:dyDescent="0.25">
      <c r="A112" s="30" t="str">
        <f t="shared" si="1"/>
        <v>2</v>
      </c>
      <c r="B112" s="30">
        <v>212000</v>
      </c>
      <c r="C112" s="30" t="s">
        <v>595</v>
      </c>
      <c r="D112" s="30">
        <v>212109</v>
      </c>
      <c r="E112" s="30" t="s">
        <v>1291</v>
      </c>
      <c r="F112" s="30" t="s">
        <v>888</v>
      </c>
      <c r="G112" s="30" t="s">
        <v>888</v>
      </c>
      <c r="H112" s="30" t="s">
        <v>1292</v>
      </c>
      <c r="I112" s="30" t="s">
        <v>1290</v>
      </c>
    </row>
    <row r="113" spans="1:9" x14ac:dyDescent="0.25">
      <c r="A113" s="30" t="str">
        <f t="shared" si="1"/>
        <v>2</v>
      </c>
      <c r="B113" s="30">
        <v>212000</v>
      </c>
      <c r="C113" s="30" t="s">
        <v>595</v>
      </c>
      <c r="D113" s="30">
        <v>212112</v>
      </c>
      <c r="E113" s="30" t="s">
        <v>599</v>
      </c>
      <c r="F113" s="30" t="s">
        <v>888</v>
      </c>
      <c r="G113" s="30" t="s">
        <v>888</v>
      </c>
      <c r="H113" s="30" t="s">
        <v>1292</v>
      </c>
    </row>
    <row r="114" spans="1:9" x14ac:dyDescent="0.25">
      <c r="A114" s="30" t="str">
        <f t="shared" si="1"/>
        <v>2</v>
      </c>
      <c r="B114" s="30">
        <v>212000</v>
      </c>
      <c r="C114" s="30" t="s">
        <v>595</v>
      </c>
      <c r="D114" s="30">
        <v>212113</v>
      </c>
      <c r="E114" s="30" t="s">
        <v>600</v>
      </c>
      <c r="F114" s="30" t="s">
        <v>888</v>
      </c>
      <c r="G114" s="30" t="s">
        <v>888</v>
      </c>
      <c r="H114" s="30" t="s">
        <v>1292</v>
      </c>
    </row>
    <row r="115" spans="1:9" x14ac:dyDescent="0.25">
      <c r="A115" s="30" t="str">
        <f t="shared" si="1"/>
        <v>2</v>
      </c>
      <c r="B115" s="30">
        <v>212000</v>
      </c>
      <c r="C115" s="30" t="s">
        <v>595</v>
      </c>
      <c r="D115" s="30">
        <v>212114</v>
      </c>
      <c r="E115" s="30" t="s">
        <v>601</v>
      </c>
      <c r="F115" s="30" t="s">
        <v>888</v>
      </c>
      <c r="G115" s="30" t="s">
        <v>888</v>
      </c>
      <c r="H115" s="30" t="s">
        <v>1292</v>
      </c>
    </row>
    <row r="116" spans="1:9" x14ac:dyDescent="0.25">
      <c r="A116" s="30" t="str">
        <f t="shared" si="1"/>
        <v>2</v>
      </c>
      <c r="B116" s="30">
        <v>212000</v>
      </c>
      <c r="C116" s="30" t="s">
        <v>595</v>
      </c>
      <c r="D116" s="30">
        <v>212117</v>
      </c>
      <c r="E116" s="30" t="s">
        <v>865</v>
      </c>
      <c r="F116" s="30" t="s">
        <v>888</v>
      </c>
      <c r="G116" s="30" t="s">
        <v>888</v>
      </c>
      <c r="H116" s="30" t="s">
        <v>1292</v>
      </c>
      <c r="I116" s="30" t="s">
        <v>1219</v>
      </c>
    </row>
    <row r="117" spans="1:9" x14ac:dyDescent="0.25">
      <c r="A117" s="30" t="str">
        <f t="shared" si="1"/>
        <v>2</v>
      </c>
      <c r="B117" s="30">
        <v>212000</v>
      </c>
      <c r="C117" s="30" t="s">
        <v>595</v>
      </c>
      <c r="D117" s="30">
        <v>212118</v>
      </c>
      <c r="E117" s="30" t="s">
        <v>1317</v>
      </c>
      <c r="F117" s="30" t="s">
        <v>888</v>
      </c>
      <c r="G117" s="30" t="s">
        <v>888</v>
      </c>
      <c r="H117" s="30" t="s">
        <v>1292</v>
      </c>
      <c r="I117" s="30" t="s">
        <v>1323</v>
      </c>
    </row>
    <row r="118" spans="1:9" x14ac:dyDescent="0.25">
      <c r="A118" s="30" t="str">
        <f t="shared" si="1"/>
        <v>2</v>
      </c>
      <c r="B118" s="30">
        <v>212000</v>
      </c>
      <c r="C118" s="30" t="s">
        <v>595</v>
      </c>
      <c r="D118" s="30">
        <v>212121</v>
      </c>
      <c r="E118" s="30" t="s">
        <v>602</v>
      </c>
      <c r="F118" s="30" t="s">
        <v>888</v>
      </c>
      <c r="G118" s="30" t="s">
        <v>888</v>
      </c>
      <c r="H118" s="30" t="s">
        <v>1292</v>
      </c>
    </row>
    <row r="119" spans="1:9" x14ac:dyDescent="0.25">
      <c r="A119" s="30" t="str">
        <f t="shared" si="1"/>
        <v>2</v>
      </c>
      <c r="B119" s="30">
        <v>212000</v>
      </c>
      <c r="C119" s="30" t="s">
        <v>595</v>
      </c>
      <c r="D119" s="30">
        <v>212124</v>
      </c>
      <c r="E119" s="30" t="s">
        <v>603</v>
      </c>
      <c r="F119" s="30" t="s">
        <v>888</v>
      </c>
      <c r="G119" s="30" t="s">
        <v>888</v>
      </c>
      <c r="H119" s="30" t="s">
        <v>1292</v>
      </c>
    </row>
    <row r="120" spans="1:9" x14ac:dyDescent="0.25">
      <c r="A120" s="30" t="str">
        <f t="shared" si="1"/>
        <v>2</v>
      </c>
      <c r="B120" s="30">
        <v>212000</v>
      </c>
      <c r="C120" s="30" t="s">
        <v>595</v>
      </c>
      <c r="D120" s="30">
        <v>212132</v>
      </c>
      <c r="E120" s="30" t="s">
        <v>1192</v>
      </c>
      <c r="F120" s="30" t="s">
        <v>888</v>
      </c>
      <c r="G120" s="30" t="s">
        <v>888</v>
      </c>
      <c r="H120" s="30" t="s">
        <v>1292</v>
      </c>
      <c r="I120" s="30" t="s">
        <v>1219</v>
      </c>
    </row>
    <row r="121" spans="1:9" x14ac:dyDescent="0.25">
      <c r="A121" s="30" t="str">
        <f t="shared" si="1"/>
        <v>2</v>
      </c>
      <c r="B121" s="30">
        <v>212000</v>
      </c>
      <c r="C121" s="30" t="s">
        <v>595</v>
      </c>
      <c r="D121" s="30">
        <v>212136</v>
      </c>
      <c r="E121" s="30" t="s">
        <v>2411</v>
      </c>
      <c r="F121" s="30" t="s">
        <v>888</v>
      </c>
      <c r="G121" s="30" t="s">
        <v>888</v>
      </c>
      <c r="H121" s="30" t="s">
        <v>1292</v>
      </c>
      <c r="I121" s="30" t="s">
        <v>2414</v>
      </c>
    </row>
    <row r="122" spans="1:9" x14ac:dyDescent="0.25">
      <c r="A122" s="30" t="str">
        <f t="shared" si="1"/>
        <v>2</v>
      </c>
      <c r="B122" s="30">
        <v>212000</v>
      </c>
      <c r="C122" s="30" t="s">
        <v>595</v>
      </c>
      <c r="D122" s="30">
        <v>212150</v>
      </c>
      <c r="E122" s="30" t="s">
        <v>821</v>
      </c>
      <c r="F122" s="30" t="s">
        <v>888</v>
      </c>
      <c r="G122" s="30" t="s">
        <v>888</v>
      </c>
      <c r="H122" s="30" t="s">
        <v>1292</v>
      </c>
    </row>
    <row r="123" spans="1:9" x14ac:dyDescent="0.25">
      <c r="A123" s="30" t="str">
        <f t="shared" si="1"/>
        <v>2</v>
      </c>
      <c r="B123" s="30">
        <v>212000</v>
      </c>
      <c r="C123" s="30" t="s">
        <v>595</v>
      </c>
      <c r="D123" s="30">
        <v>212153</v>
      </c>
      <c r="E123" s="30" t="s">
        <v>839</v>
      </c>
      <c r="F123" s="30" t="s">
        <v>888</v>
      </c>
      <c r="G123" s="30" t="s">
        <v>888</v>
      </c>
      <c r="H123" s="30" t="s">
        <v>1292</v>
      </c>
    </row>
    <row r="124" spans="1:9" x14ac:dyDescent="0.25">
      <c r="A124" s="30" t="str">
        <f t="shared" si="1"/>
        <v>2</v>
      </c>
      <c r="B124" s="30">
        <v>212000</v>
      </c>
      <c r="C124" s="30" t="s">
        <v>595</v>
      </c>
      <c r="D124" s="30">
        <v>212154</v>
      </c>
      <c r="E124" s="30" t="s">
        <v>1197</v>
      </c>
      <c r="F124" s="30" t="s">
        <v>888</v>
      </c>
      <c r="G124" s="30" t="s">
        <v>888</v>
      </c>
      <c r="H124" s="30" t="s">
        <v>1292</v>
      </c>
      <c r="I124" s="30" t="s">
        <v>1219</v>
      </c>
    </row>
    <row r="125" spans="1:9" x14ac:dyDescent="0.25">
      <c r="A125" s="30" t="str">
        <f t="shared" si="1"/>
        <v>2</v>
      </c>
      <c r="B125" s="30">
        <v>212000</v>
      </c>
      <c r="C125" s="30" t="s">
        <v>595</v>
      </c>
      <c r="D125" s="30">
        <v>212160</v>
      </c>
      <c r="E125" s="30" t="s">
        <v>604</v>
      </c>
      <c r="F125" s="30" t="s">
        <v>888</v>
      </c>
      <c r="G125" s="30" t="s">
        <v>888</v>
      </c>
      <c r="H125" s="30" t="s">
        <v>1292</v>
      </c>
    </row>
    <row r="126" spans="1:9" x14ac:dyDescent="0.25">
      <c r="A126" s="30" t="str">
        <f t="shared" si="1"/>
        <v>2</v>
      </c>
      <c r="B126" s="30">
        <v>212000</v>
      </c>
      <c r="C126" s="30" t="s">
        <v>595</v>
      </c>
      <c r="D126" s="30">
        <v>212170</v>
      </c>
      <c r="E126" s="30" t="s">
        <v>822</v>
      </c>
      <c r="F126" s="30" t="s">
        <v>888</v>
      </c>
      <c r="G126" s="30" t="s">
        <v>888</v>
      </c>
      <c r="H126" s="30" t="s">
        <v>1292</v>
      </c>
    </row>
    <row r="127" spans="1:9" x14ac:dyDescent="0.25">
      <c r="A127" s="30" t="str">
        <f t="shared" si="1"/>
        <v>2</v>
      </c>
      <c r="B127" s="30">
        <v>212000</v>
      </c>
      <c r="C127" s="30" t="s">
        <v>595</v>
      </c>
      <c r="D127" s="30">
        <v>212181</v>
      </c>
      <c r="E127" s="30" t="s">
        <v>812</v>
      </c>
      <c r="F127" s="30" t="s">
        <v>888</v>
      </c>
      <c r="G127" s="30" t="s">
        <v>888</v>
      </c>
      <c r="H127" s="30" t="s">
        <v>1292</v>
      </c>
    </row>
    <row r="128" spans="1:9" x14ac:dyDescent="0.25">
      <c r="A128" s="30" t="str">
        <f t="shared" si="1"/>
        <v>2</v>
      </c>
      <c r="B128" s="30">
        <v>212000</v>
      </c>
      <c r="C128" s="30" t="s">
        <v>595</v>
      </c>
      <c r="D128" s="30">
        <v>212183</v>
      </c>
      <c r="E128" s="30" t="s">
        <v>1198</v>
      </c>
      <c r="F128" s="30" t="s">
        <v>888</v>
      </c>
      <c r="G128" s="30" t="s">
        <v>888</v>
      </c>
      <c r="H128" s="30" t="s">
        <v>1292</v>
      </c>
      <c r="I128" s="30" t="s">
        <v>1219</v>
      </c>
    </row>
    <row r="129" spans="1:9" x14ac:dyDescent="0.25">
      <c r="A129" s="30" t="str">
        <f t="shared" si="1"/>
        <v>2</v>
      </c>
      <c r="B129" s="30">
        <v>212000</v>
      </c>
      <c r="C129" s="30" t="s">
        <v>595</v>
      </c>
      <c r="D129" s="30">
        <v>212185</v>
      </c>
      <c r="E129" s="30" t="s">
        <v>928</v>
      </c>
      <c r="F129" s="30" t="s">
        <v>888</v>
      </c>
      <c r="G129" s="30" t="s">
        <v>888</v>
      </c>
      <c r="H129" s="30" t="s">
        <v>1292</v>
      </c>
    </row>
    <row r="130" spans="1:9" x14ac:dyDescent="0.25">
      <c r="A130" s="30" t="str">
        <f t="shared" ref="A130:A193" si="2">LEFT(D130,1)</f>
        <v>2</v>
      </c>
      <c r="B130" s="30">
        <v>212000</v>
      </c>
      <c r="C130" s="30" t="s">
        <v>595</v>
      </c>
      <c r="D130" s="30">
        <v>212186</v>
      </c>
      <c r="E130" s="30" t="s">
        <v>1377</v>
      </c>
      <c r="F130" s="30" t="s">
        <v>888</v>
      </c>
      <c r="G130" s="30" t="s">
        <v>888</v>
      </c>
      <c r="H130" s="30" t="s">
        <v>1292</v>
      </c>
      <c r="I130" s="30" t="s">
        <v>1378</v>
      </c>
    </row>
    <row r="131" spans="1:9" x14ac:dyDescent="0.25">
      <c r="A131" s="30" t="str">
        <f t="shared" si="2"/>
        <v>2</v>
      </c>
      <c r="B131" s="30">
        <v>212000</v>
      </c>
      <c r="C131" s="30" t="s">
        <v>595</v>
      </c>
      <c r="D131" s="30">
        <v>212187</v>
      </c>
      <c r="E131" s="30" t="s">
        <v>1023</v>
      </c>
      <c r="F131" s="30" t="s">
        <v>888</v>
      </c>
      <c r="G131" s="30" t="s">
        <v>888</v>
      </c>
      <c r="H131" s="30" t="s">
        <v>1292</v>
      </c>
    </row>
    <row r="132" spans="1:9" x14ac:dyDescent="0.25">
      <c r="A132" s="30" t="str">
        <f t="shared" si="2"/>
        <v>2</v>
      </c>
      <c r="B132" s="30">
        <v>212000</v>
      </c>
      <c r="C132" s="30" t="s">
        <v>595</v>
      </c>
      <c r="D132" s="30">
        <v>212190</v>
      </c>
      <c r="E132" s="30" t="s">
        <v>2407</v>
      </c>
      <c r="F132" s="30" t="s">
        <v>888</v>
      </c>
      <c r="G132" s="30" t="s">
        <v>888</v>
      </c>
      <c r="H132" s="30" t="s">
        <v>1292</v>
      </c>
      <c r="I132" s="30" t="s">
        <v>2414</v>
      </c>
    </row>
    <row r="133" spans="1:9" x14ac:dyDescent="0.25">
      <c r="A133" s="30" t="str">
        <f t="shared" si="2"/>
        <v>2</v>
      </c>
      <c r="B133" s="30">
        <v>212000</v>
      </c>
      <c r="C133" s="30" t="s">
        <v>595</v>
      </c>
      <c r="D133" s="30">
        <v>212191</v>
      </c>
      <c r="E133" s="30" t="s">
        <v>1193</v>
      </c>
      <c r="F133" s="30" t="s">
        <v>888</v>
      </c>
      <c r="G133" s="30" t="s">
        <v>888</v>
      </c>
      <c r="H133" s="30" t="s">
        <v>1292</v>
      </c>
      <c r="I133" s="30" t="s">
        <v>1219</v>
      </c>
    </row>
    <row r="134" spans="1:9" x14ac:dyDescent="0.25">
      <c r="A134" s="30" t="str">
        <f t="shared" si="2"/>
        <v>2</v>
      </c>
      <c r="B134" s="30">
        <v>212000</v>
      </c>
      <c r="C134" s="30" t="s">
        <v>595</v>
      </c>
      <c r="D134" s="30">
        <v>212194</v>
      </c>
      <c r="E134" s="30" t="s">
        <v>605</v>
      </c>
      <c r="F134" s="30" t="s">
        <v>888</v>
      </c>
      <c r="G134" s="30" t="s">
        <v>888</v>
      </c>
      <c r="H134" s="30" t="s">
        <v>1292</v>
      </c>
    </row>
    <row r="135" spans="1:9" x14ac:dyDescent="0.25">
      <c r="A135" s="30" t="str">
        <f t="shared" si="2"/>
        <v>2</v>
      </c>
      <c r="B135" s="30">
        <v>212000</v>
      </c>
      <c r="C135" s="30" t="s">
        <v>595</v>
      </c>
      <c r="D135" s="30">
        <v>212195</v>
      </c>
      <c r="E135" s="30" t="s">
        <v>2247</v>
      </c>
      <c r="F135" s="30" t="s">
        <v>888</v>
      </c>
      <c r="G135" s="30" t="s">
        <v>888</v>
      </c>
      <c r="H135" s="30" t="s">
        <v>1292</v>
      </c>
      <c r="I135" s="30" t="s">
        <v>2297</v>
      </c>
    </row>
    <row r="136" spans="1:9" x14ac:dyDescent="0.25">
      <c r="A136" s="30" t="str">
        <f t="shared" si="2"/>
        <v>2</v>
      </c>
      <c r="B136" s="30">
        <v>212000</v>
      </c>
      <c r="C136" s="30" t="s">
        <v>595</v>
      </c>
      <c r="D136" s="30">
        <v>212197</v>
      </c>
      <c r="E136" s="30" t="s">
        <v>856</v>
      </c>
      <c r="F136" s="30" t="s">
        <v>888</v>
      </c>
      <c r="G136" s="30" t="s">
        <v>888</v>
      </c>
      <c r="H136" s="30" t="s">
        <v>1292</v>
      </c>
    </row>
    <row r="137" spans="1:9" x14ac:dyDescent="0.25">
      <c r="A137" s="30" t="str">
        <f t="shared" si="2"/>
        <v>2</v>
      </c>
      <c r="B137" s="30">
        <v>212000</v>
      </c>
      <c r="C137" s="30" t="s">
        <v>595</v>
      </c>
      <c r="D137" s="30">
        <v>212200</v>
      </c>
      <c r="E137" s="30" t="s">
        <v>823</v>
      </c>
      <c r="F137" s="30" t="s">
        <v>888</v>
      </c>
      <c r="G137" s="30" t="s">
        <v>888</v>
      </c>
      <c r="H137" s="30" t="s">
        <v>1292</v>
      </c>
    </row>
    <row r="138" spans="1:9" x14ac:dyDescent="0.25">
      <c r="A138" s="30" t="str">
        <f t="shared" si="2"/>
        <v>2</v>
      </c>
      <c r="B138" s="30">
        <v>212000</v>
      </c>
      <c r="C138" s="30" t="s">
        <v>595</v>
      </c>
      <c r="D138" s="30">
        <v>212220</v>
      </c>
      <c r="E138" s="30" t="s">
        <v>606</v>
      </c>
      <c r="F138" s="30" t="s">
        <v>888</v>
      </c>
      <c r="G138" s="30" t="s">
        <v>888</v>
      </c>
      <c r="H138" s="30" t="s">
        <v>1292</v>
      </c>
    </row>
    <row r="139" spans="1:9" x14ac:dyDescent="0.25">
      <c r="A139" s="30" t="str">
        <f t="shared" si="2"/>
        <v>2</v>
      </c>
      <c r="B139" s="30">
        <v>212000</v>
      </c>
      <c r="C139" s="30" t="s">
        <v>595</v>
      </c>
      <c r="D139" s="30">
        <v>212223</v>
      </c>
      <c r="E139" s="30" t="s">
        <v>607</v>
      </c>
      <c r="F139" s="30" t="s">
        <v>888</v>
      </c>
      <c r="G139" s="30" t="s">
        <v>888</v>
      </c>
      <c r="H139" s="30" t="s">
        <v>1292</v>
      </c>
    </row>
    <row r="140" spans="1:9" x14ac:dyDescent="0.25">
      <c r="A140" s="30" t="str">
        <f t="shared" si="2"/>
        <v>2</v>
      </c>
      <c r="B140" s="30">
        <v>212000</v>
      </c>
      <c r="C140" s="30" t="s">
        <v>595</v>
      </c>
      <c r="D140" s="30">
        <v>212227</v>
      </c>
      <c r="E140" s="30" t="s">
        <v>750</v>
      </c>
      <c r="F140" s="30" t="s">
        <v>888</v>
      </c>
      <c r="G140" s="30" t="s">
        <v>888</v>
      </c>
      <c r="H140" s="30" t="s">
        <v>1292</v>
      </c>
    </row>
    <row r="141" spans="1:9" x14ac:dyDescent="0.25">
      <c r="A141" s="30" t="str">
        <f t="shared" si="2"/>
        <v>2</v>
      </c>
      <c r="B141" s="30">
        <v>212000</v>
      </c>
      <c r="C141" s="30" t="s">
        <v>595</v>
      </c>
      <c r="D141" s="30">
        <v>212231</v>
      </c>
      <c r="E141" s="30" t="s">
        <v>824</v>
      </c>
      <c r="F141" s="30" t="s">
        <v>888</v>
      </c>
      <c r="G141" s="30" t="s">
        <v>888</v>
      </c>
      <c r="H141" s="30" t="s">
        <v>1292</v>
      </c>
    </row>
    <row r="142" spans="1:9" x14ac:dyDescent="0.25">
      <c r="A142" s="30" t="str">
        <f t="shared" si="2"/>
        <v>2</v>
      </c>
      <c r="B142" s="30">
        <v>212000</v>
      </c>
      <c r="C142" s="30" t="s">
        <v>595</v>
      </c>
      <c r="D142" s="30">
        <v>212232</v>
      </c>
      <c r="E142" s="30" t="s">
        <v>836</v>
      </c>
      <c r="F142" s="30" t="s">
        <v>888</v>
      </c>
      <c r="G142" s="30" t="s">
        <v>888</v>
      </c>
      <c r="H142" s="30" t="s">
        <v>1292</v>
      </c>
    </row>
    <row r="143" spans="1:9" x14ac:dyDescent="0.25">
      <c r="A143" s="30" t="str">
        <f t="shared" si="2"/>
        <v>2</v>
      </c>
      <c r="B143" s="30">
        <v>212000</v>
      </c>
      <c r="C143" s="30" t="s">
        <v>595</v>
      </c>
      <c r="D143" s="30">
        <v>212233</v>
      </c>
      <c r="E143" s="30" t="s">
        <v>608</v>
      </c>
      <c r="F143" s="30" t="s">
        <v>888</v>
      </c>
      <c r="G143" s="30" t="s">
        <v>888</v>
      </c>
      <c r="H143" s="30" t="s">
        <v>1292</v>
      </c>
    </row>
    <row r="144" spans="1:9" x14ac:dyDescent="0.25">
      <c r="A144" s="30" t="str">
        <f t="shared" si="2"/>
        <v>2</v>
      </c>
      <c r="B144" s="30">
        <v>212000</v>
      </c>
      <c r="C144" s="30" t="s">
        <v>595</v>
      </c>
      <c r="D144" s="30">
        <v>212240</v>
      </c>
      <c r="E144" s="30" t="s">
        <v>609</v>
      </c>
      <c r="F144" s="30" t="s">
        <v>888</v>
      </c>
      <c r="G144" s="30" t="s">
        <v>888</v>
      </c>
      <c r="H144" s="30" t="s">
        <v>1292</v>
      </c>
    </row>
    <row r="145" spans="1:9" x14ac:dyDescent="0.25">
      <c r="A145" s="30" t="str">
        <f t="shared" si="2"/>
        <v>2</v>
      </c>
      <c r="B145" s="30">
        <v>212000</v>
      </c>
      <c r="C145" s="30" t="s">
        <v>595</v>
      </c>
      <c r="D145" s="30">
        <v>212242</v>
      </c>
      <c r="E145" s="30" t="s">
        <v>751</v>
      </c>
      <c r="F145" s="30" t="s">
        <v>888</v>
      </c>
      <c r="G145" s="30" t="s">
        <v>888</v>
      </c>
      <c r="H145" s="30" t="s">
        <v>1292</v>
      </c>
    </row>
    <row r="146" spans="1:9" x14ac:dyDescent="0.25">
      <c r="A146" s="30" t="str">
        <f t="shared" si="2"/>
        <v>2</v>
      </c>
      <c r="B146" s="30">
        <v>212000</v>
      </c>
      <c r="C146" s="30" t="s">
        <v>595</v>
      </c>
      <c r="D146" s="30">
        <v>212247</v>
      </c>
      <c r="E146" s="30" t="s">
        <v>610</v>
      </c>
      <c r="F146" s="30" t="s">
        <v>888</v>
      </c>
      <c r="G146" s="30" t="s">
        <v>888</v>
      </c>
      <c r="H146" s="30" t="s">
        <v>1292</v>
      </c>
    </row>
    <row r="147" spans="1:9" x14ac:dyDescent="0.25">
      <c r="A147" s="30" t="str">
        <f t="shared" si="2"/>
        <v>2</v>
      </c>
      <c r="B147" s="30">
        <v>212000</v>
      </c>
      <c r="C147" s="30" t="s">
        <v>595</v>
      </c>
      <c r="D147" s="30">
        <v>212252</v>
      </c>
      <c r="E147" s="30" t="s">
        <v>611</v>
      </c>
      <c r="F147" s="30" t="s">
        <v>888</v>
      </c>
      <c r="G147" s="30" t="s">
        <v>888</v>
      </c>
      <c r="H147" s="30" t="s">
        <v>1292</v>
      </c>
    </row>
    <row r="148" spans="1:9" x14ac:dyDescent="0.25">
      <c r="A148" s="30" t="str">
        <f t="shared" si="2"/>
        <v>2</v>
      </c>
      <c r="B148" s="30">
        <v>212000</v>
      </c>
      <c r="C148" s="30" t="s">
        <v>595</v>
      </c>
      <c r="D148" s="30">
        <v>212255</v>
      </c>
      <c r="E148" s="30" t="s">
        <v>612</v>
      </c>
      <c r="F148" s="30" t="s">
        <v>888</v>
      </c>
      <c r="G148" s="30" t="s">
        <v>888</v>
      </c>
      <c r="H148" s="30" t="s">
        <v>1292</v>
      </c>
    </row>
    <row r="149" spans="1:9" x14ac:dyDescent="0.25">
      <c r="A149" s="30" t="str">
        <f t="shared" si="2"/>
        <v>2</v>
      </c>
      <c r="B149" s="30">
        <v>212000</v>
      </c>
      <c r="C149" s="30" t="s">
        <v>595</v>
      </c>
      <c r="D149" s="30">
        <v>212257</v>
      </c>
      <c r="E149" s="30" t="s">
        <v>613</v>
      </c>
      <c r="F149" s="30" t="s">
        <v>888</v>
      </c>
      <c r="G149" s="30" t="s">
        <v>888</v>
      </c>
      <c r="H149" s="30" t="s">
        <v>1292</v>
      </c>
    </row>
    <row r="150" spans="1:9" x14ac:dyDescent="0.25">
      <c r="A150" s="30" t="str">
        <f t="shared" si="2"/>
        <v>2</v>
      </c>
      <c r="B150" s="30">
        <v>212000</v>
      </c>
      <c r="C150" s="30" t="s">
        <v>595</v>
      </c>
      <c r="D150" s="30">
        <v>212262</v>
      </c>
      <c r="E150" s="30" t="s">
        <v>857</v>
      </c>
      <c r="F150" s="30" t="s">
        <v>888</v>
      </c>
      <c r="G150" s="30" t="s">
        <v>888</v>
      </c>
      <c r="H150" s="30" t="s">
        <v>1292</v>
      </c>
    </row>
    <row r="151" spans="1:9" x14ac:dyDescent="0.25">
      <c r="A151" s="30" t="str">
        <f t="shared" si="2"/>
        <v>2</v>
      </c>
      <c r="B151" s="30">
        <v>212000</v>
      </c>
      <c r="C151" s="30" t="s">
        <v>595</v>
      </c>
      <c r="D151" s="30">
        <v>212271</v>
      </c>
      <c r="E151" s="30" t="s">
        <v>614</v>
      </c>
      <c r="F151" s="30" t="s">
        <v>888</v>
      </c>
      <c r="G151" s="30" t="s">
        <v>888</v>
      </c>
      <c r="H151" s="30" t="s">
        <v>1292</v>
      </c>
    </row>
    <row r="152" spans="1:9" x14ac:dyDescent="0.25">
      <c r="A152" s="30" t="str">
        <f t="shared" si="2"/>
        <v>2</v>
      </c>
      <c r="B152" s="30">
        <v>212000</v>
      </c>
      <c r="C152" s="30" t="s">
        <v>595</v>
      </c>
      <c r="D152" s="30">
        <v>212272</v>
      </c>
      <c r="E152" s="30" t="s">
        <v>615</v>
      </c>
      <c r="F152" s="30" t="s">
        <v>888</v>
      </c>
      <c r="G152" s="30" t="s">
        <v>888</v>
      </c>
      <c r="H152" s="30" t="s">
        <v>1292</v>
      </c>
    </row>
    <row r="153" spans="1:9" x14ac:dyDescent="0.25">
      <c r="A153" s="30" t="str">
        <f t="shared" si="2"/>
        <v>2</v>
      </c>
      <c r="B153" s="30">
        <v>212000</v>
      </c>
      <c r="C153" s="30" t="s">
        <v>595</v>
      </c>
      <c r="D153" s="30">
        <v>212427</v>
      </c>
      <c r="E153" s="30" t="s">
        <v>682</v>
      </c>
      <c r="F153" s="30" t="s">
        <v>888</v>
      </c>
      <c r="G153" s="30" t="s">
        <v>888</v>
      </c>
      <c r="H153" s="30" t="s">
        <v>1292</v>
      </c>
    </row>
    <row r="154" spans="1:9" x14ac:dyDescent="0.25">
      <c r="A154" s="30" t="str">
        <f t="shared" si="2"/>
        <v>2</v>
      </c>
      <c r="B154" s="30">
        <v>212000</v>
      </c>
      <c r="C154" s="30" t="s">
        <v>595</v>
      </c>
      <c r="D154" s="30">
        <v>213106</v>
      </c>
      <c r="E154" s="30" t="s">
        <v>2248</v>
      </c>
      <c r="F154" s="30" t="s">
        <v>888</v>
      </c>
      <c r="G154" s="30" t="s">
        <v>888</v>
      </c>
      <c r="H154" s="30" t="s">
        <v>1292</v>
      </c>
      <c r="I154" s="30" t="s">
        <v>2297</v>
      </c>
    </row>
    <row r="155" spans="1:9" x14ac:dyDescent="0.25">
      <c r="A155" s="30" t="str">
        <f t="shared" si="2"/>
        <v>2</v>
      </c>
      <c r="B155" s="30">
        <v>212000</v>
      </c>
      <c r="C155" s="30" t="s">
        <v>595</v>
      </c>
      <c r="D155" s="30">
        <v>213111</v>
      </c>
      <c r="E155" s="30" t="s">
        <v>1320</v>
      </c>
      <c r="F155" s="30" t="s">
        <v>888</v>
      </c>
      <c r="G155" s="30" t="s">
        <v>888</v>
      </c>
      <c r="H155" s="30" t="s">
        <v>1292</v>
      </c>
      <c r="I155" s="30" t="s">
        <v>1323</v>
      </c>
    </row>
    <row r="156" spans="1:9" x14ac:dyDescent="0.25">
      <c r="A156" s="30" t="str">
        <f t="shared" si="2"/>
        <v>2</v>
      </c>
      <c r="B156" s="30">
        <v>212000</v>
      </c>
      <c r="C156" s="30" t="s">
        <v>595</v>
      </c>
      <c r="D156" s="30">
        <v>213130</v>
      </c>
      <c r="E156" s="30" t="s">
        <v>1319</v>
      </c>
      <c r="F156" s="30" t="s">
        <v>888</v>
      </c>
      <c r="G156" s="30" t="s">
        <v>888</v>
      </c>
      <c r="H156" s="30" t="s">
        <v>1292</v>
      </c>
      <c r="I156" s="30" t="s">
        <v>1323</v>
      </c>
    </row>
    <row r="157" spans="1:9" x14ac:dyDescent="0.25">
      <c r="A157" s="30" t="str">
        <f t="shared" si="2"/>
        <v>2</v>
      </c>
      <c r="B157" s="30">
        <v>212000</v>
      </c>
      <c r="C157" s="30" t="s">
        <v>595</v>
      </c>
      <c r="D157" s="30">
        <v>213160</v>
      </c>
      <c r="E157" s="30" t="s">
        <v>2249</v>
      </c>
      <c r="F157" s="30" t="s">
        <v>888</v>
      </c>
      <c r="G157" s="30" t="s">
        <v>888</v>
      </c>
      <c r="H157" s="30" t="s">
        <v>1292</v>
      </c>
      <c r="I157" s="30" t="s">
        <v>2297</v>
      </c>
    </row>
    <row r="158" spans="1:9" x14ac:dyDescent="0.25">
      <c r="A158" s="30" t="str">
        <f t="shared" si="2"/>
        <v>2</v>
      </c>
      <c r="B158" s="30">
        <v>212000</v>
      </c>
      <c r="C158" s="30" t="s">
        <v>595</v>
      </c>
      <c r="D158" s="30">
        <v>213166</v>
      </c>
      <c r="E158" s="30" t="s">
        <v>616</v>
      </c>
      <c r="F158" s="30" t="s">
        <v>888</v>
      </c>
      <c r="G158" s="30" t="s">
        <v>888</v>
      </c>
      <c r="H158" s="30" t="s">
        <v>1292</v>
      </c>
    </row>
    <row r="159" spans="1:9" x14ac:dyDescent="0.25">
      <c r="A159" s="30" t="str">
        <f t="shared" si="2"/>
        <v>2</v>
      </c>
      <c r="B159" s="30">
        <v>212000</v>
      </c>
      <c r="C159" s="30" t="s">
        <v>595</v>
      </c>
      <c r="D159" s="30">
        <v>214100</v>
      </c>
      <c r="E159" s="30" t="s">
        <v>858</v>
      </c>
      <c r="F159" s="30" t="s">
        <v>888</v>
      </c>
      <c r="G159" s="30" t="s">
        <v>888</v>
      </c>
      <c r="H159" s="30" t="s">
        <v>1292</v>
      </c>
    </row>
    <row r="160" spans="1:9" x14ac:dyDescent="0.25">
      <c r="A160" s="30" t="str">
        <f t="shared" si="2"/>
        <v>2</v>
      </c>
      <c r="B160" s="30">
        <v>212000</v>
      </c>
      <c r="C160" s="30" t="s">
        <v>595</v>
      </c>
      <c r="D160" s="30">
        <v>214102</v>
      </c>
      <c r="E160" s="30" t="s">
        <v>2262</v>
      </c>
      <c r="F160" s="30" t="s">
        <v>888</v>
      </c>
      <c r="G160" s="30" t="s">
        <v>888</v>
      </c>
      <c r="H160" s="30" t="s">
        <v>1292</v>
      </c>
      <c r="I160" s="30" t="s">
        <v>2297</v>
      </c>
    </row>
    <row r="161" spans="1:9" x14ac:dyDescent="0.25">
      <c r="A161" s="30" t="str">
        <f t="shared" si="2"/>
        <v>2</v>
      </c>
      <c r="B161" s="30">
        <v>212000</v>
      </c>
      <c r="C161" s="30" t="s">
        <v>595</v>
      </c>
      <c r="D161" s="30">
        <v>214105</v>
      </c>
      <c r="E161" s="30" t="s">
        <v>2263</v>
      </c>
      <c r="F161" s="30" t="s">
        <v>888</v>
      </c>
      <c r="G161" s="30" t="s">
        <v>888</v>
      </c>
      <c r="H161" s="30" t="s">
        <v>1292</v>
      </c>
      <c r="I161" s="30" t="s">
        <v>2297</v>
      </c>
    </row>
    <row r="162" spans="1:9" x14ac:dyDescent="0.25">
      <c r="A162" s="30" t="str">
        <f t="shared" si="2"/>
        <v>2</v>
      </c>
      <c r="B162" s="30">
        <v>212000</v>
      </c>
      <c r="C162" s="30" t="s">
        <v>595</v>
      </c>
      <c r="D162" s="30">
        <v>220112</v>
      </c>
      <c r="E162" s="30" t="s">
        <v>2289</v>
      </c>
      <c r="F162" s="30" t="s">
        <v>888</v>
      </c>
      <c r="G162" s="30" t="s">
        <v>888</v>
      </c>
      <c r="H162" s="30" t="s">
        <v>1292</v>
      </c>
      <c r="I162" s="30" t="s">
        <v>2297</v>
      </c>
    </row>
    <row r="163" spans="1:9" x14ac:dyDescent="0.25">
      <c r="A163" s="30" t="str">
        <f t="shared" si="2"/>
        <v>2</v>
      </c>
      <c r="B163" s="30">
        <v>212000</v>
      </c>
      <c r="C163" s="30" t="s">
        <v>595</v>
      </c>
      <c r="D163" s="30">
        <v>220113</v>
      </c>
      <c r="E163" s="30" t="s">
        <v>2260</v>
      </c>
      <c r="F163" s="30" t="s">
        <v>888</v>
      </c>
      <c r="G163" s="30" t="s">
        <v>888</v>
      </c>
      <c r="H163" s="30" t="s">
        <v>1292</v>
      </c>
      <c r="I163" s="30" t="s">
        <v>2297</v>
      </c>
    </row>
    <row r="164" spans="1:9" x14ac:dyDescent="0.25">
      <c r="A164" s="30" t="str">
        <f t="shared" si="2"/>
        <v>2</v>
      </c>
      <c r="B164" s="30">
        <v>212000</v>
      </c>
      <c r="C164" s="30" t="s">
        <v>595</v>
      </c>
      <c r="D164" s="30">
        <v>220115</v>
      </c>
      <c r="E164" s="30" t="s">
        <v>2290</v>
      </c>
      <c r="F164" s="30" t="s">
        <v>888</v>
      </c>
      <c r="G164" s="30" t="s">
        <v>888</v>
      </c>
      <c r="H164" s="30" t="s">
        <v>1292</v>
      </c>
      <c r="I164" s="30" t="s">
        <v>2297</v>
      </c>
    </row>
    <row r="165" spans="1:9" x14ac:dyDescent="0.25">
      <c r="A165" s="30" t="str">
        <f t="shared" si="2"/>
        <v>2</v>
      </c>
      <c r="B165" s="30">
        <v>212000</v>
      </c>
      <c r="C165" s="30" t="s">
        <v>595</v>
      </c>
      <c r="D165" s="30">
        <v>220120</v>
      </c>
      <c r="E165" s="30" t="s">
        <v>2257</v>
      </c>
      <c r="F165" s="30" t="s">
        <v>888</v>
      </c>
      <c r="G165" s="30" t="s">
        <v>888</v>
      </c>
      <c r="H165" s="30" t="s">
        <v>1292</v>
      </c>
      <c r="I165" s="30" t="s">
        <v>2297</v>
      </c>
    </row>
    <row r="166" spans="1:9" x14ac:dyDescent="0.25">
      <c r="A166" s="30" t="str">
        <f t="shared" si="2"/>
        <v>2</v>
      </c>
      <c r="B166" s="30">
        <v>212000</v>
      </c>
      <c r="C166" s="30" t="s">
        <v>595</v>
      </c>
      <c r="D166" s="30">
        <v>220121</v>
      </c>
      <c r="E166" s="30" t="s">
        <v>2250</v>
      </c>
      <c r="F166" s="30" t="s">
        <v>888</v>
      </c>
      <c r="G166" s="30" t="s">
        <v>888</v>
      </c>
      <c r="H166" s="30" t="s">
        <v>1292</v>
      </c>
      <c r="I166" s="30" t="s">
        <v>2297</v>
      </c>
    </row>
    <row r="167" spans="1:9" x14ac:dyDescent="0.25">
      <c r="A167" s="30" t="str">
        <f t="shared" si="2"/>
        <v>2</v>
      </c>
      <c r="B167" s="30">
        <v>212000</v>
      </c>
      <c r="C167" s="30" t="s">
        <v>595</v>
      </c>
      <c r="D167" s="30">
        <v>220125</v>
      </c>
      <c r="E167" s="30" t="s">
        <v>2258</v>
      </c>
      <c r="F167" s="30" t="s">
        <v>888</v>
      </c>
      <c r="G167" s="30" t="s">
        <v>888</v>
      </c>
      <c r="H167" s="30" t="s">
        <v>1292</v>
      </c>
      <c r="I167" s="30" t="s">
        <v>2297</v>
      </c>
    </row>
    <row r="168" spans="1:9" x14ac:dyDescent="0.25">
      <c r="A168" s="30" t="str">
        <f t="shared" si="2"/>
        <v>2</v>
      </c>
      <c r="B168" s="30">
        <v>212000</v>
      </c>
      <c r="C168" s="30" t="s">
        <v>595</v>
      </c>
      <c r="D168" s="30">
        <v>220126</v>
      </c>
      <c r="E168" s="30" t="s">
        <v>2259</v>
      </c>
      <c r="F168" s="30" t="s">
        <v>888</v>
      </c>
      <c r="G168" s="30" t="s">
        <v>888</v>
      </c>
      <c r="H168" s="30" t="s">
        <v>1292</v>
      </c>
      <c r="I168" s="30" t="s">
        <v>2297</v>
      </c>
    </row>
    <row r="169" spans="1:9" x14ac:dyDescent="0.25">
      <c r="A169" s="30" t="str">
        <f t="shared" si="2"/>
        <v>2</v>
      </c>
      <c r="B169" s="30">
        <v>212000</v>
      </c>
      <c r="C169" s="30" t="s">
        <v>595</v>
      </c>
      <c r="D169" s="30">
        <v>252226</v>
      </c>
      <c r="E169" s="30" t="s">
        <v>813</v>
      </c>
      <c r="F169" s="30" t="s">
        <v>888</v>
      </c>
      <c r="G169" s="30" t="s">
        <v>888</v>
      </c>
      <c r="H169" s="30" t="s">
        <v>1292</v>
      </c>
    </row>
    <row r="170" spans="1:9" x14ac:dyDescent="0.25">
      <c r="A170" s="30" t="str">
        <f t="shared" si="2"/>
        <v>2</v>
      </c>
      <c r="B170" s="30">
        <v>213000</v>
      </c>
      <c r="C170" s="30" t="s">
        <v>617</v>
      </c>
      <c r="D170" s="30">
        <v>213500</v>
      </c>
      <c r="E170" s="30" t="s">
        <v>618</v>
      </c>
      <c r="F170" s="30" t="s">
        <v>888</v>
      </c>
      <c r="G170" s="30" t="s">
        <v>888</v>
      </c>
      <c r="H170" s="30" t="s">
        <v>1292</v>
      </c>
    </row>
    <row r="171" spans="1:9" x14ac:dyDescent="0.25">
      <c r="A171" s="30" t="str">
        <f t="shared" si="2"/>
        <v>2</v>
      </c>
      <c r="B171" s="30">
        <v>214000</v>
      </c>
      <c r="C171" s="30" t="s">
        <v>702</v>
      </c>
      <c r="D171" s="30">
        <v>252231</v>
      </c>
      <c r="E171" s="30" t="s">
        <v>703</v>
      </c>
      <c r="F171" s="30" t="s">
        <v>888</v>
      </c>
      <c r="G171" s="30" t="s">
        <v>888</v>
      </c>
      <c r="H171" s="30" t="s">
        <v>1292</v>
      </c>
    </row>
    <row r="172" spans="1:9" x14ac:dyDescent="0.25">
      <c r="A172" s="30" t="str">
        <f t="shared" si="2"/>
        <v>1</v>
      </c>
      <c r="B172" s="30">
        <v>220000</v>
      </c>
      <c r="C172" s="30" t="s">
        <v>619</v>
      </c>
      <c r="D172" s="30">
        <v>190000</v>
      </c>
      <c r="E172" s="30" t="s">
        <v>620</v>
      </c>
      <c r="F172" s="30" t="s">
        <v>888</v>
      </c>
      <c r="G172" s="30" t="s">
        <v>888</v>
      </c>
      <c r="H172" s="30" t="s">
        <v>1292</v>
      </c>
    </row>
    <row r="173" spans="1:9" x14ac:dyDescent="0.25">
      <c r="A173" s="30" t="str">
        <f t="shared" si="2"/>
        <v>2</v>
      </c>
      <c r="B173" s="30">
        <v>220000</v>
      </c>
      <c r="C173" s="30" t="s">
        <v>619</v>
      </c>
      <c r="D173" s="30">
        <v>210125</v>
      </c>
      <c r="E173" s="30" t="s">
        <v>1283</v>
      </c>
      <c r="F173" s="30" t="s">
        <v>888</v>
      </c>
      <c r="G173" s="30" t="s">
        <v>888</v>
      </c>
      <c r="H173" s="30" t="s">
        <v>1292</v>
      </c>
      <c r="I173" s="30" t="s">
        <v>1290</v>
      </c>
    </row>
    <row r="174" spans="1:9" x14ac:dyDescent="0.25">
      <c r="A174" s="30" t="str">
        <f t="shared" si="2"/>
        <v>2</v>
      </c>
      <c r="B174" s="30">
        <v>220000</v>
      </c>
      <c r="C174" s="30" t="s">
        <v>619</v>
      </c>
      <c r="D174" s="30">
        <v>210144</v>
      </c>
      <c r="E174" s="30" t="s">
        <v>621</v>
      </c>
      <c r="F174" s="30" t="s">
        <v>888</v>
      </c>
      <c r="G174" s="30" t="s">
        <v>888</v>
      </c>
      <c r="H174" s="30" t="s">
        <v>1292</v>
      </c>
    </row>
    <row r="175" spans="1:9" x14ac:dyDescent="0.25">
      <c r="A175" s="30" t="str">
        <f t="shared" si="2"/>
        <v>2</v>
      </c>
      <c r="B175" s="30">
        <v>220000</v>
      </c>
      <c r="C175" s="30" t="s">
        <v>619</v>
      </c>
      <c r="D175" s="30">
        <v>210149</v>
      </c>
      <c r="E175" s="30" t="s">
        <v>929</v>
      </c>
      <c r="F175" s="30" t="s">
        <v>888</v>
      </c>
      <c r="G175" s="30" t="s">
        <v>888</v>
      </c>
      <c r="H175" s="30" t="s">
        <v>1292</v>
      </c>
    </row>
    <row r="176" spans="1:9" x14ac:dyDescent="0.25">
      <c r="A176" s="30" t="str">
        <f t="shared" si="2"/>
        <v>2</v>
      </c>
      <c r="B176" s="30">
        <v>220000</v>
      </c>
      <c r="C176" s="30" t="s">
        <v>619</v>
      </c>
      <c r="D176" s="30">
        <v>210162</v>
      </c>
      <c r="E176" s="30" t="s">
        <v>622</v>
      </c>
      <c r="F176" s="30" t="s">
        <v>888</v>
      </c>
      <c r="G176" s="30" t="s">
        <v>888</v>
      </c>
      <c r="H176" s="30" t="s">
        <v>1292</v>
      </c>
    </row>
    <row r="177" spans="1:9" x14ac:dyDescent="0.25">
      <c r="A177" s="30" t="str">
        <f t="shared" si="2"/>
        <v>2</v>
      </c>
      <c r="B177" s="30">
        <v>220000</v>
      </c>
      <c r="C177" s="30" t="s">
        <v>619</v>
      </c>
      <c r="D177" s="30">
        <v>210163</v>
      </c>
      <c r="E177" s="30" t="s">
        <v>623</v>
      </c>
      <c r="F177" s="30" t="s">
        <v>888</v>
      </c>
      <c r="G177" s="30" t="s">
        <v>888</v>
      </c>
      <c r="H177" s="30" t="s">
        <v>1292</v>
      </c>
    </row>
    <row r="178" spans="1:9" x14ac:dyDescent="0.25">
      <c r="A178" s="30" t="str">
        <f t="shared" si="2"/>
        <v>2</v>
      </c>
      <c r="B178" s="30">
        <v>220000</v>
      </c>
      <c r="C178" s="30" t="s">
        <v>619</v>
      </c>
      <c r="D178" s="30">
        <v>210165</v>
      </c>
      <c r="E178" s="30" t="s">
        <v>874</v>
      </c>
      <c r="F178" s="30" t="s">
        <v>888</v>
      </c>
      <c r="G178" s="30" t="s">
        <v>888</v>
      </c>
      <c r="H178" s="30" t="s">
        <v>1292</v>
      </c>
    </row>
    <row r="179" spans="1:9" x14ac:dyDescent="0.25">
      <c r="A179" s="30" t="str">
        <f t="shared" si="2"/>
        <v>2</v>
      </c>
      <c r="B179" s="30">
        <v>220000</v>
      </c>
      <c r="C179" s="30" t="s">
        <v>619</v>
      </c>
      <c r="D179" s="30">
        <v>210167</v>
      </c>
      <c r="E179" s="30" t="s">
        <v>875</v>
      </c>
      <c r="F179" s="30" t="s">
        <v>888</v>
      </c>
      <c r="G179" s="30" t="s">
        <v>888</v>
      </c>
      <c r="H179" s="30" t="s">
        <v>1292</v>
      </c>
    </row>
    <row r="180" spans="1:9" x14ac:dyDescent="0.25">
      <c r="A180" s="30" t="str">
        <f t="shared" si="2"/>
        <v>2</v>
      </c>
      <c r="B180" s="30">
        <v>220000</v>
      </c>
      <c r="C180" s="30" t="s">
        <v>619</v>
      </c>
      <c r="D180" s="30">
        <v>210179</v>
      </c>
      <c r="E180" s="30" t="s">
        <v>1194</v>
      </c>
      <c r="F180" s="30" t="s">
        <v>888</v>
      </c>
      <c r="G180" s="30" t="s">
        <v>888</v>
      </c>
      <c r="H180" s="30" t="s">
        <v>1292</v>
      </c>
      <c r="I180" s="30" t="s">
        <v>1219</v>
      </c>
    </row>
    <row r="181" spans="1:9" x14ac:dyDescent="0.25">
      <c r="A181" s="30" t="str">
        <f t="shared" si="2"/>
        <v>2</v>
      </c>
      <c r="B181" s="30">
        <v>220000</v>
      </c>
      <c r="C181" s="30" t="s">
        <v>619</v>
      </c>
      <c r="D181" s="30">
        <v>210180</v>
      </c>
      <c r="E181" s="30" t="s">
        <v>1318</v>
      </c>
      <c r="F181" s="30" t="s">
        <v>888</v>
      </c>
      <c r="G181" s="30" t="s">
        <v>888</v>
      </c>
      <c r="H181" s="30" t="s">
        <v>1292</v>
      </c>
      <c r="I181" s="30" t="s">
        <v>1323</v>
      </c>
    </row>
    <row r="182" spans="1:9" x14ac:dyDescent="0.25">
      <c r="A182" s="30" t="str">
        <f t="shared" si="2"/>
        <v>2</v>
      </c>
      <c r="B182" s="30">
        <v>220000</v>
      </c>
      <c r="C182" s="30" t="s">
        <v>619</v>
      </c>
      <c r="D182" s="30">
        <v>210188</v>
      </c>
      <c r="E182" s="30" t="s">
        <v>2251</v>
      </c>
      <c r="F182" s="30" t="s">
        <v>888</v>
      </c>
      <c r="G182" s="30" t="s">
        <v>888</v>
      </c>
      <c r="H182" s="30" t="s">
        <v>1292</v>
      </c>
      <c r="I182" s="30" t="s">
        <v>2297</v>
      </c>
    </row>
    <row r="183" spans="1:9" x14ac:dyDescent="0.25">
      <c r="A183" s="30" t="str">
        <f t="shared" si="2"/>
        <v>2</v>
      </c>
      <c r="B183" s="30">
        <v>220000</v>
      </c>
      <c r="C183" s="30" t="s">
        <v>619</v>
      </c>
      <c r="D183" s="30">
        <v>220101</v>
      </c>
      <c r="E183" s="30" t="s">
        <v>2252</v>
      </c>
      <c r="F183" s="30" t="s">
        <v>888</v>
      </c>
      <c r="G183" s="30" t="s">
        <v>888</v>
      </c>
      <c r="H183" s="30" t="s">
        <v>1292</v>
      </c>
      <c r="I183" s="30" t="s">
        <v>2297</v>
      </c>
    </row>
    <row r="184" spans="1:9" x14ac:dyDescent="0.25">
      <c r="A184" s="30" t="str">
        <f t="shared" si="2"/>
        <v>3</v>
      </c>
      <c r="B184" s="30">
        <v>301000</v>
      </c>
      <c r="C184" s="30" t="s">
        <v>624</v>
      </c>
      <c r="D184" s="30">
        <v>310000</v>
      </c>
      <c r="E184" s="30" t="s">
        <v>625</v>
      </c>
      <c r="F184" s="30">
        <v>1.2</v>
      </c>
      <c r="G184" s="30" t="s">
        <v>888</v>
      </c>
    </row>
    <row r="185" spans="1:9" x14ac:dyDescent="0.25">
      <c r="A185" s="30" t="str">
        <f t="shared" si="2"/>
        <v>3</v>
      </c>
      <c r="B185" s="30">
        <v>303000</v>
      </c>
      <c r="C185" s="30" t="s">
        <v>626</v>
      </c>
      <c r="D185" s="30">
        <v>303100</v>
      </c>
      <c r="E185" s="30" t="s">
        <v>2264</v>
      </c>
      <c r="F185" s="30" t="s">
        <v>888</v>
      </c>
      <c r="G185" s="30" t="s">
        <v>888</v>
      </c>
      <c r="I185" s="30" t="s">
        <v>2297</v>
      </c>
    </row>
    <row r="186" spans="1:9" x14ac:dyDescent="0.25">
      <c r="A186" s="30" t="str">
        <f t="shared" si="2"/>
        <v>3</v>
      </c>
      <c r="B186" s="30">
        <v>303000</v>
      </c>
      <c r="C186" s="30" t="s">
        <v>626</v>
      </c>
      <c r="D186" s="30">
        <v>303110</v>
      </c>
      <c r="E186" s="30" t="s">
        <v>953</v>
      </c>
      <c r="F186" s="30" t="s">
        <v>888</v>
      </c>
      <c r="G186" s="30" t="s">
        <v>888</v>
      </c>
    </row>
    <row r="187" spans="1:9" x14ac:dyDescent="0.25">
      <c r="A187" s="30" t="str">
        <f t="shared" si="2"/>
        <v>3</v>
      </c>
      <c r="B187" s="30">
        <v>303000</v>
      </c>
      <c r="C187" s="30" t="s">
        <v>626</v>
      </c>
      <c r="D187" s="30">
        <v>303111</v>
      </c>
      <c r="E187" s="30" t="s">
        <v>954</v>
      </c>
      <c r="F187" s="30" t="s">
        <v>888</v>
      </c>
      <c r="G187" s="30" t="s">
        <v>888</v>
      </c>
    </row>
    <row r="188" spans="1:9" x14ac:dyDescent="0.25">
      <c r="A188" s="30" t="str">
        <f t="shared" si="2"/>
        <v>3</v>
      </c>
      <c r="B188" s="30">
        <v>303000</v>
      </c>
      <c r="C188" s="30" t="s">
        <v>626</v>
      </c>
      <c r="D188" s="30">
        <v>303166</v>
      </c>
      <c r="E188" s="30" t="s">
        <v>2265</v>
      </c>
      <c r="F188" s="30" t="s">
        <v>888</v>
      </c>
      <c r="G188" s="30" t="s">
        <v>888</v>
      </c>
      <c r="I188" s="30" t="s">
        <v>2297</v>
      </c>
    </row>
    <row r="189" spans="1:9" x14ac:dyDescent="0.25">
      <c r="A189" s="30" t="str">
        <f t="shared" si="2"/>
        <v>3</v>
      </c>
      <c r="B189" s="30">
        <v>303000</v>
      </c>
      <c r="C189" s="30" t="s">
        <v>626</v>
      </c>
      <c r="D189" s="30">
        <v>303201</v>
      </c>
      <c r="E189" s="30" t="s">
        <v>627</v>
      </c>
      <c r="F189" s="30" t="s">
        <v>888</v>
      </c>
      <c r="G189" s="30" t="s">
        <v>888</v>
      </c>
    </row>
    <row r="190" spans="1:9" x14ac:dyDescent="0.25">
      <c r="A190" s="30" t="str">
        <f t="shared" si="2"/>
        <v>3</v>
      </c>
      <c r="B190" s="30">
        <v>303000</v>
      </c>
      <c r="C190" s="30" t="s">
        <v>626</v>
      </c>
      <c r="D190" s="30">
        <v>303202</v>
      </c>
      <c r="E190" s="30" t="s">
        <v>628</v>
      </c>
      <c r="F190" s="30" t="s">
        <v>888</v>
      </c>
      <c r="G190" s="30" t="s">
        <v>888</v>
      </c>
    </row>
    <row r="191" spans="1:9" x14ac:dyDescent="0.25">
      <c r="A191" s="30" t="str">
        <f t="shared" si="2"/>
        <v>3</v>
      </c>
      <c r="B191" s="30">
        <v>303000</v>
      </c>
      <c r="C191" s="30" t="s">
        <v>626</v>
      </c>
      <c r="D191" s="30">
        <v>303207</v>
      </c>
      <c r="E191" s="30" t="s">
        <v>735</v>
      </c>
      <c r="F191" s="30" t="s">
        <v>888</v>
      </c>
      <c r="G191" s="30" t="s">
        <v>888</v>
      </c>
    </row>
    <row r="192" spans="1:9" x14ac:dyDescent="0.25">
      <c r="A192" s="30" t="str">
        <f t="shared" si="2"/>
        <v>3</v>
      </c>
      <c r="B192" s="30">
        <v>303000</v>
      </c>
      <c r="C192" s="30" t="s">
        <v>626</v>
      </c>
      <c r="D192" s="30">
        <v>303213</v>
      </c>
      <c r="E192" s="30" t="s">
        <v>752</v>
      </c>
      <c r="F192" s="30" t="s">
        <v>888</v>
      </c>
      <c r="G192" s="30" t="s">
        <v>888</v>
      </c>
    </row>
    <row r="193" spans="1:9" x14ac:dyDescent="0.25">
      <c r="A193" s="30" t="str">
        <f t="shared" si="2"/>
        <v>3</v>
      </c>
      <c r="B193" s="30">
        <v>303000</v>
      </c>
      <c r="C193" s="30" t="s">
        <v>626</v>
      </c>
      <c r="D193" s="30">
        <v>303215</v>
      </c>
      <c r="E193" s="30" t="s">
        <v>753</v>
      </c>
      <c r="F193" s="30" t="s">
        <v>888</v>
      </c>
      <c r="G193" s="30" t="s">
        <v>888</v>
      </c>
    </row>
    <row r="194" spans="1:9" x14ac:dyDescent="0.25">
      <c r="A194" s="30" t="str">
        <f t="shared" ref="A194:A257" si="3">LEFT(D194,1)</f>
        <v>3</v>
      </c>
      <c r="B194" s="30">
        <v>303000</v>
      </c>
      <c r="C194" s="30" t="s">
        <v>626</v>
      </c>
      <c r="D194" s="30">
        <v>303229</v>
      </c>
      <c r="E194" s="30" t="s">
        <v>754</v>
      </c>
      <c r="F194" s="30" t="s">
        <v>888</v>
      </c>
      <c r="G194" s="30" t="s">
        <v>888</v>
      </c>
    </row>
    <row r="195" spans="1:9" x14ac:dyDescent="0.25">
      <c r="A195" s="30" t="str">
        <f t="shared" si="3"/>
        <v>3</v>
      </c>
      <c r="B195" s="30">
        <v>303000</v>
      </c>
      <c r="C195" s="30" t="s">
        <v>626</v>
      </c>
      <c r="D195" s="30">
        <v>303230</v>
      </c>
      <c r="E195" s="30" t="s">
        <v>792</v>
      </c>
      <c r="F195" s="30" t="s">
        <v>888</v>
      </c>
      <c r="G195" s="30" t="s">
        <v>888</v>
      </c>
    </row>
    <row r="196" spans="1:9" x14ac:dyDescent="0.25">
      <c r="A196" s="30" t="str">
        <f t="shared" si="3"/>
        <v>3</v>
      </c>
      <c r="B196" s="30">
        <v>303000</v>
      </c>
      <c r="C196" s="30" t="s">
        <v>626</v>
      </c>
      <c r="D196" s="30">
        <v>303245</v>
      </c>
      <c r="E196" s="30" t="s">
        <v>629</v>
      </c>
      <c r="F196" s="30" t="s">
        <v>888</v>
      </c>
      <c r="G196" s="30" t="s">
        <v>888</v>
      </c>
    </row>
    <row r="197" spans="1:9" x14ac:dyDescent="0.25">
      <c r="A197" s="30" t="str">
        <f t="shared" si="3"/>
        <v>3</v>
      </c>
      <c r="B197" s="30">
        <v>303000</v>
      </c>
      <c r="C197" s="30" t="s">
        <v>626</v>
      </c>
      <c r="D197" s="30">
        <v>303246</v>
      </c>
      <c r="E197" s="30" t="s">
        <v>630</v>
      </c>
      <c r="F197" s="30" t="s">
        <v>888</v>
      </c>
      <c r="G197" s="30" t="s">
        <v>888</v>
      </c>
    </row>
    <row r="198" spans="1:9" x14ac:dyDescent="0.25">
      <c r="A198" s="30" t="str">
        <f t="shared" si="3"/>
        <v>3</v>
      </c>
      <c r="B198" s="30">
        <v>303000</v>
      </c>
      <c r="C198" s="30" t="s">
        <v>626</v>
      </c>
      <c r="D198" s="30">
        <v>303248</v>
      </c>
      <c r="E198" s="30" t="s">
        <v>755</v>
      </c>
      <c r="F198" s="30" t="s">
        <v>888</v>
      </c>
      <c r="G198" s="30" t="s">
        <v>888</v>
      </c>
    </row>
    <row r="199" spans="1:9" x14ac:dyDescent="0.25">
      <c r="A199" s="30" t="str">
        <f t="shared" si="3"/>
        <v>3</v>
      </c>
      <c r="B199" s="30">
        <v>303000</v>
      </c>
      <c r="C199" s="30" t="s">
        <v>626</v>
      </c>
      <c r="D199" s="30">
        <v>303249</v>
      </c>
      <c r="E199" s="30" t="s">
        <v>793</v>
      </c>
      <c r="F199" s="30" t="s">
        <v>888</v>
      </c>
      <c r="G199" s="30" t="s">
        <v>888</v>
      </c>
    </row>
    <row r="200" spans="1:9" x14ac:dyDescent="0.25">
      <c r="A200" s="30" t="str">
        <f t="shared" si="3"/>
        <v>3</v>
      </c>
      <c r="B200" s="30">
        <v>303000</v>
      </c>
      <c r="C200" s="30" t="s">
        <v>626</v>
      </c>
      <c r="D200" s="30">
        <v>303251</v>
      </c>
      <c r="E200" s="30" t="s">
        <v>794</v>
      </c>
      <c r="F200" s="30" t="s">
        <v>888</v>
      </c>
      <c r="G200" s="30" t="s">
        <v>888</v>
      </c>
    </row>
    <row r="201" spans="1:9" x14ac:dyDescent="0.25">
      <c r="A201" s="30" t="str">
        <f t="shared" si="3"/>
        <v>3</v>
      </c>
      <c r="B201" s="30">
        <v>303000</v>
      </c>
      <c r="C201" s="30" t="s">
        <v>626</v>
      </c>
      <c r="D201" s="30">
        <v>303266</v>
      </c>
      <c r="E201" s="30" t="s">
        <v>756</v>
      </c>
      <c r="F201" s="30" t="s">
        <v>888</v>
      </c>
      <c r="G201" s="30" t="s">
        <v>888</v>
      </c>
    </row>
    <row r="202" spans="1:9" x14ac:dyDescent="0.25">
      <c r="A202" s="30" t="str">
        <f t="shared" si="3"/>
        <v>3</v>
      </c>
      <c r="B202" s="30">
        <v>303000</v>
      </c>
      <c r="C202" s="30" t="s">
        <v>626</v>
      </c>
      <c r="D202" s="30">
        <v>303268</v>
      </c>
      <c r="E202" s="30" t="s">
        <v>757</v>
      </c>
      <c r="F202" s="30" t="s">
        <v>888</v>
      </c>
      <c r="G202" s="30" t="s">
        <v>888</v>
      </c>
    </row>
    <row r="203" spans="1:9" x14ac:dyDescent="0.25">
      <c r="A203" s="30" t="str">
        <f t="shared" si="3"/>
        <v>3</v>
      </c>
      <c r="B203" s="30">
        <v>303000</v>
      </c>
      <c r="C203" s="30" t="s">
        <v>626</v>
      </c>
      <c r="D203" s="30">
        <v>303284</v>
      </c>
      <c r="E203" s="30" t="s">
        <v>795</v>
      </c>
      <c r="F203" s="30" t="s">
        <v>888</v>
      </c>
      <c r="G203" s="30" t="s">
        <v>888</v>
      </c>
    </row>
    <row r="204" spans="1:9" x14ac:dyDescent="0.25">
      <c r="A204" s="30" t="str">
        <f t="shared" si="3"/>
        <v>3</v>
      </c>
      <c r="B204" s="30">
        <v>303000</v>
      </c>
      <c r="C204" s="30" t="s">
        <v>626</v>
      </c>
      <c r="D204" s="30">
        <v>303301</v>
      </c>
      <c r="E204" s="30" t="s">
        <v>2266</v>
      </c>
      <c r="F204" s="30" t="s">
        <v>888</v>
      </c>
      <c r="G204" s="30" t="s">
        <v>888</v>
      </c>
      <c r="I204" s="30" t="s">
        <v>2297</v>
      </c>
    </row>
    <row r="205" spans="1:9" x14ac:dyDescent="0.25">
      <c r="A205" s="30" t="str">
        <f t="shared" si="3"/>
        <v>3</v>
      </c>
      <c r="B205" s="30">
        <v>303000</v>
      </c>
      <c r="C205" s="30" t="s">
        <v>626</v>
      </c>
      <c r="D205" s="30">
        <v>303302</v>
      </c>
      <c r="E205" s="30" t="s">
        <v>950</v>
      </c>
      <c r="F205" s="30" t="s">
        <v>888</v>
      </c>
      <c r="G205" s="30" t="s">
        <v>888</v>
      </c>
    </row>
    <row r="206" spans="1:9" x14ac:dyDescent="0.25">
      <c r="A206" s="30" t="str">
        <f t="shared" si="3"/>
        <v>3</v>
      </c>
      <c r="B206" s="30">
        <v>303000</v>
      </c>
      <c r="C206" s="30" t="s">
        <v>626</v>
      </c>
      <c r="D206" s="30">
        <v>303329</v>
      </c>
      <c r="E206" s="30" t="s">
        <v>940</v>
      </c>
      <c r="F206" s="30" t="s">
        <v>888</v>
      </c>
      <c r="G206" s="30" t="s">
        <v>888</v>
      </c>
    </row>
    <row r="207" spans="1:9" x14ac:dyDescent="0.25">
      <c r="A207" s="30" t="str">
        <f t="shared" si="3"/>
        <v>3</v>
      </c>
      <c r="B207" s="30">
        <v>303000</v>
      </c>
      <c r="C207" s="30" t="s">
        <v>626</v>
      </c>
      <c r="D207" s="30">
        <v>303330</v>
      </c>
      <c r="E207" s="30" t="s">
        <v>2279</v>
      </c>
      <c r="F207" s="30" t="s">
        <v>888</v>
      </c>
      <c r="G207" s="30" t="s">
        <v>888</v>
      </c>
      <c r="I207" s="30" t="s">
        <v>2297</v>
      </c>
    </row>
    <row r="208" spans="1:9" x14ac:dyDescent="0.25">
      <c r="A208" s="30" t="str">
        <f t="shared" si="3"/>
        <v>3</v>
      </c>
      <c r="B208" s="30">
        <v>303000</v>
      </c>
      <c r="C208" s="30" t="s">
        <v>626</v>
      </c>
      <c r="D208" s="30">
        <v>303345</v>
      </c>
      <c r="E208" s="30" t="s">
        <v>2267</v>
      </c>
      <c r="F208" s="30" t="s">
        <v>888</v>
      </c>
      <c r="G208" s="30" t="s">
        <v>888</v>
      </c>
      <c r="I208" s="30" t="s">
        <v>2297</v>
      </c>
    </row>
    <row r="209" spans="1:9" x14ac:dyDescent="0.25">
      <c r="A209" s="30" t="str">
        <f t="shared" si="3"/>
        <v>3</v>
      </c>
      <c r="B209" s="30">
        <v>303000</v>
      </c>
      <c r="C209" s="30" t="s">
        <v>626</v>
      </c>
      <c r="D209" s="30">
        <v>303346</v>
      </c>
      <c r="E209" s="30" t="s">
        <v>952</v>
      </c>
      <c r="F209" s="30" t="s">
        <v>888</v>
      </c>
      <c r="G209" s="30" t="s">
        <v>888</v>
      </c>
    </row>
    <row r="210" spans="1:9" x14ac:dyDescent="0.25">
      <c r="A210" s="30" t="str">
        <f t="shared" si="3"/>
        <v>3</v>
      </c>
      <c r="B210" s="30">
        <v>303000</v>
      </c>
      <c r="C210" s="30" t="s">
        <v>626</v>
      </c>
      <c r="D210" s="30">
        <v>303348</v>
      </c>
      <c r="E210" s="30" t="s">
        <v>2280</v>
      </c>
      <c r="F210" s="30" t="s">
        <v>888</v>
      </c>
      <c r="G210" s="30" t="s">
        <v>888</v>
      </c>
      <c r="I210" s="30" t="s">
        <v>2297</v>
      </c>
    </row>
    <row r="211" spans="1:9" x14ac:dyDescent="0.25">
      <c r="A211" s="30" t="str">
        <f t="shared" si="3"/>
        <v>3</v>
      </c>
      <c r="B211" s="30">
        <v>303000</v>
      </c>
      <c r="C211" s="30" t="s">
        <v>626</v>
      </c>
      <c r="D211" s="30">
        <v>303349</v>
      </c>
      <c r="E211" s="30" t="s">
        <v>2281</v>
      </c>
      <c r="F211" s="30" t="s">
        <v>888</v>
      </c>
      <c r="G211" s="30" t="s">
        <v>888</v>
      </c>
      <c r="I211" s="30" t="s">
        <v>2297</v>
      </c>
    </row>
    <row r="212" spans="1:9" x14ac:dyDescent="0.25">
      <c r="A212" s="30" t="str">
        <f t="shared" si="3"/>
        <v>3</v>
      </c>
      <c r="B212" s="30">
        <v>303000</v>
      </c>
      <c r="C212" s="30" t="s">
        <v>626</v>
      </c>
      <c r="D212" s="30">
        <v>303416</v>
      </c>
      <c r="E212" s="30" t="s">
        <v>878</v>
      </c>
      <c r="F212" s="30" t="s">
        <v>888</v>
      </c>
      <c r="G212" s="30" t="s">
        <v>888</v>
      </c>
    </row>
    <row r="213" spans="1:9" x14ac:dyDescent="0.25">
      <c r="A213" s="30" t="str">
        <f t="shared" si="3"/>
        <v>3</v>
      </c>
      <c r="B213" s="30">
        <v>303000</v>
      </c>
      <c r="C213" s="30" t="s">
        <v>626</v>
      </c>
      <c r="D213" s="30">
        <v>303418</v>
      </c>
      <c r="E213" s="30" t="s">
        <v>879</v>
      </c>
      <c r="F213" s="30" t="s">
        <v>888</v>
      </c>
      <c r="G213" s="30" t="s">
        <v>888</v>
      </c>
    </row>
    <row r="214" spans="1:9" x14ac:dyDescent="0.25">
      <c r="A214" s="30" t="str">
        <f t="shared" si="3"/>
        <v>3</v>
      </c>
      <c r="B214" s="30">
        <v>303000</v>
      </c>
      <c r="C214" s="30" t="s">
        <v>626</v>
      </c>
      <c r="D214" s="30">
        <v>303581</v>
      </c>
      <c r="E214" s="30" t="s">
        <v>737</v>
      </c>
      <c r="F214" s="30" t="s">
        <v>888</v>
      </c>
      <c r="G214" s="30" t="s">
        <v>888</v>
      </c>
    </row>
    <row r="215" spans="1:9" x14ac:dyDescent="0.25">
      <c r="A215" s="30" t="str">
        <f t="shared" si="3"/>
        <v>3</v>
      </c>
      <c r="B215" s="30">
        <v>303000</v>
      </c>
      <c r="C215" s="30" t="s">
        <v>626</v>
      </c>
      <c r="D215" s="30">
        <v>303582</v>
      </c>
      <c r="E215" s="30" t="s">
        <v>738</v>
      </c>
      <c r="F215" s="30" t="s">
        <v>888</v>
      </c>
      <c r="G215" s="30" t="s">
        <v>888</v>
      </c>
    </row>
    <row r="216" spans="1:9" x14ac:dyDescent="0.25">
      <c r="A216" s="30" t="str">
        <f t="shared" si="3"/>
        <v>3</v>
      </c>
      <c r="B216" s="30">
        <v>303000</v>
      </c>
      <c r="C216" s="30" t="s">
        <v>626</v>
      </c>
      <c r="D216" s="30">
        <v>390000</v>
      </c>
      <c r="E216" s="30" t="s">
        <v>631</v>
      </c>
      <c r="F216" s="30" t="s">
        <v>888</v>
      </c>
      <c r="G216" s="30" t="s">
        <v>888</v>
      </c>
    </row>
    <row r="217" spans="1:9" x14ac:dyDescent="0.25">
      <c r="A217" s="30" t="str">
        <f t="shared" si="3"/>
        <v>3</v>
      </c>
      <c r="B217" s="30">
        <v>303000</v>
      </c>
      <c r="C217" s="30" t="s">
        <v>626</v>
      </c>
      <c r="D217" s="30">
        <v>390001</v>
      </c>
      <c r="E217" s="30" t="s">
        <v>632</v>
      </c>
      <c r="F217" s="30" t="s">
        <v>888</v>
      </c>
      <c r="G217" s="30" t="s">
        <v>888</v>
      </c>
    </row>
    <row r="218" spans="1:9" x14ac:dyDescent="0.25">
      <c r="A218" s="30" t="str">
        <f t="shared" si="3"/>
        <v>3</v>
      </c>
      <c r="B218" s="30">
        <v>303000</v>
      </c>
      <c r="C218" s="30" t="s">
        <v>626</v>
      </c>
      <c r="D218" s="30">
        <v>390002</v>
      </c>
      <c r="E218" s="30" t="s">
        <v>633</v>
      </c>
      <c r="F218" s="30" t="s">
        <v>888</v>
      </c>
      <c r="G218" s="30" t="s">
        <v>888</v>
      </c>
    </row>
    <row r="219" spans="1:9" x14ac:dyDescent="0.25">
      <c r="A219" s="30" t="str">
        <f t="shared" si="3"/>
        <v>3</v>
      </c>
      <c r="B219" s="30">
        <v>303000</v>
      </c>
      <c r="C219" s="30" t="s">
        <v>626</v>
      </c>
      <c r="D219" s="30">
        <v>390405</v>
      </c>
      <c r="E219" s="30" t="s">
        <v>634</v>
      </c>
      <c r="F219" s="30" t="s">
        <v>888</v>
      </c>
      <c r="G219" s="30" t="s">
        <v>888</v>
      </c>
    </row>
    <row r="220" spans="1:9" x14ac:dyDescent="0.25">
      <c r="A220" s="30" t="str">
        <f t="shared" si="3"/>
        <v>3</v>
      </c>
      <c r="B220" s="30">
        <v>303000</v>
      </c>
      <c r="C220" s="30" t="s">
        <v>626</v>
      </c>
      <c r="D220" s="30">
        <v>390406</v>
      </c>
      <c r="E220" s="30" t="s">
        <v>935</v>
      </c>
      <c r="F220" s="30" t="s">
        <v>888</v>
      </c>
      <c r="G220" s="30" t="s">
        <v>888</v>
      </c>
    </row>
    <row r="221" spans="1:9" x14ac:dyDescent="0.25">
      <c r="A221" s="30" t="str">
        <f t="shared" si="3"/>
        <v>3</v>
      </c>
      <c r="B221" s="30">
        <v>303000</v>
      </c>
      <c r="C221" s="30" t="s">
        <v>626</v>
      </c>
      <c r="D221" s="30">
        <v>390407</v>
      </c>
      <c r="E221" s="30" t="s">
        <v>736</v>
      </c>
      <c r="F221" s="30" t="s">
        <v>888</v>
      </c>
      <c r="G221" s="30" t="s">
        <v>888</v>
      </c>
    </row>
    <row r="222" spans="1:9" x14ac:dyDescent="0.25">
      <c r="A222" s="30" t="str">
        <f t="shared" si="3"/>
        <v>3</v>
      </c>
      <c r="B222" s="30">
        <v>303000</v>
      </c>
      <c r="C222" s="30" t="s">
        <v>626</v>
      </c>
      <c r="D222" s="30">
        <v>390413</v>
      </c>
      <c r="E222" s="30" t="s">
        <v>758</v>
      </c>
      <c r="F222" s="30" t="s">
        <v>888</v>
      </c>
      <c r="G222" s="30" t="s">
        <v>888</v>
      </c>
    </row>
    <row r="223" spans="1:9" x14ac:dyDescent="0.25">
      <c r="A223" s="30" t="str">
        <f t="shared" si="3"/>
        <v>3</v>
      </c>
      <c r="B223" s="30">
        <v>303000</v>
      </c>
      <c r="C223" s="30" t="s">
        <v>626</v>
      </c>
      <c r="D223" s="30">
        <v>390415</v>
      </c>
      <c r="E223" s="30" t="s">
        <v>759</v>
      </c>
      <c r="F223" s="30" t="s">
        <v>888</v>
      </c>
      <c r="G223" s="30" t="s">
        <v>888</v>
      </c>
    </row>
    <row r="224" spans="1:9" x14ac:dyDescent="0.25">
      <c r="A224" s="30" t="str">
        <f t="shared" si="3"/>
        <v>3</v>
      </c>
      <c r="B224" s="30">
        <v>303000</v>
      </c>
      <c r="C224" s="30" t="s">
        <v>626</v>
      </c>
      <c r="D224" s="30">
        <v>390429</v>
      </c>
      <c r="E224" s="30" t="s">
        <v>760</v>
      </c>
      <c r="F224" s="30" t="s">
        <v>888</v>
      </c>
      <c r="G224" s="30" t="s">
        <v>888</v>
      </c>
    </row>
    <row r="225" spans="1:7" x14ac:dyDescent="0.25">
      <c r="A225" s="30" t="str">
        <f t="shared" si="3"/>
        <v>3</v>
      </c>
      <c r="B225" s="30">
        <v>303000</v>
      </c>
      <c r="C225" s="30" t="s">
        <v>626</v>
      </c>
      <c r="D225" s="30">
        <v>390430</v>
      </c>
      <c r="E225" s="30" t="s">
        <v>796</v>
      </c>
      <c r="F225" s="30" t="s">
        <v>888</v>
      </c>
      <c r="G225" s="30" t="s">
        <v>888</v>
      </c>
    </row>
    <row r="226" spans="1:7" x14ac:dyDescent="0.25">
      <c r="A226" s="30" t="str">
        <f t="shared" si="3"/>
        <v>3</v>
      </c>
      <c r="B226" s="30">
        <v>303000</v>
      </c>
      <c r="C226" s="30" t="s">
        <v>626</v>
      </c>
      <c r="D226" s="30">
        <v>390445</v>
      </c>
      <c r="E226" s="30" t="s">
        <v>635</v>
      </c>
      <c r="F226" s="30" t="s">
        <v>888</v>
      </c>
      <c r="G226" s="30" t="s">
        <v>888</v>
      </c>
    </row>
    <row r="227" spans="1:7" x14ac:dyDescent="0.25">
      <c r="A227" s="30" t="str">
        <f t="shared" si="3"/>
        <v>3</v>
      </c>
      <c r="B227" s="30">
        <v>303000</v>
      </c>
      <c r="C227" s="30" t="s">
        <v>626</v>
      </c>
      <c r="D227" s="30">
        <v>390446</v>
      </c>
      <c r="E227" s="30" t="s">
        <v>636</v>
      </c>
      <c r="F227" s="30" t="s">
        <v>888</v>
      </c>
      <c r="G227" s="30" t="s">
        <v>888</v>
      </c>
    </row>
    <row r="228" spans="1:7" x14ac:dyDescent="0.25">
      <c r="A228" s="30" t="str">
        <f t="shared" si="3"/>
        <v>3</v>
      </c>
      <c r="B228" s="30">
        <v>303000</v>
      </c>
      <c r="C228" s="30" t="s">
        <v>626</v>
      </c>
      <c r="D228" s="30">
        <v>390448</v>
      </c>
      <c r="E228" s="30" t="s">
        <v>761</v>
      </c>
      <c r="F228" s="30" t="s">
        <v>888</v>
      </c>
      <c r="G228" s="30" t="s">
        <v>888</v>
      </c>
    </row>
    <row r="229" spans="1:7" x14ac:dyDescent="0.25">
      <c r="A229" s="30" t="str">
        <f t="shared" si="3"/>
        <v>3</v>
      </c>
      <c r="B229" s="30">
        <v>303000</v>
      </c>
      <c r="C229" s="30" t="s">
        <v>626</v>
      </c>
      <c r="D229" s="30">
        <v>390449</v>
      </c>
      <c r="E229" s="30" t="s">
        <v>797</v>
      </c>
      <c r="F229" s="30" t="s">
        <v>888</v>
      </c>
      <c r="G229" s="30" t="s">
        <v>888</v>
      </c>
    </row>
    <row r="230" spans="1:7" x14ac:dyDescent="0.25">
      <c r="A230" s="30" t="str">
        <f t="shared" si="3"/>
        <v>3</v>
      </c>
      <c r="B230" s="30">
        <v>303000</v>
      </c>
      <c r="C230" s="30" t="s">
        <v>626</v>
      </c>
      <c r="D230" s="30">
        <v>390451</v>
      </c>
      <c r="E230" s="30" t="s">
        <v>798</v>
      </c>
      <c r="F230" s="30" t="s">
        <v>888</v>
      </c>
      <c r="G230" s="30" t="s">
        <v>888</v>
      </c>
    </row>
    <row r="231" spans="1:7" x14ac:dyDescent="0.25">
      <c r="A231" s="30" t="str">
        <f t="shared" si="3"/>
        <v>3</v>
      </c>
      <c r="B231" s="30">
        <v>303000</v>
      </c>
      <c r="C231" s="30" t="s">
        <v>626</v>
      </c>
      <c r="D231" s="30">
        <v>390466</v>
      </c>
      <c r="E231" s="30" t="s">
        <v>762</v>
      </c>
      <c r="F231" s="30" t="s">
        <v>888</v>
      </c>
      <c r="G231" s="30" t="s">
        <v>888</v>
      </c>
    </row>
    <row r="232" spans="1:7" x14ac:dyDescent="0.25">
      <c r="A232" s="30" t="str">
        <f t="shared" si="3"/>
        <v>3</v>
      </c>
      <c r="B232" s="30">
        <v>303000</v>
      </c>
      <c r="C232" s="30" t="s">
        <v>626</v>
      </c>
      <c r="D232" s="30">
        <v>390468</v>
      </c>
      <c r="E232" s="30" t="s">
        <v>763</v>
      </c>
      <c r="F232" s="30" t="s">
        <v>888</v>
      </c>
      <c r="G232" s="30" t="s">
        <v>888</v>
      </c>
    </row>
    <row r="233" spans="1:7" x14ac:dyDescent="0.25">
      <c r="A233" s="30" t="str">
        <f t="shared" si="3"/>
        <v>3</v>
      </c>
      <c r="B233" s="30">
        <v>303000</v>
      </c>
      <c r="C233" s="30" t="s">
        <v>626</v>
      </c>
      <c r="D233" s="30">
        <v>390519</v>
      </c>
      <c r="E233" s="30" t="s">
        <v>880</v>
      </c>
      <c r="F233" s="30" t="s">
        <v>888</v>
      </c>
      <c r="G233" s="30" t="s">
        <v>888</v>
      </c>
    </row>
    <row r="234" spans="1:7" x14ac:dyDescent="0.25">
      <c r="A234" s="30" t="str">
        <f t="shared" si="3"/>
        <v>3</v>
      </c>
      <c r="B234" s="30">
        <v>303000</v>
      </c>
      <c r="C234" s="30" t="s">
        <v>626</v>
      </c>
      <c r="D234" s="30">
        <v>390520</v>
      </c>
      <c r="E234" s="30" t="s">
        <v>881</v>
      </c>
      <c r="F234" s="30" t="s">
        <v>888</v>
      </c>
      <c r="G234" s="30" t="s">
        <v>888</v>
      </c>
    </row>
    <row r="235" spans="1:7" x14ac:dyDescent="0.25">
      <c r="A235" s="30" t="str">
        <f t="shared" si="3"/>
        <v>3</v>
      </c>
      <c r="B235" s="30">
        <v>303000</v>
      </c>
      <c r="C235" s="30" t="s">
        <v>626</v>
      </c>
      <c r="D235" s="30">
        <v>390521</v>
      </c>
      <c r="E235" s="30" t="s">
        <v>882</v>
      </c>
      <c r="F235" s="30" t="s">
        <v>888</v>
      </c>
      <c r="G235" s="30" t="s">
        <v>888</v>
      </c>
    </row>
    <row r="236" spans="1:7" x14ac:dyDescent="0.25">
      <c r="A236" s="30" t="str">
        <f t="shared" si="3"/>
        <v>3</v>
      </c>
      <c r="B236" s="30">
        <v>303000</v>
      </c>
      <c r="C236" s="30" t="s">
        <v>626</v>
      </c>
      <c r="D236" s="30">
        <v>390522</v>
      </c>
      <c r="E236" s="30" t="s">
        <v>883</v>
      </c>
      <c r="F236" s="30" t="s">
        <v>888</v>
      </c>
      <c r="G236" s="30" t="s">
        <v>888</v>
      </c>
    </row>
    <row r="237" spans="1:7" x14ac:dyDescent="0.25">
      <c r="A237" s="30" t="str">
        <f t="shared" si="3"/>
        <v>3</v>
      </c>
      <c r="B237" s="30">
        <v>303000</v>
      </c>
      <c r="C237" s="30" t="s">
        <v>626</v>
      </c>
      <c r="D237" s="30">
        <v>390565</v>
      </c>
      <c r="E237" s="30" t="s">
        <v>799</v>
      </c>
      <c r="F237" s="30" t="s">
        <v>888</v>
      </c>
      <c r="G237" s="30" t="s">
        <v>888</v>
      </c>
    </row>
    <row r="238" spans="1:7" x14ac:dyDescent="0.25">
      <c r="A238" s="30" t="str">
        <f t="shared" si="3"/>
        <v>3</v>
      </c>
      <c r="B238" s="30">
        <v>303000</v>
      </c>
      <c r="C238" s="30" t="s">
        <v>626</v>
      </c>
      <c r="D238" s="30">
        <v>390655</v>
      </c>
      <c r="E238" s="30" t="s">
        <v>739</v>
      </c>
      <c r="F238" s="30" t="s">
        <v>888</v>
      </c>
      <c r="G238" s="30" t="s">
        <v>888</v>
      </c>
    </row>
    <row r="239" spans="1:7" x14ac:dyDescent="0.25">
      <c r="A239" s="30" t="str">
        <f t="shared" si="3"/>
        <v>3</v>
      </c>
      <c r="B239" s="30">
        <v>303000</v>
      </c>
      <c r="C239" s="30" t="s">
        <v>626</v>
      </c>
      <c r="D239" s="30">
        <v>390656</v>
      </c>
      <c r="E239" s="30" t="s">
        <v>740</v>
      </c>
      <c r="F239" s="30" t="s">
        <v>888</v>
      </c>
      <c r="G239" s="30" t="s">
        <v>888</v>
      </c>
    </row>
    <row r="240" spans="1:7" x14ac:dyDescent="0.25">
      <c r="A240" s="30" t="str">
        <f t="shared" si="3"/>
        <v>4</v>
      </c>
      <c r="B240" s="30">
        <v>410000</v>
      </c>
      <c r="C240" s="30" t="s">
        <v>637</v>
      </c>
      <c r="D240" s="30">
        <v>411100</v>
      </c>
      <c r="E240" s="30" t="s">
        <v>694</v>
      </c>
      <c r="F240" s="30">
        <v>5.3</v>
      </c>
      <c r="G240" s="30" t="s">
        <v>888</v>
      </c>
    </row>
    <row r="241" spans="1:9" x14ac:dyDescent="0.25">
      <c r="A241" s="30" t="str">
        <f t="shared" si="3"/>
        <v>4</v>
      </c>
      <c r="B241" s="30">
        <v>410000</v>
      </c>
      <c r="C241" s="30" t="s">
        <v>637</v>
      </c>
      <c r="D241" s="30">
        <v>411108</v>
      </c>
      <c r="E241" s="30" t="s">
        <v>2282</v>
      </c>
      <c r="F241" s="30">
        <v>5.3</v>
      </c>
      <c r="G241" s="30" t="s">
        <v>888</v>
      </c>
      <c r="I241" s="30" t="s">
        <v>2297</v>
      </c>
    </row>
    <row r="242" spans="1:9" x14ac:dyDescent="0.25">
      <c r="A242" s="30" t="str">
        <f t="shared" si="3"/>
        <v>4</v>
      </c>
      <c r="B242" s="30">
        <v>410000</v>
      </c>
      <c r="C242" s="30" t="s">
        <v>637</v>
      </c>
      <c r="D242" s="30">
        <v>411120</v>
      </c>
      <c r="E242" s="30" t="s">
        <v>934</v>
      </c>
      <c r="F242" s="30">
        <v>5.3</v>
      </c>
      <c r="G242" s="30" t="s">
        <v>888</v>
      </c>
    </row>
    <row r="243" spans="1:9" x14ac:dyDescent="0.25">
      <c r="A243" s="30" t="str">
        <f t="shared" si="3"/>
        <v>4</v>
      </c>
      <c r="B243" s="30">
        <v>410000</v>
      </c>
      <c r="C243" s="30" t="s">
        <v>637</v>
      </c>
      <c r="D243" s="30">
        <v>411190</v>
      </c>
      <c r="E243" s="30" t="s">
        <v>2287</v>
      </c>
      <c r="F243" s="30">
        <v>5.3</v>
      </c>
      <c r="G243" s="30" t="s">
        <v>888</v>
      </c>
      <c r="I243" s="30" t="s">
        <v>2297</v>
      </c>
    </row>
    <row r="244" spans="1:9" x14ac:dyDescent="0.25">
      <c r="A244" s="30" t="str">
        <f t="shared" si="3"/>
        <v>4</v>
      </c>
      <c r="B244" s="30">
        <v>410000</v>
      </c>
      <c r="C244" s="30" t="s">
        <v>637</v>
      </c>
      <c r="D244" s="30">
        <v>412110</v>
      </c>
      <c r="E244" s="30" t="s">
        <v>853</v>
      </c>
      <c r="F244" s="30">
        <v>5.3</v>
      </c>
      <c r="G244" s="30" t="s">
        <v>888</v>
      </c>
    </row>
    <row r="245" spans="1:9" x14ac:dyDescent="0.25">
      <c r="A245" s="30" t="str">
        <f t="shared" si="3"/>
        <v>4</v>
      </c>
      <c r="B245" s="30">
        <v>410000</v>
      </c>
      <c r="C245" s="30" t="s">
        <v>637</v>
      </c>
      <c r="D245" s="30">
        <v>412120</v>
      </c>
      <c r="E245" s="30" t="s">
        <v>638</v>
      </c>
      <c r="F245" s="30">
        <v>5.3</v>
      </c>
      <c r="G245" s="30" t="s">
        <v>888</v>
      </c>
    </row>
    <row r="246" spans="1:9" x14ac:dyDescent="0.25">
      <c r="A246" s="30" t="str">
        <f t="shared" si="3"/>
        <v>4</v>
      </c>
      <c r="B246" s="30">
        <v>410000</v>
      </c>
      <c r="C246" s="30" t="s">
        <v>637</v>
      </c>
      <c r="D246" s="30">
        <v>412121</v>
      </c>
      <c r="E246" s="30" t="s">
        <v>1287</v>
      </c>
      <c r="F246" s="30">
        <v>5.3</v>
      </c>
      <c r="G246" s="30" t="s">
        <v>888</v>
      </c>
      <c r="I246" s="30" t="s">
        <v>1290</v>
      </c>
    </row>
    <row r="247" spans="1:9" x14ac:dyDescent="0.25">
      <c r="A247" s="30" t="str">
        <f t="shared" si="3"/>
        <v>4</v>
      </c>
      <c r="B247" s="30">
        <v>410000</v>
      </c>
      <c r="C247" s="30" t="s">
        <v>637</v>
      </c>
      <c r="D247" s="30">
        <v>412130</v>
      </c>
      <c r="E247" s="30" t="s">
        <v>639</v>
      </c>
      <c r="F247" s="30">
        <v>5.3</v>
      </c>
      <c r="G247" s="30" t="s">
        <v>888</v>
      </c>
    </row>
    <row r="248" spans="1:9" x14ac:dyDescent="0.25">
      <c r="A248" s="30" t="str">
        <f t="shared" si="3"/>
        <v>4</v>
      </c>
      <c r="B248" s="30">
        <v>410000</v>
      </c>
      <c r="C248" s="30" t="s">
        <v>637</v>
      </c>
      <c r="D248" s="30">
        <v>412135</v>
      </c>
      <c r="E248" s="30" t="s">
        <v>930</v>
      </c>
      <c r="F248" s="30">
        <v>5.3</v>
      </c>
      <c r="G248" s="30" t="s">
        <v>888</v>
      </c>
    </row>
    <row r="249" spans="1:9" x14ac:dyDescent="0.25">
      <c r="A249" s="30" t="str">
        <f t="shared" si="3"/>
        <v>4</v>
      </c>
      <c r="B249" s="30">
        <v>410000</v>
      </c>
      <c r="C249" s="30" t="s">
        <v>637</v>
      </c>
      <c r="D249" s="30">
        <v>412145</v>
      </c>
      <c r="E249" s="30" t="s">
        <v>2406</v>
      </c>
      <c r="F249" s="30">
        <v>5.3</v>
      </c>
      <c r="G249" s="30" t="s">
        <v>888</v>
      </c>
      <c r="I249" s="30" t="s">
        <v>2414</v>
      </c>
    </row>
    <row r="250" spans="1:9" x14ac:dyDescent="0.25">
      <c r="A250" s="30" t="str">
        <f t="shared" si="3"/>
        <v>4</v>
      </c>
      <c r="B250" s="30">
        <v>410000</v>
      </c>
      <c r="C250" s="30" t="s">
        <v>637</v>
      </c>
      <c r="D250" s="30">
        <v>412180</v>
      </c>
      <c r="E250" s="30" t="s">
        <v>814</v>
      </c>
      <c r="F250" s="30">
        <v>5.3</v>
      </c>
      <c r="G250" s="30" t="s">
        <v>888</v>
      </c>
    </row>
    <row r="251" spans="1:9" x14ac:dyDescent="0.25">
      <c r="A251" s="30" t="str">
        <f t="shared" si="3"/>
        <v>4</v>
      </c>
      <c r="B251" s="30">
        <v>410000</v>
      </c>
      <c r="C251" s="30" t="s">
        <v>637</v>
      </c>
      <c r="D251" s="30">
        <v>412190</v>
      </c>
      <c r="E251" s="30" t="s">
        <v>764</v>
      </c>
      <c r="F251" s="30">
        <v>5.3</v>
      </c>
      <c r="G251" s="30" t="s">
        <v>888</v>
      </c>
    </row>
    <row r="252" spans="1:9" x14ac:dyDescent="0.25">
      <c r="A252" s="30" t="str">
        <f t="shared" si="3"/>
        <v>4</v>
      </c>
      <c r="B252" s="30">
        <v>410000</v>
      </c>
      <c r="C252" s="30" t="s">
        <v>637</v>
      </c>
      <c r="D252" s="30">
        <v>412256</v>
      </c>
      <c r="E252" s="30" t="s">
        <v>2721</v>
      </c>
      <c r="F252" s="30">
        <v>5.3</v>
      </c>
      <c r="G252" s="30" t="s">
        <v>888</v>
      </c>
      <c r="I252" s="30" t="s">
        <v>2722</v>
      </c>
    </row>
    <row r="253" spans="1:9" x14ac:dyDescent="0.25">
      <c r="A253" s="30" t="str">
        <f t="shared" si="3"/>
        <v>4</v>
      </c>
      <c r="B253" s="30">
        <v>410000</v>
      </c>
      <c r="C253" s="30" t="s">
        <v>637</v>
      </c>
      <c r="D253" s="30">
        <v>412256</v>
      </c>
      <c r="E253" s="30" t="s">
        <v>2721</v>
      </c>
      <c r="F253" s="30">
        <v>5.3</v>
      </c>
      <c r="G253" s="30" t="s">
        <v>888</v>
      </c>
      <c r="I253" s="30" t="s">
        <v>2722</v>
      </c>
    </row>
    <row r="254" spans="1:9" x14ac:dyDescent="0.25">
      <c r="A254" s="30" t="str">
        <f t="shared" si="3"/>
        <v>4</v>
      </c>
      <c r="B254" s="30">
        <v>410000</v>
      </c>
      <c r="C254" s="30" t="s">
        <v>637</v>
      </c>
      <c r="D254" s="30">
        <v>413120</v>
      </c>
      <c r="E254" s="30" t="s">
        <v>825</v>
      </c>
      <c r="F254" s="30">
        <v>5.3</v>
      </c>
      <c r="G254" s="30" t="s">
        <v>888</v>
      </c>
    </row>
    <row r="255" spans="1:9" x14ac:dyDescent="0.25">
      <c r="A255" s="30" t="str">
        <f t="shared" si="3"/>
        <v>4</v>
      </c>
      <c r="B255" s="30">
        <v>410000</v>
      </c>
      <c r="C255" s="30" t="s">
        <v>637</v>
      </c>
      <c r="D255" s="30">
        <v>413161</v>
      </c>
      <c r="E255" s="30" t="s">
        <v>2408</v>
      </c>
      <c r="F255" s="30">
        <v>5.3</v>
      </c>
      <c r="G255" s="30" t="s">
        <v>888</v>
      </c>
      <c r="I255" s="30" t="s">
        <v>2414</v>
      </c>
    </row>
    <row r="256" spans="1:9" x14ac:dyDescent="0.25">
      <c r="A256" s="30" t="str">
        <f t="shared" si="3"/>
        <v>4</v>
      </c>
      <c r="B256" s="30">
        <v>410000</v>
      </c>
      <c r="C256" s="30" t="s">
        <v>637</v>
      </c>
      <c r="D256" s="30">
        <v>414120</v>
      </c>
      <c r="E256" s="30" t="s">
        <v>704</v>
      </c>
      <c r="F256" s="30">
        <v>5.3</v>
      </c>
      <c r="G256" s="30" t="s">
        <v>888</v>
      </c>
    </row>
    <row r="257" spans="1:9" x14ac:dyDescent="0.25">
      <c r="A257" s="30" t="str">
        <f t="shared" si="3"/>
        <v>4</v>
      </c>
      <c r="B257" s="30">
        <v>410000</v>
      </c>
      <c r="C257" s="30" t="s">
        <v>637</v>
      </c>
      <c r="D257" s="30">
        <v>415102</v>
      </c>
      <c r="E257" s="30" t="s">
        <v>640</v>
      </c>
      <c r="F257" s="30">
        <v>5.3</v>
      </c>
      <c r="G257" s="30" t="s">
        <v>888</v>
      </c>
    </row>
    <row r="258" spans="1:9" x14ac:dyDescent="0.25">
      <c r="A258" s="30" t="str">
        <f t="shared" ref="A258:A321" si="4">LEFT(D258,1)</f>
        <v>4</v>
      </c>
      <c r="B258" s="30">
        <v>410000</v>
      </c>
      <c r="C258" s="30" t="s">
        <v>637</v>
      </c>
      <c r="D258" s="30">
        <v>427302</v>
      </c>
      <c r="E258" s="30" t="s">
        <v>641</v>
      </c>
      <c r="F258" s="30">
        <v>5.4</v>
      </c>
      <c r="G258" s="30" t="s">
        <v>888</v>
      </c>
    </row>
    <row r="259" spans="1:9" x14ac:dyDescent="0.25">
      <c r="A259" s="30" t="str">
        <f t="shared" si="4"/>
        <v>4</v>
      </c>
      <c r="B259" s="30">
        <v>410000</v>
      </c>
      <c r="C259" s="30" t="s">
        <v>637</v>
      </c>
      <c r="D259" s="30">
        <v>427304</v>
      </c>
      <c r="E259" s="30" t="s">
        <v>642</v>
      </c>
      <c r="F259" s="30">
        <v>5.4</v>
      </c>
      <c r="G259" s="30" t="s">
        <v>888</v>
      </c>
    </row>
    <row r="260" spans="1:9" x14ac:dyDescent="0.25">
      <c r="A260" s="30" t="str">
        <f t="shared" si="4"/>
        <v>4</v>
      </c>
      <c r="B260" s="30">
        <v>410000</v>
      </c>
      <c r="C260" s="30" t="s">
        <v>637</v>
      </c>
      <c r="D260" s="30">
        <v>427310</v>
      </c>
      <c r="E260" s="30" t="s">
        <v>765</v>
      </c>
      <c r="F260" s="30">
        <v>5.4</v>
      </c>
      <c r="G260" s="30" t="s">
        <v>888</v>
      </c>
    </row>
    <row r="261" spans="1:9" x14ac:dyDescent="0.25">
      <c r="A261" s="30" t="str">
        <f t="shared" si="4"/>
        <v>4</v>
      </c>
      <c r="B261" s="30">
        <v>410000</v>
      </c>
      <c r="C261" s="30" t="s">
        <v>637</v>
      </c>
      <c r="D261" s="30">
        <v>427311</v>
      </c>
      <c r="E261" s="30" t="s">
        <v>766</v>
      </c>
      <c r="F261" s="30">
        <v>5.4</v>
      </c>
      <c r="G261" s="30" t="s">
        <v>888</v>
      </c>
    </row>
    <row r="262" spans="1:9" x14ac:dyDescent="0.25">
      <c r="A262" s="30" t="str">
        <f t="shared" si="4"/>
        <v>4</v>
      </c>
      <c r="B262" s="30">
        <v>410000</v>
      </c>
      <c r="C262" s="30" t="s">
        <v>637</v>
      </c>
      <c r="D262" s="30">
        <v>427313</v>
      </c>
      <c r="E262" s="30" t="s">
        <v>767</v>
      </c>
      <c r="F262" s="30">
        <v>5.4</v>
      </c>
      <c r="G262" s="30" t="s">
        <v>888</v>
      </c>
    </row>
    <row r="263" spans="1:9" x14ac:dyDescent="0.25">
      <c r="A263" s="30" t="str">
        <f t="shared" si="4"/>
        <v>4</v>
      </c>
      <c r="B263" s="30">
        <v>430000</v>
      </c>
      <c r="C263" s="30" t="s">
        <v>643</v>
      </c>
      <c r="D263" s="30">
        <v>431100</v>
      </c>
      <c r="E263" s="30" t="s">
        <v>727</v>
      </c>
      <c r="F263" s="30" t="s">
        <v>888</v>
      </c>
      <c r="G263" s="30" t="s">
        <v>888</v>
      </c>
    </row>
    <row r="264" spans="1:9" x14ac:dyDescent="0.25">
      <c r="A264" s="30" t="str">
        <f t="shared" si="4"/>
        <v>4</v>
      </c>
      <c r="B264" s="30">
        <v>430000</v>
      </c>
      <c r="C264" s="30" t="s">
        <v>643</v>
      </c>
      <c r="D264" s="30">
        <v>431120</v>
      </c>
      <c r="E264" s="30" t="s">
        <v>842</v>
      </c>
      <c r="F264" s="30" t="s">
        <v>888</v>
      </c>
      <c r="G264" s="30" t="s">
        <v>888</v>
      </c>
    </row>
    <row r="265" spans="1:9" x14ac:dyDescent="0.25">
      <c r="A265" s="30" t="str">
        <f t="shared" si="4"/>
        <v>4</v>
      </c>
      <c r="B265" s="30">
        <v>430000</v>
      </c>
      <c r="C265" s="30" t="s">
        <v>643</v>
      </c>
      <c r="D265" s="30">
        <v>431190</v>
      </c>
      <c r="E265" s="30" t="s">
        <v>2288</v>
      </c>
      <c r="F265" s="30" t="s">
        <v>888</v>
      </c>
      <c r="G265" s="30" t="s">
        <v>888</v>
      </c>
      <c r="I265" s="30" t="s">
        <v>2297</v>
      </c>
    </row>
    <row r="266" spans="1:9" x14ac:dyDescent="0.25">
      <c r="A266" s="30" t="str">
        <f t="shared" si="4"/>
        <v>4</v>
      </c>
      <c r="B266" s="30">
        <v>430000</v>
      </c>
      <c r="C266" s="30" t="s">
        <v>643</v>
      </c>
      <c r="D266" s="30">
        <v>432110</v>
      </c>
      <c r="E266" s="30" t="s">
        <v>800</v>
      </c>
      <c r="F266" s="30" t="s">
        <v>888</v>
      </c>
      <c r="G266" s="30" t="s">
        <v>888</v>
      </c>
    </row>
    <row r="267" spans="1:9" x14ac:dyDescent="0.25">
      <c r="A267" s="30" t="str">
        <f t="shared" si="4"/>
        <v>4</v>
      </c>
      <c r="B267" s="30">
        <v>430000</v>
      </c>
      <c r="C267" s="30" t="s">
        <v>643</v>
      </c>
      <c r="D267" s="30">
        <v>432120</v>
      </c>
      <c r="E267" s="30" t="s">
        <v>644</v>
      </c>
      <c r="F267" s="30" t="s">
        <v>888</v>
      </c>
      <c r="G267" s="30" t="s">
        <v>888</v>
      </c>
    </row>
    <row r="268" spans="1:9" x14ac:dyDescent="0.25">
      <c r="A268" s="30" t="str">
        <f t="shared" si="4"/>
        <v>4</v>
      </c>
      <c r="B268" s="30">
        <v>430000</v>
      </c>
      <c r="C268" s="30" t="s">
        <v>643</v>
      </c>
      <c r="D268" s="30">
        <v>432130</v>
      </c>
      <c r="E268" s="30" t="s">
        <v>645</v>
      </c>
      <c r="F268" s="30" t="s">
        <v>888</v>
      </c>
      <c r="G268" s="30" t="s">
        <v>888</v>
      </c>
    </row>
    <row r="269" spans="1:9" x14ac:dyDescent="0.25">
      <c r="A269" s="30" t="str">
        <f t="shared" si="4"/>
        <v>4</v>
      </c>
      <c r="B269" s="30">
        <v>430000</v>
      </c>
      <c r="C269" s="30" t="s">
        <v>643</v>
      </c>
      <c r="D269" s="30">
        <v>432135</v>
      </c>
      <c r="E269" s="30" t="s">
        <v>646</v>
      </c>
      <c r="F269" s="30" t="s">
        <v>888</v>
      </c>
      <c r="G269" s="30" t="s">
        <v>888</v>
      </c>
    </row>
    <row r="270" spans="1:9" x14ac:dyDescent="0.25">
      <c r="A270" s="30" t="str">
        <f t="shared" si="4"/>
        <v>4</v>
      </c>
      <c r="B270" s="30">
        <v>430000</v>
      </c>
      <c r="C270" s="30" t="s">
        <v>643</v>
      </c>
      <c r="D270" s="30">
        <v>432145</v>
      </c>
      <c r="E270" s="30" t="s">
        <v>728</v>
      </c>
      <c r="F270" s="30" t="s">
        <v>888</v>
      </c>
      <c r="G270" s="30" t="s">
        <v>888</v>
      </c>
    </row>
    <row r="271" spans="1:9" x14ac:dyDescent="0.25">
      <c r="A271" s="30" t="str">
        <f t="shared" si="4"/>
        <v>4</v>
      </c>
      <c r="B271" s="30">
        <v>430000</v>
      </c>
      <c r="C271" s="30" t="s">
        <v>643</v>
      </c>
      <c r="D271" s="30">
        <v>432180</v>
      </c>
      <c r="E271" s="30" t="s">
        <v>768</v>
      </c>
      <c r="F271" s="30" t="s">
        <v>888</v>
      </c>
      <c r="G271" s="30" t="s">
        <v>888</v>
      </c>
    </row>
    <row r="272" spans="1:9" x14ac:dyDescent="0.25">
      <c r="A272" s="30" t="str">
        <f t="shared" si="4"/>
        <v>4</v>
      </c>
      <c r="B272" s="30">
        <v>430000</v>
      </c>
      <c r="C272" s="30" t="s">
        <v>643</v>
      </c>
      <c r="D272" s="30">
        <v>432190</v>
      </c>
      <c r="E272" s="30" t="s">
        <v>769</v>
      </c>
      <c r="F272" s="30" t="s">
        <v>888</v>
      </c>
      <c r="G272" s="30" t="s">
        <v>888</v>
      </c>
    </row>
    <row r="273" spans="1:9" x14ac:dyDescent="0.25">
      <c r="A273" s="30" t="str">
        <f t="shared" si="4"/>
        <v>4</v>
      </c>
      <c r="B273" s="30">
        <v>430000</v>
      </c>
      <c r="C273" s="30" t="s">
        <v>643</v>
      </c>
      <c r="D273" s="30">
        <v>433120</v>
      </c>
      <c r="E273" s="30" t="s">
        <v>826</v>
      </c>
      <c r="F273" s="30" t="s">
        <v>888</v>
      </c>
      <c r="G273" s="30" t="s">
        <v>888</v>
      </c>
    </row>
    <row r="274" spans="1:9" x14ac:dyDescent="0.25">
      <c r="A274" s="30" t="str">
        <f t="shared" si="4"/>
        <v>4</v>
      </c>
      <c r="B274" s="30">
        <v>430000</v>
      </c>
      <c r="C274" s="30" t="s">
        <v>643</v>
      </c>
      <c r="D274" s="30">
        <v>435100</v>
      </c>
      <c r="E274" s="30" t="s">
        <v>838</v>
      </c>
      <c r="F274" s="30" t="s">
        <v>888</v>
      </c>
      <c r="G274" s="30" t="s">
        <v>888</v>
      </c>
    </row>
    <row r="275" spans="1:9" x14ac:dyDescent="0.25">
      <c r="A275" s="30" t="str">
        <f t="shared" si="4"/>
        <v>4</v>
      </c>
      <c r="B275" s="30">
        <v>430000</v>
      </c>
      <c r="C275" s="30" t="s">
        <v>643</v>
      </c>
      <c r="D275" s="30">
        <v>437101</v>
      </c>
      <c r="E275" s="30" t="s">
        <v>2405</v>
      </c>
      <c r="F275" s="30" t="s">
        <v>888</v>
      </c>
      <c r="G275" s="30" t="s">
        <v>888</v>
      </c>
      <c r="I275" s="30" t="s">
        <v>2414</v>
      </c>
    </row>
    <row r="276" spans="1:9" x14ac:dyDescent="0.25">
      <c r="A276" s="30" t="str">
        <f t="shared" si="4"/>
        <v>4</v>
      </c>
      <c r="B276" s="30">
        <v>450000</v>
      </c>
      <c r="C276" s="30" t="s">
        <v>647</v>
      </c>
      <c r="D276" s="30">
        <v>451100</v>
      </c>
      <c r="E276" s="30" t="s">
        <v>695</v>
      </c>
      <c r="F276" s="30">
        <v>5.0999999999999996</v>
      </c>
      <c r="G276" s="30" t="s">
        <v>888</v>
      </c>
    </row>
    <row r="277" spans="1:9" x14ac:dyDescent="0.25">
      <c r="A277" s="30" t="str">
        <f t="shared" si="4"/>
        <v>4</v>
      </c>
      <c r="B277" s="30">
        <v>450000</v>
      </c>
      <c r="C277" s="30" t="s">
        <v>647</v>
      </c>
      <c r="D277" s="30">
        <v>452110</v>
      </c>
      <c r="E277" s="30" t="s">
        <v>648</v>
      </c>
      <c r="F277" s="30">
        <v>5.2</v>
      </c>
      <c r="G277" s="30" t="s">
        <v>888</v>
      </c>
    </row>
    <row r="278" spans="1:9" x14ac:dyDescent="0.25">
      <c r="A278" s="30" t="str">
        <f t="shared" si="4"/>
        <v>4</v>
      </c>
      <c r="B278" s="30">
        <v>450000</v>
      </c>
      <c r="C278" s="30" t="s">
        <v>647</v>
      </c>
      <c r="D278" s="30">
        <v>452111</v>
      </c>
      <c r="E278" s="30" t="s">
        <v>649</v>
      </c>
      <c r="F278" s="30">
        <v>5.2</v>
      </c>
      <c r="G278" s="30" t="s">
        <v>888</v>
      </c>
    </row>
    <row r="279" spans="1:9" x14ac:dyDescent="0.25">
      <c r="A279" s="30" t="str">
        <f t="shared" si="4"/>
        <v>4</v>
      </c>
      <c r="B279" s="30">
        <v>450000</v>
      </c>
      <c r="C279" s="30" t="s">
        <v>647</v>
      </c>
      <c r="D279" s="30">
        <v>452120</v>
      </c>
      <c r="E279" s="30" t="s">
        <v>650</v>
      </c>
      <c r="F279" s="30">
        <v>5.2</v>
      </c>
      <c r="G279" s="30" t="s">
        <v>888</v>
      </c>
    </row>
    <row r="280" spans="1:9" x14ac:dyDescent="0.25">
      <c r="A280" s="30" t="str">
        <f t="shared" si="4"/>
        <v>4</v>
      </c>
      <c r="B280" s="30">
        <v>450000</v>
      </c>
      <c r="C280" s="30" t="s">
        <v>647</v>
      </c>
      <c r="D280" s="30">
        <v>452121</v>
      </c>
      <c r="E280" s="30" t="s">
        <v>1288</v>
      </c>
      <c r="F280" s="30">
        <v>5.2</v>
      </c>
      <c r="G280" s="30" t="s">
        <v>888</v>
      </c>
      <c r="I280" s="30" t="s">
        <v>1290</v>
      </c>
    </row>
    <row r="281" spans="1:9" x14ac:dyDescent="0.25">
      <c r="A281" s="30" t="str">
        <f t="shared" si="4"/>
        <v>4</v>
      </c>
      <c r="B281" s="30">
        <v>450000</v>
      </c>
      <c r="C281" s="30" t="s">
        <v>647</v>
      </c>
      <c r="D281" s="30">
        <v>452130</v>
      </c>
      <c r="E281" s="30" t="s">
        <v>651</v>
      </c>
      <c r="F281" s="30">
        <v>5.2</v>
      </c>
      <c r="G281" s="30" t="s">
        <v>888</v>
      </c>
    </row>
    <row r="282" spans="1:9" x14ac:dyDescent="0.25">
      <c r="A282" s="30" t="str">
        <f t="shared" si="4"/>
        <v>4</v>
      </c>
      <c r="B282" s="30">
        <v>450000</v>
      </c>
      <c r="C282" s="30" t="s">
        <v>647</v>
      </c>
      <c r="D282" s="30">
        <v>452135</v>
      </c>
      <c r="E282" s="30" t="s">
        <v>652</v>
      </c>
      <c r="F282" s="30">
        <v>5.2</v>
      </c>
      <c r="G282" s="30" t="s">
        <v>888</v>
      </c>
    </row>
    <row r="283" spans="1:9" x14ac:dyDescent="0.25">
      <c r="A283" s="30" t="str">
        <f t="shared" si="4"/>
        <v>4</v>
      </c>
      <c r="B283" s="30">
        <v>450000</v>
      </c>
      <c r="C283" s="30" t="s">
        <v>647</v>
      </c>
      <c r="D283" s="30">
        <v>452145</v>
      </c>
      <c r="E283" s="30" t="s">
        <v>705</v>
      </c>
      <c r="F283" s="30">
        <v>5.2</v>
      </c>
      <c r="G283" s="30" t="s">
        <v>888</v>
      </c>
    </row>
    <row r="284" spans="1:9" x14ac:dyDescent="0.25">
      <c r="A284" s="30" t="str">
        <f t="shared" si="4"/>
        <v>4</v>
      </c>
      <c r="B284" s="30">
        <v>450000</v>
      </c>
      <c r="C284" s="30" t="s">
        <v>647</v>
      </c>
      <c r="D284" s="30">
        <v>452180</v>
      </c>
      <c r="E284" s="30" t="s">
        <v>770</v>
      </c>
      <c r="F284" s="30">
        <v>5.2</v>
      </c>
      <c r="G284" s="30" t="s">
        <v>888</v>
      </c>
    </row>
    <row r="285" spans="1:9" x14ac:dyDescent="0.25">
      <c r="A285" s="30" t="str">
        <f t="shared" si="4"/>
        <v>4</v>
      </c>
      <c r="B285" s="30">
        <v>450000</v>
      </c>
      <c r="C285" s="30" t="s">
        <v>647</v>
      </c>
      <c r="D285" s="30">
        <v>452181</v>
      </c>
      <c r="E285" s="30" t="s">
        <v>771</v>
      </c>
      <c r="F285" s="30">
        <v>5.2</v>
      </c>
      <c r="G285" s="30" t="s">
        <v>888</v>
      </c>
    </row>
    <row r="286" spans="1:9" x14ac:dyDescent="0.25">
      <c r="A286" s="30" t="str">
        <f t="shared" si="4"/>
        <v>4</v>
      </c>
      <c r="B286" s="30">
        <v>450000</v>
      </c>
      <c r="C286" s="30" t="s">
        <v>647</v>
      </c>
      <c r="D286" s="30">
        <v>452223</v>
      </c>
      <c r="E286" s="30" t="s">
        <v>801</v>
      </c>
      <c r="F286" s="30">
        <v>5.2</v>
      </c>
      <c r="G286" s="30" t="s">
        <v>888</v>
      </c>
    </row>
    <row r="287" spans="1:9" x14ac:dyDescent="0.25">
      <c r="A287" s="30" t="str">
        <f t="shared" si="4"/>
        <v>4</v>
      </c>
      <c r="B287" s="30">
        <v>450000</v>
      </c>
      <c r="C287" s="30" t="s">
        <v>647</v>
      </c>
      <c r="D287" s="30">
        <v>452228</v>
      </c>
      <c r="E287" s="30" t="s">
        <v>653</v>
      </c>
      <c r="F287" s="30">
        <v>5.2</v>
      </c>
      <c r="G287" s="30" t="s">
        <v>888</v>
      </c>
    </row>
    <row r="288" spans="1:9" x14ac:dyDescent="0.25">
      <c r="A288" s="30" t="str">
        <f t="shared" si="4"/>
        <v>4</v>
      </c>
      <c r="B288" s="30">
        <v>450000</v>
      </c>
      <c r="C288" s="30" t="s">
        <v>647</v>
      </c>
      <c r="D288" s="30">
        <v>452229</v>
      </c>
      <c r="E288" s="30" t="s">
        <v>827</v>
      </c>
      <c r="F288" s="30">
        <v>5.2</v>
      </c>
      <c r="G288" s="30" t="s">
        <v>888</v>
      </c>
    </row>
    <row r="289" spans="1:9" x14ac:dyDescent="0.25">
      <c r="A289" s="30" t="str">
        <f t="shared" si="4"/>
        <v>4</v>
      </c>
      <c r="B289" s="30">
        <v>450000</v>
      </c>
      <c r="C289" s="30" t="s">
        <v>647</v>
      </c>
      <c r="D289" s="30">
        <v>452230</v>
      </c>
      <c r="E289" s="30" t="s">
        <v>654</v>
      </c>
      <c r="F289" s="30">
        <v>5.2</v>
      </c>
      <c r="G289" s="30" t="s">
        <v>888</v>
      </c>
    </row>
    <row r="290" spans="1:9" x14ac:dyDescent="0.25">
      <c r="A290" s="30" t="str">
        <f t="shared" si="4"/>
        <v>4</v>
      </c>
      <c r="B290" s="30">
        <v>450000</v>
      </c>
      <c r="C290" s="30" t="s">
        <v>647</v>
      </c>
      <c r="D290" s="30">
        <v>452247</v>
      </c>
      <c r="E290" s="30" t="s">
        <v>655</v>
      </c>
      <c r="F290" s="30">
        <v>5.2</v>
      </c>
      <c r="G290" s="30" t="s">
        <v>888</v>
      </c>
    </row>
    <row r="291" spans="1:9" x14ac:dyDescent="0.25">
      <c r="A291" s="30" t="str">
        <f t="shared" si="4"/>
        <v>4</v>
      </c>
      <c r="B291" s="30">
        <v>450000</v>
      </c>
      <c r="C291" s="30" t="s">
        <v>647</v>
      </c>
      <c r="D291" s="30">
        <v>452256</v>
      </c>
      <c r="E291" s="30" t="s">
        <v>2413</v>
      </c>
      <c r="F291" s="30">
        <v>5.2</v>
      </c>
      <c r="G291" s="30" t="s">
        <v>888</v>
      </c>
      <c r="I291" s="30" t="s">
        <v>2414</v>
      </c>
    </row>
    <row r="292" spans="1:9" x14ac:dyDescent="0.25">
      <c r="A292" s="30" t="str">
        <f t="shared" si="4"/>
        <v>4</v>
      </c>
      <c r="B292" s="30">
        <v>460000</v>
      </c>
      <c r="C292" s="30" t="s">
        <v>656</v>
      </c>
      <c r="D292" s="30">
        <v>411106</v>
      </c>
      <c r="E292" s="30" t="s">
        <v>2253</v>
      </c>
      <c r="F292" s="30" t="s">
        <v>888</v>
      </c>
      <c r="G292" s="30" t="s">
        <v>888</v>
      </c>
      <c r="I292" s="30" t="s">
        <v>2297</v>
      </c>
    </row>
    <row r="293" spans="1:9" x14ac:dyDescent="0.25">
      <c r="A293" s="30" t="str">
        <f t="shared" si="4"/>
        <v>4</v>
      </c>
      <c r="B293" s="30">
        <v>460000</v>
      </c>
      <c r="C293" s="30" t="s">
        <v>656</v>
      </c>
      <c r="D293" s="30">
        <v>452232</v>
      </c>
      <c r="E293" s="30" t="s">
        <v>772</v>
      </c>
      <c r="F293" s="30">
        <v>5.5</v>
      </c>
      <c r="G293" s="30" t="s">
        <v>888</v>
      </c>
    </row>
    <row r="294" spans="1:9" x14ac:dyDescent="0.25">
      <c r="A294" s="30" t="str">
        <f t="shared" si="4"/>
        <v>4</v>
      </c>
      <c r="B294" s="30">
        <v>460000</v>
      </c>
      <c r="C294" s="30" t="s">
        <v>656</v>
      </c>
      <c r="D294" s="30">
        <v>452233</v>
      </c>
      <c r="E294" s="30" t="s">
        <v>657</v>
      </c>
      <c r="F294" s="30">
        <v>5.5</v>
      </c>
      <c r="G294" s="30" t="s">
        <v>888</v>
      </c>
    </row>
    <row r="295" spans="1:9" x14ac:dyDescent="0.25">
      <c r="A295" s="30" t="str">
        <f t="shared" si="4"/>
        <v>4</v>
      </c>
      <c r="B295" s="30">
        <v>460000</v>
      </c>
      <c r="C295" s="30" t="s">
        <v>656</v>
      </c>
      <c r="D295" s="30">
        <v>452238</v>
      </c>
      <c r="E295" s="30" t="s">
        <v>931</v>
      </c>
      <c r="F295" s="30">
        <v>5.5</v>
      </c>
      <c r="G295" s="30" t="s">
        <v>888</v>
      </c>
    </row>
    <row r="296" spans="1:9" x14ac:dyDescent="0.25">
      <c r="A296" s="30" t="str">
        <f t="shared" si="4"/>
        <v>4</v>
      </c>
      <c r="B296" s="30">
        <v>460000</v>
      </c>
      <c r="C296" s="30" t="s">
        <v>656</v>
      </c>
      <c r="D296" s="30">
        <v>455103</v>
      </c>
      <c r="E296" s="30" t="s">
        <v>658</v>
      </c>
      <c r="F296" s="30">
        <v>5.5</v>
      </c>
      <c r="G296" s="30" t="s">
        <v>888</v>
      </c>
    </row>
    <row r="297" spans="1:9" x14ac:dyDescent="0.25">
      <c r="A297" s="30" t="str">
        <f t="shared" si="4"/>
        <v>4</v>
      </c>
      <c r="B297" s="30">
        <v>460000</v>
      </c>
      <c r="C297" s="30" t="s">
        <v>656</v>
      </c>
      <c r="D297" s="30">
        <v>460000</v>
      </c>
      <c r="E297" s="30" t="s">
        <v>706</v>
      </c>
      <c r="F297" s="30">
        <v>5.5</v>
      </c>
      <c r="G297" s="30" t="s">
        <v>888</v>
      </c>
    </row>
    <row r="298" spans="1:9" x14ac:dyDescent="0.25">
      <c r="A298" s="30" t="str">
        <f t="shared" si="4"/>
        <v>4</v>
      </c>
      <c r="B298" s="30">
        <v>460000</v>
      </c>
      <c r="C298" s="30" t="s">
        <v>656</v>
      </c>
      <c r="D298" s="30">
        <v>460006</v>
      </c>
      <c r="E298" s="30" t="s">
        <v>707</v>
      </c>
      <c r="F298" s="30">
        <v>5.5</v>
      </c>
      <c r="G298" s="30" t="s">
        <v>888</v>
      </c>
    </row>
    <row r="299" spans="1:9" x14ac:dyDescent="0.25">
      <c r="A299" s="30" t="str">
        <f t="shared" si="4"/>
        <v>4</v>
      </c>
      <c r="B299" s="30">
        <v>460000</v>
      </c>
      <c r="C299" s="30" t="s">
        <v>656</v>
      </c>
      <c r="D299" s="30">
        <v>460033</v>
      </c>
      <c r="E299" s="30" t="s">
        <v>946</v>
      </c>
      <c r="F299" s="30">
        <v>5.5</v>
      </c>
      <c r="G299" s="30" t="s">
        <v>888</v>
      </c>
    </row>
    <row r="300" spans="1:9" x14ac:dyDescent="0.25">
      <c r="A300" s="30" t="str">
        <f t="shared" si="4"/>
        <v>4</v>
      </c>
      <c r="B300" s="30">
        <v>460000</v>
      </c>
      <c r="C300" s="30" t="s">
        <v>656</v>
      </c>
      <c r="D300" s="30">
        <v>460100</v>
      </c>
      <c r="E300" s="30" t="s">
        <v>729</v>
      </c>
      <c r="F300" s="30">
        <v>5.5</v>
      </c>
      <c r="G300" s="30" t="s">
        <v>888</v>
      </c>
    </row>
    <row r="301" spans="1:9" x14ac:dyDescent="0.25">
      <c r="A301" s="30" t="str">
        <f t="shared" si="4"/>
        <v>4</v>
      </c>
      <c r="B301" s="30">
        <v>460000</v>
      </c>
      <c r="C301" s="30" t="s">
        <v>656</v>
      </c>
      <c r="D301" s="30">
        <v>460101</v>
      </c>
      <c r="E301" s="30" t="s">
        <v>732</v>
      </c>
      <c r="F301" s="30">
        <v>5.5</v>
      </c>
      <c r="G301" s="30" t="s">
        <v>888</v>
      </c>
    </row>
    <row r="302" spans="1:9" x14ac:dyDescent="0.25">
      <c r="A302" s="30" t="str">
        <f t="shared" si="4"/>
        <v>4</v>
      </c>
      <c r="B302" s="30">
        <v>460000</v>
      </c>
      <c r="C302" s="30" t="s">
        <v>656</v>
      </c>
      <c r="D302" s="30">
        <v>460102</v>
      </c>
      <c r="E302" s="30" t="s">
        <v>733</v>
      </c>
      <c r="F302" s="30">
        <v>5.5</v>
      </c>
      <c r="G302" s="30" t="s">
        <v>888</v>
      </c>
    </row>
    <row r="303" spans="1:9" x14ac:dyDescent="0.25">
      <c r="A303" s="30" t="str">
        <f t="shared" si="4"/>
        <v>4</v>
      </c>
      <c r="B303" s="30">
        <v>460000</v>
      </c>
      <c r="C303" s="30" t="s">
        <v>656</v>
      </c>
      <c r="D303" s="30">
        <v>460112</v>
      </c>
      <c r="E303" s="30" t="s">
        <v>941</v>
      </c>
      <c r="F303" s="30">
        <v>5.5</v>
      </c>
      <c r="G303" s="30" t="s">
        <v>888</v>
      </c>
    </row>
    <row r="304" spans="1:9" x14ac:dyDescent="0.25">
      <c r="A304" s="30" t="str">
        <f t="shared" si="4"/>
        <v>4</v>
      </c>
      <c r="B304" s="30">
        <v>460000</v>
      </c>
      <c r="C304" s="30" t="s">
        <v>656</v>
      </c>
      <c r="D304" s="30">
        <v>460114</v>
      </c>
      <c r="E304" s="30" t="s">
        <v>828</v>
      </c>
      <c r="F304" s="30">
        <v>5.5</v>
      </c>
      <c r="G304" s="30" t="s">
        <v>888</v>
      </c>
    </row>
    <row r="305" spans="1:9" x14ac:dyDescent="0.25">
      <c r="A305" s="30" t="str">
        <f t="shared" si="4"/>
        <v>4</v>
      </c>
      <c r="B305" s="30">
        <v>460000</v>
      </c>
      <c r="C305" s="30" t="s">
        <v>656</v>
      </c>
      <c r="D305" s="30">
        <v>460128</v>
      </c>
      <c r="E305" s="30" t="s">
        <v>942</v>
      </c>
      <c r="F305" s="30">
        <v>5.5</v>
      </c>
      <c r="G305" s="30" t="s">
        <v>888</v>
      </c>
    </row>
    <row r="306" spans="1:9" x14ac:dyDescent="0.25">
      <c r="A306" s="30" t="str">
        <f t="shared" si="4"/>
        <v>4</v>
      </c>
      <c r="B306" s="30">
        <v>460000</v>
      </c>
      <c r="C306" s="30" t="s">
        <v>656</v>
      </c>
      <c r="D306" s="30">
        <v>460129</v>
      </c>
      <c r="E306" s="30" t="s">
        <v>1206</v>
      </c>
      <c r="F306" s="30">
        <v>5.5</v>
      </c>
      <c r="G306" s="30" t="s">
        <v>888</v>
      </c>
      <c r="I306" s="30" t="s">
        <v>1219</v>
      </c>
    </row>
    <row r="307" spans="1:9" x14ac:dyDescent="0.25">
      <c r="A307" s="30" t="str">
        <f t="shared" si="4"/>
        <v>4</v>
      </c>
      <c r="B307" s="30">
        <v>460000</v>
      </c>
      <c r="C307" s="30" t="s">
        <v>656</v>
      </c>
      <c r="D307" s="30">
        <v>460143</v>
      </c>
      <c r="E307" s="30" t="s">
        <v>730</v>
      </c>
      <c r="F307" s="30">
        <v>5.5</v>
      </c>
      <c r="G307" s="30" t="s">
        <v>888</v>
      </c>
    </row>
    <row r="308" spans="1:9" x14ac:dyDescent="0.25">
      <c r="A308" s="30" t="str">
        <f t="shared" si="4"/>
        <v>4</v>
      </c>
      <c r="B308" s="30">
        <v>460000</v>
      </c>
      <c r="C308" s="30" t="s">
        <v>656</v>
      </c>
      <c r="D308" s="30">
        <v>460144</v>
      </c>
      <c r="E308" s="30" t="s">
        <v>734</v>
      </c>
      <c r="F308" s="30">
        <v>5.5</v>
      </c>
      <c r="G308" s="30" t="s">
        <v>888</v>
      </c>
    </row>
    <row r="309" spans="1:9" x14ac:dyDescent="0.25">
      <c r="A309" s="30" t="str">
        <f t="shared" si="4"/>
        <v>4</v>
      </c>
      <c r="B309" s="30">
        <v>460000</v>
      </c>
      <c r="C309" s="30" t="s">
        <v>656</v>
      </c>
      <c r="D309" s="30">
        <v>460146</v>
      </c>
      <c r="E309" s="30" t="s">
        <v>943</v>
      </c>
      <c r="F309" s="30">
        <v>5.5</v>
      </c>
      <c r="G309" s="30" t="s">
        <v>888</v>
      </c>
    </row>
    <row r="310" spans="1:9" x14ac:dyDescent="0.25">
      <c r="A310" s="30" t="str">
        <f t="shared" si="4"/>
        <v>4</v>
      </c>
      <c r="B310" s="30">
        <v>460000</v>
      </c>
      <c r="C310" s="30" t="s">
        <v>656</v>
      </c>
      <c r="D310" s="30">
        <v>460147</v>
      </c>
      <c r="E310" s="30" t="s">
        <v>947</v>
      </c>
      <c r="F310" s="30">
        <v>5.5</v>
      </c>
      <c r="G310" s="30" t="s">
        <v>888</v>
      </c>
    </row>
    <row r="311" spans="1:9" x14ac:dyDescent="0.25">
      <c r="A311" s="30" t="str">
        <f t="shared" si="4"/>
        <v>4</v>
      </c>
      <c r="B311" s="30">
        <v>460000</v>
      </c>
      <c r="C311" s="30" t="s">
        <v>656</v>
      </c>
      <c r="D311" s="30">
        <v>460149</v>
      </c>
      <c r="E311" s="30" t="s">
        <v>1207</v>
      </c>
      <c r="F311" s="30">
        <v>5.5</v>
      </c>
      <c r="G311" s="30" t="s">
        <v>888</v>
      </c>
      <c r="I311" s="30" t="s">
        <v>1219</v>
      </c>
    </row>
    <row r="312" spans="1:9" x14ac:dyDescent="0.25">
      <c r="A312" s="30" t="str">
        <f t="shared" si="4"/>
        <v>4</v>
      </c>
      <c r="B312" s="30">
        <v>460000</v>
      </c>
      <c r="C312" s="30" t="s">
        <v>656</v>
      </c>
      <c r="D312" s="30">
        <v>460164</v>
      </c>
      <c r="E312" s="30" t="s">
        <v>944</v>
      </c>
      <c r="F312" s="30">
        <v>5.5</v>
      </c>
      <c r="G312" s="30" t="s">
        <v>888</v>
      </c>
    </row>
    <row r="313" spans="1:9" x14ac:dyDescent="0.25">
      <c r="A313" s="30" t="str">
        <f t="shared" si="4"/>
        <v>4</v>
      </c>
      <c r="B313" s="30">
        <v>460000</v>
      </c>
      <c r="C313" s="30" t="s">
        <v>656</v>
      </c>
      <c r="D313" s="30">
        <v>460166</v>
      </c>
      <c r="E313" s="30" t="s">
        <v>945</v>
      </c>
      <c r="F313" s="30">
        <v>5.5</v>
      </c>
      <c r="G313" s="30" t="s">
        <v>888</v>
      </c>
    </row>
    <row r="314" spans="1:9" x14ac:dyDescent="0.25">
      <c r="A314" s="30" t="str">
        <f t="shared" si="4"/>
        <v>4</v>
      </c>
      <c r="B314" s="30">
        <v>460000</v>
      </c>
      <c r="C314" s="30" t="s">
        <v>656</v>
      </c>
      <c r="D314" s="30">
        <v>460226</v>
      </c>
      <c r="E314" s="30" t="s">
        <v>956</v>
      </c>
      <c r="F314" s="30">
        <v>5.5</v>
      </c>
      <c r="G314" s="30" t="s">
        <v>888</v>
      </c>
    </row>
    <row r="315" spans="1:9" x14ac:dyDescent="0.25">
      <c r="A315" s="30" t="str">
        <f t="shared" si="4"/>
        <v>4</v>
      </c>
      <c r="B315" s="30">
        <v>460000</v>
      </c>
      <c r="C315" s="30" t="s">
        <v>656</v>
      </c>
      <c r="D315" s="30">
        <v>460227</v>
      </c>
      <c r="E315" s="30" t="s">
        <v>957</v>
      </c>
      <c r="F315" s="30">
        <v>5.5</v>
      </c>
      <c r="G315" s="30" t="s">
        <v>888</v>
      </c>
    </row>
    <row r="316" spans="1:9" x14ac:dyDescent="0.25">
      <c r="A316" s="30" t="str">
        <f t="shared" si="4"/>
        <v>4</v>
      </c>
      <c r="B316" s="30">
        <v>460000</v>
      </c>
      <c r="C316" s="30" t="s">
        <v>656</v>
      </c>
      <c r="D316" s="30">
        <v>460247</v>
      </c>
      <c r="E316" s="30" t="s">
        <v>1417</v>
      </c>
      <c r="F316" s="30">
        <v>5.5</v>
      </c>
      <c r="G316" s="30" t="s">
        <v>888</v>
      </c>
      <c r="I316" s="30" t="s">
        <v>2296</v>
      </c>
    </row>
    <row r="317" spans="1:9" x14ac:dyDescent="0.25">
      <c r="A317" s="30" t="str">
        <f t="shared" si="4"/>
        <v>5</v>
      </c>
      <c r="B317" s="30">
        <v>460000</v>
      </c>
      <c r="C317" s="30" t="s">
        <v>656</v>
      </c>
      <c r="D317" s="30">
        <v>553139</v>
      </c>
      <c r="E317" s="30" t="s">
        <v>863</v>
      </c>
      <c r="F317" s="30">
        <v>5.2</v>
      </c>
      <c r="G317" s="30" t="s">
        <v>888</v>
      </c>
    </row>
    <row r="318" spans="1:9" x14ac:dyDescent="0.25">
      <c r="A318" s="30" t="str">
        <f t="shared" si="4"/>
        <v>5</v>
      </c>
      <c r="B318" s="30">
        <v>510000</v>
      </c>
      <c r="C318" s="30" t="s">
        <v>659</v>
      </c>
      <c r="D318" s="30">
        <v>511100</v>
      </c>
      <c r="E318" s="30" t="s">
        <v>696</v>
      </c>
      <c r="F318" s="30">
        <v>5.3</v>
      </c>
      <c r="G318" s="30" t="s">
        <v>888</v>
      </c>
    </row>
    <row r="319" spans="1:9" x14ac:dyDescent="0.25">
      <c r="A319" s="30" t="str">
        <f t="shared" si="4"/>
        <v>5</v>
      </c>
      <c r="B319" s="30">
        <v>510000</v>
      </c>
      <c r="C319" s="30" t="s">
        <v>659</v>
      </c>
      <c r="D319" s="30">
        <v>512110</v>
      </c>
      <c r="E319" s="30" t="s">
        <v>741</v>
      </c>
      <c r="F319" s="30">
        <v>5.3</v>
      </c>
      <c r="G319" s="30" t="s">
        <v>888</v>
      </c>
    </row>
    <row r="320" spans="1:9" x14ac:dyDescent="0.25">
      <c r="A320" s="30" t="str">
        <f t="shared" si="4"/>
        <v>5</v>
      </c>
      <c r="B320" s="30">
        <v>510000</v>
      </c>
      <c r="C320" s="30" t="s">
        <v>659</v>
      </c>
      <c r="D320" s="30">
        <v>512120</v>
      </c>
      <c r="E320" s="30" t="s">
        <v>660</v>
      </c>
      <c r="F320" s="30">
        <v>5.3</v>
      </c>
      <c r="G320" s="30" t="s">
        <v>888</v>
      </c>
    </row>
    <row r="321" spans="1:9" x14ac:dyDescent="0.25">
      <c r="A321" s="30" t="str">
        <f t="shared" si="4"/>
        <v>5</v>
      </c>
      <c r="B321" s="30">
        <v>510000</v>
      </c>
      <c r="C321" s="30" t="s">
        <v>659</v>
      </c>
      <c r="D321" s="30">
        <v>512130</v>
      </c>
      <c r="E321" s="30" t="s">
        <v>661</v>
      </c>
      <c r="F321" s="30">
        <v>5.3</v>
      </c>
      <c r="G321" s="30" t="s">
        <v>888</v>
      </c>
    </row>
    <row r="322" spans="1:9" x14ac:dyDescent="0.25">
      <c r="A322" s="30" t="str">
        <f t="shared" ref="A322:A385" si="5">LEFT(D322,1)</f>
        <v>5</v>
      </c>
      <c r="B322" s="30">
        <v>510000</v>
      </c>
      <c r="C322" s="30" t="s">
        <v>659</v>
      </c>
      <c r="D322" s="30">
        <v>512135</v>
      </c>
      <c r="E322" s="30" t="s">
        <v>932</v>
      </c>
      <c r="F322" s="30">
        <v>5.3</v>
      </c>
      <c r="G322" s="30" t="s">
        <v>888</v>
      </c>
    </row>
    <row r="323" spans="1:9" x14ac:dyDescent="0.25">
      <c r="A323" s="30" t="str">
        <f t="shared" si="5"/>
        <v>5</v>
      </c>
      <c r="B323" s="30">
        <v>510000</v>
      </c>
      <c r="C323" s="30" t="s">
        <v>659</v>
      </c>
      <c r="D323" s="30">
        <v>512145</v>
      </c>
      <c r="E323" s="30" t="s">
        <v>2814</v>
      </c>
      <c r="F323" s="30">
        <v>5.3</v>
      </c>
      <c r="G323" s="30" t="s">
        <v>888</v>
      </c>
      <c r="I323" s="30" t="s">
        <v>2816</v>
      </c>
    </row>
    <row r="324" spans="1:9" x14ac:dyDescent="0.25">
      <c r="A324" s="30" t="str">
        <f t="shared" si="5"/>
        <v>5</v>
      </c>
      <c r="B324" s="30">
        <v>510000</v>
      </c>
      <c r="C324" s="30" t="s">
        <v>659</v>
      </c>
      <c r="D324" s="30">
        <v>512180</v>
      </c>
      <c r="E324" s="30" t="s">
        <v>815</v>
      </c>
      <c r="F324" s="30">
        <v>5.3</v>
      </c>
      <c r="G324" s="30" t="s">
        <v>888</v>
      </c>
    </row>
    <row r="325" spans="1:9" x14ac:dyDescent="0.25">
      <c r="A325" s="30" t="str">
        <f t="shared" si="5"/>
        <v>5</v>
      </c>
      <c r="B325" s="30">
        <v>510000</v>
      </c>
      <c r="C325" s="30" t="s">
        <v>659</v>
      </c>
      <c r="D325" s="30">
        <v>512190</v>
      </c>
      <c r="E325" s="30" t="s">
        <v>773</v>
      </c>
      <c r="F325" s="30">
        <v>5.3</v>
      </c>
      <c r="G325" s="30" t="s">
        <v>888</v>
      </c>
    </row>
    <row r="326" spans="1:9" x14ac:dyDescent="0.25">
      <c r="A326" s="30" t="str">
        <f t="shared" si="5"/>
        <v>5</v>
      </c>
      <c r="B326" s="30">
        <v>510000</v>
      </c>
      <c r="C326" s="30" t="s">
        <v>659</v>
      </c>
      <c r="D326" s="30">
        <v>512228</v>
      </c>
      <c r="E326" s="30" t="s">
        <v>864</v>
      </c>
      <c r="F326" s="30">
        <v>5.3</v>
      </c>
      <c r="G326" s="30" t="s">
        <v>888</v>
      </c>
    </row>
    <row r="327" spans="1:9" x14ac:dyDescent="0.25">
      <c r="A327" s="30" t="str">
        <f t="shared" si="5"/>
        <v>5</v>
      </c>
      <c r="B327" s="30">
        <v>510000</v>
      </c>
      <c r="C327" s="30" t="s">
        <v>659</v>
      </c>
      <c r="D327" s="30">
        <v>512230</v>
      </c>
      <c r="E327" s="30" t="s">
        <v>662</v>
      </c>
      <c r="F327" s="30">
        <v>5.3</v>
      </c>
      <c r="G327" s="30" t="s">
        <v>888</v>
      </c>
    </row>
    <row r="328" spans="1:9" x14ac:dyDescent="0.25">
      <c r="A328" s="30" t="str">
        <f t="shared" si="5"/>
        <v>5</v>
      </c>
      <c r="B328" s="30">
        <v>510000</v>
      </c>
      <c r="C328" s="30" t="s">
        <v>659</v>
      </c>
      <c r="D328" s="30">
        <v>512247</v>
      </c>
      <c r="E328" s="30" t="s">
        <v>816</v>
      </c>
      <c r="F328" s="30">
        <v>5.3</v>
      </c>
      <c r="G328" s="30" t="s">
        <v>888</v>
      </c>
    </row>
    <row r="329" spans="1:9" x14ac:dyDescent="0.25">
      <c r="A329" s="30" t="str">
        <f t="shared" si="5"/>
        <v>5</v>
      </c>
      <c r="B329" s="30">
        <v>510000</v>
      </c>
      <c r="C329" s="30" t="s">
        <v>659</v>
      </c>
      <c r="D329" s="30">
        <v>513120</v>
      </c>
      <c r="E329" s="30" t="s">
        <v>829</v>
      </c>
      <c r="F329" s="30">
        <v>5.3</v>
      </c>
      <c r="G329" s="30" t="s">
        <v>888</v>
      </c>
    </row>
    <row r="330" spans="1:9" x14ac:dyDescent="0.25">
      <c r="A330" s="30" t="str">
        <f t="shared" si="5"/>
        <v>5</v>
      </c>
      <c r="B330" s="30">
        <v>510000</v>
      </c>
      <c r="C330" s="30" t="s">
        <v>659</v>
      </c>
      <c r="D330" s="30">
        <v>513161</v>
      </c>
      <c r="E330" s="30" t="s">
        <v>2409</v>
      </c>
      <c r="F330" s="30">
        <v>5.3</v>
      </c>
      <c r="G330" s="30" t="s">
        <v>888</v>
      </c>
      <c r="I330" s="30" t="s">
        <v>2414</v>
      </c>
    </row>
    <row r="331" spans="1:9" x14ac:dyDescent="0.25">
      <c r="A331" s="30" t="str">
        <f t="shared" si="5"/>
        <v>5</v>
      </c>
      <c r="B331" s="30">
        <v>510000</v>
      </c>
      <c r="C331" s="30" t="s">
        <v>659</v>
      </c>
      <c r="D331" s="30">
        <v>515100</v>
      </c>
      <c r="E331" s="30" t="s">
        <v>876</v>
      </c>
      <c r="F331" s="30">
        <v>5.3</v>
      </c>
      <c r="G331" s="30" t="s">
        <v>888</v>
      </c>
    </row>
    <row r="332" spans="1:9" x14ac:dyDescent="0.25">
      <c r="A332" s="30" t="str">
        <f t="shared" si="5"/>
        <v>5</v>
      </c>
      <c r="B332" s="30">
        <v>510000</v>
      </c>
      <c r="C332" s="30" t="s">
        <v>659</v>
      </c>
      <c r="D332" s="30">
        <v>527302</v>
      </c>
      <c r="E332" s="30" t="s">
        <v>663</v>
      </c>
      <c r="F332" s="30">
        <v>5.4</v>
      </c>
      <c r="G332" s="30" t="s">
        <v>888</v>
      </c>
    </row>
    <row r="333" spans="1:9" x14ac:dyDescent="0.25">
      <c r="A333" s="30" t="str">
        <f t="shared" si="5"/>
        <v>5</v>
      </c>
      <c r="B333" s="30">
        <v>510000</v>
      </c>
      <c r="C333" s="30" t="s">
        <v>659</v>
      </c>
      <c r="D333" s="30">
        <v>527304</v>
      </c>
      <c r="E333" s="30" t="s">
        <v>664</v>
      </c>
      <c r="F333" s="30">
        <v>5.4</v>
      </c>
      <c r="G333" s="30" t="s">
        <v>888</v>
      </c>
    </row>
    <row r="334" spans="1:9" x14ac:dyDescent="0.25">
      <c r="A334" s="30" t="str">
        <f t="shared" si="5"/>
        <v>5</v>
      </c>
      <c r="B334" s="30">
        <v>510000</v>
      </c>
      <c r="C334" s="30" t="s">
        <v>659</v>
      </c>
      <c r="D334" s="30">
        <v>527305</v>
      </c>
      <c r="E334" s="30" t="s">
        <v>949</v>
      </c>
      <c r="F334" s="30">
        <v>5.4</v>
      </c>
      <c r="G334" s="30" t="s">
        <v>888</v>
      </c>
    </row>
    <row r="335" spans="1:9" x14ac:dyDescent="0.25">
      <c r="A335" s="30" t="str">
        <f t="shared" si="5"/>
        <v>5</v>
      </c>
      <c r="B335" s="30">
        <v>510000</v>
      </c>
      <c r="C335" s="30" t="s">
        <v>659</v>
      </c>
      <c r="D335" s="30">
        <v>527307</v>
      </c>
      <c r="E335" s="30" t="s">
        <v>955</v>
      </c>
      <c r="F335" s="30">
        <v>5.4</v>
      </c>
      <c r="G335" s="30" t="s">
        <v>888</v>
      </c>
    </row>
    <row r="336" spans="1:9" x14ac:dyDescent="0.25">
      <c r="A336" s="30" t="str">
        <f t="shared" si="5"/>
        <v>5</v>
      </c>
      <c r="B336" s="30">
        <v>510000</v>
      </c>
      <c r="C336" s="30" t="s">
        <v>659</v>
      </c>
      <c r="D336" s="30">
        <v>527310</v>
      </c>
      <c r="E336" s="30" t="s">
        <v>774</v>
      </c>
      <c r="F336" s="30">
        <v>5.4</v>
      </c>
      <c r="G336" s="30" t="s">
        <v>888</v>
      </c>
    </row>
    <row r="337" spans="1:9" x14ac:dyDescent="0.25">
      <c r="A337" s="30" t="str">
        <f t="shared" si="5"/>
        <v>5</v>
      </c>
      <c r="B337" s="30">
        <v>510000</v>
      </c>
      <c r="C337" s="30" t="s">
        <v>659</v>
      </c>
      <c r="D337" s="30">
        <v>527311</v>
      </c>
      <c r="E337" s="30" t="s">
        <v>775</v>
      </c>
      <c r="F337" s="30">
        <v>5.4</v>
      </c>
      <c r="G337" s="30" t="s">
        <v>888</v>
      </c>
    </row>
    <row r="338" spans="1:9" x14ac:dyDescent="0.25">
      <c r="A338" s="30" t="str">
        <f t="shared" si="5"/>
        <v>5</v>
      </c>
      <c r="B338" s="30">
        <v>510000</v>
      </c>
      <c r="C338" s="30" t="s">
        <v>659</v>
      </c>
      <c r="D338" s="30">
        <v>527313</v>
      </c>
      <c r="E338" s="30" t="s">
        <v>665</v>
      </c>
      <c r="F338" s="30">
        <v>5.4</v>
      </c>
      <c r="G338" s="30" t="s">
        <v>888</v>
      </c>
    </row>
    <row r="339" spans="1:9" x14ac:dyDescent="0.25">
      <c r="A339" s="30" t="str">
        <f t="shared" si="5"/>
        <v>5</v>
      </c>
      <c r="B339" s="30">
        <v>550000</v>
      </c>
      <c r="C339" s="30" t="s">
        <v>666</v>
      </c>
      <c r="D339" s="30">
        <v>500220</v>
      </c>
      <c r="E339" s="30" t="s">
        <v>2268</v>
      </c>
      <c r="F339" s="30" t="s">
        <v>888</v>
      </c>
      <c r="G339" s="30" t="s">
        <v>896</v>
      </c>
      <c r="I339" s="30" t="s">
        <v>2297</v>
      </c>
    </row>
    <row r="340" spans="1:9" x14ac:dyDescent="0.25">
      <c r="A340" s="30" t="str">
        <f t="shared" si="5"/>
        <v>5</v>
      </c>
      <c r="B340" s="30">
        <v>550000</v>
      </c>
      <c r="C340" s="30" t="s">
        <v>666</v>
      </c>
      <c r="D340" s="30">
        <v>500221</v>
      </c>
      <c r="E340" s="30" t="s">
        <v>2269</v>
      </c>
      <c r="F340" s="30" t="s">
        <v>888</v>
      </c>
      <c r="G340" s="30" t="s">
        <v>896</v>
      </c>
      <c r="I340" s="30" t="s">
        <v>2297</v>
      </c>
    </row>
    <row r="341" spans="1:9" x14ac:dyDescent="0.25">
      <c r="A341" s="30" t="str">
        <f t="shared" si="5"/>
        <v>5</v>
      </c>
      <c r="B341" s="30">
        <v>550000</v>
      </c>
      <c r="C341" s="30" t="s">
        <v>666</v>
      </c>
      <c r="D341" s="30">
        <v>500316</v>
      </c>
      <c r="E341" s="30" t="s">
        <v>2278</v>
      </c>
      <c r="F341" s="30" t="s">
        <v>888</v>
      </c>
      <c r="G341" s="30" t="s">
        <v>896</v>
      </c>
      <c r="I341" s="30" t="s">
        <v>2297</v>
      </c>
    </row>
    <row r="342" spans="1:9" x14ac:dyDescent="0.25">
      <c r="A342" s="30" t="str">
        <f t="shared" si="5"/>
        <v>5</v>
      </c>
      <c r="B342" s="30">
        <v>550000</v>
      </c>
      <c r="C342" s="30" t="s">
        <v>666</v>
      </c>
      <c r="D342" s="30">
        <v>511153</v>
      </c>
      <c r="E342" s="30" t="s">
        <v>2270</v>
      </c>
      <c r="F342" s="30" t="s">
        <v>888</v>
      </c>
      <c r="G342" s="30" t="s">
        <v>896</v>
      </c>
      <c r="I342" s="30" t="s">
        <v>2297</v>
      </c>
    </row>
    <row r="343" spans="1:9" x14ac:dyDescent="0.25">
      <c r="A343" s="30" t="str">
        <f t="shared" si="5"/>
        <v>5</v>
      </c>
      <c r="B343" s="30">
        <v>550000</v>
      </c>
      <c r="C343" s="30" t="s">
        <v>666</v>
      </c>
      <c r="D343" s="30">
        <v>511154</v>
      </c>
      <c r="E343" s="30" t="s">
        <v>2283</v>
      </c>
      <c r="F343" s="30" t="s">
        <v>888</v>
      </c>
      <c r="G343" s="30" t="s">
        <v>896</v>
      </c>
      <c r="I343" s="30" t="s">
        <v>2297</v>
      </c>
    </row>
    <row r="344" spans="1:9" x14ac:dyDescent="0.25">
      <c r="A344" s="30" t="str">
        <f t="shared" si="5"/>
        <v>5</v>
      </c>
      <c r="B344" s="30">
        <v>550000</v>
      </c>
      <c r="C344" s="30" t="s">
        <v>666</v>
      </c>
      <c r="D344" s="30">
        <v>511155</v>
      </c>
      <c r="E344" s="30" t="s">
        <v>2284</v>
      </c>
      <c r="F344" s="30" t="s">
        <v>888</v>
      </c>
      <c r="G344" s="30" t="s">
        <v>896</v>
      </c>
      <c r="I344" s="30" t="s">
        <v>2297</v>
      </c>
    </row>
    <row r="345" spans="1:9" x14ac:dyDescent="0.25">
      <c r="A345" s="30" t="str">
        <f t="shared" si="5"/>
        <v>5</v>
      </c>
      <c r="B345" s="30">
        <v>550000</v>
      </c>
      <c r="C345" s="30" t="s">
        <v>666</v>
      </c>
      <c r="D345" s="30">
        <v>511157</v>
      </c>
      <c r="E345" s="30" t="s">
        <v>2271</v>
      </c>
      <c r="F345" s="30" t="s">
        <v>888</v>
      </c>
      <c r="G345" s="30" t="s">
        <v>896</v>
      </c>
      <c r="I345" s="30" t="s">
        <v>2297</v>
      </c>
    </row>
    <row r="346" spans="1:9" x14ac:dyDescent="0.25">
      <c r="A346" s="30" t="str">
        <f t="shared" si="5"/>
        <v>5</v>
      </c>
      <c r="B346" s="30">
        <v>550000</v>
      </c>
      <c r="C346" s="30" t="s">
        <v>666</v>
      </c>
      <c r="D346" s="30">
        <v>511177</v>
      </c>
      <c r="E346" s="30" t="s">
        <v>2272</v>
      </c>
      <c r="F346" s="30" t="s">
        <v>888</v>
      </c>
      <c r="G346" s="30" t="s">
        <v>896</v>
      </c>
      <c r="I346" s="30" t="s">
        <v>2297</v>
      </c>
    </row>
    <row r="347" spans="1:9" x14ac:dyDescent="0.25">
      <c r="A347" s="30" t="str">
        <f t="shared" si="5"/>
        <v>5</v>
      </c>
      <c r="B347" s="30">
        <v>550000</v>
      </c>
      <c r="C347" s="30" t="s">
        <v>666</v>
      </c>
      <c r="D347" s="30">
        <v>552227</v>
      </c>
      <c r="E347" s="30" t="s">
        <v>1289</v>
      </c>
      <c r="F347" s="30" t="s">
        <v>888</v>
      </c>
      <c r="G347" s="30" t="s">
        <v>896</v>
      </c>
      <c r="I347" s="30" t="s">
        <v>1290</v>
      </c>
    </row>
    <row r="348" spans="1:9" x14ac:dyDescent="0.25">
      <c r="A348" s="30" t="str">
        <f t="shared" si="5"/>
        <v>5</v>
      </c>
      <c r="B348" s="30">
        <v>550000</v>
      </c>
      <c r="C348" s="30" t="s">
        <v>666</v>
      </c>
      <c r="D348" s="30">
        <v>553007</v>
      </c>
      <c r="E348" s="30" t="s">
        <v>667</v>
      </c>
      <c r="F348" s="30" t="s">
        <v>888</v>
      </c>
      <c r="G348" s="30" t="s">
        <v>896</v>
      </c>
    </row>
    <row r="349" spans="1:9" x14ac:dyDescent="0.25">
      <c r="A349" s="30" t="str">
        <f t="shared" si="5"/>
        <v>5</v>
      </c>
      <c r="B349" s="30">
        <v>550000</v>
      </c>
      <c r="C349" s="30" t="s">
        <v>666</v>
      </c>
      <c r="D349" s="30">
        <v>553020</v>
      </c>
      <c r="E349" s="30" t="s">
        <v>1284</v>
      </c>
      <c r="F349" s="30" t="s">
        <v>888</v>
      </c>
      <c r="G349" s="30" t="s">
        <v>896</v>
      </c>
      <c r="I349" s="30" t="s">
        <v>1290</v>
      </c>
    </row>
    <row r="350" spans="1:9" x14ac:dyDescent="0.25">
      <c r="A350" s="30" t="str">
        <f t="shared" si="5"/>
        <v>5</v>
      </c>
      <c r="B350" s="30">
        <v>550000</v>
      </c>
      <c r="C350" s="30" t="s">
        <v>666</v>
      </c>
      <c r="D350" s="30">
        <v>553105</v>
      </c>
      <c r="E350" s="30" t="s">
        <v>668</v>
      </c>
      <c r="F350" s="30" t="s">
        <v>888</v>
      </c>
      <c r="G350" s="30" t="s">
        <v>896</v>
      </c>
    </row>
    <row r="351" spans="1:9" x14ac:dyDescent="0.25">
      <c r="A351" s="30" t="str">
        <f t="shared" si="5"/>
        <v>5</v>
      </c>
      <c r="B351" s="30">
        <v>550000</v>
      </c>
      <c r="C351" s="30" t="s">
        <v>666</v>
      </c>
      <c r="D351" s="30">
        <v>553107</v>
      </c>
      <c r="E351" s="30" t="s">
        <v>669</v>
      </c>
      <c r="F351" s="30" t="s">
        <v>888</v>
      </c>
      <c r="G351" s="30" t="s">
        <v>896</v>
      </c>
    </row>
    <row r="352" spans="1:9" x14ac:dyDescent="0.25">
      <c r="A352" s="30" t="str">
        <f t="shared" si="5"/>
        <v>5</v>
      </c>
      <c r="B352" s="30">
        <v>550000</v>
      </c>
      <c r="C352" s="30" t="s">
        <v>666</v>
      </c>
      <c r="D352" s="30">
        <v>553111</v>
      </c>
      <c r="E352" s="30" t="s">
        <v>670</v>
      </c>
      <c r="F352" s="30" t="s">
        <v>888</v>
      </c>
      <c r="G352" s="30" t="s">
        <v>896</v>
      </c>
    </row>
    <row r="353" spans="1:9" x14ac:dyDescent="0.25">
      <c r="A353" s="30" t="str">
        <f t="shared" si="5"/>
        <v>5</v>
      </c>
      <c r="B353" s="30">
        <v>550000</v>
      </c>
      <c r="C353" s="30" t="s">
        <v>666</v>
      </c>
      <c r="D353" s="30">
        <v>553113</v>
      </c>
      <c r="E353" s="30" t="s">
        <v>830</v>
      </c>
      <c r="F353" s="30" t="s">
        <v>888</v>
      </c>
      <c r="G353" s="30" t="s">
        <v>896</v>
      </c>
    </row>
    <row r="354" spans="1:9" x14ac:dyDescent="0.25">
      <c r="A354" s="30" t="str">
        <f t="shared" si="5"/>
        <v>5</v>
      </c>
      <c r="B354" s="30">
        <v>550000</v>
      </c>
      <c r="C354" s="30" t="s">
        <v>666</v>
      </c>
      <c r="D354" s="30">
        <v>553117</v>
      </c>
      <c r="E354" s="30" t="s">
        <v>1285</v>
      </c>
      <c r="F354" s="30" t="s">
        <v>888</v>
      </c>
      <c r="G354" s="30" t="s">
        <v>896</v>
      </c>
      <c r="I354" s="30" t="s">
        <v>1290</v>
      </c>
    </row>
    <row r="355" spans="1:9" x14ac:dyDescent="0.25">
      <c r="A355" s="30" t="str">
        <f t="shared" si="5"/>
        <v>5</v>
      </c>
      <c r="B355" s="30">
        <v>550000</v>
      </c>
      <c r="C355" s="30" t="s">
        <v>666</v>
      </c>
      <c r="D355" s="30">
        <v>553127</v>
      </c>
      <c r="E355" s="30" t="s">
        <v>2410</v>
      </c>
      <c r="F355" s="30" t="s">
        <v>1389</v>
      </c>
      <c r="G355" s="30" t="s">
        <v>895</v>
      </c>
      <c r="I355" s="30" t="s">
        <v>2414</v>
      </c>
    </row>
    <row r="356" spans="1:9" x14ac:dyDescent="0.25">
      <c r="A356" s="30" t="str">
        <f t="shared" si="5"/>
        <v>5</v>
      </c>
      <c r="B356" s="30">
        <v>550000</v>
      </c>
      <c r="C356" s="30" t="s">
        <v>666</v>
      </c>
      <c r="D356" s="30">
        <v>553128</v>
      </c>
      <c r="E356" s="30" t="s">
        <v>831</v>
      </c>
      <c r="F356" s="30" t="s">
        <v>1389</v>
      </c>
      <c r="G356" s="30" t="s">
        <v>895</v>
      </c>
    </row>
    <row r="357" spans="1:9" x14ac:dyDescent="0.25">
      <c r="A357" s="30" t="str">
        <f t="shared" si="5"/>
        <v>5</v>
      </c>
      <c r="B357" s="30">
        <v>550000</v>
      </c>
      <c r="C357" s="30" t="s">
        <v>666</v>
      </c>
      <c r="D357" s="30">
        <v>553129</v>
      </c>
      <c r="E357" s="30" t="s">
        <v>2273</v>
      </c>
      <c r="F357" s="30" t="s">
        <v>888</v>
      </c>
      <c r="G357" s="30" t="s">
        <v>896</v>
      </c>
      <c r="I357" s="30" t="s">
        <v>2297</v>
      </c>
    </row>
    <row r="358" spans="1:9" x14ac:dyDescent="0.25">
      <c r="A358" s="30" t="str">
        <f t="shared" si="5"/>
        <v>5</v>
      </c>
      <c r="B358" s="30">
        <v>550000</v>
      </c>
      <c r="C358" s="30" t="s">
        <v>666</v>
      </c>
      <c r="D358" s="30">
        <v>553130</v>
      </c>
      <c r="E358" s="30" t="s">
        <v>2254</v>
      </c>
      <c r="F358" s="30" t="s">
        <v>1389</v>
      </c>
      <c r="G358" s="30" t="s">
        <v>895</v>
      </c>
      <c r="I358" s="30" t="s">
        <v>2297</v>
      </c>
    </row>
    <row r="359" spans="1:9" x14ac:dyDescent="0.25">
      <c r="A359" s="30" t="str">
        <f t="shared" si="5"/>
        <v>5</v>
      </c>
      <c r="B359" s="30">
        <v>550000</v>
      </c>
      <c r="C359" s="30" t="s">
        <v>666</v>
      </c>
      <c r="D359" s="30">
        <v>553131</v>
      </c>
      <c r="E359" s="30" t="s">
        <v>671</v>
      </c>
      <c r="F359" s="30">
        <v>6.3</v>
      </c>
      <c r="G359" s="30" t="s">
        <v>896</v>
      </c>
    </row>
    <row r="360" spans="1:9" x14ac:dyDescent="0.25">
      <c r="A360" s="30" t="str">
        <f t="shared" si="5"/>
        <v>5</v>
      </c>
      <c r="B360" s="30">
        <v>550000</v>
      </c>
      <c r="C360" s="30" t="s">
        <v>666</v>
      </c>
      <c r="D360" s="30">
        <v>553135</v>
      </c>
      <c r="E360" s="30" t="s">
        <v>843</v>
      </c>
      <c r="F360" s="30" t="s">
        <v>888</v>
      </c>
      <c r="G360" s="30" t="s">
        <v>896</v>
      </c>
    </row>
    <row r="361" spans="1:9" x14ac:dyDescent="0.25">
      <c r="A361" s="30" t="str">
        <f t="shared" si="5"/>
        <v>5</v>
      </c>
      <c r="B361" s="30">
        <v>550000</v>
      </c>
      <c r="C361" s="30" t="s">
        <v>666</v>
      </c>
      <c r="D361" s="30">
        <v>553140</v>
      </c>
      <c r="E361" s="30" t="s">
        <v>2256</v>
      </c>
      <c r="F361" s="30" t="s">
        <v>1389</v>
      </c>
      <c r="G361" s="30" t="s">
        <v>895</v>
      </c>
      <c r="I361" s="30" t="s">
        <v>2297</v>
      </c>
    </row>
    <row r="362" spans="1:9" x14ac:dyDescent="0.25">
      <c r="A362" s="30" t="str">
        <f t="shared" si="5"/>
        <v>5</v>
      </c>
      <c r="B362" s="30">
        <v>550000</v>
      </c>
      <c r="C362" s="30" t="s">
        <v>666</v>
      </c>
      <c r="D362" s="30">
        <v>553141</v>
      </c>
      <c r="E362" s="30" t="s">
        <v>672</v>
      </c>
      <c r="F362" s="30" t="s">
        <v>888</v>
      </c>
      <c r="G362" s="30" t="s">
        <v>896</v>
      </c>
    </row>
    <row r="363" spans="1:9" x14ac:dyDescent="0.25">
      <c r="A363" s="30" t="str">
        <f t="shared" si="5"/>
        <v>5</v>
      </c>
      <c r="B363" s="30">
        <v>550000</v>
      </c>
      <c r="C363" s="30" t="s">
        <v>666</v>
      </c>
      <c r="D363" s="30">
        <v>553147</v>
      </c>
      <c r="E363" s="30" t="s">
        <v>951</v>
      </c>
      <c r="F363" s="30" t="s">
        <v>888</v>
      </c>
      <c r="G363" s="30" t="s">
        <v>896</v>
      </c>
    </row>
    <row r="364" spans="1:9" x14ac:dyDescent="0.25">
      <c r="A364" s="30" t="str">
        <f t="shared" si="5"/>
        <v>5</v>
      </c>
      <c r="B364" s="30">
        <v>550000</v>
      </c>
      <c r="C364" s="30" t="s">
        <v>666</v>
      </c>
      <c r="D364" s="30">
        <v>553154</v>
      </c>
      <c r="E364" s="30" t="s">
        <v>2274</v>
      </c>
      <c r="F364" s="30" t="s">
        <v>888</v>
      </c>
      <c r="G364" s="30" t="s">
        <v>896</v>
      </c>
      <c r="I364" s="30" t="s">
        <v>2297</v>
      </c>
    </row>
    <row r="365" spans="1:9" x14ac:dyDescent="0.25">
      <c r="A365" s="30" t="str">
        <f t="shared" si="5"/>
        <v>5</v>
      </c>
      <c r="B365" s="30">
        <v>550000</v>
      </c>
      <c r="C365" s="30" t="s">
        <v>666</v>
      </c>
      <c r="D365" s="30">
        <v>553171</v>
      </c>
      <c r="E365" s="30" t="s">
        <v>673</v>
      </c>
      <c r="F365" s="30" t="s">
        <v>1389</v>
      </c>
      <c r="G365" s="30" t="s">
        <v>895</v>
      </c>
    </row>
    <row r="366" spans="1:9" x14ac:dyDescent="0.25">
      <c r="A366" s="30" t="str">
        <f t="shared" si="5"/>
        <v>5</v>
      </c>
      <c r="B366" s="30">
        <v>550000</v>
      </c>
      <c r="C366" s="30" t="s">
        <v>666</v>
      </c>
      <c r="D366" s="30">
        <v>553172</v>
      </c>
      <c r="E366" s="30" t="s">
        <v>708</v>
      </c>
      <c r="F366" s="30" t="s">
        <v>888</v>
      </c>
      <c r="G366" s="30" t="s">
        <v>888</v>
      </c>
    </row>
    <row r="367" spans="1:9" x14ac:dyDescent="0.25">
      <c r="A367" s="30" t="str">
        <f t="shared" si="5"/>
        <v>5</v>
      </c>
      <c r="B367" s="30">
        <v>550000</v>
      </c>
      <c r="C367" s="30" t="s">
        <v>666</v>
      </c>
      <c r="D367" s="30">
        <v>553176</v>
      </c>
      <c r="E367" s="30" t="s">
        <v>674</v>
      </c>
      <c r="F367" s="30" t="s">
        <v>1389</v>
      </c>
      <c r="G367" s="30" t="s">
        <v>895</v>
      </c>
    </row>
    <row r="368" spans="1:9" x14ac:dyDescent="0.25">
      <c r="A368" s="30" t="str">
        <f t="shared" si="5"/>
        <v>5</v>
      </c>
      <c r="B368" s="30">
        <v>550000</v>
      </c>
      <c r="C368" s="30" t="s">
        <v>666</v>
      </c>
      <c r="D368" s="30">
        <v>553177</v>
      </c>
      <c r="E368" s="30" t="s">
        <v>2275</v>
      </c>
      <c r="F368" s="30" t="s">
        <v>888</v>
      </c>
      <c r="G368" s="30" t="s">
        <v>896</v>
      </c>
      <c r="I368" s="30" t="s">
        <v>2297</v>
      </c>
    </row>
    <row r="369" spans="1:9" x14ac:dyDescent="0.25">
      <c r="A369" s="30" t="str">
        <f t="shared" si="5"/>
        <v>5</v>
      </c>
      <c r="B369" s="30">
        <v>550000</v>
      </c>
      <c r="C369" s="30" t="s">
        <v>666</v>
      </c>
      <c r="D369" s="30">
        <v>553180</v>
      </c>
      <c r="E369" s="30" t="s">
        <v>675</v>
      </c>
      <c r="F369" s="30" t="s">
        <v>888</v>
      </c>
      <c r="G369" s="30" t="s">
        <v>896</v>
      </c>
    </row>
    <row r="370" spans="1:9" x14ac:dyDescent="0.25">
      <c r="A370" s="30" t="str">
        <f t="shared" si="5"/>
        <v>5</v>
      </c>
      <c r="B370" s="30">
        <v>550000</v>
      </c>
      <c r="C370" s="30" t="s">
        <v>666</v>
      </c>
      <c r="D370" s="30">
        <v>553190</v>
      </c>
      <c r="E370" s="30" t="s">
        <v>676</v>
      </c>
      <c r="F370" s="30" t="s">
        <v>1389</v>
      </c>
      <c r="G370" s="30" t="s">
        <v>895</v>
      </c>
    </row>
    <row r="371" spans="1:9" x14ac:dyDescent="0.25">
      <c r="A371" s="30" t="str">
        <f t="shared" si="5"/>
        <v>5</v>
      </c>
      <c r="B371" s="30">
        <v>550000</v>
      </c>
      <c r="C371" s="30" t="s">
        <v>666</v>
      </c>
      <c r="D371" s="30">
        <v>553191</v>
      </c>
      <c r="E371" s="30" t="s">
        <v>709</v>
      </c>
      <c r="F371" s="30" t="s">
        <v>1389</v>
      </c>
      <c r="G371" s="30" t="s">
        <v>895</v>
      </c>
    </row>
    <row r="372" spans="1:9" x14ac:dyDescent="0.25">
      <c r="A372" s="30" t="str">
        <f t="shared" si="5"/>
        <v>5</v>
      </c>
      <c r="B372" s="30">
        <v>550000</v>
      </c>
      <c r="C372" s="30" t="s">
        <v>666</v>
      </c>
      <c r="D372" s="30">
        <v>553192</v>
      </c>
      <c r="E372" s="30" t="s">
        <v>710</v>
      </c>
      <c r="F372" s="30" t="s">
        <v>1389</v>
      </c>
      <c r="G372" s="30" t="s">
        <v>895</v>
      </c>
    </row>
    <row r="373" spans="1:9" x14ac:dyDescent="0.25">
      <c r="A373" s="30" t="str">
        <f t="shared" si="5"/>
        <v>5</v>
      </c>
      <c r="B373" s="30">
        <v>550000</v>
      </c>
      <c r="C373" s="30" t="s">
        <v>666</v>
      </c>
      <c r="D373" s="30">
        <v>553197</v>
      </c>
      <c r="E373" s="30" t="s">
        <v>677</v>
      </c>
      <c r="F373" s="30" t="s">
        <v>888</v>
      </c>
      <c r="G373" s="30" t="s">
        <v>896</v>
      </c>
    </row>
    <row r="374" spans="1:9" x14ac:dyDescent="0.25">
      <c r="A374" s="30" t="str">
        <f t="shared" si="5"/>
        <v>5</v>
      </c>
      <c r="B374" s="30">
        <v>550000</v>
      </c>
      <c r="C374" s="30" t="s">
        <v>666</v>
      </c>
      <c r="D374" s="30">
        <v>553202</v>
      </c>
      <c r="E374" s="30" t="s">
        <v>678</v>
      </c>
      <c r="F374" s="30">
        <v>6.1</v>
      </c>
      <c r="G374" s="30" t="s">
        <v>895</v>
      </c>
    </row>
    <row r="375" spans="1:9" x14ac:dyDescent="0.25">
      <c r="A375" s="30" t="str">
        <f t="shared" si="5"/>
        <v>5</v>
      </c>
      <c r="B375" s="30">
        <v>550000</v>
      </c>
      <c r="C375" s="30" t="s">
        <v>666</v>
      </c>
      <c r="D375" s="30">
        <v>553203</v>
      </c>
      <c r="E375" s="30" t="s">
        <v>742</v>
      </c>
      <c r="F375" s="30" t="s">
        <v>1389</v>
      </c>
      <c r="G375" s="30" t="s">
        <v>895</v>
      </c>
    </row>
    <row r="376" spans="1:9" x14ac:dyDescent="0.25">
      <c r="A376" s="30" t="str">
        <f t="shared" si="5"/>
        <v>5</v>
      </c>
      <c r="B376" s="30">
        <v>550000</v>
      </c>
      <c r="C376" s="30" t="s">
        <v>666</v>
      </c>
      <c r="D376" s="30">
        <v>553208</v>
      </c>
      <c r="E376" s="30" t="s">
        <v>679</v>
      </c>
      <c r="F376" s="30">
        <v>6.1</v>
      </c>
      <c r="G376" s="30" t="s">
        <v>895</v>
      </c>
    </row>
    <row r="377" spans="1:9" x14ac:dyDescent="0.25">
      <c r="A377" s="30" t="str">
        <f t="shared" si="5"/>
        <v>5</v>
      </c>
      <c r="B377" s="30">
        <v>550000</v>
      </c>
      <c r="C377" s="30" t="s">
        <v>666</v>
      </c>
      <c r="D377" s="30">
        <v>553213</v>
      </c>
      <c r="E377" s="30" t="s">
        <v>680</v>
      </c>
      <c r="F377" s="30" t="s">
        <v>888</v>
      </c>
      <c r="G377" s="30" t="s">
        <v>896</v>
      </c>
    </row>
    <row r="378" spans="1:9" x14ac:dyDescent="0.25">
      <c r="A378" s="30" t="str">
        <f t="shared" si="5"/>
        <v>5</v>
      </c>
      <c r="B378" s="30">
        <v>550000</v>
      </c>
      <c r="C378" s="30" t="s">
        <v>666</v>
      </c>
      <c r="D378" s="30">
        <v>553219</v>
      </c>
      <c r="E378" s="30" t="s">
        <v>865</v>
      </c>
      <c r="F378" s="30" t="s">
        <v>888</v>
      </c>
      <c r="G378" s="30" t="s">
        <v>896</v>
      </c>
    </row>
    <row r="379" spans="1:9" x14ac:dyDescent="0.25">
      <c r="A379" s="30" t="str">
        <f t="shared" si="5"/>
        <v>5</v>
      </c>
      <c r="B379" s="30">
        <v>550000</v>
      </c>
      <c r="C379" s="30" t="s">
        <v>666</v>
      </c>
      <c r="D379" s="30">
        <v>553221</v>
      </c>
      <c r="E379" s="30" t="s">
        <v>711</v>
      </c>
      <c r="F379" s="30" t="s">
        <v>888</v>
      </c>
      <c r="G379" s="30" t="s">
        <v>896</v>
      </c>
    </row>
    <row r="380" spans="1:9" x14ac:dyDescent="0.25">
      <c r="A380" s="30" t="str">
        <f t="shared" si="5"/>
        <v>5</v>
      </c>
      <c r="B380" s="30">
        <v>550000</v>
      </c>
      <c r="C380" s="30" t="s">
        <v>666</v>
      </c>
      <c r="D380" s="30">
        <v>553227</v>
      </c>
      <c r="E380" s="30" t="s">
        <v>832</v>
      </c>
      <c r="F380" s="30" t="s">
        <v>1389</v>
      </c>
      <c r="G380" s="30" t="s">
        <v>895</v>
      </c>
    </row>
    <row r="381" spans="1:9" x14ac:dyDescent="0.25">
      <c r="A381" s="30" t="str">
        <f t="shared" si="5"/>
        <v>5</v>
      </c>
      <c r="B381" s="30">
        <v>550000</v>
      </c>
      <c r="C381" s="30" t="s">
        <v>666</v>
      </c>
      <c r="D381" s="30">
        <v>553244</v>
      </c>
      <c r="E381" s="30" t="s">
        <v>1286</v>
      </c>
      <c r="F381" s="30" t="s">
        <v>888</v>
      </c>
      <c r="G381" s="30" t="s">
        <v>896</v>
      </c>
      <c r="I381" s="30" t="s">
        <v>1290</v>
      </c>
    </row>
    <row r="382" spans="1:9" x14ac:dyDescent="0.25">
      <c r="A382" s="30" t="str">
        <f t="shared" si="5"/>
        <v>5</v>
      </c>
      <c r="B382" s="30">
        <v>550000</v>
      </c>
      <c r="C382" s="30" t="s">
        <v>666</v>
      </c>
      <c r="D382" s="30">
        <v>553273</v>
      </c>
      <c r="E382" s="30" t="s">
        <v>844</v>
      </c>
      <c r="F382" s="30" t="s">
        <v>1389</v>
      </c>
      <c r="G382" s="30" t="s">
        <v>895</v>
      </c>
    </row>
    <row r="383" spans="1:9" x14ac:dyDescent="0.25">
      <c r="A383" s="30" t="str">
        <f t="shared" si="5"/>
        <v>5</v>
      </c>
      <c r="B383" s="30">
        <v>550000</v>
      </c>
      <c r="C383" s="30" t="s">
        <v>666</v>
      </c>
      <c r="D383" s="30">
        <v>553274</v>
      </c>
      <c r="E383" s="30" t="s">
        <v>731</v>
      </c>
      <c r="F383" s="30" t="s">
        <v>1389</v>
      </c>
      <c r="G383" s="30" t="s">
        <v>895</v>
      </c>
    </row>
    <row r="384" spans="1:9" x14ac:dyDescent="0.25">
      <c r="A384" s="30" t="str">
        <f t="shared" si="5"/>
        <v>5</v>
      </c>
      <c r="B384" s="30">
        <v>550000</v>
      </c>
      <c r="C384" s="30" t="s">
        <v>666</v>
      </c>
      <c r="D384" s="30">
        <v>553329</v>
      </c>
      <c r="E384" s="30" t="s">
        <v>712</v>
      </c>
      <c r="F384" s="30" t="s">
        <v>1389</v>
      </c>
      <c r="G384" s="30" t="s">
        <v>895</v>
      </c>
    </row>
    <row r="385" spans="1:9" x14ac:dyDescent="0.25">
      <c r="A385" s="30" t="str">
        <f t="shared" si="5"/>
        <v>5</v>
      </c>
      <c r="B385" s="30">
        <v>550000</v>
      </c>
      <c r="C385" s="30" t="s">
        <v>666</v>
      </c>
      <c r="D385" s="30">
        <v>553330</v>
      </c>
      <c r="E385" s="30" t="s">
        <v>716</v>
      </c>
      <c r="F385" s="30" t="s">
        <v>1389</v>
      </c>
      <c r="G385" s="30" t="s">
        <v>895</v>
      </c>
    </row>
    <row r="386" spans="1:9" x14ac:dyDescent="0.25">
      <c r="A386" s="30" t="str">
        <f t="shared" ref="A386:A451" si="6">LEFT(D386,1)</f>
        <v>5</v>
      </c>
      <c r="B386" s="30">
        <v>550000</v>
      </c>
      <c r="C386" s="30" t="s">
        <v>666</v>
      </c>
      <c r="D386" s="30">
        <v>553385</v>
      </c>
      <c r="E386" s="30" t="s">
        <v>884</v>
      </c>
      <c r="F386" s="30" t="s">
        <v>888</v>
      </c>
      <c r="G386" s="30" t="s">
        <v>888</v>
      </c>
    </row>
    <row r="387" spans="1:9" x14ac:dyDescent="0.25">
      <c r="A387" s="30" t="str">
        <f t="shared" si="6"/>
        <v>5</v>
      </c>
      <c r="B387" s="30">
        <v>550000</v>
      </c>
      <c r="C387" s="30" t="s">
        <v>666</v>
      </c>
      <c r="D387" s="30">
        <v>553386</v>
      </c>
      <c r="E387" s="30" t="s">
        <v>885</v>
      </c>
      <c r="F387" s="30" t="s">
        <v>888</v>
      </c>
      <c r="G387" s="30" t="s">
        <v>888</v>
      </c>
    </row>
    <row r="388" spans="1:9" x14ac:dyDescent="0.25">
      <c r="A388" s="30" t="str">
        <f t="shared" si="6"/>
        <v>5</v>
      </c>
      <c r="B388" s="30">
        <v>550000</v>
      </c>
      <c r="C388" s="30" t="s">
        <v>666</v>
      </c>
      <c r="D388" s="30">
        <v>553900</v>
      </c>
      <c r="E388" s="30" t="s">
        <v>802</v>
      </c>
      <c r="F388" s="30" t="s">
        <v>1389</v>
      </c>
      <c r="G388" s="30" t="s">
        <v>895</v>
      </c>
    </row>
    <row r="389" spans="1:9" x14ac:dyDescent="0.25">
      <c r="A389" s="30" t="str">
        <f t="shared" si="6"/>
        <v>5</v>
      </c>
      <c r="B389" s="30">
        <v>550000</v>
      </c>
      <c r="C389" s="30" t="s">
        <v>666</v>
      </c>
      <c r="D389" s="30">
        <v>553983</v>
      </c>
      <c r="E389" s="30" t="s">
        <v>933</v>
      </c>
      <c r="F389" s="30" t="s">
        <v>888</v>
      </c>
      <c r="G389" s="30" t="s">
        <v>896</v>
      </c>
    </row>
    <row r="390" spans="1:9" x14ac:dyDescent="0.25">
      <c r="A390" s="30" t="str">
        <f t="shared" si="6"/>
        <v>5</v>
      </c>
      <c r="B390" s="30">
        <v>550000</v>
      </c>
      <c r="C390" s="30" t="s">
        <v>666</v>
      </c>
      <c r="D390" s="30">
        <v>554524</v>
      </c>
      <c r="E390" s="30" t="s">
        <v>2276</v>
      </c>
      <c r="F390" s="30" t="s">
        <v>888</v>
      </c>
      <c r="G390" s="30" t="s">
        <v>896</v>
      </c>
      <c r="I390" s="30" t="s">
        <v>2297</v>
      </c>
    </row>
    <row r="391" spans="1:9" x14ac:dyDescent="0.25">
      <c r="A391" s="30" t="str">
        <f t="shared" si="6"/>
        <v>5</v>
      </c>
      <c r="B391" s="30">
        <v>550000</v>
      </c>
      <c r="C391" s="30" t="s">
        <v>666</v>
      </c>
      <c r="D391" s="30">
        <v>554526</v>
      </c>
      <c r="E391" s="30" t="s">
        <v>681</v>
      </c>
      <c r="F391" s="30" t="s">
        <v>1389</v>
      </c>
      <c r="G391" s="30" t="s">
        <v>895</v>
      </c>
    </row>
    <row r="392" spans="1:9" x14ac:dyDescent="0.25">
      <c r="A392" s="30" t="str">
        <f t="shared" si="6"/>
        <v>5</v>
      </c>
      <c r="B392" s="30">
        <v>550000</v>
      </c>
      <c r="C392" s="30" t="s">
        <v>666</v>
      </c>
      <c r="D392" s="30">
        <v>554527</v>
      </c>
      <c r="E392" s="30" t="s">
        <v>682</v>
      </c>
      <c r="F392" s="30" t="s">
        <v>888</v>
      </c>
      <c r="G392" s="30" t="s">
        <v>896</v>
      </c>
    </row>
    <row r="393" spans="1:9" x14ac:dyDescent="0.25">
      <c r="A393" s="30" t="str">
        <f t="shared" si="6"/>
        <v>5</v>
      </c>
      <c r="B393" s="30">
        <v>550000</v>
      </c>
      <c r="C393" s="30" t="s">
        <v>666</v>
      </c>
      <c r="D393" s="30">
        <v>555012</v>
      </c>
      <c r="E393" s="30" t="s">
        <v>1376</v>
      </c>
      <c r="F393" s="30" t="s">
        <v>888</v>
      </c>
      <c r="G393" s="30" t="s">
        <v>896</v>
      </c>
      <c r="I393" s="30" t="s">
        <v>1378</v>
      </c>
    </row>
    <row r="394" spans="1:9" x14ac:dyDescent="0.25">
      <c r="A394" s="30" t="str">
        <f t="shared" si="6"/>
        <v>5</v>
      </c>
      <c r="B394" s="30">
        <v>550000</v>
      </c>
      <c r="C394" s="30" t="s">
        <v>666</v>
      </c>
      <c r="D394" s="30">
        <v>555021</v>
      </c>
      <c r="E394" s="30" t="s">
        <v>2255</v>
      </c>
      <c r="F394" s="30" t="s">
        <v>888</v>
      </c>
      <c r="G394" s="30" t="s">
        <v>896</v>
      </c>
      <c r="I394" s="30" t="s">
        <v>2297</v>
      </c>
    </row>
    <row r="395" spans="1:9" x14ac:dyDescent="0.25">
      <c r="A395" s="30" t="str">
        <f t="shared" si="6"/>
        <v>5</v>
      </c>
      <c r="B395" s="30">
        <v>550000</v>
      </c>
      <c r="C395" s="30" t="s">
        <v>666</v>
      </c>
      <c r="D395" s="30">
        <v>555104</v>
      </c>
      <c r="E395" s="30" t="s">
        <v>683</v>
      </c>
      <c r="F395" s="30" t="s">
        <v>888</v>
      </c>
      <c r="G395" s="30" t="s">
        <v>896</v>
      </c>
    </row>
    <row r="396" spans="1:9" x14ac:dyDescent="0.25">
      <c r="A396" s="30" t="str">
        <f t="shared" si="6"/>
        <v>5</v>
      </c>
      <c r="B396" s="30">
        <v>550000</v>
      </c>
      <c r="C396" s="30" t="s">
        <v>666</v>
      </c>
      <c r="D396" s="30">
        <v>555157</v>
      </c>
      <c r="E396" s="30" t="s">
        <v>684</v>
      </c>
      <c r="F396" s="30">
        <v>6.1</v>
      </c>
      <c r="G396" s="30" t="s">
        <v>895</v>
      </c>
    </row>
    <row r="397" spans="1:9" x14ac:dyDescent="0.25">
      <c r="A397" s="30" t="str">
        <f t="shared" si="6"/>
        <v>5</v>
      </c>
      <c r="B397" s="30">
        <v>550000</v>
      </c>
      <c r="C397" s="30" t="s">
        <v>666</v>
      </c>
      <c r="D397" s="30">
        <v>555159</v>
      </c>
      <c r="E397" s="30" t="s">
        <v>1358</v>
      </c>
      <c r="F397" s="30">
        <v>6.1</v>
      </c>
      <c r="G397" s="30" t="s">
        <v>895</v>
      </c>
      <c r="I397" s="30" t="s">
        <v>1378</v>
      </c>
    </row>
    <row r="398" spans="1:9" x14ac:dyDescent="0.25">
      <c r="A398" s="30" t="str">
        <f t="shared" si="6"/>
        <v>5</v>
      </c>
      <c r="B398" s="30">
        <v>550000</v>
      </c>
      <c r="C398" s="30" t="s">
        <v>666</v>
      </c>
      <c r="D398" s="30">
        <v>555160</v>
      </c>
      <c r="E398" s="30" t="s">
        <v>1418</v>
      </c>
      <c r="F398" s="30" t="s">
        <v>888</v>
      </c>
      <c r="G398" s="30" t="s">
        <v>888</v>
      </c>
      <c r="I398" s="30" t="s">
        <v>2296</v>
      </c>
    </row>
    <row r="399" spans="1:9" x14ac:dyDescent="0.25">
      <c r="A399" s="30" t="str">
        <f t="shared" si="6"/>
        <v>5</v>
      </c>
      <c r="B399" s="30">
        <v>550000</v>
      </c>
      <c r="C399" s="30" t="s">
        <v>666</v>
      </c>
      <c r="D399" s="30">
        <v>555165</v>
      </c>
      <c r="E399" s="30" t="s">
        <v>877</v>
      </c>
      <c r="F399" s="30" t="s">
        <v>888</v>
      </c>
      <c r="G399" s="30" t="s">
        <v>888</v>
      </c>
      <c r="H399" s="30" t="s">
        <v>1292</v>
      </c>
    </row>
    <row r="400" spans="1:9" x14ac:dyDescent="0.25">
      <c r="A400" s="30" t="str">
        <f t="shared" si="6"/>
        <v>5</v>
      </c>
      <c r="B400" s="30">
        <v>550000</v>
      </c>
      <c r="C400" s="30" t="s">
        <v>666</v>
      </c>
      <c r="D400" s="30">
        <v>555166</v>
      </c>
      <c r="E400" s="30" t="s">
        <v>1419</v>
      </c>
      <c r="F400" s="30" t="s">
        <v>888</v>
      </c>
      <c r="G400" s="30" t="s">
        <v>888</v>
      </c>
      <c r="I400" s="30" t="s">
        <v>2296</v>
      </c>
    </row>
    <row r="401" spans="1:7" x14ac:dyDescent="0.25">
      <c r="A401" s="30" t="str">
        <f t="shared" si="6"/>
        <v>5</v>
      </c>
      <c r="B401" s="30">
        <v>550000</v>
      </c>
      <c r="C401" s="30" t="s">
        <v>666</v>
      </c>
      <c r="D401" s="30">
        <v>555204</v>
      </c>
      <c r="E401" s="30" t="s">
        <v>685</v>
      </c>
      <c r="F401" s="30" t="s">
        <v>888</v>
      </c>
      <c r="G401" s="30" t="s">
        <v>896</v>
      </c>
    </row>
    <row r="402" spans="1:7" x14ac:dyDescent="0.25">
      <c r="A402" s="30" t="str">
        <f t="shared" si="6"/>
        <v>5</v>
      </c>
      <c r="B402" s="30">
        <v>550000</v>
      </c>
      <c r="C402" s="30" t="s">
        <v>666</v>
      </c>
      <c r="D402" s="30">
        <v>555274</v>
      </c>
      <c r="E402" s="30" t="s">
        <v>713</v>
      </c>
      <c r="F402" s="30" t="s">
        <v>888</v>
      </c>
      <c r="G402" s="30" t="s">
        <v>888</v>
      </c>
    </row>
    <row r="403" spans="1:7" x14ac:dyDescent="0.25">
      <c r="A403" s="30" t="str">
        <f t="shared" si="6"/>
        <v>5</v>
      </c>
      <c r="B403" s="30">
        <v>550000</v>
      </c>
      <c r="C403" s="30" t="s">
        <v>666</v>
      </c>
      <c r="D403" s="30">
        <v>555276</v>
      </c>
      <c r="E403" s="30" t="s">
        <v>866</v>
      </c>
      <c r="F403" s="30" t="s">
        <v>888</v>
      </c>
      <c r="G403" s="30" t="s">
        <v>888</v>
      </c>
    </row>
    <row r="404" spans="1:7" x14ac:dyDescent="0.25">
      <c r="A404" s="30" t="str">
        <f t="shared" si="6"/>
        <v>5</v>
      </c>
      <c r="B404" s="30">
        <v>550000</v>
      </c>
      <c r="C404" s="30" t="s">
        <v>666</v>
      </c>
      <c r="D404" s="30">
        <v>555277</v>
      </c>
      <c r="E404" s="30" t="s">
        <v>867</v>
      </c>
      <c r="F404" s="30" t="s">
        <v>888</v>
      </c>
      <c r="G404" s="30" t="s">
        <v>888</v>
      </c>
    </row>
    <row r="405" spans="1:7" x14ac:dyDescent="0.25">
      <c r="A405" s="30" t="str">
        <f t="shared" si="6"/>
        <v>5</v>
      </c>
      <c r="B405" s="30">
        <v>550000</v>
      </c>
      <c r="C405" s="30" t="s">
        <v>666</v>
      </c>
      <c r="D405" s="30">
        <v>555280</v>
      </c>
      <c r="E405" s="30" t="s">
        <v>868</v>
      </c>
      <c r="F405" s="30" t="s">
        <v>888</v>
      </c>
      <c r="G405" s="30" t="s">
        <v>888</v>
      </c>
    </row>
    <row r="406" spans="1:7" x14ac:dyDescent="0.25">
      <c r="A406" s="30" t="str">
        <f t="shared" si="6"/>
        <v>5</v>
      </c>
      <c r="B406" s="30">
        <v>550000</v>
      </c>
      <c r="C406" s="30" t="s">
        <v>666</v>
      </c>
      <c r="D406" s="30">
        <v>555597</v>
      </c>
      <c r="E406" s="30" t="s">
        <v>686</v>
      </c>
      <c r="F406" s="30" t="s">
        <v>1389</v>
      </c>
      <c r="G406" s="30" t="s">
        <v>895</v>
      </c>
    </row>
    <row r="407" spans="1:7" x14ac:dyDescent="0.25">
      <c r="A407" s="30" t="str">
        <f t="shared" si="6"/>
        <v>5</v>
      </c>
      <c r="B407" s="30">
        <v>550000</v>
      </c>
      <c r="C407" s="30" t="s">
        <v>666</v>
      </c>
      <c r="D407" s="30">
        <v>555598</v>
      </c>
      <c r="E407" s="30" t="s">
        <v>687</v>
      </c>
      <c r="F407" s="30" t="s">
        <v>1389</v>
      </c>
      <c r="G407" s="30" t="s">
        <v>895</v>
      </c>
    </row>
    <row r="408" spans="1:7" x14ac:dyDescent="0.25">
      <c r="A408" s="30" t="str">
        <f t="shared" si="6"/>
        <v>5</v>
      </c>
      <c r="B408" s="30">
        <v>550000</v>
      </c>
      <c r="C408" s="30" t="s">
        <v>666</v>
      </c>
      <c r="D408" s="30">
        <v>555599</v>
      </c>
      <c r="E408" s="30" t="s">
        <v>688</v>
      </c>
      <c r="F408" s="30" t="s">
        <v>1389</v>
      </c>
      <c r="G408" s="30" t="s">
        <v>895</v>
      </c>
    </row>
    <row r="409" spans="1:7" x14ac:dyDescent="0.25">
      <c r="A409" s="30" t="str">
        <f t="shared" si="6"/>
        <v>5</v>
      </c>
      <c r="B409" s="30">
        <v>550000</v>
      </c>
      <c r="C409" s="30" t="s">
        <v>666</v>
      </c>
      <c r="D409" s="30">
        <v>555600</v>
      </c>
      <c r="E409" s="30" t="s">
        <v>689</v>
      </c>
      <c r="F409" s="30" t="s">
        <v>1389</v>
      </c>
      <c r="G409" s="30" t="s">
        <v>895</v>
      </c>
    </row>
    <row r="410" spans="1:7" x14ac:dyDescent="0.25">
      <c r="A410" s="30" t="str">
        <f t="shared" si="6"/>
        <v>5</v>
      </c>
      <c r="B410" s="30">
        <v>550000</v>
      </c>
      <c r="C410" s="30" t="s">
        <v>666</v>
      </c>
      <c r="D410" s="30">
        <v>555619</v>
      </c>
      <c r="E410" s="30" t="s">
        <v>845</v>
      </c>
      <c r="F410" s="30" t="s">
        <v>1389</v>
      </c>
      <c r="G410" s="30" t="s">
        <v>895</v>
      </c>
    </row>
    <row r="411" spans="1:7" x14ac:dyDescent="0.25">
      <c r="A411" s="30" t="str">
        <f t="shared" si="6"/>
        <v>5</v>
      </c>
      <c r="B411" s="30">
        <v>550000</v>
      </c>
      <c r="C411" s="30" t="s">
        <v>666</v>
      </c>
      <c r="D411" s="30">
        <v>555620</v>
      </c>
      <c r="E411" s="30" t="s">
        <v>846</v>
      </c>
      <c r="F411" s="30" t="s">
        <v>1389</v>
      </c>
      <c r="G411" s="30" t="s">
        <v>895</v>
      </c>
    </row>
    <row r="412" spans="1:7" x14ac:dyDescent="0.25">
      <c r="A412" s="30" t="str">
        <f t="shared" si="6"/>
        <v>5</v>
      </c>
      <c r="B412" s="30">
        <v>550000</v>
      </c>
      <c r="C412" s="30" t="s">
        <v>666</v>
      </c>
      <c r="D412" s="30">
        <v>555839</v>
      </c>
      <c r="E412" s="30" t="s">
        <v>854</v>
      </c>
      <c r="F412" s="30" t="s">
        <v>1389</v>
      </c>
      <c r="G412" s="30" t="s">
        <v>895</v>
      </c>
    </row>
    <row r="413" spans="1:7" x14ac:dyDescent="0.25">
      <c r="A413" s="30" t="str">
        <f t="shared" si="6"/>
        <v>5</v>
      </c>
      <c r="B413" s="30">
        <v>550000</v>
      </c>
      <c r="C413" s="30" t="s">
        <v>666</v>
      </c>
      <c r="D413" s="30">
        <v>555840</v>
      </c>
      <c r="E413" s="30" t="s">
        <v>855</v>
      </c>
      <c r="F413" s="30" t="s">
        <v>1389</v>
      </c>
      <c r="G413" s="30" t="s">
        <v>895</v>
      </c>
    </row>
    <row r="414" spans="1:7" x14ac:dyDescent="0.25">
      <c r="A414" s="30" t="str">
        <f t="shared" si="6"/>
        <v>5</v>
      </c>
      <c r="B414" s="30">
        <v>550000</v>
      </c>
      <c r="C414" s="30" t="s">
        <v>666</v>
      </c>
      <c r="D414" s="30">
        <v>556421</v>
      </c>
      <c r="E414" s="30" t="s">
        <v>690</v>
      </c>
      <c r="F414" s="30" t="s">
        <v>888</v>
      </c>
      <c r="G414" s="30" t="s">
        <v>896</v>
      </c>
    </row>
    <row r="415" spans="1:7" x14ac:dyDescent="0.25">
      <c r="A415" s="30" t="str">
        <f t="shared" si="6"/>
        <v>5</v>
      </c>
      <c r="B415" s="30">
        <v>555100</v>
      </c>
      <c r="C415" s="30" t="s">
        <v>691</v>
      </c>
      <c r="D415" s="30">
        <v>555100</v>
      </c>
      <c r="E415" s="30" t="s">
        <v>692</v>
      </c>
      <c r="F415" s="30">
        <v>6.2</v>
      </c>
      <c r="G415" s="30" t="s">
        <v>895</v>
      </c>
    </row>
    <row r="416" spans="1:7" x14ac:dyDescent="0.25">
      <c r="A416" s="30" t="str">
        <f t="shared" si="6"/>
        <v>5</v>
      </c>
      <c r="B416" s="30">
        <v>555100</v>
      </c>
      <c r="C416" s="30" t="s">
        <v>691</v>
      </c>
      <c r="D416" s="30">
        <v>555190</v>
      </c>
      <c r="E416" s="30" t="s">
        <v>847</v>
      </c>
      <c r="F416" s="30">
        <v>6.2</v>
      </c>
      <c r="G416" s="30" t="s">
        <v>895</v>
      </c>
    </row>
    <row r="417" spans="1:7" x14ac:dyDescent="0.25">
      <c r="A417" s="30" t="str">
        <f t="shared" si="6"/>
        <v>5</v>
      </c>
      <c r="B417" s="30">
        <v>555100</v>
      </c>
      <c r="C417" s="30" t="s">
        <v>691</v>
      </c>
      <c r="D417" s="30">
        <v>555191</v>
      </c>
      <c r="E417" s="30" t="s">
        <v>714</v>
      </c>
      <c r="F417" s="30">
        <v>6.2</v>
      </c>
      <c r="G417" s="30" t="s">
        <v>895</v>
      </c>
    </row>
    <row r="418" spans="1:7" x14ac:dyDescent="0.25">
      <c r="A418" s="30" t="str">
        <f t="shared" si="6"/>
        <v>5</v>
      </c>
      <c r="B418" s="30">
        <v>555100</v>
      </c>
      <c r="C418" s="30" t="s">
        <v>691</v>
      </c>
      <c r="D418" s="30">
        <v>555192</v>
      </c>
      <c r="E418" s="30" t="s">
        <v>715</v>
      </c>
      <c r="F418" s="30">
        <v>6.2</v>
      </c>
      <c r="G418" s="30" t="s">
        <v>895</v>
      </c>
    </row>
    <row r="419" spans="1:7" x14ac:dyDescent="0.25">
      <c r="A419" s="30" t="str">
        <f t="shared" si="6"/>
        <v>5</v>
      </c>
      <c r="B419" s="30">
        <v>555100</v>
      </c>
      <c r="C419" s="30" t="s">
        <v>691</v>
      </c>
      <c r="D419" s="30">
        <v>555329</v>
      </c>
      <c r="E419" s="30" t="s">
        <v>693</v>
      </c>
      <c r="F419" s="30">
        <v>6.2</v>
      </c>
      <c r="G419" s="30" t="s">
        <v>895</v>
      </c>
    </row>
    <row r="420" spans="1:7" x14ac:dyDescent="0.25">
      <c r="A420" s="30" t="str">
        <f t="shared" si="6"/>
        <v>5</v>
      </c>
      <c r="B420" s="30">
        <v>555100</v>
      </c>
      <c r="C420" s="30" t="s">
        <v>691</v>
      </c>
      <c r="D420" s="30">
        <v>555330</v>
      </c>
      <c r="E420" s="30" t="s">
        <v>717</v>
      </c>
      <c r="F420" s="30">
        <v>6.2</v>
      </c>
      <c r="G420" s="30" t="s">
        <v>895</v>
      </c>
    </row>
    <row r="421" spans="1:7" x14ac:dyDescent="0.25">
      <c r="A421" s="30" t="str">
        <f t="shared" si="6"/>
        <v>5</v>
      </c>
      <c r="B421" s="30">
        <v>555100</v>
      </c>
      <c r="C421" s="30" t="s">
        <v>691</v>
      </c>
      <c r="D421" s="30">
        <v>555520</v>
      </c>
      <c r="E421" s="30" t="s">
        <v>803</v>
      </c>
      <c r="F421" s="30">
        <v>6.2</v>
      </c>
      <c r="G421" s="30" t="s">
        <v>895</v>
      </c>
    </row>
    <row r="422" spans="1:7" x14ac:dyDescent="0.25">
      <c r="A422" s="30" t="str">
        <f t="shared" si="6"/>
        <v>5</v>
      </c>
      <c r="B422" s="30">
        <v>555100</v>
      </c>
      <c r="C422" s="30" t="s">
        <v>691</v>
      </c>
      <c r="D422" s="30">
        <v>557773</v>
      </c>
      <c r="E422" s="30" t="s">
        <v>936</v>
      </c>
      <c r="F422" s="30" t="s">
        <v>888</v>
      </c>
      <c r="G422" s="30" t="s">
        <v>888</v>
      </c>
    </row>
    <row r="423" spans="1:7" x14ac:dyDescent="0.25">
      <c r="A423" s="30" t="str">
        <f t="shared" si="6"/>
        <v>5</v>
      </c>
      <c r="B423" s="30">
        <v>555100</v>
      </c>
      <c r="C423" s="30" t="s">
        <v>691</v>
      </c>
      <c r="D423" s="30">
        <v>557774</v>
      </c>
      <c r="E423" s="30" t="s">
        <v>937</v>
      </c>
      <c r="F423" s="30" t="s">
        <v>888</v>
      </c>
      <c r="G423" s="30" t="s">
        <v>888</v>
      </c>
    </row>
    <row r="424" spans="1:7" x14ac:dyDescent="0.25">
      <c r="A424" s="30" t="str">
        <f t="shared" si="6"/>
        <v>5</v>
      </c>
      <c r="B424" s="30">
        <v>555100</v>
      </c>
      <c r="C424" s="30" t="s">
        <v>691</v>
      </c>
      <c r="D424" s="30">
        <v>557775</v>
      </c>
      <c r="E424" s="30" t="s">
        <v>938</v>
      </c>
      <c r="F424" s="30" t="s">
        <v>888</v>
      </c>
      <c r="G424" s="30" t="s">
        <v>888</v>
      </c>
    </row>
    <row r="425" spans="1:7" x14ac:dyDescent="0.25">
      <c r="A425" s="30" t="str">
        <f t="shared" si="6"/>
        <v>5</v>
      </c>
      <c r="B425" s="30">
        <v>555100</v>
      </c>
      <c r="C425" s="30" t="s">
        <v>691</v>
      </c>
      <c r="D425" s="30">
        <v>557776</v>
      </c>
      <c r="E425" s="30" t="s">
        <v>939</v>
      </c>
      <c r="F425" s="30" t="s">
        <v>888</v>
      </c>
      <c r="G425" s="30" t="s">
        <v>888</v>
      </c>
    </row>
    <row r="426" spans="1:7" x14ac:dyDescent="0.25">
      <c r="A426" s="30" t="str">
        <f t="shared" si="6"/>
        <v>5</v>
      </c>
      <c r="B426" s="30">
        <v>555300</v>
      </c>
      <c r="C426" s="30" t="s">
        <v>697</v>
      </c>
      <c r="D426" s="30">
        <v>553143</v>
      </c>
      <c r="E426" s="30" t="s">
        <v>698</v>
      </c>
      <c r="F426" s="30" t="s">
        <v>888</v>
      </c>
      <c r="G426" s="30" t="s">
        <v>888</v>
      </c>
    </row>
    <row r="427" spans="1:7" x14ac:dyDescent="0.25">
      <c r="A427" s="30" t="str">
        <f t="shared" si="6"/>
        <v>5</v>
      </c>
      <c r="B427" s="30">
        <v>555300</v>
      </c>
      <c r="C427" s="30" t="s">
        <v>697</v>
      </c>
      <c r="D427" s="30">
        <v>553303</v>
      </c>
      <c r="E427" s="30" t="s">
        <v>776</v>
      </c>
      <c r="F427" s="30" t="s">
        <v>888</v>
      </c>
      <c r="G427" s="30" t="s">
        <v>888</v>
      </c>
    </row>
    <row r="428" spans="1:7" x14ac:dyDescent="0.25">
      <c r="A428" s="30" t="str">
        <f t="shared" si="6"/>
        <v>5</v>
      </c>
      <c r="B428" s="30">
        <v>555300</v>
      </c>
      <c r="C428" s="30" t="s">
        <v>697</v>
      </c>
      <c r="D428" s="30">
        <v>553304</v>
      </c>
      <c r="E428" s="30" t="s">
        <v>777</v>
      </c>
      <c r="F428" s="30" t="s">
        <v>888</v>
      </c>
      <c r="G428" s="30" t="s">
        <v>888</v>
      </c>
    </row>
    <row r="429" spans="1:7" x14ac:dyDescent="0.25">
      <c r="A429" s="30" t="str">
        <f t="shared" si="6"/>
        <v>5</v>
      </c>
      <c r="B429" s="30">
        <v>555300</v>
      </c>
      <c r="C429" s="30" t="s">
        <v>697</v>
      </c>
      <c r="D429" s="30">
        <v>553306</v>
      </c>
      <c r="E429" s="30" t="s">
        <v>778</v>
      </c>
      <c r="F429" s="30" t="s">
        <v>888</v>
      </c>
      <c r="G429" s="30" t="s">
        <v>888</v>
      </c>
    </row>
    <row r="430" spans="1:7" x14ac:dyDescent="0.25">
      <c r="A430" s="30" t="str">
        <f t="shared" si="6"/>
        <v>5</v>
      </c>
      <c r="B430" s="30">
        <v>555300</v>
      </c>
      <c r="C430" s="30" t="s">
        <v>697</v>
      </c>
      <c r="D430" s="30">
        <v>553308</v>
      </c>
      <c r="E430" s="30" t="s">
        <v>804</v>
      </c>
      <c r="F430" s="30" t="s">
        <v>888</v>
      </c>
      <c r="G430" s="30" t="s">
        <v>888</v>
      </c>
    </row>
    <row r="431" spans="1:7" x14ac:dyDescent="0.25">
      <c r="A431" s="30" t="str">
        <f t="shared" si="6"/>
        <v>5</v>
      </c>
      <c r="B431" s="30">
        <v>555300</v>
      </c>
      <c r="C431" s="30" t="s">
        <v>697</v>
      </c>
      <c r="D431" s="30">
        <v>554346</v>
      </c>
      <c r="E431" s="30" t="s">
        <v>718</v>
      </c>
      <c r="F431" s="30" t="s">
        <v>888</v>
      </c>
      <c r="G431" s="30" t="s">
        <v>888</v>
      </c>
    </row>
    <row r="432" spans="1:7" x14ac:dyDescent="0.25">
      <c r="A432" s="30" t="str">
        <f t="shared" si="6"/>
        <v>5</v>
      </c>
      <c r="B432" s="30">
        <v>555300</v>
      </c>
      <c r="C432" s="30" t="s">
        <v>697</v>
      </c>
      <c r="D432" s="30">
        <v>554348</v>
      </c>
      <c r="E432" s="30" t="s">
        <v>779</v>
      </c>
      <c r="F432" s="30" t="s">
        <v>888</v>
      </c>
      <c r="G432" s="30" t="s">
        <v>888</v>
      </c>
    </row>
    <row r="433" spans="1:7" x14ac:dyDescent="0.25">
      <c r="A433" s="30" t="str">
        <f t="shared" si="6"/>
        <v>5</v>
      </c>
      <c r="B433" s="30">
        <v>555300</v>
      </c>
      <c r="C433" s="30" t="s">
        <v>697</v>
      </c>
      <c r="D433" s="30">
        <v>554349</v>
      </c>
      <c r="E433" s="30" t="s">
        <v>805</v>
      </c>
      <c r="F433" s="30" t="s">
        <v>888</v>
      </c>
      <c r="G433" s="30" t="s">
        <v>888</v>
      </c>
    </row>
    <row r="434" spans="1:7" x14ac:dyDescent="0.25">
      <c r="A434" s="30" t="str">
        <f t="shared" si="6"/>
        <v>5</v>
      </c>
      <c r="B434" s="30">
        <v>555300</v>
      </c>
      <c r="C434" s="30" t="s">
        <v>697</v>
      </c>
      <c r="D434" s="30">
        <v>554351</v>
      </c>
      <c r="E434" s="30" t="s">
        <v>806</v>
      </c>
      <c r="F434" s="30" t="s">
        <v>888</v>
      </c>
      <c r="G434" s="30" t="s">
        <v>888</v>
      </c>
    </row>
    <row r="435" spans="1:7" x14ac:dyDescent="0.25">
      <c r="A435" s="30" t="str">
        <f t="shared" si="6"/>
        <v>5</v>
      </c>
      <c r="B435" s="30">
        <v>555300</v>
      </c>
      <c r="C435" s="30" t="s">
        <v>697</v>
      </c>
      <c r="D435" s="30">
        <v>554366</v>
      </c>
      <c r="E435" s="30" t="s">
        <v>780</v>
      </c>
      <c r="F435" s="30" t="s">
        <v>888</v>
      </c>
      <c r="G435" s="30" t="s">
        <v>888</v>
      </c>
    </row>
    <row r="436" spans="1:7" x14ac:dyDescent="0.25">
      <c r="A436" s="30" t="str">
        <f t="shared" si="6"/>
        <v>5</v>
      </c>
      <c r="B436" s="30">
        <v>555300</v>
      </c>
      <c r="C436" s="30" t="s">
        <v>697</v>
      </c>
      <c r="D436" s="30">
        <v>554368</v>
      </c>
      <c r="E436" s="30" t="s">
        <v>781</v>
      </c>
      <c r="F436" s="30" t="s">
        <v>888</v>
      </c>
      <c r="G436" s="30" t="s">
        <v>888</v>
      </c>
    </row>
    <row r="437" spans="1:7" x14ac:dyDescent="0.25">
      <c r="A437" s="30" t="str">
        <f t="shared" si="6"/>
        <v>5</v>
      </c>
      <c r="B437" s="30">
        <v>555300</v>
      </c>
      <c r="C437" s="30" t="s">
        <v>697</v>
      </c>
      <c r="D437" s="30">
        <v>554492</v>
      </c>
      <c r="E437" s="30" t="s">
        <v>807</v>
      </c>
      <c r="F437" s="30" t="s">
        <v>888</v>
      </c>
      <c r="G437" s="30" t="s">
        <v>888</v>
      </c>
    </row>
    <row r="438" spans="1:7" x14ac:dyDescent="0.25">
      <c r="A438" s="30" t="str">
        <f t="shared" si="6"/>
        <v>5</v>
      </c>
      <c r="B438" s="30">
        <v>555300</v>
      </c>
      <c r="C438" s="30" t="s">
        <v>697</v>
      </c>
      <c r="D438" s="30">
        <v>556143</v>
      </c>
      <c r="E438" s="30" t="s">
        <v>699</v>
      </c>
      <c r="F438" s="30" t="s">
        <v>888</v>
      </c>
      <c r="G438" s="30" t="s">
        <v>888</v>
      </c>
    </row>
    <row r="439" spans="1:7" x14ac:dyDescent="0.25">
      <c r="A439" s="30" t="str">
        <f t="shared" si="6"/>
        <v>5</v>
      </c>
      <c r="B439" s="30">
        <v>555300</v>
      </c>
      <c r="C439" s="30" t="s">
        <v>697</v>
      </c>
      <c r="D439" s="30">
        <v>556303</v>
      </c>
      <c r="E439" s="30" t="s">
        <v>782</v>
      </c>
      <c r="F439" s="30" t="s">
        <v>888</v>
      </c>
      <c r="G439" s="30" t="s">
        <v>888</v>
      </c>
    </row>
    <row r="440" spans="1:7" x14ac:dyDescent="0.25">
      <c r="A440" s="30" t="str">
        <f t="shared" si="6"/>
        <v>5</v>
      </c>
      <c r="B440" s="30">
        <v>555300</v>
      </c>
      <c r="C440" s="30" t="s">
        <v>697</v>
      </c>
      <c r="D440" s="30">
        <v>556304</v>
      </c>
      <c r="E440" s="30" t="s">
        <v>783</v>
      </c>
      <c r="F440" s="30" t="s">
        <v>888</v>
      </c>
      <c r="G440" s="30" t="s">
        <v>888</v>
      </c>
    </row>
    <row r="441" spans="1:7" x14ac:dyDescent="0.25">
      <c r="A441" s="30" t="str">
        <f t="shared" si="6"/>
        <v>5</v>
      </c>
      <c r="B441" s="30">
        <v>555300</v>
      </c>
      <c r="C441" s="30" t="s">
        <v>697</v>
      </c>
      <c r="D441" s="30">
        <v>556306</v>
      </c>
      <c r="E441" s="30" t="s">
        <v>784</v>
      </c>
      <c r="F441" s="30" t="s">
        <v>888</v>
      </c>
      <c r="G441" s="30" t="s">
        <v>888</v>
      </c>
    </row>
    <row r="442" spans="1:7" x14ac:dyDescent="0.25">
      <c r="A442" s="30" t="str">
        <f t="shared" si="6"/>
        <v>5</v>
      </c>
      <c r="B442" s="30">
        <v>555300</v>
      </c>
      <c r="C442" s="30" t="s">
        <v>697</v>
      </c>
      <c r="D442" s="30">
        <v>556308</v>
      </c>
      <c r="E442" s="30" t="s">
        <v>808</v>
      </c>
      <c r="F442" s="30" t="s">
        <v>888</v>
      </c>
      <c r="G442" s="30" t="s">
        <v>888</v>
      </c>
    </row>
    <row r="443" spans="1:7" x14ac:dyDescent="0.25">
      <c r="A443" s="30" t="str">
        <f t="shared" si="6"/>
        <v>5</v>
      </c>
      <c r="B443" s="30">
        <v>555300</v>
      </c>
      <c r="C443" s="30" t="s">
        <v>697</v>
      </c>
      <c r="D443" s="30">
        <v>556346</v>
      </c>
      <c r="E443" s="30" t="s">
        <v>719</v>
      </c>
      <c r="F443" s="30" t="s">
        <v>888</v>
      </c>
      <c r="G443" s="30" t="s">
        <v>888</v>
      </c>
    </row>
    <row r="444" spans="1:7" x14ac:dyDescent="0.25">
      <c r="A444" s="30" t="str">
        <f t="shared" si="6"/>
        <v>5</v>
      </c>
      <c r="B444" s="30">
        <v>555300</v>
      </c>
      <c r="C444" s="30" t="s">
        <v>697</v>
      </c>
      <c r="D444" s="30">
        <v>556348</v>
      </c>
      <c r="E444" s="30" t="s">
        <v>785</v>
      </c>
      <c r="F444" s="30" t="s">
        <v>888</v>
      </c>
      <c r="G444" s="30" t="s">
        <v>888</v>
      </c>
    </row>
    <row r="445" spans="1:7" x14ac:dyDescent="0.25">
      <c r="A445" s="30" t="str">
        <f t="shared" si="6"/>
        <v>5</v>
      </c>
      <c r="B445" s="30">
        <v>555300</v>
      </c>
      <c r="C445" s="30" t="s">
        <v>697</v>
      </c>
      <c r="D445" s="30">
        <v>556349</v>
      </c>
      <c r="E445" s="30" t="s">
        <v>809</v>
      </c>
      <c r="F445" s="30" t="s">
        <v>888</v>
      </c>
      <c r="G445" s="30" t="s">
        <v>888</v>
      </c>
    </row>
    <row r="446" spans="1:7" x14ac:dyDescent="0.25">
      <c r="A446" s="30" t="str">
        <f t="shared" si="6"/>
        <v>5</v>
      </c>
      <c r="B446" s="30">
        <v>555300</v>
      </c>
      <c r="C446" s="30" t="s">
        <v>697</v>
      </c>
      <c r="D446" s="30">
        <v>556351</v>
      </c>
      <c r="E446" s="30" t="s">
        <v>810</v>
      </c>
      <c r="F446" s="30" t="s">
        <v>888</v>
      </c>
      <c r="G446" s="30" t="s">
        <v>888</v>
      </c>
    </row>
    <row r="447" spans="1:7" x14ac:dyDescent="0.25">
      <c r="A447" s="30" t="str">
        <f t="shared" si="6"/>
        <v>5</v>
      </c>
      <c r="B447" s="30">
        <v>555300</v>
      </c>
      <c r="C447" s="30" t="s">
        <v>697</v>
      </c>
      <c r="D447" s="30">
        <v>556366</v>
      </c>
      <c r="E447" s="30" t="s">
        <v>786</v>
      </c>
      <c r="F447" s="30" t="s">
        <v>888</v>
      </c>
      <c r="G447" s="30" t="s">
        <v>888</v>
      </c>
    </row>
    <row r="448" spans="1:7" x14ac:dyDescent="0.25">
      <c r="A448" s="30" t="str">
        <f t="shared" si="6"/>
        <v>5</v>
      </c>
      <c r="B448" s="30">
        <v>555300</v>
      </c>
      <c r="C448" s="30" t="s">
        <v>697</v>
      </c>
      <c r="D448" s="30">
        <v>556368</v>
      </c>
      <c r="E448" s="30" t="s">
        <v>787</v>
      </c>
      <c r="F448" s="30" t="s">
        <v>888</v>
      </c>
      <c r="G448" s="30" t="s">
        <v>888</v>
      </c>
    </row>
    <row r="449" spans="1:8" x14ac:dyDescent="0.25">
      <c r="A449" s="30" t="str">
        <f t="shared" si="6"/>
        <v>5</v>
      </c>
      <c r="B449" s="30">
        <v>555300</v>
      </c>
      <c r="C449" s="30" t="s">
        <v>697</v>
      </c>
      <c r="D449" s="30">
        <v>556390</v>
      </c>
      <c r="E449" s="30" t="s">
        <v>811</v>
      </c>
      <c r="F449" s="30" t="s">
        <v>888</v>
      </c>
      <c r="G449" s="30" t="s">
        <v>888</v>
      </c>
    </row>
    <row r="450" spans="1:8" x14ac:dyDescent="0.25">
      <c r="A450" s="30" t="str">
        <f t="shared" si="6"/>
        <v>8</v>
      </c>
      <c r="B450" s="30">
        <v>800200</v>
      </c>
      <c r="C450" s="30" t="s">
        <v>833</v>
      </c>
      <c r="D450" s="30">
        <v>800201</v>
      </c>
      <c r="E450" s="30" t="s">
        <v>834</v>
      </c>
      <c r="F450" s="30" t="s">
        <v>888</v>
      </c>
      <c r="G450" s="30" t="s">
        <v>888</v>
      </c>
      <c r="H450" s="30" t="s">
        <v>1292</v>
      </c>
    </row>
    <row r="451" spans="1:8" x14ac:dyDescent="0.25">
      <c r="A451" s="30" t="str">
        <f t="shared" si="6"/>
        <v>8</v>
      </c>
      <c r="B451" s="30">
        <v>800200</v>
      </c>
      <c r="C451" s="30" t="s">
        <v>833</v>
      </c>
      <c r="D451" s="30">
        <v>800202</v>
      </c>
      <c r="E451" s="30" t="s">
        <v>835</v>
      </c>
      <c r="F451" s="30" t="s">
        <v>888</v>
      </c>
      <c r="G451" s="30" t="s">
        <v>888</v>
      </c>
      <c r="H451" s="30" t="s">
        <v>1292</v>
      </c>
    </row>
  </sheetData>
  <sortState xmlns:xlrd2="http://schemas.microsoft.com/office/spreadsheetml/2017/richdata2" ref="A2:I451">
    <sortCondition ref="B2:B451"/>
    <sortCondition ref="D2:D451"/>
  </sortState>
  <pageMargins left="0.7" right="0.7" top="0.75" bottom="0.75" header="0.3" footer="0.3"/>
  <pageSetup orientation="portrait" r:id="rId1"/>
  <headerFooter>
    <oddHeader>&amp;L&amp;"Arial"&amp;9&amp;K0078D7INTERNAL&amp;1#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V45"/>
  <sheetViews>
    <sheetView workbookViewId="0">
      <pane ySplit="4" topLeftCell="A26" activePane="bottomLeft" state="frozen"/>
      <selection activeCell="A4960" sqref="A4960"/>
      <selection pane="bottomLeft" activeCell="A4960" sqref="A4960"/>
    </sheetView>
  </sheetViews>
  <sheetFormatPr defaultColWidth="8.7109375" defaultRowHeight="12.75" x14ac:dyDescent="0.25"/>
  <cols>
    <col min="1" max="1" width="10.7109375" style="30" bestFit="1" customWidth="1"/>
    <col min="2" max="2" width="8.7109375" style="30" customWidth="1"/>
    <col min="3" max="3" width="12.140625" style="30" bestFit="1" customWidth="1"/>
    <col min="4" max="4" width="8.7109375" style="30"/>
    <col min="5" max="21" width="9.140625" style="30" customWidth="1"/>
    <col min="22" max="22" width="9.7109375" style="30" bestFit="1" customWidth="1"/>
    <col min="23" max="16384" width="8.7109375" style="30"/>
  </cols>
  <sheetData>
    <row r="1" spans="1:22" x14ac:dyDescent="0.25">
      <c r="E1" s="30">
        <v>310000</v>
      </c>
    </row>
    <row r="2" spans="1:22" x14ac:dyDescent="0.25">
      <c r="A2" s="40" t="s">
        <v>958</v>
      </c>
      <c r="E2" s="40" t="s">
        <v>959</v>
      </c>
    </row>
    <row r="4" spans="1:22" x14ac:dyDescent="0.25">
      <c r="A4" s="40" t="s">
        <v>31</v>
      </c>
      <c r="B4" s="40" t="s">
        <v>900</v>
      </c>
      <c r="C4" s="40" t="s">
        <v>899</v>
      </c>
      <c r="E4" s="30">
        <v>1.1000000000000001</v>
      </c>
      <c r="F4" s="30">
        <v>1.2</v>
      </c>
      <c r="G4" s="30">
        <v>3.1</v>
      </c>
      <c r="H4" s="30">
        <v>3.2</v>
      </c>
      <c r="I4" s="30">
        <v>4.0999999999999996</v>
      </c>
      <c r="J4" s="30">
        <v>4.2</v>
      </c>
      <c r="K4" s="30">
        <v>4.3</v>
      </c>
      <c r="L4" s="30">
        <v>5.0999999999999996</v>
      </c>
      <c r="M4" s="30">
        <v>5.2</v>
      </c>
      <c r="N4" s="30">
        <v>5.3</v>
      </c>
      <c r="O4" s="30">
        <v>5.4</v>
      </c>
      <c r="P4" s="30">
        <v>5.5</v>
      </c>
      <c r="Q4" s="30">
        <v>6.1</v>
      </c>
      <c r="R4" s="30" t="s">
        <v>1389</v>
      </c>
      <c r="S4" s="30">
        <v>6.2</v>
      </c>
      <c r="T4" s="30">
        <v>6.3</v>
      </c>
      <c r="U4" s="30">
        <v>6.4</v>
      </c>
    </row>
    <row r="5" spans="1:22" x14ac:dyDescent="0.25">
      <c r="A5" s="30" t="s">
        <v>440</v>
      </c>
      <c r="B5" s="42">
        <f>SUMIFS(TB!D:D,TB!H:H,A5,TB!C:C,"Mirror")</f>
        <v>-1.5999999922189367E-8</v>
      </c>
      <c r="C5" s="42">
        <f>B5*10000000</f>
        <v>-0.15999999922189367</v>
      </c>
      <c r="E5" s="42" t="e">
        <f>HLOOKUP($A5,'HY financials'!$1:$128,10,0)-(SUMIFS(TB!V:V,TB!H:H,A5,TB!L:L,E$1)+SUMIFS(TB!W:W,TB!H:H,A5,TB!L:L,E$1)/10000000)</f>
        <v>#N/A</v>
      </c>
      <c r="F5" s="42" t="e">
        <f>HLOOKUP($A5,'HY financials'!$1:$128,11,0)-SUMIF(TB!A:A,A5&amp;F$4,TB!E:E)</f>
        <v>#N/A</v>
      </c>
      <c r="G5" s="42" t="e">
        <f>HLOOKUP(A5,'HY financials'!$1:$194,15,0)+(SUMIFS(TB!V:V,TB!H:H,A5,TB!F:F,"AUM")+SUMIFS(TB!W:W,TB!H:H,A5,TB!F:F,"AUM"))/10000000</f>
        <v>#N/A</v>
      </c>
      <c r="H5" s="42" t="e">
        <f>HLOOKUP(A5,'HY financials'!$1:$194,16,0)+SUMIFS(TB!E:E,TB!H:H,A5,TB!F:F,"AUM")</f>
        <v>#N/A</v>
      </c>
      <c r="I5" s="42" t="e">
        <f>HLOOKUP(A5,'HY financials'!$1:$194,192,0)-SUMIF('PHY simnav'!K:K,A5,'PHY simnav'!G:G)</f>
        <v>#N/A</v>
      </c>
      <c r="J5" s="42" t="e">
        <f>HLOOKUP(A5,'HY financials'!$1:$194,193,0)-SUMIF('CHY simnav'!M:M,A5,'CHY simnav'!G:G)</f>
        <v>#N/A</v>
      </c>
      <c r="K5" s="42" t="e">
        <f>HLOOKUP(A5,'HY financials'!$1:$194,194,0)-SUMIF(Dividend!A:A,A5,Dividend!C:C)-SUMIF(Dividend!A:A,A5,Dividend!D:D)</f>
        <v>#N/A</v>
      </c>
      <c r="L5" s="42" t="e">
        <f>HLOOKUP($A5,'HY financials'!$1:$128,116,0)-SUMIF(TB!$A:$A,A5&amp;L$4,TB!$D:$D)</f>
        <v>#N/A</v>
      </c>
      <c r="M5" s="42" t="e">
        <f>HLOOKUP($A5,'HY financials'!$1:$128,117,0)-SUMIF(TB!$A:$A,A5&amp;M$4,TB!$D:$D)</f>
        <v>#N/A</v>
      </c>
      <c r="N5" s="42" t="e">
        <f>HLOOKUP($A5,'HY financials'!$1:$128,118,0)-SUMIF(TB!$A:$A,A5&amp;N$4,TB!$D:$D)</f>
        <v>#N/A</v>
      </c>
      <c r="O5" s="42" t="e">
        <f>HLOOKUP($A5,'HY financials'!$1:$128,119,0)-SUMIF(TB!$A:$A,A5&amp;O$4,TB!$D:$D)</f>
        <v>#N/A</v>
      </c>
      <c r="P5" s="42" t="e">
        <f>HLOOKUP($A5,'HY financials'!$1:$128,120,0)-SUMIF(TB!$A:$A,A5&amp;P$4,TB!$D:$D)</f>
        <v>#N/A</v>
      </c>
      <c r="Q5" s="42" t="e">
        <f>HLOOKUP($A5,'HY financials'!$1:$128,124,0)+SUMIF(TB!$A:$A,A5&amp;Q$4,TB!$D:$D)</f>
        <v>#N/A</v>
      </c>
      <c r="R5" s="42" t="e">
        <f>HLOOKUP($A5,'HY financials'!$1:$128,125,0)+(SUMIF(TB!$A:$A,A5&amp;R$4,TB!$D:$D)-SUMIF(TB!$A:$A,A5&amp;T$4,TB!$D:$D))</f>
        <v>#N/A</v>
      </c>
      <c r="S5" s="42" t="e">
        <f>HLOOKUP($A5,'HY financials'!$1:$128,126,0)+SUMIF(TB!$A:$A,A5&amp;S$4,TB!$D:$D)</f>
        <v>#N/A</v>
      </c>
      <c r="T5" s="42" t="e">
        <f>HLOOKUP($A5,'HY financials'!$1:$128,127,0)+SUMIF(TB!$A:$A,A5&amp;T$4,TB!$D:$D)</f>
        <v>#N/A</v>
      </c>
      <c r="U5" s="42" t="e">
        <f>HLOOKUP($A5,'HY financials'!$1:$128,128,0)+(SUMIF(TB!$A:$A,A5&amp;$Q$4,TB!$D:$D)+SUMIF(TB!$A:$A,A5&amp;$R$4,TB!$D:$D)+SUMIF(TB!$A:$A,A5&amp;$S$4,TB!$D:$D))</f>
        <v>#N/A</v>
      </c>
      <c r="V5" s="42"/>
    </row>
    <row r="6" spans="1:22" x14ac:dyDescent="0.25">
      <c r="A6" s="30" t="s">
        <v>242</v>
      </c>
      <c r="B6" s="42">
        <f>SUMIFS(TB!D:D,TB!H:H,A6,TB!C:C,"Mirror")</f>
        <v>1.9999999573139249E-9</v>
      </c>
      <c r="C6" s="42">
        <f t="shared" ref="C6:C29" si="0">B6*10000000</f>
        <v>1.9999999573139249E-2</v>
      </c>
      <c r="E6" s="42" t="e">
        <f>HLOOKUP($A6,'HY financials'!$1:$128,10,0)-(SUMIFS(TB!V:V,TB!H:H,A6,TB!L:L,E$1)+SUMIFS(TB!W:W,TB!H:H,A6,TB!L:L,E$1)/10000000)</f>
        <v>#N/A</v>
      </c>
      <c r="F6" s="42" t="e">
        <f>HLOOKUP($A6,'HY financials'!$1:$128,11,0)-SUMIF(TB!A:A,A6&amp;F$4,TB!E:E)</f>
        <v>#N/A</v>
      </c>
      <c r="G6" s="42" t="e">
        <f>HLOOKUP(A6,'HY financials'!$1:$194,15,0)+(SUMIFS(TB!V:V,TB!H:H,A6,TB!F:F,"AUM")+SUMIFS(TB!W:W,TB!H:H,A6,TB!F:F,"AUM"))/10000000</f>
        <v>#N/A</v>
      </c>
      <c r="H6" s="42" t="e">
        <f>HLOOKUP(A6,'HY financials'!$1:$194,16,0)+SUMIFS(TB!E:E,TB!H:H,A6,TB!F:F,"AUM")</f>
        <v>#N/A</v>
      </c>
      <c r="I6" s="42" t="e">
        <f>HLOOKUP(A6,'HY financials'!$1:$194,192,0)-SUMIF('PHY simnav'!K:K,A6,'PHY simnav'!G:G)</f>
        <v>#N/A</v>
      </c>
      <c r="J6" s="42" t="e">
        <f>HLOOKUP(A6,'HY financials'!$1:$194,193,0)-SUMIF('CHY simnav'!M:M,A6,'CHY simnav'!G:G)</f>
        <v>#N/A</v>
      </c>
      <c r="K6" s="42" t="e">
        <f>HLOOKUP(A6,'HY financials'!$1:$194,194,0)-SUMIF(Dividend!A:A,A6,Dividend!C:C)-SUMIF(Dividend!A:A,A6,Dividend!D:D)</f>
        <v>#N/A</v>
      </c>
      <c r="L6" s="42" t="e">
        <f>HLOOKUP($A6,'HY financials'!$1:$128,116,0)-SUMIF(TB!$A:$A,A6&amp;L$4,TB!$D:$D)</f>
        <v>#N/A</v>
      </c>
      <c r="M6" s="42" t="e">
        <f>HLOOKUP($A6,'HY financials'!$1:$128,117,0)-SUMIF(TB!$A:$A,A6&amp;M$4,TB!$D:$D)</f>
        <v>#N/A</v>
      </c>
      <c r="N6" s="42" t="e">
        <f>HLOOKUP($A6,'HY financials'!$1:$128,118,0)-SUMIF(TB!$A:$A,A6&amp;N$4,TB!$D:$D)</f>
        <v>#N/A</v>
      </c>
      <c r="O6" s="42" t="e">
        <f>HLOOKUP($A6,'HY financials'!$1:$128,119,0)-SUMIF(TB!$A:$A,A6&amp;O$4,TB!$D:$D)</f>
        <v>#N/A</v>
      </c>
      <c r="P6" s="42" t="e">
        <f>HLOOKUP($A6,'HY financials'!$1:$128,120,0)-SUMIF(TB!$A:$A,A6&amp;P$4,TB!$D:$D)</f>
        <v>#N/A</v>
      </c>
      <c r="Q6" s="42" t="e">
        <f>HLOOKUP($A6,'HY financials'!$1:$128,124,0)+SUMIF(TB!$A:$A,A6&amp;Q$4,TB!$D:$D)</f>
        <v>#N/A</v>
      </c>
      <c r="R6" s="42" t="e">
        <f>HLOOKUP($A6,'HY financials'!$1:$128,125,0)+(SUMIF(TB!$A:$A,A6&amp;R$4,TB!$D:$D)-SUMIF(TB!$A:$A,A6&amp;T$4,TB!$D:$D))</f>
        <v>#N/A</v>
      </c>
      <c r="S6" s="42" t="e">
        <f>HLOOKUP($A6,'HY financials'!$1:$128,126,0)+SUMIF(TB!$A:$A,A6&amp;S$4,TB!$D:$D)</f>
        <v>#N/A</v>
      </c>
      <c r="T6" s="42" t="e">
        <f>HLOOKUP($A6,'HY financials'!$1:$128,127,0)+SUMIF(TB!$A:$A,A6&amp;T$4,TB!$D:$D)</f>
        <v>#N/A</v>
      </c>
      <c r="U6" s="42" t="e">
        <f>HLOOKUP($A6,'HY financials'!$1:$128,128,0)+(SUMIF(TB!$A:$A,A6&amp;$Q$4,TB!$D:$D)+SUMIF(TB!$A:$A,A6&amp;$R$4,TB!$D:$D)+SUMIF(TB!$A:$A,A6&amp;$S$4,TB!$D:$D))</f>
        <v>#N/A</v>
      </c>
      <c r="V6" s="42"/>
    </row>
    <row r="7" spans="1:22" x14ac:dyDescent="0.25">
      <c r="A7" s="30" t="s">
        <v>291</v>
      </c>
      <c r="B7" s="42">
        <f>SUMIFS(TB!D:D,TB!H:H,A7,TB!C:C,"Mirror")</f>
        <v>9.7144514654701197E-17</v>
      </c>
      <c r="C7" s="42">
        <f t="shared" si="0"/>
        <v>9.7144514654701197E-10</v>
      </c>
      <c r="E7" s="42" t="e">
        <f>HLOOKUP($A7,'HY financials'!$1:$128,10,0)-(SUMIFS(TB!V:V,TB!H:H,A7,TB!L:L,E$1)+SUMIFS(TB!W:W,TB!H:H,A7,TB!L:L,E$1)/10000000)</f>
        <v>#N/A</v>
      </c>
      <c r="F7" s="42" t="e">
        <f>HLOOKUP($A7,'HY financials'!$1:$128,11,0)-SUMIF(TB!A:A,A7&amp;F$4,TB!E:E)</f>
        <v>#N/A</v>
      </c>
      <c r="G7" s="42" t="e">
        <f>HLOOKUP(A7,'HY financials'!$1:$194,15,0)+(SUMIFS(TB!V:V,TB!H:H,A7,TB!F:F,"AUM")+SUMIFS(TB!W:W,TB!H:H,A7,TB!F:F,"AUM"))/10000000</f>
        <v>#N/A</v>
      </c>
      <c r="H7" s="42" t="e">
        <f>HLOOKUP(A7,'HY financials'!$1:$194,16,0)+SUMIFS(TB!E:E,TB!H:H,A7,TB!F:F,"AUM")</f>
        <v>#N/A</v>
      </c>
      <c r="I7" s="42" t="e">
        <f>HLOOKUP(A7,'HY financials'!$1:$194,192,0)-SUMIF('PHY simnav'!K:K,A7,'PHY simnav'!G:G)</f>
        <v>#N/A</v>
      </c>
      <c r="J7" s="42" t="e">
        <f>HLOOKUP(A7,'HY financials'!$1:$194,193,0)-SUMIF('CHY simnav'!M:M,A7,'CHY simnav'!G:G)</f>
        <v>#N/A</v>
      </c>
      <c r="K7" s="42" t="e">
        <f>HLOOKUP(A7,'HY financials'!$1:$194,194,0)-SUMIF(Dividend!A:A,A7,Dividend!C:C)-SUMIF(Dividend!A:A,A7,Dividend!D:D)</f>
        <v>#N/A</v>
      </c>
      <c r="L7" s="42" t="e">
        <f>HLOOKUP($A7,'HY financials'!$1:$128,116,0)-SUMIF(TB!$A:$A,A7&amp;L$4,TB!$D:$D)</f>
        <v>#N/A</v>
      </c>
      <c r="M7" s="42" t="e">
        <f>HLOOKUP($A7,'HY financials'!$1:$128,117,0)-SUMIF(TB!$A:$A,A7&amp;M$4,TB!$D:$D)</f>
        <v>#N/A</v>
      </c>
      <c r="N7" s="42" t="e">
        <f>HLOOKUP($A7,'HY financials'!$1:$128,118,0)-SUMIF(TB!$A:$A,A7&amp;N$4,TB!$D:$D)</f>
        <v>#N/A</v>
      </c>
      <c r="O7" s="42" t="e">
        <f>HLOOKUP($A7,'HY financials'!$1:$128,119,0)-SUMIF(TB!$A:$A,A7&amp;O$4,TB!$D:$D)</f>
        <v>#N/A</v>
      </c>
      <c r="P7" s="42" t="e">
        <f>HLOOKUP($A7,'HY financials'!$1:$128,120,0)-SUMIF(TB!$A:$A,A7&amp;P$4,TB!$D:$D)</f>
        <v>#N/A</v>
      </c>
      <c r="Q7" s="42" t="e">
        <f>HLOOKUP($A7,'HY financials'!$1:$128,124,0)+SUMIF(TB!$A:$A,A7&amp;Q$4,TB!$D:$D)</f>
        <v>#N/A</v>
      </c>
      <c r="R7" s="42" t="e">
        <f>HLOOKUP($A7,'HY financials'!$1:$128,125,0)+(SUMIF(TB!$A:$A,A7&amp;R$4,TB!$D:$D)-SUMIF(TB!$A:$A,A7&amp;T$4,TB!$D:$D))</f>
        <v>#N/A</v>
      </c>
      <c r="S7" s="42" t="e">
        <f>HLOOKUP($A7,'HY financials'!$1:$128,126,0)+SUMIF(TB!$A:$A,A7&amp;S$4,TB!$D:$D)</f>
        <v>#N/A</v>
      </c>
      <c r="T7" s="42" t="e">
        <f>HLOOKUP($A7,'HY financials'!$1:$128,127,0)+SUMIF(TB!$A:$A,A7&amp;T$4,TB!$D:$D)</f>
        <v>#N/A</v>
      </c>
      <c r="U7" s="42" t="e">
        <f>HLOOKUP($A7,'HY financials'!$1:$128,128,0)+(SUMIF(TB!$A:$A,A7&amp;$Q$4,TB!$D:$D)+SUMIF(TB!$A:$A,A7&amp;$R$4,TB!$D:$D)+SUMIF(TB!$A:$A,A7&amp;$S$4,TB!$D:$D))</f>
        <v>#N/A</v>
      </c>
      <c r="V7" s="42"/>
    </row>
    <row r="8" spans="1:22" x14ac:dyDescent="0.25">
      <c r="A8" s="30" t="s">
        <v>308</v>
      </c>
      <c r="B8" s="42">
        <f>SUMIFS(TB!D:D,TB!H:H,A8,TB!C:C,"Mirror")</f>
        <v>-1.3877787807814457E-16</v>
      </c>
      <c r="C8" s="42">
        <f t="shared" si="0"/>
        <v>-1.3877787807814457E-9</v>
      </c>
      <c r="E8" s="42" t="e">
        <f>HLOOKUP($A8,'HY financials'!$1:$128,10,0)-(SUMIFS(TB!V:V,TB!H:H,A8,TB!L:L,E$1)+SUMIFS(TB!W:W,TB!H:H,A8,TB!L:L,E$1)/10000000)</f>
        <v>#N/A</v>
      </c>
      <c r="F8" s="42" t="e">
        <f>HLOOKUP($A8,'HY financials'!$1:$128,11,0)-SUMIF(TB!A:A,A8&amp;F$4,TB!E:E)</f>
        <v>#N/A</v>
      </c>
      <c r="G8" s="42" t="e">
        <f>HLOOKUP(A8,'HY financials'!$1:$194,15,0)+(SUMIFS(TB!V:V,TB!H:H,A8,TB!F:F,"AUM")+SUMIFS(TB!W:W,TB!H:H,A8,TB!F:F,"AUM"))/10000000</f>
        <v>#N/A</v>
      </c>
      <c r="H8" s="42" t="e">
        <f>HLOOKUP(A8,'HY financials'!$1:$194,16,0)+SUMIFS(TB!E:E,TB!H:H,A8,TB!F:F,"AUM")</f>
        <v>#N/A</v>
      </c>
      <c r="I8" s="42" t="e">
        <f>HLOOKUP(A8,'HY financials'!$1:$194,192,0)-SUMIF('PHY simnav'!K:K,A8,'PHY simnav'!G:G)</f>
        <v>#N/A</v>
      </c>
      <c r="J8" s="42" t="e">
        <f>HLOOKUP(A8,'HY financials'!$1:$194,193,0)-SUMIF('CHY simnav'!M:M,A8,'CHY simnav'!G:G)</f>
        <v>#N/A</v>
      </c>
      <c r="K8" s="42" t="e">
        <f>HLOOKUP(A8,'HY financials'!$1:$194,194,0)-SUMIF(Dividend!A:A,A8,Dividend!C:C)-SUMIF(Dividend!A:A,A8,Dividend!D:D)</f>
        <v>#N/A</v>
      </c>
      <c r="L8" s="42" t="e">
        <f>HLOOKUP($A8,'HY financials'!$1:$128,116,0)-SUMIF(TB!$A:$A,A8&amp;L$4,TB!$D:$D)</f>
        <v>#N/A</v>
      </c>
      <c r="M8" s="42" t="e">
        <f>HLOOKUP($A8,'HY financials'!$1:$128,117,0)-SUMIF(TB!$A:$A,A8&amp;M$4,TB!$D:$D)</f>
        <v>#N/A</v>
      </c>
      <c r="N8" s="42" t="e">
        <f>HLOOKUP($A8,'HY financials'!$1:$128,118,0)-SUMIF(TB!$A:$A,A8&amp;N$4,TB!$D:$D)</f>
        <v>#N/A</v>
      </c>
      <c r="O8" s="42" t="e">
        <f>HLOOKUP($A8,'HY financials'!$1:$128,119,0)-SUMIF(TB!$A:$A,A8&amp;O$4,TB!$D:$D)</f>
        <v>#N/A</v>
      </c>
      <c r="P8" s="42" t="e">
        <f>HLOOKUP($A8,'HY financials'!$1:$128,120,0)-SUMIF(TB!$A:$A,A8&amp;P$4,TB!$D:$D)</f>
        <v>#N/A</v>
      </c>
      <c r="Q8" s="42" t="e">
        <f>HLOOKUP($A8,'HY financials'!$1:$128,124,0)+SUMIF(TB!$A:$A,A8&amp;Q$4,TB!$D:$D)</f>
        <v>#N/A</v>
      </c>
      <c r="R8" s="42" t="e">
        <f>HLOOKUP($A8,'HY financials'!$1:$128,125,0)+(SUMIF(TB!$A:$A,A8&amp;R$4,TB!$D:$D)-SUMIF(TB!$A:$A,A8&amp;T$4,TB!$D:$D))</f>
        <v>#N/A</v>
      </c>
      <c r="S8" s="42" t="e">
        <f>HLOOKUP($A8,'HY financials'!$1:$128,126,0)+SUMIF(TB!$A:$A,A8&amp;S$4,TB!$D:$D)</f>
        <v>#N/A</v>
      </c>
      <c r="T8" s="42" t="e">
        <f>HLOOKUP($A8,'HY financials'!$1:$128,127,0)+SUMIF(TB!$A:$A,A8&amp;T$4,TB!$D:$D)</f>
        <v>#N/A</v>
      </c>
      <c r="U8" s="42" t="e">
        <f>HLOOKUP($A8,'HY financials'!$1:$128,128,0)+(SUMIF(TB!$A:$A,A8&amp;$Q$4,TB!$D:$D)+SUMIF(TB!$A:$A,A8&amp;$R$4,TB!$D:$D)+SUMIF(TB!$A:$A,A8&amp;$S$4,TB!$D:$D))</f>
        <v>#N/A</v>
      </c>
      <c r="V8" s="42"/>
    </row>
    <row r="9" spans="1:22" x14ac:dyDescent="0.25">
      <c r="A9" s="30" t="s">
        <v>408</v>
      </c>
      <c r="B9" s="42">
        <f>SUMIFS(TB!D:D,TB!H:H,A9,TB!C:C,"Mirror")</f>
        <v>2.4286128663675299E-17</v>
      </c>
      <c r="C9" s="42">
        <f t="shared" si="0"/>
        <v>2.4286128663675299E-10</v>
      </c>
      <c r="E9" s="42" t="e">
        <f>HLOOKUP($A9,'HY financials'!$1:$128,10,0)-(SUMIFS(TB!V:V,TB!H:H,A9,TB!L:L,E$1)+SUMIFS(TB!W:W,TB!H:H,A9,TB!L:L,E$1)/10000000)</f>
        <v>#N/A</v>
      </c>
      <c r="F9" s="42" t="e">
        <f>HLOOKUP($A9,'HY financials'!$1:$128,11,0)-SUMIF(TB!A:A,A9&amp;F$4,TB!E:E)</f>
        <v>#N/A</v>
      </c>
      <c r="G9" s="42" t="e">
        <f>HLOOKUP(A9,'HY financials'!$1:$194,15,0)+(SUMIFS(TB!V:V,TB!H:H,A9,TB!F:F,"AUM")+SUMIFS(TB!W:W,TB!H:H,A9,TB!F:F,"AUM"))/10000000</f>
        <v>#N/A</v>
      </c>
      <c r="H9" s="42" t="e">
        <f>HLOOKUP(A9,'HY financials'!$1:$194,16,0)+SUMIFS(TB!E:E,TB!H:H,A9,TB!F:F,"AUM")</f>
        <v>#N/A</v>
      </c>
      <c r="I9" s="42" t="e">
        <f>HLOOKUP(A9,'HY financials'!$1:$194,192,0)-SUMIF('PHY simnav'!K:K,A9,'PHY simnav'!G:G)</f>
        <v>#N/A</v>
      </c>
      <c r="J9" s="42" t="e">
        <f>HLOOKUP(A9,'HY financials'!$1:$194,193,0)-SUMIF('CHY simnav'!M:M,A9,'CHY simnav'!G:G)</f>
        <v>#N/A</v>
      </c>
      <c r="K9" s="42" t="e">
        <f>HLOOKUP(A9,'HY financials'!$1:$194,194,0)-SUMIF(Dividend!A:A,A9,Dividend!C:C)-SUMIF(Dividend!A:A,A9,Dividend!D:D)</f>
        <v>#N/A</v>
      </c>
      <c r="L9" s="42" t="e">
        <f>HLOOKUP($A9,'HY financials'!$1:$128,116,0)-SUMIF(TB!$A:$A,A9&amp;L$4,TB!$D:$D)</f>
        <v>#N/A</v>
      </c>
      <c r="M9" s="42" t="e">
        <f>HLOOKUP($A9,'HY financials'!$1:$128,117,0)-SUMIF(TB!$A:$A,A9&amp;M$4,TB!$D:$D)</f>
        <v>#N/A</v>
      </c>
      <c r="N9" s="42" t="e">
        <f>HLOOKUP($A9,'HY financials'!$1:$128,118,0)-SUMIF(TB!$A:$A,A9&amp;N$4,TB!$D:$D)</f>
        <v>#N/A</v>
      </c>
      <c r="O9" s="42" t="e">
        <f>HLOOKUP($A9,'HY financials'!$1:$128,119,0)-SUMIF(TB!$A:$A,A9&amp;O$4,TB!$D:$D)</f>
        <v>#N/A</v>
      </c>
      <c r="P9" s="42" t="e">
        <f>HLOOKUP($A9,'HY financials'!$1:$128,120,0)-SUMIF(TB!$A:$A,A9&amp;P$4,TB!$D:$D)</f>
        <v>#N/A</v>
      </c>
      <c r="Q9" s="42" t="e">
        <f>HLOOKUP($A9,'HY financials'!$1:$128,124,0)+SUMIF(TB!$A:$A,A9&amp;Q$4,TB!$D:$D)</f>
        <v>#N/A</v>
      </c>
      <c r="R9" s="42" t="e">
        <f>HLOOKUP($A9,'HY financials'!$1:$128,125,0)+(SUMIF(TB!$A:$A,A9&amp;R$4,TB!$D:$D)-SUMIF(TB!$A:$A,A9&amp;T$4,TB!$D:$D))</f>
        <v>#N/A</v>
      </c>
      <c r="S9" s="42" t="e">
        <f>HLOOKUP($A9,'HY financials'!$1:$128,126,0)+SUMIF(TB!$A:$A,A9&amp;S$4,TB!$D:$D)</f>
        <v>#N/A</v>
      </c>
      <c r="T9" s="42" t="e">
        <f>HLOOKUP($A9,'HY financials'!$1:$128,127,0)+SUMIF(TB!$A:$A,A9&amp;T$4,TB!$D:$D)</f>
        <v>#N/A</v>
      </c>
      <c r="U9" s="42" t="e">
        <f>HLOOKUP($A9,'HY financials'!$1:$128,128,0)+(SUMIF(TB!$A:$A,A9&amp;$Q$4,TB!$D:$D)+SUMIF(TB!$A:$A,A9&amp;$R$4,TB!$D:$D)+SUMIF(TB!$A:$A,A9&amp;$S$4,TB!$D:$D))</f>
        <v>#N/A</v>
      </c>
      <c r="V9" s="42"/>
    </row>
    <row r="10" spans="1:22" x14ac:dyDescent="0.25">
      <c r="A10" s="30" t="s">
        <v>144</v>
      </c>
      <c r="B10" s="42">
        <f>SUMIFS(TB!D:D,TB!H:H,A10,TB!C:C,"Mirror")</f>
        <v>-1.7347234759768071E-18</v>
      </c>
      <c r="C10" s="42">
        <f t="shared" si="0"/>
        <v>-1.7347234759768071E-11</v>
      </c>
      <c r="E10" s="42" t="e">
        <f>HLOOKUP($A10,'HY financials'!$1:$128,10,0)-(SUMIFS(TB!V:V,TB!H:H,A10,TB!L:L,E$1)+SUMIFS(TB!W:W,TB!H:H,A10,TB!L:L,E$1)/10000000)</f>
        <v>#N/A</v>
      </c>
      <c r="F10" s="42" t="e">
        <f>HLOOKUP($A10,'HY financials'!$1:$128,11,0)-SUMIF(TB!A:A,A10&amp;F$4,TB!E:E)</f>
        <v>#N/A</v>
      </c>
      <c r="G10" s="42" t="e">
        <f>HLOOKUP(A10,'HY financials'!$1:$194,15,0)+(SUMIFS(TB!V:V,TB!H:H,A10,TB!F:F,"AUM")+SUMIFS(TB!W:W,TB!H:H,A10,TB!F:F,"AUM"))/10000000</f>
        <v>#N/A</v>
      </c>
      <c r="H10" s="42" t="e">
        <f>HLOOKUP(A10,'HY financials'!$1:$194,16,0)+SUMIFS(TB!E:E,TB!H:H,A10,TB!F:F,"AUM")</f>
        <v>#N/A</v>
      </c>
      <c r="I10" s="42" t="e">
        <f>HLOOKUP(A10,'HY financials'!$1:$194,192,0)-SUMIF('PHY simnav'!K:K,A10,'PHY simnav'!G:G)</f>
        <v>#N/A</v>
      </c>
      <c r="J10" s="42" t="e">
        <f>HLOOKUP(A10,'HY financials'!$1:$194,193,0)-SUMIF('CHY simnav'!M:M,A10,'CHY simnav'!G:G)</f>
        <v>#N/A</v>
      </c>
      <c r="K10" s="42" t="e">
        <f>HLOOKUP(A10,'HY financials'!$1:$194,194,0)-SUMIF(Dividend!A:A,A10,Dividend!C:C)-SUMIF(Dividend!A:A,A10,Dividend!D:D)</f>
        <v>#N/A</v>
      </c>
      <c r="L10" s="42" t="e">
        <f>HLOOKUP($A10,'HY financials'!$1:$128,116,0)-SUMIF(TB!$A:$A,A10&amp;L$4,TB!$D:$D)</f>
        <v>#N/A</v>
      </c>
      <c r="M10" s="42" t="e">
        <f>HLOOKUP($A10,'HY financials'!$1:$128,117,0)-SUMIF(TB!$A:$A,A10&amp;M$4,TB!$D:$D)</f>
        <v>#N/A</v>
      </c>
      <c r="N10" s="42" t="e">
        <f>HLOOKUP($A10,'HY financials'!$1:$128,118,0)-SUMIF(TB!$A:$A,A10&amp;N$4,TB!$D:$D)</f>
        <v>#N/A</v>
      </c>
      <c r="O10" s="42" t="e">
        <f>HLOOKUP($A10,'HY financials'!$1:$128,119,0)-SUMIF(TB!$A:$A,A10&amp;O$4,TB!$D:$D)</f>
        <v>#N/A</v>
      </c>
      <c r="P10" s="42" t="e">
        <f>HLOOKUP($A10,'HY financials'!$1:$128,120,0)-SUMIF(TB!$A:$A,A10&amp;P$4,TB!$D:$D)</f>
        <v>#N/A</v>
      </c>
      <c r="Q10" s="42" t="e">
        <f>HLOOKUP($A10,'HY financials'!$1:$128,124,0)+SUMIF(TB!$A:$A,A10&amp;Q$4,TB!$D:$D)</f>
        <v>#N/A</v>
      </c>
      <c r="R10" s="42" t="e">
        <f>HLOOKUP($A10,'HY financials'!$1:$128,125,0)+(SUMIF(TB!$A:$A,A10&amp;R$4,TB!$D:$D)-SUMIF(TB!$A:$A,A10&amp;T$4,TB!$D:$D))</f>
        <v>#N/A</v>
      </c>
      <c r="S10" s="42" t="e">
        <f>HLOOKUP($A10,'HY financials'!$1:$128,126,0)+SUMIF(TB!$A:$A,A10&amp;S$4,TB!$D:$D)</f>
        <v>#N/A</v>
      </c>
      <c r="T10" s="42" t="e">
        <f>HLOOKUP($A10,'HY financials'!$1:$128,127,0)+SUMIF(TB!$A:$A,A10&amp;T$4,TB!$D:$D)</f>
        <v>#N/A</v>
      </c>
      <c r="U10" s="42" t="e">
        <f>HLOOKUP($A10,'HY financials'!$1:$128,128,0)+(SUMIF(TB!$A:$A,A10&amp;$Q$4,TB!$D:$D)+SUMIF(TB!$A:$A,A10&amp;$R$4,TB!$D:$D)+SUMIF(TB!$A:$A,A10&amp;$S$4,TB!$D:$D))</f>
        <v>#N/A</v>
      </c>
      <c r="V10" s="42"/>
    </row>
    <row r="11" spans="1:22" x14ac:dyDescent="0.25">
      <c r="A11" s="30" t="s">
        <v>33</v>
      </c>
      <c r="B11" s="42">
        <f>SUMIFS(TB!D:D,TB!H:H,A11,TB!C:C,"Mirror")</f>
        <v>-1.0999999990740639E-8</v>
      </c>
      <c r="C11" s="42">
        <f t="shared" si="0"/>
        <v>-0.10999999990740639</v>
      </c>
      <c r="E11" s="42" t="e">
        <f>HLOOKUP($A11,'HY financials'!$1:$128,10,0)-(SUMIFS(TB!V:V,TB!H:H,A11,TB!L:L,E$1)+SUMIFS(TB!W:W,TB!H:H,A11,TB!L:L,E$1)/10000000)</f>
        <v>#N/A</v>
      </c>
      <c r="F11" s="42" t="e">
        <f>HLOOKUP($A11,'HY financials'!$1:$128,11,0)-SUMIF(TB!A:A,A11&amp;F$4,TB!E:E)</f>
        <v>#N/A</v>
      </c>
      <c r="G11" s="42" t="e">
        <f>HLOOKUP(A11,'HY financials'!$1:$194,15,0)+(SUMIFS(TB!V:V,TB!H:H,A11,TB!F:F,"AUM")+SUMIFS(TB!W:W,TB!H:H,A11,TB!F:F,"AUM"))/10000000</f>
        <v>#N/A</v>
      </c>
      <c r="H11" s="42" t="e">
        <f>HLOOKUP(A11,'HY financials'!$1:$194,16,0)+SUMIFS(TB!E:E,TB!H:H,A11,TB!F:F,"AUM")</f>
        <v>#N/A</v>
      </c>
      <c r="I11" s="42" t="e">
        <f>HLOOKUP(A11,'HY financials'!$1:$194,192,0)-SUMIF('PHY simnav'!K:K,A11,'PHY simnav'!G:G)</f>
        <v>#N/A</v>
      </c>
      <c r="J11" s="42" t="e">
        <f>HLOOKUP(A11,'HY financials'!$1:$194,193,0)-SUMIF('CHY simnav'!M:M,A11,'CHY simnav'!G:G)</f>
        <v>#N/A</v>
      </c>
      <c r="K11" s="42" t="e">
        <f>HLOOKUP(A11,'HY financials'!$1:$194,194,0)-SUMIF(Dividend!A:A,A11,Dividend!C:C)-SUMIF(Dividend!A:A,A11,Dividend!D:D)</f>
        <v>#N/A</v>
      </c>
      <c r="L11" s="42" t="e">
        <f>HLOOKUP($A11,'HY financials'!$1:$128,116,0)-SUMIF(TB!$A:$A,A11&amp;L$4,TB!$D:$D)</f>
        <v>#N/A</v>
      </c>
      <c r="M11" s="42" t="e">
        <f>HLOOKUP($A11,'HY financials'!$1:$128,117,0)-SUMIF(TB!$A:$A,A11&amp;M$4,TB!$D:$D)</f>
        <v>#N/A</v>
      </c>
      <c r="N11" s="42" t="e">
        <f>HLOOKUP($A11,'HY financials'!$1:$128,118,0)-SUMIF(TB!$A:$A,A11&amp;N$4,TB!$D:$D)</f>
        <v>#N/A</v>
      </c>
      <c r="O11" s="42" t="e">
        <f>HLOOKUP($A11,'HY financials'!$1:$128,119,0)-SUMIF(TB!$A:$A,A11&amp;O$4,TB!$D:$D)</f>
        <v>#N/A</v>
      </c>
      <c r="P11" s="42" t="e">
        <f>HLOOKUP($A11,'HY financials'!$1:$128,120,0)-SUMIF(TB!$A:$A,A11&amp;P$4,TB!$D:$D)</f>
        <v>#N/A</v>
      </c>
      <c r="Q11" s="42" t="e">
        <f>HLOOKUP($A11,'HY financials'!$1:$128,124,0)+SUMIF(TB!$A:$A,A11&amp;Q$4,TB!$D:$D)</f>
        <v>#N/A</v>
      </c>
      <c r="R11" s="42" t="e">
        <f>HLOOKUP($A11,'HY financials'!$1:$128,125,0)+(SUMIF(TB!$A:$A,A11&amp;R$4,TB!$D:$D)-SUMIF(TB!$A:$A,A11&amp;T$4,TB!$D:$D))</f>
        <v>#N/A</v>
      </c>
      <c r="S11" s="42" t="e">
        <f>HLOOKUP($A11,'HY financials'!$1:$128,126,0)+SUMIF(TB!$A:$A,A11&amp;S$4,TB!$D:$D)</f>
        <v>#N/A</v>
      </c>
      <c r="T11" s="42" t="e">
        <f>HLOOKUP($A11,'HY financials'!$1:$128,127,0)+SUMIF(TB!$A:$A,A11&amp;T$4,TB!$D:$D)</f>
        <v>#N/A</v>
      </c>
      <c r="U11" s="42" t="e">
        <f>HLOOKUP($A11,'HY financials'!$1:$128,128,0)+(SUMIF(TB!$A:$A,A11&amp;$Q$4,TB!$D:$D)+SUMIF(TB!$A:$A,A11&amp;$R$4,TB!$D:$D)+SUMIF(TB!$A:$A,A11&amp;$S$4,TB!$D:$D))</f>
        <v>#N/A</v>
      </c>
      <c r="V11" s="42"/>
    </row>
    <row r="12" spans="1:22" x14ac:dyDescent="0.25">
      <c r="A12" s="30" t="s">
        <v>74</v>
      </c>
      <c r="B12" s="42">
        <f>SUMIFS(TB!D:D,TB!H:H,A12,TB!C:C,"Mirror")</f>
        <v>9.1072982488782372E-18</v>
      </c>
      <c r="C12" s="42">
        <f t="shared" si="0"/>
        <v>9.1072982488782372E-11</v>
      </c>
      <c r="E12" s="42" t="e">
        <f>HLOOKUP($A12,'HY financials'!$1:$128,10,0)-(SUMIFS(TB!V:V,TB!H:H,A12,TB!L:L,E$1)+SUMIFS(TB!W:W,TB!H:H,A12,TB!L:L,E$1)/10000000)</f>
        <v>#N/A</v>
      </c>
      <c r="F12" s="42" t="e">
        <f>HLOOKUP($A12,'HY financials'!$1:$128,11,0)-SUMIF(TB!A:A,A12&amp;F$4,TB!E:E)</f>
        <v>#N/A</v>
      </c>
      <c r="G12" s="42" t="e">
        <f>HLOOKUP(A12,'HY financials'!$1:$194,15,0)+(SUMIFS(TB!V:V,TB!H:H,A12,TB!F:F,"AUM")+SUMIFS(TB!W:W,TB!H:H,A12,TB!F:F,"AUM"))/10000000</f>
        <v>#N/A</v>
      </c>
      <c r="H12" s="42" t="e">
        <f>HLOOKUP(A12,'HY financials'!$1:$194,16,0)+SUMIFS(TB!E:E,TB!H:H,A12,TB!F:F,"AUM")</f>
        <v>#N/A</v>
      </c>
      <c r="I12" s="42" t="e">
        <f>HLOOKUP(A12,'HY financials'!$1:$194,192,0)-SUMIF('PHY simnav'!K:K,A12,'PHY simnav'!G:G)</f>
        <v>#N/A</v>
      </c>
      <c r="J12" s="42" t="e">
        <f>HLOOKUP(A12,'HY financials'!$1:$194,193,0)-SUMIF('CHY simnav'!M:M,A12,'CHY simnav'!G:G)</f>
        <v>#N/A</v>
      </c>
      <c r="K12" s="42" t="e">
        <f>HLOOKUP(A12,'HY financials'!$1:$194,194,0)-SUMIF(Dividend!A:A,A12,Dividend!C:C)-SUMIF(Dividend!A:A,A12,Dividend!D:D)</f>
        <v>#N/A</v>
      </c>
      <c r="L12" s="42" t="e">
        <f>HLOOKUP($A12,'HY financials'!$1:$128,116,0)-SUMIF(TB!$A:$A,A12&amp;L$4,TB!$D:$D)</f>
        <v>#N/A</v>
      </c>
      <c r="M12" s="42" t="e">
        <f>HLOOKUP($A12,'HY financials'!$1:$128,117,0)-SUMIF(TB!$A:$A,A12&amp;M$4,TB!$D:$D)</f>
        <v>#N/A</v>
      </c>
      <c r="N12" s="42" t="e">
        <f>HLOOKUP($A12,'HY financials'!$1:$128,118,0)-SUMIF(TB!$A:$A,A12&amp;N$4,TB!$D:$D)</f>
        <v>#N/A</v>
      </c>
      <c r="O12" s="42" t="e">
        <f>HLOOKUP($A12,'HY financials'!$1:$128,119,0)-SUMIF(TB!$A:$A,A12&amp;O$4,TB!$D:$D)</f>
        <v>#N/A</v>
      </c>
      <c r="P12" s="42" t="e">
        <f>HLOOKUP($A12,'HY financials'!$1:$128,120,0)-SUMIF(TB!$A:$A,A12&amp;P$4,TB!$D:$D)</f>
        <v>#N/A</v>
      </c>
      <c r="Q12" s="42" t="e">
        <f>HLOOKUP($A12,'HY financials'!$1:$128,124,0)+SUMIF(TB!$A:$A,A12&amp;Q$4,TB!$D:$D)</f>
        <v>#N/A</v>
      </c>
      <c r="R12" s="42" t="e">
        <f>HLOOKUP($A12,'HY financials'!$1:$128,125,0)+(SUMIF(TB!$A:$A,A12&amp;R$4,TB!$D:$D)-SUMIF(TB!$A:$A,A12&amp;T$4,TB!$D:$D))</f>
        <v>#N/A</v>
      </c>
      <c r="S12" s="42" t="e">
        <f>HLOOKUP($A12,'HY financials'!$1:$128,126,0)+SUMIF(TB!$A:$A,A12&amp;S$4,TB!$D:$D)</f>
        <v>#N/A</v>
      </c>
      <c r="T12" s="42" t="e">
        <f>HLOOKUP($A12,'HY financials'!$1:$128,127,0)+SUMIF(TB!$A:$A,A12&amp;T$4,TB!$D:$D)</f>
        <v>#N/A</v>
      </c>
      <c r="U12" s="42" t="e">
        <f>HLOOKUP($A12,'HY financials'!$1:$128,128,0)+(SUMIF(TB!$A:$A,A12&amp;$Q$4,TB!$D:$D)+SUMIF(TB!$A:$A,A12&amp;$R$4,TB!$D:$D)+SUMIF(TB!$A:$A,A12&amp;$S$4,TB!$D:$D))</f>
        <v>#N/A</v>
      </c>
      <c r="V12" s="42"/>
    </row>
    <row r="13" spans="1:22" x14ac:dyDescent="0.25">
      <c r="A13" s="30" t="s">
        <v>280</v>
      </c>
      <c r="B13" s="42">
        <f>SUMIFS(TB!D:D,TB!H:H,A13,TB!C:C,"Mirror")</f>
        <v>-9.540979117872439E-18</v>
      </c>
      <c r="C13" s="42">
        <f t="shared" si="0"/>
        <v>-9.540979117872439E-11</v>
      </c>
      <c r="E13" s="42" t="e">
        <f>HLOOKUP($A13,'HY financials'!$1:$128,10,0)-(SUMIFS(TB!V:V,TB!H:H,A13,TB!L:L,E$1)+SUMIFS(TB!W:W,TB!H:H,A13,TB!L:L,E$1)/10000000)</f>
        <v>#N/A</v>
      </c>
      <c r="F13" s="42" t="e">
        <f>HLOOKUP($A13,'HY financials'!$1:$128,11,0)-SUMIF(TB!A:A,A13&amp;F$4,TB!E:E)</f>
        <v>#N/A</v>
      </c>
      <c r="G13" s="42" t="e">
        <f>HLOOKUP(A13,'HY financials'!$1:$194,15,0)+(SUMIFS(TB!V:V,TB!H:H,A13,TB!F:F,"AUM")+SUMIFS(TB!W:W,TB!H:H,A13,TB!F:F,"AUM"))/10000000</f>
        <v>#N/A</v>
      </c>
      <c r="H13" s="42" t="e">
        <f>HLOOKUP(A13,'HY financials'!$1:$194,16,0)+SUMIFS(TB!E:E,TB!H:H,A13,TB!F:F,"AUM")</f>
        <v>#N/A</v>
      </c>
      <c r="I13" s="42" t="e">
        <f>HLOOKUP(A13,'HY financials'!$1:$194,192,0)-SUMIF('PHY simnav'!K:K,A13,'PHY simnav'!G:G)</f>
        <v>#N/A</v>
      </c>
      <c r="J13" s="42" t="e">
        <f>HLOOKUP(A13,'HY financials'!$1:$194,193,0)-SUMIF('CHY simnav'!M:M,A13,'CHY simnav'!G:G)</f>
        <v>#N/A</v>
      </c>
      <c r="K13" s="42" t="e">
        <f>HLOOKUP(A13,'HY financials'!$1:$194,194,0)-SUMIF(Dividend!A:A,A13,Dividend!C:C)-SUMIF(Dividend!A:A,A13,Dividend!D:D)</f>
        <v>#N/A</v>
      </c>
      <c r="L13" s="42" t="e">
        <f>HLOOKUP($A13,'HY financials'!$1:$128,116,0)-SUMIF(TB!$A:$A,A13&amp;L$4,TB!$D:$D)</f>
        <v>#N/A</v>
      </c>
      <c r="M13" s="42" t="e">
        <f>HLOOKUP($A13,'HY financials'!$1:$128,117,0)-SUMIF(TB!$A:$A,A13&amp;M$4,TB!$D:$D)</f>
        <v>#N/A</v>
      </c>
      <c r="N13" s="42" t="e">
        <f>HLOOKUP($A13,'HY financials'!$1:$128,118,0)-SUMIF(TB!$A:$A,A13&amp;N$4,TB!$D:$D)</f>
        <v>#N/A</v>
      </c>
      <c r="O13" s="42" t="e">
        <f>HLOOKUP($A13,'HY financials'!$1:$128,119,0)-SUMIF(TB!$A:$A,A13&amp;O$4,TB!$D:$D)</f>
        <v>#N/A</v>
      </c>
      <c r="P13" s="42" t="e">
        <f>HLOOKUP($A13,'HY financials'!$1:$128,120,0)-SUMIF(TB!$A:$A,A13&amp;P$4,TB!$D:$D)</f>
        <v>#N/A</v>
      </c>
      <c r="Q13" s="42" t="e">
        <f>HLOOKUP($A13,'HY financials'!$1:$128,124,0)+SUMIF(TB!$A:$A,A13&amp;Q$4,TB!$D:$D)</f>
        <v>#N/A</v>
      </c>
      <c r="R13" s="42" t="e">
        <f>HLOOKUP($A13,'HY financials'!$1:$128,125,0)+(SUMIF(TB!$A:$A,A13&amp;R$4,TB!$D:$D)-SUMIF(TB!$A:$A,A13&amp;T$4,TB!$D:$D))</f>
        <v>#N/A</v>
      </c>
      <c r="S13" s="42" t="e">
        <f>HLOOKUP($A13,'HY financials'!$1:$128,126,0)+SUMIF(TB!$A:$A,A13&amp;S$4,TB!$D:$D)</f>
        <v>#N/A</v>
      </c>
      <c r="T13" s="42" t="e">
        <f>HLOOKUP($A13,'HY financials'!$1:$128,127,0)+SUMIF(TB!$A:$A,A13&amp;T$4,TB!$D:$D)</f>
        <v>#N/A</v>
      </c>
      <c r="U13" s="42" t="e">
        <f>HLOOKUP($A13,'HY financials'!$1:$128,128,0)+(SUMIF(TB!$A:$A,A13&amp;$Q$4,TB!$D:$D)+SUMIF(TB!$A:$A,A13&amp;$R$4,TB!$D:$D)+SUMIF(TB!$A:$A,A13&amp;$S$4,TB!$D:$D))</f>
        <v>#N/A</v>
      </c>
      <c r="V13" s="42"/>
    </row>
    <row r="14" spans="1:22" x14ac:dyDescent="0.25">
      <c r="A14" s="30" t="s">
        <v>452</v>
      </c>
      <c r="B14" s="42">
        <f>SUMIFS(TB!D:D,TB!H:H,A14,TB!C:C,"Mirror")</f>
        <v>-4.7000000374247675E-8</v>
      </c>
      <c r="C14" s="42">
        <f t="shared" si="0"/>
        <v>-0.47000000374247675</v>
      </c>
      <c r="E14" s="42" t="e">
        <f>HLOOKUP($A14,'HY financials'!$1:$128,10,0)-(SUMIFS(TB!V:V,TB!H:H,A14,TB!L:L,E$1)+SUMIFS(TB!W:W,TB!H:H,A14,TB!L:L,E$1)/10000000)</f>
        <v>#N/A</v>
      </c>
      <c r="F14" s="42" t="e">
        <f>HLOOKUP($A14,'HY financials'!$1:$128,11,0)-SUMIF(TB!A:A,A14&amp;F$4,TB!E:E)</f>
        <v>#N/A</v>
      </c>
      <c r="G14" s="42" t="e">
        <f>HLOOKUP(A14,'HY financials'!$1:$194,15,0)+(SUMIFS(TB!V:V,TB!H:H,A14,TB!F:F,"AUM")+SUMIFS(TB!W:W,TB!H:H,A14,TB!F:F,"AUM"))/10000000</f>
        <v>#N/A</v>
      </c>
      <c r="H14" s="42" t="e">
        <f>HLOOKUP(A14,'HY financials'!$1:$194,16,0)+SUMIFS(TB!E:E,TB!H:H,A14,TB!F:F,"AUM")</f>
        <v>#N/A</v>
      </c>
      <c r="I14" s="42" t="e">
        <f>HLOOKUP(A14,'HY financials'!$1:$194,192,0)-SUMIF('PHY simnav'!K:K,A14,'PHY simnav'!G:G)</f>
        <v>#N/A</v>
      </c>
      <c r="J14" s="42" t="e">
        <f>HLOOKUP(A14,'HY financials'!$1:$194,193,0)-SUMIF('CHY simnav'!M:M,A14,'CHY simnav'!G:G)</f>
        <v>#N/A</v>
      </c>
      <c r="K14" s="42" t="e">
        <f>HLOOKUP(A14,'HY financials'!$1:$194,194,0)-SUMIF(Dividend!A:A,A14,Dividend!C:C)-SUMIF(Dividend!A:A,A14,Dividend!D:D)</f>
        <v>#N/A</v>
      </c>
      <c r="L14" s="42" t="e">
        <f>HLOOKUP($A14,'HY financials'!$1:$128,116,0)-SUMIF(TB!$A:$A,A14&amp;L$4,TB!$D:$D)</f>
        <v>#N/A</v>
      </c>
      <c r="M14" s="42" t="e">
        <f>HLOOKUP($A14,'HY financials'!$1:$128,117,0)-SUMIF(TB!$A:$A,A14&amp;M$4,TB!$D:$D)</f>
        <v>#N/A</v>
      </c>
      <c r="N14" s="42" t="e">
        <f>HLOOKUP($A14,'HY financials'!$1:$128,118,0)-SUMIF(TB!$A:$A,A14&amp;N$4,TB!$D:$D)</f>
        <v>#N/A</v>
      </c>
      <c r="O14" s="42" t="e">
        <f>HLOOKUP($A14,'HY financials'!$1:$128,119,0)-SUMIF(TB!$A:$A,A14&amp;O$4,TB!$D:$D)</f>
        <v>#N/A</v>
      </c>
      <c r="P14" s="42" t="e">
        <f>HLOOKUP($A14,'HY financials'!$1:$128,120,0)-SUMIF(TB!$A:$A,A14&amp;P$4,TB!$D:$D)</f>
        <v>#N/A</v>
      </c>
      <c r="Q14" s="42" t="e">
        <f>HLOOKUP($A14,'HY financials'!$1:$128,124,0)+SUMIF(TB!$A:$A,A14&amp;Q$4,TB!$D:$D)</f>
        <v>#N/A</v>
      </c>
      <c r="R14" s="42" t="e">
        <f>HLOOKUP($A14,'HY financials'!$1:$128,125,0)+(SUMIF(TB!$A:$A,A14&amp;R$4,TB!$D:$D)-SUMIF(TB!$A:$A,A14&amp;T$4,TB!$D:$D))</f>
        <v>#N/A</v>
      </c>
      <c r="S14" s="42" t="e">
        <f>HLOOKUP($A14,'HY financials'!$1:$128,126,0)+SUMIF(TB!$A:$A,A14&amp;S$4,TB!$D:$D)</f>
        <v>#N/A</v>
      </c>
      <c r="T14" s="42" t="e">
        <f>HLOOKUP($A14,'HY financials'!$1:$128,127,0)+SUMIF(TB!$A:$A,A14&amp;T$4,TB!$D:$D)</f>
        <v>#N/A</v>
      </c>
      <c r="U14" s="42" t="e">
        <f>HLOOKUP($A14,'HY financials'!$1:$128,128,0)+(SUMIF(TB!$A:$A,A14&amp;$Q$4,TB!$D:$D)+SUMIF(TB!$A:$A,A14&amp;$R$4,TB!$D:$D)+SUMIF(TB!$A:$A,A14&amp;$S$4,TB!$D:$D))</f>
        <v>#N/A</v>
      </c>
      <c r="V14" s="42"/>
    </row>
    <row r="15" spans="1:22" x14ac:dyDescent="0.25">
      <c r="A15" s="30" t="s">
        <v>364</v>
      </c>
      <c r="B15" s="42">
        <f>SUMIFS(TB!D:D,TB!H:H,A15,TB!C:C,"Mirror")</f>
        <v>-6.5052130349130266E-18</v>
      </c>
      <c r="C15" s="42">
        <f t="shared" si="0"/>
        <v>-6.5052130349130266E-11</v>
      </c>
      <c r="E15" s="42" t="e">
        <f>HLOOKUP($A15,'HY financials'!$1:$128,10,0)-(SUMIFS(TB!V:V,TB!H:H,A15,TB!L:L,E$1)+SUMIFS(TB!W:W,TB!H:H,A15,TB!L:L,E$1)/10000000)</f>
        <v>#N/A</v>
      </c>
      <c r="F15" s="42" t="e">
        <f>HLOOKUP($A15,'HY financials'!$1:$128,11,0)-SUMIF(TB!A:A,A15&amp;F$4,TB!E:E)</f>
        <v>#N/A</v>
      </c>
      <c r="G15" s="42" t="e">
        <f>HLOOKUP(A15,'HY financials'!$1:$194,15,0)+(SUMIFS(TB!V:V,TB!H:H,A15,TB!F:F,"AUM")+SUMIFS(TB!W:W,TB!H:H,A15,TB!F:F,"AUM"))/10000000</f>
        <v>#N/A</v>
      </c>
      <c r="H15" s="42" t="e">
        <f>HLOOKUP(A15,'HY financials'!$1:$194,16,0)+SUMIFS(TB!E:E,TB!H:H,A15,TB!F:F,"AUM")</f>
        <v>#N/A</v>
      </c>
      <c r="I15" s="42" t="e">
        <f>HLOOKUP(A15,'HY financials'!$1:$194,192,0)-SUMIF('PHY simnav'!K:K,A15,'PHY simnav'!G:G)</f>
        <v>#N/A</v>
      </c>
      <c r="J15" s="42" t="e">
        <f>HLOOKUP(A15,'HY financials'!$1:$194,193,0)-SUMIF('CHY simnav'!M:M,A15,'CHY simnav'!G:G)</f>
        <v>#N/A</v>
      </c>
      <c r="K15" s="42" t="e">
        <f>HLOOKUP(A15,'HY financials'!$1:$194,194,0)-SUMIF(Dividend!A:A,A15,Dividend!C:C)-SUMIF(Dividend!A:A,A15,Dividend!D:D)</f>
        <v>#N/A</v>
      </c>
      <c r="L15" s="42" t="e">
        <f>HLOOKUP($A15,'HY financials'!$1:$128,116,0)-SUMIF(TB!$A:$A,A15&amp;L$4,TB!$D:$D)</f>
        <v>#N/A</v>
      </c>
      <c r="M15" s="42" t="e">
        <f>HLOOKUP($A15,'HY financials'!$1:$128,117,0)-SUMIF(TB!$A:$A,A15&amp;M$4,TB!$D:$D)</f>
        <v>#N/A</v>
      </c>
      <c r="N15" s="42" t="e">
        <f>HLOOKUP($A15,'HY financials'!$1:$128,118,0)-SUMIF(TB!$A:$A,A15&amp;N$4,TB!$D:$D)</f>
        <v>#N/A</v>
      </c>
      <c r="O15" s="42" t="e">
        <f>HLOOKUP($A15,'HY financials'!$1:$128,119,0)-SUMIF(TB!$A:$A,A15&amp;O$4,TB!$D:$D)</f>
        <v>#N/A</v>
      </c>
      <c r="P15" s="42" t="e">
        <f>HLOOKUP($A15,'HY financials'!$1:$128,120,0)-SUMIF(TB!$A:$A,A15&amp;P$4,TB!$D:$D)</f>
        <v>#N/A</v>
      </c>
      <c r="Q15" s="42" t="e">
        <f>HLOOKUP($A15,'HY financials'!$1:$128,124,0)+SUMIF(TB!$A:$A,A15&amp;Q$4,TB!$D:$D)</f>
        <v>#N/A</v>
      </c>
      <c r="R15" s="42" t="e">
        <f>HLOOKUP($A15,'HY financials'!$1:$128,125,0)+(SUMIF(TB!$A:$A,A15&amp;R$4,TB!$D:$D)-SUMIF(TB!$A:$A,A15&amp;T$4,TB!$D:$D))</f>
        <v>#N/A</v>
      </c>
      <c r="S15" s="42" t="e">
        <f>HLOOKUP($A15,'HY financials'!$1:$128,126,0)+SUMIF(TB!$A:$A,A15&amp;S$4,TB!$D:$D)</f>
        <v>#N/A</v>
      </c>
      <c r="T15" s="42" t="e">
        <f>HLOOKUP($A15,'HY financials'!$1:$128,127,0)+SUMIF(TB!$A:$A,A15&amp;T$4,TB!$D:$D)</f>
        <v>#N/A</v>
      </c>
      <c r="U15" s="42" t="e">
        <f>HLOOKUP($A15,'HY financials'!$1:$128,128,0)+(SUMIF(TB!$A:$A,A15&amp;$Q$4,TB!$D:$D)+SUMIF(TB!$A:$A,A15&amp;$R$4,TB!$D:$D)+SUMIF(TB!$A:$A,A15&amp;$S$4,TB!$D:$D))</f>
        <v>#N/A</v>
      </c>
      <c r="V15" s="42"/>
    </row>
    <row r="16" spans="1:22" x14ac:dyDescent="0.25">
      <c r="A16" s="30" t="s">
        <v>346</v>
      </c>
      <c r="B16" s="42">
        <f>SUMIFS(TB!D:D,TB!H:H,A16,TB!C:C,"Mirror")</f>
        <v>9.540979117872439E-18</v>
      </c>
      <c r="C16" s="42">
        <f t="shared" si="0"/>
        <v>9.540979117872439E-11</v>
      </c>
      <c r="E16" s="42" t="e">
        <f>HLOOKUP($A16,'HY financials'!$1:$128,10,0)-(SUMIFS(TB!V:V,TB!H:H,A16,TB!L:L,E$1)+SUMIFS(TB!W:W,TB!H:H,A16,TB!L:L,E$1)/10000000)</f>
        <v>#N/A</v>
      </c>
      <c r="F16" s="42" t="e">
        <f>HLOOKUP($A16,'HY financials'!$1:$128,11,0)-SUMIF(TB!A:A,A16&amp;F$4,TB!E:E)</f>
        <v>#N/A</v>
      </c>
      <c r="G16" s="42" t="e">
        <f>HLOOKUP(A16,'HY financials'!$1:$194,15,0)+(SUMIFS(TB!V:V,TB!H:H,A16,TB!F:F,"AUM")+SUMIFS(TB!W:W,TB!H:H,A16,TB!F:F,"AUM"))/10000000</f>
        <v>#N/A</v>
      </c>
      <c r="H16" s="42" t="e">
        <f>HLOOKUP(A16,'HY financials'!$1:$194,16,0)+SUMIFS(TB!E:E,TB!H:H,A16,TB!F:F,"AUM")</f>
        <v>#N/A</v>
      </c>
      <c r="I16" s="42" t="e">
        <f>HLOOKUP(A16,'HY financials'!$1:$194,192,0)-SUMIF('PHY simnav'!K:K,A16,'PHY simnav'!G:G)</f>
        <v>#N/A</v>
      </c>
      <c r="J16" s="42" t="e">
        <f>HLOOKUP(A16,'HY financials'!$1:$194,193,0)-SUMIF('CHY simnav'!M:M,A16,'CHY simnav'!G:G)</f>
        <v>#N/A</v>
      </c>
      <c r="K16" s="42" t="e">
        <f>HLOOKUP(A16,'HY financials'!$1:$194,194,0)-SUMIF(Dividend!A:A,A16,Dividend!C:C)-SUMIF(Dividend!A:A,A16,Dividend!D:D)</f>
        <v>#N/A</v>
      </c>
      <c r="L16" s="42" t="e">
        <f>HLOOKUP($A16,'HY financials'!$1:$128,116,0)-SUMIF(TB!$A:$A,A16&amp;L$4,TB!$D:$D)</f>
        <v>#N/A</v>
      </c>
      <c r="M16" s="42" t="e">
        <f>HLOOKUP($A16,'HY financials'!$1:$128,117,0)-SUMIF(TB!$A:$A,A16&amp;M$4,TB!$D:$D)</f>
        <v>#N/A</v>
      </c>
      <c r="N16" s="42" t="e">
        <f>HLOOKUP($A16,'HY financials'!$1:$128,118,0)-SUMIF(TB!$A:$A,A16&amp;N$4,TB!$D:$D)</f>
        <v>#N/A</v>
      </c>
      <c r="O16" s="42" t="e">
        <f>HLOOKUP($A16,'HY financials'!$1:$128,119,0)-SUMIF(TB!$A:$A,A16&amp;O$4,TB!$D:$D)</f>
        <v>#N/A</v>
      </c>
      <c r="P16" s="42" t="e">
        <f>HLOOKUP($A16,'HY financials'!$1:$128,120,0)-SUMIF(TB!$A:$A,A16&amp;P$4,TB!$D:$D)</f>
        <v>#N/A</v>
      </c>
      <c r="Q16" s="42" t="e">
        <f>HLOOKUP($A16,'HY financials'!$1:$128,124,0)+SUMIF(TB!$A:$A,A16&amp;Q$4,TB!$D:$D)</f>
        <v>#N/A</v>
      </c>
      <c r="R16" s="42" t="e">
        <f>HLOOKUP($A16,'HY financials'!$1:$128,125,0)+(SUMIF(TB!$A:$A,A16&amp;R$4,TB!$D:$D)-SUMIF(TB!$A:$A,A16&amp;T$4,TB!$D:$D))</f>
        <v>#N/A</v>
      </c>
      <c r="S16" s="42" t="e">
        <f>HLOOKUP($A16,'HY financials'!$1:$128,126,0)+SUMIF(TB!$A:$A,A16&amp;S$4,TB!$D:$D)</f>
        <v>#N/A</v>
      </c>
      <c r="T16" s="42" t="e">
        <f>HLOOKUP($A16,'HY financials'!$1:$128,127,0)+SUMIF(TB!$A:$A,A16&amp;T$4,TB!$D:$D)</f>
        <v>#N/A</v>
      </c>
      <c r="U16" s="42" t="e">
        <f>HLOOKUP($A16,'HY financials'!$1:$128,128,0)+(SUMIF(TB!$A:$A,A16&amp;$Q$4,TB!$D:$D)+SUMIF(TB!$A:$A,A16&amp;$R$4,TB!$D:$D)+SUMIF(TB!$A:$A,A16&amp;$S$4,TB!$D:$D))</f>
        <v>#N/A</v>
      </c>
      <c r="V16" s="42"/>
    </row>
    <row r="17" spans="1:22" x14ac:dyDescent="0.25">
      <c r="A17" s="30" t="s">
        <v>182</v>
      </c>
      <c r="B17" s="42">
        <f>SUMIFS(TB!D:D,TB!H:H,A17,TB!C:C,"Mirror")</f>
        <v>3.0000000539320837E-9</v>
      </c>
      <c r="C17" s="42">
        <f t="shared" si="0"/>
        <v>3.0000000539320837E-2</v>
      </c>
      <c r="E17" s="42" t="e">
        <f>HLOOKUP($A17,'HY financials'!$1:$128,10,0)-(SUMIFS(TB!V:V,TB!H:H,A17,TB!L:L,E$1)+SUMIFS(TB!W:W,TB!H:H,A17,TB!L:L,E$1)/10000000)</f>
        <v>#N/A</v>
      </c>
      <c r="F17" s="42" t="e">
        <f>HLOOKUP($A17,'HY financials'!$1:$128,11,0)-SUMIF(TB!A:A,A17&amp;F$4,TB!E:E)</f>
        <v>#N/A</v>
      </c>
      <c r="G17" s="42" t="e">
        <f>HLOOKUP(A17,'HY financials'!$1:$194,15,0)+(SUMIFS(TB!V:V,TB!H:H,A17,TB!F:F,"AUM")+SUMIFS(TB!W:W,TB!H:H,A17,TB!F:F,"AUM"))/10000000</f>
        <v>#N/A</v>
      </c>
      <c r="H17" s="42" t="e">
        <f>HLOOKUP(A17,'HY financials'!$1:$194,16,0)+SUMIFS(TB!E:E,TB!H:H,A17,TB!F:F,"AUM")</f>
        <v>#N/A</v>
      </c>
      <c r="I17" s="42" t="e">
        <f>HLOOKUP(A17,'HY financials'!$1:$194,192,0)-SUMIF('PHY simnav'!K:K,A17,'PHY simnav'!G:G)</f>
        <v>#N/A</v>
      </c>
      <c r="J17" s="42" t="e">
        <f>HLOOKUP(A17,'HY financials'!$1:$194,193,0)-SUMIF('CHY simnav'!M:M,A17,'CHY simnav'!G:G)</f>
        <v>#N/A</v>
      </c>
      <c r="K17" s="42" t="e">
        <f>HLOOKUP(A17,'HY financials'!$1:$194,194,0)-SUMIF(Dividend!A:A,A17,Dividend!C:C)-SUMIF(Dividend!A:A,A17,Dividend!D:D)</f>
        <v>#N/A</v>
      </c>
      <c r="L17" s="42" t="e">
        <f>HLOOKUP($A17,'HY financials'!$1:$128,116,0)-SUMIF(TB!$A:$A,A17&amp;L$4,TB!$D:$D)</f>
        <v>#N/A</v>
      </c>
      <c r="M17" s="42" t="e">
        <f>HLOOKUP($A17,'HY financials'!$1:$128,117,0)-SUMIF(TB!$A:$A,A17&amp;M$4,TB!$D:$D)</f>
        <v>#N/A</v>
      </c>
      <c r="N17" s="42" t="e">
        <f>HLOOKUP($A17,'HY financials'!$1:$128,118,0)-SUMIF(TB!$A:$A,A17&amp;N$4,TB!$D:$D)</f>
        <v>#N/A</v>
      </c>
      <c r="O17" s="42" t="e">
        <f>HLOOKUP($A17,'HY financials'!$1:$128,119,0)-SUMIF(TB!$A:$A,A17&amp;O$4,TB!$D:$D)</f>
        <v>#N/A</v>
      </c>
      <c r="P17" s="42" t="e">
        <f>HLOOKUP($A17,'HY financials'!$1:$128,120,0)-SUMIF(TB!$A:$A,A17&amp;P$4,TB!$D:$D)</f>
        <v>#N/A</v>
      </c>
      <c r="Q17" s="42" t="e">
        <f>HLOOKUP($A17,'HY financials'!$1:$128,124,0)+SUMIF(TB!$A:$A,A17&amp;Q$4,TB!$D:$D)</f>
        <v>#N/A</v>
      </c>
      <c r="R17" s="42" t="e">
        <f>HLOOKUP($A17,'HY financials'!$1:$128,125,0)+(SUMIF(TB!$A:$A,A17&amp;R$4,TB!$D:$D)-SUMIF(TB!$A:$A,A17&amp;T$4,TB!$D:$D))</f>
        <v>#N/A</v>
      </c>
      <c r="S17" s="42" t="e">
        <f>HLOOKUP($A17,'HY financials'!$1:$128,126,0)+SUMIF(TB!$A:$A,A17&amp;S$4,TB!$D:$D)</f>
        <v>#N/A</v>
      </c>
      <c r="T17" s="42" t="e">
        <f>HLOOKUP($A17,'HY financials'!$1:$128,127,0)+SUMIF(TB!$A:$A,A17&amp;T$4,TB!$D:$D)</f>
        <v>#N/A</v>
      </c>
      <c r="U17" s="42" t="e">
        <f>HLOOKUP($A17,'HY financials'!$1:$128,128,0)+(SUMIF(TB!$A:$A,A17&amp;$Q$4,TB!$D:$D)+SUMIF(TB!$A:$A,A17&amp;$R$4,TB!$D:$D)+SUMIF(TB!$A:$A,A17&amp;$S$4,TB!$D:$D))</f>
        <v>#N/A</v>
      </c>
      <c r="V17" s="42"/>
    </row>
    <row r="18" spans="1:22" x14ac:dyDescent="0.25">
      <c r="A18" s="30" t="s">
        <v>104</v>
      </c>
      <c r="B18" s="42">
        <f>SUMIFS(TB!D:D,TB!H:H,A18,TB!C:C,"Mirror")</f>
        <v>-5.9999999083709676E-9</v>
      </c>
      <c r="C18" s="42">
        <f t="shared" si="0"/>
        <v>-5.9999999083709676E-2</v>
      </c>
      <c r="E18" s="42" t="e">
        <f>HLOOKUP($A18,'HY financials'!$1:$128,10,0)-(SUMIFS(TB!V:V,TB!H:H,A18,TB!L:L,E$1)+SUMIFS(TB!W:W,TB!H:H,A18,TB!L:L,E$1)/10000000)</f>
        <v>#N/A</v>
      </c>
      <c r="F18" s="42" t="e">
        <f>HLOOKUP($A18,'HY financials'!$1:$128,11,0)-SUMIF(TB!A:A,A18&amp;F$4,TB!E:E)</f>
        <v>#N/A</v>
      </c>
      <c r="G18" s="42" t="e">
        <f>HLOOKUP(A18,'HY financials'!$1:$194,15,0)+(SUMIFS(TB!V:V,TB!H:H,A18,TB!F:F,"AUM")+SUMIFS(TB!W:W,TB!H:H,A18,TB!F:F,"AUM"))/10000000</f>
        <v>#N/A</v>
      </c>
      <c r="H18" s="42" t="e">
        <f>HLOOKUP(A18,'HY financials'!$1:$194,16,0)+SUMIFS(TB!E:E,TB!H:H,A18,TB!F:F,"AUM")</f>
        <v>#N/A</v>
      </c>
      <c r="I18" s="42" t="e">
        <f>HLOOKUP(A18,'HY financials'!$1:$194,192,0)-SUMIF('PHY simnav'!K:K,A18,'PHY simnav'!G:G)</f>
        <v>#N/A</v>
      </c>
      <c r="J18" s="42" t="e">
        <f>HLOOKUP(A18,'HY financials'!$1:$194,193,0)-SUMIF('CHY simnav'!M:M,A18,'CHY simnav'!G:G)</f>
        <v>#N/A</v>
      </c>
      <c r="K18" s="42" t="e">
        <f>HLOOKUP(A18,'HY financials'!$1:$194,194,0)-SUMIF(Dividend!A:A,A18,Dividend!C:C)-SUMIF(Dividend!A:A,A18,Dividend!D:D)</f>
        <v>#N/A</v>
      </c>
      <c r="L18" s="42" t="e">
        <f>HLOOKUP($A18,'HY financials'!$1:$128,116,0)-SUMIF(TB!$A:$A,A18&amp;L$4,TB!$D:$D)</f>
        <v>#N/A</v>
      </c>
      <c r="M18" s="42" t="e">
        <f>HLOOKUP($A18,'HY financials'!$1:$128,117,0)-SUMIF(TB!$A:$A,A18&amp;M$4,TB!$D:$D)</f>
        <v>#N/A</v>
      </c>
      <c r="N18" s="42" t="e">
        <f>HLOOKUP($A18,'HY financials'!$1:$128,118,0)-SUMIF(TB!$A:$A,A18&amp;N$4,TB!$D:$D)</f>
        <v>#N/A</v>
      </c>
      <c r="O18" s="42" t="e">
        <f>HLOOKUP($A18,'HY financials'!$1:$128,119,0)-SUMIF(TB!$A:$A,A18&amp;O$4,TB!$D:$D)</f>
        <v>#N/A</v>
      </c>
      <c r="P18" s="42" t="e">
        <f>HLOOKUP($A18,'HY financials'!$1:$128,120,0)-SUMIF(TB!$A:$A,A18&amp;P$4,TB!$D:$D)</f>
        <v>#N/A</v>
      </c>
      <c r="Q18" s="42" t="e">
        <f>HLOOKUP($A18,'HY financials'!$1:$128,124,0)+SUMIF(TB!$A:$A,A18&amp;Q$4,TB!$D:$D)</f>
        <v>#N/A</v>
      </c>
      <c r="R18" s="42" t="e">
        <f>HLOOKUP($A18,'HY financials'!$1:$128,125,0)+(SUMIF(TB!$A:$A,A18&amp;R$4,TB!$D:$D)-SUMIF(TB!$A:$A,A18&amp;T$4,TB!$D:$D))</f>
        <v>#N/A</v>
      </c>
      <c r="S18" s="42" t="e">
        <f>HLOOKUP($A18,'HY financials'!$1:$128,126,0)+SUMIF(TB!$A:$A,A18&amp;S$4,TB!$D:$D)</f>
        <v>#N/A</v>
      </c>
      <c r="T18" s="42" t="e">
        <f>HLOOKUP($A18,'HY financials'!$1:$128,127,0)+SUMIF(TB!$A:$A,A18&amp;T$4,TB!$D:$D)</f>
        <v>#N/A</v>
      </c>
      <c r="U18" s="42" t="e">
        <f>HLOOKUP($A18,'HY financials'!$1:$128,128,0)+(SUMIF(TB!$A:$A,A18&amp;$Q$4,TB!$D:$D)+SUMIF(TB!$A:$A,A18&amp;$R$4,TB!$D:$D)+SUMIF(TB!$A:$A,A18&amp;$S$4,TB!$D:$D))</f>
        <v>#N/A</v>
      </c>
      <c r="V18" s="42"/>
    </row>
    <row r="19" spans="1:22" x14ac:dyDescent="0.25">
      <c r="A19" s="30" t="s">
        <v>327</v>
      </c>
      <c r="B19" s="42">
        <f>SUMIFS(TB!D:D,TB!H:H,A19,TB!C:C,"Mirror")</f>
        <v>-1.8431436932253575E-17</v>
      </c>
      <c r="C19" s="42">
        <f t="shared" si="0"/>
        <v>-1.8431436932253575E-10</v>
      </c>
      <c r="E19" s="42" t="e">
        <f>HLOOKUP($A19,'HY financials'!$1:$128,10,0)-(SUMIFS(TB!V:V,TB!H:H,A19,TB!L:L,E$1)+SUMIFS(TB!W:W,TB!H:H,A19,TB!L:L,E$1)/10000000)</f>
        <v>#N/A</v>
      </c>
      <c r="F19" s="42" t="e">
        <f>HLOOKUP($A19,'HY financials'!$1:$128,11,0)-SUMIF(TB!A:A,A19&amp;F$4,TB!E:E)</f>
        <v>#N/A</v>
      </c>
      <c r="G19" s="42" t="e">
        <f>HLOOKUP(A19,'HY financials'!$1:$194,15,0)+(SUMIFS(TB!V:V,TB!H:H,A19,TB!F:F,"AUM")+SUMIFS(TB!W:W,TB!H:H,A19,TB!F:F,"AUM"))/10000000</f>
        <v>#N/A</v>
      </c>
      <c r="H19" s="42" t="e">
        <f>HLOOKUP(A19,'HY financials'!$1:$194,16,0)+SUMIFS(TB!E:E,TB!H:H,A19,TB!F:F,"AUM")</f>
        <v>#N/A</v>
      </c>
      <c r="I19" s="42" t="e">
        <f>HLOOKUP(A19,'HY financials'!$1:$194,192,0)-SUMIF('PHY simnav'!K:K,A19,'PHY simnav'!G:G)</f>
        <v>#N/A</v>
      </c>
      <c r="J19" s="42" t="e">
        <f>HLOOKUP(A19,'HY financials'!$1:$194,193,0)-SUMIF('CHY simnav'!M:M,A19,'CHY simnav'!G:G)</f>
        <v>#N/A</v>
      </c>
      <c r="K19" s="42" t="e">
        <f>HLOOKUP(A19,'HY financials'!$1:$194,194,0)-SUMIF(Dividend!A:A,A19,Dividend!C:C)-SUMIF(Dividend!A:A,A19,Dividend!D:D)</f>
        <v>#N/A</v>
      </c>
      <c r="L19" s="42" t="e">
        <f>HLOOKUP($A19,'HY financials'!$1:$128,116,0)-SUMIF(TB!$A:$A,A19&amp;L$4,TB!$D:$D)</f>
        <v>#N/A</v>
      </c>
      <c r="M19" s="42" t="e">
        <f>HLOOKUP($A19,'HY financials'!$1:$128,117,0)-SUMIF(TB!$A:$A,A19&amp;M$4,TB!$D:$D)</f>
        <v>#N/A</v>
      </c>
      <c r="N19" s="42" t="e">
        <f>HLOOKUP($A19,'HY financials'!$1:$128,118,0)-SUMIF(TB!$A:$A,A19&amp;N$4,TB!$D:$D)</f>
        <v>#N/A</v>
      </c>
      <c r="O19" s="42" t="e">
        <f>HLOOKUP($A19,'HY financials'!$1:$128,119,0)-SUMIF(TB!$A:$A,A19&amp;O$4,TB!$D:$D)</f>
        <v>#N/A</v>
      </c>
      <c r="P19" s="42" t="e">
        <f>HLOOKUP($A19,'HY financials'!$1:$128,120,0)-SUMIF(TB!$A:$A,A19&amp;P$4,TB!$D:$D)</f>
        <v>#N/A</v>
      </c>
      <c r="Q19" s="42" t="e">
        <f>HLOOKUP($A19,'HY financials'!$1:$128,124,0)+SUMIF(TB!$A:$A,A19&amp;Q$4,TB!$D:$D)</f>
        <v>#N/A</v>
      </c>
      <c r="R19" s="42" t="e">
        <f>HLOOKUP($A19,'HY financials'!$1:$128,125,0)+(SUMIF(TB!$A:$A,A19&amp;R$4,TB!$D:$D)-SUMIF(TB!$A:$A,A19&amp;T$4,TB!$D:$D))</f>
        <v>#N/A</v>
      </c>
      <c r="S19" s="42" t="e">
        <f>HLOOKUP($A19,'HY financials'!$1:$128,126,0)+SUMIF(TB!$A:$A,A19&amp;S$4,TB!$D:$D)</f>
        <v>#N/A</v>
      </c>
      <c r="T19" s="42" t="e">
        <f>HLOOKUP($A19,'HY financials'!$1:$128,127,0)+SUMIF(TB!$A:$A,A19&amp;T$4,TB!$D:$D)</f>
        <v>#N/A</v>
      </c>
      <c r="U19" s="42" t="e">
        <f>HLOOKUP($A19,'HY financials'!$1:$128,128,0)+(SUMIF(TB!$A:$A,A19&amp;$Q$4,TB!$D:$D)+SUMIF(TB!$A:$A,A19&amp;$R$4,TB!$D:$D)+SUMIF(TB!$A:$A,A19&amp;$S$4,TB!$D:$D))</f>
        <v>#N/A</v>
      </c>
      <c r="V19" s="42"/>
    </row>
    <row r="20" spans="1:22" x14ac:dyDescent="0.25">
      <c r="A20" s="30" t="s">
        <v>66</v>
      </c>
      <c r="B20" s="42">
        <f>SUMIFS(TB!D:D,TB!H:H,A20,TB!C:C,"Mirror")</f>
        <v>-4.1999999961060816E-8</v>
      </c>
      <c r="C20" s="42">
        <f t="shared" si="0"/>
        <v>-0.41999999961060813</v>
      </c>
      <c r="E20" s="42" t="e">
        <f>HLOOKUP($A20,'HY financials'!$1:$128,10,0)-(SUMIFS(TB!V:V,TB!H:H,A20,TB!L:L,E$1)+SUMIFS(TB!W:W,TB!H:H,A20,TB!L:L,E$1)/10000000)</f>
        <v>#N/A</v>
      </c>
      <c r="F20" s="42" t="e">
        <f>HLOOKUP($A20,'HY financials'!$1:$128,11,0)-SUMIF(TB!A:A,A20&amp;F$4,TB!E:E)</f>
        <v>#N/A</v>
      </c>
      <c r="G20" s="42" t="e">
        <f>HLOOKUP(A20,'HY financials'!$1:$194,15,0)+(SUMIFS(TB!V:V,TB!H:H,A20,TB!F:F,"AUM")+SUMIFS(TB!W:W,TB!H:H,A20,TB!F:F,"AUM"))/10000000</f>
        <v>#N/A</v>
      </c>
      <c r="H20" s="42" t="e">
        <f>HLOOKUP(A20,'HY financials'!$1:$194,16,0)+SUMIFS(TB!E:E,TB!H:H,A20,TB!F:F,"AUM")</f>
        <v>#N/A</v>
      </c>
      <c r="I20" s="42" t="e">
        <f>HLOOKUP(A20,'HY financials'!$1:$194,192,0)-SUMIF('PHY simnav'!K:K,A20,'PHY simnav'!G:G)</f>
        <v>#N/A</v>
      </c>
      <c r="J20" s="42" t="e">
        <f>HLOOKUP(A20,'HY financials'!$1:$194,193,0)-SUMIF('CHY simnav'!M:M,A20,'CHY simnav'!G:G)</f>
        <v>#N/A</v>
      </c>
      <c r="K20" s="42" t="e">
        <f>HLOOKUP(A20,'HY financials'!$1:$194,194,0)-SUMIF(Dividend!A:A,A20,Dividend!C:C)-SUMIF(Dividend!A:A,A20,Dividend!D:D)</f>
        <v>#N/A</v>
      </c>
      <c r="L20" s="42" t="e">
        <f>HLOOKUP($A20,'HY financials'!$1:$128,116,0)-SUMIF(TB!$A:$A,A20&amp;L$4,TB!$D:$D)</f>
        <v>#N/A</v>
      </c>
      <c r="M20" s="42" t="e">
        <f>HLOOKUP($A20,'HY financials'!$1:$128,117,0)-SUMIF(TB!$A:$A,A20&amp;M$4,TB!$D:$D)</f>
        <v>#N/A</v>
      </c>
      <c r="N20" s="42" t="e">
        <f>HLOOKUP($A20,'HY financials'!$1:$128,118,0)-SUMIF(TB!$A:$A,A20&amp;N$4,TB!$D:$D)</f>
        <v>#N/A</v>
      </c>
      <c r="O20" s="42" t="e">
        <f>HLOOKUP($A20,'HY financials'!$1:$128,119,0)-SUMIF(TB!$A:$A,A20&amp;O$4,TB!$D:$D)</f>
        <v>#N/A</v>
      </c>
      <c r="P20" s="42" t="e">
        <f>HLOOKUP($A20,'HY financials'!$1:$128,120,0)-SUMIF(TB!$A:$A,A20&amp;P$4,TB!$D:$D)</f>
        <v>#N/A</v>
      </c>
      <c r="Q20" s="42" t="e">
        <f>HLOOKUP($A20,'HY financials'!$1:$128,124,0)+SUMIF(TB!$A:$A,A20&amp;Q$4,TB!$D:$D)</f>
        <v>#N/A</v>
      </c>
      <c r="R20" s="42" t="e">
        <f>HLOOKUP($A20,'HY financials'!$1:$128,125,0)+(SUMIF(TB!$A:$A,A20&amp;R$4,TB!$D:$D)-SUMIF(TB!$A:$A,A20&amp;T$4,TB!$D:$D))</f>
        <v>#N/A</v>
      </c>
      <c r="S20" s="42" t="e">
        <f>HLOOKUP($A20,'HY financials'!$1:$128,126,0)+SUMIF(TB!$A:$A,A20&amp;S$4,TB!$D:$D)</f>
        <v>#N/A</v>
      </c>
      <c r="T20" s="42" t="e">
        <f>HLOOKUP($A20,'HY financials'!$1:$128,127,0)+SUMIF(TB!$A:$A,A20&amp;T$4,TB!$D:$D)</f>
        <v>#N/A</v>
      </c>
      <c r="U20" s="42" t="e">
        <f>HLOOKUP($A20,'HY financials'!$1:$128,128,0)+(SUMIF(TB!$A:$A,A20&amp;$Q$4,TB!$D:$D)+SUMIF(TB!$A:$A,A20&amp;$R$4,TB!$D:$D)+SUMIF(TB!$A:$A,A20&amp;$S$4,TB!$D:$D))</f>
        <v>#N/A</v>
      </c>
      <c r="V20" s="42"/>
    </row>
    <row r="21" spans="1:22" x14ac:dyDescent="0.25">
      <c r="A21" s="30" t="s">
        <v>382</v>
      </c>
      <c r="B21" s="42">
        <f>SUMIFS(TB!D:D,TB!H:H,A21,TB!C:C,"Mirror")</f>
        <v>-3.2612801348363973E-16</v>
      </c>
      <c r="C21" s="42">
        <f t="shared" si="0"/>
        <v>-3.2612801348363973E-9</v>
      </c>
      <c r="E21" s="42" t="e">
        <f>HLOOKUP($A21,'HY financials'!$1:$128,10,0)-(SUMIFS(TB!V:V,TB!H:H,A21,TB!L:L,E$1)+SUMIFS(TB!W:W,TB!H:H,A21,TB!L:L,E$1)/10000000)</f>
        <v>#N/A</v>
      </c>
      <c r="F21" s="42" t="e">
        <f>HLOOKUP($A21,'HY financials'!$1:$128,11,0)-SUMIF(TB!A:A,A21&amp;F$4,TB!E:E)</f>
        <v>#N/A</v>
      </c>
      <c r="G21" s="42" t="e">
        <f>HLOOKUP(A21,'HY financials'!$1:$194,15,0)+(SUMIFS(TB!V:V,TB!H:H,A21,TB!F:F,"AUM")+SUMIFS(TB!W:W,TB!H:H,A21,TB!F:F,"AUM"))/10000000</f>
        <v>#N/A</v>
      </c>
      <c r="H21" s="42" t="e">
        <f>HLOOKUP(A21,'HY financials'!$1:$194,16,0)+SUMIFS(TB!E:E,TB!H:H,A21,TB!F:F,"AUM")</f>
        <v>#N/A</v>
      </c>
      <c r="I21" s="42" t="e">
        <f>HLOOKUP(A21,'HY financials'!$1:$194,192,0)-SUMIF('PHY simnav'!K:K,A21,'PHY simnav'!G:G)</f>
        <v>#N/A</v>
      </c>
      <c r="J21" s="42" t="e">
        <f>HLOOKUP(A21,'HY financials'!$1:$194,193,0)-SUMIF('CHY simnav'!M:M,A21,'CHY simnav'!G:G)</f>
        <v>#N/A</v>
      </c>
      <c r="K21" s="42" t="e">
        <f>HLOOKUP(A21,'HY financials'!$1:$194,194,0)-SUMIF(Dividend!A:A,A21,Dividend!C:C)-SUMIF(Dividend!A:A,A21,Dividend!D:D)</f>
        <v>#N/A</v>
      </c>
      <c r="L21" s="42" t="e">
        <f>HLOOKUP($A21,'HY financials'!$1:$128,116,0)-SUMIF(TB!$A:$A,A21&amp;L$4,TB!$D:$D)</f>
        <v>#N/A</v>
      </c>
      <c r="M21" s="42" t="e">
        <f>HLOOKUP($A21,'HY financials'!$1:$128,117,0)-SUMIF(TB!$A:$A,A21&amp;M$4,TB!$D:$D)</f>
        <v>#N/A</v>
      </c>
      <c r="N21" s="42" t="e">
        <f>HLOOKUP($A21,'HY financials'!$1:$128,118,0)-SUMIF(TB!$A:$A,A21&amp;N$4,TB!$D:$D)</f>
        <v>#N/A</v>
      </c>
      <c r="O21" s="42" t="e">
        <f>HLOOKUP($A21,'HY financials'!$1:$128,119,0)-SUMIF(TB!$A:$A,A21&amp;O$4,TB!$D:$D)</f>
        <v>#N/A</v>
      </c>
      <c r="P21" s="42" t="e">
        <f>HLOOKUP($A21,'HY financials'!$1:$128,120,0)-SUMIF(TB!$A:$A,A21&amp;P$4,TB!$D:$D)</f>
        <v>#N/A</v>
      </c>
      <c r="Q21" s="42" t="e">
        <f>HLOOKUP($A21,'HY financials'!$1:$128,124,0)+SUMIF(TB!$A:$A,A21&amp;Q$4,TB!$D:$D)</f>
        <v>#N/A</v>
      </c>
      <c r="R21" s="42" t="e">
        <f>HLOOKUP($A21,'HY financials'!$1:$128,125,0)+(SUMIF(TB!$A:$A,A21&amp;R$4,TB!$D:$D)-SUMIF(TB!$A:$A,A21&amp;T$4,TB!$D:$D))</f>
        <v>#N/A</v>
      </c>
      <c r="S21" s="42" t="e">
        <f>HLOOKUP($A21,'HY financials'!$1:$128,126,0)+SUMIF(TB!$A:$A,A21&amp;S$4,TB!$D:$D)</f>
        <v>#N/A</v>
      </c>
      <c r="T21" s="42" t="e">
        <f>HLOOKUP($A21,'HY financials'!$1:$128,127,0)+SUMIF(TB!$A:$A,A21&amp;T$4,TB!$D:$D)</f>
        <v>#N/A</v>
      </c>
      <c r="U21" s="42" t="e">
        <f>HLOOKUP($A21,'HY financials'!$1:$128,128,0)+(SUMIF(TB!$A:$A,A21&amp;$Q$4,TB!$D:$D)+SUMIF(TB!$A:$A,A21&amp;$R$4,TB!$D:$D)+SUMIF(TB!$A:$A,A21&amp;$S$4,TB!$D:$D))</f>
        <v>#N/A</v>
      </c>
      <c r="V21" s="42"/>
    </row>
    <row r="22" spans="1:22" x14ac:dyDescent="0.25">
      <c r="A22" s="30" t="s">
        <v>260</v>
      </c>
      <c r="B22" s="42">
        <f>SUMIFS(TB!D:D,TB!H:H,A22,TB!C:C,"Mirror")</f>
        <v>3.4694469519536142E-17</v>
      </c>
      <c r="C22" s="42">
        <f t="shared" si="0"/>
        <v>3.4694469519536142E-10</v>
      </c>
      <c r="E22" s="42" t="e">
        <f>HLOOKUP($A22,'HY financials'!$1:$128,10,0)-(SUMIFS(TB!V:V,TB!H:H,A22,TB!L:L,E$1)+SUMIFS(TB!W:W,TB!H:H,A22,TB!L:L,E$1)/10000000)</f>
        <v>#N/A</v>
      </c>
      <c r="F22" s="42" t="e">
        <f>HLOOKUP($A22,'HY financials'!$1:$128,11,0)-SUMIF(TB!A:A,A22&amp;F$4,TB!E:E)</f>
        <v>#N/A</v>
      </c>
      <c r="G22" s="42" t="e">
        <f>HLOOKUP(A22,'HY financials'!$1:$194,15,0)+(SUMIFS(TB!V:V,TB!H:H,A22,TB!F:F,"AUM")+SUMIFS(TB!W:W,TB!H:H,A22,TB!F:F,"AUM"))/10000000</f>
        <v>#N/A</v>
      </c>
      <c r="H22" s="42" t="e">
        <f>HLOOKUP(A22,'HY financials'!$1:$194,16,0)+SUMIFS(TB!E:E,TB!H:H,A22,TB!F:F,"AUM")</f>
        <v>#N/A</v>
      </c>
      <c r="I22" s="42" t="e">
        <f>HLOOKUP(A22,'HY financials'!$1:$194,192,0)-SUMIF('PHY simnav'!K:K,A22,'PHY simnav'!G:G)</f>
        <v>#N/A</v>
      </c>
      <c r="J22" s="42" t="e">
        <f>HLOOKUP(A22,'HY financials'!$1:$194,193,0)-SUMIF('CHY simnav'!M:M,A22,'CHY simnav'!G:G)</f>
        <v>#N/A</v>
      </c>
      <c r="K22" s="42" t="e">
        <f>HLOOKUP(A22,'HY financials'!$1:$194,194,0)-SUMIF(Dividend!A:A,A22,Dividend!C:C)-SUMIF(Dividend!A:A,A22,Dividend!D:D)</f>
        <v>#N/A</v>
      </c>
      <c r="L22" s="42" t="e">
        <f>HLOOKUP($A22,'HY financials'!$1:$128,116,0)-SUMIF(TB!$A:$A,A22&amp;L$4,TB!$D:$D)</f>
        <v>#N/A</v>
      </c>
      <c r="M22" s="42" t="e">
        <f>HLOOKUP($A22,'HY financials'!$1:$128,117,0)-SUMIF(TB!$A:$A,A22&amp;M$4,TB!$D:$D)</f>
        <v>#N/A</v>
      </c>
      <c r="N22" s="42" t="e">
        <f>HLOOKUP($A22,'HY financials'!$1:$128,118,0)-SUMIF(TB!$A:$A,A22&amp;N$4,TB!$D:$D)</f>
        <v>#N/A</v>
      </c>
      <c r="O22" s="42" t="e">
        <f>HLOOKUP($A22,'HY financials'!$1:$128,119,0)-SUMIF(TB!$A:$A,A22&amp;O$4,TB!$D:$D)</f>
        <v>#N/A</v>
      </c>
      <c r="P22" s="42" t="e">
        <f>HLOOKUP($A22,'HY financials'!$1:$128,120,0)-SUMIF(TB!$A:$A,A22&amp;P$4,TB!$D:$D)</f>
        <v>#N/A</v>
      </c>
      <c r="Q22" s="42" t="e">
        <f>HLOOKUP($A22,'HY financials'!$1:$128,124,0)+SUMIF(TB!$A:$A,A22&amp;Q$4,TB!$D:$D)</f>
        <v>#N/A</v>
      </c>
      <c r="R22" s="42" t="e">
        <f>HLOOKUP($A22,'HY financials'!$1:$128,125,0)+(SUMIF(TB!$A:$A,A22&amp;R$4,TB!$D:$D)-SUMIF(TB!$A:$A,A22&amp;T$4,TB!$D:$D))</f>
        <v>#N/A</v>
      </c>
      <c r="S22" s="42" t="e">
        <f>HLOOKUP($A22,'HY financials'!$1:$128,126,0)+SUMIF(TB!$A:$A,A22&amp;S$4,TB!$D:$D)</f>
        <v>#N/A</v>
      </c>
      <c r="T22" s="42" t="e">
        <f>HLOOKUP($A22,'HY financials'!$1:$128,127,0)+SUMIF(TB!$A:$A,A22&amp;T$4,TB!$D:$D)</f>
        <v>#N/A</v>
      </c>
      <c r="U22" s="42" t="e">
        <f>HLOOKUP($A22,'HY financials'!$1:$128,128,0)+(SUMIF(TB!$A:$A,A22&amp;$Q$4,TB!$D:$D)+SUMIF(TB!$A:$A,A22&amp;$R$4,TB!$D:$D)+SUMIF(TB!$A:$A,A22&amp;$S$4,TB!$D:$D))</f>
        <v>#N/A</v>
      </c>
      <c r="V22" s="42"/>
    </row>
    <row r="23" spans="1:22" x14ac:dyDescent="0.25">
      <c r="A23" s="30" t="s">
        <v>426</v>
      </c>
      <c r="B23" s="42">
        <f>SUMIFS(TB!D:D,TB!H:H,A23,TB!C:C,"Mirror")</f>
        <v>1.2617402782300058E-17</v>
      </c>
      <c r="C23" s="42">
        <f t="shared" si="0"/>
        <v>1.2617402782300058E-10</v>
      </c>
      <c r="E23" s="42" t="e">
        <f>HLOOKUP($A23,'HY financials'!$1:$128,10,0)-(SUMIFS(TB!V:V,TB!H:H,A23,TB!L:L,E$1)+SUMIFS(TB!W:W,TB!H:H,A23,TB!L:L,E$1)/10000000)</f>
        <v>#N/A</v>
      </c>
      <c r="F23" s="42" t="e">
        <f>HLOOKUP($A23,'HY financials'!$1:$128,11,0)-SUMIF(TB!A:A,A23&amp;F$4,TB!E:E)</f>
        <v>#N/A</v>
      </c>
      <c r="G23" s="42" t="e">
        <f>HLOOKUP(A23,'HY financials'!$1:$194,15,0)+(SUMIFS(TB!V:V,TB!H:H,A23,TB!F:F,"AUM")+SUMIFS(TB!W:W,TB!H:H,A23,TB!F:F,"AUM"))/10000000</f>
        <v>#N/A</v>
      </c>
      <c r="H23" s="42" t="e">
        <f>HLOOKUP(A23,'HY financials'!$1:$194,16,0)+SUMIFS(TB!E:E,TB!H:H,A23,TB!F:F,"AUM")</f>
        <v>#N/A</v>
      </c>
      <c r="I23" s="42" t="e">
        <f>HLOOKUP(A23,'HY financials'!$1:$194,192,0)-SUMIF('PHY simnav'!K:K,A23,'PHY simnav'!G:G)</f>
        <v>#N/A</v>
      </c>
      <c r="J23" s="42" t="e">
        <f>HLOOKUP(A23,'HY financials'!$1:$194,193,0)-SUMIF('CHY simnav'!M:M,A23,'CHY simnav'!G:G)</f>
        <v>#N/A</v>
      </c>
      <c r="K23" s="42" t="e">
        <f>HLOOKUP(A23,'HY financials'!$1:$194,194,0)-SUMIF(Dividend!A:A,A23,Dividend!C:C)-SUMIF(Dividend!A:A,A23,Dividend!D:D)</f>
        <v>#N/A</v>
      </c>
      <c r="L23" s="42" t="e">
        <f>HLOOKUP($A23,'HY financials'!$1:$128,116,0)-SUMIF(TB!$A:$A,A23&amp;L$4,TB!$D:$D)</f>
        <v>#N/A</v>
      </c>
      <c r="M23" s="42" t="e">
        <f>HLOOKUP($A23,'HY financials'!$1:$128,117,0)-SUMIF(TB!$A:$A,A23&amp;M$4,TB!$D:$D)</f>
        <v>#N/A</v>
      </c>
      <c r="N23" s="42" t="e">
        <f>HLOOKUP($A23,'HY financials'!$1:$128,118,0)-SUMIF(TB!$A:$A,A23&amp;N$4,TB!$D:$D)</f>
        <v>#N/A</v>
      </c>
      <c r="O23" s="42" t="e">
        <f>HLOOKUP($A23,'HY financials'!$1:$128,119,0)-SUMIF(TB!$A:$A,A23&amp;O$4,TB!$D:$D)</f>
        <v>#N/A</v>
      </c>
      <c r="P23" s="42" t="e">
        <f>HLOOKUP($A23,'HY financials'!$1:$128,120,0)-SUMIF(TB!$A:$A,A23&amp;P$4,TB!$D:$D)</f>
        <v>#N/A</v>
      </c>
      <c r="Q23" s="42" t="e">
        <f>HLOOKUP($A23,'HY financials'!$1:$128,124,0)+SUMIF(TB!$A:$A,A23&amp;Q$4,TB!$D:$D)</f>
        <v>#N/A</v>
      </c>
      <c r="R23" s="42" t="e">
        <f>HLOOKUP($A23,'HY financials'!$1:$128,125,0)+(SUMIF(TB!$A:$A,A23&amp;R$4,TB!$D:$D)-SUMIF(TB!$A:$A,A23&amp;T$4,TB!$D:$D))</f>
        <v>#N/A</v>
      </c>
      <c r="S23" s="42" t="e">
        <f>HLOOKUP($A23,'HY financials'!$1:$128,126,0)+SUMIF(TB!$A:$A,A23&amp;S$4,TB!$D:$D)</f>
        <v>#N/A</v>
      </c>
      <c r="T23" s="42" t="e">
        <f>HLOOKUP($A23,'HY financials'!$1:$128,127,0)+SUMIF(TB!$A:$A,A23&amp;T$4,TB!$D:$D)</f>
        <v>#N/A</v>
      </c>
      <c r="U23" s="42" t="e">
        <f>HLOOKUP($A23,'HY financials'!$1:$128,128,0)+(SUMIF(TB!$A:$A,A23&amp;$Q$4,TB!$D:$D)+SUMIF(TB!$A:$A,A23&amp;$R$4,TB!$D:$D)+SUMIF(TB!$A:$A,A23&amp;$S$4,TB!$D:$D))</f>
        <v>#N/A</v>
      </c>
      <c r="V23" s="42"/>
    </row>
    <row r="24" spans="1:22" x14ac:dyDescent="0.25">
      <c r="A24" s="30" t="s">
        <v>433</v>
      </c>
      <c r="B24" s="42">
        <f>SUMIFS(TB!D:D,TB!H:H,A24,TB!C:C,"Mirror")</f>
        <v>-1.9779913384282422E-17</v>
      </c>
      <c r="C24" s="42">
        <f t="shared" si="0"/>
        <v>-1.9779913384282422E-10</v>
      </c>
      <c r="E24" s="42" t="e">
        <f>HLOOKUP($A24,'HY financials'!$1:$128,10,0)-(SUMIFS(TB!V:V,TB!H:H,A24,TB!L:L,E$1)+SUMIFS(TB!W:W,TB!H:H,A24,TB!L:L,E$1)/10000000)</f>
        <v>#N/A</v>
      </c>
      <c r="F24" s="42" t="e">
        <f>HLOOKUP($A24,'HY financials'!$1:$128,11,0)-SUMIF(TB!A:A,A24&amp;F$4,TB!E:E)</f>
        <v>#N/A</v>
      </c>
      <c r="G24" s="42" t="e">
        <f>HLOOKUP(A24,'HY financials'!$1:$194,15,0)+(SUMIFS(TB!V:V,TB!H:H,A24,TB!F:F,"AUM")+SUMIFS(TB!W:W,TB!H:H,A24,TB!F:F,"AUM"))/10000000</f>
        <v>#N/A</v>
      </c>
      <c r="H24" s="42" t="e">
        <f>HLOOKUP(A24,'HY financials'!$1:$194,16,0)+SUMIFS(TB!E:E,TB!H:H,A24,TB!F:F,"AUM")</f>
        <v>#N/A</v>
      </c>
      <c r="I24" s="42" t="e">
        <f>HLOOKUP(A24,'HY financials'!$1:$194,192,0)-SUMIF('PHY simnav'!K:K,A24,'PHY simnav'!G:G)</f>
        <v>#N/A</v>
      </c>
      <c r="J24" s="42" t="e">
        <f>HLOOKUP(A24,'HY financials'!$1:$194,193,0)-SUMIF('CHY simnav'!M:M,A24,'CHY simnav'!G:G)</f>
        <v>#N/A</v>
      </c>
      <c r="K24" s="42" t="e">
        <f>HLOOKUP(A24,'HY financials'!$1:$194,194,0)-SUMIF(Dividend!A:A,A24,Dividend!C:C)-SUMIF(Dividend!A:A,A24,Dividend!D:D)</f>
        <v>#N/A</v>
      </c>
      <c r="L24" s="42" t="e">
        <f>HLOOKUP($A24,'HY financials'!$1:$128,116,0)-SUMIF(TB!$A:$A,A24&amp;L$4,TB!$D:$D)</f>
        <v>#N/A</v>
      </c>
      <c r="M24" s="42" t="e">
        <f>HLOOKUP($A24,'HY financials'!$1:$128,117,0)-SUMIF(TB!$A:$A,A24&amp;M$4,TB!$D:$D)</f>
        <v>#N/A</v>
      </c>
      <c r="N24" s="42" t="e">
        <f>HLOOKUP($A24,'HY financials'!$1:$128,118,0)-SUMIF(TB!$A:$A,A24&amp;N$4,TB!$D:$D)</f>
        <v>#N/A</v>
      </c>
      <c r="O24" s="42" t="e">
        <f>HLOOKUP($A24,'HY financials'!$1:$128,119,0)-SUMIF(TB!$A:$A,A24&amp;O$4,TB!$D:$D)</f>
        <v>#N/A</v>
      </c>
      <c r="P24" s="42" t="e">
        <f>HLOOKUP($A24,'HY financials'!$1:$128,120,0)-SUMIF(TB!$A:$A,A24&amp;P$4,TB!$D:$D)</f>
        <v>#N/A</v>
      </c>
      <c r="Q24" s="42" t="e">
        <f>HLOOKUP($A24,'HY financials'!$1:$128,124,0)+SUMIF(TB!$A:$A,A24&amp;Q$4,TB!$D:$D)</f>
        <v>#N/A</v>
      </c>
      <c r="R24" s="42" t="e">
        <f>HLOOKUP($A24,'HY financials'!$1:$128,125,0)+(SUMIF(TB!$A:$A,A24&amp;R$4,TB!$D:$D)-SUMIF(TB!$A:$A,A24&amp;T$4,TB!$D:$D))</f>
        <v>#N/A</v>
      </c>
      <c r="S24" s="42" t="e">
        <f>HLOOKUP($A24,'HY financials'!$1:$128,126,0)+SUMIF(TB!$A:$A,A24&amp;S$4,TB!$D:$D)</f>
        <v>#N/A</v>
      </c>
      <c r="T24" s="42" t="e">
        <f>HLOOKUP($A24,'HY financials'!$1:$128,127,0)+SUMIF(TB!$A:$A,A24&amp;T$4,TB!$D:$D)</f>
        <v>#N/A</v>
      </c>
      <c r="U24" s="42" t="e">
        <f>HLOOKUP($A24,'HY financials'!$1:$128,128,0)+(SUMIF(TB!$A:$A,A24&amp;$Q$4,TB!$D:$D)+SUMIF(TB!$A:$A,A24&amp;$R$4,TB!$D:$D)+SUMIF(TB!$A:$A,A24&amp;$S$4,TB!$D:$D))</f>
        <v>#N/A</v>
      </c>
      <c r="V24" s="42"/>
    </row>
    <row r="25" spans="1:22" x14ac:dyDescent="0.25">
      <c r="A25" s="30" t="s">
        <v>401</v>
      </c>
      <c r="B25" s="42">
        <f>SUMIFS(TB!D:D,TB!H:H,A25,TB!C:C,"Mirror")</f>
        <v>-6.8155659067870022E-17</v>
      </c>
      <c r="C25" s="42">
        <f t="shared" si="0"/>
        <v>-6.8155659067870022E-10</v>
      </c>
      <c r="E25" s="42" t="e">
        <f>HLOOKUP($A25,'HY financials'!$1:$128,10,0)-(SUMIFS(TB!V:V,TB!H:H,A25,TB!L:L,E$1)+SUMIFS(TB!W:W,TB!H:H,A25,TB!L:L,E$1)/10000000)</f>
        <v>#N/A</v>
      </c>
      <c r="F25" s="42" t="e">
        <f>HLOOKUP($A25,'HY financials'!$1:$128,11,0)-SUMIF(TB!A:A,A25&amp;F$4,TB!E:E)</f>
        <v>#N/A</v>
      </c>
      <c r="G25" s="42" t="e">
        <f>HLOOKUP(A25,'HY financials'!$1:$194,15,0)+(SUMIFS(TB!V:V,TB!H:H,A25,TB!F:F,"AUM")+SUMIFS(TB!W:W,TB!H:H,A25,TB!F:F,"AUM"))/10000000</f>
        <v>#N/A</v>
      </c>
      <c r="H25" s="42" t="e">
        <f>HLOOKUP(A25,'HY financials'!$1:$194,16,0)+SUMIFS(TB!E:E,TB!H:H,A25,TB!F:F,"AUM")</f>
        <v>#N/A</v>
      </c>
      <c r="I25" s="42" t="e">
        <f>HLOOKUP(A25,'HY financials'!$1:$194,192,0)-SUMIF('PHY simnav'!K:K,A25,'PHY simnav'!G:G)</f>
        <v>#N/A</v>
      </c>
      <c r="J25" s="42" t="e">
        <f>HLOOKUP(A25,'HY financials'!$1:$194,193,0)-SUMIF('CHY simnav'!M:M,A25,'CHY simnav'!G:G)</f>
        <v>#N/A</v>
      </c>
      <c r="K25" s="42" t="e">
        <f>HLOOKUP(A25,'HY financials'!$1:$194,194,0)-SUMIF(Dividend!A:A,A25,Dividend!C:C)-SUMIF(Dividend!A:A,A25,Dividend!D:D)</f>
        <v>#N/A</v>
      </c>
      <c r="L25" s="42" t="e">
        <f>HLOOKUP($A25,'HY financials'!$1:$128,116,0)-SUMIF(TB!$A:$A,A25&amp;L$4,TB!$D:$D)</f>
        <v>#N/A</v>
      </c>
      <c r="M25" s="42" t="e">
        <f>HLOOKUP($A25,'HY financials'!$1:$128,117,0)-SUMIF(TB!$A:$A,A25&amp;M$4,TB!$D:$D)</f>
        <v>#N/A</v>
      </c>
      <c r="N25" s="42" t="e">
        <f>HLOOKUP($A25,'HY financials'!$1:$128,118,0)-SUMIF(TB!$A:$A,A25&amp;N$4,TB!$D:$D)</f>
        <v>#N/A</v>
      </c>
      <c r="O25" s="42" t="e">
        <f>HLOOKUP($A25,'HY financials'!$1:$128,119,0)-SUMIF(TB!$A:$A,A25&amp;O$4,TB!$D:$D)</f>
        <v>#N/A</v>
      </c>
      <c r="P25" s="42" t="e">
        <f>HLOOKUP($A25,'HY financials'!$1:$128,120,0)-SUMIF(TB!$A:$A,A25&amp;P$4,TB!$D:$D)</f>
        <v>#N/A</v>
      </c>
      <c r="Q25" s="42" t="e">
        <f>HLOOKUP($A25,'HY financials'!$1:$128,124,0)+SUMIF(TB!$A:$A,A25&amp;Q$4,TB!$D:$D)</f>
        <v>#N/A</v>
      </c>
      <c r="R25" s="42" t="e">
        <f>HLOOKUP($A25,'HY financials'!$1:$128,125,0)+(SUMIF(TB!$A:$A,A25&amp;R$4,TB!$D:$D)-SUMIF(TB!$A:$A,A25&amp;T$4,TB!$D:$D))</f>
        <v>#N/A</v>
      </c>
      <c r="S25" s="42" t="e">
        <f>HLOOKUP($A25,'HY financials'!$1:$128,126,0)+SUMIF(TB!$A:$A,A25&amp;S$4,TB!$D:$D)</f>
        <v>#N/A</v>
      </c>
      <c r="T25" s="42" t="e">
        <f>HLOOKUP($A25,'HY financials'!$1:$128,127,0)+SUMIF(TB!$A:$A,A25&amp;T$4,TB!$D:$D)</f>
        <v>#N/A</v>
      </c>
      <c r="U25" s="42" t="e">
        <f>HLOOKUP($A25,'HY financials'!$1:$128,128,0)+(SUMIF(TB!$A:$A,A25&amp;$Q$4,TB!$D:$D)+SUMIF(TB!$A:$A,A25&amp;$R$4,TB!$D:$D)+SUMIF(TB!$A:$A,A25&amp;$S$4,TB!$D:$D))</f>
        <v>#N/A</v>
      </c>
      <c r="V25" s="42"/>
    </row>
    <row r="26" spans="1:22" x14ac:dyDescent="0.25">
      <c r="A26" s="30" t="s">
        <v>226</v>
      </c>
      <c r="B26" s="42">
        <f>SUMIFS(TB!D:D,TB!H:H,A26,TB!C:C,"Mirror")</f>
        <v>2.2442984970449942E-17</v>
      </c>
      <c r="C26" s="42">
        <f t="shared" si="0"/>
        <v>2.2442984970449942E-10</v>
      </c>
      <c r="E26" s="42" t="e">
        <f>HLOOKUP($A26,'HY financials'!$1:$128,10,0)-(SUMIFS(TB!V:V,TB!H:H,A26,TB!L:L,E$1)+SUMIFS(TB!W:W,TB!H:H,A26,TB!L:L,E$1)/10000000)</f>
        <v>#N/A</v>
      </c>
      <c r="F26" s="42" t="e">
        <f>HLOOKUP($A26,'HY financials'!$1:$128,11,0)-SUMIF(TB!A:A,A26&amp;F$4,TB!E:E)</f>
        <v>#N/A</v>
      </c>
      <c r="G26" s="42" t="e">
        <f>HLOOKUP(A26,'HY financials'!$1:$194,15,0)+(SUMIFS(TB!V:V,TB!H:H,A26,TB!F:F,"AUM")+SUMIFS(TB!W:W,TB!H:H,A26,TB!F:F,"AUM"))/10000000</f>
        <v>#N/A</v>
      </c>
      <c r="H26" s="42" t="e">
        <f>HLOOKUP(A26,'HY financials'!$1:$194,16,0)+SUMIFS(TB!E:E,TB!H:H,A26,TB!F:F,"AUM")</f>
        <v>#N/A</v>
      </c>
      <c r="I26" s="42" t="e">
        <f>HLOOKUP(A26,'HY financials'!$1:$194,192,0)-SUMIF('PHY simnav'!K:K,A26,'PHY simnav'!G:G)</f>
        <v>#N/A</v>
      </c>
      <c r="J26" s="42" t="e">
        <f>HLOOKUP(A26,'HY financials'!$1:$194,193,0)-SUMIF('CHY simnav'!M:M,A26,'CHY simnav'!G:G)</f>
        <v>#N/A</v>
      </c>
      <c r="K26" s="42" t="e">
        <f>HLOOKUP(A26,'HY financials'!$1:$194,194,0)-SUMIF(Dividend!A:A,A26,Dividend!C:C)-SUMIF(Dividend!A:A,A26,Dividend!D:D)</f>
        <v>#N/A</v>
      </c>
      <c r="L26" s="42" t="e">
        <f>HLOOKUP($A26,'HY financials'!$1:$128,116,0)-SUMIF(TB!$A:$A,A26&amp;L$4,TB!$D:$D)</f>
        <v>#N/A</v>
      </c>
      <c r="M26" s="42" t="e">
        <f>HLOOKUP($A26,'HY financials'!$1:$128,117,0)-SUMIF(TB!$A:$A,A26&amp;M$4,TB!$D:$D)</f>
        <v>#N/A</v>
      </c>
      <c r="N26" s="42" t="e">
        <f>HLOOKUP($A26,'HY financials'!$1:$128,118,0)-SUMIF(TB!$A:$A,A26&amp;N$4,TB!$D:$D)</f>
        <v>#N/A</v>
      </c>
      <c r="O26" s="42" t="e">
        <f>HLOOKUP($A26,'HY financials'!$1:$128,119,0)-SUMIF(TB!$A:$A,A26&amp;O$4,TB!$D:$D)</f>
        <v>#N/A</v>
      </c>
      <c r="P26" s="42" t="e">
        <f>HLOOKUP($A26,'HY financials'!$1:$128,120,0)-SUMIF(TB!$A:$A,A26&amp;P$4,TB!$D:$D)</f>
        <v>#N/A</v>
      </c>
      <c r="Q26" s="42" t="e">
        <f>HLOOKUP($A26,'HY financials'!$1:$128,124,0)+SUMIF(TB!$A:$A,A26&amp;Q$4,TB!$D:$D)</f>
        <v>#N/A</v>
      </c>
      <c r="R26" s="42" t="e">
        <f>HLOOKUP($A26,'HY financials'!$1:$128,125,0)+(SUMIF(TB!$A:$A,A26&amp;R$4,TB!$D:$D)-SUMIF(TB!$A:$A,A26&amp;T$4,TB!$D:$D))</f>
        <v>#N/A</v>
      </c>
      <c r="S26" s="42" t="e">
        <f>HLOOKUP($A26,'HY financials'!$1:$128,126,0)+SUMIF(TB!$A:$A,A26&amp;S$4,TB!$D:$D)</f>
        <v>#N/A</v>
      </c>
      <c r="T26" s="42" t="e">
        <f>HLOOKUP($A26,'HY financials'!$1:$128,127,0)+SUMIF(TB!$A:$A,A26&amp;T$4,TB!$D:$D)</f>
        <v>#N/A</v>
      </c>
      <c r="U26" s="42" t="e">
        <f>HLOOKUP($A26,'HY financials'!$1:$128,128,0)+(SUMIF(TB!$A:$A,A26&amp;$Q$4,TB!$D:$D)+SUMIF(TB!$A:$A,A26&amp;$R$4,TB!$D:$D)+SUMIF(TB!$A:$A,A26&amp;$S$4,TB!$D:$D))</f>
        <v>#N/A</v>
      </c>
      <c r="V26" s="42"/>
    </row>
    <row r="27" spans="1:22" x14ac:dyDescent="0.25">
      <c r="A27" s="30" t="s">
        <v>216</v>
      </c>
      <c r="B27" s="42">
        <f>SUMIFS(TB!D:D,TB!H:H,A27,TB!C:C,"Mirror")</f>
        <v>2.9999999923494003E-9</v>
      </c>
      <c r="C27" s="42">
        <f t="shared" si="0"/>
        <v>2.9999999923494003E-2</v>
      </c>
      <c r="E27" s="42" t="e">
        <f>HLOOKUP($A27,'HY financials'!$1:$128,10,0)-(SUMIFS(TB!V:V,TB!H:H,A27,TB!L:L,E$1)+SUMIFS(TB!W:W,TB!H:H,A27,TB!L:L,E$1)/10000000)</f>
        <v>#N/A</v>
      </c>
      <c r="F27" s="42" t="e">
        <f>HLOOKUP($A27,'HY financials'!$1:$128,11,0)-SUMIF(TB!A:A,A27&amp;F$4,TB!E:E)</f>
        <v>#N/A</v>
      </c>
      <c r="G27" s="42" t="e">
        <f>HLOOKUP(A27,'HY financials'!$1:$194,15,0)+(SUMIFS(TB!V:V,TB!H:H,A27,TB!F:F,"AUM")+SUMIFS(TB!W:W,TB!H:H,A27,TB!F:F,"AUM"))/10000000</f>
        <v>#N/A</v>
      </c>
      <c r="H27" s="42" t="e">
        <f>HLOOKUP(A27,'HY financials'!$1:$194,16,0)+SUMIFS(TB!E:E,TB!H:H,A27,TB!F:F,"AUM")</f>
        <v>#N/A</v>
      </c>
      <c r="I27" s="42" t="e">
        <f>HLOOKUP(A27,'HY financials'!$1:$194,192,0)-SUMIF('PHY simnav'!K:K,A27,'PHY simnav'!G:G)</f>
        <v>#N/A</v>
      </c>
      <c r="J27" s="42" t="e">
        <f>HLOOKUP(A27,'HY financials'!$1:$194,193,0)-SUMIF('CHY simnav'!M:M,A27,'CHY simnav'!G:G)</f>
        <v>#N/A</v>
      </c>
      <c r="K27" s="42" t="e">
        <f>HLOOKUP(A27,'HY financials'!$1:$194,194,0)-SUMIF(Dividend!A:A,A27,Dividend!C:C)-SUMIF(Dividend!A:A,A27,Dividend!D:D)</f>
        <v>#N/A</v>
      </c>
      <c r="L27" s="42" t="e">
        <f>HLOOKUP($A27,'HY financials'!$1:$128,116,0)-SUMIF(TB!$A:$A,A27&amp;L$4,TB!$D:$D)</f>
        <v>#N/A</v>
      </c>
      <c r="M27" s="42" t="e">
        <f>HLOOKUP($A27,'HY financials'!$1:$128,117,0)-SUMIF(TB!$A:$A,A27&amp;M$4,TB!$D:$D)</f>
        <v>#N/A</v>
      </c>
      <c r="N27" s="42" t="e">
        <f>HLOOKUP($A27,'HY financials'!$1:$128,118,0)-SUMIF(TB!$A:$A,A27&amp;N$4,TB!$D:$D)</f>
        <v>#N/A</v>
      </c>
      <c r="O27" s="42" t="e">
        <f>HLOOKUP($A27,'HY financials'!$1:$128,119,0)-SUMIF(TB!$A:$A,A27&amp;O$4,TB!$D:$D)</f>
        <v>#N/A</v>
      </c>
      <c r="P27" s="42" t="e">
        <f>HLOOKUP($A27,'HY financials'!$1:$128,120,0)-SUMIF(TB!$A:$A,A27&amp;P$4,TB!$D:$D)</f>
        <v>#N/A</v>
      </c>
      <c r="Q27" s="42" t="e">
        <f>HLOOKUP($A27,'HY financials'!$1:$128,124,0)+SUMIF(TB!$A:$A,A27&amp;Q$4,TB!$D:$D)</f>
        <v>#N/A</v>
      </c>
      <c r="R27" s="42" t="e">
        <f>HLOOKUP($A27,'HY financials'!$1:$128,125,0)+(SUMIF(TB!$A:$A,A27&amp;R$4,TB!$D:$D)-SUMIF(TB!$A:$A,A27&amp;T$4,TB!$D:$D))</f>
        <v>#N/A</v>
      </c>
      <c r="S27" s="42" t="e">
        <f>HLOOKUP($A27,'HY financials'!$1:$128,126,0)+SUMIF(TB!$A:$A,A27&amp;S$4,TB!$D:$D)</f>
        <v>#N/A</v>
      </c>
      <c r="T27" s="42" t="e">
        <f>HLOOKUP($A27,'HY financials'!$1:$128,127,0)+SUMIF(TB!$A:$A,A27&amp;T$4,TB!$D:$D)</f>
        <v>#N/A</v>
      </c>
      <c r="U27" s="42" t="e">
        <f>HLOOKUP($A27,'HY financials'!$1:$128,128,0)+(SUMIF(TB!$A:$A,A27&amp;$Q$4,TB!$D:$D)+SUMIF(TB!$A:$A,A27&amp;$R$4,TB!$D:$D)+SUMIF(TB!$A:$A,A27&amp;$S$4,TB!$D:$D))</f>
        <v>#N/A</v>
      </c>
      <c r="V27" s="42"/>
    </row>
    <row r="28" spans="1:22" x14ac:dyDescent="0.25">
      <c r="A28" s="30" t="s">
        <v>904</v>
      </c>
      <c r="B28" s="42">
        <f>SUMIFS(TB!D:D,TB!H:H,A28,TB!C:C,"Mirror")</f>
        <v>-2.1684043449710089E-18</v>
      </c>
      <c r="C28" s="42">
        <f t="shared" si="0"/>
        <v>-2.1684043449710089E-11</v>
      </c>
      <c r="E28" s="42" t="e">
        <f>HLOOKUP($A28,'HY financials'!$1:$128,10,0)-(SUMIFS(TB!V:V,TB!H:H,A28,TB!L:L,E$1)+SUMIFS(TB!W:W,TB!H:H,A28,TB!L:L,E$1)/10000000)</f>
        <v>#N/A</v>
      </c>
      <c r="F28" s="42" t="e">
        <f>HLOOKUP($A28,'HY financials'!$1:$128,11,0)-SUMIF(TB!A:A,A28&amp;F$4,TB!E:E)</f>
        <v>#N/A</v>
      </c>
      <c r="G28" s="42" t="e">
        <f>HLOOKUP(A28,'HY financials'!$1:$194,15,0)+(SUMIFS(TB!V:V,TB!H:H,A28,TB!F:F,"AUM")+SUMIFS(TB!W:W,TB!H:H,A28,TB!F:F,"AUM"))/10000000</f>
        <v>#N/A</v>
      </c>
      <c r="H28" s="42" t="e">
        <f>HLOOKUP(A28,'HY financials'!$1:$194,16,0)+SUMIFS(TB!E:E,TB!H:H,A28,TB!F:F,"AUM")</f>
        <v>#N/A</v>
      </c>
      <c r="I28" s="42" t="e">
        <f>HLOOKUP(A28,'HY financials'!$1:$194,192,0)-SUMIF('PHY simnav'!K:K,A28,'PHY simnav'!G:G)</f>
        <v>#N/A</v>
      </c>
      <c r="J28" s="42" t="e">
        <f>HLOOKUP(A28,'HY financials'!$1:$194,193,0)-SUMIF('CHY simnav'!M:M,A28,'CHY simnav'!G:G)</f>
        <v>#N/A</v>
      </c>
      <c r="K28" s="42" t="e">
        <f>HLOOKUP(A28,'HY financials'!$1:$194,194,0)-SUMIF(Dividend!A:A,A28,Dividend!C:C)-SUMIF(Dividend!A:A,A28,Dividend!D:D)</f>
        <v>#N/A</v>
      </c>
      <c r="L28" s="42" t="e">
        <f>HLOOKUP($A28,'HY financials'!$1:$128,116,0)-SUMIF(TB!$A:$A,A28&amp;L$4,TB!$D:$D)</f>
        <v>#N/A</v>
      </c>
      <c r="M28" s="42" t="e">
        <f>HLOOKUP($A28,'HY financials'!$1:$128,117,0)-SUMIF(TB!$A:$A,A28&amp;M$4,TB!$D:$D)</f>
        <v>#N/A</v>
      </c>
      <c r="N28" s="42" t="e">
        <f>HLOOKUP($A28,'HY financials'!$1:$128,118,0)-SUMIF(TB!$A:$A,A28&amp;N$4,TB!$D:$D)</f>
        <v>#N/A</v>
      </c>
      <c r="O28" s="42" t="e">
        <f>HLOOKUP($A28,'HY financials'!$1:$128,119,0)-SUMIF(TB!$A:$A,A28&amp;O$4,TB!$D:$D)</f>
        <v>#N/A</v>
      </c>
      <c r="P28" s="42" t="e">
        <f>HLOOKUP($A28,'HY financials'!$1:$128,120,0)-SUMIF(TB!$A:$A,A28&amp;P$4,TB!$D:$D)</f>
        <v>#N/A</v>
      </c>
      <c r="Q28" s="42" t="e">
        <f>HLOOKUP($A28,'HY financials'!$1:$128,124,0)+SUMIF(TB!$A:$A,A28&amp;Q$4,TB!$D:$D)</f>
        <v>#N/A</v>
      </c>
      <c r="R28" s="42" t="e">
        <f>HLOOKUP($A28,'HY financials'!$1:$128,125,0)+(SUMIF(TB!$A:$A,A28&amp;R$4,TB!$D:$D)-SUMIF(TB!$A:$A,A28&amp;T$4,TB!$D:$D))</f>
        <v>#N/A</v>
      </c>
      <c r="S28" s="42" t="e">
        <f>HLOOKUP($A28,'HY financials'!$1:$128,126,0)+SUMIF(TB!$A:$A,A28&amp;S$4,TB!$D:$D)</f>
        <v>#N/A</v>
      </c>
      <c r="T28" s="42" t="e">
        <f>HLOOKUP($A28,'HY financials'!$1:$128,127,0)+SUMIF(TB!$A:$A,A28&amp;T$4,TB!$D:$D)</f>
        <v>#N/A</v>
      </c>
      <c r="U28" s="42" t="e">
        <f>HLOOKUP($A28,'HY financials'!$1:$128,128,0)+(SUMIF(TB!$A:$A,A28&amp;$Q$4,TB!$D:$D)+SUMIF(TB!$A:$A,A28&amp;$R$4,TB!$D:$D)+SUMIF(TB!$A:$A,A28&amp;$S$4,TB!$D:$D))</f>
        <v>#N/A</v>
      </c>
      <c r="V28" s="42"/>
    </row>
    <row r="29" spans="1:22" x14ac:dyDescent="0.25">
      <c r="A29" s="30" t="s">
        <v>905</v>
      </c>
      <c r="B29" s="42">
        <f>SUMIFS(TB!D:D,TB!H:H,A29,TB!C:C,"Mirror")</f>
        <v>-3.1225022567582528E-17</v>
      </c>
      <c r="C29" s="42">
        <f t="shared" si="0"/>
        <v>-3.1225022567582528E-10</v>
      </c>
      <c r="E29" s="42" t="e">
        <f>HLOOKUP($A29,'HY financials'!$1:$128,10,0)-(SUMIFS(TB!V:V,TB!H:H,A29,TB!L:L,E$1)+SUMIFS(TB!W:W,TB!H:H,A29,TB!L:L,E$1)/10000000)</f>
        <v>#N/A</v>
      </c>
      <c r="F29" s="42" t="e">
        <f>HLOOKUP($A29,'HY financials'!$1:$128,11,0)-SUMIF(TB!A:A,A29&amp;F$4,TB!E:E)</f>
        <v>#N/A</v>
      </c>
      <c r="G29" s="42" t="e">
        <f>HLOOKUP(A29,'HY financials'!$1:$194,15,0)+(SUMIFS(TB!V:V,TB!H:H,A29,TB!F:F,"AUM")+SUMIFS(TB!W:W,TB!H:H,A29,TB!F:F,"AUM"))/10000000</f>
        <v>#N/A</v>
      </c>
      <c r="H29" s="42" t="e">
        <f>HLOOKUP(A29,'HY financials'!$1:$194,16,0)+SUMIFS(TB!E:E,TB!H:H,A29,TB!F:F,"AUM")</f>
        <v>#N/A</v>
      </c>
      <c r="I29" s="42" t="e">
        <f>HLOOKUP(A29,'HY financials'!$1:$194,192,0)-SUMIF('PHY simnav'!K:K,A29,'PHY simnav'!G:G)</f>
        <v>#N/A</v>
      </c>
      <c r="J29" s="42" t="e">
        <f>HLOOKUP(A29,'HY financials'!$1:$194,193,0)-SUMIF('CHY simnav'!M:M,A29,'CHY simnav'!G:G)</f>
        <v>#N/A</v>
      </c>
      <c r="K29" s="42" t="e">
        <f>HLOOKUP(A29,'HY financials'!$1:$194,194,0)-SUMIF(Dividend!A:A,A29,Dividend!C:C)-SUMIF(Dividend!A:A,A29,Dividend!D:D)</f>
        <v>#N/A</v>
      </c>
      <c r="L29" s="42" t="e">
        <f>HLOOKUP($A29,'HY financials'!$1:$128,116,0)-SUMIF(TB!$A:$A,A29&amp;L$4,TB!$D:$D)</f>
        <v>#N/A</v>
      </c>
      <c r="M29" s="42" t="e">
        <f>HLOOKUP($A29,'HY financials'!$1:$128,117,0)-SUMIF(TB!$A:$A,A29&amp;M$4,TB!$D:$D)</f>
        <v>#N/A</v>
      </c>
      <c r="N29" s="42" t="e">
        <f>HLOOKUP($A29,'HY financials'!$1:$128,118,0)-SUMIF(TB!$A:$A,A29&amp;N$4,TB!$D:$D)</f>
        <v>#N/A</v>
      </c>
      <c r="O29" s="42" t="e">
        <f>HLOOKUP($A29,'HY financials'!$1:$128,119,0)-SUMIF(TB!$A:$A,A29&amp;O$4,TB!$D:$D)</f>
        <v>#N/A</v>
      </c>
      <c r="P29" s="42" t="e">
        <f>HLOOKUP($A29,'HY financials'!$1:$128,120,0)-SUMIF(TB!$A:$A,A29&amp;P$4,TB!$D:$D)</f>
        <v>#N/A</v>
      </c>
      <c r="Q29" s="42" t="e">
        <f>HLOOKUP($A29,'HY financials'!$1:$128,124,0)+SUMIF(TB!$A:$A,A29&amp;Q$4,TB!$D:$D)</f>
        <v>#N/A</v>
      </c>
      <c r="R29" s="42" t="e">
        <f>HLOOKUP($A29,'HY financials'!$1:$128,125,0)+(SUMIF(TB!$A:$A,A29&amp;R$4,TB!$D:$D)-SUMIF(TB!$A:$A,A29&amp;T$4,TB!$D:$D))</f>
        <v>#N/A</v>
      </c>
      <c r="S29" s="42" t="e">
        <f>HLOOKUP($A29,'HY financials'!$1:$128,126,0)+SUMIF(TB!$A:$A,A29&amp;S$4,TB!$D:$D)</f>
        <v>#N/A</v>
      </c>
      <c r="T29" s="42" t="e">
        <f>HLOOKUP($A29,'HY financials'!$1:$128,127,0)+SUMIF(TB!$A:$A,A29&amp;T$4,TB!$D:$D)</f>
        <v>#N/A</v>
      </c>
      <c r="U29" s="42" t="e">
        <f>HLOOKUP($A29,'HY financials'!$1:$128,128,0)+(SUMIF(TB!$A:$A,A29&amp;$Q$4,TB!$D:$D)+SUMIF(TB!$A:$A,A29&amp;$R$4,TB!$D:$D)+SUMIF(TB!$A:$A,A29&amp;$S$4,TB!$D:$D))</f>
        <v>#N/A</v>
      </c>
      <c r="V29" s="42"/>
    </row>
    <row r="30" spans="1:22" x14ac:dyDescent="0.25">
      <c r="A30" s="30" t="s">
        <v>1359</v>
      </c>
      <c r="B30" s="42">
        <f>SUMIFS(TB!D:D,TB!H:H,A30,TB!C:C,"Mirror")</f>
        <v>-2.0000000301723109E-9</v>
      </c>
      <c r="C30" s="42">
        <f t="shared" ref="C30" si="1">B30*10000000</f>
        <v>-2.0000000301723109E-2</v>
      </c>
      <c r="E30" s="42" t="e">
        <f>HLOOKUP($A30,'HY financials'!$1:$128,10,0)-(SUMIFS(TB!V:V,TB!H:H,A30,TB!L:L,E$1)+SUMIFS(TB!W:W,TB!H:H,A30,TB!L:L,E$1)/10000000)</f>
        <v>#N/A</v>
      </c>
      <c r="F30" s="42" t="e">
        <f>HLOOKUP($A30,'HY financials'!$1:$128,11,0)-SUMIF(TB!A:A,A30&amp;F$4,TB!E:E)</f>
        <v>#N/A</v>
      </c>
      <c r="G30" s="42" t="e">
        <f>HLOOKUP(A30,'HY financials'!$1:$194,15,0)+(SUMIFS(TB!V:V,TB!H:H,A30,TB!F:F,"AUM")+SUMIFS(TB!W:W,TB!H:H,A30,TB!F:F,"AUM"))/10000000</f>
        <v>#N/A</v>
      </c>
      <c r="H30" s="42" t="e">
        <f>HLOOKUP(A30,'HY financials'!$1:$194,16,0)+SUMIFS(TB!E:E,TB!H:H,A30,TB!F:F,"AUM")</f>
        <v>#N/A</v>
      </c>
      <c r="I30" s="42" t="e">
        <f>HLOOKUP(A30,'HY financials'!$1:$194,192,0)-SUMIF('PHY simnav'!K:K,A30,'PHY simnav'!G:G)</f>
        <v>#N/A</v>
      </c>
      <c r="J30" s="42" t="e">
        <f>HLOOKUP(A30,'HY financials'!$1:$194,193,0)-SUMIF('CHY simnav'!M:M,A30,'CHY simnav'!G:G)</f>
        <v>#N/A</v>
      </c>
      <c r="K30" s="42" t="e">
        <f>HLOOKUP(A30,'HY financials'!$1:$194,194,0)-SUMIF(Dividend!A:A,A30,Dividend!C:C)-SUMIF(Dividend!A:A,A30,Dividend!D:D)</f>
        <v>#N/A</v>
      </c>
      <c r="L30" s="42" t="e">
        <f>HLOOKUP($A30,'HY financials'!$1:$128,116,0)-SUMIF(TB!$A:$A,A30&amp;L$4,TB!$D:$D)</f>
        <v>#N/A</v>
      </c>
      <c r="M30" s="42" t="e">
        <f>HLOOKUP($A30,'HY financials'!$1:$128,117,0)-SUMIF(TB!$A:$A,A30&amp;M$4,TB!$D:$D)</f>
        <v>#N/A</v>
      </c>
      <c r="N30" s="42" t="e">
        <f>HLOOKUP($A30,'HY financials'!$1:$128,118,0)-SUMIF(TB!$A:$A,A30&amp;N$4,TB!$D:$D)</f>
        <v>#N/A</v>
      </c>
      <c r="O30" s="42" t="e">
        <f>HLOOKUP($A30,'HY financials'!$1:$128,119,0)-SUMIF(TB!$A:$A,A30&amp;O$4,TB!$D:$D)</f>
        <v>#N/A</v>
      </c>
      <c r="P30" s="42" t="e">
        <f>HLOOKUP($A30,'HY financials'!$1:$128,120,0)-SUMIF(TB!$A:$A,A30&amp;P$4,TB!$D:$D)</f>
        <v>#N/A</v>
      </c>
      <c r="Q30" s="42" t="e">
        <f>HLOOKUP($A30,'HY financials'!$1:$128,124,0)+SUMIF(TB!$A:$A,A30&amp;Q$4,TB!$D:$D)</f>
        <v>#N/A</v>
      </c>
      <c r="R30" s="42" t="e">
        <f>HLOOKUP($A30,'HY financials'!$1:$128,125,0)+(SUMIF(TB!$A:$A,A30&amp;R$4,TB!$D:$D)-SUMIF(TB!$A:$A,A30&amp;T$4,TB!$D:$D))</f>
        <v>#N/A</v>
      </c>
      <c r="S30" s="42" t="e">
        <f>HLOOKUP($A30,'HY financials'!$1:$128,126,0)+SUMIF(TB!$A:$A,A30&amp;S$4,TB!$D:$D)</f>
        <v>#N/A</v>
      </c>
      <c r="T30" s="42" t="e">
        <f>HLOOKUP($A30,'HY financials'!$1:$128,127,0)+SUMIF(TB!$A:$A,A30&amp;T$4,TB!$D:$D)</f>
        <v>#N/A</v>
      </c>
      <c r="U30" s="42" t="e">
        <f>HLOOKUP($A30,'HY financials'!$1:$128,128,0)+(SUMIF(TB!$A:$A,A30&amp;$Q$4,TB!$D:$D)+SUMIF(TB!$A:$A,A30&amp;$R$4,TB!$D:$D)+SUMIF(TB!$A:$A,A30&amp;$S$4,TB!$D:$D))</f>
        <v>#N/A</v>
      </c>
      <c r="V30" s="42"/>
    </row>
    <row r="31" spans="1:22" x14ac:dyDescent="0.25">
      <c r="A31" s="30" t="s">
        <v>1409</v>
      </c>
      <c r="B31" s="42">
        <f>SUMIFS(TB!D:D,TB!H:H,A31,TB!C:C,"Mirror")</f>
        <v>-1.8160386389132199E-18</v>
      </c>
      <c r="C31" s="42">
        <f t="shared" ref="C31" si="2">B31*10000000</f>
        <v>-1.8160386389132199E-11</v>
      </c>
      <c r="E31" s="42" t="e">
        <f>HLOOKUP($A31,'HY financials'!$1:$128,10,0)-(SUMIFS(TB!V:V,TB!H:H,A31,TB!L:L,E$1)+SUMIFS(TB!W:W,TB!H:H,A31,TB!L:L,E$1)/10000000)</f>
        <v>#N/A</v>
      </c>
      <c r="F31" s="42" t="e">
        <f>HLOOKUP($A31,'HY financials'!$1:$128,11,0)-SUMIF(TB!A:A,A31&amp;F$4,TB!E:E)</f>
        <v>#N/A</v>
      </c>
      <c r="G31" s="42" t="e">
        <f>HLOOKUP(A31,'HY financials'!$1:$194,15,0)+(SUMIFS(TB!V:V,TB!H:H,A31,TB!F:F,"AUM")+SUMIFS(TB!W:W,TB!H:H,A31,TB!F:F,"AUM"))/10000000</f>
        <v>#N/A</v>
      </c>
      <c r="H31" s="42" t="e">
        <f>HLOOKUP(A31,'HY financials'!$1:$194,16,0)+SUMIFS(TB!E:E,TB!H:H,A31,TB!F:F,"AUM")</f>
        <v>#N/A</v>
      </c>
      <c r="I31" s="42" t="e">
        <f>HLOOKUP(A31,'HY financials'!$1:$194,192,0)-SUMIF('PHY simnav'!K:K,A31,'PHY simnav'!G:G)</f>
        <v>#N/A</v>
      </c>
      <c r="J31" s="42" t="e">
        <f>HLOOKUP(A31,'HY financials'!$1:$194,193,0)-SUMIF('CHY simnav'!M:M,A31,'CHY simnav'!G:G)</f>
        <v>#N/A</v>
      </c>
      <c r="K31" s="42" t="e">
        <f>HLOOKUP(A31,'HY financials'!$1:$194,194,0)-SUMIF(Dividend!A:A,A31,Dividend!C:C)-SUMIF(Dividend!A:A,A31,Dividend!D:D)</f>
        <v>#N/A</v>
      </c>
      <c r="L31" s="42" t="e">
        <f>HLOOKUP($A31,'HY financials'!$1:$128,116,0)-SUMIF(TB!$A:$A,A31&amp;L$4,TB!$D:$D)</f>
        <v>#N/A</v>
      </c>
      <c r="M31" s="42" t="e">
        <f>HLOOKUP($A31,'HY financials'!$1:$128,117,0)-SUMIF(TB!$A:$A,A31&amp;M$4,TB!$D:$D)</f>
        <v>#N/A</v>
      </c>
      <c r="N31" s="42" t="e">
        <f>HLOOKUP($A31,'HY financials'!$1:$128,118,0)-SUMIF(TB!$A:$A,A31&amp;N$4,TB!$D:$D)</f>
        <v>#N/A</v>
      </c>
      <c r="O31" s="42" t="e">
        <f>HLOOKUP($A31,'HY financials'!$1:$128,119,0)-SUMIF(TB!$A:$A,A31&amp;O$4,TB!$D:$D)</f>
        <v>#N/A</v>
      </c>
      <c r="P31" s="42" t="e">
        <f>HLOOKUP($A31,'HY financials'!$1:$128,120,0)-SUMIF(TB!$A:$A,A31&amp;P$4,TB!$D:$D)</f>
        <v>#N/A</v>
      </c>
      <c r="Q31" s="42" t="e">
        <f>HLOOKUP($A31,'HY financials'!$1:$128,124,0)+SUMIF(TB!$A:$A,A31&amp;Q$4,TB!$D:$D)</f>
        <v>#N/A</v>
      </c>
      <c r="R31" s="42" t="e">
        <f>HLOOKUP($A31,'HY financials'!$1:$128,125,0)+(SUMIF(TB!$A:$A,A31&amp;R$4,TB!$D:$D)-SUMIF(TB!$A:$A,A31&amp;T$4,TB!$D:$D))</f>
        <v>#N/A</v>
      </c>
      <c r="S31" s="42" t="e">
        <f>HLOOKUP($A31,'HY financials'!$1:$128,126,0)+SUMIF(TB!$A:$A,A31&amp;S$4,TB!$D:$D)</f>
        <v>#N/A</v>
      </c>
      <c r="T31" s="42" t="e">
        <f>HLOOKUP($A31,'HY financials'!$1:$128,127,0)+SUMIF(TB!$A:$A,A31&amp;T$4,TB!$D:$D)</f>
        <v>#N/A</v>
      </c>
      <c r="U31" s="42" t="e">
        <f>HLOOKUP($A31,'HY financials'!$1:$128,128,0)+(SUMIF(TB!$A:$A,A31&amp;$Q$4,TB!$D:$D)+SUMIF(TB!$A:$A,A31&amp;$R$4,TB!$D:$D)+SUMIF(TB!$A:$A,A31&amp;$S$4,TB!$D:$D))</f>
        <v>#N/A</v>
      </c>
      <c r="V31" s="42"/>
    </row>
    <row r="32" spans="1:22" x14ac:dyDescent="0.25">
      <c r="A32" s="30" t="s">
        <v>1638</v>
      </c>
      <c r="B32" s="42">
        <f>SUMIFS(TB!D:D,TB!H:H,A32,TB!C:C,"Mirror")</f>
        <v>1.3617579286417936E-16</v>
      </c>
      <c r="C32" s="42">
        <f t="shared" ref="C32" si="3">B32*10000000</f>
        <v>1.3617579286417936E-9</v>
      </c>
      <c r="E32" s="42" t="e">
        <f>HLOOKUP($A32,'HY financials'!$1:$128,10,0)-(SUMIFS(TB!V:V,TB!H:H,A32,TB!L:L,E$1)+SUMIFS(TB!W:W,TB!H:H,A32,TB!L:L,E$1)/10000000)</f>
        <v>#N/A</v>
      </c>
      <c r="F32" s="42" t="e">
        <f>HLOOKUP($A32,'HY financials'!$1:$128,11,0)-SUMIF(TB!A:A,A32&amp;F$4,TB!E:E)</f>
        <v>#N/A</v>
      </c>
      <c r="G32" s="42" t="e">
        <f>HLOOKUP(A32,'HY financials'!$1:$194,15,0)+(SUMIFS(TB!V:V,TB!H:H,A32,TB!F:F,"AUM")+SUMIFS(TB!W:W,TB!H:H,A32,TB!F:F,"AUM"))/10000000</f>
        <v>#N/A</v>
      </c>
      <c r="H32" s="42" t="e">
        <f>HLOOKUP(A32,'HY financials'!$1:$194,16,0)+SUMIFS(TB!E:E,TB!H:H,A32,TB!F:F,"AUM")</f>
        <v>#N/A</v>
      </c>
      <c r="I32" s="42" t="e">
        <f>HLOOKUP(A32,'HY financials'!$1:$194,192,0)-SUMIF('PHY simnav'!K:K,A32,'PHY simnav'!G:G)</f>
        <v>#N/A</v>
      </c>
      <c r="J32" s="42" t="e">
        <f>HLOOKUP(A32,'HY financials'!$1:$194,193,0)-SUMIF('CHY simnav'!M:M,A32,'CHY simnav'!G:G)</f>
        <v>#N/A</v>
      </c>
      <c r="K32" s="42" t="e">
        <f>HLOOKUP(A32,'HY financials'!$1:$194,194,0)-SUMIF(Dividend!A:A,A32,Dividend!C:C)-SUMIF(Dividend!A:A,A32,Dividend!D:D)</f>
        <v>#N/A</v>
      </c>
      <c r="L32" s="42" t="e">
        <f>HLOOKUP($A32,'HY financials'!$1:$128,116,0)-SUMIF(TB!$A:$A,A32&amp;L$4,TB!$D:$D)</f>
        <v>#N/A</v>
      </c>
      <c r="M32" s="42" t="e">
        <f>HLOOKUP($A32,'HY financials'!$1:$128,117,0)-SUMIF(TB!$A:$A,A32&amp;M$4,TB!$D:$D)</f>
        <v>#N/A</v>
      </c>
      <c r="N32" s="42" t="e">
        <f>HLOOKUP($A32,'HY financials'!$1:$128,118,0)-SUMIF(TB!$A:$A,A32&amp;N$4,TB!$D:$D)</f>
        <v>#N/A</v>
      </c>
      <c r="O32" s="42" t="e">
        <f>HLOOKUP($A32,'HY financials'!$1:$128,119,0)-SUMIF(TB!$A:$A,A32&amp;O$4,TB!$D:$D)</f>
        <v>#N/A</v>
      </c>
      <c r="P32" s="42" t="e">
        <f>HLOOKUP($A32,'HY financials'!$1:$128,120,0)-SUMIF(TB!$A:$A,A32&amp;P$4,TB!$D:$D)</f>
        <v>#N/A</v>
      </c>
      <c r="Q32" s="42" t="e">
        <f>HLOOKUP($A32,'HY financials'!$1:$128,124,0)+SUMIF(TB!$A:$A,A32&amp;Q$4,TB!$D:$D)</f>
        <v>#N/A</v>
      </c>
      <c r="R32" s="42" t="e">
        <f>HLOOKUP($A32,'HY financials'!$1:$128,125,0)+(SUMIF(TB!$A:$A,A32&amp;R$4,TB!$D:$D)-SUMIF(TB!$A:$A,A32&amp;T$4,TB!$D:$D))</f>
        <v>#N/A</v>
      </c>
      <c r="S32" s="42" t="e">
        <f>HLOOKUP($A32,'HY financials'!$1:$128,126,0)+SUMIF(TB!$A:$A,A32&amp;S$4,TB!$D:$D)</f>
        <v>#N/A</v>
      </c>
      <c r="T32" s="42" t="e">
        <f>HLOOKUP($A32,'HY financials'!$1:$128,127,0)+SUMIF(TB!$A:$A,A32&amp;T$4,TB!$D:$D)</f>
        <v>#N/A</v>
      </c>
      <c r="U32" s="42" t="e">
        <f>HLOOKUP($A32,'HY financials'!$1:$128,128,0)+(SUMIF(TB!$A:$A,A32&amp;$Q$4,TB!$D:$D)+SUMIF(TB!$A:$A,A32&amp;$R$4,TB!$D:$D)+SUMIF(TB!$A:$A,A32&amp;$S$4,TB!$D:$D))</f>
        <v>#N/A</v>
      </c>
      <c r="V32" s="42"/>
    </row>
    <row r="33" spans="1:22" x14ac:dyDescent="0.25">
      <c r="A33" s="30" t="s">
        <v>2017</v>
      </c>
      <c r="B33" s="42">
        <f>SUMIFS(TB!D:D,TB!H:H,A33,TB!C:C,"Mirror")</f>
        <v>-3.903127820947816E-18</v>
      </c>
      <c r="C33" s="42">
        <f t="shared" ref="C33:C41" si="4">B33*10000000</f>
        <v>-3.903127820947816E-11</v>
      </c>
      <c r="E33" s="42" t="e">
        <f>HLOOKUP($A33,'HY financials'!$1:$128,10,0)-(SUMIFS(TB!V:V,TB!H:H,A33,TB!L:L,E$1)+SUMIFS(TB!W:W,TB!H:H,A33,TB!L:L,E$1)/10000000)</f>
        <v>#N/A</v>
      </c>
      <c r="F33" s="42" t="e">
        <f>HLOOKUP($A33,'HY financials'!$1:$128,11,0)-SUMIF(TB!A:A,A33&amp;F$4,TB!E:E)</f>
        <v>#N/A</v>
      </c>
      <c r="G33" s="42" t="e">
        <f>HLOOKUP(A33,'HY financials'!$1:$194,15,0)+(SUMIFS(TB!V:V,TB!H:H,A33,TB!F:F,"AUM")+SUMIFS(TB!W:W,TB!H:H,A33,TB!F:F,"AUM"))/10000000</f>
        <v>#N/A</v>
      </c>
      <c r="H33" s="42" t="e">
        <f>HLOOKUP(A33,'HY financials'!$1:$194,16,0)+SUMIFS(TB!E:E,TB!H:H,A33,TB!F:F,"AUM")</f>
        <v>#N/A</v>
      </c>
      <c r="I33" s="42" t="e">
        <f>HLOOKUP(A33,'HY financials'!$1:$194,192,0)-SUMIF('PHY simnav'!K:K,A33,'PHY simnav'!G:G)</f>
        <v>#N/A</v>
      </c>
      <c r="J33" s="42" t="e">
        <f>HLOOKUP(A33,'HY financials'!$1:$194,193,0)-SUMIF('CHY simnav'!M:M,A33,'CHY simnav'!G:G)</f>
        <v>#N/A</v>
      </c>
      <c r="K33" s="42" t="e">
        <f>HLOOKUP(A33,'HY financials'!$1:$194,194,0)-SUMIF(Dividend!A:A,A33,Dividend!C:C)-SUMIF(Dividend!A:A,A33,Dividend!D:D)</f>
        <v>#N/A</v>
      </c>
      <c r="L33" s="42" t="e">
        <f>HLOOKUP($A33,'HY financials'!$1:$128,116,0)-SUMIF(TB!$A:$A,A33&amp;L$4,TB!$D:$D)</f>
        <v>#N/A</v>
      </c>
      <c r="M33" s="42" t="e">
        <f>HLOOKUP($A33,'HY financials'!$1:$128,117,0)-SUMIF(TB!$A:$A,A33&amp;M$4,TB!$D:$D)</f>
        <v>#N/A</v>
      </c>
      <c r="N33" s="42" t="e">
        <f>HLOOKUP($A33,'HY financials'!$1:$128,118,0)-SUMIF(TB!$A:$A,A33&amp;N$4,TB!$D:$D)</f>
        <v>#N/A</v>
      </c>
      <c r="O33" s="42" t="e">
        <f>HLOOKUP($A33,'HY financials'!$1:$128,119,0)-SUMIF(TB!$A:$A,A33&amp;O$4,TB!$D:$D)</f>
        <v>#N/A</v>
      </c>
      <c r="P33" s="42" t="e">
        <f>HLOOKUP($A33,'HY financials'!$1:$128,120,0)-SUMIF(TB!$A:$A,A33&amp;P$4,TB!$D:$D)</f>
        <v>#N/A</v>
      </c>
      <c r="Q33" s="42" t="e">
        <f>HLOOKUP($A33,'HY financials'!$1:$128,124,0)+SUMIF(TB!$A:$A,A33&amp;Q$4,TB!$D:$D)</f>
        <v>#N/A</v>
      </c>
      <c r="R33" s="42" t="e">
        <f>HLOOKUP($A33,'HY financials'!$1:$128,125,0)+(SUMIF(TB!$A:$A,A33&amp;R$4,TB!$D:$D)-SUMIF(TB!$A:$A,A33&amp;T$4,TB!$D:$D))</f>
        <v>#N/A</v>
      </c>
      <c r="S33" s="42" t="e">
        <f>HLOOKUP($A33,'HY financials'!$1:$128,126,0)+SUMIF(TB!$A:$A,A33&amp;S$4,TB!$D:$D)</f>
        <v>#N/A</v>
      </c>
      <c r="T33" s="42" t="e">
        <f>HLOOKUP($A33,'HY financials'!$1:$128,127,0)+SUMIF(TB!$A:$A,A33&amp;T$4,TB!$D:$D)</f>
        <v>#N/A</v>
      </c>
      <c r="U33" s="42" t="e">
        <f>HLOOKUP($A33,'HY financials'!$1:$128,128,0)+(SUMIF(TB!$A:$A,A33&amp;$Q$4,TB!$D:$D)+SUMIF(TB!$A:$A,A33&amp;$R$4,TB!$D:$D)+SUMIF(TB!$A:$A,A33&amp;$S$4,TB!$D:$D))</f>
        <v>#N/A</v>
      </c>
      <c r="V33" s="42"/>
    </row>
    <row r="34" spans="1:22" x14ac:dyDescent="0.25">
      <c r="A34" s="30" t="s">
        <v>2037</v>
      </c>
      <c r="B34" s="42">
        <f>SUMIFS(TB!D:D,TB!H:H,A34,TB!C:C,"Mirror")</f>
        <v>3.7947076036992655E-18</v>
      </c>
      <c r="C34" s="42">
        <f t="shared" si="4"/>
        <v>3.7947076036992655E-11</v>
      </c>
      <c r="E34" s="42" t="e">
        <f>HLOOKUP($A34,'HY financials'!$1:$128,10,0)-(SUMIFS(TB!V:V,TB!H:H,A34,TB!L:L,E$1)+SUMIFS(TB!W:W,TB!H:H,A34,TB!L:L,E$1)/10000000)</f>
        <v>#N/A</v>
      </c>
      <c r="F34" s="42" t="e">
        <f>HLOOKUP($A34,'HY financials'!$1:$128,11,0)-SUMIF(TB!A:A,A34&amp;F$4,TB!E:E)</f>
        <v>#N/A</v>
      </c>
      <c r="G34" s="42" t="e">
        <f>HLOOKUP(A34,'HY financials'!$1:$194,15,0)+(SUMIFS(TB!V:V,TB!H:H,A34,TB!F:F,"AUM")+SUMIFS(TB!W:W,TB!H:H,A34,TB!F:F,"AUM"))/10000000</f>
        <v>#N/A</v>
      </c>
      <c r="H34" s="42" t="e">
        <f>HLOOKUP(A34,'HY financials'!$1:$194,16,0)+SUMIFS(TB!E:E,TB!H:H,A34,TB!F:F,"AUM")</f>
        <v>#N/A</v>
      </c>
      <c r="I34" s="42" t="e">
        <f>HLOOKUP(A34,'HY financials'!$1:$194,192,0)-SUMIF('PHY simnav'!K:K,A34,'PHY simnav'!G:G)</f>
        <v>#N/A</v>
      </c>
      <c r="J34" s="42" t="e">
        <f>HLOOKUP(A34,'HY financials'!$1:$194,193,0)-SUMIF('CHY simnav'!M:M,A34,'CHY simnav'!G:G)</f>
        <v>#N/A</v>
      </c>
      <c r="K34" s="42" t="e">
        <f>HLOOKUP(A34,'HY financials'!$1:$194,194,0)-SUMIF(Dividend!A:A,A34,Dividend!C:C)-SUMIF(Dividend!A:A,A34,Dividend!D:D)</f>
        <v>#N/A</v>
      </c>
      <c r="L34" s="42" t="e">
        <f>HLOOKUP($A34,'HY financials'!$1:$128,116,0)-SUMIF(TB!$A:$A,A34&amp;L$4,TB!$D:$D)</f>
        <v>#N/A</v>
      </c>
      <c r="M34" s="42" t="e">
        <f>HLOOKUP($A34,'HY financials'!$1:$128,117,0)-SUMIF(TB!$A:$A,A34&amp;M$4,TB!$D:$D)</f>
        <v>#N/A</v>
      </c>
      <c r="N34" s="42" t="e">
        <f>HLOOKUP($A34,'HY financials'!$1:$128,118,0)-SUMIF(TB!$A:$A,A34&amp;N$4,TB!$D:$D)</f>
        <v>#N/A</v>
      </c>
      <c r="O34" s="42" t="e">
        <f>HLOOKUP($A34,'HY financials'!$1:$128,119,0)-SUMIF(TB!$A:$A,A34&amp;O$4,TB!$D:$D)</f>
        <v>#N/A</v>
      </c>
      <c r="P34" s="42" t="e">
        <f>HLOOKUP($A34,'HY financials'!$1:$128,120,0)-SUMIF(TB!$A:$A,A34&amp;P$4,TB!$D:$D)</f>
        <v>#N/A</v>
      </c>
      <c r="Q34" s="42" t="e">
        <f>HLOOKUP($A34,'HY financials'!$1:$128,124,0)+SUMIF(TB!$A:$A,A34&amp;Q$4,TB!$D:$D)</f>
        <v>#N/A</v>
      </c>
      <c r="R34" s="42" t="e">
        <f>HLOOKUP($A34,'HY financials'!$1:$128,125,0)+(SUMIF(TB!$A:$A,A34&amp;R$4,TB!$D:$D)-SUMIF(TB!$A:$A,A34&amp;T$4,TB!$D:$D))</f>
        <v>#N/A</v>
      </c>
      <c r="S34" s="42" t="e">
        <f>HLOOKUP($A34,'HY financials'!$1:$128,126,0)+SUMIF(TB!$A:$A,A34&amp;S$4,TB!$D:$D)</f>
        <v>#N/A</v>
      </c>
      <c r="T34" s="42" t="e">
        <f>HLOOKUP($A34,'HY financials'!$1:$128,127,0)+SUMIF(TB!$A:$A,A34&amp;T$4,TB!$D:$D)</f>
        <v>#N/A</v>
      </c>
      <c r="U34" s="42" t="e">
        <f>HLOOKUP($A34,'HY financials'!$1:$128,128,0)+(SUMIF(TB!$A:$A,A34&amp;$Q$4,TB!$D:$D)+SUMIF(TB!$A:$A,A34&amp;$R$4,TB!$D:$D)+SUMIF(TB!$A:$A,A34&amp;$S$4,TB!$D:$D))</f>
        <v>#N/A</v>
      </c>
      <c r="V34" s="42"/>
    </row>
    <row r="35" spans="1:22" x14ac:dyDescent="0.25">
      <c r="A35" s="30" t="s">
        <v>2061</v>
      </c>
      <c r="B35" s="42">
        <f>SUMIFS(TB!D:D,TB!H:H,A35,TB!C:C,"Mirror")</f>
        <v>1.7347234759768071E-18</v>
      </c>
      <c r="C35" s="42">
        <f t="shared" si="4"/>
        <v>1.7347234759768071E-11</v>
      </c>
      <c r="E35" s="42" t="e">
        <f>HLOOKUP($A35,'HY financials'!$1:$128,10,0)-(SUMIFS(TB!V:V,TB!H:H,A35,TB!L:L,E$1)+SUMIFS(TB!W:W,TB!H:H,A35,TB!L:L,E$1)/10000000)</f>
        <v>#N/A</v>
      </c>
      <c r="F35" s="42" t="e">
        <f>HLOOKUP($A35,'HY financials'!$1:$128,11,0)-SUMIF(TB!A:A,A35&amp;F$4,TB!E:E)</f>
        <v>#N/A</v>
      </c>
      <c r="G35" s="42" t="e">
        <f>HLOOKUP(A35,'HY financials'!$1:$194,15,0)+(SUMIFS(TB!V:V,TB!H:H,A35,TB!F:F,"AUM")+SUMIFS(TB!W:W,TB!H:H,A35,TB!F:F,"AUM"))/10000000</f>
        <v>#N/A</v>
      </c>
      <c r="H35" s="42" t="e">
        <f>HLOOKUP(A35,'HY financials'!$1:$194,16,0)+SUMIFS(TB!E:E,TB!H:H,A35,TB!F:F,"AUM")</f>
        <v>#N/A</v>
      </c>
      <c r="I35" s="42" t="e">
        <f>HLOOKUP(A35,'HY financials'!$1:$194,192,0)-SUMIF('PHY simnav'!K:K,A35,'PHY simnav'!G:G)</f>
        <v>#N/A</v>
      </c>
      <c r="J35" s="42" t="e">
        <f>HLOOKUP(A35,'HY financials'!$1:$194,193,0)-SUMIF('CHY simnav'!M:M,A35,'CHY simnav'!G:G)</f>
        <v>#N/A</v>
      </c>
      <c r="K35" s="42" t="e">
        <f>HLOOKUP(A35,'HY financials'!$1:$194,194,0)-SUMIF(Dividend!A:A,A35,Dividend!C:C)-SUMIF(Dividend!A:A,A35,Dividend!D:D)</f>
        <v>#N/A</v>
      </c>
      <c r="L35" s="42" t="e">
        <f>HLOOKUP($A35,'HY financials'!$1:$128,116,0)-SUMIF(TB!$A:$A,A35&amp;L$4,TB!$D:$D)</f>
        <v>#N/A</v>
      </c>
      <c r="M35" s="42" t="e">
        <f>HLOOKUP($A35,'HY financials'!$1:$128,117,0)-SUMIF(TB!$A:$A,A35&amp;M$4,TB!$D:$D)</f>
        <v>#N/A</v>
      </c>
      <c r="N35" s="42" t="e">
        <f>HLOOKUP($A35,'HY financials'!$1:$128,118,0)-SUMIF(TB!$A:$A,A35&amp;N$4,TB!$D:$D)</f>
        <v>#N/A</v>
      </c>
      <c r="O35" s="42" t="e">
        <f>HLOOKUP($A35,'HY financials'!$1:$128,119,0)-SUMIF(TB!$A:$A,A35&amp;O$4,TB!$D:$D)</f>
        <v>#N/A</v>
      </c>
      <c r="P35" s="42" t="e">
        <f>HLOOKUP($A35,'HY financials'!$1:$128,120,0)-SUMIF(TB!$A:$A,A35&amp;P$4,TB!$D:$D)</f>
        <v>#N/A</v>
      </c>
      <c r="Q35" s="42" t="e">
        <f>HLOOKUP($A35,'HY financials'!$1:$128,124,0)+SUMIF(TB!$A:$A,A35&amp;Q$4,TB!$D:$D)</f>
        <v>#N/A</v>
      </c>
      <c r="R35" s="42" t="e">
        <f>HLOOKUP($A35,'HY financials'!$1:$128,125,0)+(SUMIF(TB!$A:$A,A35&amp;R$4,TB!$D:$D)-SUMIF(TB!$A:$A,A35&amp;T$4,TB!$D:$D))</f>
        <v>#N/A</v>
      </c>
      <c r="S35" s="42" t="e">
        <f>HLOOKUP($A35,'HY financials'!$1:$128,126,0)+SUMIF(TB!$A:$A,A35&amp;S$4,TB!$D:$D)</f>
        <v>#N/A</v>
      </c>
      <c r="T35" s="42" t="e">
        <f>HLOOKUP($A35,'HY financials'!$1:$128,127,0)+SUMIF(TB!$A:$A,A35&amp;T$4,TB!$D:$D)</f>
        <v>#N/A</v>
      </c>
      <c r="U35" s="42" t="e">
        <f>HLOOKUP($A35,'HY financials'!$1:$128,128,0)+(SUMIF(TB!$A:$A,A35&amp;$Q$4,TB!$D:$D)+SUMIF(TB!$A:$A,A35&amp;$R$4,TB!$D:$D)+SUMIF(TB!$A:$A,A35&amp;$S$4,TB!$D:$D))</f>
        <v>#N/A</v>
      </c>
      <c r="V35" s="42"/>
    </row>
    <row r="36" spans="1:22" x14ac:dyDescent="0.25">
      <c r="A36" s="30" t="s">
        <v>2072</v>
      </c>
      <c r="B36" s="42">
        <f>SUMIFS(TB!D:D,TB!H:H,A36,TB!C:C,"Mirror")</f>
        <v>2.0816681711721685E-17</v>
      </c>
      <c r="C36" s="42">
        <f t="shared" si="4"/>
        <v>2.0816681711721685E-10</v>
      </c>
      <c r="E36" s="42" t="e">
        <f>HLOOKUP($A36,'HY financials'!$1:$128,10,0)-(SUMIFS(TB!V:V,TB!H:H,A36,TB!L:L,E$1)+SUMIFS(TB!W:W,TB!H:H,A36,TB!L:L,E$1)/10000000)</f>
        <v>#N/A</v>
      </c>
      <c r="F36" s="42" t="e">
        <f>HLOOKUP($A36,'HY financials'!$1:$128,11,0)-SUMIF(TB!A:A,A36&amp;F$4,TB!E:E)</f>
        <v>#N/A</v>
      </c>
      <c r="G36" s="42" t="e">
        <f>HLOOKUP(A36,'HY financials'!$1:$194,15,0)+(SUMIFS(TB!V:V,TB!H:H,A36,TB!F:F,"AUM")+SUMIFS(TB!W:W,TB!H:H,A36,TB!F:F,"AUM"))/10000000</f>
        <v>#N/A</v>
      </c>
      <c r="H36" s="42" t="e">
        <f>HLOOKUP(A36,'HY financials'!$1:$194,16,0)+SUMIFS(TB!E:E,TB!H:H,A36,TB!F:F,"AUM")</f>
        <v>#N/A</v>
      </c>
      <c r="I36" s="42" t="e">
        <f>HLOOKUP(A36,'HY financials'!$1:$194,192,0)-SUMIF('PHY simnav'!K:K,A36,'PHY simnav'!G:G)</f>
        <v>#N/A</v>
      </c>
      <c r="J36" s="42" t="e">
        <f>HLOOKUP(A36,'HY financials'!$1:$194,193,0)-SUMIF('CHY simnav'!M:M,A36,'CHY simnav'!G:G)</f>
        <v>#N/A</v>
      </c>
      <c r="K36" s="42" t="e">
        <f>HLOOKUP(A36,'HY financials'!$1:$194,194,0)-SUMIF(Dividend!A:A,A36,Dividend!C:C)-SUMIF(Dividend!A:A,A36,Dividend!D:D)</f>
        <v>#N/A</v>
      </c>
      <c r="L36" s="42" t="e">
        <f>HLOOKUP($A36,'HY financials'!$1:$128,116,0)-SUMIF(TB!$A:$A,A36&amp;L$4,TB!$D:$D)</f>
        <v>#N/A</v>
      </c>
      <c r="M36" s="42" t="e">
        <f>HLOOKUP($A36,'HY financials'!$1:$128,117,0)-SUMIF(TB!$A:$A,A36&amp;M$4,TB!$D:$D)</f>
        <v>#N/A</v>
      </c>
      <c r="N36" s="42" t="e">
        <f>HLOOKUP($A36,'HY financials'!$1:$128,118,0)-SUMIF(TB!$A:$A,A36&amp;N$4,TB!$D:$D)</f>
        <v>#N/A</v>
      </c>
      <c r="O36" s="42" t="e">
        <f>HLOOKUP($A36,'HY financials'!$1:$128,119,0)-SUMIF(TB!$A:$A,A36&amp;O$4,TB!$D:$D)</f>
        <v>#N/A</v>
      </c>
      <c r="P36" s="42" t="e">
        <f>HLOOKUP($A36,'HY financials'!$1:$128,120,0)-SUMIF(TB!$A:$A,A36&amp;P$4,TB!$D:$D)</f>
        <v>#N/A</v>
      </c>
      <c r="Q36" s="42" t="e">
        <f>HLOOKUP($A36,'HY financials'!$1:$128,124,0)+SUMIF(TB!$A:$A,A36&amp;Q$4,TB!$D:$D)</f>
        <v>#N/A</v>
      </c>
      <c r="R36" s="42" t="e">
        <f>HLOOKUP($A36,'HY financials'!$1:$128,125,0)+(SUMIF(TB!$A:$A,A36&amp;R$4,TB!$D:$D)-SUMIF(TB!$A:$A,A36&amp;T$4,TB!$D:$D))</f>
        <v>#N/A</v>
      </c>
      <c r="S36" s="42" t="e">
        <f>HLOOKUP($A36,'HY financials'!$1:$128,126,0)+SUMIF(TB!$A:$A,A36&amp;S$4,TB!$D:$D)</f>
        <v>#N/A</v>
      </c>
      <c r="T36" s="42" t="e">
        <f>HLOOKUP($A36,'HY financials'!$1:$128,127,0)+SUMIF(TB!$A:$A,A36&amp;T$4,TB!$D:$D)</f>
        <v>#N/A</v>
      </c>
      <c r="U36" s="42" t="e">
        <f>HLOOKUP($A36,'HY financials'!$1:$128,128,0)+(SUMIF(TB!$A:$A,A36&amp;$Q$4,TB!$D:$D)+SUMIF(TB!$A:$A,A36&amp;$R$4,TB!$D:$D)+SUMIF(TB!$A:$A,A36&amp;$S$4,TB!$D:$D))</f>
        <v>#N/A</v>
      </c>
      <c r="V36" s="42"/>
    </row>
    <row r="37" spans="1:22" x14ac:dyDescent="0.25">
      <c r="A37" s="30" t="s">
        <v>2092</v>
      </c>
      <c r="B37" s="42">
        <f>SUMIFS(TB!D:D,TB!H:H,A37,TB!C:C,"Mirror")</f>
        <v>6.9388939039072284E-18</v>
      </c>
      <c r="C37" s="42">
        <f t="shared" si="4"/>
        <v>6.9388939039072284E-11</v>
      </c>
      <c r="E37" s="42" t="e">
        <f>HLOOKUP($A37,'HY financials'!$1:$128,10,0)-(SUMIFS(TB!V:V,TB!H:H,A37,TB!L:L,E$1)+SUMIFS(TB!W:W,TB!H:H,A37,TB!L:L,E$1)/10000000)</f>
        <v>#N/A</v>
      </c>
      <c r="F37" s="42" t="e">
        <f>HLOOKUP($A37,'HY financials'!$1:$128,11,0)-SUMIF(TB!A:A,A37&amp;F$4,TB!E:E)</f>
        <v>#N/A</v>
      </c>
      <c r="G37" s="42" t="e">
        <f>HLOOKUP(A37,'HY financials'!$1:$194,15,0)+(SUMIFS(TB!V:V,TB!H:H,A37,TB!F:F,"AUM")+SUMIFS(TB!W:W,TB!H:H,A37,TB!F:F,"AUM"))/10000000</f>
        <v>#N/A</v>
      </c>
      <c r="H37" s="42" t="e">
        <f>HLOOKUP(A37,'HY financials'!$1:$194,16,0)+SUMIFS(TB!E:E,TB!H:H,A37,TB!F:F,"AUM")</f>
        <v>#N/A</v>
      </c>
      <c r="I37" s="42" t="e">
        <f>HLOOKUP(A37,'HY financials'!$1:$194,192,0)-SUMIF('PHY simnav'!K:K,A37,'PHY simnav'!G:G)</f>
        <v>#N/A</v>
      </c>
      <c r="J37" s="42" t="e">
        <f>HLOOKUP(A37,'HY financials'!$1:$194,193,0)-SUMIF('CHY simnav'!M:M,A37,'CHY simnav'!G:G)</f>
        <v>#N/A</v>
      </c>
      <c r="K37" s="42" t="e">
        <f>HLOOKUP(A37,'HY financials'!$1:$194,194,0)-SUMIF(Dividend!A:A,A37,Dividend!C:C)-SUMIF(Dividend!A:A,A37,Dividend!D:D)</f>
        <v>#N/A</v>
      </c>
      <c r="L37" s="42" t="e">
        <f>HLOOKUP($A37,'HY financials'!$1:$128,116,0)-SUMIF(TB!$A:$A,A37&amp;L$4,TB!$D:$D)</f>
        <v>#N/A</v>
      </c>
      <c r="M37" s="42" t="e">
        <f>HLOOKUP($A37,'HY financials'!$1:$128,117,0)-SUMIF(TB!$A:$A,A37&amp;M$4,TB!$D:$D)</f>
        <v>#N/A</v>
      </c>
      <c r="N37" s="42" t="e">
        <f>HLOOKUP($A37,'HY financials'!$1:$128,118,0)-SUMIF(TB!$A:$A,A37&amp;N$4,TB!$D:$D)</f>
        <v>#N/A</v>
      </c>
      <c r="O37" s="42" t="e">
        <f>HLOOKUP($A37,'HY financials'!$1:$128,119,0)-SUMIF(TB!$A:$A,A37&amp;O$4,TB!$D:$D)</f>
        <v>#N/A</v>
      </c>
      <c r="P37" s="42" t="e">
        <f>HLOOKUP($A37,'HY financials'!$1:$128,120,0)-SUMIF(TB!$A:$A,A37&amp;P$4,TB!$D:$D)</f>
        <v>#N/A</v>
      </c>
      <c r="Q37" s="42" t="e">
        <f>HLOOKUP($A37,'HY financials'!$1:$128,124,0)+SUMIF(TB!$A:$A,A37&amp;Q$4,TB!$D:$D)</f>
        <v>#N/A</v>
      </c>
      <c r="R37" s="42" t="e">
        <f>HLOOKUP($A37,'HY financials'!$1:$128,125,0)+(SUMIF(TB!$A:$A,A37&amp;R$4,TB!$D:$D)-SUMIF(TB!$A:$A,A37&amp;T$4,TB!$D:$D))</f>
        <v>#N/A</v>
      </c>
      <c r="S37" s="42" t="e">
        <f>HLOOKUP($A37,'HY financials'!$1:$128,126,0)+SUMIF(TB!$A:$A,A37&amp;S$4,TB!$D:$D)</f>
        <v>#N/A</v>
      </c>
      <c r="T37" s="42" t="e">
        <f>HLOOKUP($A37,'HY financials'!$1:$128,127,0)+SUMIF(TB!$A:$A,A37&amp;T$4,TB!$D:$D)</f>
        <v>#N/A</v>
      </c>
      <c r="U37" s="42" t="e">
        <f>HLOOKUP($A37,'HY financials'!$1:$128,128,0)+(SUMIF(TB!$A:$A,A37&amp;$Q$4,TB!$D:$D)+SUMIF(TB!$A:$A,A37&amp;$R$4,TB!$D:$D)+SUMIF(TB!$A:$A,A37&amp;$S$4,TB!$D:$D))</f>
        <v>#N/A</v>
      </c>
      <c r="V37" s="42"/>
    </row>
    <row r="38" spans="1:22" x14ac:dyDescent="0.25">
      <c r="A38" s="30" t="s">
        <v>2112</v>
      </c>
      <c r="B38" s="42">
        <f>SUMIFS(TB!D:D,TB!H:H,A38,TB!C:C,"Mirror")</f>
        <v>9.9746599868666408E-18</v>
      </c>
      <c r="C38" s="42">
        <f t="shared" si="4"/>
        <v>9.9746599868666408E-11</v>
      </c>
      <c r="E38" s="42" t="e">
        <f>HLOOKUP($A38,'HY financials'!$1:$128,10,0)-(SUMIFS(TB!V:V,TB!H:H,A38,TB!L:L,E$1)+SUMIFS(TB!W:W,TB!H:H,A38,TB!L:L,E$1)/10000000)</f>
        <v>#N/A</v>
      </c>
      <c r="F38" s="42" t="e">
        <f>HLOOKUP($A38,'HY financials'!$1:$128,11,0)-SUMIF(TB!A:A,A38&amp;F$4,TB!E:E)</f>
        <v>#N/A</v>
      </c>
      <c r="G38" s="42" t="e">
        <f>HLOOKUP(A38,'HY financials'!$1:$194,15,0)+(SUMIFS(TB!V:V,TB!H:H,A38,TB!F:F,"AUM")+SUMIFS(TB!W:W,TB!H:H,A38,TB!F:F,"AUM"))/10000000</f>
        <v>#N/A</v>
      </c>
      <c r="H38" s="42" t="e">
        <f>HLOOKUP(A38,'HY financials'!$1:$194,16,0)+SUMIFS(TB!E:E,TB!H:H,A38,TB!F:F,"AUM")</f>
        <v>#N/A</v>
      </c>
      <c r="I38" s="42" t="e">
        <f>HLOOKUP(A38,'HY financials'!$1:$194,192,0)-SUMIF('PHY simnav'!K:K,A38,'PHY simnav'!G:G)</f>
        <v>#N/A</v>
      </c>
      <c r="J38" s="42" t="e">
        <f>HLOOKUP(A38,'HY financials'!$1:$194,193,0)-SUMIF('CHY simnav'!M:M,A38,'CHY simnav'!G:G)</f>
        <v>#N/A</v>
      </c>
      <c r="K38" s="42" t="e">
        <f>HLOOKUP(A38,'HY financials'!$1:$194,194,0)-SUMIF(Dividend!A:A,A38,Dividend!C:C)-SUMIF(Dividend!A:A,A38,Dividend!D:D)</f>
        <v>#N/A</v>
      </c>
      <c r="L38" s="42" t="e">
        <f>HLOOKUP($A38,'HY financials'!$1:$128,116,0)-SUMIF(TB!$A:$A,A38&amp;L$4,TB!$D:$D)</f>
        <v>#N/A</v>
      </c>
      <c r="M38" s="42" t="e">
        <f>HLOOKUP($A38,'HY financials'!$1:$128,117,0)-SUMIF(TB!$A:$A,A38&amp;M$4,TB!$D:$D)</f>
        <v>#N/A</v>
      </c>
      <c r="N38" s="42" t="e">
        <f>HLOOKUP($A38,'HY financials'!$1:$128,118,0)-SUMIF(TB!$A:$A,A38&amp;N$4,TB!$D:$D)</f>
        <v>#N/A</v>
      </c>
      <c r="O38" s="42" t="e">
        <f>HLOOKUP($A38,'HY financials'!$1:$128,119,0)-SUMIF(TB!$A:$A,A38&amp;O$4,TB!$D:$D)</f>
        <v>#N/A</v>
      </c>
      <c r="P38" s="42" t="e">
        <f>HLOOKUP($A38,'HY financials'!$1:$128,120,0)-SUMIF(TB!$A:$A,A38&amp;P$4,TB!$D:$D)</f>
        <v>#N/A</v>
      </c>
      <c r="Q38" s="42" t="e">
        <f>HLOOKUP($A38,'HY financials'!$1:$128,124,0)+SUMIF(TB!$A:$A,A38&amp;Q$4,TB!$D:$D)</f>
        <v>#N/A</v>
      </c>
      <c r="R38" s="42" t="e">
        <f>HLOOKUP($A38,'HY financials'!$1:$128,125,0)+(SUMIF(TB!$A:$A,A38&amp;R$4,TB!$D:$D)-SUMIF(TB!$A:$A,A38&amp;T$4,TB!$D:$D))</f>
        <v>#N/A</v>
      </c>
      <c r="S38" s="42" t="e">
        <f>HLOOKUP($A38,'HY financials'!$1:$128,126,0)+SUMIF(TB!$A:$A,A38&amp;S$4,TB!$D:$D)</f>
        <v>#N/A</v>
      </c>
      <c r="T38" s="42" t="e">
        <f>HLOOKUP($A38,'HY financials'!$1:$128,127,0)+SUMIF(TB!$A:$A,A38&amp;T$4,TB!$D:$D)</f>
        <v>#N/A</v>
      </c>
      <c r="U38" s="42" t="e">
        <f>HLOOKUP($A38,'HY financials'!$1:$128,128,0)+(SUMIF(TB!$A:$A,A38&amp;$Q$4,TB!$D:$D)+SUMIF(TB!$A:$A,A38&amp;$R$4,TB!$D:$D)+SUMIF(TB!$A:$A,A38&amp;$S$4,TB!$D:$D))</f>
        <v>#N/A</v>
      </c>
      <c r="V38" s="42"/>
    </row>
    <row r="39" spans="1:22" x14ac:dyDescent="0.25">
      <c r="A39" s="30" t="s">
        <v>2128</v>
      </c>
      <c r="B39" s="42">
        <f>SUMIFS(TB!D:D,TB!H:H,A39,TB!C:C,"Mirror")</f>
        <v>-3.6862873864507151E-17</v>
      </c>
      <c r="C39" s="42">
        <f t="shared" si="4"/>
        <v>-3.6862873864507151E-10</v>
      </c>
      <c r="E39" s="42" t="e">
        <f>HLOOKUP($A39,'HY financials'!$1:$128,10,0)-(SUMIFS(TB!V:V,TB!H:H,A39,TB!L:L,E$1)+SUMIFS(TB!W:W,TB!H:H,A39,TB!L:L,E$1)/10000000)</f>
        <v>#N/A</v>
      </c>
      <c r="F39" s="42" t="e">
        <f>HLOOKUP($A39,'HY financials'!$1:$128,11,0)-SUMIF(TB!A:A,A39&amp;F$4,TB!E:E)</f>
        <v>#N/A</v>
      </c>
      <c r="G39" s="42" t="e">
        <f>HLOOKUP(A39,'HY financials'!$1:$194,15,0)+(SUMIFS(TB!V:V,TB!H:H,A39,TB!F:F,"AUM")+SUMIFS(TB!W:W,TB!H:H,A39,TB!F:F,"AUM"))/10000000</f>
        <v>#N/A</v>
      </c>
      <c r="H39" s="42" t="e">
        <f>HLOOKUP(A39,'HY financials'!$1:$194,16,0)+SUMIFS(TB!E:E,TB!H:H,A39,TB!F:F,"AUM")</f>
        <v>#N/A</v>
      </c>
      <c r="I39" s="42" t="e">
        <f>HLOOKUP(A39,'HY financials'!$1:$194,192,0)-SUMIF('PHY simnav'!K:K,A39,'PHY simnav'!G:G)</f>
        <v>#N/A</v>
      </c>
      <c r="J39" s="42" t="e">
        <f>HLOOKUP(A39,'HY financials'!$1:$194,193,0)-SUMIF('CHY simnav'!M:M,A39,'CHY simnav'!G:G)</f>
        <v>#N/A</v>
      </c>
      <c r="K39" s="42" t="e">
        <f>HLOOKUP(A39,'HY financials'!$1:$194,194,0)-SUMIF(Dividend!A:A,A39,Dividend!C:C)-SUMIF(Dividend!A:A,A39,Dividend!D:D)</f>
        <v>#N/A</v>
      </c>
      <c r="L39" s="42" t="e">
        <f>HLOOKUP($A39,'HY financials'!$1:$128,116,0)-SUMIF(TB!$A:$A,A39&amp;L$4,TB!$D:$D)</f>
        <v>#N/A</v>
      </c>
      <c r="M39" s="42" t="e">
        <f>HLOOKUP($A39,'HY financials'!$1:$128,117,0)-SUMIF(TB!$A:$A,A39&amp;M$4,TB!$D:$D)</f>
        <v>#N/A</v>
      </c>
      <c r="N39" s="42" t="e">
        <f>HLOOKUP($A39,'HY financials'!$1:$128,118,0)-SUMIF(TB!$A:$A,A39&amp;N$4,TB!$D:$D)</f>
        <v>#N/A</v>
      </c>
      <c r="O39" s="42" t="e">
        <f>HLOOKUP($A39,'HY financials'!$1:$128,119,0)-SUMIF(TB!$A:$A,A39&amp;O$4,TB!$D:$D)</f>
        <v>#N/A</v>
      </c>
      <c r="P39" s="42" t="e">
        <f>HLOOKUP($A39,'HY financials'!$1:$128,120,0)-SUMIF(TB!$A:$A,A39&amp;P$4,TB!$D:$D)</f>
        <v>#N/A</v>
      </c>
      <c r="Q39" s="42" t="e">
        <f>HLOOKUP($A39,'HY financials'!$1:$128,124,0)+SUMIF(TB!$A:$A,A39&amp;Q$4,TB!$D:$D)</f>
        <v>#N/A</v>
      </c>
      <c r="R39" s="42" t="e">
        <f>HLOOKUP($A39,'HY financials'!$1:$128,125,0)+(SUMIF(TB!$A:$A,A39&amp;R$4,TB!$D:$D)-SUMIF(TB!$A:$A,A39&amp;T$4,TB!$D:$D))</f>
        <v>#N/A</v>
      </c>
      <c r="S39" s="42" t="e">
        <f>HLOOKUP($A39,'HY financials'!$1:$128,126,0)+SUMIF(TB!$A:$A,A39&amp;S$4,TB!$D:$D)</f>
        <v>#N/A</v>
      </c>
      <c r="T39" s="42" t="e">
        <f>HLOOKUP($A39,'HY financials'!$1:$128,127,0)+SUMIF(TB!$A:$A,A39&amp;T$4,TB!$D:$D)</f>
        <v>#N/A</v>
      </c>
      <c r="U39" s="42" t="e">
        <f>HLOOKUP($A39,'HY financials'!$1:$128,128,0)+(SUMIF(TB!$A:$A,A39&amp;$Q$4,TB!$D:$D)+SUMIF(TB!$A:$A,A39&amp;$R$4,TB!$D:$D)+SUMIF(TB!$A:$A,A39&amp;$S$4,TB!$D:$D))</f>
        <v>#N/A</v>
      </c>
      <c r="V39" s="42"/>
    </row>
    <row r="40" spans="1:22" x14ac:dyDescent="0.25">
      <c r="A40" s="30" t="s">
        <v>2144</v>
      </c>
      <c r="B40" s="42">
        <f>SUMIFS(TB!D:D,TB!H:H,A40,TB!C:C,"Mirror")</f>
        <v>-8.4350929019372245E-17</v>
      </c>
      <c r="C40" s="42">
        <f t="shared" si="4"/>
        <v>-8.4350929019372245E-10</v>
      </c>
      <c r="E40" s="42" t="e">
        <f>HLOOKUP($A40,'HY financials'!$1:$128,10,0)-(SUMIFS(TB!V:V,TB!H:H,A40,TB!L:L,E$1)+SUMIFS(TB!W:W,TB!H:H,A40,TB!L:L,E$1)/10000000)</f>
        <v>#N/A</v>
      </c>
      <c r="F40" s="42" t="e">
        <f>HLOOKUP($A40,'HY financials'!$1:$128,11,0)-SUMIF(TB!A:A,A40&amp;F$4,TB!E:E)</f>
        <v>#N/A</v>
      </c>
      <c r="G40" s="42" t="e">
        <f>HLOOKUP(A40,'HY financials'!$1:$194,15,0)+(SUMIFS(TB!V:V,TB!H:H,A40,TB!F:F,"AUM")+SUMIFS(TB!W:W,TB!H:H,A40,TB!F:F,"AUM"))/10000000</f>
        <v>#N/A</v>
      </c>
      <c r="H40" s="42" t="e">
        <f>HLOOKUP(A40,'HY financials'!$1:$194,16,0)+SUMIFS(TB!E:E,TB!H:H,A40,TB!F:F,"AUM")</f>
        <v>#N/A</v>
      </c>
      <c r="I40" s="42" t="e">
        <f>HLOOKUP(A40,'HY financials'!$1:$194,192,0)-SUMIF('PHY simnav'!K:K,A40,'PHY simnav'!G:G)</f>
        <v>#N/A</v>
      </c>
      <c r="J40" s="42" t="e">
        <f>HLOOKUP(A40,'HY financials'!$1:$194,193,0)-SUMIF('CHY simnav'!M:M,A40,'CHY simnav'!G:G)</f>
        <v>#N/A</v>
      </c>
      <c r="K40" s="42" t="e">
        <f>HLOOKUP(A40,'HY financials'!$1:$194,194,0)-SUMIF(Dividend!A:A,A40,Dividend!C:C)-SUMIF(Dividend!A:A,A40,Dividend!D:D)</f>
        <v>#N/A</v>
      </c>
      <c r="L40" s="42" t="e">
        <f>HLOOKUP($A40,'HY financials'!$1:$128,116,0)-SUMIF(TB!$A:$A,A40&amp;L$4,TB!$D:$D)</f>
        <v>#N/A</v>
      </c>
      <c r="M40" s="42" t="e">
        <f>HLOOKUP($A40,'HY financials'!$1:$128,117,0)-SUMIF(TB!$A:$A,A40&amp;M$4,TB!$D:$D)</f>
        <v>#N/A</v>
      </c>
      <c r="N40" s="42" t="e">
        <f>HLOOKUP($A40,'HY financials'!$1:$128,118,0)-SUMIF(TB!$A:$A,A40&amp;N$4,TB!$D:$D)</f>
        <v>#N/A</v>
      </c>
      <c r="O40" s="42" t="e">
        <f>HLOOKUP($A40,'HY financials'!$1:$128,119,0)-SUMIF(TB!$A:$A,A40&amp;O$4,TB!$D:$D)</f>
        <v>#N/A</v>
      </c>
      <c r="P40" s="42" t="e">
        <f>HLOOKUP($A40,'HY financials'!$1:$128,120,0)-SUMIF(TB!$A:$A,A40&amp;P$4,TB!$D:$D)</f>
        <v>#N/A</v>
      </c>
      <c r="Q40" s="42" t="e">
        <f>HLOOKUP($A40,'HY financials'!$1:$128,124,0)+SUMIF(TB!$A:$A,A40&amp;Q$4,TB!$D:$D)</f>
        <v>#N/A</v>
      </c>
      <c r="R40" s="42" t="e">
        <f>HLOOKUP($A40,'HY financials'!$1:$128,125,0)+(SUMIF(TB!$A:$A,A40&amp;R$4,TB!$D:$D)-SUMIF(TB!$A:$A,A40&amp;T$4,TB!$D:$D))</f>
        <v>#N/A</v>
      </c>
      <c r="S40" s="42" t="e">
        <f>HLOOKUP($A40,'HY financials'!$1:$128,126,0)+SUMIF(TB!$A:$A,A40&amp;S$4,TB!$D:$D)</f>
        <v>#N/A</v>
      </c>
      <c r="T40" s="42" t="e">
        <f>HLOOKUP($A40,'HY financials'!$1:$128,127,0)+SUMIF(TB!$A:$A,A40&amp;T$4,TB!$D:$D)</f>
        <v>#N/A</v>
      </c>
      <c r="U40" s="42" t="e">
        <f>HLOOKUP($A40,'HY financials'!$1:$128,128,0)+(SUMIF(TB!$A:$A,A40&amp;$Q$4,TB!$D:$D)+SUMIF(TB!$A:$A,A40&amp;$R$4,TB!$D:$D)+SUMIF(TB!$A:$A,A40&amp;$S$4,TB!$D:$D))</f>
        <v>#N/A</v>
      </c>
      <c r="V40" s="42"/>
    </row>
    <row r="41" spans="1:22" x14ac:dyDescent="0.25">
      <c r="A41" s="30" t="s">
        <v>2164</v>
      </c>
      <c r="B41" s="42">
        <f>SUMIFS(TB!D:D,TB!H:H,A41,TB!C:C,"Mirror")</f>
        <v>-6.0715321659188248E-18</v>
      </c>
      <c r="C41" s="42">
        <f t="shared" si="4"/>
        <v>-6.0715321659188248E-11</v>
      </c>
      <c r="E41" s="42" t="e">
        <f>HLOOKUP($A41,'HY financials'!$1:$128,10,0)-(SUMIFS(TB!V:V,TB!H:H,A41,TB!L:L,E$1)+SUMIFS(TB!W:W,TB!H:H,A41,TB!L:L,E$1)/10000000)</f>
        <v>#N/A</v>
      </c>
      <c r="F41" s="42" t="e">
        <f>HLOOKUP($A41,'HY financials'!$1:$128,11,0)-SUMIF(TB!A:A,A41&amp;F$4,TB!E:E)</f>
        <v>#N/A</v>
      </c>
      <c r="G41" s="42" t="e">
        <f>HLOOKUP(A41,'HY financials'!$1:$194,15,0)+(SUMIFS(TB!V:V,TB!H:H,A41,TB!F:F,"AUM")+SUMIFS(TB!W:W,TB!H:H,A41,TB!F:F,"AUM"))/10000000</f>
        <v>#N/A</v>
      </c>
      <c r="H41" s="42" t="e">
        <f>HLOOKUP(A41,'HY financials'!$1:$194,16,0)+SUMIFS(TB!E:E,TB!H:H,A41,TB!F:F,"AUM")</f>
        <v>#N/A</v>
      </c>
      <c r="I41" s="42" t="e">
        <f>HLOOKUP(A41,'HY financials'!$1:$194,192,0)-SUMIF('PHY simnav'!K:K,A41,'PHY simnav'!G:G)</f>
        <v>#N/A</v>
      </c>
      <c r="J41" s="42" t="e">
        <f>HLOOKUP(A41,'HY financials'!$1:$194,193,0)-SUMIF('CHY simnav'!M:M,A41,'CHY simnav'!G:G)</f>
        <v>#N/A</v>
      </c>
      <c r="K41" s="42" t="e">
        <f>HLOOKUP(A41,'HY financials'!$1:$194,194,0)-SUMIF(Dividend!A:A,A41,Dividend!C:C)-SUMIF(Dividend!A:A,A41,Dividend!D:D)</f>
        <v>#N/A</v>
      </c>
      <c r="L41" s="42" t="e">
        <f>HLOOKUP($A41,'HY financials'!$1:$128,116,0)-SUMIF(TB!$A:$A,A41&amp;L$4,TB!$D:$D)</f>
        <v>#N/A</v>
      </c>
      <c r="M41" s="42" t="e">
        <f>HLOOKUP($A41,'HY financials'!$1:$128,117,0)-SUMIF(TB!$A:$A,A41&amp;M$4,TB!$D:$D)</f>
        <v>#N/A</v>
      </c>
      <c r="N41" s="42" t="e">
        <f>HLOOKUP($A41,'HY financials'!$1:$128,118,0)-SUMIF(TB!$A:$A,A41&amp;N$4,TB!$D:$D)</f>
        <v>#N/A</v>
      </c>
      <c r="O41" s="42" t="e">
        <f>HLOOKUP($A41,'HY financials'!$1:$128,119,0)-SUMIF(TB!$A:$A,A41&amp;O$4,TB!$D:$D)</f>
        <v>#N/A</v>
      </c>
      <c r="P41" s="42" t="e">
        <f>HLOOKUP($A41,'HY financials'!$1:$128,120,0)-SUMIF(TB!$A:$A,A41&amp;P$4,TB!$D:$D)</f>
        <v>#N/A</v>
      </c>
      <c r="Q41" s="42" t="e">
        <f>HLOOKUP($A41,'HY financials'!$1:$128,124,0)+SUMIF(TB!$A:$A,A41&amp;Q$4,TB!$D:$D)</f>
        <v>#N/A</v>
      </c>
      <c r="R41" s="42" t="e">
        <f>HLOOKUP($A41,'HY financials'!$1:$128,125,0)+(SUMIF(TB!$A:$A,A41&amp;R$4,TB!$D:$D)-SUMIF(TB!$A:$A,A41&amp;T$4,TB!$D:$D))</f>
        <v>#N/A</v>
      </c>
      <c r="S41" s="42" t="e">
        <f>HLOOKUP($A41,'HY financials'!$1:$128,126,0)+SUMIF(TB!$A:$A,A41&amp;S$4,TB!$D:$D)</f>
        <v>#N/A</v>
      </c>
      <c r="T41" s="42" t="e">
        <f>HLOOKUP($A41,'HY financials'!$1:$128,127,0)+SUMIF(TB!$A:$A,A41&amp;T$4,TB!$D:$D)</f>
        <v>#N/A</v>
      </c>
      <c r="U41" s="42" t="e">
        <f>HLOOKUP($A41,'HY financials'!$1:$128,128,0)+(SUMIF(TB!$A:$A,A41&amp;$Q$4,TB!$D:$D)+SUMIF(TB!$A:$A,A41&amp;$R$4,TB!$D:$D)+SUMIF(TB!$A:$A,A41&amp;$S$4,TB!$D:$D))</f>
        <v>#N/A</v>
      </c>
      <c r="V41" s="42"/>
    </row>
    <row r="42" spans="1:22" x14ac:dyDescent="0.25">
      <c r="A42" s="30" t="s">
        <v>2618</v>
      </c>
      <c r="B42" s="42">
        <f>SUMIFS(TB!D:D,TB!H:H,A42,TB!C:C,"Mirror")</f>
        <v>-2.688821387764051E-17</v>
      </c>
      <c r="C42" s="42">
        <f t="shared" ref="C42" si="5">B42*10000000</f>
        <v>-2.688821387764051E-10</v>
      </c>
      <c r="E42" s="42" t="e">
        <f>HLOOKUP($A42,'HY financials'!$1:$128,10,0)-(SUMIFS(TB!V:V,TB!H:H,A42,TB!L:L,E$1)+SUMIFS(TB!W:W,TB!H:H,A42,TB!L:L,E$1)/10000000)</f>
        <v>#N/A</v>
      </c>
      <c r="F42" s="42" t="e">
        <f>HLOOKUP($A42,'HY financials'!$1:$128,11,0)-SUMIF(TB!A:A,A42&amp;F$4,TB!E:E)</f>
        <v>#N/A</v>
      </c>
      <c r="G42" s="42" t="e">
        <f>HLOOKUP(A42,'HY financials'!$1:$194,15,0)+(SUMIFS(TB!V:V,TB!H:H,A42,TB!F:F,"AUM")+SUMIFS(TB!W:W,TB!H:H,A42,TB!F:F,"AUM"))/10000000</f>
        <v>#N/A</v>
      </c>
      <c r="H42" s="42" t="e">
        <f>HLOOKUP(A42,'HY financials'!$1:$194,16,0)+SUMIFS(TB!E:E,TB!H:H,A42,TB!F:F,"AUM")</f>
        <v>#N/A</v>
      </c>
      <c r="I42" s="42" t="e">
        <f>HLOOKUP(A42,'HY financials'!$1:$194,192,0)-SUMIF('PHY simnav'!K:K,A42,'PHY simnav'!G:G)</f>
        <v>#N/A</v>
      </c>
      <c r="J42" s="42" t="e">
        <f>HLOOKUP(A42,'HY financials'!$1:$194,193,0)-SUMIF('CHY simnav'!M:M,A42,'CHY simnav'!G:G)</f>
        <v>#N/A</v>
      </c>
      <c r="K42" s="42" t="e">
        <f>HLOOKUP(A42,'HY financials'!$1:$194,194,0)-SUMIF(Dividend!A:A,A42,Dividend!C:C)-SUMIF(Dividend!A:A,A42,Dividend!D:D)</f>
        <v>#N/A</v>
      </c>
      <c r="L42" s="42" t="e">
        <f>HLOOKUP($A42,'HY financials'!$1:$128,116,0)-SUMIF(TB!$A:$A,A42&amp;L$4,TB!$D:$D)</f>
        <v>#N/A</v>
      </c>
      <c r="M42" s="42" t="e">
        <f>HLOOKUP($A42,'HY financials'!$1:$128,117,0)-SUMIF(TB!$A:$A,A42&amp;M$4,TB!$D:$D)</f>
        <v>#N/A</v>
      </c>
      <c r="N42" s="42" t="e">
        <f>HLOOKUP($A42,'HY financials'!$1:$128,118,0)-SUMIF(TB!$A:$A,A42&amp;N$4,TB!$D:$D)</f>
        <v>#N/A</v>
      </c>
      <c r="O42" s="42" t="e">
        <f>HLOOKUP($A42,'HY financials'!$1:$128,119,0)-SUMIF(TB!$A:$A,A42&amp;O$4,TB!$D:$D)</f>
        <v>#N/A</v>
      </c>
      <c r="P42" s="42" t="e">
        <f>HLOOKUP($A42,'HY financials'!$1:$128,120,0)-SUMIF(TB!$A:$A,A42&amp;P$4,TB!$D:$D)</f>
        <v>#N/A</v>
      </c>
      <c r="Q42" s="42" t="e">
        <f>HLOOKUP($A42,'HY financials'!$1:$128,124,0)+SUMIF(TB!$A:$A,A42&amp;Q$4,TB!$D:$D)</f>
        <v>#N/A</v>
      </c>
      <c r="R42" s="42" t="e">
        <f>HLOOKUP($A42,'HY financials'!$1:$128,125,0)+(SUMIF(TB!$A:$A,A42&amp;R$4,TB!$D:$D)-SUMIF(TB!$A:$A,A42&amp;T$4,TB!$D:$D))</f>
        <v>#N/A</v>
      </c>
      <c r="S42" s="42" t="e">
        <f>HLOOKUP($A42,'HY financials'!$1:$128,126,0)+SUMIF(TB!$A:$A,A42&amp;S$4,TB!$D:$D)</f>
        <v>#N/A</v>
      </c>
      <c r="T42" s="42" t="e">
        <f>HLOOKUP($A42,'HY financials'!$1:$128,127,0)+SUMIF(TB!$A:$A,A42&amp;T$4,TB!$D:$D)</f>
        <v>#N/A</v>
      </c>
      <c r="U42" s="42" t="e">
        <f>HLOOKUP($A42,'HY financials'!$1:$128,128,0)+(SUMIF(TB!$A:$A,A42&amp;$Q$4,TB!$D:$D)+SUMIF(TB!$A:$A,A42&amp;$R$4,TB!$D:$D)+SUMIF(TB!$A:$A,A42&amp;$S$4,TB!$D:$D))</f>
        <v>#N/A</v>
      </c>
      <c r="V42" s="42"/>
    </row>
    <row r="43" spans="1:22" x14ac:dyDescent="0.25">
      <c r="A43" s="30" t="s">
        <v>2394</v>
      </c>
      <c r="B43" s="42">
        <f>SUMIFS(TB!D:D,TB!H:H,A43,TB!C:C,"Mirror")</f>
        <v>-2.4069288229178198E-17</v>
      </c>
      <c r="C43" s="42">
        <f t="shared" ref="C43" si="6">B43*10000000</f>
        <v>-2.4069288229178198E-10</v>
      </c>
      <c r="E43" s="42" t="e">
        <f>HLOOKUP($A43,'HY financials'!$1:$128,10,0)-(SUMIFS(TB!V:V,TB!H:H,A43,TB!L:L,E$1)+SUMIFS(TB!W:W,TB!H:H,A43,TB!L:L,E$1)/10000000)</f>
        <v>#N/A</v>
      </c>
      <c r="F43" s="42" t="e">
        <f>HLOOKUP($A43,'HY financials'!$1:$128,11,0)-SUMIF(TB!A:A,A43&amp;F$4,TB!E:E)</f>
        <v>#N/A</v>
      </c>
      <c r="G43" s="42" t="e">
        <f>HLOOKUP(A43,'HY financials'!$1:$194,15,0)+(SUMIFS(TB!V:V,TB!H:H,A43,TB!F:F,"AUM")+SUMIFS(TB!W:W,TB!H:H,A43,TB!F:F,"AUM"))/10000000</f>
        <v>#N/A</v>
      </c>
      <c r="H43" s="42" t="e">
        <f>HLOOKUP(A43,'HY financials'!$1:$194,16,0)+SUMIFS(TB!E:E,TB!H:H,A43,TB!F:F,"AUM")</f>
        <v>#N/A</v>
      </c>
      <c r="I43" s="42" t="e">
        <f>HLOOKUP(A43,'HY financials'!$1:$194,192,0)-SUMIF('PHY simnav'!K:K,A43,'PHY simnav'!G:G)</f>
        <v>#N/A</v>
      </c>
      <c r="J43" s="42" t="e">
        <f>HLOOKUP(A43,'HY financials'!$1:$194,193,0)-SUMIF('CHY simnav'!M:M,A43,'CHY simnav'!G:G)</f>
        <v>#N/A</v>
      </c>
      <c r="K43" s="42" t="e">
        <f>HLOOKUP(A43,'HY financials'!$1:$194,194,0)-SUMIF(Dividend!A:A,A43,Dividend!C:C)-SUMIF(Dividend!A:A,A43,Dividend!D:D)</f>
        <v>#N/A</v>
      </c>
      <c r="L43" s="42" t="e">
        <f>HLOOKUP($A43,'HY financials'!$1:$128,116,0)-SUMIF(TB!$A:$A,A43&amp;L$4,TB!$D:$D)</f>
        <v>#N/A</v>
      </c>
      <c r="M43" s="42" t="e">
        <f>HLOOKUP($A43,'HY financials'!$1:$128,117,0)-SUMIF(TB!$A:$A,A43&amp;M$4,TB!$D:$D)</f>
        <v>#N/A</v>
      </c>
      <c r="N43" s="42" t="e">
        <f>HLOOKUP($A43,'HY financials'!$1:$128,118,0)-SUMIF(TB!$A:$A,A43&amp;N$4,TB!$D:$D)</f>
        <v>#N/A</v>
      </c>
      <c r="O43" s="42" t="e">
        <f>HLOOKUP($A43,'HY financials'!$1:$128,119,0)-SUMIF(TB!$A:$A,A43&amp;O$4,TB!$D:$D)</f>
        <v>#N/A</v>
      </c>
      <c r="P43" s="42" t="e">
        <f>HLOOKUP($A43,'HY financials'!$1:$128,120,0)-SUMIF(TB!$A:$A,A43&amp;P$4,TB!$D:$D)</f>
        <v>#N/A</v>
      </c>
      <c r="Q43" s="42" t="e">
        <f>HLOOKUP($A43,'HY financials'!$1:$128,124,0)+SUMIF(TB!$A:$A,A43&amp;Q$4,TB!$D:$D)</f>
        <v>#N/A</v>
      </c>
      <c r="R43" s="42" t="e">
        <f>HLOOKUP($A43,'HY financials'!$1:$128,125,0)+(SUMIF(TB!$A:$A,A43&amp;R$4,TB!$D:$D)-SUMIF(TB!$A:$A,A43&amp;T$4,TB!$D:$D))</f>
        <v>#N/A</v>
      </c>
      <c r="S43" s="42" t="e">
        <f>HLOOKUP($A43,'HY financials'!$1:$128,126,0)+SUMIF(TB!$A:$A,A43&amp;S$4,TB!$D:$D)</f>
        <v>#N/A</v>
      </c>
      <c r="T43" s="42" t="e">
        <f>HLOOKUP($A43,'HY financials'!$1:$128,127,0)+SUMIF(TB!$A:$A,A43&amp;T$4,TB!$D:$D)</f>
        <v>#N/A</v>
      </c>
      <c r="U43" s="42" t="e">
        <f>HLOOKUP($A43,'HY financials'!$1:$128,128,0)+(SUMIF(TB!$A:$A,A43&amp;$Q$4,TB!$D:$D)+SUMIF(TB!$A:$A,A43&amp;$R$4,TB!$D:$D)+SUMIF(TB!$A:$A,A43&amp;$S$4,TB!$D:$D))</f>
        <v>#N/A</v>
      </c>
    </row>
    <row r="44" spans="1:22" x14ac:dyDescent="0.25">
      <c r="A44" s="30" t="s">
        <v>2719</v>
      </c>
      <c r="B44" s="42">
        <f>SUMIFS(TB!D:D,TB!H:H,A44,TB!C:C,"Mirror")</f>
        <v>-3.4694469519536142E-18</v>
      </c>
      <c r="C44" s="42">
        <f t="shared" ref="C44:C45" si="7">B44*10000000</f>
        <v>-3.4694469519536142E-11</v>
      </c>
      <c r="E44" s="42" t="e">
        <f>HLOOKUP($A44,'HY financials'!$1:$128,10,0)-(SUMIFS(TB!V:V,TB!H:H,A44,TB!L:L,E$1)+SUMIFS(TB!W:W,TB!H:H,A44,TB!L:L,E$1)/10000000)</f>
        <v>#N/A</v>
      </c>
      <c r="F44" s="42" t="e">
        <f>HLOOKUP($A44,'HY financials'!$1:$128,11,0)-SUMIF(TB!A:A,A44&amp;F$4,TB!E:E)</f>
        <v>#N/A</v>
      </c>
      <c r="G44" s="42" t="e">
        <f>HLOOKUP(A44,'HY financials'!$1:$194,15,0)+(SUMIFS(TB!V:V,TB!H:H,A44,TB!F:F,"AUM")+SUMIFS(TB!W:W,TB!H:H,A44,TB!F:F,"AUM"))/10000000</f>
        <v>#N/A</v>
      </c>
      <c r="H44" s="42" t="e">
        <f>HLOOKUP(A44,'HY financials'!$1:$194,16,0)+SUMIFS(TB!E:E,TB!H:H,A44,TB!F:F,"AUM")</f>
        <v>#N/A</v>
      </c>
      <c r="I44" s="42" t="e">
        <f>HLOOKUP(A44,'HY financials'!$1:$194,192,0)-SUMIF('PHY simnav'!K:K,A44,'PHY simnav'!G:G)</f>
        <v>#N/A</v>
      </c>
      <c r="J44" s="42" t="e">
        <f>HLOOKUP(A44,'HY financials'!$1:$194,193,0)-SUMIF('CHY simnav'!M:M,A44,'CHY simnav'!G:G)</f>
        <v>#N/A</v>
      </c>
      <c r="K44" s="42" t="e">
        <f>HLOOKUP(A44,'HY financials'!$1:$194,194,0)-SUMIF(Dividend!A:A,A44,Dividend!C:C)-SUMIF(Dividend!A:A,A44,Dividend!D:D)</f>
        <v>#N/A</v>
      </c>
      <c r="L44" s="42" t="e">
        <f>HLOOKUP($A44,'HY financials'!$1:$128,116,0)-SUMIF(TB!$A:$A,A44&amp;L$4,TB!$D:$D)</f>
        <v>#N/A</v>
      </c>
      <c r="M44" s="42" t="e">
        <f>HLOOKUP($A44,'HY financials'!$1:$128,117,0)-SUMIF(TB!$A:$A,A44&amp;M$4,TB!$D:$D)</f>
        <v>#N/A</v>
      </c>
      <c r="N44" s="42" t="e">
        <f>HLOOKUP($A44,'HY financials'!$1:$128,118,0)-SUMIF(TB!$A:$A,A44&amp;N$4,TB!$D:$D)</f>
        <v>#N/A</v>
      </c>
      <c r="O44" s="42" t="e">
        <f>HLOOKUP($A44,'HY financials'!$1:$128,119,0)-SUMIF(TB!$A:$A,A44&amp;O$4,TB!$D:$D)</f>
        <v>#N/A</v>
      </c>
      <c r="P44" s="42" t="e">
        <f>HLOOKUP($A44,'HY financials'!$1:$128,120,0)-SUMIF(TB!$A:$A,A44&amp;P$4,TB!$D:$D)</f>
        <v>#N/A</v>
      </c>
      <c r="Q44" s="42" t="e">
        <f>HLOOKUP($A44,'HY financials'!$1:$128,124,0)+SUMIF(TB!$A:$A,A44&amp;Q$4,TB!$D:$D)</f>
        <v>#N/A</v>
      </c>
      <c r="R44" s="42" t="e">
        <f>HLOOKUP($A44,'HY financials'!$1:$128,125,0)+(SUMIF(TB!$A:$A,A44&amp;R$4,TB!$D:$D)-SUMIF(TB!$A:$A,A44&amp;T$4,TB!$D:$D))</f>
        <v>#N/A</v>
      </c>
      <c r="S44" s="42" t="e">
        <f>HLOOKUP($A44,'HY financials'!$1:$128,126,0)+SUMIF(TB!$A:$A,A44&amp;S$4,TB!$D:$D)</f>
        <v>#N/A</v>
      </c>
      <c r="T44" s="42" t="e">
        <f>HLOOKUP($A44,'HY financials'!$1:$128,127,0)+SUMIF(TB!$A:$A,A44&amp;T$4,TB!$D:$D)</f>
        <v>#N/A</v>
      </c>
      <c r="U44" s="42" t="e">
        <f>HLOOKUP($A44,'HY financials'!$1:$128,128,0)+(SUMIF(TB!$A:$A,A44&amp;$Q$4,TB!$D:$D)+SUMIF(TB!$A:$A,A44&amp;$R$4,TB!$D:$D)+SUMIF(TB!$A:$A,A44&amp;$S$4,TB!$D:$D))</f>
        <v>#N/A</v>
      </c>
    </row>
    <row r="45" spans="1:22" x14ac:dyDescent="0.25">
      <c r="A45" s="30" t="s">
        <v>2786</v>
      </c>
      <c r="B45" s="42">
        <f>SUMIFS(TB!D:D,TB!H:H,A45,TB!C:C,"Mirror")</f>
        <v>1.9999999850966056E-9</v>
      </c>
      <c r="C45" s="42">
        <f t="shared" si="7"/>
        <v>1.9999999850966056E-2</v>
      </c>
      <c r="E45" s="42" t="e">
        <f>HLOOKUP($A45,'HY financials'!$1:$128,10,0)-(SUMIFS(TB!V:V,TB!H:H,A45,TB!L:L,E$1)+SUMIFS(TB!W:W,TB!H:H,A45,TB!L:L,E$1)/10000000)</f>
        <v>#N/A</v>
      </c>
      <c r="F45" s="42" t="e">
        <f>HLOOKUP($A45,'HY financials'!$1:$128,11,0)-SUMIF(TB!A:A,A45&amp;F$4,TB!E:E)</f>
        <v>#N/A</v>
      </c>
      <c r="G45" s="42" t="e">
        <f>HLOOKUP(A45,'HY financials'!$1:$194,15,0)+(SUMIFS(TB!V:V,TB!H:H,A45,TB!F:F,"AUM")+SUMIFS(TB!W:W,TB!H:H,A45,TB!F:F,"AUM"))/10000000</f>
        <v>#N/A</v>
      </c>
      <c r="H45" s="42" t="e">
        <f>HLOOKUP(A45,'HY financials'!$1:$194,16,0)+SUMIFS(TB!E:E,TB!H:H,A45,TB!F:F,"AUM")</f>
        <v>#N/A</v>
      </c>
      <c r="I45" s="42" t="e">
        <f>HLOOKUP(A45,'HY financials'!$1:$194,192,0)-SUMIF('PHY simnav'!K:K,A45,'PHY simnav'!G:G)</f>
        <v>#N/A</v>
      </c>
      <c r="J45" s="42" t="e">
        <f>HLOOKUP(A45,'HY financials'!$1:$194,193,0)-SUMIF('CHY simnav'!M:M,A45,'CHY simnav'!G:G)</f>
        <v>#N/A</v>
      </c>
      <c r="K45" s="42" t="e">
        <f>HLOOKUP(A45,'HY financials'!$1:$194,194,0)-SUMIF(Dividend!A:A,A45,Dividend!C:C)-SUMIF(Dividend!A:A,A45,Dividend!D:D)</f>
        <v>#N/A</v>
      </c>
      <c r="L45" s="42" t="e">
        <f>HLOOKUP($A45,'HY financials'!$1:$128,116,0)-SUMIF(TB!$A:$A,A45&amp;L$4,TB!$D:$D)</f>
        <v>#N/A</v>
      </c>
      <c r="M45" s="42" t="e">
        <f>HLOOKUP($A45,'HY financials'!$1:$128,117,0)-SUMIF(TB!$A:$A,A45&amp;M$4,TB!$D:$D)</f>
        <v>#N/A</v>
      </c>
      <c r="N45" s="42" t="e">
        <f>HLOOKUP($A45,'HY financials'!$1:$128,118,0)-SUMIF(TB!$A:$A,A45&amp;N$4,TB!$D:$D)</f>
        <v>#N/A</v>
      </c>
      <c r="O45" s="42" t="e">
        <f>HLOOKUP($A45,'HY financials'!$1:$128,119,0)-SUMIF(TB!$A:$A,A45&amp;O$4,TB!$D:$D)</f>
        <v>#N/A</v>
      </c>
      <c r="P45" s="42" t="e">
        <f>HLOOKUP($A45,'HY financials'!$1:$128,120,0)-SUMIF(TB!$A:$A,A45&amp;P$4,TB!$D:$D)</f>
        <v>#N/A</v>
      </c>
      <c r="Q45" s="42" t="e">
        <f>HLOOKUP($A45,'HY financials'!$1:$128,124,0)+SUMIF(TB!$A:$A,A45&amp;Q$4,TB!$D:$D)</f>
        <v>#N/A</v>
      </c>
      <c r="R45" s="42" t="e">
        <f>HLOOKUP($A45,'HY financials'!$1:$128,125,0)+(SUMIF(TB!$A:$A,A45&amp;R$4,TB!$D:$D)-SUMIF(TB!$A:$A,A45&amp;T$4,TB!$D:$D))</f>
        <v>#N/A</v>
      </c>
      <c r="S45" s="42" t="e">
        <f>HLOOKUP($A45,'HY financials'!$1:$128,126,0)+SUMIF(TB!$A:$A,A45&amp;S$4,TB!$D:$D)</f>
        <v>#N/A</v>
      </c>
      <c r="T45" s="42" t="e">
        <f>HLOOKUP($A45,'HY financials'!$1:$128,127,0)+SUMIF(TB!$A:$A,A45&amp;T$4,TB!$D:$D)</f>
        <v>#N/A</v>
      </c>
      <c r="U45" s="42" t="e">
        <f>HLOOKUP($A45,'HY financials'!$1:$128,128,0)+(SUMIF(TB!$A:$A,A45&amp;$Q$4,TB!$D:$D)+SUMIF(TB!$A:$A,A45&amp;$R$4,TB!$D:$D)+SUMIF(TB!$A:$A,A45&amp;$S$4,TB!$D:$D))</f>
        <v>#N/A</v>
      </c>
    </row>
  </sheetData>
  <pageMargins left="0.7" right="0.7" top="0.75" bottom="0.75" header="0.3" footer="0.3"/>
  <pageSetup orientation="portrait" r:id="rId1"/>
  <headerFooter>
    <oddHeader>&amp;L&amp;"Arial"&amp;9&amp;K0078D7INTERNAL&amp;1#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X194"/>
  <sheetViews>
    <sheetView showGridLines="0" tabSelected="1" zoomScaleNormal="100" zoomScaleSheetLayoutView="100" workbookViewId="0">
      <pane xSplit="5" ySplit="9" topLeftCell="F13" activePane="bottomRight" state="frozen"/>
      <selection activeCell="G89" sqref="G89"/>
      <selection pane="topRight" activeCell="G89" sqref="G89"/>
      <selection pane="bottomLeft" activeCell="G89" sqref="G89"/>
      <selection pane="bottomRight" activeCell="E16" sqref="E16"/>
    </sheetView>
  </sheetViews>
  <sheetFormatPr defaultColWidth="8.7109375" defaultRowHeight="15" customHeight="1" x14ac:dyDescent="0.25"/>
  <cols>
    <col min="1" max="1" width="2.5703125" style="1" customWidth="1"/>
    <col min="2" max="2" width="2.5703125" style="19" customWidth="1"/>
    <col min="3" max="3" width="2.7109375" style="1" customWidth="1"/>
    <col min="4" max="4" width="8.7109375" style="1" customWidth="1"/>
    <col min="5" max="5" width="67.28515625" style="1" customWidth="1"/>
    <col min="6" max="6" width="20.5703125" style="1" customWidth="1"/>
    <col min="7" max="7" width="18.42578125" style="1" customWidth="1"/>
    <col min="8" max="8" width="15.85546875" style="1" customWidth="1"/>
    <col min="9" max="9" width="17" style="1" customWidth="1"/>
    <col min="10" max="10" width="18.5703125" style="1" customWidth="1"/>
    <col min="11" max="11" width="18.28515625" style="1" customWidth="1"/>
    <col min="12" max="12" width="17.85546875" style="1" customWidth="1"/>
    <col min="13" max="13" width="18.140625" style="1" customWidth="1"/>
    <col min="14" max="14" width="19.140625" style="1" customWidth="1"/>
    <col min="15" max="15" width="20.140625" style="1" customWidth="1"/>
    <col min="16" max="23" width="20.5703125" style="1" customWidth="1"/>
    <col min="24" max="24" width="19" style="1" customWidth="1"/>
    <col min="25" max="25" width="20" style="1" customWidth="1"/>
    <col min="26" max="32" width="20.5703125" style="1" customWidth="1"/>
    <col min="33" max="33" width="19" style="1" customWidth="1"/>
    <col min="34" max="36" width="20.5703125" style="1" customWidth="1"/>
    <col min="37" max="37" width="19.85546875" style="1" customWidth="1"/>
    <col min="38" max="43" width="20.5703125" style="1" customWidth="1"/>
    <col min="44" max="44" width="19.42578125" style="1" customWidth="1"/>
    <col min="45" max="45" width="19.7109375" style="1" customWidth="1"/>
    <col min="46" max="46" width="19.28515625" style="1" customWidth="1"/>
    <col min="47" max="47" width="2.5703125" style="1" customWidth="1"/>
    <col min="48" max="48" width="11.7109375" style="1" customWidth="1"/>
    <col min="49" max="49" width="13.85546875" style="1" bestFit="1" customWidth="1"/>
    <col min="50" max="16384" width="8.7109375" style="1"/>
  </cols>
  <sheetData>
    <row r="3" spans="4:46" ht="18" x14ac:dyDescent="0.25">
      <c r="D3" s="2" t="s">
        <v>901</v>
      </c>
    </row>
    <row r="4" spans="4:46" ht="15.75" x14ac:dyDescent="0.25">
      <c r="D4" s="3" t="s">
        <v>1050</v>
      </c>
    </row>
    <row r="5" spans="4:46" ht="15.75" x14ac:dyDescent="0.25">
      <c r="D5" s="59" t="s">
        <v>2848</v>
      </c>
    </row>
    <row r="6" spans="4:46" ht="14.25" x14ac:dyDescent="0.25">
      <c r="D6" s="4" t="s">
        <v>1051</v>
      </c>
    </row>
    <row r="7" spans="4:46" ht="14.25" x14ac:dyDescent="0.25">
      <c r="D7" s="4" t="s">
        <v>1052</v>
      </c>
    </row>
    <row r="8" spans="4:46" ht="15" customHeight="1" x14ac:dyDescent="0.25">
      <c r="G8" s="174"/>
      <c r="I8" s="174"/>
      <c r="J8" s="174"/>
      <c r="K8" s="174"/>
      <c r="L8" s="174"/>
      <c r="O8" s="65"/>
      <c r="P8" s="65"/>
      <c r="Q8" s="174"/>
      <c r="T8" s="65"/>
      <c r="AA8" s="174"/>
      <c r="AC8" s="174"/>
      <c r="AG8" s="174"/>
      <c r="AI8" s="174"/>
      <c r="AJ8" s="174"/>
      <c r="AK8" s="174"/>
      <c r="AL8" s="174"/>
      <c r="AM8" s="174"/>
      <c r="AN8" s="174"/>
      <c r="AO8" s="174"/>
      <c r="AP8" s="174"/>
      <c r="AQ8" s="174"/>
    </row>
    <row r="9" spans="4:46" ht="38.25" x14ac:dyDescent="0.25">
      <c r="D9" s="5" t="s">
        <v>28</v>
      </c>
      <c r="E9" s="6" t="s">
        <v>0</v>
      </c>
      <c r="F9" s="7" t="s">
        <v>492</v>
      </c>
      <c r="G9" s="7" t="s">
        <v>1846</v>
      </c>
      <c r="H9" s="7" t="s">
        <v>1273</v>
      </c>
      <c r="I9" s="7" t="s">
        <v>311</v>
      </c>
      <c r="J9" s="7" t="s">
        <v>2402</v>
      </c>
      <c r="K9" s="7" t="s">
        <v>1863</v>
      </c>
      <c r="L9" s="7" t="s">
        <v>2639</v>
      </c>
      <c r="M9" s="7" t="s">
        <v>1886</v>
      </c>
      <c r="N9" s="7" t="s">
        <v>2650</v>
      </c>
      <c r="O9" s="7" t="s">
        <v>456</v>
      </c>
      <c r="P9" s="7" t="s">
        <v>2654</v>
      </c>
      <c r="Q9" s="7" t="s">
        <v>1421</v>
      </c>
      <c r="R9" s="7" t="s">
        <v>1919</v>
      </c>
      <c r="S9" s="7" t="s">
        <v>2663</v>
      </c>
      <c r="T9" s="7" t="s">
        <v>330</v>
      </c>
      <c r="U9" s="7" t="s">
        <v>1416</v>
      </c>
      <c r="V9" s="7" t="s">
        <v>385</v>
      </c>
      <c r="W9" s="7" t="s">
        <v>264</v>
      </c>
      <c r="X9" s="7" t="s">
        <v>1424</v>
      </c>
      <c r="Y9" s="7" t="s">
        <v>2676</v>
      </c>
      <c r="Z9" s="7" t="s">
        <v>1423</v>
      </c>
      <c r="AA9" s="7" t="s">
        <v>229</v>
      </c>
      <c r="AB9" s="7" t="s">
        <v>1964</v>
      </c>
      <c r="AC9" s="7" t="s">
        <v>906</v>
      </c>
      <c r="AD9" s="7" t="s">
        <v>1993</v>
      </c>
      <c r="AE9" s="7" t="s">
        <v>1360</v>
      </c>
      <c r="AF9" s="7" t="s">
        <v>1414</v>
      </c>
      <c r="AG9" s="7" t="s">
        <v>1639</v>
      </c>
      <c r="AH9" s="7" t="s">
        <v>2018</v>
      </c>
      <c r="AI9" s="7" t="s">
        <v>2038</v>
      </c>
      <c r="AJ9" s="7" t="s">
        <v>2062</v>
      </c>
      <c r="AK9" s="7" t="s">
        <v>2073</v>
      </c>
      <c r="AL9" s="7" t="s">
        <v>2093</v>
      </c>
      <c r="AM9" s="7" t="s">
        <v>2701</v>
      </c>
      <c r="AN9" s="7" t="s">
        <v>2707</v>
      </c>
      <c r="AO9" s="7" t="s">
        <v>2145</v>
      </c>
      <c r="AP9" s="7" t="s">
        <v>2165</v>
      </c>
      <c r="AQ9" s="7" t="s">
        <v>1737</v>
      </c>
      <c r="AR9" s="7" t="s">
        <v>2395</v>
      </c>
      <c r="AS9" s="7" t="s">
        <v>2962</v>
      </c>
      <c r="AT9" s="7" t="s">
        <v>2963</v>
      </c>
    </row>
    <row r="10" spans="4:46" ht="15" customHeight="1" x14ac:dyDescent="0.25">
      <c r="D10" s="8">
        <v>1.1000000000000001</v>
      </c>
      <c r="E10" s="9" t="s">
        <v>962</v>
      </c>
      <c r="F10" s="10">
        <v>140.20179423599998</v>
      </c>
      <c r="G10" s="10">
        <v>72.552275241999993</v>
      </c>
      <c r="H10" s="10">
        <v>115.579125705</v>
      </c>
      <c r="I10" s="10">
        <v>269.192435864</v>
      </c>
      <c r="J10" s="10">
        <v>94.045889511000013</v>
      </c>
      <c r="K10" s="10">
        <v>10.836142940000002</v>
      </c>
      <c r="L10" s="10">
        <v>28.636287353000004</v>
      </c>
      <c r="M10" s="10">
        <v>16.444841349000001</v>
      </c>
      <c r="N10" s="10">
        <v>4.9308485800000001</v>
      </c>
      <c r="O10" s="10">
        <v>2042.8462178111999</v>
      </c>
      <c r="P10" s="10">
        <v>5.9853031350000006</v>
      </c>
      <c r="Q10" s="10">
        <v>25.003276395</v>
      </c>
      <c r="R10" s="10">
        <v>390.745228967</v>
      </c>
      <c r="S10" s="10">
        <v>458.94589841400006</v>
      </c>
      <c r="T10" s="10">
        <v>138.96105801900001</v>
      </c>
      <c r="U10" s="10">
        <v>832.17351299999996</v>
      </c>
      <c r="V10" s="10">
        <v>782.01936284399994</v>
      </c>
      <c r="W10" s="10">
        <v>141.01848805</v>
      </c>
      <c r="X10" s="10">
        <v>31.085670999999994</v>
      </c>
      <c r="Y10" s="10">
        <v>9.3661510000000003</v>
      </c>
      <c r="Z10" s="10">
        <v>26.644241999999998</v>
      </c>
      <c r="AA10" s="10">
        <v>100.295299653</v>
      </c>
      <c r="AB10" s="10">
        <v>79.922136929999994</v>
      </c>
      <c r="AC10" s="10">
        <v>680.85995360000004</v>
      </c>
      <c r="AD10" s="10">
        <v>205.0075095</v>
      </c>
      <c r="AE10" s="10">
        <v>626.16675121100002</v>
      </c>
      <c r="AF10" s="10">
        <v>22.066947999999996</v>
      </c>
      <c r="AG10" s="10">
        <v>794.65780963100008</v>
      </c>
      <c r="AH10" s="10">
        <v>17.268676294000002</v>
      </c>
      <c r="AI10" s="10">
        <v>8.4359771929999994</v>
      </c>
      <c r="AJ10" s="10">
        <v>31.230696365</v>
      </c>
      <c r="AK10" s="10">
        <v>107.08811905200001</v>
      </c>
      <c r="AL10" s="10">
        <v>107.33131498499999</v>
      </c>
      <c r="AM10" s="10">
        <v>67.417552556000004</v>
      </c>
      <c r="AN10" s="10">
        <v>49.397747668000008</v>
      </c>
      <c r="AO10" s="10">
        <v>133.07861359</v>
      </c>
      <c r="AP10" s="10">
        <v>25.074841746000001</v>
      </c>
      <c r="AQ10" s="10">
        <v>2.1897600000000002</v>
      </c>
      <c r="AR10" s="10">
        <v>123.68933199999998</v>
      </c>
      <c r="AS10" s="10">
        <v>0</v>
      </c>
      <c r="AT10" s="10">
        <v>0</v>
      </c>
    </row>
    <row r="11" spans="4:46" ht="15" customHeight="1" x14ac:dyDescent="0.25">
      <c r="D11" s="11">
        <v>1.2</v>
      </c>
      <c r="E11" s="12" t="s">
        <v>963</v>
      </c>
      <c r="F11" s="13">
        <v>134.77006648699998</v>
      </c>
      <c r="G11" s="13">
        <v>70.860251822000009</v>
      </c>
      <c r="H11" s="13">
        <v>114.54060205</v>
      </c>
      <c r="I11" s="13">
        <v>262.78953101999997</v>
      </c>
      <c r="J11" s="13">
        <v>91.784412841999995</v>
      </c>
      <c r="K11" s="13">
        <v>10.679662677</v>
      </c>
      <c r="L11" s="13">
        <v>29.712779126999997</v>
      </c>
      <c r="M11" s="13">
        <v>15.626713045999999</v>
      </c>
      <c r="N11" s="13">
        <v>4.8174014930000002</v>
      </c>
      <c r="O11" s="13">
        <v>2018.9397519112003</v>
      </c>
      <c r="P11" s="13">
        <v>6.2116723350000012</v>
      </c>
      <c r="Q11" s="13">
        <v>25.312704709000002</v>
      </c>
      <c r="R11" s="13">
        <v>366.28557411399999</v>
      </c>
      <c r="S11" s="13">
        <v>471.21275295899994</v>
      </c>
      <c r="T11" s="13">
        <v>190.743209955</v>
      </c>
      <c r="U11" s="13">
        <v>896.873513</v>
      </c>
      <c r="V11" s="13">
        <v>775.96960051899998</v>
      </c>
      <c r="W11" s="13">
        <v>132.767017616</v>
      </c>
      <c r="X11" s="13">
        <v>31.515671000000001</v>
      </c>
      <c r="Y11" s="13">
        <v>8.9181509999999999</v>
      </c>
      <c r="Z11" s="13">
        <v>26.875342</v>
      </c>
      <c r="AA11" s="13">
        <v>232.75474599500001</v>
      </c>
      <c r="AB11" s="13">
        <v>77.106084076999991</v>
      </c>
      <c r="AC11" s="13">
        <v>311.14841640000003</v>
      </c>
      <c r="AD11" s="13">
        <v>234.0645786</v>
      </c>
      <c r="AE11" s="13">
        <v>572.22309265700005</v>
      </c>
      <c r="AF11" s="13">
        <v>129.18111089999999</v>
      </c>
      <c r="AG11" s="13">
        <v>901.02971295399993</v>
      </c>
      <c r="AH11" s="13">
        <v>18.888457489</v>
      </c>
      <c r="AI11" s="13">
        <v>7.5242592540000004</v>
      </c>
      <c r="AJ11" s="13">
        <v>43.212498953999997</v>
      </c>
      <c r="AK11" s="13">
        <v>113.56724003500001</v>
      </c>
      <c r="AL11" s="13">
        <v>174.08450335599997</v>
      </c>
      <c r="AM11" s="13">
        <v>64.835939955000001</v>
      </c>
      <c r="AN11" s="13">
        <v>67.083275299999997</v>
      </c>
      <c r="AO11" s="13">
        <v>174.05693143099998</v>
      </c>
      <c r="AP11" s="13">
        <v>28.919404487000001</v>
      </c>
      <c r="AQ11" s="13">
        <v>3.5797599999999998</v>
      </c>
      <c r="AR11" s="13">
        <v>123.889332</v>
      </c>
      <c r="AS11" s="13">
        <v>893.13053122500014</v>
      </c>
      <c r="AT11" s="13">
        <v>477.11611149400005</v>
      </c>
    </row>
    <row r="12" spans="4:46" ht="15" customHeight="1" x14ac:dyDescent="0.25">
      <c r="D12" s="14"/>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row>
    <row r="13" spans="4:46" ht="15" customHeight="1" x14ac:dyDescent="0.25">
      <c r="D13" s="8">
        <v>2</v>
      </c>
      <c r="E13" s="9" t="s">
        <v>964</v>
      </c>
      <c r="F13" s="10">
        <v>334.98</v>
      </c>
      <c r="G13" s="10">
        <v>426.34999999999997</v>
      </c>
      <c r="H13" s="10">
        <v>805.1</v>
      </c>
      <c r="I13" s="10">
        <v>1116.28</v>
      </c>
      <c r="J13" s="10">
        <v>996.61000000000013</v>
      </c>
      <c r="K13" s="10">
        <v>39.56</v>
      </c>
      <c r="L13" s="10">
        <v>161.12</v>
      </c>
      <c r="M13" s="10">
        <v>71.2</v>
      </c>
      <c r="N13" s="10">
        <v>10.029999999999999</v>
      </c>
      <c r="O13" s="10">
        <v>7347.74</v>
      </c>
      <c r="P13" s="10">
        <v>77.910000000000011</v>
      </c>
      <c r="Q13" s="10">
        <v>290.33999999999997</v>
      </c>
      <c r="R13" s="10">
        <v>1083.24</v>
      </c>
      <c r="S13" s="10">
        <v>1230.5999999999999</v>
      </c>
      <c r="T13" s="10">
        <v>683.12</v>
      </c>
      <c r="U13" s="10">
        <v>1574.31</v>
      </c>
      <c r="V13" s="10">
        <v>2083.4499999999998</v>
      </c>
      <c r="W13" s="10">
        <v>121.1</v>
      </c>
      <c r="X13" s="10">
        <v>786.01</v>
      </c>
      <c r="Y13" s="10">
        <v>757.97</v>
      </c>
      <c r="Z13" s="10">
        <v>672.29</v>
      </c>
      <c r="AA13" s="10">
        <v>96.399999999999977</v>
      </c>
      <c r="AB13" s="10">
        <v>33.53</v>
      </c>
      <c r="AC13" s="10">
        <v>99.160000000000025</v>
      </c>
      <c r="AD13" s="10">
        <v>72.740000000000009</v>
      </c>
      <c r="AE13" s="10">
        <v>184.52999999999997</v>
      </c>
      <c r="AF13" s="10">
        <v>23.069999999999993</v>
      </c>
      <c r="AG13" s="10">
        <v>482.20000000000005</v>
      </c>
      <c r="AH13" s="10">
        <v>72.33</v>
      </c>
      <c r="AI13" s="10">
        <v>11.600000000000001</v>
      </c>
      <c r="AJ13" s="10">
        <v>60.449999999999996</v>
      </c>
      <c r="AK13" s="10">
        <v>188.01999999999998</v>
      </c>
      <c r="AL13" s="10">
        <v>319.64999999999998</v>
      </c>
      <c r="AM13" s="10">
        <v>62.349999999999994</v>
      </c>
      <c r="AN13" s="10">
        <v>81.820000000000007</v>
      </c>
      <c r="AO13" s="10">
        <v>316.32</v>
      </c>
      <c r="AP13" s="10">
        <v>53.769999999999996</v>
      </c>
      <c r="AQ13" s="10">
        <v>290.06</v>
      </c>
      <c r="AR13" s="10">
        <v>516.93000000000006</v>
      </c>
      <c r="AS13" s="10">
        <v>-124.80999999999995</v>
      </c>
      <c r="AT13" s="10">
        <v>22.680000000000007</v>
      </c>
    </row>
    <row r="14" spans="4:46" ht="15" customHeight="1" x14ac:dyDescent="0.25">
      <c r="D14" s="14"/>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row>
    <row r="15" spans="4:46" ht="15" customHeight="1" x14ac:dyDescent="0.25">
      <c r="D15" s="8">
        <v>3.1</v>
      </c>
      <c r="E15" s="9" t="s">
        <v>965</v>
      </c>
      <c r="F15" s="10">
        <v>524.73870320800006</v>
      </c>
      <c r="G15" s="10">
        <v>560.42737051800009</v>
      </c>
      <c r="H15" s="10">
        <v>1134.7907735630001</v>
      </c>
      <c r="I15" s="10">
        <v>1588.2786556420001</v>
      </c>
      <c r="J15" s="10">
        <v>1209.438702876</v>
      </c>
      <c r="K15" s="10">
        <v>51.020091524000001</v>
      </c>
      <c r="L15" s="10">
        <v>178.06116189599999</v>
      </c>
      <c r="M15" s="10">
        <v>88.892746912000007</v>
      </c>
      <c r="N15" s="10">
        <v>17.384015127999998</v>
      </c>
      <c r="O15" s="10">
        <v>8924.0639881950028</v>
      </c>
      <c r="P15" s="10">
        <v>87.780570673</v>
      </c>
      <c r="Q15" s="10">
        <v>340.26624216499999</v>
      </c>
      <c r="R15" s="10">
        <v>1494.1333259139999</v>
      </c>
      <c r="S15" s="10">
        <v>1591.0795722050002</v>
      </c>
      <c r="T15" s="10">
        <v>750.03998681299993</v>
      </c>
      <c r="U15" s="10">
        <v>2200.0369123649998</v>
      </c>
      <c r="V15" s="10">
        <v>3234.8790149070001</v>
      </c>
      <c r="W15" s="10">
        <v>291.330445989</v>
      </c>
      <c r="X15" s="10">
        <v>881.59282205499994</v>
      </c>
      <c r="Y15" s="10">
        <v>874.60997671900009</v>
      </c>
      <c r="Z15" s="10">
        <v>772.62751944499996</v>
      </c>
      <c r="AA15" s="10">
        <v>136.443319793</v>
      </c>
      <c r="AB15" s="10">
        <v>111.32661636</v>
      </c>
      <c r="AC15" s="10">
        <v>869.36529141100004</v>
      </c>
      <c r="AD15" s="10">
        <v>259.04504535300003</v>
      </c>
      <c r="AE15" s="10">
        <v>844.68578955999999</v>
      </c>
      <c r="AF15" s="10">
        <v>25.140248687</v>
      </c>
      <c r="AG15" s="10">
        <v>1403.9425350030001</v>
      </c>
      <c r="AH15" s="10">
        <v>101.47820254</v>
      </c>
      <c r="AI15" s="10">
        <v>21.680483634000002</v>
      </c>
      <c r="AJ15" s="10">
        <v>63.792806958</v>
      </c>
      <c r="AK15" s="10">
        <v>334.33090184899999</v>
      </c>
      <c r="AL15" s="10">
        <v>370.18215229200001</v>
      </c>
      <c r="AM15" s="10">
        <v>154.218888128</v>
      </c>
      <c r="AN15" s="10">
        <v>132.22040874699999</v>
      </c>
      <c r="AO15" s="10">
        <v>436.10809608300002</v>
      </c>
      <c r="AP15" s="10">
        <v>75.049483730999981</v>
      </c>
      <c r="AQ15" s="10">
        <v>150.51936808899998</v>
      </c>
      <c r="AR15" s="10">
        <v>743.77312196599996</v>
      </c>
      <c r="AS15" s="10">
        <v>0</v>
      </c>
      <c r="AT15" s="10">
        <v>0</v>
      </c>
    </row>
    <row r="16" spans="4:46" ht="15" customHeight="1" x14ac:dyDescent="0.25">
      <c r="D16" s="11">
        <v>3.2</v>
      </c>
      <c r="E16" s="12" t="s">
        <v>966</v>
      </c>
      <c r="F16" s="13">
        <v>469.75375878299997</v>
      </c>
      <c r="G16" s="13">
        <v>497.20602392199999</v>
      </c>
      <c r="H16" s="13">
        <v>919.63776526899994</v>
      </c>
      <c r="I16" s="13">
        <v>1379.0736636270001</v>
      </c>
      <c r="J16" s="13">
        <v>1088.3879738090002</v>
      </c>
      <c r="K16" s="13">
        <v>50.241664231000001</v>
      </c>
      <c r="L16" s="13">
        <v>190.834868675</v>
      </c>
      <c r="M16" s="13">
        <v>86.826674690000004</v>
      </c>
      <c r="N16" s="13">
        <v>14.852269310999999</v>
      </c>
      <c r="O16" s="13">
        <v>9366.680166924998</v>
      </c>
      <c r="P16" s="13">
        <v>84.118350819999989</v>
      </c>
      <c r="Q16" s="13">
        <v>315.64610980499998</v>
      </c>
      <c r="R16" s="13">
        <v>1449.5333363319999</v>
      </c>
      <c r="S16" s="13">
        <v>1701.8058272900003</v>
      </c>
      <c r="T16" s="13">
        <v>873.86143818099993</v>
      </c>
      <c r="U16" s="13">
        <v>2471.1844743840002</v>
      </c>
      <c r="V16" s="13">
        <v>2859.4216453910003</v>
      </c>
      <c r="W16" s="13">
        <v>253.86874040599997</v>
      </c>
      <c r="X16" s="13">
        <v>817.53114956399997</v>
      </c>
      <c r="Y16" s="13">
        <v>766.88514667599998</v>
      </c>
      <c r="Z16" s="13">
        <v>699.16728580300003</v>
      </c>
      <c r="AA16" s="13">
        <v>329.14722921000003</v>
      </c>
      <c r="AB16" s="13">
        <v>110.64352311899998</v>
      </c>
      <c r="AC16" s="13">
        <v>410.30861792600001</v>
      </c>
      <c r="AD16" s="13">
        <v>306.79999788399999</v>
      </c>
      <c r="AE16" s="13">
        <v>756.74686846600002</v>
      </c>
      <c r="AF16" s="13">
        <v>152.24632437599999</v>
      </c>
      <c r="AG16" s="13">
        <v>1383.22506828</v>
      </c>
      <c r="AH16" s="13">
        <v>91.224877827</v>
      </c>
      <c r="AI16" s="13">
        <v>19.123608554</v>
      </c>
      <c r="AJ16" s="13">
        <v>103.65699649999999</v>
      </c>
      <c r="AK16" s="13">
        <v>301.59370637699999</v>
      </c>
      <c r="AL16" s="13">
        <v>493.732661377</v>
      </c>
      <c r="AM16" s="13">
        <v>127.18721171499999</v>
      </c>
      <c r="AN16" s="13">
        <v>148.90054796999999</v>
      </c>
      <c r="AO16" s="13">
        <v>490.375443851</v>
      </c>
      <c r="AP16" s="13">
        <v>82.689503024000004</v>
      </c>
      <c r="AQ16" s="13">
        <v>293.64122265100002</v>
      </c>
      <c r="AR16" s="13">
        <v>640.82095732100004</v>
      </c>
      <c r="AS16" s="13">
        <v>768.32356562299992</v>
      </c>
      <c r="AT16" s="13">
        <v>499.80173764699998</v>
      </c>
    </row>
    <row r="17" spans="2:48" ht="15" customHeight="1" x14ac:dyDescent="0.25">
      <c r="D17" s="14"/>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row>
    <row r="18" spans="2:48" ht="15" customHeight="1" x14ac:dyDescent="0.25">
      <c r="B18" s="218"/>
      <c r="D18" s="8">
        <v>4.0999999999999996</v>
      </c>
      <c r="E18" s="9" t="s">
        <v>967</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row>
    <row r="19" spans="2:48" ht="15" customHeight="1" x14ac:dyDescent="0.25">
      <c r="D19" s="11"/>
      <c r="E19" s="12" t="s">
        <v>6</v>
      </c>
      <c r="F19" s="23">
        <v>0</v>
      </c>
      <c r="G19" s="23">
        <v>199.1559</v>
      </c>
      <c r="H19" s="23">
        <v>106.8058</v>
      </c>
      <c r="I19" s="23">
        <v>58.396299999999997</v>
      </c>
      <c r="J19" s="23">
        <v>158.79900000000001</v>
      </c>
      <c r="K19" s="23">
        <v>79.861000000000004</v>
      </c>
      <c r="L19" s="23">
        <v>68.343100000000007</v>
      </c>
      <c r="M19" s="23">
        <v>57.366999999999997</v>
      </c>
      <c r="N19" s="23">
        <v>35.004600000000003</v>
      </c>
      <c r="O19" s="23">
        <v>4485.5718999999999</v>
      </c>
      <c r="P19" s="23">
        <v>157.56389999999999</v>
      </c>
      <c r="Q19" s="23">
        <v>142.39060000000001</v>
      </c>
      <c r="R19" s="23">
        <v>37.466999999999999</v>
      </c>
      <c r="S19" s="23">
        <v>32.7956</v>
      </c>
      <c r="T19" s="23">
        <v>52.029600000000002</v>
      </c>
      <c r="U19" s="23">
        <v>26.437200000000001</v>
      </c>
      <c r="V19" s="23">
        <v>40.482599999999998</v>
      </c>
      <c r="W19" s="23">
        <v>20.423999999999999</v>
      </c>
      <c r="X19" s="23">
        <v>283.601</v>
      </c>
      <c r="Y19" s="23">
        <v>933.79870000000005</v>
      </c>
      <c r="Z19" s="23">
        <v>289.97919999999999</v>
      </c>
      <c r="AA19" s="23">
        <v>13.156499999999999</v>
      </c>
      <c r="AB19" s="23">
        <v>13.7682</v>
      </c>
      <c r="AC19" s="23">
        <v>1273.3462</v>
      </c>
      <c r="AD19" s="23">
        <v>1256.1068</v>
      </c>
      <c r="AE19" s="23">
        <v>13.396699999999999</v>
      </c>
      <c r="AF19" s="23">
        <v>1133.3934999999999</v>
      </c>
      <c r="AG19" s="23">
        <v>17.622199999999999</v>
      </c>
      <c r="AH19" s="23">
        <v>57.100200000000001</v>
      </c>
      <c r="AI19" s="23">
        <v>26.4024</v>
      </c>
      <c r="AJ19" s="23">
        <v>20.1663</v>
      </c>
      <c r="AK19" s="23">
        <v>31.097000000000001</v>
      </c>
      <c r="AL19" s="23">
        <v>33.972900000000003</v>
      </c>
      <c r="AM19" s="23">
        <v>22.783899999999999</v>
      </c>
      <c r="AN19" s="23">
        <v>26.6861</v>
      </c>
      <c r="AO19" s="23">
        <v>32.597900000000003</v>
      </c>
      <c r="AP19" s="23">
        <v>29.622699999999998</v>
      </c>
      <c r="AQ19" s="23">
        <v>6873.7838000000002</v>
      </c>
      <c r="AR19" s="23">
        <v>60.132399999999997</v>
      </c>
      <c r="AS19" s="23">
        <v>0</v>
      </c>
      <c r="AT19" s="23">
        <v>0</v>
      </c>
      <c r="AV19" s="17"/>
    </row>
    <row r="20" spans="2:48" ht="15" customHeight="1" x14ac:dyDescent="0.25">
      <c r="D20" s="11"/>
      <c r="E20" s="12" t="s">
        <v>1325</v>
      </c>
      <c r="F20" s="23">
        <v>37.2926</v>
      </c>
      <c r="G20" s="23">
        <v>17.398399999999999</v>
      </c>
      <c r="H20" s="23">
        <v>33.703800000000001</v>
      </c>
      <c r="I20" s="23">
        <v>35.267699999999998</v>
      </c>
      <c r="J20" s="23">
        <v>33.243400000000001</v>
      </c>
      <c r="K20" s="23">
        <v>0</v>
      </c>
      <c r="L20" s="23">
        <v>14.980499999999999</v>
      </c>
      <c r="M20" s="23">
        <v>16.536100000000001</v>
      </c>
      <c r="N20" s="23">
        <v>0</v>
      </c>
      <c r="O20" s="23">
        <v>0</v>
      </c>
      <c r="P20" s="23">
        <v>54.006100000000004</v>
      </c>
      <c r="Q20" s="23">
        <v>52.527500000000003</v>
      </c>
      <c r="R20" s="23">
        <v>0</v>
      </c>
      <c r="S20" s="23">
        <v>0</v>
      </c>
      <c r="T20" s="23">
        <v>52.030999999999999</v>
      </c>
      <c r="U20" s="23">
        <v>0</v>
      </c>
      <c r="V20" s="23">
        <v>32.776800000000001</v>
      </c>
      <c r="W20" s="23">
        <v>20.420400000000001</v>
      </c>
      <c r="X20" s="23">
        <v>0</v>
      </c>
      <c r="Y20" s="23">
        <v>0</v>
      </c>
      <c r="Z20" s="23">
        <v>0</v>
      </c>
      <c r="AA20" s="23">
        <v>0</v>
      </c>
      <c r="AB20" s="23">
        <v>13.7682</v>
      </c>
      <c r="AC20" s="23">
        <v>1125.8558</v>
      </c>
      <c r="AD20" s="23">
        <v>0</v>
      </c>
      <c r="AE20" s="23">
        <v>12.654199999999999</v>
      </c>
      <c r="AF20" s="23">
        <v>1133.3934999999999</v>
      </c>
      <c r="AG20" s="23">
        <v>17.622199999999999</v>
      </c>
      <c r="AH20" s="23">
        <v>57.100200000000001</v>
      </c>
      <c r="AI20" s="23">
        <v>0</v>
      </c>
      <c r="AJ20" s="23">
        <v>0</v>
      </c>
      <c r="AK20" s="23">
        <v>29.185199999999998</v>
      </c>
      <c r="AL20" s="23">
        <v>33.972799999999999</v>
      </c>
      <c r="AM20" s="23">
        <v>22.7837</v>
      </c>
      <c r="AN20" s="23">
        <v>26.686299999999999</v>
      </c>
      <c r="AO20" s="23">
        <v>32.597299999999997</v>
      </c>
      <c r="AP20" s="23">
        <v>29.623100000000001</v>
      </c>
      <c r="AQ20" s="23">
        <v>0</v>
      </c>
      <c r="AR20" s="23">
        <v>0</v>
      </c>
      <c r="AS20" s="23">
        <v>0</v>
      </c>
      <c r="AT20" s="23">
        <v>0</v>
      </c>
      <c r="AV20" s="17"/>
    </row>
    <row r="21" spans="2:48" ht="15" customHeight="1" x14ac:dyDescent="0.25">
      <c r="D21" s="11"/>
      <c r="E21" s="12" t="s">
        <v>1326</v>
      </c>
      <c r="F21" s="23">
        <v>0</v>
      </c>
      <c r="G21" s="23">
        <v>0</v>
      </c>
      <c r="H21" s="23">
        <v>0</v>
      </c>
      <c r="I21" s="23">
        <v>0</v>
      </c>
      <c r="J21" s="23">
        <v>0</v>
      </c>
      <c r="K21" s="23">
        <v>0</v>
      </c>
      <c r="L21" s="23">
        <v>0</v>
      </c>
      <c r="M21" s="23">
        <v>0</v>
      </c>
      <c r="N21" s="23">
        <v>0</v>
      </c>
      <c r="O21" s="23">
        <v>1000.1751</v>
      </c>
      <c r="P21" s="23">
        <v>0</v>
      </c>
      <c r="Q21" s="23">
        <v>0</v>
      </c>
      <c r="R21" s="23">
        <v>10.675599999999999</v>
      </c>
      <c r="S21" s="23">
        <v>11.1249</v>
      </c>
      <c r="T21" s="23">
        <v>0</v>
      </c>
      <c r="U21" s="23">
        <v>0</v>
      </c>
      <c r="V21" s="23">
        <v>0</v>
      </c>
      <c r="W21" s="23">
        <v>0</v>
      </c>
      <c r="X21" s="23">
        <v>0</v>
      </c>
      <c r="Y21" s="23">
        <v>0</v>
      </c>
      <c r="Z21" s="23">
        <v>0</v>
      </c>
      <c r="AA21" s="23">
        <v>0</v>
      </c>
      <c r="AB21" s="23">
        <v>0</v>
      </c>
      <c r="AC21" s="23">
        <v>0</v>
      </c>
      <c r="AD21" s="23">
        <v>1093.4115999999999</v>
      </c>
      <c r="AE21" s="23">
        <v>0</v>
      </c>
      <c r="AF21" s="23">
        <v>0</v>
      </c>
      <c r="AG21" s="23">
        <v>0</v>
      </c>
      <c r="AH21" s="23">
        <v>0</v>
      </c>
      <c r="AI21" s="23">
        <v>0</v>
      </c>
      <c r="AJ21" s="23">
        <v>0</v>
      </c>
      <c r="AK21" s="23">
        <v>0</v>
      </c>
      <c r="AL21" s="23">
        <v>0</v>
      </c>
      <c r="AM21" s="23">
        <v>0</v>
      </c>
      <c r="AN21" s="23">
        <v>0</v>
      </c>
      <c r="AO21" s="23">
        <v>0</v>
      </c>
      <c r="AP21" s="23">
        <v>0</v>
      </c>
      <c r="AQ21" s="23">
        <v>0</v>
      </c>
      <c r="AR21" s="23">
        <v>0</v>
      </c>
      <c r="AS21" s="23">
        <v>0</v>
      </c>
      <c r="AT21" s="23">
        <v>0</v>
      </c>
      <c r="AV21" s="17"/>
    </row>
    <row r="22" spans="2:48" ht="15" customHeight="1" x14ac:dyDescent="0.25">
      <c r="D22" s="11"/>
      <c r="E22" s="12" t="s">
        <v>1327</v>
      </c>
      <c r="F22" s="23">
        <v>0</v>
      </c>
      <c r="G22" s="23">
        <v>0</v>
      </c>
      <c r="H22" s="23">
        <v>0</v>
      </c>
      <c r="I22" s="23">
        <v>0</v>
      </c>
      <c r="J22" s="23">
        <v>0</v>
      </c>
      <c r="K22" s="23">
        <v>0</v>
      </c>
      <c r="L22" s="23">
        <v>0</v>
      </c>
      <c r="M22" s="23">
        <v>0</v>
      </c>
      <c r="N22" s="23">
        <v>0</v>
      </c>
      <c r="O22" s="23">
        <v>1002.0811</v>
      </c>
      <c r="P22" s="23">
        <v>0</v>
      </c>
      <c r="Q22" s="23">
        <v>0</v>
      </c>
      <c r="R22" s="23">
        <v>12.8643</v>
      </c>
      <c r="S22" s="23">
        <v>10.2021</v>
      </c>
      <c r="T22" s="23">
        <v>0</v>
      </c>
      <c r="U22" s="23">
        <v>0</v>
      </c>
      <c r="V22" s="23">
        <v>0</v>
      </c>
      <c r="W22" s="23">
        <v>0</v>
      </c>
      <c r="X22" s="23">
        <v>0</v>
      </c>
      <c r="Y22" s="23">
        <v>0</v>
      </c>
      <c r="Z22" s="23">
        <v>0</v>
      </c>
      <c r="AA22" s="23">
        <v>12.772</v>
      </c>
      <c r="AB22" s="23">
        <v>12.708600000000001</v>
      </c>
      <c r="AC22" s="23">
        <v>1119.7612999999999</v>
      </c>
      <c r="AD22" s="23">
        <v>1031.4826</v>
      </c>
      <c r="AE22" s="23">
        <v>0</v>
      </c>
      <c r="AF22" s="23">
        <v>0</v>
      </c>
      <c r="AG22" s="23">
        <v>0</v>
      </c>
      <c r="AH22" s="23">
        <v>0</v>
      </c>
      <c r="AI22" s="23">
        <v>0</v>
      </c>
      <c r="AJ22" s="23">
        <v>0</v>
      </c>
      <c r="AK22" s="23">
        <v>0</v>
      </c>
      <c r="AL22" s="23">
        <v>0</v>
      </c>
      <c r="AM22" s="23">
        <v>0</v>
      </c>
      <c r="AN22" s="23">
        <v>0</v>
      </c>
      <c r="AO22" s="23">
        <v>0</v>
      </c>
      <c r="AP22" s="23">
        <v>0</v>
      </c>
      <c r="AQ22" s="23">
        <v>0</v>
      </c>
      <c r="AR22" s="23">
        <v>0</v>
      </c>
      <c r="AS22" s="23">
        <v>0</v>
      </c>
      <c r="AT22" s="23">
        <v>0</v>
      </c>
      <c r="AV22" s="17"/>
    </row>
    <row r="23" spans="2:48" ht="15" customHeight="1" x14ac:dyDescent="0.25">
      <c r="D23" s="11"/>
      <c r="E23" s="12" t="s">
        <v>1328</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V23" s="17"/>
    </row>
    <row r="24" spans="2:48" ht="15" customHeight="1" x14ac:dyDescent="0.25">
      <c r="D24" s="11"/>
      <c r="E24" s="12" t="s">
        <v>1329</v>
      </c>
      <c r="F24" s="23">
        <v>0</v>
      </c>
      <c r="G24" s="23">
        <v>0</v>
      </c>
      <c r="H24" s="23">
        <v>0</v>
      </c>
      <c r="I24" s="23">
        <v>0</v>
      </c>
      <c r="J24" s="23">
        <v>0</v>
      </c>
      <c r="K24" s="23">
        <v>13.3566</v>
      </c>
      <c r="L24" s="23">
        <v>0</v>
      </c>
      <c r="M24" s="23">
        <v>0</v>
      </c>
      <c r="N24" s="23">
        <v>0</v>
      </c>
      <c r="O24" s="23">
        <v>1086.6855</v>
      </c>
      <c r="P24" s="23">
        <v>0</v>
      </c>
      <c r="Q24" s="23">
        <v>0</v>
      </c>
      <c r="R24" s="23">
        <v>12.919499999999999</v>
      </c>
      <c r="S24" s="23">
        <v>12.274100000000001</v>
      </c>
      <c r="T24" s="23">
        <v>0</v>
      </c>
      <c r="U24" s="23">
        <v>0</v>
      </c>
      <c r="V24" s="23">
        <v>0</v>
      </c>
      <c r="W24" s="23">
        <v>0</v>
      </c>
      <c r="X24" s="23">
        <v>0</v>
      </c>
      <c r="Y24" s="23">
        <v>0</v>
      </c>
      <c r="Z24" s="23">
        <v>0</v>
      </c>
      <c r="AA24" s="23">
        <v>12.853999999999999</v>
      </c>
      <c r="AB24" s="23">
        <v>13.7685</v>
      </c>
      <c r="AC24" s="23">
        <v>0</v>
      </c>
      <c r="AD24" s="23">
        <v>1256.306</v>
      </c>
      <c r="AE24" s="23">
        <v>0</v>
      </c>
      <c r="AF24" s="23">
        <v>0</v>
      </c>
      <c r="AG24" s="23">
        <v>0</v>
      </c>
      <c r="AH24" s="23">
        <v>0</v>
      </c>
      <c r="AI24" s="23">
        <v>20.8017</v>
      </c>
      <c r="AJ24" s="23">
        <v>0</v>
      </c>
      <c r="AK24" s="23">
        <v>0</v>
      </c>
      <c r="AL24" s="23">
        <v>0</v>
      </c>
      <c r="AM24" s="23">
        <v>0</v>
      </c>
      <c r="AN24" s="23">
        <v>0</v>
      </c>
      <c r="AO24" s="23">
        <v>0</v>
      </c>
      <c r="AP24" s="23">
        <v>0</v>
      </c>
      <c r="AQ24" s="23">
        <v>0</v>
      </c>
      <c r="AR24" s="23">
        <v>0</v>
      </c>
      <c r="AS24" s="23">
        <v>0</v>
      </c>
      <c r="AT24" s="23">
        <v>0</v>
      </c>
      <c r="AV24" s="17"/>
    </row>
    <row r="25" spans="2:48" ht="15" customHeight="1" x14ac:dyDescent="0.25">
      <c r="D25" s="11"/>
      <c r="E25" s="12" t="s">
        <v>1330</v>
      </c>
      <c r="F25" s="23">
        <v>0</v>
      </c>
      <c r="G25" s="23">
        <v>0</v>
      </c>
      <c r="H25" s="23">
        <v>0</v>
      </c>
      <c r="I25" s="23">
        <v>0</v>
      </c>
      <c r="J25" s="23">
        <v>0</v>
      </c>
      <c r="K25" s="23">
        <v>14.0281</v>
      </c>
      <c r="L25" s="23">
        <v>14.980399999999999</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19.667000000000002</v>
      </c>
      <c r="AJ25" s="23">
        <v>0</v>
      </c>
      <c r="AK25" s="23">
        <v>0</v>
      </c>
      <c r="AL25" s="23">
        <v>0</v>
      </c>
      <c r="AM25" s="23">
        <v>0</v>
      </c>
      <c r="AN25" s="23">
        <v>0</v>
      </c>
      <c r="AO25" s="23">
        <v>0</v>
      </c>
      <c r="AP25" s="23">
        <v>0</v>
      </c>
      <c r="AQ25" s="23">
        <v>0</v>
      </c>
      <c r="AR25" s="23">
        <v>0</v>
      </c>
      <c r="AS25" s="23">
        <v>0</v>
      </c>
      <c r="AT25" s="23">
        <v>0</v>
      </c>
      <c r="AV25" s="17"/>
    </row>
    <row r="26" spans="2:48" ht="15" customHeight="1" x14ac:dyDescent="0.25">
      <c r="D26" s="11"/>
      <c r="E26" s="12" t="s">
        <v>1331</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V26" s="17"/>
    </row>
    <row r="27" spans="2:48" ht="15" customHeight="1" x14ac:dyDescent="0.25">
      <c r="D27" s="11"/>
      <c r="E27" s="12" t="s">
        <v>1332</v>
      </c>
      <c r="F27" s="23">
        <v>0</v>
      </c>
      <c r="G27" s="23">
        <v>0</v>
      </c>
      <c r="H27" s="23">
        <v>0</v>
      </c>
      <c r="I27" s="23">
        <v>0</v>
      </c>
      <c r="J27" s="23">
        <v>0</v>
      </c>
      <c r="K27" s="23">
        <v>12.713800000000001</v>
      </c>
      <c r="L27" s="23">
        <v>14.980600000000001</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V27" s="17"/>
    </row>
    <row r="28" spans="2:48" ht="15" customHeight="1" x14ac:dyDescent="0.25">
      <c r="D28" s="11"/>
      <c r="E28" s="12" t="s">
        <v>7</v>
      </c>
      <c r="F28" s="23">
        <v>0</v>
      </c>
      <c r="G28" s="23">
        <v>224.1551</v>
      </c>
      <c r="H28" s="23">
        <v>116.73439999999999</v>
      </c>
      <c r="I28" s="23">
        <v>65.785200000000003</v>
      </c>
      <c r="J28" s="23">
        <v>179.5909</v>
      </c>
      <c r="K28" s="23">
        <v>87.857500000000002</v>
      </c>
      <c r="L28" s="23">
        <v>73.093299999999999</v>
      </c>
      <c r="M28" s="23">
        <v>62.863599999999998</v>
      </c>
      <c r="N28" s="23">
        <v>38.7791</v>
      </c>
      <c r="O28" s="23">
        <v>4545.2029000000002</v>
      </c>
      <c r="P28" s="23">
        <v>168.13079999999999</v>
      </c>
      <c r="Q28" s="23">
        <v>152.52199999999999</v>
      </c>
      <c r="R28" s="23">
        <v>40.4116</v>
      </c>
      <c r="S28" s="23">
        <v>35.237099999999998</v>
      </c>
      <c r="T28" s="23">
        <v>58.731000000000002</v>
      </c>
      <c r="U28" s="23">
        <v>0</v>
      </c>
      <c r="V28" s="23">
        <v>46.094299999999997</v>
      </c>
      <c r="W28" s="23">
        <v>22.801500000000001</v>
      </c>
      <c r="X28" s="23">
        <v>0</v>
      </c>
      <c r="Y28" s="23">
        <v>0</v>
      </c>
      <c r="Z28" s="23">
        <v>0</v>
      </c>
      <c r="AA28" s="23">
        <v>13.6859</v>
      </c>
      <c r="AB28" s="23">
        <v>14.6005</v>
      </c>
      <c r="AC28" s="23">
        <v>1281.9981</v>
      </c>
      <c r="AD28" s="23">
        <v>1276.5867000000001</v>
      </c>
      <c r="AE28" s="23">
        <v>14.0839</v>
      </c>
      <c r="AF28" s="23">
        <v>1144.0636999999999</v>
      </c>
      <c r="AG28" s="23">
        <v>18.209900000000001</v>
      </c>
      <c r="AH28" s="23">
        <v>62.352400000000003</v>
      </c>
      <c r="AI28" s="23">
        <v>29.549700000000001</v>
      </c>
      <c r="AJ28" s="23">
        <v>21.185600000000001</v>
      </c>
      <c r="AK28" s="23">
        <v>34.463700000000003</v>
      </c>
      <c r="AL28" s="23">
        <v>37.612200000000001</v>
      </c>
      <c r="AM28" s="23">
        <v>24.845700000000001</v>
      </c>
      <c r="AN28" s="23">
        <v>28.421600000000002</v>
      </c>
      <c r="AO28" s="23">
        <v>34.892000000000003</v>
      </c>
      <c r="AP28" s="23">
        <v>32.018099999999997</v>
      </c>
      <c r="AQ28" s="23">
        <v>0</v>
      </c>
      <c r="AR28" s="23">
        <v>0</v>
      </c>
      <c r="AS28" s="23">
        <v>0</v>
      </c>
      <c r="AT28" s="23">
        <v>0</v>
      </c>
      <c r="AV28" s="17"/>
    </row>
    <row r="29" spans="2:48" ht="15" customHeight="1" x14ac:dyDescent="0.25">
      <c r="D29" s="11"/>
      <c r="E29" s="12" t="s">
        <v>1333</v>
      </c>
      <c r="F29" s="23">
        <v>41.118600000000001</v>
      </c>
      <c r="G29" s="23">
        <v>21.840199999999999</v>
      </c>
      <c r="H29" s="23">
        <v>39.293599999999998</v>
      </c>
      <c r="I29" s="23">
        <v>41.430799999999998</v>
      </c>
      <c r="J29" s="23">
        <v>39.667200000000001</v>
      </c>
      <c r="K29" s="23">
        <v>0</v>
      </c>
      <c r="L29" s="23">
        <v>17.6601</v>
      </c>
      <c r="M29" s="23">
        <v>18.114100000000001</v>
      </c>
      <c r="N29" s="23">
        <v>0</v>
      </c>
      <c r="O29" s="23">
        <v>0</v>
      </c>
      <c r="P29" s="23">
        <v>56.369500000000002</v>
      </c>
      <c r="Q29" s="23">
        <v>56.201599999999999</v>
      </c>
      <c r="R29" s="23">
        <v>0</v>
      </c>
      <c r="S29" s="23">
        <v>0</v>
      </c>
      <c r="T29" s="23">
        <v>57.671199999999999</v>
      </c>
      <c r="U29" s="23">
        <v>0</v>
      </c>
      <c r="V29" s="23">
        <v>36.574300000000001</v>
      </c>
      <c r="W29" s="23">
        <v>22.654</v>
      </c>
      <c r="X29" s="23">
        <v>0</v>
      </c>
      <c r="Y29" s="23">
        <v>0</v>
      </c>
      <c r="Z29" s="23">
        <v>0</v>
      </c>
      <c r="AA29" s="23">
        <v>0</v>
      </c>
      <c r="AB29" s="23">
        <v>14.6005</v>
      </c>
      <c r="AC29" s="23">
        <v>1281.7034000000001</v>
      </c>
      <c r="AD29" s="23">
        <v>0</v>
      </c>
      <c r="AE29" s="23">
        <v>13.1099</v>
      </c>
      <c r="AF29" s="23">
        <v>0</v>
      </c>
      <c r="AG29" s="23">
        <v>18.209900000000001</v>
      </c>
      <c r="AH29" s="23">
        <v>62.3523</v>
      </c>
      <c r="AI29" s="23">
        <v>0</v>
      </c>
      <c r="AJ29" s="23">
        <v>0</v>
      </c>
      <c r="AK29" s="23">
        <v>32.392000000000003</v>
      </c>
      <c r="AL29" s="23">
        <v>37.607700000000001</v>
      </c>
      <c r="AM29" s="23">
        <v>24.834099999999999</v>
      </c>
      <c r="AN29" s="23">
        <v>28.402200000000001</v>
      </c>
      <c r="AO29" s="23">
        <v>34.881</v>
      </c>
      <c r="AP29" s="23">
        <v>32.013100000000001</v>
      </c>
      <c r="AQ29" s="23">
        <v>0</v>
      </c>
      <c r="AR29" s="23">
        <v>0</v>
      </c>
      <c r="AS29" s="23">
        <v>0</v>
      </c>
      <c r="AT29" s="23">
        <v>0</v>
      </c>
      <c r="AV29" s="17"/>
    </row>
    <row r="30" spans="2:48" ht="15" customHeight="1" x14ac:dyDescent="0.25">
      <c r="D30" s="11"/>
      <c r="E30" s="12" t="s">
        <v>1334</v>
      </c>
      <c r="F30" s="23">
        <v>0</v>
      </c>
      <c r="G30" s="23">
        <v>0</v>
      </c>
      <c r="H30" s="23">
        <v>0</v>
      </c>
      <c r="I30" s="23">
        <v>0</v>
      </c>
      <c r="J30" s="23">
        <v>0</v>
      </c>
      <c r="K30" s="23">
        <v>0</v>
      </c>
      <c r="L30" s="23">
        <v>0</v>
      </c>
      <c r="M30" s="23">
        <v>0</v>
      </c>
      <c r="N30" s="23">
        <v>0</v>
      </c>
      <c r="O30" s="23">
        <v>1033.3724999999999</v>
      </c>
      <c r="P30" s="23">
        <v>0</v>
      </c>
      <c r="Q30" s="23">
        <v>0</v>
      </c>
      <c r="R30" s="23">
        <v>10.050000000000001</v>
      </c>
      <c r="S30" s="23">
        <v>14.256600000000001</v>
      </c>
      <c r="T30" s="23">
        <v>0</v>
      </c>
      <c r="U30" s="23">
        <v>0</v>
      </c>
      <c r="V30" s="23">
        <v>0</v>
      </c>
      <c r="W30" s="23">
        <v>0</v>
      </c>
      <c r="X30" s="23">
        <v>0</v>
      </c>
      <c r="Y30" s="23">
        <v>0</v>
      </c>
      <c r="Z30" s="23">
        <v>0</v>
      </c>
      <c r="AA30" s="23">
        <v>0</v>
      </c>
      <c r="AB30" s="23">
        <v>0</v>
      </c>
      <c r="AC30" s="23">
        <v>1028.6667</v>
      </c>
      <c r="AD30" s="23">
        <v>1102.1316999999999</v>
      </c>
      <c r="AE30" s="23">
        <v>0</v>
      </c>
      <c r="AF30" s="23">
        <v>0</v>
      </c>
      <c r="AG30" s="23">
        <v>0</v>
      </c>
      <c r="AH30" s="23">
        <v>0</v>
      </c>
      <c r="AI30" s="23">
        <v>0</v>
      </c>
      <c r="AJ30" s="23">
        <v>0</v>
      </c>
      <c r="AK30" s="23">
        <v>0</v>
      </c>
      <c r="AL30" s="23">
        <v>0</v>
      </c>
      <c r="AM30" s="23">
        <v>0</v>
      </c>
      <c r="AN30" s="23">
        <v>0</v>
      </c>
      <c r="AO30" s="23">
        <v>0</v>
      </c>
      <c r="AP30" s="23">
        <v>0</v>
      </c>
      <c r="AQ30" s="23">
        <v>0</v>
      </c>
      <c r="AR30" s="23">
        <v>0</v>
      </c>
      <c r="AS30" s="23">
        <v>0</v>
      </c>
      <c r="AT30" s="23">
        <v>0</v>
      </c>
      <c r="AV30" s="17"/>
    </row>
    <row r="31" spans="2:48" ht="15" customHeight="1" x14ac:dyDescent="0.25">
      <c r="D31" s="11"/>
      <c r="E31" s="12" t="s">
        <v>1335</v>
      </c>
      <c r="F31" s="23">
        <v>0</v>
      </c>
      <c r="G31" s="23">
        <v>0</v>
      </c>
      <c r="H31" s="23">
        <v>0</v>
      </c>
      <c r="I31" s="23">
        <v>0</v>
      </c>
      <c r="J31" s="23">
        <v>0</v>
      </c>
      <c r="K31" s="23">
        <v>0</v>
      </c>
      <c r="L31" s="23">
        <v>0</v>
      </c>
      <c r="M31" s="23">
        <v>0</v>
      </c>
      <c r="N31" s="23">
        <v>0</v>
      </c>
      <c r="O31" s="23">
        <v>1016.2406999999999</v>
      </c>
      <c r="P31" s="23">
        <v>0</v>
      </c>
      <c r="Q31" s="23">
        <v>0</v>
      </c>
      <c r="R31" s="23">
        <v>14.078200000000001</v>
      </c>
      <c r="S31" s="23">
        <v>10.0693</v>
      </c>
      <c r="T31" s="23">
        <v>0</v>
      </c>
      <c r="U31" s="23">
        <v>0</v>
      </c>
      <c r="V31" s="23">
        <v>0</v>
      </c>
      <c r="W31" s="23">
        <v>0</v>
      </c>
      <c r="X31" s="23">
        <v>0</v>
      </c>
      <c r="Y31" s="23">
        <v>0</v>
      </c>
      <c r="Z31" s="23">
        <v>0</v>
      </c>
      <c r="AA31" s="23">
        <v>12.8605</v>
      </c>
      <c r="AB31" s="23">
        <v>14.5991</v>
      </c>
      <c r="AC31" s="23">
        <v>1001.4788</v>
      </c>
      <c r="AD31" s="23">
        <v>1103.2941000000001</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V31" s="17"/>
    </row>
    <row r="32" spans="2:48" ht="15" customHeight="1" x14ac:dyDescent="0.25">
      <c r="D32" s="11"/>
      <c r="E32" s="12" t="s">
        <v>1336</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V32" s="17"/>
    </row>
    <row r="33" spans="2:48" ht="15" customHeight="1" x14ac:dyDescent="0.25">
      <c r="D33" s="11"/>
      <c r="E33" s="12" t="s">
        <v>1337</v>
      </c>
      <c r="F33" s="23">
        <v>0</v>
      </c>
      <c r="G33" s="23">
        <v>0</v>
      </c>
      <c r="H33" s="23">
        <v>0</v>
      </c>
      <c r="I33" s="23">
        <v>0</v>
      </c>
      <c r="J33" s="23">
        <v>0</v>
      </c>
      <c r="K33" s="23">
        <v>13.6607</v>
      </c>
      <c r="L33" s="23">
        <v>0</v>
      </c>
      <c r="M33" s="23">
        <v>0</v>
      </c>
      <c r="N33" s="23">
        <v>0</v>
      </c>
      <c r="O33" s="23">
        <v>1103.3397</v>
      </c>
      <c r="P33" s="23">
        <v>0</v>
      </c>
      <c r="Q33" s="23">
        <v>0</v>
      </c>
      <c r="R33" s="23">
        <v>21.106999999999999</v>
      </c>
      <c r="S33" s="23">
        <v>13.2707</v>
      </c>
      <c r="T33" s="23">
        <v>0</v>
      </c>
      <c r="U33" s="23">
        <v>0</v>
      </c>
      <c r="V33" s="23">
        <v>0</v>
      </c>
      <c r="W33" s="23">
        <v>0</v>
      </c>
      <c r="X33" s="23">
        <v>0</v>
      </c>
      <c r="Y33" s="23">
        <v>0</v>
      </c>
      <c r="Z33" s="23">
        <v>0</v>
      </c>
      <c r="AA33" s="23">
        <v>12.442399999999999</v>
      </c>
      <c r="AB33" s="23">
        <v>14.599600000000001</v>
      </c>
      <c r="AC33" s="23">
        <v>0</v>
      </c>
      <c r="AD33" s="23">
        <v>1276.6631</v>
      </c>
      <c r="AE33" s="23">
        <v>0</v>
      </c>
      <c r="AF33" s="23">
        <v>0</v>
      </c>
      <c r="AG33" s="23">
        <v>0</v>
      </c>
      <c r="AH33" s="23">
        <v>0</v>
      </c>
      <c r="AI33" s="23">
        <v>19.962299999999999</v>
      </c>
      <c r="AJ33" s="23">
        <v>0</v>
      </c>
      <c r="AK33" s="23">
        <v>0</v>
      </c>
      <c r="AL33" s="23">
        <v>0</v>
      </c>
      <c r="AM33" s="23">
        <v>0</v>
      </c>
      <c r="AN33" s="23">
        <v>0</v>
      </c>
      <c r="AO33" s="23">
        <v>0</v>
      </c>
      <c r="AP33" s="23">
        <v>0</v>
      </c>
      <c r="AQ33" s="23">
        <v>0</v>
      </c>
      <c r="AR33" s="23">
        <v>0</v>
      </c>
      <c r="AS33" s="23">
        <v>0</v>
      </c>
      <c r="AT33" s="23">
        <v>0</v>
      </c>
      <c r="AV33" s="17"/>
    </row>
    <row r="34" spans="2:48" ht="15" customHeight="1" x14ac:dyDescent="0.25">
      <c r="D34" s="11"/>
      <c r="E34" s="12" t="s">
        <v>1338</v>
      </c>
      <c r="F34" s="23">
        <v>0</v>
      </c>
      <c r="G34" s="23">
        <v>0</v>
      </c>
      <c r="H34" s="23">
        <v>0</v>
      </c>
      <c r="I34" s="23">
        <v>0</v>
      </c>
      <c r="J34" s="23">
        <v>0</v>
      </c>
      <c r="K34" s="23">
        <v>17.621500000000001</v>
      </c>
      <c r="L34" s="23">
        <v>17.6602</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c r="AF34" s="23">
        <v>0</v>
      </c>
      <c r="AG34" s="23">
        <v>0</v>
      </c>
      <c r="AH34" s="23">
        <v>0</v>
      </c>
      <c r="AI34" s="23">
        <v>16.464099999999998</v>
      </c>
      <c r="AJ34" s="23">
        <v>0</v>
      </c>
      <c r="AK34" s="23">
        <v>0</v>
      </c>
      <c r="AL34" s="23">
        <v>0</v>
      </c>
      <c r="AM34" s="23">
        <v>0</v>
      </c>
      <c r="AN34" s="23">
        <v>0</v>
      </c>
      <c r="AO34" s="23">
        <v>0</v>
      </c>
      <c r="AP34" s="23">
        <v>0</v>
      </c>
      <c r="AQ34" s="23">
        <v>0</v>
      </c>
      <c r="AR34" s="23">
        <v>0</v>
      </c>
      <c r="AS34" s="23">
        <v>0</v>
      </c>
      <c r="AT34" s="23">
        <v>0</v>
      </c>
      <c r="AV34" s="17"/>
    </row>
    <row r="35" spans="2:48" ht="15" customHeight="1" x14ac:dyDescent="0.25">
      <c r="D35" s="11"/>
      <c r="E35" s="12" t="s">
        <v>1339</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c r="AH35" s="23">
        <v>0</v>
      </c>
      <c r="AI35" s="23">
        <v>0</v>
      </c>
      <c r="AJ35" s="23">
        <v>0</v>
      </c>
      <c r="AK35" s="23">
        <v>0</v>
      </c>
      <c r="AL35" s="23">
        <v>0</v>
      </c>
      <c r="AM35" s="23">
        <v>0</v>
      </c>
      <c r="AN35" s="23">
        <v>0</v>
      </c>
      <c r="AO35" s="23">
        <v>0</v>
      </c>
      <c r="AP35" s="23">
        <v>0</v>
      </c>
      <c r="AQ35" s="23">
        <v>0</v>
      </c>
      <c r="AR35" s="23">
        <v>0</v>
      </c>
      <c r="AS35" s="23">
        <v>0</v>
      </c>
      <c r="AT35" s="23">
        <v>0</v>
      </c>
      <c r="AV35" s="17"/>
    </row>
    <row r="36" spans="2:48" ht="15" customHeight="1" x14ac:dyDescent="0.25">
      <c r="D36" s="11"/>
      <c r="E36" s="12" t="s">
        <v>1340</v>
      </c>
      <c r="F36" s="23">
        <v>0</v>
      </c>
      <c r="G36" s="23">
        <v>0</v>
      </c>
      <c r="H36" s="23">
        <v>0</v>
      </c>
      <c r="I36" s="23">
        <v>0</v>
      </c>
      <c r="J36" s="23">
        <v>0</v>
      </c>
      <c r="K36" s="23">
        <v>14.9094</v>
      </c>
      <c r="L36" s="23">
        <v>17.66</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c r="AH36" s="23">
        <v>0</v>
      </c>
      <c r="AI36" s="23">
        <v>0</v>
      </c>
      <c r="AJ36" s="23">
        <v>0</v>
      </c>
      <c r="AK36" s="23">
        <v>0</v>
      </c>
      <c r="AL36" s="23">
        <v>0</v>
      </c>
      <c r="AM36" s="23">
        <v>0</v>
      </c>
      <c r="AN36" s="23">
        <v>0</v>
      </c>
      <c r="AO36" s="23">
        <v>0</v>
      </c>
      <c r="AP36" s="23">
        <v>0</v>
      </c>
      <c r="AQ36" s="23">
        <v>0</v>
      </c>
      <c r="AR36" s="23">
        <v>0</v>
      </c>
      <c r="AS36" s="23">
        <v>0</v>
      </c>
      <c r="AT36" s="23">
        <v>0</v>
      </c>
      <c r="AV36" s="17"/>
    </row>
    <row r="37" spans="2:48" ht="15" customHeight="1" x14ac:dyDescent="0.25">
      <c r="D37" s="11"/>
      <c r="E37" s="12" t="s">
        <v>504</v>
      </c>
      <c r="F37" s="23">
        <v>0</v>
      </c>
      <c r="G37" s="23">
        <v>0</v>
      </c>
      <c r="H37" s="23">
        <v>0</v>
      </c>
      <c r="I37" s="23">
        <v>0</v>
      </c>
      <c r="J37" s="23">
        <v>0</v>
      </c>
      <c r="K37" s="23">
        <v>0</v>
      </c>
      <c r="L37" s="23">
        <v>0</v>
      </c>
      <c r="M37" s="23">
        <v>33.133200000000002</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R37" s="23">
        <v>0</v>
      </c>
      <c r="AS37" s="23">
        <v>0</v>
      </c>
      <c r="AT37" s="23">
        <v>0</v>
      </c>
      <c r="AV37" s="17"/>
    </row>
    <row r="38" spans="2:48" ht="15" customHeight="1" x14ac:dyDescent="0.25">
      <c r="D38" s="11"/>
      <c r="E38" s="12" t="s">
        <v>1341</v>
      </c>
      <c r="F38" s="23">
        <v>0</v>
      </c>
      <c r="G38" s="23">
        <v>0</v>
      </c>
      <c r="H38" s="23">
        <v>0</v>
      </c>
      <c r="I38" s="23">
        <v>0</v>
      </c>
      <c r="J38" s="23">
        <v>0</v>
      </c>
      <c r="K38" s="23">
        <v>0</v>
      </c>
      <c r="L38" s="23">
        <v>0</v>
      </c>
      <c r="M38" s="23">
        <v>21.4405</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c r="AH38" s="23">
        <v>0</v>
      </c>
      <c r="AI38" s="23">
        <v>0</v>
      </c>
      <c r="AJ38" s="23">
        <v>0</v>
      </c>
      <c r="AK38" s="23">
        <v>0</v>
      </c>
      <c r="AL38" s="23">
        <v>0</v>
      </c>
      <c r="AM38" s="23">
        <v>0</v>
      </c>
      <c r="AN38" s="23">
        <v>0</v>
      </c>
      <c r="AO38" s="23">
        <v>0</v>
      </c>
      <c r="AP38" s="23">
        <v>0</v>
      </c>
      <c r="AQ38" s="23">
        <v>0</v>
      </c>
      <c r="AR38" s="23">
        <v>0</v>
      </c>
      <c r="AS38" s="23">
        <v>0</v>
      </c>
      <c r="AT38" s="23">
        <v>0</v>
      </c>
      <c r="AV38" s="17"/>
    </row>
    <row r="39" spans="2:48" ht="15" customHeight="1" x14ac:dyDescent="0.25">
      <c r="D39" s="14"/>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row>
    <row r="40" spans="2:48" ht="15" customHeight="1" x14ac:dyDescent="0.25">
      <c r="B40" s="218"/>
      <c r="D40" s="8">
        <v>4.2</v>
      </c>
      <c r="E40" s="9" t="s">
        <v>968</v>
      </c>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row>
    <row r="41" spans="2:48" ht="15" customHeight="1" x14ac:dyDescent="0.25">
      <c r="D41" s="11"/>
      <c r="E41" s="12" t="s">
        <v>6</v>
      </c>
      <c r="F41" s="23">
        <v>0</v>
      </c>
      <c r="G41" s="23">
        <v>182.00030000000001</v>
      </c>
      <c r="H41" s="23">
        <v>87.231399999999994</v>
      </c>
      <c r="I41" s="23">
        <v>51.899500000000003</v>
      </c>
      <c r="J41" s="23">
        <v>145.85239999999999</v>
      </c>
      <c r="K41" s="23">
        <v>79.505700000000004</v>
      </c>
      <c r="L41" s="23">
        <v>70.936499999999995</v>
      </c>
      <c r="M41" s="23">
        <v>59.223700000000001</v>
      </c>
      <c r="N41" s="23">
        <v>30.604199999999999</v>
      </c>
      <c r="O41" s="23">
        <v>4644.9336000000003</v>
      </c>
      <c r="P41" s="23">
        <v>144.3673</v>
      </c>
      <c r="Q41" s="23">
        <v>129.5942</v>
      </c>
      <c r="R41" s="23">
        <v>38.802199999999999</v>
      </c>
      <c r="S41" s="23">
        <v>34.050199999999997</v>
      </c>
      <c r="T41" s="23">
        <v>43.6494</v>
      </c>
      <c r="U41" s="23">
        <v>27.5533</v>
      </c>
      <c r="V41" s="23">
        <v>36.062199999999997</v>
      </c>
      <c r="W41" s="23">
        <v>18.843</v>
      </c>
      <c r="X41" s="23">
        <v>259.40460000000002</v>
      </c>
      <c r="Y41" s="23">
        <v>859.91499999999996</v>
      </c>
      <c r="Z41" s="23">
        <v>260.15199999999999</v>
      </c>
      <c r="AA41" s="23">
        <v>13.604200000000001</v>
      </c>
      <c r="AB41" s="23">
        <v>14.2577</v>
      </c>
      <c r="AC41" s="23">
        <v>1313.8104000000001</v>
      </c>
      <c r="AD41" s="23">
        <v>1298.9761000000001</v>
      </c>
      <c r="AE41" s="23">
        <v>13.1363</v>
      </c>
      <c r="AF41" s="23">
        <v>1167.2570000000001</v>
      </c>
      <c r="AG41" s="23">
        <v>15.311</v>
      </c>
      <c r="AH41" s="23">
        <v>46.700499999999998</v>
      </c>
      <c r="AI41" s="23">
        <v>26.127600000000001</v>
      </c>
      <c r="AJ41" s="23">
        <v>23.5031</v>
      </c>
      <c r="AK41" s="23">
        <v>26.418700000000001</v>
      </c>
      <c r="AL41" s="23">
        <v>27.703399999999998</v>
      </c>
      <c r="AM41" s="23">
        <v>19.528400000000001</v>
      </c>
      <c r="AN41" s="23">
        <v>22.023099999999999</v>
      </c>
      <c r="AO41" s="23">
        <v>28.013400000000001</v>
      </c>
      <c r="AP41" s="23">
        <v>28.2729</v>
      </c>
      <c r="AQ41" s="23">
        <v>8202.8186999999998</v>
      </c>
      <c r="AR41" s="23">
        <v>51.725299999999997</v>
      </c>
      <c r="AS41" s="23">
        <v>8.5881000000000007</v>
      </c>
      <c r="AT41" s="23">
        <v>10.4732</v>
      </c>
      <c r="AV41" s="17"/>
    </row>
    <row r="42" spans="2:48" ht="15" customHeight="1" x14ac:dyDescent="0.25">
      <c r="D42" s="11"/>
      <c r="E42" s="12" t="s">
        <v>1325</v>
      </c>
      <c r="F42" s="23">
        <v>34.7166</v>
      </c>
      <c r="G42" s="23">
        <v>15.3065</v>
      </c>
      <c r="H42" s="23">
        <v>27.526900000000001</v>
      </c>
      <c r="I42" s="23">
        <v>31.344100000000001</v>
      </c>
      <c r="J42" s="23">
        <v>30.533200000000001</v>
      </c>
      <c r="K42" s="23">
        <v>0</v>
      </c>
      <c r="L42" s="23">
        <v>15.5489</v>
      </c>
      <c r="M42" s="23">
        <v>17.071300000000001</v>
      </c>
      <c r="N42" s="23">
        <v>0</v>
      </c>
      <c r="O42" s="23">
        <v>0</v>
      </c>
      <c r="P42" s="23">
        <v>49.482900000000001</v>
      </c>
      <c r="Q42" s="23">
        <v>47.807000000000002</v>
      </c>
      <c r="R42" s="23">
        <v>0</v>
      </c>
      <c r="S42" s="23">
        <v>0</v>
      </c>
      <c r="T42" s="23">
        <v>43.650500000000001</v>
      </c>
      <c r="U42" s="23">
        <v>0</v>
      </c>
      <c r="V42" s="23">
        <v>29.197900000000001</v>
      </c>
      <c r="W42" s="23">
        <v>18.839700000000001</v>
      </c>
      <c r="X42" s="23">
        <v>0</v>
      </c>
      <c r="Y42" s="23">
        <v>0</v>
      </c>
      <c r="Z42" s="23">
        <v>0</v>
      </c>
      <c r="AA42" s="23">
        <v>0</v>
      </c>
      <c r="AB42" s="23">
        <v>14.2577</v>
      </c>
      <c r="AC42" s="23">
        <v>1161.8055999999999</v>
      </c>
      <c r="AD42" s="23">
        <v>0</v>
      </c>
      <c r="AE42" s="23">
        <v>11.906499999999999</v>
      </c>
      <c r="AF42" s="23">
        <v>1167.2570000000001</v>
      </c>
      <c r="AG42" s="23">
        <v>15.311</v>
      </c>
      <c r="AH42" s="23">
        <v>46.700499999999998</v>
      </c>
      <c r="AI42" s="23">
        <v>0</v>
      </c>
      <c r="AJ42" s="23">
        <v>0</v>
      </c>
      <c r="AK42" s="23">
        <v>24.794499999999999</v>
      </c>
      <c r="AL42" s="23">
        <v>27.703199999999999</v>
      </c>
      <c r="AM42" s="23">
        <v>19.528199999999998</v>
      </c>
      <c r="AN42" s="23">
        <v>22.023299999999999</v>
      </c>
      <c r="AO42" s="23">
        <v>28.013000000000002</v>
      </c>
      <c r="AP42" s="23">
        <v>28.273399999999999</v>
      </c>
      <c r="AQ42" s="23">
        <v>0</v>
      </c>
      <c r="AR42" s="23">
        <v>0</v>
      </c>
      <c r="AS42" s="23">
        <v>8.5881000000000007</v>
      </c>
      <c r="AT42" s="23">
        <v>10.4732</v>
      </c>
      <c r="AV42" s="17"/>
    </row>
    <row r="43" spans="2:48" ht="15" customHeight="1" x14ac:dyDescent="0.25">
      <c r="D43" s="11"/>
      <c r="E43" s="12" t="s">
        <v>1326</v>
      </c>
      <c r="F43" s="23">
        <v>0</v>
      </c>
      <c r="G43" s="23">
        <v>0</v>
      </c>
      <c r="H43" s="23">
        <v>0</v>
      </c>
      <c r="I43" s="23">
        <v>0</v>
      </c>
      <c r="J43" s="23">
        <v>0</v>
      </c>
      <c r="K43" s="23">
        <v>0</v>
      </c>
      <c r="L43" s="23">
        <v>0</v>
      </c>
      <c r="M43" s="23">
        <v>0</v>
      </c>
      <c r="N43" s="23">
        <v>0</v>
      </c>
      <c r="O43" s="23">
        <v>1000.1751</v>
      </c>
      <c r="P43" s="23">
        <v>0</v>
      </c>
      <c r="Q43" s="23">
        <v>0</v>
      </c>
      <c r="R43" s="23">
        <v>10.675599999999999</v>
      </c>
      <c r="S43" s="23">
        <v>11.1691</v>
      </c>
      <c r="T43" s="23">
        <v>0</v>
      </c>
      <c r="U43" s="23">
        <v>0</v>
      </c>
      <c r="V43" s="23">
        <v>0</v>
      </c>
      <c r="W43" s="23">
        <v>0</v>
      </c>
      <c r="X43" s="23">
        <v>0</v>
      </c>
      <c r="Y43" s="23">
        <v>0</v>
      </c>
      <c r="Z43" s="23">
        <v>0</v>
      </c>
      <c r="AA43" s="23">
        <v>0</v>
      </c>
      <c r="AB43" s="23">
        <v>0</v>
      </c>
      <c r="AC43" s="23">
        <v>0</v>
      </c>
      <c r="AD43" s="23">
        <v>1093.4115999999999</v>
      </c>
      <c r="AE43" s="23">
        <v>0</v>
      </c>
      <c r="AF43" s="23">
        <v>0</v>
      </c>
      <c r="AG43" s="23">
        <v>0</v>
      </c>
      <c r="AH43" s="23">
        <v>0</v>
      </c>
      <c r="AI43" s="23">
        <v>0</v>
      </c>
      <c r="AJ43" s="23">
        <v>0</v>
      </c>
      <c r="AK43" s="23">
        <v>0</v>
      </c>
      <c r="AL43" s="23">
        <v>0</v>
      </c>
      <c r="AM43" s="23">
        <v>0</v>
      </c>
      <c r="AN43" s="23">
        <v>0</v>
      </c>
      <c r="AO43" s="23">
        <v>0</v>
      </c>
      <c r="AP43" s="23">
        <v>0</v>
      </c>
      <c r="AQ43" s="23">
        <v>0</v>
      </c>
      <c r="AR43" s="23">
        <v>0</v>
      </c>
      <c r="AS43" s="23">
        <v>0</v>
      </c>
      <c r="AT43" s="23">
        <v>0</v>
      </c>
      <c r="AV43" s="17"/>
    </row>
    <row r="44" spans="2:48" ht="15" customHeight="1" x14ac:dyDescent="0.25">
      <c r="D44" s="11"/>
      <c r="E44" s="12" t="s">
        <v>1327</v>
      </c>
      <c r="F44" s="23">
        <v>0</v>
      </c>
      <c r="G44" s="23">
        <v>0</v>
      </c>
      <c r="H44" s="23">
        <v>0</v>
      </c>
      <c r="I44" s="23">
        <v>0</v>
      </c>
      <c r="J44" s="23">
        <v>0</v>
      </c>
      <c r="K44" s="23">
        <v>0</v>
      </c>
      <c r="L44" s="23">
        <v>0</v>
      </c>
      <c r="M44" s="23">
        <v>0</v>
      </c>
      <c r="N44" s="23">
        <v>0</v>
      </c>
      <c r="O44" s="23">
        <v>1002.5853</v>
      </c>
      <c r="P44" s="23">
        <v>0</v>
      </c>
      <c r="Q44" s="23">
        <v>0</v>
      </c>
      <c r="R44" s="23">
        <v>13.322900000000001</v>
      </c>
      <c r="S44" s="23">
        <v>10.2699</v>
      </c>
      <c r="T44" s="23">
        <v>0</v>
      </c>
      <c r="U44" s="23">
        <v>0</v>
      </c>
      <c r="V44" s="23">
        <v>0</v>
      </c>
      <c r="W44" s="23">
        <v>0</v>
      </c>
      <c r="X44" s="23">
        <v>0</v>
      </c>
      <c r="Y44" s="23">
        <v>0</v>
      </c>
      <c r="Z44" s="23">
        <v>0</v>
      </c>
      <c r="AA44" s="23">
        <v>13.2066</v>
      </c>
      <c r="AB44" s="23">
        <v>12.733499999999999</v>
      </c>
      <c r="AC44" s="23">
        <v>1155.7991</v>
      </c>
      <c r="AD44" s="23">
        <v>1032.2090000000001</v>
      </c>
      <c r="AE44" s="23">
        <v>0</v>
      </c>
      <c r="AF44" s="23">
        <v>0</v>
      </c>
      <c r="AG44" s="23">
        <v>0</v>
      </c>
      <c r="AH44" s="23">
        <v>0</v>
      </c>
      <c r="AI44" s="23">
        <v>0</v>
      </c>
      <c r="AJ44" s="23">
        <v>0</v>
      </c>
      <c r="AK44" s="23">
        <v>0</v>
      </c>
      <c r="AL44" s="23">
        <v>0</v>
      </c>
      <c r="AM44" s="23">
        <v>0</v>
      </c>
      <c r="AN44" s="23">
        <v>0</v>
      </c>
      <c r="AO44" s="23">
        <v>0</v>
      </c>
      <c r="AP44" s="23">
        <v>0</v>
      </c>
      <c r="AQ44" s="23">
        <v>0</v>
      </c>
      <c r="AR44" s="23">
        <v>0</v>
      </c>
      <c r="AS44" s="23">
        <v>0</v>
      </c>
      <c r="AT44" s="23">
        <v>0</v>
      </c>
      <c r="AV44" s="17"/>
    </row>
    <row r="45" spans="2:48" ht="15" customHeight="1" x14ac:dyDescent="0.25">
      <c r="D45" s="11"/>
      <c r="E45" s="12" t="s">
        <v>1328</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c r="AH45" s="23">
        <v>0</v>
      </c>
      <c r="AI45" s="23">
        <v>0</v>
      </c>
      <c r="AJ45" s="23">
        <v>0</v>
      </c>
      <c r="AK45" s="23">
        <v>0</v>
      </c>
      <c r="AL45" s="23">
        <v>0</v>
      </c>
      <c r="AM45" s="23">
        <v>0</v>
      </c>
      <c r="AN45" s="23">
        <v>0</v>
      </c>
      <c r="AO45" s="23">
        <v>0</v>
      </c>
      <c r="AP45" s="23">
        <v>0</v>
      </c>
      <c r="AQ45" s="23">
        <v>0</v>
      </c>
      <c r="AR45" s="23">
        <v>0</v>
      </c>
      <c r="AS45" s="23">
        <v>0</v>
      </c>
      <c r="AT45" s="23">
        <v>0</v>
      </c>
      <c r="AV45" s="17"/>
    </row>
    <row r="46" spans="2:48" ht="15" customHeight="1" x14ac:dyDescent="0.25">
      <c r="D46" s="11"/>
      <c r="E46" s="12" t="s">
        <v>1329</v>
      </c>
      <c r="F46" s="23">
        <v>0</v>
      </c>
      <c r="G46" s="23">
        <v>0</v>
      </c>
      <c r="H46" s="23">
        <v>0</v>
      </c>
      <c r="I46" s="23">
        <v>0</v>
      </c>
      <c r="J46" s="23">
        <v>0</v>
      </c>
      <c r="K46" s="23">
        <v>12.936199999999999</v>
      </c>
      <c r="L46" s="23">
        <v>0</v>
      </c>
      <c r="M46" s="23">
        <v>0</v>
      </c>
      <c r="N46" s="23">
        <v>0</v>
      </c>
      <c r="O46" s="23">
        <v>1125.2918999999999</v>
      </c>
      <c r="P46" s="23">
        <v>0</v>
      </c>
      <c r="Q46" s="23">
        <v>0</v>
      </c>
      <c r="R46" s="23">
        <v>13.379899999999999</v>
      </c>
      <c r="S46" s="23">
        <v>12.7437</v>
      </c>
      <c r="T46" s="23">
        <v>0</v>
      </c>
      <c r="U46" s="23">
        <v>0</v>
      </c>
      <c r="V46" s="23">
        <v>0</v>
      </c>
      <c r="W46" s="23">
        <v>0</v>
      </c>
      <c r="X46" s="23">
        <v>0</v>
      </c>
      <c r="Y46" s="23">
        <v>0</v>
      </c>
      <c r="Z46" s="23">
        <v>0</v>
      </c>
      <c r="AA46" s="23">
        <v>13.291399999999999</v>
      </c>
      <c r="AB46" s="23">
        <v>14.257999999999999</v>
      </c>
      <c r="AC46" s="23">
        <v>0</v>
      </c>
      <c r="AD46" s="23">
        <v>1299.1801</v>
      </c>
      <c r="AE46" s="23">
        <v>0</v>
      </c>
      <c r="AF46" s="23">
        <v>0</v>
      </c>
      <c r="AG46" s="23">
        <v>0</v>
      </c>
      <c r="AH46" s="23">
        <v>0</v>
      </c>
      <c r="AI46" s="23">
        <v>20.585000000000001</v>
      </c>
      <c r="AJ46" s="23">
        <v>0</v>
      </c>
      <c r="AK46" s="23">
        <v>0</v>
      </c>
      <c r="AL46" s="23">
        <v>0</v>
      </c>
      <c r="AM46" s="23">
        <v>0</v>
      </c>
      <c r="AN46" s="23">
        <v>0</v>
      </c>
      <c r="AO46" s="23">
        <v>0</v>
      </c>
      <c r="AP46" s="23">
        <v>0</v>
      </c>
      <c r="AQ46" s="23">
        <v>0</v>
      </c>
      <c r="AR46" s="23">
        <v>0</v>
      </c>
      <c r="AS46" s="23">
        <v>0</v>
      </c>
      <c r="AT46" s="23">
        <v>0</v>
      </c>
      <c r="AV46" s="17"/>
    </row>
    <row r="47" spans="2:48" ht="15" customHeight="1" x14ac:dyDescent="0.25">
      <c r="D47" s="11"/>
      <c r="E47" s="12" t="s">
        <v>1330</v>
      </c>
      <c r="F47" s="23">
        <v>0</v>
      </c>
      <c r="G47" s="23">
        <v>0</v>
      </c>
      <c r="H47" s="23">
        <v>0</v>
      </c>
      <c r="I47" s="23">
        <v>0</v>
      </c>
      <c r="J47" s="23">
        <v>0</v>
      </c>
      <c r="K47" s="23">
        <v>13.9656</v>
      </c>
      <c r="L47" s="23">
        <v>15.5489</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c r="AH47" s="23">
        <v>0</v>
      </c>
      <c r="AI47" s="23">
        <v>19.4621</v>
      </c>
      <c r="AJ47" s="23">
        <v>0</v>
      </c>
      <c r="AK47" s="23">
        <v>0</v>
      </c>
      <c r="AL47" s="23">
        <v>0</v>
      </c>
      <c r="AM47" s="23">
        <v>0</v>
      </c>
      <c r="AN47" s="23">
        <v>0</v>
      </c>
      <c r="AO47" s="23">
        <v>0</v>
      </c>
      <c r="AP47" s="23">
        <v>0</v>
      </c>
      <c r="AQ47" s="23">
        <v>0</v>
      </c>
      <c r="AR47" s="23">
        <v>0</v>
      </c>
      <c r="AS47" s="23">
        <v>0</v>
      </c>
      <c r="AT47" s="23">
        <v>0</v>
      </c>
      <c r="AV47" s="17"/>
    </row>
    <row r="48" spans="2:48" ht="15" customHeight="1" x14ac:dyDescent="0.25">
      <c r="D48" s="11"/>
      <c r="E48" s="12" t="s">
        <v>1331</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c r="AB48" s="23">
        <v>0</v>
      </c>
      <c r="AC48" s="23">
        <v>0</v>
      </c>
      <c r="AD48" s="23">
        <v>0</v>
      </c>
      <c r="AE48" s="23">
        <v>0</v>
      </c>
      <c r="AF48" s="23">
        <v>0</v>
      </c>
      <c r="AG48" s="23">
        <v>0</v>
      </c>
      <c r="AH48" s="23">
        <v>0</v>
      </c>
      <c r="AI48" s="23">
        <v>0</v>
      </c>
      <c r="AJ48" s="23">
        <v>0</v>
      </c>
      <c r="AK48" s="23">
        <v>0</v>
      </c>
      <c r="AL48" s="23">
        <v>0</v>
      </c>
      <c r="AM48" s="23">
        <v>0</v>
      </c>
      <c r="AN48" s="23">
        <v>0</v>
      </c>
      <c r="AO48" s="23">
        <v>0</v>
      </c>
      <c r="AP48" s="23">
        <v>0</v>
      </c>
      <c r="AQ48" s="23">
        <v>0</v>
      </c>
      <c r="AR48" s="23">
        <v>0</v>
      </c>
      <c r="AS48" s="23">
        <v>0</v>
      </c>
      <c r="AT48" s="23">
        <v>0</v>
      </c>
      <c r="AV48" s="17"/>
    </row>
    <row r="49" spans="4:48" ht="15" customHeight="1" x14ac:dyDescent="0.25">
      <c r="D49" s="11"/>
      <c r="E49" s="12" t="s">
        <v>1332</v>
      </c>
      <c r="F49" s="23">
        <v>0</v>
      </c>
      <c r="G49" s="23">
        <v>0</v>
      </c>
      <c r="H49" s="23">
        <v>0</v>
      </c>
      <c r="I49" s="23">
        <v>0</v>
      </c>
      <c r="J49" s="23">
        <v>0</v>
      </c>
      <c r="K49" s="23">
        <v>11.9358</v>
      </c>
      <c r="L49" s="23">
        <v>15.5489</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0</v>
      </c>
      <c r="AV49" s="17"/>
    </row>
    <row r="50" spans="4:48" ht="15" customHeight="1" x14ac:dyDescent="0.25">
      <c r="D50" s="11"/>
      <c r="E50" s="12" t="s">
        <v>7</v>
      </c>
      <c r="F50" s="23">
        <v>0</v>
      </c>
      <c r="G50" s="23">
        <v>205.95079999999999</v>
      </c>
      <c r="H50" s="23">
        <v>95.808800000000005</v>
      </c>
      <c r="I50" s="23">
        <v>58.792900000000003</v>
      </c>
      <c r="J50" s="23">
        <v>165.9194</v>
      </c>
      <c r="K50" s="23">
        <v>87.922600000000003</v>
      </c>
      <c r="L50" s="23">
        <v>76.250500000000002</v>
      </c>
      <c r="M50" s="23">
        <v>65.134200000000007</v>
      </c>
      <c r="N50" s="23">
        <v>34.034599999999998</v>
      </c>
      <c r="O50" s="23">
        <v>4709.1845999999996</v>
      </c>
      <c r="P50" s="23">
        <v>154.5891</v>
      </c>
      <c r="Q50" s="23">
        <v>139.39070000000001</v>
      </c>
      <c r="R50" s="23">
        <v>41.997999999999998</v>
      </c>
      <c r="S50" s="23">
        <v>36.676400000000001</v>
      </c>
      <c r="T50" s="23">
        <v>49.634900000000002</v>
      </c>
      <c r="U50" s="23">
        <v>0</v>
      </c>
      <c r="V50" s="23">
        <v>41.331499999999998</v>
      </c>
      <c r="W50" s="23">
        <v>21.181000000000001</v>
      </c>
      <c r="X50" s="23">
        <v>0</v>
      </c>
      <c r="Y50" s="23">
        <v>0</v>
      </c>
      <c r="Z50" s="23">
        <v>0</v>
      </c>
      <c r="AA50" s="23">
        <v>14.1975</v>
      </c>
      <c r="AB50" s="23">
        <v>15.192500000000001</v>
      </c>
      <c r="AC50" s="23">
        <v>1323.595</v>
      </c>
      <c r="AD50" s="23">
        <v>1324.9912999999999</v>
      </c>
      <c r="AE50" s="23">
        <v>13.914899999999999</v>
      </c>
      <c r="AF50" s="23">
        <v>1180.7508</v>
      </c>
      <c r="AG50" s="23">
        <v>15.9442</v>
      </c>
      <c r="AH50" s="23">
        <v>51.143799999999999</v>
      </c>
      <c r="AI50" s="23">
        <v>29.3902</v>
      </c>
      <c r="AJ50" s="23">
        <v>24.745799999999999</v>
      </c>
      <c r="AK50" s="23">
        <v>29.4374</v>
      </c>
      <c r="AL50" s="23">
        <v>30.871500000000001</v>
      </c>
      <c r="AM50" s="23">
        <v>21.393699999999999</v>
      </c>
      <c r="AN50" s="23">
        <v>23.5977</v>
      </c>
      <c r="AO50" s="23">
        <v>30.211600000000001</v>
      </c>
      <c r="AP50" s="23">
        <v>30.747299999999999</v>
      </c>
      <c r="AQ50" s="23">
        <v>0</v>
      </c>
      <c r="AR50" s="23">
        <v>0</v>
      </c>
      <c r="AS50" s="23">
        <v>8.6592000000000002</v>
      </c>
      <c r="AT50" s="23">
        <v>10.4964</v>
      </c>
      <c r="AV50" s="17"/>
    </row>
    <row r="51" spans="4:48" ht="15" customHeight="1" x14ac:dyDescent="0.25">
      <c r="D51" s="11"/>
      <c r="E51" s="12" t="s">
        <v>1333</v>
      </c>
      <c r="F51" s="23">
        <v>38.475499999999997</v>
      </c>
      <c r="G51" s="23">
        <v>20.063199999999998</v>
      </c>
      <c r="H51" s="23">
        <v>32.245600000000003</v>
      </c>
      <c r="I51" s="23">
        <v>37.025700000000001</v>
      </c>
      <c r="J51" s="23">
        <v>36.644599999999997</v>
      </c>
      <c r="K51" s="23">
        <v>0</v>
      </c>
      <c r="L51" s="23">
        <v>18.422799999999999</v>
      </c>
      <c r="M51" s="23">
        <v>18.767700000000001</v>
      </c>
      <c r="N51" s="23">
        <v>0</v>
      </c>
      <c r="O51" s="23">
        <v>0</v>
      </c>
      <c r="P51" s="23">
        <v>51.828899999999997</v>
      </c>
      <c r="Q51" s="23">
        <v>51.3628</v>
      </c>
      <c r="R51" s="23">
        <v>0</v>
      </c>
      <c r="S51" s="23">
        <v>0</v>
      </c>
      <c r="T51" s="23">
        <v>48.7376</v>
      </c>
      <c r="U51" s="23">
        <v>0</v>
      </c>
      <c r="V51" s="23">
        <v>32.794199999999996</v>
      </c>
      <c r="W51" s="23">
        <v>21.041599999999999</v>
      </c>
      <c r="X51" s="23">
        <v>0</v>
      </c>
      <c r="Y51" s="23">
        <v>0</v>
      </c>
      <c r="Z51" s="23">
        <v>0</v>
      </c>
      <c r="AA51" s="23">
        <v>0</v>
      </c>
      <c r="AB51" s="23">
        <v>15.192500000000001</v>
      </c>
      <c r="AC51" s="23">
        <v>1323.4115999999999</v>
      </c>
      <c r="AD51" s="23">
        <v>0</v>
      </c>
      <c r="AE51" s="23">
        <v>12.450200000000001</v>
      </c>
      <c r="AF51" s="23">
        <v>1180.7508</v>
      </c>
      <c r="AG51" s="23">
        <v>15.9442</v>
      </c>
      <c r="AH51" s="23">
        <v>51.143799999999999</v>
      </c>
      <c r="AI51" s="23">
        <v>0</v>
      </c>
      <c r="AJ51" s="23">
        <v>0</v>
      </c>
      <c r="AK51" s="23">
        <v>27.663499999999999</v>
      </c>
      <c r="AL51" s="23">
        <v>30.867100000000001</v>
      </c>
      <c r="AM51" s="23">
        <v>21.378799999999998</v>
      </c>
      <c r="AN51" s="23">
        <v>23.580100000000002</v>
      </c>
      <c r="AO51" s="23">
        <v>30.200500000000002</v>
      </c>
      <c r="AP51" s="23">
        <v>30.7409</v>
      </c>
      <c r="AQ51" s="23">
        <v>0</v>
      </c>
      <c r="AR51" s="23">
        <v>0</v>
      </c>
      <c r="AS51" s="23">
        <v>8.6592000000000002</v>
      </c>
      <c r="AT51" s="23">
        <v>10.4964</v>
      </c>
      <c r="AV51" s="17"/>
    </row>
    <row r="52" spans="4:48" ht="15" customHeight="1" x14ac:dyDescent="0.25">
      <c r="D52" s="11"/>
      <c r="E52" s="12" t="s">
        <v>1334</v>
      </c>
      <c r="F52" s="23">
        <v>0</v>
      </c>
      <c r="G52" s="23">
        <v>0</v>
      </c>
      <c r="H52" s="23">
        <v>0</v>
      </c>
      <c r="I52" s="23">
        <v>0</v>
      </c>
      <c r="J52" s="23">
        <v>0</v>
      </c>
      <c r="K52" s="23">
        <v>0</v>
      </c>
      <c r="L52" s="23">
        <v>0</v>
      </c>
      <c r="M52" s="23">
        <v>0</v>
      </c>
      <c r="N52" s="23">
        <v>0</v>
      </c>
      <c r="O52" s="23">
        <v>1034.0441000000001</v>
      </c>
      <c r="P52" s="23">
        <v>0</v>
      </c>
      <c r="Q52" s="23">
        <v>0</v>
      </c>
      <c r="R52" s="23">
        <v>10.050000000000001</v>
      </c>
      <c r="S52" s="23">
        <v>14.3147</v>
      </c>
      <c r="T52" s="23">
        <v>0</v>
      </c>
      <c r="U52" s="23">
        <v>0</v>
      </c>
      <c r="V52" s="23">
        <v>0</v>
      </c>
      <c r="W52" s="23">
        <v>0</v>
      </c>
      <c r="X52" s="23">
        <v>0</v>
      </c>
      <c r="Y52" s="23">
        <v>0</v>
      </c>
      <c r="Z52" s="23">
        <v>0</v>
      </c>
      <c r="AA52" s="23">
        <v>0</v>
      </c>
      <c r="AB52" s="23">
        <v>0</v>
      </c>
      <c r="AC52" s="23">
        <v>1061.5346</v>
      </c>
      <c r="AD52" s="23">
        <v>1102.1316999999999</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V52" s="17"/>
    </row>
    <row r="53" spans="4:48" ht="15" customHeight="1" x14ac:dyDescent="0.25">
      <c r="D53" s="11"/>
      <c r="E53" s="12" t="s">
        <v>1335</v>
      </c>
      <c r="F53" s="23">
        <v>0</v>
      </c>
      <c r="G53" s="23">
        <v>0</v>
      </c>
      <c r="H53" s="23">
        <v>0</v>
      </c>
      <c r="I53" s="23">
        <v>0</v>
      </c>
      <c r="J53" s="23">
        <v>0</v>
      </c>
      <c r="K53" s="23">
        <v>0</v>
      </c>
      <c r="L53" s="23">
        <v>0</v>
      </c>
      <c r="M53" s="23">
        <v>0</v>
      </c>
      <c r="N53" s="23">
        <v>0</v>
      </c>
      <c r="O53" s="23">
        <v>1021.0726</v>
      </c>
      <c r="P53" s="23">
        <v>0</v>
      </c>
      <c r="Q53" s="23">
        <v>0</v>
      </c>
      <c r="R53" s="23">
        <v>14.629799999999999</v>
      </c>
      <c r="S53" s="23">
        <v>10.1007</v>
      </c>
      <c r="T53" s="23">
        <v>0</v>
      </c>
      <c r="U53" s="23">
        <v>0</v>
      </c>
      <c r="V53" s="23">
        <v>0</v>
      </c>
      <c r="W53" s="23">
        <v>0</v>
      </c>
      <c r="X53" s="23">
        <v>0</v>
      </c>
      <c r="Y53" s="23">
        <v>0</v>
      </c>
      <c r="Z53" s="23">
        <v>0</v>
      </c>
      <c r="AA53" s="23">
        <v>13.3414</v>
      </c>
      <c r="AB53" s="23">
        <v>15.1904</v>
      </c>
      <c r="AC53" s="23">
        <v>1027.7546</v>
      </c>
      <c r="AD53" s="23">
        <v>1104.0601999999999</v>
      </c>
      <c r="AE53" s="23">
        <v>0</v>
      </c>
      <c r="AF53" s="23">
        <v>0</v>
      </c>
      <c r="AG53" s="23">
        <v>0</v>
      </c>
      <c r="AH53" s="23">
        <v>0</v>
      </c>
      <c r="AI53" s="23">
        <v>0</v>
      </c>
      <c r="AJ53" s="23">
        <v>0</v>
      </c>
      <c r="AK53" s="23">
        <v>0</v>
      </c>
      <c r="AL53" s="23">
        <v>0</v>
      </c>
      <c r="AM53" s="23">
        <v>0</v>
      </c>
      <c r="AN53" s="23">
        <v>0</v>
      </c>
      <c r="AO53" s="23">
        <v>0</v>
      </c>
      <c r="AP53" s="23">
        <v>0</v>
      </c>
      <c r="AQ53" s="23">
        <v>0</v>
      </c>
      <c r="AR53" s="23">
        <v>0</v>
      </c>
      <c r="AS53" s="23">
        <v>0</v>
      </c>
      <c r="AT53" s="23">
        <v>0</v>
      </c>
      <c r="AV53" s="17"/>
    </row>
    <row r="54" spans="4:48" ht="15" customHeight="1" x14ac:dyDescent="0.25">
      <c r="D54" s="11"/>
      <c r="E54" s="12" t="s">
        <v>1336</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c r="AF54" s="23">
        <v>0</v>
      </c>
      <c r="AG54" s="23">
        <v>0</v>
      </c>
      <c r="AH54" s="23">
        <v>0</v>
      </c>
      <c r="AI54" s="23">
        <v>0</v>
      </c>
      <c r="AJ54" s="23">
        <v>0</v>
      </c>
      <c r="AK54" s="23">
        <v>0</v>
      </c>
      <c r="AL54" s="23">
        <v>0</v>
      </c>
      <c r="AM54" s="23">
        <v>0</v>
      </c>
      <c r="AN54" s="23">
        <v>0</v>
      </c>
      <c r="AO54" s="23">
        <v>0</v>
      </c>
      <c r="AP54" s="23">
        <v>0</v>
      </c>
      <c r="AQ54" s="23">
        <v>0</v>
      </c>
      <c r="AR54" s="23">
        <v>0</v>
      </c>
      <c r="AS54" s="23">
        <v>0</v>
      </c>
      <c r="AT54" s="23">
        <v>0</v>
      </c>
      <c r="AV54" s="17"/>
    </row>
    <row r="55" spans="4:48" ht="15" customHeight="1" x14ac:dyDescent="0.25">
      <c r="D55" s="11"/>
      <c r="E55" s="12" t="s">
        <v>1337</v>
      </c>
      <c r="F55" s="23">
        <v>0</v>
      </c>
      <c r="G55" s="23">
        <v>0</v>
      </c>
      <c r="H55" s="23">
        <v>0</v>
      </c>
      <c r="I55" s="23">
        <v>0</v>
      </c>
      <c r="J55" s="23">
        <v>0</v>
      </c>
      <c r="K55" s="23">
        <v>13.2865</v>
      </c>
      <c r="L55" s="23">
        <v>0</v>
      </c>
      <c r="M55" s="23">
        <v>0</v>
      </c>
      <c r="N55" s="23">
        <v>0</v>
      </c>
      <c r="O55" s="23">
        <v>1143.1425999999999</v>
      </c>
      <c r="P55" s="23">
        <v>0</v>
      </c>
      <c r="Q55" s="23">
        <v>0</v>
      </c>
      <c r="R55" s="23">
        <v>21.934200000000001</v>
      </c>
      <c r="S55" s="23">
        <v>13.812799999999999</v>
      </c>
      <c r="T55" s="23">
        <v>0</v>
      </c>
      <c r="U55" s="23">
        <v>0</v>
      </c>
      <c r="V55" s="23">
        <v>0</v>
      </c>
      <c r="W55" s="23">
        <v>0</v>
      </c>
      <c r="X55" s="23">
        <v>0</v>
      </c>
      <c r="Y55" s="23">
        <v>0</v>
      </c>
      <c r="Z55" s="23">
        <v>0</v>
      </c>
      <c r="AA55" s="23">
        <v>12.9076</v>
      </c>
      <c r="AB55" s="23">
        <v>15.1911</v>
      </c>
      <c r="AC55" s="23">
        <v>0</v>
      </c>
      <c r="AD55" s="23">
        <v>1324.8475000000001</v>
      </c>
      <c r="AE55" s="23">
        <v>0</v>
      </c>
      <c r="AF55" s="23">
        <v>0</v>
      </c>
      <c r="AG55" s="23">
        <v>0</v>
      </c>
      <c r="AH55" s="23">
        <v>0</v>
      </c>
      <c r="AI55" s="23">
        <v>19.852399999999999</v>
      </c>
      <c r="AJ55" s="23">
        <v>0</v>
      </c>
      <c r="AK55" s="23">
        <v>0</v>
      </c>
      <c r="AL55" s="23">
        <v>0</v>
      </c>
      <c r="AM55" s="23">
        <v>0</v>
      </c>
      <c r="AN55" s="23">
        <v>0</v>
      </c>
      <c r="AO55" s="23">
        <v>0</v>
      </c>
      <c r="AP55" s="23">
        <v>0</v>
      </c>
      <c r="AQ55" s="23">
        <v>0</v>
      </c>
      <c r="AR55" s="23">
        <v>0</v>
      </c>
      <c r="AS55" s="23">
        <v>0</v>
      </c>
      <c r="AT55" s="23">
        <v>0</v>
      </c>
      <c r="AV55" s="17"/>
    </row>
    <row r="56" spans="4:48" ht="15" customHeight="1" x14ac:dyDescent="0.25">
      <c r="D56" s="11"/>
      <c r="E56" s="12" t="s">
        <v>1338</v>
      </c>
      <c r="F56" s="23">
        <v>0</v>
      </c>
      <c r="G56" s="23">
        <v>0</v>
      </c>
      <c r="H56" s="23">
        <v>0</v>
      </c>
      <c r="I56" s="23">
        <v>0</v>
      </c>
      <c r="J56" s="23">
        <v>0</v>
      </c>
      <c r="K56" s="23">
        <v>17.605399999999999</v>
      </c>
      <c r="L56" s="23">
        <v>18.422899999999998</v>
      </c>
      <c r="M56" s="23">
        <v>0</v>
      </c>
      <c r="N56" s="23">
        <v>0</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0</v>
      </c>
      <c r="AF56" s="23">
        <v>0</v>
      </c>
      <c r="AG56" s="23">
        <v>0</v>
      </c>
      <c r="AH56" s="23">
        <v>0</v>
      </c>
      <c r="AI56" s="23">
        <v>16.3733</v>
      </c>
      <c r="AJ56" s="23">
        <v>0</v>
      </c>
      <c r="AK56" s="23">
        <v>0</v>
      </c>
      <c r="AL56" s="23">
        <v>0</v>
      </c>
      <c r="AM56" s="23">
        <v>0</v>
      </c>
      <c r="AN56" s="23">
        <v>0</v>
      </c>
      <c r="AO56" s="23">
        <v>0</v>
      </c>
      <c r="AP56" s="23">
        <v>0</v>
      </c>
      <c r="AQ56" s="23">
        <v>0</v>
      </c>
      <c r="AR56" s="23">
        <v>0</v>
      </c>
      <c r="AS56" s="23">
        <v>0</v>
      </c>
      <c r="AT56" s="23">
        <v>0</v>
      </c>
      <c r="AV56" s="17"/>
    </row>
    <row r="57" spans="4:48" ht="15" customHeight="1" x14ac:dyDescent="0.25">
      <c r="D57" s="11"/>
      <c r="E57" s="12" t="s">
        <v>1339</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0</v>
      </c>
      <c r="AC57" s="23">
        <v>0</v>
      </c>
      <c r="AD57" s="23">
        <v>0</v>
      </c>
      <c r="AE57" s="23">
        <v>0</v>
      </c>
      <c r="AF57" s="23">
        <v>0</v>
      </c>
      <c r="AG57" s="23">
        <v>0</v>
      </c>
      <c r="AH57" s="23">
        <v>0</v>
      </c>
      <c r="AI57" s="23">
        <v>0</v>
      </c>
      <c r="AJ57" s="23">
        <v>0</v>
      </c>
      <c r="AK57" s="23">
        <v>0</v>
      </c>
      <c r="AL57" s="23">
        <v>0</v>
      </c>
      <c r="AM57" s="23">
        <v>0</v>
      </c>
      <c r="AN57" s="23">
        <v>0</v>
      </c>
      <c r="AO57" s="23">
        <v>0</v>
      </c>
      <c r="AP57" s="23">
        <v>0</v>
      </c>
      <c r="AQ57" s="23">
        <v>0</v>
      </c>
      <c r="AR57" s="23">
        <v>0</v>
      </c>
      <c r="AS57" s="23">
        <v>0</v>
      </c>
      <c r="AT57" s="23">
        <v>0</v>
      </c>
      <c r="AV57" s="17"/>
    </row>
    <row r="58" spans="4:48" ht="15" customHeight="1" x14ac:dyDescent="0.25">
      <c r="D58" s="11"/>
      <c r="E58" s="12" t="s">
        <v>1340</v>
      </c>
      <c r="F58" s="23">
        <v>0</v>
      </c>
      <c r="G58" s="23">
        <v>0</v>
      </c>
      <c r="H58" s="23">
        <v>0</v>
      </c>
      <c r="I58" s="23">
        <v>0</v>
      </c>
      <c r="J58" s="23">
        <v>0</v>
      </c>
      <c r="K58" s="23">
        <v>14.174200000000001</v>
      </c>
      <c r="L58" s="23">
        <v>18.422699999999999</v>
      </c>
      <c r="M58" s="23">
        <v>0</v>
      </c>
      <c r="N58" s="23">
        <v>0</v>
      </c>
      <c r="O58" s="23">
        <v>0</v>
      </c>
      <c r="P58" s="23">
        <v>0</v>
      </c>
      <c r="Q58" s="23">
        <v>0</v>
      </c>
      <c r="R58" s="23">
        <v>0</v>
      </c>
      <c r="S58" s="23">
        <v>0</v>
      </c>
      <c r="T58" s="23">
        <v>0</v>
      </c>
      <c r="U58" s="23">
        <v>0</v>
      </c>
      <c r="V58" s="23">
        <v>0</v>
      </c>
      <c r="W58" s="23">
        <v>0</v>
      </c>
      <c r="X58" s="23">
        <v>0</v>
      </c>
      <c r="Y58" s="23">
        <v>0</v>
      </c>
      <c r="Z58" s="23">
        <v>0</v>
      </c>
      <c r="AA58" s="23">
        <v>0</v>
      </c>
      <c r="AB58" s="23">
        <v>0</v>
      </c>
      <c r="AC58" s="23">
        <v>0</v>
      </c>
      <c r="AD58" s="23">
        <v>0</v>
      </c>
      <c r="AE58" s="23">
        <v>0</v>
      </c>
      <c r="AF58" s="23">
        <v>0</v>
      </c>
      <c r="AG58" s="23">
        <v>0</v>
      </c>
      <c r="AH58" s="23">
        <v>0</v>
      </c>
      <c r="AI58" s="23">
        <v>0</v>
      </c>
      <c r="AJ58" s="23">
        <v>0</v>
      </c>
      <c r="AK58" s="23">
        <v>0</v>
      </c>
      <c r="AL58" s="23">
        <v>0</v>
      </c>
      <c r="AM58" s="23">
        <v>0</v>
      </c>
      <c r="AN58" s="23">
        <v>0</v>
      </c>
      <c r="AO58" s="23">
        <v>0</v>
      </c>
      <c r="AP58" s="23">
        <v>0</v>
      </c>
      <c r="AQ58" s="23">
        <v>0</v>
      </c>
      <c r="AR58" s="23">
        <v>0</v>
      </c>
      <c r="AS58" s="23">
        <v>0</v>
      </c>
      <c r="AT58" s="23">
        <v>0</v>
      </c>
      <c r="AV58" s="17"/>
    </row>
    <row r="59" spans="4:48" ht="15" customHeight="1" x14ac:dyDescent="0.25">
      <c r="D59" s="11"/>
      <c r="E59" s="12" t="s">
        <v>504</v>
      </c>
      <c r="F59" s="23">
        <v>0</v>
      </c>
      <c r="G59" s="23">
        <v>0</v>
      </c>
      <c r="H59" s="23">
        <v>0</v>
      </c>
      <c r="I59" s="23">
        <v>0</v>
      </c>
      <c r="J59" s="23">
        <v>0</v>
      </c>
      <c r="K59" s="23">
        <v>0</v>
      </c>
      <c r="L59" s="23">
        <v>0</v>
      </c>
      <c r="M59" s="23">
        <v>34.205500000000001</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R59" s="23">
        <v>0</v>
      </c>
      <c r="AS59" s="23">
        <v>0</v>
      </c>
      <c r="AT59" s="23">
        <v>0</v>
      </c>
      <c r="AV59" s="17"/>
    </row>
    <row r="60" spans="4:48" ht="15" customHeight="1" x14ac:dyDescent="0.25">
      <c r="D60" s="11"/>
      <c r="E60" s="12" t="s">
        <v>1341</v>
      </c>
      <c r="F60" s="23">
        <v>0</v>
      </c>
      <c r="G60" s="23">
        <v>0</v>
      </c>
      <c r="H60" s="23">
        <v>0</v>
      </c>
      <c r="I60" s="23">
        <v>0</v>
      </c>
      <c r="J60" s="23">
        <v>0</v>
      </c>
      <c r="K60" s="23">
        <v>0</v>
      </c>
      <c r="L60" s="23">
        <v>0</v>
      </c>
      <c r="M60" s="23">
        <v>22.134499999999999</v>
      </c>
      <c r="N60" s="23">
        <v>0</v>
      </c>
      <c r="O60" s="23">
        <v>0</v>
      </c>
      <c r="P60" s="23">
        <v>0</v>
      </c>
      <c r="Q60" s="23">
        <v>0</v>
      </c>
      <c r="R60" s="23">
        <v>0</v>
      </c>
      <c r="S60" s="23">
        <v>0</v>
      </c>
      <c r="T60" s="23">
        <v>0</v>
      </c>
      <c r="U60" s="23">
        <v>0</v>
      </c>
      <c r="V60" s="23">
        <v>0</v>
      </c>
      <c r="W60" s="23">
        <v>0</v>
      </c>
      <c r="X60" s="23">
        <v>0</v>
      </c>
      <c r="Y60" s="23">
        <v>0</v>
      </c>
      <c r="Z60" s="23">
        <v>0</v>
      </c>
      <c r="AA60" s="23">
        <v>0</v>
      </c>
      <c r="AB60" s="23">
        <v>0</v>
      </c>
      <c r="AC60" s="23">
        <v>0</v>
      </c>
      <c r="AD60" s="23">
        <v>0</v>
      </c>
      <c r="AE60" s="23">
        <v>0</v>
      </c>
      <c r="AF60" s="23">
        <v>0</v>
      </c>
      <c r="AG60" s="23">
        <v>0</v>
      </c>
      <c r="AH60" s="23">
        <v>0</v>
      </c>
      <c r="AI60" s="23">
        <v>0</v>
      </c>
      <c r="AJ60" s="23">
        <v>0</v>
      </c>
      <c r="AK60" s="23">
        <v>0</v>
      </c>
      <c r="AL60" s="23">
        <v>0</v>
      </c>
      <c r="AM60" s="23">
        <v>0</v>
      </c>
      <c r="AN60" s="23">
        <v>0</v>
      </c>
      <c r="AO60" s="23">
        <v>0</v>
      </c>
      <c r="AP60" s="23">
        <v>0</v>
      </c>
      <c r="AQ60" s="23">
        <v>0</v>
      </c>
      <c r="AR60" s="23">
        <v>0</v>
      </c>
      <c r="AS60" s="23">
        <v>0</v>
      </c>
      <c r="AT60" s="23">
        <v>0</v>
      </c>
      <c r="AV60" s="17"/>
    </row>
    <row r="61" spans="4:48" ht="15" customHeight="1" x14ac:dyDescent="0.25">
      <c r="D61" s="14"/>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row>
    <row r="62" spans="4:48" ht="15" customHeight="1" x14ac:dyDescent="0.25">
      <c r="D62" s="8">
        <v>4.3</v>
      </c>
      <c r="E62" s="252" t="s">
        <v>2824</v>
      </c>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row>
    <row r="63" spans="4:48" ht="15" customHeight="1" x14ac:dyDescent="0.25">
      <c r="D63" s="11"/>
      <c r="E63" s="12" t="s">
        <v>1325</v>
      </c>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row>
    <row r="64" spans="4:48" ht="15" customHeight="1" x14ac:dyDescent="0.25">
      <c r="D64" s="11"/>
      <c r="E64" s="12" t="s">
        <v>960</v>
      </c>
      <c r="F64" s="23">
        <v>0</v>
      </c>
      <c r="G64" s="23">
        <v>0.6</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23">
        <v>0</v>
      </c>
      <c r="AE64" s="23">
        <v>0.5</v>
      </c>
      <c r="AF64" s="23">
        <v>0</v>
      </c>
      <c r="AG64" s="23">
        <v>0</v>
      </c>
      <c r="AH64" s="23">
        <v>0</v>
      </c>
      <c r="AI64" s="23">
        <v>0</v>
      </c>
      <c r="AJ64" s="23">
        <v>0</v>
      </c>
      <c r="AK64" s="23">
        <v>0</v>
      </c>
      <c r="AL64" s="23">
        <v>0</v>
      </c>
      <c r="AM64" s="23">
        <v>0</v>
      </c>
      <c r="AN64" s="23">
        <v>0</v>
      </c>
      <c r="AO64" s="23">
        <v>0</v>
      </c>
      <c r="AP64" s="23">
        <v>0</v>
      </c>
      <c r="AQ64" s="23">
        <v>0</v>
      </c>
      <c r="AR64" s="23">
        <v>0</v>
      </c>
      <c r="AS64" s="23">
        <v>0</v>
      </c>
      <c r="AT64" s="23">
        <v>0</v>
      </c>
      <c r="AV64" s="17"/>
    </row>
    <row r="65" spans="4:48" ht="15" customHeight="1" x14ac:dyDescent="0.25">
      <c r="D65" s="11"/>
      <c r="E65" s="12" t="s">
        <v>961</v>
      </c>
      <c r="F65" s="23">
        <v>0</v>
      </c>
      <c r="G65" s="23">
        <v>0.6</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23">
        <v>0</v>
      </c>
      <c r="AE65" s="23">
        <v>0.5</v>
      </c>
      <c r="AF65" s="23">
        <v>0</v>
      </c>
      <c r="AG65" s="23">
        <v>0</v>
      </c>
      <c r="AH65" s="23">
        <v>0</v>
      </c>
      <c r="AI65" s="23">
        <v>0</v>
      </c>
      <c r="AJ65" s="23">
        <v>0</v>
      </c>
      <c r="AK65" s="23">
        <v>0</v>
      </c>
      <c r="AL65" s="23">
        <v>0</v>
      </c>
      <c r="AM65" s="23">
        <v>0</v>
      </c>
      <c r="AN65" s="23">
        <v>0</v>
      </c>
      <c r="AO65" s="23">
        <v>0</v>
      </c>
      <c r="AP65" s="23">
        <v>0</v>
      </c>
      <c r="AQ65" s="23">
        <v>0</v>
      </c>
      <c r="AR65" s="23">
        <v>0</v>
      </c>
      <c r="AS65" s="23">
        <v>0</v>
      </c>
      <c r="AT65" s="23">
        <v>0</v>
      </c>
      <c r="AV65" s="17"/>
    </row>
    <row r="66" spans="4:48" ht="15" customHeight="1" x14ac:dyDescent="0.25">
      <c r="D66" s="11"/>
      <c r="E66" s="12" t="s">
        <v>1326</v>
      </c>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V66" s="17"/>
    </row>
    <row r="67" spans="4:48" ht="15" customHeight="1" x14ac:dyDescent="0.25">
      <c r="D67" s="11"/>
      <c r="E67" s="12" t="s">
        <v>960</v>
      </c>
      <c r="F67" s="23">
        <v>0</v>
      </c>
      <c r="G67" s="23">
        <v>0</v>
      </c>
      <c r="H67" s="23">
        <v>0</v>
      </c>
      <c r="I67" s="23">
        <v>0</v>
      </c>
      <c r="J67" s="23">
        <v>0</v>
      </c>
      <c r="K67" s="23">
        <v>0</v>
      </c>
      <c r="L67" s="23">
        <v>0</v>
      </c>
      <c r="M67" s="23">
        <v>0</v>
      </c>
      <c r="N67" s="23">
        <v>0</v>
      </c>
      <c r="O67" s="23">
        <v>34.91121609999999</v>
      </c>
      <c r="P67" s="23">
        <v>0</v>
      </c>
      <c r="Q67" s="23">
        <v>0</v>
      </c>
      <c r="R67" s="23">
        <v>0.37394003000000037</v>
      </c>
      <c r="S67" s="23">
        <v>0.37403439999999999</v>
      </c>
      <c r="T67" s="23">
        <v>0</v>
      </c>
      <c r="U67" s="23">
        <v>0</v>
      </c>
      <c r="V67" s="23">
        <v>0</v>
      </c>
      <c r="W67" s="23">
        <v>0</v>
      </c>
      <c r="X67" s="23">
        <v>0</v>
      </c>
      <c r="Y67" s="23">
        <v>0</v>
      </c>
      <c r="Z67" s="23">
        <v>0</v>
      </c>
      <c r="AA67" s="23">
        <v>0</v>
      </c>
      <c r="AB67" s="23">
        <v>0</v>
      </c>
      <c r="AC67" s="23">
        <v>0</v>
      </c>
      <c r="AD67" s="23">
        <v>36.694704630000018</v>
      </c>
      <c r="AE67" s="23">
        <v>0</v>
      </c>
      <c r="AF67" s="23">
        <v>0</v>
      </c>
      <c r="AG67" s="23">
        <v>0</v>
      </c>
      <c r="AH67" s="23">
        <v>0</v>
      </c>
      <c r="AI67" s="23">
        <v>0</v>
      </c>
      <c r="AJ67" s="23">
        <v>0</v>
      </c>
      <c r="AK67" s="23">
        <v>0</v>
      </c>
      <c r="AL67" s="23">
        <v>0</v>
      </c>
      <c r="AM67" s="23">
        <v>0</v>
      </c>
      <c r="AN67" s="23">
        <v>0</v>
      </c>
      <c r="AO67" s="23">
        <v>0</v>
      </c>
      <c r="AP67" s="23">
        <v>0</v>
      </c>
      <c r="AQ67" s="23">
        <v>0</v>
      </c>
      <c r="AR67" s="23">
        <v>0</v>
      </c>
      <c r="AS67" s="23">
        <v>0</v>
      </c>
      <c r="AT67" s="23">
        <v>0</v>
      </c>
      <c r="AV67" s="17"/>
    </row>
    <row r="68" spans="4:48" ht="15" customHeight="1" x14ac:dyDescent="0.25">
      <c r="D68" s="11"/>
      <c r="E68" s="12" t="s">
        <v>961</v>
      </c>
      <c r="F68" s="23">
        <v>0</v>
      </c>
      <c r="G68" s="23">
        <v>0</v>
      </c>
      <c r="H68" s="23">
        <v>0</v>
      </c>
      <c r="I68" s="23">
        <v>0</v>
      </c>
      <c r="J68" s="23">
        <v>0</v>
      </c>
      <c r="K68" s="23">
        <v>0</v>
      </c>
      <c r="L68" s="23">
        <v>0</v>
      </c>
      <c r="M68" s="23">
        <v>0</v>
      </c>
      <c r="N68" s="23">
        <v>0</v>
      </c>
      <c r="O68" s="23">
        <v>34.91121609999999</v>
      </c>
      <c r="P68" s="23">
        <v>0</v>
      </c>
      <c r="Q68" s="23">
        <v>0</v>
      </c>
      <c r="R68" s="23">
        <v>0.37394003000000037</v>
      </c>
      <c r="S68" s="23">
        <v>0.37403439999999999</v>
      </c>
      <c r="T68" s="23">
        <v>0</v>
      </c>
      <c r="U68" s="23">
        <v>0</v>
      </c>
      <c r="V68" s="23">
        <v>0</v>
      </c>
      <c r="W68" s="23">
        <v>0</v>
      </c>
      <c r="X68" s="23">
        <v>0</v>
      </c>
      <c r="Y68" s="23">
        <v>0</v>
      </c>
      <c r="Z68" s="23">
        <v>0</v>
      </c>
      <c r="AA68" s="23">
        <v>0</v>
      </c>
      <c r="AB68" s="23">
        <v>0</v>
      </c>
      <c r="AC68" s="23">
        <v>0</v>
      </c>
      <c r="AD68" s="23">
        <v>36.694704630000018</v>
      </c>
      <c r="AE68" s="23">
        <v>0</v>
      </c>
      <c r="AF68" s="23">
        <v>0</v>
      </c>
      <c r="AG68" s="23">
        <v>0</v>
      </c>
      <c r="AH68" s="23">
        <v>0</v>
      </c>
      <c r="AI68" s="23">
        <v>0</v>
      </c>
      <c r="AJ68" s="23">
        <v>0</v>
      </c>
      <c r="AK68" s="23">
        <v>0</v>
      </c>
      <c r="AL68" s="23">
        <v>0</v>
      </c>
      <c r="AM68" s="23">
        <v>0</v>
      </c>
      <c r="AN68" s="23">
        <v>0</v>
      </c>
      <c r="AO68" s="23">
        <v>0</v>
      </c>
      <c r="AP68" s="23">
        <v>0</v>
      </c>
      <c r="AQ68" s="23">
        <v>0</v>
      </c>
      <c r="AR68" s="23">
        <v>0</v>
      </c>
      <c r="AS68" s="23">
        <v>0</v>
      </c>
      <c r="AT68" s="23">
        <v>0</v>
      </c>
      <c r="AV68" s="17"/>
    </row>
    <row r="69" spans="4:48" ht="15" customHeight="1" x14ac:dyDescent="0.25">
      <c r="D69" s="11"/>
      <c r="E69" s="12" t="s">
        <v>1327</v>
      </c>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V69" s="17"/>
    </row>
    <row r="70" spans="4:48" ht="15" customHeight="1" x14ac:dyDescent="0.25">
      <c r="D70" s="11"/>
      <c r="E70" s="12" t="s">
        <v>960</v>
      </c>
      <c r="F70" s="23">
        <v>0</v>
      </c>
      <c r="G70" s="23">
        <v>0</v>
      </c>
      <c r="H70" s="23">
        <v>0</v>
      </c>
      <c r="I70" s="23">
        <v>0</v>
      </c>
      <c r="J70" s="23">
        <v>0</v>
      </c>
      <c r="K70" s="23">
        <v>0</v>
      </c>
      <c r="L70" s="23">
        <v>0</v>
      </c>
      <c r="M70" s="23">
        <v>0</v>
      </c>
      <c r="N70" s="23">
        <v>0</v>
      </c>
      <c r="O70" s="23">
        <v>34.464637000000003</v>
      </c>
      <c r="P70" s="23">
        <v>0</v>
      </c>
      <c r="Q70" s="23">
        <v>0</v>
      </c>
      <c r="R70" s="23">
        <v>0</v>
      </c>
      <c r="S70" s="23">
        <v>0.31651362</v>
      </c>
      <c r="T70" s="23">
        <v>0</v>
      </c>
      <c r="U70" s="23">
        <v>0</v>
      </c>
      <c r="V70" s="23">
        <v>0</v>
      </c>
      <c r="W70" s="23">
        <v>0</v>
      </c>
      <c r="X70" s="23">
        <v>0</v>
      </c>
      <c r="Y70" s="23">
        <v>0</v>
      </c>
      <c r="Z70" s="23">
        <v>0</v>
      </c>
      <c r="AA70" s="23">
        <v>0</v>
      </c>
      <c r="AB70" s="23">
        <v>0.41897047999999998</v>
      </c>
      <c r="AC70" s="23">
        <v>0</v>
      </c>
      <c r="AD70" s="23">
        <v>33.863779340000001</v>
      </c>
      <c r="AE70" s="23">
        <v>0</v>
      </c>
      <c r="AF70" s="23">
        <v>0</v>
      </c>
      <c r="AG70" s="23">
        <v>0</v>
      </c>
      <c r="AH70" s="23">
        <v>0</v>
      </c>
      <c r="AI70" s="23">
        <v>0</v>
      </c>
      <c r="AJ70" s="23">
        <v>0</v>
      </c>
      <c r="AK70" s="23">
        <v>0</v>
      </c>
      <c r="AL70" s="23">
        <v>0</v>
      </c>
      <c r="AM70" s="23">
        <v>0</v>
      </c>
      <c r="AN70" s="23">
        <v>0</v>
      </c>
      <c r="AO70" s="23">
        <v>0</v>
      </c>
      <c r="AP70" s="23">
        <v>0</v>
      </c>
      <c r="AQ70" s="23">
        <v>0</v>
      </c>
      <c r="AR70" s="23">
        <v>0</v>
      </c>
      <c r="AS70" s="23">
        <v>0</v>
      </c>
      <c r="AT70" s="23">
        <v>0</v>
      </c>
      <c r="AV70" s="17"/>
    </row>
    <row r="71" spans="4:48" ht="15" customHeight="1" x14ac:dyDescent="0.25">
      <c r="D71" s="11"/>
      <c r="E71" s="12" t="s">
        <v>961</v>
      </c>
      <c r="F71" s="23">
        <v>0</v>
      </c>
      <c r="G71" s="23">
        <v>0</v>
      </c>
      <c r="H71" s="23">
        <v>0</v>
      </c>
      <c r="I71" s="23">
        <v>0</v>
      </c>
      <c r="J71" s="23">
        <v>0</v>
      </c>
      <c r="K71" s="23">
        <v>0</v>
      </c>
      <c r="L71" s="23">
        <v>0</v>
      </c>
      <c r="M71" s="23">
        <v>0</v>
      </c>
      <c r="N71" s="23">
        <v>0</v>
      </c>
      <c r="O71" s="23">
        <v>34.464637000000003</v>
      </c>
      <c r="P71" s="23">
        <v>0</v>
      </c>
      <c r="Q71" s="23">
        <v>0</v>
      </c>
      <c r="R71" s="23">
        <v>0</v>
      </c>
      <c r="S71" s="23">
        <v>0.31651362</v>
      </c>
      <c r="T71" s="23">
        <v>0</v>
      </c>
      <c r="U71" s="23">
        <v>0</v>
      </c>
      <c r="V71" s="23">
        <v>0</v>
      </c>
      <c r="W71" s="23">
        <v>0</v>
      </c>
      <c r="X71" s="23">
        <v>0</v>
      </c>
      <c r="Y71" s="23">
        <v>0</v>
      </c>
      <c r="Z71" s="23">
        <v>0</v>
      </c>
      <c r="AA71" s="23">
        <v>0</v>
      </c>
      <c r="AB71" s="23">
        <v>0.41897047999999998</v>
      </c>
      <c r="AC71" s="23">
        <v>0</v>
      </c>
      <c r="AD71" s="23">
        <v>33.863779340000001</v>
      </c>
      <c r="AE71" s="23">
        <v>0</v>
      </c>
      <c r="AF71" s="23">
        <v>0</v>
      </c>
      <c r="AG71" s="23">
        <v>0</v>
      </c>
      <c r="AH71" s="23">
        <v>0</v>
      </c>
      <c r="AI71" s="23">
        <v>0</v>
      </c>
      <c r="AJ71" s="23">
        <v>0</v>
      </c>
      <c r="AK71" s="23">
        <v>0</v>
      </c>
      <c r="AL71" s="23">
        <v>0</v>
      </c>
      <c r="AM71" s="23">
        <v>0</v>
      </c>
      <c r="AN71" s="23">
        <v>0</v>
      </c>
      <c r="AO71" s="23">
        <v>0</v>
      </c>
      <c r="AP71" s="23">
        <v>0</v>
      </c>
      <c r="AQ71" s="23">
        <v>0</v>
      </c>
      <c r="AR71" s="23">
        <v>0</v>
      </c>
      <c r="AS71" s="23">
        <v>0</v>
      </c>
      <c r="AT71" s="23">
        <v>0</v>
      </c>
      <c r="AV71" s="17"/>
    </row>
    <row r="72" spans="4:48" ht="15" customHeight="1" x14ac:dyDescent="0.25">
      <c r="D72" s="11"/>
      <c r="E72" s="12" t="s">
        <v>1328</v>
      </c>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V72" s="17"/>
    </row>
    <row r="73" spans="4:48" ht="15" customHeight="1" x14ac:dyDescent="0.25">
      <c r="D73" s="11"/>
      <c r="E73" s="12" t="s">
        <v>960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23">
        <v>0</v>
      </c>
      <c r="AK73" s="23">
        <v>0</v>
      </c>
      <c r="AL73" s="23">
        <v>0</v>
      </c>
      <c r="AM73" s="23">
        <v>0</v>
      </c>
      <c r="AN73" s="23">
        <v>0</v>
      </c>
      <c r="AO73" s="23">
        <v>0</v>
      </c>
      <c r="AP73" s="23">
        <v>0</v>
      </c>
      <c r="AQ73" s="23">
        <v>0</v>
      </c>
      <c r="AR73" s="23">
        <v>0</v>
      </c>
      <c r="AS73" s="23">
        <v>0</v>
      </c>
      <c r="AT73" s="23">
        <v>0</v>
      </c>
      <c r="AV73" s="17"/>
    </row>
    <row r="74" spans="4:48" ht="15" customHeight="1" x14ac:dyDescent="0.25">
      <c r="D74" s="11"/>
      <c r="E74" s="12" t="s">
        <v>961</v>
      </c>
      <c r="F74" s="23">
        <v>0</v>
      </c>
      <c r="G74" s="23">
        <v>0</v>
      </c>
      <c r="H74" s="23">
        <v>0</v>
      </c>
      <c r="I74" s="23">
        <v>0</v>
      </c>
      <c r="J74" s="23">
        <v>0</v>
      </c>
      <c r="K74" s="23">
        <v>0</v>
      </c>
      <c r="L74" s="23">
        <v>0</v>
      </c>
      <c r="M74" s="23">
        <v>0</v>
      </c>
      <c r="N74" s="23">
        <v>0</v>
      </c>
      <c r="O74" s="23">
        <v>0</v>
      </c>
      <c r="P74" s="23">
        <v>0</v>
      </c>
      <c r="Q74" s="23">
        <v>0</v>
      </c>
      <c r="R74" s="23">
        <v>0</v>
      </c>
      <c r="S74" s="23">
        <v>0</v>
      </c>
      <c r="T74" s="23">
        <v>0</v>
      </c>
      <c r="U74" s="23">
        <v>0</v>
      </c>
      <c r="V74" s="23">
        <v>0</v>
      </c>
      <c r="W74" s="23">
        <v>0</v>
      </c>
      <c r="X74" s="23">
        <v>0</v>
      </c>
      <c r="Y74" s="23">
        <v>0</v>
      </c>
      <c r="Z74" s="23">
        <v>0</v>
      </c>
      <c r="AA74" s="23">
        <v>0</v>
      </c>
      <c r="AB74" s="23">
        <v>0</v>
      </c>
      <c r="AC74" s="23">
        <v>0</v>
      </c>
      <c r="AD74" s="23">
        <v>0</v>
      </c>
      <c r="AE74" s="23">
        <v>0</v>
      </c>
      <c r="AF74" s="23">
        <v>0</v>
      </c>
      <c r="AG74" s="23">
        <v>0</v>
      </c>
      <c r="AH74" s="23">
        <v>0</v>
      </c>
      <c r="AI74" s="23">
        <v>0</v>
      </c>
      <c r="AJ74" s="23">
        <v>0</v>
      </c>
      <c r="AK74" s="23">
        <v>0</v>
      </c>
      <c r="AL74" s="23">
        <v>0</v>
      </c>
      <c r="AM74" s="23">
        <v>0</v>
      </c>
      <c r="AN74" s="23">
        <v>0</v>
      </c>
      <c r="AO74" s="23">
        <v>0</v>
      </c>
      <c r="AP74" s="23">
        <v>0</v>
      </c>
      <c r="AQ74" s="23">
        <v>0</v>
      </c>
      <c r="AR74" s="23">
        <v>0</v>
      </c>
      <c r="AS74" s="23">
        <v>0</v>
      </c>
      <c r="AT74" s="23">
        <v>0</v>
      </c>
      <c r="AV74" s="17"/>
    </row>
    <row r="75" spans="4:48" ht="15" customHeight="1" x14ac:dyDescent="0.25">
      <c r="D75" s="11"/>
      <c r="E75" s="12" t="s">
        <v>1329</v>
      </c>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V75" s="17"/>
    </row>
    <row r="76" spans="4:48" ht="15" customHeight="1" x14ac:dyDescent="0.25">
      <c r="D76" s="11"/>
      <c r="E76" s="12" t="s">
        <v>960</v>
      </c>
      <c r="F76" s="23">
        <v>0</v>
      </c>
      <c r="G76" s="23">
        <v>0</v>
      </c>
      <c r="H76" s="23">
        <v>0</v>
      </c>
      <c r="I76" s="23">
        <v>0</v>
      </c>
      <c r="J76" s="23">
        <v>0</v>
      </c>
      <c r="K76" s="23">
        <v>0.42</v>
      </c>
      <c r="L76" s="23">
        <v>0</v>
      </c>
      <c r="M76" s="23">
        <v>0</v>
      </c>
      <c r="N76" s="23">
        <v>0</v>
      </c>
      <c r="O76" s="23">
        <v>0</v>
      </c>
      <c r="P76" s="23">
        <v>0</v>
      </c>
      <c r="Q76" s="23">
        <v>0</v>
      </c>
      <c r="R76" s="23">
        <v>0</v>
      </c>
      <c r="S76" s="23">
        <v>0</v>
      </c>
      <c r="T76" s="23">
        <v>0</v>
      </c>
      <c r="U76" s="23">
        <v>0</v>
      </c>
      <c r="V76" s="23">
        <v>0</v>
      </c>
      <c r="W76" s="23">
        <v>0</v>
      </c>
      <c r="X76" s="23">
        <v>0</v>
      </c>
      <c r="Y76" s="23">
        <v>0</v>
      </c>
      <c r="Z76" s="23">
        <v>0</v>
      </c>
      <c r="AA76" s="23">
        <v>0</v>
      </c>
      <c r="AB76" s="23">
        <v>0</v>
      </c>
      <c r="AC76" s="23">
        <v>0</v>
      </c>
      <c r="AD76" s="23">
        <v>0</v>
      </c>
      <c r="AE76" s="23">
        <v>0</v>
      </c>
      <c r="AF76" s="23">
        <v>0</v>
      </c>
      <c r="AG76" s="23">
        <v>0</v>
      </c>
      <c r="AH76" s="23">
        <v>0</v>
      </c>
      <c r="AI76" s="23">
        <v>0</v>
      </c>
      <c r="AJ76" s="23">
        <v>0</v>
      </c>
      <c r="AK76" s="23">
        <v>0</v>
      </c>
      <c r="AL76" s="23">
        <v>0</v>
      </c>
      <c r="AM76" s="23">
        <v>0</v>
      </c>
      <c r="AN76" s="23">
        <v>0</v>
      </c>
      <c r="AO76" s="23">
        <v>0</v>
      </c>
      <c r="AP76" s="23">
        <v>0</v>
      </c>
      <c r="AQ76" s="23">
        <v>0</v>
      </c>
      <c r="AR76" s="23">
        <v>0</v>
      </c>
      <c r="AS76" s="23">
        <v>0</v>
      </c>
      <c r="AT76" s="23">
        <v>0</v>
      </c>
      <c r="AV76" s="17"/>
    </row>
    <row r="77" spans="4:48" ht="15" customHeight="1" x14ac:dyDescent="0.25">
      <c r="D77" s="11"/>
      <c r="E77" s="12" t="s">
        <v>961</v>
      </c>
      <c r="F77" s="23">
        <v>0</v>
      </c>
      <c r="G77" s="23">
        <v>0</v>
      </c>
      <c r="H77" s="23">
        <v>0</v>
      </c>
      <c r="I77" s="23">
        <v>0</v>
      </c>
      <c r="J77" s="23">
        <v>0</v>
      </c>
      <c r="K77" s="23">
        <v>0.42</v>
      </c>
      <c r="L77" s="23">
        <v>0</v>
      </c>
      <c r="M77" s="23">
        <v>0</v>
      </c>
      <c r="N77" s="23">
        <v>0</v>
      </c>
      <c r="O77" s="23">
        <v>0</v>
      </c>
      <c r="P77" s="23">
        <v>0</v>
      </c>
      <c r="Q77" s="23">
        <v>0</v>
      </c>
      <c r="R77" s="23">
        <v>0</v>
      </c>
      <c r="S77" s="23">
        <v>0</v>
      </c>
      <c r="T77" s="23">
        <v>0</v>
      </c>
      <c r="U77" s="23">
        <v>0</v>
      </c>
      <c r="V77" s="23">
        <v>0</v>
      </c>
      <c r="W77" s="23">
        <v>0</v>
      </c>
      <c r="X77" s="23">
        <v>0</v>
      </c>
      <c r="Y77" s="23">
        <v>0</v>
      </c>
      <c r="Z77" s="23">
        <v>0</v>
      </c>
      <c r="AA77" s="23">
        <v>0</v>
      </c>
      <c r="AB77" s="23">
        <v>0</v>
      </c>
      <c r="AC77" s="23">
        <v>0</v>
      </c>
      <c r="AD77" s="23">
        <v>0</v>
      </c>
      <c r="AE77" s="23">
        <v>0</v>
      </c>
      <c r="AF77" s="23">
        <v>0</v>
      </c>
      <c r="AG77" s="23">
        <v>0</v>
      </c>
      <c r="AH77" s="23">
        <v>0</v>
      </c>
      <c r="AI77" s="23">
        <v>0</v>
      </c>
      <c r="AJ77" s="23">
        <v>0</v>
      </c>
      <c r="AK77" s="23">
        <v>0</v>
      </c>
      <c r="AL77" s="23">
        <v>0</v>
      </c>
      <c r="AM77" s="23">
        <v>0</v>
      </c>
      <c r="AN77" s="23">
        <v>0</v>
      </c>
      <c r="AO77" s="23">
        <v>0</v>
      </c>
      <c r="AP77" s="23">
        <v>0</v>
      </c>
      <c r="AQ77" s="23">
        <v>0</v>
      </c>
      <c r="AR77" s="23">
        <v>0</v>
      </c>
      <c r="AS77" s="23">
        <v>0</v>
      </c>
      <c r="AT77" s="23">
        <v>0</v>
      </c>
      <c r="AV77" s="17"/>
    </row>
    <row r="78" spans="4:48" ht="15" customHeight="1" x14ac:dyDescent="0.25">
      <c r="D78" s="11"/>
      <c r="E78" s="12" t="s">
        <v>1330</v>
      </c>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V78" s="17"/>
    </row>
    <row r="79" spans="4:48" ht="15" customHeight="1" x14ac:dyDescent="0.25">
      <c r="D79" s="11"/>
      <c r="E79" s="12" t="s">
        <v>960</v>
      </c>
      <c r="F79" s="23">
        <v>0</v>
      </c>
      <c r="G79" s="23">
        <v>0</v>
      </c>
      <c r="H79" s="23">
        <v>0</v>
      </c>
      <c r="I79" s="23">
        <v>0</v>
      </c>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23">
        <v>0</v>
      </c>
      <c r="AI79" s="23">
        <v>0</v>
      </c>
      <c r="AJ79" s="23">
        <v>0</v>
      </c>
      <c r="AK79" s="23">
        <v>0</v>
      </c>
      <c r="AL79" s="23">
        <v>0</v>
      </c>
      <c r="AM79" s="23">
        <v>0</v>
      </c>
      <c r="AN79" s="23">
        <v>0</v>
      </c>
      <c r="AO79" s="23">
        <v>0</v>
      </c>
      <c r="AP79" s="23">
        <v>0</v>
      </c>
      <c r="AQ79" s="23">
        <v>0</v>
      </c>
      <c r="AR79" s="23">
        <v>0</v>
      </c>
      <c r="AS79" s="23">
        <v>0</v>
      </c>
      <c r="AT79" s="23">
        <v>0</v>
      </c>
      <c r="AV79" s="17"/>
    </row>
    <row r="80" spans="4:48" ht="15" customHeight="1" x14ac:dyDescent="0.25">
      <c r="D80" s="11"/>
      <c r="E80" s="12" t="s">
        <v>961</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c r="AB80" s="23">
        <v>0</v>
      </c>
      <c r="AC80" s="23">
        <v>0</v>
      </c>
      <c r="AD80" s="23">
        <v>0</v>
      </c>
      <c r="AE80" s="23">
        <v>0</v>
      </c>
      <c r="AF80" s="23">
        <v>0</v>
      </c>
      <c r="AG80" s="23">
        <v>0</v>
      </c>
      <c r="AH80" s="23">
        <v>0</v>
      </c>
      <c r="AI80" s="23">
        <v>0</v>
      </c>
      <c r="AJ80" s="23">
        <v>0</v>
      </c>
      <c r="AK80" s="23">
        <v>0</v>
      </c>
      <c r="AL80" s="23">
        <v>0</v>
      </c>
      <c r="AM80" s="23">
        <v>0</v>
      </c>
      <c r="AN80" s="23">
        <v>0</v>
      </c>
      <c r="AO80" s="23">
        <v>0</v>
      </c>
      <c r="AP80" s="23">
        <v>0</v>
      </c>
      <c r="AQ80" s="23">
        <v>0</v>
      </c>
      <c r="AR80" s="23">
        <v>0</v>
      </c>
      <c r="AS80" s="23">
        <v>0</v>
      </c>
      <c r="AT80" s="23">
        <v>0</v>
      </c>
      <c r="AV80" s="17"/>
    </row>
    <row r="81" spans="4:48" ht="15" customHeight="1" x14ac:dyDescent="0.25">
      <c r="D81" s="11"/>
      <c r="E81" s="12" t="s">
        <v>1331</v>
      </c>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V81" s="17"/>
    </row>
    <row r="82" spans="4:48" ht="15" customHeight="1" x14ac:dyDescent="0.25">
      <c r="D82" s="11"/>
      <c r="E82" s="12" t="s">
        <v>960</v>
      </c>
      <c r="F82" s="23">
        <v>0</v>
      </c>
      <c r="G82" s="23">
        <v>0</v>
      </c>
      <c r="H82" s="23">
        <v>0</v>
      </c>
      <c r="I82" s="23">
        <v>0</v>
      </c>
      <c r="J82" s="23">
        <v>0</v>
      </c>
      <c r="K82" s="23">
        <v>0</v>
      </c>
      <c r="L82" s="23">
        <v>0</v>
      </c>
      <c r="M82" s="23">
        <v>0</v>
      </c>
      <c r="N82" s="23">
        <v>0</v>
      </c>
      <c r="O82" s="23">
        <v>0</v>
      </c>
      <c r="P82" s="23">
        <v>0</v>
      </c>
      <c r="Q82" s="23">
        <v>0</v>
      </c>
      <c r="R82" s="23">
        <v>0</v>
      </c>
      <c r="S82" s="23">
        <v>0</v>
      </c>
      <c r="T82" s="23">
        <v>0</v>
      </c>
      <c r="U82" s="23">
        <v>0</v>
      </c>
      <c r="V82" s="23">
        <v>0</v>
      </c>
      <c r="W82" s="23">
        <v>0</v>
      </c>
      <c r="X82" s="23">
        <v>0</v>
      </c>
      <c r="Y82" s="23">
        <v>0</v>
      </c>
      <c r="Z82" s="23">
        <v>0</v>
      </c>
      <c r="AA82" s="23">
        <v>0</v>
      </c>
      <c r="AB82" s="23">
        <v>0</v>
      </c>
      <c r="AC82" s="23">
        <v>0</v>
      </c>
      <c r="AD82" s="23">
        <v>0</v>
      </c>
      <c r="AE82" s="23">
        <v>0</v>
      </c>
      <c r="AF82" s="23">
        <v>0</v>
      </c>
      <c r="AG82" s="23">
        <v>0</v>
      </c>
      <c r="AH82" s="23">
        <v>0</v>
      </c>
      <c r="AI82" s="23">
        <v>0</v>
      </c>
      <c r="AJ82" s="23">
        <v>0</v>
      </c>
      <c r="AK82" s="23">
        <v>0</v>
      </c>
      <c r="AL82" s="23">
        <v>0</v>
      </c>
      <c r="AM82" s="23">
        <v>0</v>
      </c>
      <c r="AN82" s="23">
        <v>0</v>
      </c>
      <c r="AO82" s="23">
        <v>0</v>
      </c>
      <c r="AP82" s="23">
        <v>0</v>
      </c>
      <c r="AQ82" s="23">
        <v>0</v>
      </c>
      <c r="AR82" s="23">
        <v>0</v>
      </c>
      <c r="AS82" s="23">
        <v>0</v>
      </c>
      <c r="AT82" s="23">
        <v>0</v>
      </c>
      <c r="AV82" s="17"/>
    </row>
    <row r="83" spans="4:48" ht="15" customHeight="1" x14ac:dyDescent="0.25">
      <c r="D83" s="11"/>
      <c r="E83" s="12" t="s">
        <v>961</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R83" s="23">
        <v>0</v>
      </c>
      <c r="AS83" s="23">
        <v>0</v>
      </c>
      <c r="AT83" s="23">
        <v>0</v>
      </c>
      <c r="AV83" s="17"/>
    </row>
    <row r="84" spans="4:48" ht="15" customHeight="1" x14ac:dyDescent="0.25">
      <c r="D84" s="11"/>
      <c r="E84" s="12" t="s">
        <v>1332</v>
      </c>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V84" s="17"/>
    </row>
    <row r="85" spans="4:48" ht="15" customHeight="1" x14ac:dyDescent="0.25">
      <c r="D85" s="11"/>
      <c r="E85" s="12" t="s">
        <v>960</v>
      </c>
      <c r="F85" s="23">
        <v>0</v>
      </c>
      <c r="G85" s="23">
        <v>0</v>
      </c>
      <c r="H85" s="23">
        <v>0</v>
      </c>
      <c r="I85" s="23">
        <v>0</v>
      </c>
      <c r="J85" s="23">
        <v>0</v>
      </c>
      <c r="K85" s="23">
        <v>0.72</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R85" s="23">
        <v>0</v>
      </c>
      <c r="AS85" s="23">
        <v>0</v>
      </c>
      <c r="AT85" s="23">
        <v>0</v>
      </c>
      <c r="AV85" s="17"/>
    </row>
    <row r="86" spans="4:48" ht="15" customHeight="1" x14ac:dyDescent="0.25">
      <c r="D86" s="11"/>
      <c r="E86" s="12" t="s">
        <v>961</v>
      </c>
      <c r="F86" s="23">
        <v>0</v>
      </c>
      <c r="G86" s="23">
        <v>0</v>
      </c>
      <c r="H86" s="23">
        <v>0</v>
      </c>
      <c r="I86" s="23">
        <v>0</v>
      </c>
      <c r="J86" s="23">
        <v>0</v>
      </c>
      <c r="K86" s="23">
        <v>0.72</v>
      </c>
      <c r="L86" s="23">
        <v>0</v>
      </c>
      <c r="M86" s="23">
        <v>0</v>
      </c>
      <c r="N86" s="23">
        <v>0</v>
      </c>
      <c r="O86" s="23">
        <v>0</v>
      </c>
      <c r="P86" s="23">
        <v>0</v>
      </c>
      <c r="Q86" s="23">
        <v>0</v>
      </c>
      <c r="R86" s="23">
        <v>0</v>
      </c>
      <c r="S86" s="23">
        <v>0</v>
      </c>
      <c r="T86" s="23">
        <v>0</v>
      </c>
      <c r="U86" s="23">
        <v>0</v>
      </c>
      <c r="V86" s="23">
        <v>0</v>
      </c>
      <c r="W86" s="23">
        <v>0</v>
      </c>
      <c r="X86" s="23">
        <v>0</v>
      </c>
      <c r="Y86" s="23">
        <v>0</v>
      </c>
      <c r="Z86" s="23">
        <v>0</v>
      </c>
      <c r="AA86" s="23">
        <v>0</v>
      </c>
      <c r="AB86" s="23">
        <v>0</v>
      </c>
      <c r="AC86" s="23">
        <v>0</v>
      </c>
      <c r="AD86" s="23">
        <v>0</v>
      </c>
      <c r="AE86" s="23">
        <v>0</v>
      </c>
      <c r="AF86" s="23">
        <v>0</v>
      </c>
      <c r="AG86" s="23">
        <v>0</v>
      </c>
      <c r="AH86" s="23">
        <v>0</v>
      </c>
      <c r="AI86" s="23">
        <v>0</v>
      </c>
      <c r="AJ86" s="23">
        <v>0</v>
      </c>
      <c r="AK86" s="23">
        <v>0</v>
      </c>
      <c r="AL86" s="23">
        <v>0</v>
      </c>
      <c r="AM86" s="23">
        <v>0</v>
      </c>
      <c r="AN86" s="23">
        <v>0</v>
      </c>
      <c r="AO86" s="23">
        <v>0</v>
      </c>
      <c r="AP86" s="23">
        <v>0</v>
      </c>
      <c r="AQ86" s="23">
        <v>0</v>
      </c>
      <c r="AR86" s="23">
        <v>0</v>
      </c>
      <c r="AS86" s="23">
        <v>0</v>
      </c>
      <c r="AT86" s="23">
        <v>0</v>
      </c>
      <c r="AV86" s="17"/>
    </row>
    <row r="87" spans="4:48" ht="15" customHeight="1" x14ac:dyDescent="0.25">
      <c r="D87" s="11"/>
      <c r="E87" s="12" t="s">
        <v>1333</v>
      </c>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V87" s="17"/>
    </row>
    <row r="88" spans="4:48" ht="15" customHeight="1" x14ac:dyDescent="0.25">
      <c r="D88" s="11"/>
      <c r="E88" s="12" t="s">
        <v>960</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c r="AB88" s="23">
        <v>0</v>
      </c>
      <c r="AC88" s="23">
        <v>0</v>
      </c>
      <c r="AD88" s="23">
        <v>0</v>
      </c>
      <c r="AE88" s="23">
        <v>0.5</v>
      </c>
      <c r="AF88" s="23">
        <v>0</v>
      </c>
      <c r="AG88" s="23">
        <v>0</v>
      </c>
      <c r="AH88" s="23">
        <v>0</v>
      </c>
      <c r="AI88" s="23">
        <v>0</v>
      </c>
      <c r="AJ88" s="23">
        <v>0</v>
      </c>
      <c r="AK88" s="23">
        <v>0</v>
      </c>
      <c r="AL88" s="23">
        <v>0</v>
      </c>
      <c r="AM88" s="23">
        <v>0</v>
      </c>
      <c r="AN88" s="23">
        <v>0</v>
      </c>
      <c r="AO88" s="23">
        <v>0</v>
      </c>
      <c r="AP88" s="23">
        <v>0</v>
      </c>
      <c r="AQ88" s="23">
        <v>0</v>
      </c>
      <c r="AR88" s="23">
        <v>0</v>
      </c>
      <c r="AS88" s="23">
        <v>0</v>
      </c>
      <c r="AT88" s="23">
        <v>0</v>
      </c>
      <c r="AV88" s="17"/>
    </row>
    <row r="89" spans="4:48" ht="15" customHeight="1" x14ac:dyDescent="0.25">
      <c r="D89" s="11"/>
      <c r="E89" s="12" t="s">
        <v>961</v>
      </c>
      <c r="F89" s="23">
        <v>0</v>
      </c>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c r="AA89" s="23">
        <v>0</v>
      </c>
      <c r="AB89" s="23">
        <v>0</v>
      </c>
      <c r="AC89" s="23">
        <v>0</v>
      </c>
      <c r="AD89" s="23">
        <v>0</v>
      </c>
      <c r="AE89" s="23">
        <v>0.5</v>
      </c>
      <c r="AF89" s="23">
        <v>0</v>
      </c>
      <c r="AG89" s="23">
        <v>0</v>
      </c>
      <c r="AH89" s="23">
        <v>0</v>
      </c>
      <c r="AI89" s="23">
        <v>0</v>
      </c>
      <c r="AJ89" s="23">
        <v>0</v>
      </c>
      <c r="AK89" s="23">
        <v>0</v>
      </c>
      <c r="AL89" s="23">
        <v>0</v>
      </c>
      <c r="AM89" s="23">
        <v>0</v>
      </c>
      <c r="AN89" s="23">
        <v>0</v>
      </c>
      <c r="AO89" s="23">
        <v>0</v>
      </c>
      <c r="AP89" s="23">
        <v>0</v>
      </c>
      <c r="AQ89" s="23">
        <v>0</v>
      </c>
      <c r="AR89" s="23">
        <v>0</v>
      </c>
      <c r="AS89" s="23">
        <v>0</v>
      </c>
      <c r="AT89" s="23">
        <v>0</v>
      </c>
      <c r="AV89" s="17"/>
    </row>
    <row r="90" spans="4:48" ht="15" customHeight="1" x14ac:dyDescent="0.25">
      <c r="D90" s="11"/>
      <c r="E90" s="12" t="s">
        <v>1334</v>
      </c>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V90" s="17"/>
    </row>
    <row r="91" spans="4:48" ht="15" customHeight="1" x14ac:dyDescent="0.25">
      <c r="D91" s="11"/>
      <c r="E91" s="12" t="s">
        <v>960</v>
      </c>
      <c r="F91" s="23">
        <v>0</v>
      </c>
      <c r="G91" s="23">
        <v>0</v>
      </c>
      <c r="H91" s="23">
        <v>0</v>
      </c>
      <c r="I91" s="23">
        <v>0</v>
      </c>
      <c r="J91" s="23">
        <v>0</v>
      </c>
      <c r="K91" s="23">
        <v>0</v>
      </c>
      <c r="L91" s="23">
        <v>0</v>
      </c>
      <c r="M91" s="23">
        <v>0</v>
      </c>
      <c r="N91" s="23">
        <v>0</v>
      </c>
      <c r="O91" s="23">
        <v>35.950187179999993</v>
      </c>
      <c r="P91" s="23">
        <v>0</v>
      </c>
      <c r="Q91" s="23">
        <v>0</v>
      </c>
      <c r="R91" s="23">
        <v>0.38642477000000008</v>
      </c>
      <c r="S91" s="23">
        <v>0.51509245000000004</v>
      </c>
      <c r="T91" s="23">
        <v>0</v>
      </c>
      <c r="U91" s="23">
        <v>0</v>
      </c>
      <c r="V91" s="23">
        <v>0</v>
      </c>
      <c r="W91" s="23">
        <v>0</v>
      </c>
      <c r="X91" s="23">
        <v>0</v>
      </c>
      <c r="Y91" s="23">
        <v>0</v>
      </c>
      <c r="Z91" s="23">
        <v>0</v>
      </c>
      <c r="AA91" s="23">
        <v>0</v>
      </c>
      <c r="AB91" s="23">
        <v>0</v>
      </c>
      <c r="AC91" s="23">
        <v>0</v>
      </c>
      <c r="AD91" s="23">
        <v>40.835786679999998</v>
      </c>
      <c r="AE91" s="23">
        <v>0</v>
      </c>
      <c r="AF91" s="23">
        <v>0</v>
      </c>
      <c r="AG91" s="23">
        <v>0</v>
      </c>
      <c r="AH91" s="23">
        <v>0</v>
      </c>
      <c r="AI91" s="23">
        <v>0</v>
      </c>
      <c r="AJ91" s="23">
        <v>0</v>
      </c>
      <c r="AK91" s="23">
        <v>0</v>
      </c>
      <c r="AL91" s="23">
        <v>0</v>
      </c>
      <c r="AM91" s="23">
        <v>0</v>
      </c>
      <c r="AN91" s="23">
        <v>0</v>
      </c>
      <c r="AO91" s="23">
        <v>0</v>
      </c>
      <c r="AP91" s="23">
        <v>0</v>
      </c>
      <c r="AQ91" s="23">
        <v>0</v>
      </c>
      <c r="AR91" s="23">
        <v>0</v>
      </c>
      <c r="AS91" s="23">
        <v>0</v>
      </c>
      <c r="AT91" s="23">
        <v>0</v>
      </c>
      <c r="AV91" s="17"/>
    </row>
    <row r="92" spans="4:48" ht="15" customHeight="1" x14ac:dyDescent="0.25">
      <c r="D92" s="11"/>
      <c r="E92" s="12" t="s">
        <v>961</v>
      </c>
      <c r="F92" s="23">
        <v>0</v>
      </c>
      <c r="G92" s="23">
        <v>0</v>
      </c>
      <c r="H92" s="23">
        <v>0</v>
      </c>
      <c r="I92" s="23">
        <v>0</v>
      </c>
      <c r="J92" s="23">
        <v>0</v>
      </c>
      <c r="K92" s="23">
        <v>0</v>
      </c>
      <c r="L92" s="23">
        <v>0</v>
      </c>
      <c r="M92" s="23">
        <v>0</v>
      </c>
      <c r="N92" s="23">
        <v>0</v>
      </c>
      <c r="O92" s="23">
        <v>35.950187179999993</v>
      </c>
      <c r="P92" s="23">
        <v>0</v>
      </c>
      <c r="Q92" s="23">
        <v>0</v>
      </c>
      <c r="R92" s="23">
        <v>0.38642477000000008</v>
      </c>
      <c r="S92" s="23">
        <v>0.51509245000000004</v>
      </c>
      <c r="T92" s="23">
        <v>0</v>
      </c>
      <c r="U92" s="23">
        <v>0</v>
      </c>
      <c r="V92" s="23">
        <v>0</v>
      </c>
      <c r="W92" s="23">
        <v>0</v>
      </c>
      <c r="X92" s="23">
        <v>0</v>
      </c>
      <c r="Y92" s="23">
        <v>0</v>
      </c>
      <c r="Z92" s="23">
        <v>0</v>
      </c>
      <c r="AA92" s="23">
        <v>0</v>
      </c>
      <c r="AB92" s="23">
        <v>0</v>
      </c>
      <c r="AC92" s="23">
        <v>0</v>
      </c>
      <c r="AD92" s="23">
        <v>40.835786679999998</v>
      </c>
      <c r="AE92" s="23">
        <v>0</v>
      </c>
      <c r="AF92" s="23">
        <v>0</v>
      </c>
      <c r="AG92" s="23">
        <v>0</v>
      </c>
      <c r="AH92" s="23">
        <v>0</v>
      </c>
      <c r="AI92" s="23">
        <v>0</v>
      </c>
      <c r="AJ92" s="23">
        <v>0</v>
      </c>
      <c r="AK92" s="23">
        <v>0</v>
      </c>
      <c r="AL92" s="23">
        <v>0</v>
      </c>
      <c r="AM92" s="23">
        <v>0</v>
      </c>
      <c r="AN92" s="23">
        <v>0</v>
      </c>
      <c r="AO92" s="23">
        <v>0</v>
      </c>
      <c r="AP92" s="23">
        <v>0</v>
      </c>
      <c r="AQ92" s="23">
        <v>0</v>
      </c>
      <c r="AR92" s="23">
        <v>0</v>
      </c>
      <c r="AS92" s="23">
        <v>0</v>
      </c>
      <c r="AT92" s="23">
        <v>0</v>
      </c>
      <c r="AV92" s="17"/>
    </row>
    <row r="93" spans="4:48" ht="15" customHeight="1" x14ac:dyDescent="0.25">
      <c r="D93" s="11"/>
      <c r="E93" s="12" t="s">
        <v>1335</v>
      </c>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V93" s="17"/>
    </row>
    <row r="94" spans="4:48" ht="15" customHeight="1" x14ac:dyDescent="0.25">
      <c r="D94" s="11"/>
      <c r="E94" s="12" t="s">
        <v>960</v>
      </c>
      <c r="F94" s="23">
        <v>0</v>
      </c>
      <c r="G94" s="23">
        <v>0</v>
      </c>
      <c r="H94" s="23">
        <v>0</v>
      </c>
      <c r="I94" s="23">
        <v>0</v>
      </c>
      <c r="J94" s="23">
        <v>0</v>
      </c>
      <c r="K94" s="23">
        <v>0</v>
      </c>
      <c r="L94" s="23">
        <v>0</v>
      </c>
      <c r="M94" s="23">
        <v>0</v>
      </c>
      <c r="N94" s="23">
        <v>0</v>
      </c>
      <c r="O94" s="23">
        <v>31.231200000000001</v>
      </c>
      <c r="P94" s="23">
        <v>0</v>
      </c>
      <c r="Q94" s="23">
        <v>0</v>
      </c>
      <c r="R94" s="23">
        <v>0</v>
      </c>
      <c r="S94" s="23">
        <v>0.37170489999999995</v>
      </c>
      <c r="T94" s="23">
        <v>0</v>
      </c>
      <c r="U94" s="23">
        <v>0</v>
      </c>
      <c r="V94" s="23">
        <v>0</v>
      </c>
      <c r="W94" s="23">
        <v>0</v>
      </c>
      <c r="X94" s="23">
        <v>0</v>
      </c>
      <c r="Y94" s="23">
        <v>0</v>
      </c>
      <c r="Z94" s="23">
        <v>0</v>
      </c>
      <c r="AA94" s="23">
        <v>0</v>
      </c>
      <c r="AB94" s="23">
        <v>0</v>
      </c>
      <c r="AC94" s="23">
        <v>3.6887302100000001</v>
      </c>
      <c r="AD94" s="23">
        <v>40.155409049999996</v>
      </c>
      <c r="AE94" s="23">
        <v>0</v>
      </c>
      <c r="AF94" s="23">
        <v>0</v>
      </c>
      <c r="AG94" s="23">
        <v>0</v>
      </c>
      <c r="AH94" s="23">
        <v>0</v>
      </c>
      <c r="AI94" s="23">
        <v>0</v>
      </c>
      <c r="AJ94" s="23">
        <v>0</v>
      </c>
      <c r="AK94" s="23">
        <v>0</v>
      </c>
      <c r="AL94" s="23">
        <v>0</v>
      </c>
      <c r="AM94" s="23">
        <v>0</v>
      </c>
      <c r="AN94" s="23">
        <v>0</v>
      </c>
      <c r="AO94" s="23">
        <v>0</v>
      </c>
      <c r="AP94" s="23">
        <v>0</v>
      </c>
      <c r="AQ94" s="23">
        <v>0</v>
      </c>
      <c r="AR94" s="23">
        <v>0</v>
      </c>
      <c r="AS94" s="23">
        <v>0</v>
      </c>
      <c r="AT94" s="23">
        <v>0</v>
      </c>
      <c r="AV94" s="17"/>
    </row>
    <row r="95" spans="4:48" ht="15" customHeight="1" x14ac:dyDescent="0.25">
      <c r="D95" s="11"/>
      <c r="E95" s="12" t="s">
        <v>961</v>
      </c>
      <c r="F95" s="23">
        <v>0</v>
      </c>
      <c r="G95" s="23">
        <v>0</v>
      </c>
      <c r="H95" s="23">
        <v>0</v>
      </c>
      <c r="I95" s="23">
        <v>0</v>
      </c>
      <c r="J95" s="23">
        <v>0</v>
      </c>
      <c r="K95" s="23">
        <v>0</v>
      </c>
      <c r="L95" s="23">
        <v>0</v>
      </c>
      <c r="M95" s="23">
        <v>0</v>
      </c>
      <c r="N95" s="23">
        <v>0</v>
      </c>
      <c r="O95" s="23">
        <v>31.231200000000001</v>
      </c>
      <c r="P95" s="23">
        <v>0</v>
      </c>
      <c r="Q95" s="23">
        <v>0</v>
      </c>
      <c r="R95" s="23">
        <v>0</v>
      </c>
      <c r="S95" s="23">
        <v>0.37170489999999995</v>
      </c>
      <c r="T95" s="23">
        <v>0</v>
      </c>
      <c r="U95" s="23">
        <v>0</v>
      </c>
      <c r="V95" s="23">
        <v>0</v>
      </c>
      <c r="W95" s="23">
        <v>0</v>
      </c>
      <c r="X95" s="23">
        <v>0</v>
      </c>
      <c r="Y95" s="23">
        <v>0</v>
      </c>
      <c r="Z95" s="23">
        <v>0</v>
      </c>
      <c r="AA95" s="23">
        <v>0</v>
      </c>
      <c r="AB95" s="23">
        <v>0</v>
      </c>
      <c r="AC95" s="23">
        <v>3.6887302100000001</v>
      </c>
      <c r="AD95" s="23">
        <v>40.155409049999996</v>
      </c>
      <c r="AE95" s="23">
        <v>0</v>
      </c>
      <c r="AF95" s="23">
        <v>0</v>
      </c>
      <c r="AG95" s="23">
        <v>0</v>
      </c>
      <c r="AH95" s="23">
        <v>0</v>
      </c>
      <c r="AI95" s="23">
        <v>0</v>
      </c>
      <c r="AJ95" s="23">
        <v>0</v>
      </c>
      <c r="AK95" s="23">
        <v>0</v>
      </c>
      <c r="AL95" s="23">
        <v>0</v>
      </c>
      <c r="AM95" s="23">
        <v>0</v>
      </c>
      <c r="AN95" s="23">
        <v>0</v>
      </c>
      <c r="AO95" s="23">
        <v>0</v>
      </c>
      <c r="AP95" s="23">
        <v>0</v>
      </c>
      <c r="AQ95" s="23">
        <v>0</v>
      </c>
      <c r="AR95" s="23">
        <v>0</v>
      </c>
      <c r="AS95" s="23">
        <v>0</v>
      </c>
      <c r="AT95" s="23">
        <v>0</v>
      </c>
      <c r="AV95" s="17"/>
    </row>
    <row r="96" spans="4:48" ht="15" customHeight="1" x14ac:dyDescent="0.25">
      <c r="D96" s="11"/>
      <c r="E96" s="12" t="s">
        <v>1336</v>
      </c>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V96" s="17"/>
    </row>
    <row r="97" spans="4:48" ht="15" customHeight="1" x14ac:dyDescent="0.25">
      <c r="D97" s="11"/>
      <c r="E97" s="12" t="s">
        <v>960</v>
      </c>
      <c r="F97" s="23">
        <v>0</v>
      </c>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c r="Z97" s="23">
        <v>0</v>
      </c>
      <c r="AA97" s="23">
        <v>0</v>
      </c>
      <c r="AB97" s="23">
        <v>0</v>
      </c>
      <c r="AC97" s="23">
        <v>0</v>
      </c>
      <c r="AD97" s="23">
        <v>0</v>
      </c>
      <c r="AE97" s="23">
        <v>0</v>
      </c>
      <c r="AF97" s="23">
        <v>0</v>
      </c>
      <c r="AG97" s="23">
        <v>0</v>
      </c>
      <c r="AH97" s="23">
        <v>0</v>
      </c>
      <c r="AI97" s="23">
        <v>0</v>
      </c>
      <c r="AJ97" s="23">
        <v>0</v>
      </c>
      <c r="AK97" s="23">
        <v>0</v>
      </c>
      <c r="AL97" s="23">
        <v>0</v>
      </c>
      <c r="AM97" s="23">
        <v>0</v>
      </c>
      <c r="AN97" s="23">
        <v>0</v>
      </c>
      <c r="AO97" s="23">
        <v>0</v>
      </c>
      <c r="AP97" s="23">
        <v>0</v>
      </c>
      <c r="AQ97" s="23">
        <v>0</v>
      </c>
      <c r="AR97" s="23">
        <v>0</v>
      </c>
      <c r="AS97" s="23">
        <v>0</v>
      </c>
      <c r="AT97" s="23">
        <v>0</v>
      </c>
      <c r="AV97" s="17"/>
    </row>
    <row r="98" spans="4:48" ht="15" customHeight="1" x14ac:dyDescent="0.25">
      <c r="D98" s="11"/>
      <c r="E98" s="12" t="s">
        <v>961</v>
      </c>
      <c r="F98" s="23">
        <v>0</v>
      </c>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c r="Z98" s="23">
        <v>0</v>
      </c>
      <c r="AA98" s="23">
        <v>0</v>
      </c>
      <c r="AB98" s="23">
        <v>0</v>
      </c>
      <c r="AC98" s="23">
        <v>0</v>
      </c>
      <c r="AD98" s="23">
        <v>0</v>
      </c>
      <c r="AE98" s="23">
        <v>0</v>
      </c>
      <c r="AF98" s="23">
        <v>0</v>
      </c>
      <c r="AG98" s="23">
        <v>0</v>
      </c>
      <c r="AH98" s="23">
        <v>0</v>
      </c>
      <c r="AI98" s="23">
        <v>0</v>
      </c>
      <c r="AJ98" s="23">
        <v>0</v>
      </c>
      <c r="AK98" s="23">
        <v>0</v>
      </c>
      <c r="AL98" s="23">
        <v>0</v>
      </c>
      <c r="AM98" s="23">
        <v>0</v>
      </c>
      <c r="AN98" s="23">
        <v>0</v>
      </c>
      <c r="AO98" s="23">
        <v>0</v>
      </c>
      <c r="AP98" s="23">
        <v>0</v>
      </c>
      <c r="AQ98" s="23">
        <v>0</v>
      </c>
      <c r="AR98" s="23">
        <v>0</v>
      </c>
      <c r="AS98" s="23">
        <v>0</v>
      </c>
      <c r="AT98" s="23">
        <v>0</v>
      </c>
      <c r="AV98" s="17"/>
    </row>
    <row r="99" spans="4:48" ht="15" customHeight="1" x14ac:dyDescent="0.25">
      <c r="D99" s="11"/>
      <c r="E99" s="12" t="s">
        <v>1337</v>
      </c>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V99" s="17"/>
    </row>
    <row r="100" spans="4:48" ht="15" customHeight="1" x14ac:dyDescent="0.25">
      <c r="D100" s="11"/>
      <c r="E100" s="12" t="s">
        <v>960</v>
      </c>
      <c r="F100" s="23">
        <v>0</v>
      </c>
      <c r="G100" s="23">
        <v>0</v>
      </c>
      <c r="H100" s="23">
        <v>0</v>
      </c>
      <c r="I100" s="23">
        <v>0</v>
      </c>
      <c r="J100" s="23">
        <v>0</v>
      </c>
      <c r="K100" s="23">
        <v>0.36</v>
      </c>
      <c r="L100" s="23">
        <v>0</v>
      </c>
      <c r="M100" s="23">
        <v>0</v>
      </c>
      <c r="N100" s="23">
        <v>0</v>
      </c>
      <c r="O100" s="23">
        <v>0</v>
      </c>
      <c r="P100" s="23">
        <v>0</v>
      </c>
      <c r="Q100" s="23">
        <v>0</v>
      </c>
      <c r="R100" s="23">
        <v>0</v>
      </c>
      <c r="S100" s="23">
        <v>0</v>
      </c>
      <c r="T100" s="23">
        <v>0</v>
      </c>
      <c r="U100" s="23">
        <v>0</v>
      </c>
      <c r="V100" s="23">
        <v>0</v>
      </c>
      <c r="W100" s="23">
        <v>0</v>
      </c>
      <c r="X100" s="23">
        <v>0</v>
      </c>
      <c r="Y100" s="23">
        <v>0</v>
      </c>
      <c r="Z100" s="23">
        <v>0</v>
      </c>
      <c r="AA100" s="23">
        <v>0</v>
      </c>
      <c r="AB100" s="23">
        <v>0</v>
      </c>
      <c r="AC100" s="23">
        <v>0</v>
      </c>
      <c r="AD100" s="23">
        <v>0</v>
      </c>
      <c r="AE100" s="23">
        <v>0</v>
      </c>
      <c r="AF100" s="23">
        <v>0</v>
      </c>
      <c r="AG100" s="23">
        <v>0</v>
      </c>
      <c r="AH100" s="23">
        <v>0</v>
      </c>
      <c r="AI100" s="23">
        <v>0</v>
      </c>
      <c r="AJ100" s="23">
        <v>0</v>
      </c>
      <c r="AK100" s="23">
        <v>0</v>
      </c>
      <c r="AL100" s="23">
        <v>0</v>
      </c>
      <c r="AM100" s="23">
        <v>0</v>
      </c>
      <c r="AN100" s="23">
        <v>0</v>
      </c>
      <c r="AO100" s="23">
        <v>0</v>
      </c>
      <c r="AP100" s="23">
        <v>0</v>
      </c>
      <c r="AQ100" s="23">
        <v>0</v>
      </c>
      <c r="AR100" s="23">
        <v>0</v>
      </c>
      <c r="AS100" s="23">
        <v>0</v>
      </c>
      <c r="AT100" s="23">
        <v>0</v>
      </c>
      <c r="AV100" s="17"/>
    </row>
    <row r="101" spans="4:48" ht="15" customHeight="1" x14ac:dyDescent="0.25">
      <c r="D101" s="11"/>
      <c r="E101" s="12" t="s">
        <v>961</v>
      </c>
      <c r="F101" s="23">
        <v>0</v>
      </c>
      <c r="G101" s="23">
        <v>0</v>
      </c>
      <c r="H101" s="23">
        <v>0</v>
      </c>
      <c r="I101" s="23">
        <v>0</v>
      </c>
      <c r="J101" s="23">
        <v>0</v>
      </c>
      <c r="K101" s="23">
        <v>0.36</v>
      </c>
      <c r="L101" s="23">
        <v>0</v>
      </c>
      <c r="M101" s="23">
        <v>0</v>
      </c>
      <c r="N101" s="23">
        <v>0</v>
      </c>
      <c r="O101" s="23">
        <v>0</v>
      </c>
      <c r="P101" s="23">
        <v>0</v>
      </c>
      <c r="Q101" s="23">
        <v>0</v>
      </c>
      <c r="R101" s="23">
        <v>0</v>
      </c>
      <c r="S101" s="23">
        <v>0</v>
      </c>
      <c r="T101" s="23">
        <v>0</v>
      </c>
      <c r="U101" s="23">
        <v>0</v>
      </c>
      <c r="V101" s="23">
        <v>0</v>
      </c>
      <c r="W101" s="23">
        <v>0</v>
      </c>
      <c r="X101" s="23">
        <v>0</v>
      </c>
      <c r="Y101" s="23">
        <v>0</v>
      </c>
      <c r="Z101" s="23">
        <v>0</v>
      </c>
      <c r="AA101" s="23">
        <v>0</v>
      </c>
      <c r="AB101" s="23">
        <v>0</v>
      </c>
      <c r="AC101" s="23">
        <v>0</v>
      </c>
      <c r="AD101" s="23">
        <v>0</v>
      </c>
      <c r="AE101" s="23">
        <v>0</v>
      </c>
      <c r="AF101" s="23">
        <v>0</v>
      </c>
      <c r="AG101" s="23">
        <v>0</v>
      </c>
      <c r="AH101" s="23">
        <v>0</v>
      </c>
      <c r="AI101" s="23">
        <v>0</v>
      </c>
      <c r="AJ101" s="23">
        <v>0</v>
      </c>
      <c r="AK101" s="23">
        <v>0</v>
      </c>
      <c r="AL101" s="23">
        <v>0</v>
      </c>
      <c r="AM101" s="23">
        <v>0</v>
      </c>
      <c r="AN101" s="23">
        <v>0</v>
      </c>
      <c r="AO101" s="23">
        <v>0</v>
      </c>
      <c r="AP101" s="23">
        <v>0</v>
      </c>
      <c r="AQ101" s="23">
        <v>0</v>
      </c>
      <c r="AR101" s="23">
        <v>0</v>
      </c>
      <c r="AS101" s="23">
        <v>0</v>
      </c>
      <c r="AT101" s="23">
        <v>0</v>
      </c>
      <c r="AV101" s="17"/>
    </row>
    <row r="102" spans="4:48" ht="15" customHeight="1" x14ac:dyDescent="0.25">
      <c r="D102" s="11"/>
      <c r="E102" s="12" t="s">
        <v>1338</v>
      </c>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V102" s="17"/>
    </row>
    <row r="103" spans="4:48" ht="15" customHeight="1" x14ac:dyDescent="0.25">
      <c r="D103" s="11"/>
      <c r="E103" s="12" t="s">
        <v>960</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R103" s="23">
        <v>0</v>
      </c>
      <c r="AS103" s="23">
        <v>0</v>
      </c>
      <c r="AT103" s="23">
        <v>0</v>
      </c>
      <c r="AV103" s="17"/>
    </row>
    <row r="104" spans="4:48" ht="15" customHeight="1" x14ac:dyDescent="0.25">
      <c r="D104" s="11"/>
      <c r="E104" s="12" t="s">
        <v>961</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c r="AD104" s="23">
        <v>0</v>
      </c>
      <c r="AE104" s="23">
        <v>0</v>
      </c>
      <c r="AF104" s="23">
        <v>0</v>
      </c>
      <c r="AG104" s="23">
        <v>0</v>
      </c>
      <c r="AH104" s="23">
        <v>0</v>
      </c>
      <c r="AI104" s="23">
        <v>0</v>
      </c>
      <c r="AJ104" s="23">
        <v>0</v>
      </c>
      <c r="AK104" s="23">
        <v>0</v>
      </c>
      <c r="AL104" s="23">
        <v>0</v>
      </c>
      <c r="AM104" s="23">
        <v>0</v>
      </c>
      <c r="AN104" s="23">
        <v>0</v>
      </c>
      <c r="AO104" s="23">
        <v>0</v>
      </c>
      <c r="AP104" s="23">
        <v>0</v>
      </c>
      <c r="AQ104" s="23">
        <v>0</v>
      </c>
      <c r="AR104" s="23">
        <v>0</v>
      </c>
      <c r="AS104" s="23">
        <v>0</v>
      </c>
      <c r="AT104" s="23">
        <v>0</v>
      </c>
      <c r="AV104" s="17"/>
    </row>
    <row r="105" spans="4:48" ht="15" customHeight="1" x14ac:dyDescent="0.25">
      <c r="D105" s="11"/>
      <c r="E105" s="12" t="s">
        <v>1339</v>
      </c>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V105" s="17"/>
    </row>
    <row r="106" spans="4:48" ht="15" customHeight="1" x14ac:dyDescent="0.25">
      <c r="D106" s="11"/>
      <c r="E106" s="12" t="s">
        <v>960</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R106" s="23">
        <v>0</v>
      </c>
      <c r="AS106" s="23">
        <v>0</v>
      </c>
      <c r="AT106" s="23">
        <v>0</v>
      </c>
      <c r="AV106" s="17"/>
    </row>
    <row r="107" spans="4:48" ht="15" customHeight="1" x14ac:dyDescent="0.25">
      <c r="D107" s="11"/>
      <c r="E107" s="12" t="s">
        <v>961</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c r="AB107" s="23">
        <v>0</v>
      </c>
      <c r="AC107" s="23">
        <v>0</v>
      </c>
      <c r="AD107" s="23">
        <v>0</v>
      </c>
      <c r="AE107" s="23">
        <v>0</v>
      </c>
      <c r="AF107" s="23">
        <v>0</v>
      </c>
      <c r="AG107" s="23">
        <v>0</v>
      </c>
      <c r="AH107" s="23">
        <v>0</v>
      </c>
      <c r="AI107" s="23">
        <v>0</v>
      </c>
      <c r="AJ107" s="23">
        <v>0</v>
      </c>
      <c r="AK107" s="23">
        <v>0</v>
      </c>
      <c r="AL107" s="23">
        <v>0</v>
      </c>
      <c r="AM107" s="23">
        <v>0</v>
      </c>
      <c r="AN107" s="23">
        <v>0</v>
      </c>
      <c r="AO107" s="23">
        <v>0</v>
      </c>
      <c r="AP107" s="23">
        <v>0</v>
      </c>
      <c r="AQ107" s="23">
        <v>0</v>
      </c>
      <c r="AR107" s="23">
        <v>0</v>
      </c>
      <c r="AS107" s="23">
        <v>0</v>
      </c>
      <c r="AT107" s="23">
        <v>0</v>
      </c>
      <c r="AV107" s="17"/>
    </row>
    <row r="108" spans="4:48" ht="15" customHeight="1" x14ac:dyDescent="0.25">
      <c r="D108" s="11"/>
      <c r="E108" s="12" t="s">
        <v>1340</v>
      </c>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V108" s="17"/>
    </row>
    <row r="109" spans="4:48" ht="15" customHeight="1" x14ac:dyDescent="0.25">
      <c r="D109" s="11"/>
      <c r="E109" s="12" t="s">
        <v>960</v>
      </c>
      <c r="F109" s="23">
        <v>0</v>
      </c>
      <c r="G109" s="23">
        <v>0</v>
      </c>
      <c r="H109" s="23">
        <v>0</v>
      </c>
      <c r="I109" s="23">
        <v>0</v>
      </c>
      <c r="J109" s="23">
        <v>0</v>
      </c>
      <c r="K109" s="23">
        <v>0.72</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c r="AB109" s="23">
        <v>0</v>
      </c>
      <c r="AC109" s="23">
        <v>0</v>
      </c>
      <c r="AD109" s="23">
        <v>0</v>
      </c>
      <c r="AE109" s="23">
        <v>0</v>
      </c>
      <c r="AF109" s="23">
        <v>0</v>
      </c>
      <c r="AG109" s="23">
        <v>0</v>
      </c>
      <c r="AH109" s="23">
        <v>0</v>
      </c>
      <c r="AI109" s="23">
        <v>0</v>
      </c>
      <c r="AJ109" s="23">
        <v>0</v>
      </c>
      <c r="AK109" s="23">
        <v>0</v>
      </c>
      <c r="AL109" s="23">
        <v>0</v>
      </c>
      <c r="AM109" s="23">
        <v>0</v>
      </c>
      <c r="AN109" s="23">
        <v>0</v>
      </c>
      <c r="AO109" s="23">
        <v>0</v>
      </c>
      <c r="AP109" s="23">
        <v>0</v>
      </c>
      <c r="AQ109" s="23">
        <v>0</v>
      </c>
      <c r="AR109" s="23">
        <v>0</v>
      </c>
      <c r="AS109" s="23">
        <v>0</v>
      </c>
      <c r="AT109" s="23">
        <v>0</v>
      </c>
      <c r="AV109" s="17"/>
    </row>
    <row r="110" spans="4:48" ht="15" customHeight="1" x14ac:dyDescent="0.25">
      <c r="D110" s="11"/>
      <c r="E110" s="12" t="s">
        <v>961</v>
      </c>
      <c r="F110" s="23">
        <v>0</v>
      </c>
      <c r="G110" s="23">
        <v>0</v>
      </c>
      <c r="H110" s="23">
        <v>0</v>
      </c>
      <c r="I110" s="23">
        <v>0</v>
      </c>
      <c r="J110" s="23">
        <v>0</v>
      </c>
      <c r="K110" s="23">
        <v>0.72</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R110" s="23">
        <v>0</v>
      </c>
      <c r="AS110" s="23">
        <v>0</v>
      </c>
      <c r="AT110" s="23">
        <v>0</v>
      </c>
      <c r="AV110" s="17"/>
    </row>
    <row r="111" spans="4:48" ht="15" customHeight="1" x14ac:dyDescent="0.25">
      <c r="D111" s="11"/>
      <c r="E111" s="12" t="s">
        <v>1341</v>
      </c>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V111" s="17"/>
    </row>
    <row r="112" spans="4:48" ht="15" customHeight="1" x14ac:dyDescent="0.25">
      <c r="D112" s="11"/>
      <c r="E112" s="12" t="s">
        <v>960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c r="AB112" s="23">
        <v>0</v>
      </c>
      <c r="AC112" s="23">
        <v>0</v>
      </c>
      <c r="AD112" s="23">
        <v>0</v>
      </c>
      <c r="AE112" s="23">
        <v>0</v>
      </c>
      <c r="AF112" s="23">
        <v>0</v>
      </c>
      <c r="AG112" s="23">
        <v>0</v>
      </c>
      <c r="AH112" s="23">
        <v>0</v>
      </c>
      <c r="AI112" s="23">
        <v>0</v>
      </c>
      <c r="AJ112" s="23">
        <v>0</v>
      </c>
      <c r="AK112" s="23">
        <v>0</v>
      </c>
      <c r="AL112" s="23">
        <v>0</v>
      </c>
      <c r="AM112" s="23">
        <v>0</v>
      </c>
      <c r="AN112" s="23">
        <v>0</v>
      </c>
      <c r="AO112" s="23">
        <v>0</v>
      </c>
      <c r="AP112" s="23">
        <v>0</v>
      </c>
      <c r="AQ112" s="23">
        <v>0</v>
      </c>
      <c r="AR112" s="23">
        <v>0</v>
      </c>
      <c r="AS112" s="23">
        <v>0</v>
      </c>
      <c r="AT112" s="23">
        <v>0</v>
      </c>
      <c r="AV112" s="17"/>
    </row>
    <row r="113" spans="2:49" ht="15" customHeight="1" x14ac:dyDescent="0.25">
      <c r="D113" s="11"/>
      <c r="E113" s="12" t="s">
        <v>961</v>
      </c>
      <c r="F113" s="23">
        <v>0</v>
      </c>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R113" s="23">
        <v>0</v>
      </c>
      <c r="AS113" s="23">
        <v>0</v>
      </c>
      <c r="AT113" s="23">
        <v>0</v>
      </c>
      <c r="AV113" s="17"/>
    </row>
    <row r="114" spans="2:49" ht="15" customHeight="1" x14ac:dyDescent="0.25">
      <c r="D114" s="14"/>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row>
    <row r="115" spans="2:49" ht="15" customHeight="1" x14ac:dyDescent="0.25">
      <c r="D115" s="8"/>
      <c r="E115" s="9" t="s">
        <v>2</v>
      </c>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spans="2:49" ht="15" customHeight="1" x14ac:dyDescent="0.25">
      <c r="D116" s="11">
        <v>5.0999999999999996</v>
      </c>
      <c r="E116" s="12" t="s">
        <v>969</v>
      </c>
      <c r="F116" s="13">
        <v>0.80501685999999995</v>
      </c>
      <c r="G116" s="13">
        <v>1.1926014899999999</v>
      </c>
      <c r="H116" s="13">
        <v>2.642565775</v>
      </c>
      <c r="I116" s="13">
        <v>6.7996701249999996</v>
      </c>
      <c r="J116" s="13">
        <v>2.6171358699999998</v>
      </c>
      <c r="K116" s="13">
        <v>3.7460500000000001E-2</v>
      </c>
      <c r="L116" s="13">
        <v>0</v>
      </c>
      <c r="M116" s="13">
        <v>0</v>
      </c>
      <c r="N116" s="13">
        <v>2.4580557999999999E-2</v>
      </c>
      <c r="O116" s="13">
        <v>0</v>
      </c>
      <c r="P116" s="13">
        <v>0.33411752500000003</v>
      </c>
      <c r="Q116" s="13">
        <v>1.520472955</v>
      </c>
      <c r="R116" s="13">
        <v>0</v>
      </c>
      <c r="S116" s="13">
        <v>0</v>
      </c>
      <c r="T116" s="13">
        <v>2.6773425949999998</v>
      </c>
      <c r="U116" s="13">
        <v>0</v>
      </c>
      <c r="V116" s="13">
        <v>9.9058476400000011</v>
      </c>
      <c r="W116" s="13">
        <v>0.45728205</v>
      </c>
      <c r="X116" s="13">
        <v>3.9676352750000001</v>
      </c>
      <c r="Y116" s="13">
        <v>3.3212678000000002</v>
      </c>
      <c r="Z116" s="13">
        <v>3.3087225500000002</v>
      </c>
      <c r="AA116" s="13">
        <v>0.22718874999999999</v>
      </c>
      <c r="AB116" s="13">
        <v>0</v>
      </c>
      <c r="AC116" s="13">
        <v>0</v>
      </c>
      <c r="AD116" s="13">
        <v>0</v>
      </c>
      <c r="AE116" s="13">
        <v>2.3711837719999997</v>
      </c>
      <c r="AF116" s="13">
        <v>0</v>
      </c>
      <c r="AG116" s="13">
        <v>3.9768178049999996</v>
      </c>
      <c r="AH116" s="13">
        <v>0.41186430000000002</v>
      </c>
      <c r="AI116" s="13">
        <v>8.5393769999999994E-2</v>
      </c>
      <c r="AJ116" s="13">
        <v>0</v>
      </c>
      <c r="AK116" s="13">
        <v>0.88749367499999998</v>
      </c>
      <c r="AL116" s="13">
        <v>0.81232085300000001</v>
      </c>
      <c r="AM116" s="13">
        <v>0.32108015000000001</v>
      </c>
      <c r="AN116" s="13">
        <v>0.32062421499999999</v>
      </c>
      <c r="AO116" s="13">
        <v>1.7265422899999998</v>
      </c>
      <c r="AP116" s="13">
        <v>0.13781036999999999</v>
      </c>
      <c r="AQ116" s="13">
        <v>0</v>
      </c>
      <c r="AR116" s="13">
        <v>1.4944628070000001</v>
      </c>
      <c r="AS116" s="13">
        <v>1.6476241650000001</v>
      </c>
      <c r="AT116" s="13">
        <v>0.34846863</v>
      </c>
      <c r="AV116" s="22"/>
    </row>
    <row r="117" spans="2:49" ht="15" customHeight="1" x14ac:dyDescent="0.25">
      <c r="D117" s="11">
        <v>5.2</v>
      </c>
      <c r="E117" s="12" t="s">
        <v>970</v>
      </c>
      <c r="F117" s="13">
        <v>4.9553503160000005</v>
      </c>
      <c r="G117" s="13">
        <v>4.5644499439999997</v>
      </c>
      <c r="H117" s="13">
        <v>0.87136306200000002</v>
      </c>
      <c r="I117" s="13">
        <v>0.91637983399999989</v>
      </c>
      <c r="J117" s="13">
        <v>0.99601550799999994</v>
      </c>
      <c r="K117" s="13">
        <v>1.4165715129999998</v>
      </c>
      <c r="L117" s="13">
        <v>6.5937486629999995</v>
      </c>
      <c r="M117" s="13">
        <v>3.3514441449999999</v>
      </c>
      <c r="N117" s="13">
        <v>7.0643987000000005E-2</v>
      </c>
      <c r="O117" s="13">
        <v>388.70219636999997</v>
      </c>
      <c r="P117" s="13">
        <v>1.1447297E-2</v>
      </c>
      <c r="Q117" s="13">
        <v>2.7567004999999999E-2</v>
      </c>
      <c r="R117" s="13">
        <v>68.137076975999989</v>
      </c>
      <c r="S117" s="13">
        <v>65.169846726000003</v>
      </c>
      <c r="T117" s="13">
        <v>1.2451473239999999</v>
      </c>
      <c r="U117" s="13">
        <v>82.035708671000009</v>
      </c>
      <c r="V117" s="13">
        <v>2.865752477</v>
      </c>
      <c r="W117" s="13">
        <v>0.17628552199999997</v>
      </c>
      <c r="X117" s="13">
        <v>2.2717669999999999E-2</v>
      </c>
      <c r="Y117" s="13">
        <v>2.2804347000000003E-2</v>
      </c>
      <c r="Z117" s="13">
        <v>1.8609693E-2</v>
      </c>
      <c r="AA117" s="13">
        <v>1.429250822</v>
      </c>
      <c r="AB117" s="13">
        <v>4.0380842160000006</v>
      </c>
      <c r="AC117" s="13">
        <v>25.671524785000003</v>
      </c>
      <c r="AD117" s="13">
        <v>11.263401480000001</v>
      </c>
      <c r="AE117" s="13">
        <v>6.8246414150000003</v>
      </c>
      <c r="AF117" s="13">
        <v>1.0152085770000001</v>
      </c>
      <c r="AG117" s="13">
        <v>1.3925360499999999</v>
      </c>
      <c r="AH117" s="13">
        <v>1.9117505E-2</v>
      </c>
      <c r="AI117" s="13">
        <v>9.4757596000000013E-2</v>
      </c>
      <c r="AJ117" s="13">
        <v>3.4363809999999995E-2</v>
      </c>
      <c r="AK117" s="13">
        <v>0.22837331499999999</v>
      </c>
      <c r="AL117" s="13">
        <v>0.50931293700000002</v>
      </c>
      <c r="AM117" s="13">
        <v>0.156203967</v>
      </c>
      <c r="AN117" s="13">
        <v>0.13822395500000001</v>
      </c>
      <c r="AO117" s="13">
        <v>0.37225073599999997</v>
      </c>
      <c r="AP117" s="13">
        <v>9.7257974999999997E-2</v>
      </c>
      <c r="AQ117" s="13">
        <v>1.5453778000000001E-2</v>
      </c>
      <c r="AR117" s="13">
        <v>2.4115345999999999E-2</v>
      </c>
      <c r="AS117" s="13">
        <v>4.3969447019999999</v>
      </c>
      <c r="AT117" s="13">
        <v>1.8751283570000001</v>
      </c>
      <c r="AV117" s="22"/>
    </row>
    <row r="118" spans="2:49" ht="27.95" customHeight="1" x14ac:dyDescent="0.25">
      <c r="D118" s="11">
        <v>5.3</v>
      </c>
      <c r="E118" s="61" t="s">
        <v>1272</v>
      </c>
      <c r="F118" s="13">
        <v>22.459958359000002</v>
      </c>
      <c r="G118" s="13">
        <v>26.146015261000002</v>
      </c>
      <c r="H118" s="13">
        <v>51.566216870999995</v>
      </c>
      <c r="I118" s="13">
        <v>68.182339756000005</v>
      </c>
      <c r="J118" s="13">
        <v>44.455452326</v>
      </c>
      <c r="K118" s="13">
        <v>2.7849210279999994</v>
      </c>
      <c r="L118" s="13">
        <v>0.59520588500000005</v>
      </c>
      <c r="M118" s="13">
        <v>0.59533933199999989</v>
      </c>
      <c r="N118" s="13">
        <v>2.4325940520000002</v>
      </c>
      <c r="O118" s="13">
        <v>1.1985064269999999</v>
      </c>
      <c r="P118" s="13">
        <v>0.67112045899999995</v>
      </c>
      <c r="Q118" s="13">
        <v>1.9275701649999999</v>
      </c>
      <c r="R118" s="13">
        <v>1.2584751540000001</v>
      </c>
      <c r="S118" s="13">
        <v>4.4130382389999996</v>
      </c>
      <c r="T118" s="13">
        <v>22.059642375999999</v>
      </c>
      <c r="U118" s="13">
        <v>18.395129475000001</v>
      </c>
      <c r="V118" s="13">
        <v>61.178761474000005</v>
      </c>
      <c r="W118" s="13">
        <v>10.855392464000001</v>
      </c>
      <c r="X118" s="13">
        <v>9.0692333820000002</v>
      </c>
      <c r="Y118" s="13">
        <v>35.092118299999996</v>
      </c>
      <c r="Z118" s="13">
        <v>0.18209396600000005</v>
      </c>
      <c r="AA118" s="13">
        <v>22.018560440999998</v>
      </c>
      <c r="AB118" s="13">
        <v>0.36803309999999995</v>
      </c>
      <c r="AC118" s="13">
        <v>-9.976700000000002E-4</v>
      </c>
      <c r="AD118" s="13">
        <v>-4.4300099999999995E-2</v>
      </c>
      <c r="AE118" s="13">
        <v>77.042852034000006</v>
      </c>
      <c r="AF118" s="13">
        <v>7.8613999999999993E-3</v>
      </c>
      <c r="AG118" s="13">
        <v>21.323307905</v>
      </c>
      <c r="AH118" s="13">
        <v>2.2668221040000001</v>
      </c>
      <c r="AI118" s="13">
        <v>1.7131656750000002</v>
      </c>
      <c r="AJ118" s="13">
        <v>0.77899128899999992</v>
      </c>
      <c r="AK118" s="13">
        <v>8.5623392099999993</v>
      </c>
      <c r="AL118" s="13">
        <v>28.238378960000002</v>
      </c>
      <c r="AM118" s="13">
        <v>4.0658044689999997</v>
      </c>
      <c r="AN118" s="13">
        <v>20.370816777000002</v>
      </c>
      <c r="AO118" s="13">
        <v>-3.736326045000002</v>
      </c>
      <c r="AP118" s="13">
        <v>4.3301398580000008</v>
      </c>
      <c r="AQ118" s="13">
        <v>5.5959773599999991</v>
      </c>
      <c r="AR118" s="13">
        <v>6.5334770069999992</v>
      </c>
      <c r="AS118" s="13">
        <v>2.399106101000001</v>
      </c>
      <c r="AT118" s="13">
        <v>0.50583740899999996</v>
      </c>
      <c r="AV118" s="22"/>
    </row>
    <row r="119" spans="2:49" ht="15" customHeight="1" x14ac:dyDescent="0.25">
      <c r="D119" s="11">
        <v>5.4</v>
      </c>
      <c r="E119" s="58" t="s">
        <v>1271</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V119" s="22"/>
    </row>
    <row r="120" spans="2:49" ht="15" customHeight="1" x14ac:dyDescent="0.25">
      <c r="D120" s="11">
        <v>5.5</v>
      </c>
      <c r="E120" s="44" t="s">
        <v>1186</v>
      </c>
      <c r="F120" s="13">
        <v>4.4103599999999995E-3</v>
      </c>
      <c r="G120" s="13">
        <v>2.3882069000000002E-2</v>
      </c>
      <c r="H120" s="13">
        <v>8.9283172000000008E-2</v>
      </c>
      <c r="I120" s="13">
        <v>9.4281855999999997E-2</v>
      </c>
      <c r="J120" s="13">
        <v>7.1261630000000013E-3</v>
      </c>
      <c r="K120" s="13">
        <v>6.4299849999999992E-3</v>
      </c>
      <c r="L120" s="13">
        <v>3.256344E-3</v>
      </c>
      <c r="M120" s="13">
        <v>3.9134980000000005E-3</v>
      </c>
      <c r="N120" s="13">
        <v>1.8831020000000004E-3</v>
      </c>
      <c r="O120" s="13">
        <v>9.6044961999999998E-2</v>
      </c>
      <c r="P120" s="13">
        <v>1.5306079999999999E-3</v>
      </c>
      <c r="Q120" s="13">
        <v>7.3321130000000003E-3</v>
      </c>
      <c r="R120" s="13">
        <v>1.9405878999999997E-2</v>
      </c>
      <c r="S120" s="13">
        <v>1.5067132E-2</v>
      </c>
      <c r="T120" s="13">
        <v>0.43059734</v>
      </c>
      <c r="U120" s="13">
        <v>8.2173150000000011E-3</v>
      </c>
      <c r="V120" s="13">
        <v>0.19422628899999997</v>
      </c>
      <c r="W120" s="13">
        <v>1.1753668E-2</v>
      </c>
      <c r="X120" s="13">
        <v>1.5841238000000001E-2</v>
      </c>
      <c r="Y120" s="13">
        <v>2.3370819999999999E-3</v>
      </c>
      <c r="Z120" s="13">
        <v>4.5265469999999997E-3</v>
      </c>
      <c r="AA120" s="13">
        <v>4.9779654999999999E-2</v>
      </c>
      <c r="AB120" s="13">
        <v>1.3730879999999997E-3</v>
      </c>
      <c r="AC120" s="13">
        <v>-1.1187344E-2</v>
      </c>
      <c r="AD120" s="13">
        <v>-7.7130000000000015E-5</v>
      </c>
      <c r="AE120" s="13">
        <v>3.2382079999999994E-2</v>
      </c>
      <c r="AF120" s="13">
        <v>5.5805500000000001E-4</v>
      </c>
      <c r="AG120" s="13">
        <v>0.34787312999999992</v>
      </c>
      <c r="AH120" s="13">
        <v>1.8247990000000002E-3</v>
      </c>
      <c r="AI120" s="13">
        <v>4.1673350000000012E-3</v>
      </c>
      <c r="AJ120" s="13">
        <v>1.3040309999999999E-2</v>
      </c>
      <c r="AK120" s="13">
        <v>3.0467243999999991E-2</v>
      </c>
      <c r="AL120" s="13">
        <v>0.27816924700000001</v>
      </c>
      <c r="AM120" s="13">
        <v>1.7038352000000003E-2</v>
      </c>
      <c r="AN120" s="13">
        <v>7.1983280000000012E-3</v>
      </c>
      <c r="AO120" s="13">
        <v>0.22993742899999997</v>
      </c>
      <c r="AP120" s="13">
        <v>9.1274009999999985E-3</v>
      </c>
      <c r="AQ120" s="13">
        <v>0</v>
      </c>
      <c r="AR120" s="13">
        <v>0</v>
      </c>
      <c r="AS120" s="13">
        <v>0.15617114099999996</v>
      </c>
      <c r="AT120" s="13">
        <v>9.9403293000000004E-2</v>
      </c>
      <c r="AV120" s="22"/>
    </row>
    <row r="121" spans="2:49" ht="15" customHeight="1" x14ac:dyDescent="0.25">
      <c r="D121" s="11">
        <v>5.6</v>
      </c>
      <c r="E121" s="12" t="s">
        <v>971</v>
      </c>
      <c r="F121" s="13">
        <v>28.23</v>
      </c>
      <c r="G121" s="13">
        <v>31.919999999999998</v>
      </c>
      <c r="H121" s="13">
        <v>55.17</v>
      </c>
      <c r="I121" s="13">
        <v>75.990000000000009</v>
      </c>
      <c r="J121" s="13">
        <v>48.089999999999996</v>
      </c>
      <c r="K121" s="13">
        <v>4.25</v>
      </c>
      <c r="L121" s="13">
        <v>7.1899999999999995</v>
      </c>
      <c r="M121" s="13">
        <v>3.95</v>
      </c>
      <c r="N121" s="13">
        <v>2.52</v>
      </c>
      <c r="O121" s="13">
        <v>390</v>
      </c>
      <c r="P121" s="13">
        <v>1.01</v>
      </c>
      <c r="Q121" s="13">
        <v>3.4899999999999998</v>
      </c>
      <c r="R121" s="13">
        <v>69.42</v>
      </c>
      <c r="S121" s="13">
        <v>69.599999999999994</v>
      </c>
      <c r="T121" s="13">
        <v>26.419999999999998</v>
      </c>
      <c r="U121" s="13">
        <v>100.45</v>
      </c>
      <c r="V121" s="13">
        <v>74.150000000000006</v>
      </c>
      <c r="W121" s="13">
        <v>11.51</v>
      </c>
      <c r="X121" s="13">
        <v>13.08</v>
      </c>
      <c r="Y121" s="13">
        <v>38.430000000000007</v>
      </c>
      <c r="Z121" s="13">
        <v>3.5100000000000002</v>
      </c>
      <c r="AA121" s="13">
        <v>23.73</v>
      </c>
      <c r="AB121" s="13">
        <v>4.41</v>
      </c>
      <c r="AC121" s="13">
        <v>25.66</v>
      </c>
      <c r="AD121" s="13">
        <v>11.22</v>
      </c>
      <c r="AE121" s="13">
        <v>86.26</v>
      </c>
      <c r="AF121" s="13">
        <v>1.03</v>
      </c>
      <c r="AG121" s="13">
        <v>27.040000000000003</v>
      </c>
      <c r="AH121" s="13">
        <v>2.7</v>
      </c>
      <c r="AI121" s="13">
        <v>1.89</v>
      </c>
      <c r="AJ121" s="13">
        <v>0.82000000000000006</v>
      </c>
      <c r="AK121" s="13">
        <v>9.7099999999999991</v>
      </c>
      <c r="AL121" s="13">
        <v>29.84</v>
      </c>
      <c r="AM121" s="13">
        <v>4.57</v>
      </c>
      <c r="AN121" s="13">
        <v>20.840000000000003</v>
      </c>
      <c r="AO121" s="13">
        <v>-1.4100000000000001</v>
      </c>
      <c r="AP121" s="13">
        <v>4.58</v>
      </c>
      <c r="AQ121" s="13">
        <v>5.6199999999999992</v>
      </c>
      <c r="AR121" s="13">
        <v>8.0400000000000009</v>
      </c>
      <c r="AS121" s="13">
        <v>8.6100000000000012</v>
      </c>
      <c r="AT121" s="13">
        <v>2.8400000000000003</v>
      </c>
      <c r="AV121" s="22"/>
    </row>
    <row r="122" spans="2:49" ht="15" customHeight="1" x14ac:dyDescent="0.25">
      <c r="D122" s="14"/>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row>
    <row r="123" spans="2:49" ht="15" customHeight="1" x14ac:dyDescent="0.25">
      <c r="D123" s="8"/>
      <c r="E123" s="9" t="s">
        <v>4</v>
      </c>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spans="2:49" ht="15" customHeight="1" x14ac:dyDescent="0.25">
      <c r="D124" s="11">
        <v>6.1</v>
      </c>
      <c r="E124" s="64" t="s">
        <v>1357</v>
      </c>
      <c r="F124" s="13">
        <v>2.2540823049999998</v>
      </c>
      <c r="G124" s="13">
        <v>2.5350287379999998</v>
      </c>
      <c r="H124" s="13">
        <v>4.4937267490000004</v>
      </c>
      <c r="I124" s="13">
        <v>6.3339315450000004</v>
      </c>
      <c r="J124" s="13">
        <v>5.850916154000001</v>
      </c>
      <c r="K124" s="13">
        <v>0.15836664500000003</v>
      </c>
      <c r="L124" s="13">
        <v>0.55447194</v>
      </c>
      <c r="M124" s="13">
        <v>0.13915861299999999</v>
      </c>
      <c r="N124" s="13">
        <v>4.6646091999999993E-2</v>
      </c>
      <c r="O124" s="13">
        <v>0.58585481799999983</v>
      </c>
      <c r="P124" s="13">
        <v>9.2519169999999998E-2</v>
      </c>
      <c r="Q124" s="13">
        <v>0.68696700899999996</v>
      </c>
      <c r="R124" s="13">
        <v>1.2508898420000001</v>
      </c>
      <c r="S124" s="13">
        <v>0.48535948899999992</v>
      </c>
      <c r="T124" s="13">
        <v>3.8885112560000001</v>
      </c>
      <c r="U124" s="13">
        <v>0.36082974900000003</v>
      </c>
      <c r="V124" s="13">
        <v>15.695675106000003</v>
      </c>
      <c r="W124" s="13">
        <v>1.498701828</v>
      </c>
      <c r="X124" s="13">
        <v>3.4940109074239889E-20</v>
      </c>
      <c r="Y124" s="13">
        <v>4.0169760999999998E-2</v>
      </c>
      <c r="Z124" s="13">
        <v>3.5086012E-2</v>
      </c>
      <c r="AA124" s="13">
        <v>6.8919261999999981E-2</v>
      </c>
      <c r="AB124" s="13">
        <v>0.38271604500000006</v>
      </c>
      <c r="AC124" s="13">
        <v>0.191910313</v>
      </c>
      <c r="AD124" s="13">
        <v>0.45000874600000002</v>
      </c>
      <c r="AE124" s="13">
        <v>5.1084322329999994</v>
      </c>
      <c r="AF124" s="13">
        <v>2.3460407999999999E-2</v>
      </c>
      <c r="AG124" s="13">
        <v>9.8134132670000014</v>
      </c>
      <c r="AH124" s="13">
        <v>0.17106505499999997</v>
      </c>
      <c r="AI124" s="13">
        <v>9.3184057000000001E-2</v>
      </c>
      <c r="AJ124" s="13">
        <v>0.11507785599999999</v>
      </c>
      <c r="AK124" s="13">
        <v>1.5389138099999999</v>
      </c>
      <c r="AL124" s="13">
        <v>2.2584822</v>
      </c>
      <c r="AM124" s="13">
        <v>0.56674317900000004</v>
      </c>
      <c r="AN124" s="13">
        <v>0.75161117100000008</v>
      </c>
      <c r="AO124" s="13">
        <v>3.2338521110000005</v>
      </c>
      <c r="AP124" s="13">
        <v>0.43064493699999995</v>
      </c>
      <c r="AQ124" s="13">
        <v>0</v>
      </c>
      <c r="AR124" s="13">
        <v>0</v>
      </c>
      <c r="AS124" s="13">
        <v>5.5393391620000001</v>
      </c>
      <c r="AT124" s="13">
        <v>0.91470331999999988</v>
      </c>
      <c r="AV124" s="22"/>
    </row>
    <row r="125" spans="2:49" ht="15" customHeight="1" x14ac:dyDescent="0.25">
      <c r="B125" s="195"/>
      <c r="D125" s="11"/>
      <c r="E125" s="163" t="s">
        <v>2422</v>
      </c>
      <c r="F125" s="13">
        <v>1.911638999</v>
      </c>
      <c r="G125" s="13">
        <v>1.5072640319999999</v>
      </c>
      <c r="H125" s="13">
        <v>4.0301522880000009</v>
      </c>
      <c r="I125" s="13">
        <v>5.0863707220000007</v>
      </c>
      <c r="J125" s="13">
        <v>2.1599612179999998</v>
      </c>
      <c r="K125" s="13">
        <v>0.12351712899999999</v>
      </c>
      <c r="L125" s="13">
        <v>0.12335586800000001</v>
      </c>
      <c r="M125" s="13">
        <v>0.15202532400000002</v>
      </c>
      <c r="N125" s="13">
        <v>9.0161039999999998E-2</v>
      </c>
      <c r="O125" s="13">
        <v>4.6410935049999997</v>
      </c>
      <c r="P125" s="13">
        <v>0.103477654</v>
      </c>
      <c r="Q125" s="13">
        <v>0.26145523200000004</v>
      </c>
      <c r="R125" s="13">
        <v>1.1633312120000001</v>
      </c>
      <c r="S125" s="13">
        <v>1.0474726999999999</v>
      </c>
      <c r="T125" s="13">
        <v>2.1980997969999998</v>
      </c>
      <c r="U125" s="13">
        <v>0.91737368499999983</v>
      </c>
      <c r="V125" s="13">
        <v>6.6562582650000008</v>
      </c>
      <c r="W125" s="13">
        <v>0.82646180700000005</v>
      </c>
      <c r="X125" s="13">
        <v>0.31271081500000003</v>
      </c>
      <c r="Y125" s="13">
        <v>0.45333932200000004</v>
      </c>
      <c r="Z125" s="13">
        <v>0.39617759000000002</v>
      </c>
      <c r="AA125" s="13">
        <v>1.5603508070000001</v>
      </c>
      <c r="AB125" s="13">
        <v>9.9910063000000007E-2</v>
      </c>
      <c r="AC125" s="13">
        <v>0.39416552599999988</v>
      </c>
      <c r="AD125" s="13">
        <v>0.22363149499999999</v>
      </c>
      <c r="AE125" s="13">
        <v>2.4570552439999997</v>
      </c>
      <c r="AF125" s="13">
        <v>6.6450521000000012E-2</v>
      </c>
      <c r="AG125" s="13">
        <v>2.78009503</v>
      </c>
      <c r="AH125" s="13">
        <v>0.200452619</v>
      </c>
      <c r="AI125" s="13">
        <v>8.9621086000000003E-2</v>
      </c>
      <c r="AJ125" s="13">
        <v>6.1221384000000004E-2</v>
      </c>
      <c r="AK125" s="13">
        <v>0.86953737400000009</v>
      </c>
      <c r="AL125" s="13">
        <v>1.6651374549999995</v>
      </c>
      <c r="AM125" s="13">
        <v>0.63115463799999993</v>
      </c>
      <c r="AN125" s="13">
        <v>0.71118575400000006</v>
      </c>
      <c r="AO125" s="13">
        <v>1.3554693429999998</v>
      </c>
      <c r="AP125" s="13">
        <v>0.22657865800000002</v>
      </c>
      <c r="AQ125" s="13">
        <v>0.35023031100000002</v>
      </c>
      <c r="AR125" s="13">
        <v>0.60954767400000009</v>
      </c>
      <c r="AS125" s="13">
        <v>3.7071853020000001</v>
      </c>
      <c r="AT125" s="13">
        <v>0.92220023299999998</v>
      </c>
      <c r="AV125" s="22"/>
    </row>
    <row r="126" spans="2:49" ht="15" customHeight="1" x14ac:dyDescent="0.25">
      <c r="D126" s="11">
        <v>6.2</v>
      </c>
      <c r="E126" s="64" t="s">
        <v>1380</v>
      </c>
      <c r="F126" s="13">
        <v>1.7111498000000001</v>
      </c>
      <c r="G126" s="13">
        <v>2.729884389</v>
      </c>
      <c r="H126" s="13">
        <v>4.7213232880000007</v>
      </c>
      <c r="I126" s="13">
        <v>4.3253568320000007</v>
      </c>
      <c r="J126" s="13">
        <v>3.560855551</v>
      </c>
      <c r="K126" s="13">
        <v>0.27381555899999999</v>
      </c>
      <c r="L126" s="13">
        <v>7.3292416999999999E-2</v>
      </c>
      <c r="M126" s="13">
        <v>0.21282004100000002</v>
      </c>
      <c r="N126" s="13">
        <v>8.9045908999999993E-2</v>
      </c>
      <c r="O126" s="13">
        <v>4.3420776409999995</v>
      </c>
      <c r="P126" s="13">
        <v>6.1406469999999998E-2</v>
      </c>
      <c r="Q126" s="13">
        <v>4.8864865E-2</v>
      </c>
      <c r="R126" s="13">
        <v>1.3564288929999999</v>
      </c>
      <c r="S126" s="13">
        <v>1.5327758760000001</v>
      </c>
      <c r="T126" s="13">
        <v>2.103373833</v>
      </c>
      <c r="U126" s="13">
        <v>0.721338743</v>
      </c>
      <c r="V126" s="13">
        <v>4.8346724629999995</v>
      </c>
      <c r="W126" s="13">
        <v>0.85474636999999998</v>
      </c>
      <c r="X126" s="13">
        <v>0</v>
      </c>
      <c r="Y126" s="13">
        <v>8.0174023999999997E-2</v>
      </c>
      <c r="Z126" s="13">
        <v>0.59498575199999992</v>
      </c>
      <c r="AA126" s="13">
        <v>3.2638490999999999E-2</v>
      </c>
      <c r="AB126" s="13">
        <v>0.108923487</v>
      </c>
      <c r="AC126" s="13">
        <v>3.9335656999999996E-2</v>
      </c>
      <c r="AD126" s="13">
        <v>0.166914286</v>
      </c>
      <c r="AE126" s="13">
        <v>2.0257873549999998</v>
      </c>
      <c r="AF126" s="13">
        <v>1.3021667000000001E-2</v>
      </c>
      <c r="AG126" s="13">
        <v>1.6859856709999999</v>
      </c>
      <c r="AH126" s="13">
        <v>4.6142234999999997E-2</v>
      </c>
      <c r="AI126" s="13">
        <v>8.1005301000000002E-2</v>
      </c>
      <c r="AJ126" s="13">
        <v>3.2627391000000006E-2</v>
      </c>
      <c r="AK126" s="13">
        <v>1.6751796079999999</v>
      </c>
      <c r="AL126" s="13">
        <v>1.718195769</v>
      </c>
      <c r="AM126" s="13">
        <v>0.81950951500000002</v>
      </c>
      <c r="AN126" s="13">
        <v>0.61207977399999991</v>
      </c>
      <c r="AO126" s="13">
        <v>1.4409063689999999</v>
      </c>
      <c r="AP126" s="13">
        <v>0.34643122700000001</v>
      </c>
      <c r="AQ126" s="13">
        <v>4.9017478999999996E-2</v>
      </c>
      <c r="AR126" s="13">
        <v>0.13459481100000001</v>
      </c>
      <c r="AS126" s="13">
        <v>1.045237883</v>
      </c>
      <c r="AT126" s="13">
        <v>0.19485343500000002</v>
      </c>
      <c r="AV126" s="22"/>
      <c r="AW126" s="22"/>
    </row>
    <row r="127" spans="2:49" ht="15" customHeight="1" x14ac:dyDescent="0.25">
      <c r="D127" s="11">
        <v>6.3</v>
      </c>
      <c r="E127" s="64" t="s">
        <v>1381</v>
      </c>
      <c r="F127" s="13">
        <v>4.7210739999999996E-3</v>
      </c>
      <c r="G127" s="13">
        <v>5.0361629999999998E-3</v>
      </c>
      <c r="H127" s="13">
        <v>9.9774229999999992E-3</v>
      </c>
      <c r="I127" s="13">
        <v>1.3942806E-2</v>
      </c>
      <c r="J127" s="13">
        <v>1.0880578E-2</v>
      </c>
      <c r="K127" s="13">
        <v>4.8156099999999998E-4</v>
      </c>
      <c r="L127" s="13">
        <v>1.7542189999999998E-3</v>
      </c>
      <c r="M127" s="13">
        <v>9.1294600000000009E-4</v>
      </c>
      <c r="N127" s="13">
        <v>1.56976E-4</v>
      </c>
      <c r="O127" s="13">
        <v>0.105087848</v>
      </c>
      <c r="P127" s="13">
        <v>7.9847100000000003E-4</v>
      </c>
      <c r="Q127" s="13">
        <v>3.0510950000000002E-3</v>
      </c>
      <c r="R127" s="13">
        <v>1.7255294000000001E-2</v>
      </c>
      <c r="S127" s="13">
        <v>1.7036601999999998E-2</v>
      </c>
      <c r="T127" s="13">
        <v>7.9036009999999997E-3</v>
      </c>
      <c r="U127" s="13">
        <v>2.274354E-2</v>
      </c>
      <c r="V127" s="13">
        <v>2.9106616999999998E-2</v>
      </c>
      <c r="W127" s="13">
        <v>2.4852400000000001E-3</v>
      </c>
      <c r="X127" s="13">
        <v>7.930398E-3</v>
      </c>
      <c r="Y127" s="13">
        <v>7.8449669999999996E-3</v>
      </c>
      <c r="Z127" s="13">
        <v>6.8340420000000002E-3</v>
      </c>
      <c r="AA127" s="13">
        <v>2.4460990000000002E-3</v>
      </c>
      <c r="AB127" s="13">
        <v>1.081348E-3</v>
      </c>
      <c r="AC127" s="13">
        <v>7.2900490000000007E-3</v>
      </c>
      <c r="AD127" s="13">
        <v>2.9282689999999998E-3</v>
      </c>
      <c r="AE127" s="13">
        <v>7.5917509999999999E-3</v>
      </c>
      <c r="AF127" s="13">
        <v>2.3889399999999999E-4</v>
      </c>
      <c r="AG127" s="13">
        <v>1.3302171E-2</v>
      </c>
      <c r="AH127" s="13">
        <v>8.9824300000000007E-4</v>
      </c>
      <c r="AI127" s="13">
        <v>1.91542E-4</v>
      </c>
      <c r="AJ127" s="13">
        <v>7.0733999999999999E-4</v>
      </c>
      <c r="AK127" s="13">
        <v>3.0285500000000001E-3</v>
      </c>
      <c r="AL127" s="13">
        <v>4.0700609999999998E-3</v>
      </c>
      <c r="AM127" s="13">
        <v>1.3408910000000001E-3</v>
      </c>
      <c r="AN127" s="13">
        <v>1.3519070000000001E-3</v>
      </c>
      <c r="AO127" s="13">
        <v>4.3980470000000004E-3</v>
      </c>
      <c r="AP127" s="13">
        <v>7.7506800000000007E-4</v>
      </c>
      <c r="AQ127" s="13">
        <v>1.73357E-3</v>
      </c>
      <c r="AR127" s="13">
        <v>6.5892779999999996E-3</v>
      </c>
      <c r="AS127" s="13">
        <v>7.0619380000000002E-3</v>
      </c>
      <c r="AT127" s="13">
        <v>1.200193E-3</v>
      </c>
      <c r="AV127" s="22"/>
    </row>
    <row r="128" spans="2:49" ht="27.95" customHeight="1" x14ac:dyDescent="0.25">
      <c r="D128" s="11">
        <v>6.4</v>
      </c>
      <c r="E128" s="256" t="s">
        <v>2876</v>
      </c>
      <c r="F128" s="13">
        <v>5.881592178</v>
      </c>
      <c r="G128" s="13">
        <v>6.7772133219999997</v>
      </c>
      <c r="H128" s="13">
        <v>13.255179748000002</v>
      </c>
      <c r="I128" s="13">
        <v>15.759601905</v>
      </c>
      <c r="J128" s="13">
        <v>11.582613501000001</v>
      </c>
      <c r="K128" s="13">
        <v>0.55618089399999993</v>
      </c>
      <c r="L128" s="13">
        <v>0.75287444399999992</v>
      </c>
      <c r="M128" s="13">
        <v>0.5049169240000001</v>
      </c>
      <c r="N128" s="13">
        <v>0.22601001699999998</v>
      </c>
      <c r="O128" s="13">
        <v>9.6741138119999981</v>
      </c>
      <c r="P128" s="13">
        <v>0.25820176500000003</v>
      </c>
      <c r="Q128" s="13">
        <v>1.0003382009999999</v>
      </c>
      <c r="R128" s="13">
        <v>3.7879052410000003</v>
      </c>
      <c r="S128" s="13">
        <v>3.0826446670000003</v>
      </c>
      <c r="T128" s="13">
        <v>8.1978884870000019</v>
      </c>
      <c r="U128" s="13">
        <v>2.0222857169999999</v>
      </c>
      <c r="V128" s="13">
        <v>27.215712451000005</v>
      </c>
      <c r="W128" s="13">
        <v>3.1823952449999999</v>
      </c>
      <c r="X128" s="13">
        <v>0.32064121300000004</v>
      </c>
      <c r="Y128" s="13">
        <v>0.58152807400000006</v>
      </c>
      <c r="Z128" s="13">
        <v>1.0330833959999999</v>
      </c>
      <c r="AA128" s="13">
        <v>1.6643546589999998</v>
      </c>
      <c r="AB128" s="13">
        <v>0.59263094300000008</v>
      </c>
      <c r="AC128" s="13">
        <v>0.63270154499999975</v>
      </c>
      <c r="AD128" s="13">
        <v>0.84348279599999998</v>
      </c>
      <c r="AE128" s="13">
        <v>9.5988665829999995</v>
      </c>
      <c r="AF128" s="13">
        <v>0.10317149000000002</v>
      </c>
      <c r="AG128" s="13">
        <v>14.292796139</v>
      </c>
      <c r="AH128" s="13">
        <v>0.41855815199999996</v>
      </c>
      <c r="AI128" s="13">
        <v>0.26400198599999997</v>
      </c>
      <c r="AJ128" s="13">
        <v>0.209633971</v>
      </c>
      <c r="AK128" s="13">
        <v>4.0866593419999999</v>
      </c>
      <c r="AL128" s="13">
        <v>5.645885485</v>
      </c>
      <c r="AM128" s="13">
        <v>2.0187482229999998</v>
      </c>
      <c r="AN128" s="13">
        <v>2.0762286059999999</v>
      </c>
      <c r="AO128" s="13">
        <v>6.0346258700000002</v>
      </c>
      <c r="AP128" s="13">
        <v>1.0044298899999999</v>
      </c>
      <c r="AQ128" s="13">
        <v>0.40098136000000001</v>
      </c>
      <c r="AR128" s="13">
        <v>0.75073176300000011</v>
      </c>
      <c r="AS128" s="13">
        <v>10.298824285</v>
      </c>
      <c r="AT128" s="13">
        <v>2.032957181</v>
      </c>
      <c r="AV128" s="22"/>
      <c r="AW128" s="22"/>
    </row>
    <row r="129" spans="2:50" ht="15" customHeight="1" x14ac:dyDescent="0.25">
      <c r="B129" s="218"/>
      <c r="D129" s="11"/>
      <c r="E129" s="219" t="s">
        <v>2817</v>
      </c>
      <c r="F129" s="13">
        <v>5.5228695139999999</v>
      </c>
      <c r="G129" s="13">
        <v>5.9765898389999998</v>
      </c>
      <c r="H129" s="13">
        <v>10.715562508000005</v>
      </c>
      <c r="I129" s="13">
        <v>12.146695533999997</v>
      </c>
      <c r="J129" s="13">
        <v>10.818777571</v>
      </c>
      <c r="K129" s="13">
        <v>0.5050797640000001</v>
      </c>
      <c r="L129" s="13">
        <v>0.67217437500000032</v>
      </c>
      <c r="M129" s="13">
        <v>0.24092088999999994</v>
      </c>
      <c r="N129" s="13">
        <v>0.18194163799999996</v>
      </c>
      <c r="O129" s="13">
        <v>1.5282460389999992</v>
      </c>
      <c r="P129" s="13">
        <v>0.14234751699999995</v>
      </c>
      <c r="Q129" s="13">
        <v>0.83376304899999998</v>
      </c>
      <c r="R129" s="13">
        <v>1.7651211150000012</v>
      </c>
      <c r="S129" s="13">
        <v>0.7577443039999997</v>
      </c>
      <c r="T129" s="13">
        <v>5.9892165589999999</v>
      </c>
      <c r="U129" s="13">
        <v>1.9336689989999996</v>
      </c>
      <c r="V129" s="13">
        <v>22.930523625000003</v>
      </c>
      <c r="W129" s="13">
        <v>2.6892256129999992</v>
      </c>
      <c r="X129" s="13">
        <v>0.24509818299999997</v>
      </c>
      <c r="Y129" s="13">
        <v>0.41596339000000004</v>
      </c>
      <c r="Z129" s="13">
        <v>0.98277190400000014</v>
      </c>
      <c r="AA129" s="13">
        <v>0.10571471599999981</v>
      </c>
      <c r="AB129" s="13">
        <v>0.53014376900000004</v>
      </c>
      <c r="AC129" s="13">
        <v>0.29790451900000015</v>
      </c>
      <c r="AD129" s="13">
        <v>0.61059781000000124</v>
      </c>
      <c r="AE129" s="13">
        <v>7.7763558379999962</v>
      </c>
      <c r="AF129" s="13">
        <v>5.4524440000000014E-2</v>
      </c>
      <c r="AG129" s="13">
        <v>13.189046451000001</v>
      </c>
      <c r="AH129" s="13">
        <v>0.26485726899999984</v>
      </c>
      <c r="AI129" s="13">
        <v>0.20764129299999992</v>
      </c>
      <c r="AJ129" s="13">
        <v>0.1718145459999999</v>
      </c>
      <c r="AK129" s="13">
        <v>3.6542969149999993</v>
      </c>
      <c r="AL129" s="13">
        <v>4.2031676579999999</v>
      </c>
      <c r="AM129" s="13">
        <v>1.6257749049999994</v>
      </c>
      <c r="AN129" s="13">
        <v>1.5426384069999992</v>
      </c>
      <c r="AO129" s="13">
        <v>5.1680883050000013</v>
      </c>
      <c r="AP129" s="13">
        <v>0.86456401999999977</v>
      </c>
      <c r="AQ129" s="13">
        <v>0.40096079999999984</v>
      </c>
      <c r="AR129" s="13">
        <v>0.52895759699999989</v>
      </c>
      <c r="AS129" s="13">
        <v>7.0016691980000019</v>
      </c>
      <c r="AT129" s="13">
        <v>1.2084846380000003</v>
      </c>
      <c r="AV129" s="22"/>
      <c r="AW129" s="22"/>
    </row>
    <row r="130" spans="2:50" ht="15" customHeight="1" x14ac:dyDescent="0.25">
      <c r="B130" s="218"/>
      <c r="D130" s="11"/>
      <c r="E130" s="219" t="s">
        <v>2818</v>
      </c>
      <c r="F130" s="13">
        <v>0.12975403599999999</v>
      </c>
      <c r="G130" s="13">
        <v>0.23261146099999999</v>
      </c>
      <c r="H130" s="13">
        <v>0.46059257899999984</v>
      </c>
      <c r="I130" s="13">
        <v>1.4255539530000001</v>
      </c>
      <c r="J130" s="13">
        <v>0.52008154400000006</v>
      </c>
      <c r="K130" s="13">
        <v>3.1292223000000008E-2</v>
      </c>
      <c r="L130" s="13">
        <v>7.9289015999999948E-2</v>
      </c>
      <c r="M130" s="13">
        <v>0.2142977399999999</v>
      </c>
      <c r="N130" s="13">
        <v>9.7880570000000028E-3</v>
      </c>
      <c r="O130" s="13">
        <v>8.0049219770000057</v>
      </c>
      <c r="P130" s="13">
        <v>0.10504684799999996</v>
      </c>
      <c r="Q130" s="13">
        <v>0.13043121200000005</v>
      </c>
      <c r="R130" s="13">
        <v>1.9510388540000059</v>
      </c>
      <c r="S130" s="13">
        <v>2.258075313999989</v>
      </c>
      <c r="T130" s="13">
        <v>1.1756805419999996</v>
      </c>
      <c r="U130" s="13">
        <v>0</v>
      </c>
      <c r="V130" s="13">
        <v>1.7456426290000002</v>
      </c>
      <c r="W130" s="13">
        <v>0.15860507800000004</v>
      </c>
      <c r="X130" s="13">
        <v>0</v>
      </c>
      <c r="Y130" s="13">
        <v>0</v>
      </c>
      <c r="Z130" s="13">
        <v>0</v>
      </c>
      <c r="AA130" s="13">
        <v>0.44342040600000032</v>
      </c>
      <c r="AB130" s="13">
        <v>5.9758855000000048E-2</v>
      </c>
      <c r="AC130" s="13">
        <v>0.17663043600000033</v>
      </c>
      <c r="AD130" s="13">
        <v>0.21884751399999969</v>
      </c>
      <c r="AE130" s="13">
        <v>0.37807458499999991</v>
      </c>
      <c r="AF130" s="13">
        <v>4.5364298000000011E-2</v>
      </c>
      <c r="AG130" s="13">
        <v>0.2766603250000001</v>
      </c>
      <c r="AH130" s="13">
        <v>5.2940185999999986E-2</v>
      </c>
      <c r="AI130" s="13">
        <v>6.0543280000000055E-3</v>
      </c>
      <c r="AJ130" s="13">
        <v>2.8619021999999997E-2</v>
      </c>
      <c r="AK130" s="13">
        <v>0.12802125099999997</v>
      </c>
      <c r="AL130" s="13">
        <v>0.49441986799999976</v>
      </c>
      <c r="AM130" s="13">
        <v>5.3605758999999996E-2</v>
      </c>
      <c r="AN130" s="13">
        <v>0.10097987100000003</v>
      </c>
      <c r="AO130" s="13">
        <v>0.16301492499999998</v>
      </c>
      <c r="AP130" s="13">
        <v>6.7217528000000026E-2</v>
      </c>
      <c r="AQ130" s="13">
        <v>0</v>
      </c>
      <c r="AR130" s="13">
        <v>0</v>
      </c>
      <c r="AS130" s="13">
        <v>0.39563113200000005</v>
      </c>
      <c r="AT130" s="13">
        <v>3.5995583000000005E-2</v>
      </c>
      <c r="AV130" s="22"/>
      <c r="AW130" s="22"/>
    </row>
    <row r="131" spans="2:50" ht="15" customHeight="1" x14ac:dyDescent="0.25">
      <c r="B131" s="218"/>
      <c r="D131" s="11"/>
      <c r="E131" s="219" t="s">
        <v>2838</v>
      </c>
      <c r="F131" s="13">
        <v>0</v>
      </c>
      <c r="G131" s="13">
        <v>0</v>
      </c>
      <c r="H131" s="13">
        <v>0</v>
      </c>
      <c r="I131" s="13">
        <v>0</v>
      </c>
      <c r="J131" s="13">
        <v>0</v>
      </c>
      <c r="K131" s="13">
        <v>0</v>
      </c>
      <c r="L131" s="13">
        <v>0</v>
      </c>
      <c r="M131" s="13">
        <v>4.8237722999999989E-2</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V131" s="22"/>
      <c r="AW131" s="22"/>
    </row>
    <row r="132" spans="2:50" ht="15" customHeight="1" x14ac:dyDescent="0.25">
      <c r="D132" s="11"/>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row>
    <row r="133" spans="2:50" ht="15" customHeight="1" x14ac:dyDescent="0.25">
      <c r="D133" s="11">
        <v>6.5</v>
      </c>
      <c r="E133" s="253" t="s">
        <v>1382</v>
      </c>
      <c r="F133" s="13">
        <v>0.70701249051815462</v>
      </c>
      <c r="G133" s="13">
        <v>1.057987364870276</v>
      </c>
      <c r="H133" s="13">
        <v>0.93198331978831606</v>
      </c>
      <c r="I133" s="13">
        <v>0.60763402644978004</v>
      </c>
      <c r="J133" s="13">
        <v>0.63782564986033874</v>
      </c>
      <c r="K133" s="13">
        <v>1.0952678766218829</v>
      </c>
      <c r="L133" s="13">
        <v>7.9589126241269265E-2</v>
      </c>
      <c r="M133" s="13">
        <v>0.44337921246422268</v>
      </c>
      <c r="N133" s="13">
        <v>1.1127319082631799</v>
      </c>
      <c r="O133" s="13">
        <v>7.9491328853919296E-2</v>
      </c>
      <c r="P133" s="13">
        <v>0.14901519564613824</v>
      </c>
      <c r="Q133" s="13">
        <v>3.1108902077263169E-2</v>
      </c>
      <c r="R133" s="13">
        <v>0.14739153693894499</v>
      </c>
      <c r="S133" s="13">
        <v>0.16988839177225812</v>
      </c>
      <c r="T133" s="13">
        <v>0.50287985329160767</v>
      </c>
      <c r="U133" s="13">
        <v>5.9973595389591072E-2</v>
      </c>
      <c r="V133" s="13">
        <v>0.32426569970842412</v>
      </c>
      <c r="W133" s="13">
        <v>0.67771088659688561</v>
      </c>
      <c r="X133" s="13">
        <v>0</v>
      </c>
      <c r="Y133" s="13">
        <v>1.9958857547527256E-2</v>
      </c>
      <c r="Z133" s="13">
        <v>0.16958048814779608</v>
      </c>
      <c r="AA133" s="13">
        <v>2.3599853343231107E-2</v>
      </c>
      <c r="AB133" s="13">
        <v>0.1923611437127053</v>
      </c>
      <c r="AC133" s="13">
        <v>9.9905765548485969E-3</v>
      </c>
      <c r="AD133" s="13">
        <v>0.10976485298556189</v>
      </c>
      <c r="AE133" s="13">
        <v>0.52244107933176798</v>
      </c>
      <c r="AF133" s="13">
        <v>8.6366538082059865E-2</v>
      </c>
      <c r="AG133" s="13">
        <v>0.24410418938389522</v>
      </c>
      <c r="AH133" s="13">
        <v>0.1000008812794578</v>
      </c>
      <c r="AI133" s="13">
        <v>0.82174692303753505</v>
      </c>
      <c r="AJ133" s="13">
        <v>8.3561026581774472E-2</v>
      </c>
      <c r="AK133" s="13">
        <v>1.0763646774710893</v>
      </c>
      <c r="AL133" s="13">
        <v>0.79152852885624436</v>
      </c>
      <c r="AM133" s="13">
        <v>1.2041689883691051</v>
      </c>
      <c r="AN133" s="13">
        <v>0.86110934853067045</v>
      </c>
      <c r="AO133" s="13">
        <v>0.61962065519395293</v>
      </c>
      <c r="AP133" s="13">
        <v>0.84888116673338498</v>
      </c>
      <c r="AQ133" s="13">
        <v>5.0000399201060218E-2</v>
      </c>
      <c r="AR133" s="13">
        <v>4.0000173287573167E-2</v>
      </c>
      <c r="AS133" s="13">
        <v>0.25942983590531138</v>
      </c>
      <c r="AT133" s="13">
        <v>0.33174565162276654</v>
      </c>
      <c r="AV133" s="22"/>
      <c r="AW133" s="22"/>
      <c r="AX133" s="22"/>
    </row>
    <row r="134" spans="2:50" ht="15" customHeight="1" x14ac:dyDescent="0.25">
      <c r="D134" s="11">
        <v>6.6</v>
      </c>
      <c r="E134" s="163" t="s">
        <v>2423</v>
      </c>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W134" s="22"/>
    </row>
    <row r="135" spans="2:50" ht="15" customHeight="1" x14ac:dyDescent="0.25">
      <c r="B135" s="195"/>
      <c r="D135" s="11"/>
      <c r="E135" s="12" t="s">
        <v>1385</v>
      </c>
      <c r="F135" s="147">
        <v>2.3765303230775578</v>
      </c>
      <c r="G135" s="147">
        <v>2.4755584853186448</v>
      </c>
      <c r="H135" s="147">
        <v>2.2749234814439165</v>
      </c>
      <c r="I135" s="147">
        <v>2.1277373121250696</v>
      </c>
      <c r="J135" s="147">
        <v>2.1440460824229164</v>
      </c>
      <c r="K135" s="147">
        <v>2.2523430611772302</v>
      </c>
      <c r="L135" s="147">
        <v>1.2244010884890191</v>
      </c>
      <c r="M135" s="147">
        <v>1.4805449143518448</v>
      </c>
      <c r="N135" s="147">
        <v>2.4518513478459631</v>
      </c>
      <c r="O135" s="147">
        <v>0.2666033996337368</v>
      </c>
      <c r="P135" s="147">
        <v>1.0770006468539837</v>
      </c>
      <c r="Q135" s="147">
        <v>1.0056528953453348</v>
      </c>
      <c r="R135" s="147">
        <v>0.95729749778279483</v>
      </c>
      <c r="S135" s="147">
        <v>0.78060348053672812</v>
      </c>
      <c r="T135" s="147">
        <v>2.264731531727473</v>
      </c>
      <c r="U135" s="147">
        <v>0.16076924092710429</v>
      </c>
      <c r="V135" s="147">
        <v>1.913133514433643</v>
      </c>
      <c r="W135" s="147">
        <v>2.4223987757301386</v>
      </c>
      <c r="X135" s="147">
        <v>6.0000097022653895E-2</v>
      </c>
      <c r="Y135" s="147">
        <v>0.10355166962801475</v>
      </c>
      <c r="Z135" s="147">
        <v>0.28010576498352691</v>
      </c>
      <c r="AA135" s="147">
        <v>0.99702962936108996</v>
      </c>
      <c r="AB135" s="147">
        <v>1.3248448697812798</v>
      </c>
      <c r="AC135" s="147">
        <v>0.20177588533167468</v>
      </c>
      <c r="AD135" s="147">
        <v>0.94980406185054056</v>
      </c>
      <c r="AE135" s="147">
        <v>2.2938014206754556</v>
      </c>
      <c r="AF135" s="147">
        <v>0.97474259696101428</v>
      </c>
      <c r="AG135" s="147">
        <v>2.0693197950284055</v>
      </c>
      <c r="AH135" s="147">
        <v>0.89800507988193368</v>
      </c>
      <c r="AI135" s="147">
        <v>2.217418431881613</v>
      </c>
      <c r="AJ135" s="147">
        <v>0.66520357052211287</v>
      </c>
      <c r="AK135" s="147">
        <v>2.493077189488317</v>
      </c>
      <c r="AL135" s="147">
        <v>2.4431113577263899</v>
      </c>
      <c r="AM135" s="147">
        <v>2.5130646995123378</v>
      </c>
      <c r="AN135" s="147">
        <v>2.454990762999361</v>
      </c>
      <c r="AO135" s="147">
        <v>2.4110764411757901</v>
      </c>
      <c r="AP135" s="147">
        <v>2.4492752136207687</v>
      </c>
      <c r="AQ135" s="147">
        <v>0.40900104356604017</v>
      </c>
      <c r="AR135" s="147">
        <v>0.15720067797991324</v>
      </c>
      <c r="AS135" s="147">
        <v>2.2119724126785898</v>
      </c>
      <c r="AT135" s="147">
        <v>2.3120549040600595</v>
      </c>
      <c r="AV135" s="22"/>
      <c r="AW135" s="22"/>
      <c r="AX135" s="22"/>
    </row>
    <row r="136" spans="2:50" ht="15" customHeight="1" x14ac:dyDescent="0.25">
      <c r="B136" s="195"/>
      <c r="D136" s="11"/>
      <c r="E136" s="12" t="s">
        <v>1384</v>
      </c>
      <c r="F136" s="147">
        <v>1.3469371750789423</v>
      </c>
      <c r="G136" s="147">
        <v>1.4010813612154298</v>
      </c>
      <c r="H136" s="147">
        <v>1.2952824415767321</v>
      </c>
      <c r="I136" s="147">
        <v>1.0113036009394405</v>
      </c>
      <c r="J136" s="147">
        <v>0.96878176011001904</v>
      </c>
      <c r="K136" s="147">
        <v>1.2151215992543953</v>
      </c>
      <c r="L136" s="147">
        <v>0.21319832131680722</v>
      </c>
      <c r="M136" s="147">
        <v>0.75274003092411845</v>
      </c>
      <c r="N136" s="147">
        <v>1.6821535222556958</v>
      </c>
      <c r="O136" s="147">
        <v>0.16372995689532094</v>
      </c>
      <c r="P136" s="147">
        <v>0.37528577485559789</v>
      </c>
      <c r="Q136" s="147">
        <v>0.17585641065732036</v>
      </c>
      <c r="R136" s="147">
        <v>0.26512149409616098</v>
      </c>
      <c r="S136" s="147">
        <v>0.2804527397393316</v>
      </c>
      <c r="T136" s="147">
        <v>0.76437316661288679</v>
      </c>
      <c r="U136" s="147">
        <v>0</v>
      </c>
      <c r="V136" s="147">
        <v>0.5970548586704999</v>
      </c>
      <c r="W136" s="147">
        <v>1.0498375103954023</v>
      </c>
      <c r="X136" s="147">
        <v>0</v>
      </c>
      <c r="Y136" s="147">
        <v>0</v>
      </c>
      <c r="Z136" s="147">
        <v>0</v>
      </c>
      <c r="AA136" s="147">
        <v>0.34724531613379722</v>
      </c>
      <c r="AB136" s="147">
        <v>0.35979934972382427</v>
      </c>
      <c r="AC136" s="147">
        <v>7.177580815578917E-2</v>
      </c>
      <c r="AD136" s="147">
        <v>0.24931756838686295</v>
      </c>
      <c r="AE136" s="147">
        <v>0.77572638480856493</v>
      </c>
      <c r="AF136" s="147">
        <v>0.47835044594292991</v>
      </c>
      <c r="AG136" s="147">
        <v>0.51885451251927306</v>
      </c>
      <c r="AH136" s="147">
        <v>0.31799980856891824</v>
      </c>
      <c r="AI136" s="147">
        <v>1.2265809053071675</v>
      </c>
      <c r="AJ136" s="147">
        <v>0.2165267372108598</v>
      </c>
      <c r="AK136" s="147">
        <v>1.413768158865556</v>
      </c>
      <c r="AL136" s="147">
        <v>1.0979412645254083</v>
      </c>
      <c r="AM136" s="147">
        <v>1.5939372384146804</v>
      </c>
      <c r="AN136" s="147">
        <v>1.2249567391053529</v>
      </c>
      <c r="AO136" s="147">
        <v>0.89574657172507011</v>
      </c>
      <c r="AP136" s="147">
        <v>1.2195729501162964</v>
      </c>
      <c r="AQ136" s="147">
        <v>0</v>
      </c>
      <c r="AR136" s="147">
        <v>0</v>
      </c>
      <c r="AS136" s="147">
        <v>0.45810260048190143</v>
      </c>
      <c r="AT136" s="147">
        <v>0.55660952893446958</v>
      </c>
      <c r="AV136" s="22"/>
      <c r="AW136" s="22"/>
      <c r="AX136" s="22"/>
    </row>
    <row r="137" spans="2:50" ht="15" customHeight="1" x14ac:dyDescent="0.25">
      <c r="B137" s="195"/>
      <c r="D137" s="11"/>
      <c r="E137" s="64" t="s">
        <v>1386</v>
      </c>
      <c r="F137" s="147">
        <v>0</v>
      </c>
      <c r="G137" s="147">
        <v>0</v>
      </c>
      <c r="H137" s="147">
        <v>0</v>
      </c>
      <c r="I137" s="147">
        <v>0</v>
      </c>
      <c r="J137" s="147">
        <v>0</v>
      </c>
      <c r="K137" s="147">
        <v>0</v>
      </c>
      <c r="L137" s="147">
        <v>0</v>
      </c>
      <c r="M137" s="147">
        <v>1.4805558393107523</v>
      </c>
      <c r="N137" s="147">
        <v>0</v>
      </c>
      <c r="O137" s="147">
        <v>0</v>
      </c>
      <c r="P137" s="147">
        <v>0</v>
      </c>
      <c r="Q137" s="147">
        <v>0</v>
      </c>
      <c r="R137" s="147">
        <v>0</v>
      </c>
      <c r="S137" s="147">
        <v>0</v>
      </c>
      <c r="T137" s="147">
        <v>0</v>
      </c>
      <c r="U137" s="147">
        <v>0</v>
      </c>
      <c r="V137" s="147">
        <v>0</v>
      </c>
      <c r="W137" s="147">
        <v>0</v>
      </c>
      <c r="X137" s="147">
        <v>0</v>
      </c>
      <c r="Y137" s="147">
        <v>0</v>
      </c>
      <c r="Z137" s="147">
        <v>0</v>
      </c>
      <c r="AA137" s="147">
        <v>0</v>
      </c>
      <c r="AB137" s="147">
        <v>0</v>
      </c>
      <c r="AC137" s="147">
        <v>0</v>
      </c>
      <c r="AD137" s="147">
        <v>0</v>
      </c>
      <c r="AE137" s="147">
        <v>0</v>
      </c>
      <c r="AF137" s="147">
        <v>0</v>
      </c>
      <c r="AG137" s="147">
        <v>0</v>
      </c>
      <c r="AH137" s="147">
        <v>0</v>
      </c>
      <c r="AI137" s="147">
        <v>0</v>
      </c>
      <c r="AJ137" s="147">
        <v>0</v>
      </c>
      <c r="AK137" s="147">
        <v>0</v>
      </c>
      <c r="AL137" s="147">
        <v>0</v>
      </c>
      <c r="AM137" s="147">
        <v>0</v>
      </c>
      <c r="AN137" s="147">
        <v>0</v>
      </c>
      <c r="AO137" s="147">
        <v>0</v>
      </c>
      <c r="AP137" s="147">
        <v>0</v>
      </c>
      <c r="AQ137" s="147">
        <v>0</v>
      </c>
      <c r="AR137" s="147">
        <v>0</v>
      </c>
      <c r="AS137" s="147">
        <v>0</v>
      </c>
      <c r="AT137" s="147">
        <v>0</v>
      </c>
      <c r="AV137" s="22"/>
      <c r="AW137" s="22"/>
      <c r="AX137" s="22"/>
    </row>
    <row r="138" spans="2:50" ht="15" customHeight="1" x14ac:dyDescent="0.25">
      <c r="D138" s="14"/>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row>
    <row r="139" spans="2:50" ht="15" customHeight="1" x14ac:dyDescent="0.25">
      <c r="D139" s="8">
        <v>7.1</v>
      </c>
      <c r="E139" s="261" t="s">
        <v>2892</v>
      </c>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spans="2:50" ht="15" customHeight="1" x14ac:dyDescent="0.25">
      <c r="D140" s="11"/>
      <c r="E140" s="12" t="s">
        <v>6</v>
      </c>
      <c r="F140" s="147">
        <v>-13.853</v>
      </c>
      <c r="G140" s="147">
        <v>-17.275600000000001</v>
      </c>
      <c r="H140" s="147">
        <v>-36.754899999999999</v>
      </c>
      <c r="I140" s="147">
        <v>-22.311900000000001</v>
      </c>
      <c r="J140" s="147">
        <v>-16.3504</v>
      </c>
      <c r="K140" s="147">
        <v>-0.89219999999999999</v>
      </c>
      <c r="L140" s="147">
        <v>7.6101999999999999</v>
      </c>
      <c r="M140" s="147">
        <v>6.4908000000000001</v>
      </c>
      <c r="N140" s="147">
        <v>-25.210899999999999</v>
      </c>
      <c r="O140" s="147">
        <v>7.125</v>
      </c>
      <c r="P140" s="147">
        <v>-16.796800000000001</v>
      </c>
      <c r="Q140" s="147">
        <v>-18.023</v>
      </c>
      <c r="R140" s="147">
        <v>7.1468999999999996</v>
      </c>
      <c r="S140" s="147">
        <v>7.6719999999999997</v>
      </c>
      <c r="T140" s="147">
        <v>-32.301699999999997</v>
      </c>
      <c r="U140" s="147">
        <v>8.4665999999999997</v>
      </c>
      <c r="V140" s="147">
        <v>-21.898499999999999</v>
      </c>
      <c r="W140" s="147">
        <v>-15.5243</v>
      </c>
      <c r="X140" s="147">
        <v>-17.110600000000002</v>
      </c>
      <c r="Y140" s="147">
        <v>-15.867800000000001</v>
      </c>
      <c r="Z140" s="147">
        <v>-20.628499999999999</v>
      </c>
      <c r="AA140" s="147">
        <v>6.8244999999999996</v>
      </c>
      <c r="AB140" s="147">
        <v>7.1300999999999997</v>
      </c>
      <c r="AC140" s="147">
        <v>6.3730000000000002</v>
      </c>
      <c r="AD140" s="147">
        <v>6.8445</v>
      </c>
      <c r="AE140" s="147">
        <v>-3.8982000000000001</v>
      </c>
      <c r="AF140" s="147">
        <v>5.992</v>
      </c>
      <c r="AG140" s="147">
        <v>-26.302600000000002</v>
      </c>
      <c r="AH140" s="147">
        <v>-36.526200000000003</v>
      </c>
      <c r="AI140" s="147">
        <v>-2.0872999999999999</v>
      </c>
      <c r="AJ140" s="147">
        <v>33.183700000000002</v>
      </c>
      <c r="AK140" s="147">
        <v>-30.171099999999999</v>
      </c>
      <c r="AL140" s="147">
        <v>-37.010199999999998</v>
      </c>
      <c r="AM140" s="147">
        <v>-28.6557</v>
      </c>
      <c r="AN140" s="147">
        <v>-35.042999999999999</v>
      </c>
      <c r="AO140" s="147">
        <v>-28.204899999999999</v>
      </c>
      <c r="AP140" s="147">
        <v>-9.1382999999999992</v>
      </c>
      <c r="AQ140" s="147">
        <v>38.7759</v>
      </c>
      <c r="AR140" s="147">
        <v>-28.038799999999998</v>
      </c>
      <c r="AS140" s="147" t="s">
        <v>1002</v>
      </c>
      <c r="AT140" s="147" t="s">
        <v>1002</v>
      </c>
      <c r="AV140" s="22"/>
    </row>
    <row r="141" spans="2:50" ht="15" customHeight="1" x14ac:dyDescent="0.25">
      <c r="D141" s="11"/>
      <c r="E141" s="12" t="s">
        <v>7</v>
      </c>
      <c r="F141" s="147">
        <v>-12.891299999999999</v>
      </c>
      <c r="G141" s="147">
        <v>-16.287199999999999</v>
      </c>
      <c r="H141" s="147">
        <v>-35.950099999999999</v>
      </c>
      <c r="I141" s="147">
        <v>-21.316400000000002</v>
      </c>
      <c r="J141" s="147">
        <v>-15.266999999999999</v>
      </c>
      <c r="K141" s="147">
        <v>0.14860000000000001</v>
      </c>
      <c r="L141" s="147">
        <v>8.6625999999999994</v>
      </c>
      <c r="M141" s="147">
        <v>7.2436999999999996</v>
      </c>
      <c r="N141" s="147">
        <v>-24.5366</v>
      </c>
      <c r="O141" s="147">
        <v>7.2354000000000003</v>
      </c>
      <c r="P141" s="147">
        <v>-16.152799999999999</v>
      </c>
      <c r="Q141" s="147">
        <v>-17.266200000000001</v>
      </c>
      <c r="R141" s="147">
        <v>7.8727999999999998</v>
      </c>
      <c r="S141" s="147">
        <v>8.1917000000000009</v>
      </c>
      <c r="T141" s="147">
        <v>-31.060600000000001</v>
      </c>
      <c r="U141" s="147" t="s">
        <v>1002</v>
      </c>
      <c r="V141" s="147">
        <v>-20.722200000000001</v>
      </c>
      <c r="W141" s="147">
        <v>-14.253</v>
      </c>
      <c r="X141" s="147" t="s">
        <v>1002</v>
      </c>
      <c r="Y141" s="147" t="s">
        <v>1002</v>
      </c>
      <c r="Z141" s="147" t="s">
        <v>1002</v>
      </c>
      <c r="AA141" s="147">
        <v>7.4968000000000004</v>
      </c>
      <c r="AB141" s="147">
        <v>8.1316000000000006</v>
      </c>
      <c r="AC141" s="147">
        <v>6.5072000000000001</v>
      </c>
      <c r="AD141" s="147">
        <v>7.6043000000000003</v>
      </c>
      <c r="AE141" s="147">
        <v>-2.4064999999999999</v>
      </c>
      <c r="AF141" s="147">
        <v>6.4310999999999998</v>
      </c>
      <c r="AG141" s="147">
        <v>-24.9526</v>
      </c>
      <c r="AH141" s="147">
        <v>-36.051200000000001</v>
      </c>
      <c r="AI141" s="147">
        <v>-1.0825</v>
      </c>
      <c r="AJ141" s="147">
        <v>33.701999999999998</v>
      </c>
      <c r="AK141" s="147">
        <v>-29.248799999999999</v>
      </c>
      <c r="AL141" s="147">
        <v>-35.941600000000001</v>
      </c>
      <c r="AM141" s="147">
        <v>-27.863800000000001</v>
      </c>
      <c r="AN141" s="147">
        <v>-34.038600000000002</v>
      </c>
      <c r="AO141" s="147">
        <v>-26.901599999999998</v>
      </c>
      <c r="AP141" s="147">
        <v>-7.9598000000000004</v>
      </c>
      <c r="AQ141" s="147" t="s">
        <v>1002</v>
      </c>
      <c r="AR141" s="147" t="s">
        <v>1002</v>
      </c>
      <c r="AS141" s="147" t="s">
        <v>1002</v>
      </c>
      <c r="AT141" s="147" t="s">
        <v>1002</v>
      </c>
      <c r="AV141" s="22"/>
    </row>
    <row r="142" spans="2:50" ht="27.95" customHeight="1" x14ac:dyDescent="0.25">
      <c r="D142" s="11">
        <v>7.2</v>
      </c>
      <c r="E142" s="254" t="s">
        <v>2873</v>
      </c>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row>
    <row r="143" spans="2:50" ht="15" customHeight="1" x14ac:dyDescent="0.25">
      <c r="B143" s="176"/>
      <c r="D143" s="11"/>
      <c r="E143" s="1" t="s">
        <v>972</v>
      </c>
      <c r="F143" s="147">
        <v>8.5724999999999998</v>
      </c>
      <c r="G143" s="147">
        <v>7.5103999999999997</v>
      </c>
      <c r="H143" s="147">
        <v>1.6651</v>
      </c>
      <c r="I143" s="147">
        <v>6.2062999999999997</v>
      </c>
      <c r="J143" s="147">
        <v>14.7155</v>
      </c>
      <c r="K143" s="147">
        <v>6.8880999999999997</v>
      </c>
      <c r="L143" s="147">
        <v>8.7893000000000008</v>
      </c>
      <c r="M143" s="147">
        <v>8.3638999999999992</v>
      </c>
      <c r="N143" s="147">
        <v>4.2725</v>
      </c>
      <c r="O143" s="147">
        <v>7.3048000000000002</v>
      </c>
      <c r="P143" s="147">
        <v>5.1364000000000001</v>
      </c>
      <c r="Q143" s="147">
        <v>5.4821</v>
      </c>
      <c r="R143" s="147">
        <v>7.1825000000000001</v>
      </c>
      <c r="S143" s="147">
        <v>8.0928000000000004</v>
      </c>
      <c r="T143" s="147">
        <v>15.848800000000001</v>
      </c>
      <c r="U143" s="147">
        <v>9.8323</v>
      </c>
      <c r="V143" s="147">
        <v>15.281000000000001</v>
      </c>
      <c r="W143" s="147">
        <v>4.7851999999999997</v>
      </c>
      <c r="X143" s="147">
        <v>6.5275999999999996</v>
      </c>
      <c r="Y143" s="147">
        <v>6.2061999999999999</v>
      </c>
      <c r="Z143" s="147">
        <v>5.8127000000000004</v>
      </c>
      <c r="AA143" s="147">
        <v>6.9066999999999998</v>
      </c>
      <c r="AB143" s="147">
        <v>7.6703000000000001</v>
      </c>
      <c r="AC143" s="147">
        <v>6.5065</v>
      </c>
      <c r="AD143" s="147">
        <v>6.9309000000000003</v>
      </c>
      <c r="AE143" s="147">
        <v>9.3561999999999994</v>
      </c>
      <c r="AF143" s="147">
        <v>5.9820000000000002</v>
      </c>
      <c r="AG143" s="147">
        <v>14.9078</v>
      </c>
      <c r="AH143" s="147">
        <v>3.6461999999999999</v>
      </c>
      <c r="AI143" s="147">
        <v>7.0583999999999998</v>
      </c>
      <c r="AJ143" s="147">
        <v>31.932400000000001</v>
      </c>
      <c r="AK143" s="147">
        <v>13.030799999999999</v>
      </c>
      <c r="AL143" s="147">
        <v>11.600199999999999</v>
      </c>
      <c r="AM143" s="147">
        <v>4.9828999999999999</v>
      </c>
      <c r="AN143" s="147">
        <v>4.2899000000000003</v>
      </c>
      <c r="AO143" s="147">
        <v>12.1851</v>
      </c>
      <c r="AP143" s="147">
        <v>19.2517</v>
      </c>
      <c r="AQ143" s="147">
        <v>32.299199999999999</v>
      </c>
      <c r="AR143" s="147">
        <v>7.6252000000000004</v>
      </c>
      <c r="AS143" s="147" t="s">
        <v>1002</v>
      </c>
      <c r="AT143" s="147" t="s">
        <v>1002</v>
      </c>
      <c r="AV143" s="22"/>
    </row>
    <row r="144" spans="2:50" ht="15" customHeight="1" x14ac:dyDescent="0.25">
      <c r="B144" s="176"/>
      <c r="D144" s="11"/>
      <c r="E144" s="255" t="s">
        <v>2875</v>
      </c>
      <c r="F144" s="147">
        <v>8.3421000000000003</v>
      </c>
      <c r="G144" s="147">
        <v>10.1637</v>
      </c>
      <c r="H144" s="147">
        <v>9.5495000000000001</v>
      </c>
      <c r="I144" s="147">
        <v>9.6540999999999997</v>
      </c>
      <c r="J144" s="147">
        <v>14.088900000000001</v>
      </c>
      <c r="K144" s="147">
        <v>5.5789</v>
      </c>
      <c r="L144" s="147">
        <v>6.8891</v>
      </c>
      <c r="M144" s="147">
        <v>6.3323999999999998</v>
      </c>
      <c r="N144" s="147">
        <v>9.1987000000000005</v>
      </c>
      <c r="O144" s="147">
        <v>6.6765999999999996</v>
      </c>
      <c r="P144" s="147">
        <v>9.9389000000000003</v>
      </c>
      <c r="Q144" s="147">
        <v>10.583600000000001</v>
      </c>
      <c r="R144" s="147">
        <v>6.1609999999999996</v>
      </c>
      <c r="S144" s="147">
        <v>6.3250000000000002</v>
      </c>
      <c r="T144" s="147">
        <v>24.3094</v>
      </c>
      <c r="U144" s="147">
        <v>7.4116999999999997</v>
      </c>
      <c r="V144" s="147">
        <v>14.1173</v>
      </c>
      <c r="W144" s="147">
        <v>10.294600000000001</v>
      </c>
      <c r="X144" s="147">
        <v>11.6013</v>
      </c>
      <c r="Y144" s="147">
        <v>11.0168</v>
      </c>
      <c r="Z144" s="147">
        <v>11.7311</v>
      </c>
      <c r="AA144" s="147">
        <v>6.2195</v>
      </c>
      <c r="AB144" s="147">
        <v>5.7309999999999999</v>
      </c>
      <c r="AC144" s="147">
        <v>6.1586999999999996</v>
      </c>
      <c r="AD144" s="147">
        <v>6.1867999999999999</v>
      </c>
      <c r="AE144" s="147">
        <v>9.5388000000000002</v>
      </c>
      <c r="AF144" s="147" t="s">
        <v>1002</v>
      </c>
      <c r="AG144" s="147" t="s">
        <v>1002</v>
      </c>
      <c r="AH144" s="147">
        <v>14.9863</v>
      </c>
      <c r="AI144" s="147">
        <v>7.7085999999999997</v>
      </c>
      <c r="AJ144" s="147">
        <v>19.1858</v>
      </c>
      <c r="AK144" s="147">
        <v>17.4956</v>
      </c>
      <c r="AL144" s="147">
        <v>16.441400000000002</v>
      </c>
      <c r="AM144" s="147">
        <v>8.5366999999999997</v>
      </c>
      <c r="AN144" s="147">
        <v>11.576599999999999</v>
      </c>
      <c r="AO144" s="147">
        <v>18.074100000000001</v>
      </c>
      <c r="AP144" s="147">
        <v>16.2483</v>
      </c>
      <c r="AQ144" s="147">
        <v>19.600100000000001</v>
      </c>
      <c r="AR144" s="147" t="s">
        <v>1002</v>
      </c>
      <c r="AS144" s="147" t="s">
        <v>1002</v>
      </c>
      <c r="AT144" s="147" t="s">
        <v>1002</v>
      </c>
      <c r="AV144" s="22"/>
    </row>
    <row r="145" spans="2:48" ht="15" customHeight="1" x14ac:dyDescent="0.25">
      <c r="B145" s="176"/>
      <c r="D145" s="11"/>
      <c r="E145" s="1" t="s">
        <v>973</v>
      </c>
      <c r="F145" s="147">
        <v>17.857900000000001</v>
      </c>
      <c r="G145" s="147">
        <v>16.0684</v>
      </c>
      <c r="H145" s="147">
        <v>19.270900000000001</v>
      </c>
      <c r="I145" s="147">
        <v>20.223299999999998</v>
      </c>
      <c r="J145" s="147">
        <v>21.479900000000001</v>
      </c>
      <c r="K145" s="147">
        <v>7.1239999999999997</v>
      </c>
      <c r="L145" s="147">
        <v>5.6703000000000001</v>
      </c>
      <c r="M145" s="147">
        <v>5.5678000000000001</v>
      </c>
      <c r="N145" s="147">
        <v>16.007899999999999</v>
      </c>
      <c r="O145" s="147">
        <v>5.3914</v>
      </c>
      <c r="P145" s="147">
        <v>21.288699999999999</v>
      </c>
      <c r="Q145" s="147">
        <v>22.2393</v>
      </c>
      <c r="R145" s="147">
        <v>5.7698999999999998</v>
      </c>
      <c r="S145" s="147">
        <v>5.7686999999999999</v>
      </c>
      <c r="T145" s="147">
        <v>33.637099999999997</v>
      </c>
      <c r="U145" s="147">
        <v>5.8613</v>
      </c>
      <c r="V145" s="147">
        <v>24.467400000000001</v>
      </c>
      <c r="W145" s="147">
        <v>18.542100000000001</v>
      </c>
      <c r="X145" s="147">
        <v>23.531099999999999</v>
      </c>
      <c r="Y145" s="147">
        <v>22.564800000000002</v>
      </c>
      <c r="Z145" s="147">
        <v>23.404699999999998</v>
      </c>
      <c r="AA145" s="147">
        <v>4.9377000000000004</v>
      </c>
      <c r="AB145" s="147">
        <v>5.4035000000000002</v>
      </c>
      <c r="AC145" s="147">
        <v>4.8939000000000004</v>
      </c>
      <c r="AD145" s="147">
        <v>5.3494000000000002</v>
      </c>
      <c r="AE145" s="147" t="s">
        <v>1002</v>
      </c>
      <c r="AF145" s="147" t="s">
        <v>1002</v>
      </c>
      <c r="AG145" s="147" t="s">
        <v>1002</v>
      </c>
      <c r="AH145" s="147">
        <v>23.848800000000001</v>
      </c>
      <c r="AI145" s="147">
        <v>11.13</v>
      </c>
      <c r="AJ145" s="147">
        <v>13.9091</v>
      </c>
      <c r="AK145" s="147">
        <v>27.912500000000001</v>
      </c>
      <c r="AL145" s="147">
        <v>33.697299999999998</v>
      </c>
      <c r="AM145" s="147">
        <v>20.445599999999999</v>
      </c>
      <c r="AN145" s="147">
        <v>23.828499999999998</v>
      </c>
      <c r="AO145" s="147">
        <v>26.448499999999999</v>
      </c>
      <c r="AP145" s="147">
        <v>22.894600000000001</v>
      </c>
      <c r="AQ145" s="147">
        <v>14.9031</v>
      </c>
      <c r="AR145" s="147" t="s">
        <v>1002</v>
      </c>
      <c r="AS145" s="147" t="s">
        <v>1002</v>
      </c>
      <c r="AT145" s="147" t="s">
        <v>1002</v>
      </c>
      <c r="AV145" s="22"/>
    </row>
    <row r="146" spans="2:48" ht="15" customHeight="1" x14ac:dyDescent="0.25">
      <c r="B146" s="207"/>
      <c r="D146" s="11"/>
      <c r="E146" s="1" t="s">
        <v>974</v>
      </c>
      <c r="F146" s="147">
        <v>9.7637</v>
      </c>
      <c r="G146" s="147">
        <v>8.8766999999999996</v>
      </c>
      <c r="H146" s="147">
        <v>7.5351999999999997</v>
      </c>
      <c r="I146" s="147">
        <v>5.7412000000000001</v>
      </c>
      <c r="J146" s="147">
        <v>10.439299999999999</v>
      </c>
      <c r="K146" s="147">
        <v>8.0276999999999994</v>
      </c>
      <c r="L146" s="147">
        <v>7.8929999999999998</v>
      </c>
      <c r="M146" s="147">
        <v>7.2766999999999999</v>
      </c>
      <c r="N146" s="147">
        <v>4.8967999999999998</v>
      </c>
      <c r="O146" s="147">
        <v>6.9196</v>
      </c>
      <c r="P146" s="147">
        <v>13.190200000000001</v>
      </c>
      <c r="Q146" s="147">
        <v>12.492800000000001</v>
      </c>
      <c r="R146" s="147">
        <v>6.4097</v>
      </c>
      <c r="S146" s="147">
        <v>7.1066000000000003</v>
      </c>
      <c r="T146" s="147">
        <v>9.0382999999999996</v>
      </c>
      <c r="U146" s="147">
        <v>7.2609000000000004</v>
      </c>
      <c r="V146" s="147">
        <v>13.539300000000001</v>
      </c>
      <c r="W146" s="147">
        <v>6.2889999999999997</v>
      </c>
      <c r="X146" s="147">
        <v>13.600300000000001</v>
      </c>
      <c r="Y146" s="147">
        <v>13.5954</v>
      </c>
      <c r="Z146" s="147">
        <v>14.5725</v>
      </c>
      <c r="AA146" s="147">
        <v>5.1036000000000001</v>
      </c>
      <c r="AB146" s="147">
        <v>5.6813000000000002</v>
      </c>
      <c r="AC146" s="147">
        <v>4.8986999999999998</v>
      </c>
      <c r="AD146" s="147">
        <v>5.3749000000000002</v>
      </c>
      <c r="AE146" s="147">
        <v>8.3963000000000001</v>
      </c>
      <c r="AF146" s="147">
        <v>5.9732000000000003</v>
      </c>
      <c r="AG146" s="147">
        <v>19.277999999999999</v>
      </c>
      <c r="AH146" s="147">
        <v>11.184100000000001</v>
      </c>
      <c r="AI146" s="147">
        <v>7.0608000000000004</v>
      </c>
      <c r="AJ146" s="147">
        <v>6.9969000000000001</v>
      </c>
      <c r="AK146" s="147">
        <v>12.6046</v>
      </c>
      <c r="AL146" s="147">
        <v>13.992100000000001</v>
      </c>
      <c r="AM146" s="147">
        <v>9.5028000000000006</v>
      </c>
      <c r="AN146" s="147">
        <v>12.6736</v>
      </c>
      <c r="AO146" s="147">
        <v>17.826499999999999</v>
      </c>
      <c r="AP146" s="147">
        <v>18.607399999999998</v>
      </c>
      <c r="AQ146" s="147">
        <v>8.0640999999999998</v>
      </c>
      <c r="AR146" s="147">
        <v>6.2112999999999996</v>
      </c>
      <c r="AS146" s="147">
        <v>-14.12</v>
      </c>
      <c r="AT146" s="147">
        <v>4.7299999999999898</v>
      </c>
      <c r="AV146" s="22"/>
    </row>
    <row r="147" spans="2:48" ht="27.95" customHeight="1" x14ac:dyDescent="0.25">
      <c r="D147" s="11"/>
      <c r="E147" s="254" t="s">
        <v>2874</v>
      </c>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row>
    <row r="148" spans="2:48" ht="15" customHeight="1" x14ac:dyDescent="0.25">
      <c r="B148" s="176"/>
      <c r="D148" s="11"/>
      <c r="E148" s="1" t="s">
        <v>972</v>
      </c>
      <c r="F148" s="147">
        <v>9.6806000000000001</v>
      </c>
      <c r="G148" s="147">
        <v>8.6788000000000007</v>
      </c>
      <c r="H148" s="147">
        <v>2.6497000000000002</v>
      </c>
      <c r="I148" s="147">
        <v>7.4398</v>
      </c>
      <c r="J148" s="147">
        <v>16.1388</v>
      </c>
      <c r="K148" s="147">
        <v>7.9968000000000004</v>
      </c>
      <c r="L148" s="147">
        <v>9.8948999999999998</v>
      </c>
      <c r="M148" s="147">
        <v>9.1583000000000006</v>
      </c>
      <c r="N148" s="147">
        <v>5.1440000000000001</v>
      </c>
      <c r="O148" s="147">
        <v>7.3891</v>
      </c>
      <c r="P148" s="147">
        <v>5.8766999999999996</v>
      </c>
      <c r="Q148" s="147">
        <v>6.3510999999999997</v>
      </c>
      <c r="R148" s="147">
        <v>7.9298999999999999</v>
      </c>
      <c r="S148" s="147">
        <v>8.6354000000000006</v>
      </c>
      <c r="T148" s="147">
        <v>17.313600000000001</v>
      </c>
      <c r="U148" s="147" t="s">
        <v>1002</v>
      </c>
      <c r="V148" s="147">
        <v>16.838200000000001</v>
      </c>
      <c r="W148" s="147">
        <v>6.4943999999999997</v>
      </c>
      <c r="X148" s="147" t="s">
        <v>1002</v>
      </c>
      <c r="Y148" s="147" t="s">
        <v>1002</v>
      </c>
      <c r="Z148" s="147" t="s">
        <v>1002</v>
      </c>
      <c r="AA148" s="147">
        <v>7.609</v>
      </c>
      <c r="AB148" s="147">
        <v>8.7150999999999996</v>
      </c>
      <c r="AC148" s="147">
        <v>6.6449999999999996</v>
      </c>
      <c r="AD148" s="147">
        <v>7.7009999999999996</v>
      </c>
      <c r="AE148" s="147">
        <v>11.1014</v>
      </c>
      <c r="AF148" s="147">
        <v>6.4370000000000003</v>
      </c>
      <c r="AG148" s="147">
        <v>16.7654</v>
      </c>
      <c r="AH148" s="147">
        <v>4.2493999999999996</v>
      </c>
      <c r="AI148" s="147">
        <v>8.1420999999999992</v>
      </c>
      <c r="AJ148" s="147">
        <v>32.496299999999998</v>
      </c>
      <c r="AK148" s="147">
        <v>14.172800000000001</v>
      </c>
      <c r="AL148" s="147">
        <v>12.888500000000001</v>
      </c>
      <c r="AM148" s="147">
        <v>5.9682000000000004</v>
      </c>
      <c r="AN148" s="147">
        <v>5.4032999999999998</v>
      </c>
      <c r="AO148" s="147">
        <v>13.626099999999999</v>
      </c>
      <c r="AP148" s="147">
        <v>20.729199999999999</v>
      </c>
      <c r="AQ148" s="147" t="s">
        <v>1002</v>
      </c>
      <c r="AR148" s="147" t="s">
        <v>1002</v>
      </c>
      <c r="AS148" s="147" t="s">
        <v>1002</v>
      </c>
      <c r="AT148" s="147" t="s">
        <v>1002</v>
      </c>
      <c r="AV148" s="22"/>
    </row>
    <row r="149" spans="2:48" ht="15" customHeight="1" x14ac:dyDescent="0.25">
      <c r="B149" s="176"/>
      <c r="D149" s="11"/>
      <c r="E149" s="255" t="s">
        <v>2875</v>
      </c>
      <c r="F149" s="147">
        <v>9.3886000000000003</v>
      </c>
      <c r="G149" s="147">
        <v>11.6294</v>
      </c>
      <c r="H149" s="147">
        <v>10.615500000000001</v>
      </c>
      <c r="I149" s="147">
        <v>10.395099999999999</v>
      </c>
      <c r="J149" s="147">
        <v>15.3879</v>
      </c>
      <c r="K149" s="147">
        <v>6.5926999999999998</v>
      </c>
      <c r="L149" s="147">
        <v>7.7455999999999996</v>
      </c>
      <c r="M149" s="147">
        <v>7.1043000000000003</v>
      </c>
      <c r="N149" s="147">
        <v>9.9331999999999994</v>
      </c>
      <c r="O149" s="147">
        <v>6.7824999999999998</v>
      </c>
      <c r="P149" s="147">
        <v>10.7082</v>
      </c>
      <c r="Q149" s="147">
        <v>11.391500000000001</v>
      </c>
      <c r="R149" s="147">
        <v>6.8337000000000003</v>
      </c>
      <c r="S149" s="147">
        <v>6.8802000000000003</v>
      </c>
      <c r="T149" s="147">
        <v>25.742799999999999</v>
      </c>
      <c r="U149" s="147" t="s">
        <v>1002</v>
      </c>
      <c r="V149" s="147">
        <v>15.6568</v>
      </c>
      <c r="W149" s="147">
        <v>12.2384</v>
      </c>
      <c r="X149" s="147" t="s">
        <v>1002</v>
      </c>
      <c r="Y149" s="147" t="s">
        <v>1002</v>
      </c>
      <c r="Z149" s="147" t="s">
        <v>1002</v>
      </c>
      <c r="AA149" s="147">
        <v>6.9748999999999999</v>
      </c>
      <c r="AB149" s="147">
        <v>6.7731000000000003</v>
      </c>
      <c r="AC149" s="147">
        <v>6.2967000000000004</v>
      </c>
      <c r="AD149" s="147">
        <v>6.6669999999999998</v>
      </c>
      <c r="AE149" s="147">
        <v>11.3804</v>
      </c>
      <c r="AF149" s="147" t="s">
        <v>1002</v>
      </c>
      <c r="AG149" s="147" t="s">
        <v>1002</v>
      </c>
      <c r="AH149" s="147">
        <v>15.6546</v>
      </c>
      <c r="AI149" s="147">
        <v>8.7759</v>
      </c>
      <c r="AJ149" s="147">
        <v>19.681799999999999</v>
      </c>
      <c r="AK149" s="147">
        <v>18.572500000000002</v>
      </c>
      <c r="AL149" s="147">
        <v>17.6068</v>
      </c>
      <c r="AM149" s="147">
        <v>9.5236000000000001</v>
      </c>
      <c r="AN149" s="147">
        <v>12.6089</v>
      </c>
      <c r="AO149" s="147">
        <v>19.377199999999998</v>
      </c>
      <c r="AP149" s="147">
        <v>17.6767</v>
      </c>
      <c r="AQ149" s="147" t="s">
        <v>1002</v>
      </c>
      <c r="AR149" s="147" t="s">
        <v>1002</v>
      </c>
      <c r="AS149" s="147" t="s">
        <v>1002</v>
      </c>
      <c r="AT149" s="147" t="s">
        <v>1002</v>
      </c>
      <c r="AV149" s="22"/>
    </row>
    <row r="150" spans="2:48" ht="15" customHeight="1" x14ac:dyDescent="0.25">
      <c r="B150" s="176"/>
      <c r="D150" s="11"/>
      <c r="E150" s="1" t="s">
        <v>973</v>
      </c>
      <c r="F150" s="147">
        <v>18.956700000000001</v>
      </c>
      <c r="G150" s="147">
        <v>16.682200000000002</v>
      </c>
      <c r="H150" s="147">
        <v>20.135100000000001</v>
      </c>
      <c r="I150" s="147">
        <v>20.411999999999999</v>
      </c>
      <c r="J150" s="147">
        <v>22.985800000000001</v>
      </c>
      <c r="K150" s="147">
        <v>8.1241000000000003</v>
      </c>
      <c r="L150" s="147">
        <v>6.38</v>
      </c>
      <c r="M150" s="147">
        <v>6.343</v>
      </c>
      <c r="N150" s="147">
        <v>16.940200000000001</v>
      </c>
      <c r="O150" s="147">
        <v>5.4976000000000003</v>
      </c>
      <c r="P150" s="147">
        <v>22.091799999999999</v>
      </c>
      <c r="Q150" s="147">
        <v>23.120100000000001</v>
      </c>
      <c r="R150" s="147">
        <v>6.4016000000000002</v>
      </c>
      <c r="S150" s="147">
        <v>6.3319999999999999</v>
      </c>
      <c r="T150" s="147">
        <v>35.233600000000003</v>
      </c>
      <c r="U150" s="147" t="s">
        <v>1002</v>
      </c>
      <c r="V150" s="147">
        <v>26.280899999999999</v>
      </c>
      <c r="W150" s="147">
        <v>20.123899999999999</v>
      </c>
      <c r="X150" s="147" t="s">
        <v>1002</v>
      </c>
      <c r="Y150" s="147" t="s">
        <v>1002</v>
      </c>
      <c r="Z150" s="147" t="s">
        <v>1002</v>
      </c>
      <c r="AA150" s="147">
        <v>5.6748000000000003</v>
      </c>
      <c r="AB150" s="147">
        <v>6.4649000000000001</v>
      </c>
      <c r="AC150" s="147">
        <v>5.0303000000000004</v>
      </c>
      <c r="AD150" s="147">
        <v>5.7465999999999999</v>
      </c>
      <c r="AE150" s="147" t="s">
        <v>1002</v>
      </c>
      <c r="AF150" s="147" t="s">
        <v>1002</v>
      </c>
      <c r="AG150" s="147" t="s">
        <v>1002</v>
      </c>
      <c r="AH150" s="147">
        <v>24.578600000000002</v>
      </c>
      <c r="AI150" s="147">
        <v>12.2263</v>
      </c>
      <c r="AJ150" s="147">
        <v>14.375</v>
      </c>
      <c r="AK150" s="147">
        <v>29.014700000000001</v>
      </c>
      <c r="AL150" s="147">
        <v>35.035699999999999</v>
      </c>
      <c r="AM150" s="147">
        <v>21.546900000000001</v>
      </c>
      <c r="AN150" s="147">
        <v>24.896000000000001</v>
      </c>
      <c r="AO150" s="147">
        <v>27.816700000000001</v>
      </c>
      <c r="AP150" s="147">
        <v>24.507400000000001</v>
      </c>
      <c r="AQ150" s="147" t="s">
        <v>1002</v>
      </c>
      <c r="AR150" s="147" t="s">
        <v>1002</v>
      </c>
      <c r="AS150" s="147" t="s">
        <v>1002</v>
      </c>
      <c r="AT150" s="147" t="s">
        <v>1002</v>
      </c>
      <c r="AV150" s="22"/>
    </row>
    <row r="151" spans="2:48" ht="15" customHeight="1" x14ac:dyDescent="0.25">
      <c r="B151" s="207"/>
      <c r="D151" s="11"/>
      <c r="E151" s="1" t="s">
        <v>974</v>
      </c>
      <c r="F151" s="147">
        <v>11.7835</v>
      </c>
      <c r="G151" s="147">
        <v>10.857699999999999</v>
      </c>
      <c r="H151" s="147">
        <v>12.4534</v>
      </c>
      <c r="I151" s="147">
        <v>13.2014</v>
      </c>
      <c r="J151" s="147">
        <v>15.9748</v>
      </c>
      <c r="K151" s="147">
        <v>7.7244000000000002</v>
      </c>
      <c r="L151" s="147">
        <v>7.2758000000000003</v>
      </c>
      <c r="M151" s="147">
        <v>7.7332999999999998</v>
      </c>
      <c r="N151" s="147">
        <v>10.152799999999999</v>
      </c>
      <c r="O151" s="147">
        <v>6.8772000000000002</v>
      </c>
      <c r="P151" s="147">
        <v>12.4156</v>
      </c>
      <c r="Q151" s="147">
        <v>12.505100000000001</v>
      </c>
      <c r="R151" s="147">
        <v>7.2157999999999998</v>
      </c>
      <c r="S151" s="147">
        <v>7.4737999999999998</v>
      </c>
      <c r="T151" s="147">
        <v>15.5739</v>
      </c>
      <c r="U151" s="147" t="s">
        <v>1002</v>
      </c>
      <c r="V151" s="147">
        <v>15.082599999999999</v>
      </c>
      <c r="W151" s="147">
        <v>7.5632000000000001</v>
      </c>
      <c r="X151" s="147" t="s">
        <v>1002</v>
      </c>
      <c r="Y151" s="147" t="s">
        <v>1002</v>
      </c>
      <c r="Z151" s="147" t="s">
        <v>1002</v>
      </c>
      <c r="AA151" s="147">
        <v>5.8316999999999997</v>
      </c>
      <c r="AB151" s="147">
        <v>6.9555999999999996</v>
      </c>
      <c r="AC151" s="147">
        <v>5.0351999999999997</v>
      </c>
      <c r="AD151" s="147">
        <v>5.7324000000000002</v>
      </c>
      <c r="AE151" s="147">
        <v>10.2567</v>
      </c>
      <c r="AF151" s="147">
        <v>6.4310999999999998</v>
      </c>
      <c r="AG151" s="147">
        <v>21.295200000000001</v>
      </c>
      <c r="AH151" s="147">
        <v>14.4719</v>
      </c>
      <c r="AI151" s="147">
        <v>7.9074999999999998</v>
      </c>
      <c r="AJ151" s="147">
        <v>7.6779000000000002</v>
      </c>
      <c r="AK151" s="147">
        <v>14.103199999999999</v>
      </c>
      <c r="AL151" s="147">
        <v>15.589499999999999</v>
      </c>
      <c r="AM151" s="147">
        <v>10.866199999999999</v>
      </c>
      <c r="AN151" s="147">
        <v>13.8558</v>
      </c>
      <c r="AO151" s="147">
        <v>19.252500000000001</v>
      </c>
      <c r="AP151" s="147">
        <v>20.252500000000001</v>
      </c>
      <c r="AQ151" s="147" t="s">
        <v>1002</v>
      </c>
      <c r="AR151" s="147" t="s">
        <v>1002</v>
      </c>
      <c r="AS151" s="147">
        <v>-13.41</v>
      </c>
      <c r="AT151" s="147">
        <v>4.9600000000000088</v>
      </c>
      <c r="AV151" s="22"/>
    </row>
    <row r="152" spans="2:48" ht="15" customHeight="1" x14ac:dyDescent="0.25">
      <c r="D152" s="11"/>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row>
    <row r="153" spans="2:48" ht="15" customHeight="1" x14ac:dyDescent="0.25">
      <c r="D153" s="11"/>
      <c r="E153" s="44" t="s">
        <v>1187</v>
      </c>
      <c r="F153" s="170">
        <v>32678</v>
      </c>
      <c r="G153" s="170">
        <v>33239</v>
      </c>
      <c r="H153" s="170">
        <v>34074</v>
      </c>
      <c r="I153" s="170">
        <v>34578</v>
      </c>
      <c r="J153" s="170">
        <v>35520</v>
      </c>
      <c r="K153" s="170">
        <v>35947</v>
      </c>
      <c r="L153" s="170">
        <v>36334</v>
      </c>
      <c r="M153" s="170">
        <v>36504</v>
      </c>
      <c r="N153" s="170">
        <v>37207</v>
      </c>
      <c r="O153" s="170">
        <v>37333</v>
      </c>
      <c r="P153" s="170">
        <v>37595</v>
      </c>
      <c r="Q153" s="170">
        <v>37595</v>
      </c>
      <c r="R153" s="170">
        <v>37781</v>
      </c>
      <c r="S153" s="170">
        <v>39233</v>
      </c>
      <c r="T153" s="170">
        <v>39531</v>
      </c>
      <c r="U153" s="170">
        <v>41997</v>
      </c>
      <c r="V153" s="170">
        <v>42060</v>
      </c>
      <c r="W153" s="170">
        <v>42090</v>
      </c>
      <c r="X153" s="170">
        <v>42328</v>
      </c>
      <c r="Y153" s="170">
        <v>42338</v>
      </c>
      <c r="Z153" s="170">
        <v>42446</v>
      </c>
      <c r="AA153" s="170">
        <v>43490</v>
      </c>
      <c r="AB153" s="170">
        <v>43497</v>
      </c>
      <c r="AC153" s="170">
        <v>43664</v>
      </c>
      <c r="AD153" s="170">
        <v>43796</v>
      </c>
      <c r="AE153" s="170">
        <v>44512</v>
      </c>
      <c r="AF153" s="170">
        <v>44774</v>
      </c>
      <c r="AG153" s="170">
        <v>44865</v>
      </c>
      <c r="AH153" s="170">
        <v>40441</v>
      </c>
      <c r="AI153" s="170">
        <v>40609</v>
      </c>
      <c r="AJ153" s="170">
        <v>41135</v>
      </c>
      <c r="AK153" s="170">
        <v>42760</v>
      </c>
      <c r="AL153" s="170">
        <v>42907</v>
      </c>
      <c r="AM153" s="170">
        <v>43056</v>
      </c>
      <c r="AN153" s="170">
        <v>43332</v>
      </c>
      <c r="AO153" s="170">
        <v>43455</v>
      </c>
      <c r="AP153" s="170">
        <v>43524</v>
      </c>
      <c r="AQ153" s="170">
        <v>40835</v>
      </c>
      <c r="AR153" s="170">
        <v>45336</v>
      </c>
      <c r="AS153" s="170">
        <v>45576</v>
      </c>
      <c r="AT153" s="170">
        <v>45702</v>
      </c>
    </row>
    <row r="154" spans="2:48" ht="15" customHeight="1" x14ac:dyDescent="0.25">
      <c r="D154" s="11"/>
      <c r="E154" s="12"/>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row>
    <row r="155" spans="2:48" ht="38.25" x14ac:dyDescent="0.25">
      <c r="B155" s="176"/>
      <c r="D155" s="11">
        <v>7.3</v>
      </c>
      <c r="E155" s="12" t="s">
        <v>975</v>
      </c>
      <c r="F155" s="171" t="s">
        <v>902</v>
      </c>
      <c r="G155" s="171" t="s">
        <v>902</v>
      </c>
      <c r="H155" s="171" t="s">
        <v>2764</v>
      </c>
      <c r="I155" s="171" t="s">
        <v>1047</v>
      </c>
      <c r="J155" s="171" t="s">
        <v>2764</v>
      </c>
      <c r="K155" s="171" t="s">
        <v>903</v>
      </c>
      <c r="L155" s="178" t="s">
        <v>2543</v>
      </c>
      <c r="M155" s="171" t="s">
        <v>1324</v>
      </c>
      <c r="N155" s="171" t="s">
        <v>902</v>
      </c>
      <c r="O155" s="178" t="s">
        <v>2544</v>
      </c>
      <c r="P155" s="194" t="s">
        <v>2725</v>
      </c>
      <c r="Q155" s="171" t="s">
        <v>1046</v>
      </c>
      <c r="R155" s="178" t="s">
        <v>2545</v>
      </c>
      <c r="S155" s="178" t="s">
        <v>2546</v>
      </c>
      <c r="T155" s="171" t="s">
        <v>2765</v>
      </c>
      <c r="U155" s="171" t="s">
        <v>2766</v>
      </c>
      <c r="V155" s="171" t="s">
        <v>2767</v>
      </c>
      <c r="W155" s="171" t="s">
        <v>2768</v>
      </c>
      <c r="X155" s="171" t="s">
        <v>1046</v>
      </c>
      <c r="Y155" s="215" t="s">
        <v>2725</v>
      </c>
      <c r="Z155" s="171" t="s">
        <v>1047</v>
      </c>
      <c r="AA155" s="171" t="s">
        <v>1048</v>
      </c>
      <c r="AB155" s="178" t="s">
        <v>2547</v>
      </c>
      <c r="AC155" s="171" t="s">
        <v>1049</v>
      </c>
      <c r="AD155" s="178" t="s">
        <v>2548</v>
      </c>
      <c r="AE155" s="171" t="s">
        <v>1379</v>
      </c>
      <c r="AF155" s="178" t="s">
        <v>2549</v>
      </c>
      <c r="AG155" s="171" t="s">
        <v>1701</v>
      </c>
      <c r="AH155" s="215" t="s">
        <v>2762</v>
      </c>
      <c r="AI155" s="171" t="s">
        <v>2392</v>
      </c>
      <c r="AJ155" s="171" t="s">
        <v>2298</v>
      </c>
      <c r="AK155" s="171" t="s">
        <v>2769</v>
      </c>
      <c r="AL155" s="171" t="s">
        <v>2770</v>
      </c>
      <c r="AM155" s="171" t="s">
        <v>2764</v>
      </c>
      <c r="AN155" s="171" t="s">
        <v>2764</v>
      </c>
      <c r="AO155" s="171" t="s">
        <v>2764</v>
      </c>
      <c r="AP155" s="194" t="s">
        <v>2724</v>
      </c>
      <c r="AQ155" s="171" t="s">
        <v>2298</v>
      </c>
      <c r="AR155" s="215" t="s">
        <v>2763</v>
      </c>
      <c r="AS155" s="232" t="s">
        <v>2836</v>
      </c>
      <c r="AT155" s="232" t="s">
        <v>2837</v>
      </c>
    </row>
    <row r="156" spans="2:48" ht="27.95" customHeight="1" x14ac:dyDescent="0.25">
      <c r="B156" s="176"/>
      <c r="D156" s="11"/>
      <c r="E156" s="44" t="s">
        <v>1188</v>
      </c>
      <c r="F156" s="171" t="s">
        <v>1046</v>
      </c>
      <c r="G156" s="171" t="s">
        <v>1046</v>
      </c>
      <c r="H156" s="171" t="s">
        <v>1046</v>
      </c>
      <c r="I156" s="171" t="s">
        <v>1046</v>
      </c>
      <c r="J156" s="171" t="s">
        <v>1046</v>
      </c>
      <c r="K156" s="171" t="s">
        <v>1005</v>
      </c>
      <c r="L156" s="171" t="s">
        <v>1005</v>
      </c>
      <c r="M156" s="171" t="s">
        <v>1005</v>
      </c>
      <c r="N156" s="171" t="s">
        <v>1046</v>
      </c>
      <c r="O156" s="171" t="s">
        <v>1001</v>
      </c>
      <c r="P156" s="171" t="s">
        <v>1046</v>
      </c>
      <c r="Q156" s="215" t="s">
        <v>2725</v>
      </c>
      <c r="R156" s="171" t="s">
        <v>1001</v>
      </c>
      <c r="S156" s="171" t="s">
        <v>1005</v>
      </c>
      <c r="T156" s="171" t="s">
        <v>1046</v>
      </c>
      <c r="U156" s="171" t="s">
        <v>1005</v>
      </c>
      <c r="V156" s="171" t="s">
        <v>1046</v>
      </c>
      <c r="W156" s="171" t="s">
        <v>1046</v>
      </c>
      <c r="X156" s="215" t="s">
        <v>2725</v>
      </c>
      <c r="Y156" s="171" t="s">
        <v>1046</v>
      </c>
      <c r="Z156" s="256" t="s">
        <v>2891</v>
      </c>
      <c r="AA156" s="171" t="s">
        <v>1001</v>
      </c>
      <c r="AB156" s="171" t="s">
        <v>1005</v>
      </c>
      <c r="AC156" s="171" t="s">
        <v>1001</v>
      </c>
      <c r="AD156" s="171" t="s">
        <v>1001</v>
      </c>
      <c r="AE156" s="171" t="s">
        <v>1046</v>
      </c>
      <c r="AF156" s="171" t="s">
        <v>1001</v>
      </c>
      <c r="AG156" s="171" t="s">
        <v>1046</v>
      </c>
      <c r="AH156" s="171" t="s">
        <v>1046</v>
      </c>
      <c r="AI156" s="171" t="s">
        <v>1005</v>
      </c>
      <c r="AJ156" s="172" t="s">
        <v>1002</v>
      </c>
      <c r="AK156" s="171" t="s">
        <v>1046</v>
      </c>
      <c r="AL156" s="171" t="s">
        <v>1046</v>
      </c>
      <c r="AM156" s="171" t="s">
        <v>1046</v>
      </c>
      <c r="AN156" s="215" t="s">
        <v>2725</v>
      </c>
      <c r="AO156" s="171" t="s">
        <v>1046</v>
      </c>
      <c r="AP156" s="171" t="s">
        <v>1046</v>
      </c>
      <c r="AQ156" s="172" t="s">
        <v>1002</v>
      </c>
      <c r="AR156" s="171" t="s">
        <v>1046</v>
      </c>
      <c r="AS156" s="171" t="s">
        <v>1046</v>
      </c>
      <c r="AT156" s="171" t="s">
        <v>1046</v>
      </c>
    </row>
    <row r="157" spans="2:48" ht="15" customHeight="1" x14ac:dyDescent="0.25">
      <c r="D157" s="11"/>
      <c r="E157" s="12"/>
      <c r="F157" s="171"/>
      <c r="G157" s="171"/>
      <c r="H157" s="171"/>
      <c r="I157" s="171"/>
      <c r="J157" s="171"/>
      <c r="K157" s="171"/>
      <c r="L157" s="171"/>
      <c r="M157" s="171"/>
      <c r="N157" s="171"/>
      <c r="O157" s="171"/>
      <c r="P157" s="171"/>
      <c r="Q157" s="171"/>
      <c r="R157" s="171"/>
      <c r="S157" s="171"/>
      <c r="T157" s="171"/>
      <c r="U157" s="171"/>
      <c r="V157" s="171"/>
      <c r="W157" s="171"/>
      <c r="X157" s="171"/>
      <c r="Y157" s="171"/>
      <c r="Z157" s="171"/>
      <c r="AA157" s="171"/>
      <c r="AB157" s="171"/>
      <c r="AC157" s="171"/>
      <c r="AD157" s="171"/>
      <c r="AE157" s="171"/>
      <c r="AF157" s="171"/>
      <c r="AG157" s="171"/>
      <c r="AH157" s="171"/>
      <c r="AI157" s="171"/>
      <c r="AJ157" s="171"/>
      <c r="AK157" s="171"/>
      <c r="AL157" s="171"/>
      <c r="AM157" s="171"/>
      <c r="AN157" s="171"/>
      <c r="AO157" s="171"/>
      <c r="AP157" s="171"/>
      <c r="AQ157" s="171"/>
      <c r="AR157" s="171"/>
      <c r="AS157" s="171"/>
      <c r="AT157" s="171"/>
    </row>
    <row r="158" spans="2:48" ht="15" customHeight="1" x14ac:dyDescent="0.25">
      <c r="D158" s="11"/>
      <c r="E158" s="12" t="s">
        <v>1010</v>
      </c>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row>
    <row r="159" spans="2:48" ht="15" customHeight="1" x14ac:dyDescent="0.25">
      <c r="D159" s="11"/>
      <c r="E159" s="262" t="s">
        <v>2893</v>
      </c>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row>
    <row r="160" spans="2:48" ht="15" customHeight="1" x14ac:dyDescent="0.25">
      <c r="D160" s="11"/>
      <c r="E160" s="12" t="s">
        <v>976</v>
      </c>
      <c r="F160" s="147">
        <v>-11.4762</v>
      </c>
      <c r="G160" s="147">
        <v>-11.4762</v>
      </c>
      <c r="H160" s="147">
        <v>-23.8429</v>
      </c>
      <c r="I160" s="147">
        <v>-20.768699999999999</v>
      </c>
      <c r="J160" s="147">
        <v>-23.8429</v>
      </c>
      <c r="K160" s="147">
        <v>3.2869000000000002</v>
      </c>
      <c r="L160" s="147">
        <v>7.7557</v>
      </c>
      <c r="M160" s="147">
        <v>8.1685999999999996</v>
      </c>
      <c r="N160" s="147">
        <v>-11.4762</v>
      </c>
      <c r="O160" s="147">
        <v>7.0823999999999998</v>
      </c>
      <c r="P160" s="147">
        <v>-16.063600000000001</v>
      </c>
      <c r="Q160" s="147">
        <v>-17.355499999999999</v>
      </c>
      <c r="R160" s="147">
        <v>7.5636999999999999</v>
      </c>
      <c r="S160" s="147">
        <v>7.4715999999999996</v>
      </c>
      <c r="T160" s="147">
        <v>-23.1981</v>
      </c>
      <c r="U160" s="147">
        <v>8.6565999999999992</v>
      </c>
      <c r="V160" s="147">
        <v>-24.674299999999999</v>
      </c>
      <c r="W160" s="147">
        <v>5.1896000000000004</v>
      </c>
      <c r="X160" s="147">
        <v>-17.355499999999999</v>
      </c>
      <c r="Y160" s="147">
        <v>-16.063600000000001</v>
      </c>
      <c r="Z160" s="147">
        <v>-20.768699999999999</v>
      </c>
      <c r="AA160" s="147">
        <v>8.9526000000000003</v>
      </c>
      <c r="AB160" s="147">
        <v>7.8109999999999999</v>
      </c>
      <c r="AC160" s="147">
        <v>6.4931999999999999</v>
      </c>
      <c r="AD160" s="147">
        <v>7.3681000000000001</v>
      </c>
      <c r="AE160" s="147">
        <v>-4.8624999999999998</v>
      </c>
      <c r="AF160" s="147">
        <v>7.3689</v>
      </c>
      <c r="AG160" s="147">
        <v>-26.495000000000001</v>
      </c>
      <c r="AH160" s="147">
        <v>-36.532899999999998</v>
      </c>
      <c r="AI160" s="147">
        <v>-0.77300000000000002</v>
      </c>
      <c r="AJ160" s="147">
        <v>36.098599999999998</v>
      </c>
      <c r="AK160" s="147">
        <v>-28.8447</v>
      </c>
      <c r="AL160" s="147">
        <v>-36.334600000000002</v>
      </c>
      <c r="AM160" s="147">
        <v>-23.8429</v>
      </c>
      <c r="AN160" s="147">
        <v>-23.8429</v>
      </c>
      <c r="AO160" s="147">
        <v>-23.8429</v>
      </c>
      <c r="AP160" s="147">
        <v>-12.620799999999999</v>
      </c>
      <c r="AQ160" s="147">
        <v>36.098599999999998</v>
      </c>
      <c r="AR160" s="147">
        <v>-28.439499999999999</v>
      </c>
      <c r="AS160" s="147" t="s">
        <v>1002</v>
      </c>
      <c r="AT160" s="147" t="s">
        <v>1002</v>
      </c>
      <c r="AV160" s="22"/>
    </row>
    <row r="161" spans="2:48" ht="15" customHeight="1" x14ac:dyDescent="0.25">
      <c r="D161" s="11"/>
      <c r="E161" s="12" t="s">
        <v>977</v>
      </c>
      <c r="F161" s="147">
        <v>-17.355499999999999</v>
      </c>
      <c r="G161" s="147">
        <v>-17.355499999999999</v>
      </c>
      <c r="H161" s="147">
        <v>-17.355499999999999</v>
      </c>
      <c r="I161" s="147">
        <v>-17.355499999999999</v>
      </c>
      <c r="J161" s="147">
        <v>-17.355499999999999</v>
      </c>
      <c r="K161" s="147">
        <v>8.5283999999999995</v>
      </c>
      <c r="L161" s="147">
        <v>8.5283999999999995</v>
      </c>
      <c r="M161" s="147">
        <v>8.5283999999999995</v>
      </c>
      <c r="N161" s="147">
        <v>-17.355499999999999</v>
      </c>
      <c r="O161" s="147">
        <v>6.8400999999999996</v>
      </c>
      <c r="P161" s="147">
        <v>-17.355499999999999</v>
      </c>
      <c r="Q161" s="147">
        <v>-16.063600000000001</v>
      </c>
      <c r="R161" s="147">
        <v>6.8400999999999996</v>
      </c>
      <c r="S161" s="147">
        <v>8.5283999999999995</v>
      </c>
      <c r="T161" s="147">
        <v>-17.355499999999999</v>
      </c>
      <c r="U161" s="147">
        <v>8.5283999999999995</v>
      </c>
      <c r="V161" s="147">
        <v>-17.355499999999999</v>
      </c>
      <c r="W161" s="147">
        <v>-17.355499999999999</v>
      </c>
      <c r="X161" s="147">
        <v>-16.063600000000001</v>
      </c>
      <c r="Y161" s="147">
        <v>-17.355499999999999</v>
      </c>
      <c r="Z161" s="147">
        <v>-17.355499999999999</v>
      </c>
      <c r="AA161" s="147">
        <v>6.8400999999999996</v>
      </c>
      <c r="AB161" s="147">
        <v>8.5283999999999995</v>
      </c>
      <c r="AC161" s="147">
        <v>6.8400999999999996</v>
      </c>
      <c r="AD161" s="147">
        <v>6.8400999999999996</v>
      </c>
      <c r="AE161" s="147">
        <v>-17.355499999999999</v>
      </c>
      <c r="AF161" s="147">
        <v>6.8400999999999996</v>
      </c>
      <c r="AG161" s="147">
        <v>-17.355499999999999</v>
      </c>
      <c r="AH161" s="147">
        <v>-17.355499999999999</v>
      </c>
      <c r="AI161" s="147">
        <v>8.5283999999999995</v>
      </c>
      <c r="AJ161" s="147" t="s">
        <v>1002</v>
      </c>
      <c r="AK161" s="147">
        <v>-17.355499999999999</v>
      </c>
      <c r="AL161" s="147">
        <v>-17.355499999999999</v>
      </c>
      <c r="AM161" s="147">
        <v>-17.355499999999999</v>
      </c>
      <c r="AN161" s="147">
        <v>-16.063600000000001</v>
      </c>
      <c r="AO161" s="147">
        <v>-17.355499999999999</v>
      </c>
      <c r="AP161" s="147">
        <v>-17.355499999999999</v>
      </c>
      <c r="AQ161" s="147" t="s">
        <v>1002</v>
      </c>
      <c r="AR161" s="147">
        <v>-17.355499999999999</v>
      </c>
      <c r="AS161" s="147" t="s">
        <v>1002</v>
      </c>
      <c r="AT161" s="147" t="s">
        <v>1002</v>
      </c>
      <c r="AV161" s="22"/>
    </row>
    <row r="162" spans="2:48" ht="15" customHeight="1" x14ac:dyDescent="0.25">
      <c r="D162" s="11"/>
      <c r="E162" s="12" t="s">
        <v>978</v>
      </c>
      <c r="F162" s="147"/>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row>
    <row r="163" spans="2:48" ht="15" customHeight="1" x14ac:dyDescent="0.25">
      <c r="B163" s="176"/>
      <c r="D163" s="11"/>
      <c r="E163" s="12" t="s">
        <v>976</v>
      </c>
      <c r="F163" s="147">
        <v>7.3635000000000002</v>
      </c>
      <c r="G163" s="147">
        <v>7.3635000000000002</v>
      </c>
      <c r="H163" s="147">
        <v>6.3731</v>
      </c>
      <c r="I163" s="147">
        <v>6.1445999999999996</v>
      </c>
      <c r="J163" s="147">
        <v>6.3731</v>
      </c>
      <c r="K163" s="147">
        <v>8.5435999999999996</v>
      </c>
      <c r="L163" s="147">
        <v>8.8444000000000003</v>
      </c>
      <c r="M163" s="147">
        <v>9.8148999999999997</v>
      </c>
      <c r="N163" s="147">
        <v>7.3635000000000002</v>
      </c>
      <c r="O163" s="147">
        <v>7.2427000000000001</v>
      </c>
      <c r="P163" s="147">
        <v>6.3878000000000004</v>
      </c>
      <c r="Q163" s="147">
        <v>6.6536</v>
      </c>
      <c r="R163" s="147">
        <v>7.6307999999999998</v>
      </c>
      <c r="S163" s="147">
        <v>7.7980999999999998</v>
      </c>
      <c r="T163" s="147">
        <v>2.2744</v>
      </c>
      <c r="U163" s="147">
        <v>9.9870999999999999</v>
      </c>
      <c r="V163" s="147">
        <v>7.3301999999999996</v>
      </c>
      <c r="W163" s="147">
        <v>20.667000000000002</v>
      </c>
      <c r="X163" s="147">
        <v>6.6536</v>
      </c>
      <c r="Y163" s="147">
        <v>6.3878000000000004</v>
      </c>
      <c r="Z163" s="147">
        <v>6.1445999999999996</v>
      </c>
      <c r="AA163" s="147">
        <v>7.6481000000000003</v>
      </c>
      <c r="AB163" s="147">
        <v>8.0566999999999993</v>
      </c>
      <c r="AC163" s="147">
        <v>6.6521999999999997</v>
      </c>
      <c r="AD163" s="147">
        <v>7.5335000000000001</v>
      </c>
      <c r="AE163" s="147">
        <v>7.8451000000000004</v>
      </c>
      <c r="AF163" s="147">
        <v>7.5566000000000004</v>
      </c>
      <c r="AG163" s="147">
        <v>6.883</v>
      </c>
      <c r="AH163" s="147">
        <v>4.758</v>
      </c>
      <c r="AI163" s="147">
        <v>7.7596999999999996</v>
      </c>
      <c r="AJ163" s="147">
        <v>30.823499999999999</v>
      </c>
      <c r="AK163" s="147">
        <v>8.1674000000000007</v>
      </c>
      <c r="AL163" s="147">
        <v>6.0176999999999996</v>
      </c>
      <c r="AM163" s="147">
        <v>6.3731</v>
      </c>
      <c r="AN163" s="147">
        <v>6.3731</v>
      </c>
      <c r="AO163" s="147">
        <v>6.3731</v>
      </c>
      <c r="AP163" s="147">
        <v>18.811199999999999</v>
      </c>
      <c r="AQ163" s="147">
        <v>30.823499999999999</v>
      </c>
      <c r="AR163" s="147">
        <v>8.0091000000000001</v>
      </c>
      <c r="AS163" s="147" t="s">
        <v>1002</v>
      </c>
      <c r="AT163" s="147" t="s">
        <v>1002</v>
      </c>
      <c r="AV163" s="22"/>
    </row>
    <row r="164" spans="2:48" ht="15" customHeight="1" x14ac:dyDescent="0.25">
      <c r="B164" s="176"/>
      <c r="D164" s="11"/>
      <c r="E164" s="12" t="s">
        <v>977</v>
      </c>
      <c r="F164" s="147">
        <v>6.6536</v>
      </c>
      <c r="G164" s="147">
        <v>6.6536</v>
      </c>
      <c r="H164" s="147">
        <v>6.6536</v>
      </c>
      <c r="I164" s="147">
        <v>6.6536</v>
      </c>
      <c r="J164" s="147">
        <v>6.6536</v>
      </c>
      <c r="K164" s="147">
        <v>9.9019999999999992</v>
      </c>
      <c r="L164" s="147">
        <v>9.9019999999999992</v>
      </c>
      <c r="M164" s="147">
        <v>9.9019999999999992</v>
      </c>
      <c r="N164" s="147">
        <v>6.6536</v>
      </c>
      <c r="O164" s="147">
        <v>7.4861000000000004</v>
      </c>
      <c r="P164" s="147">
        <v>6.6536</v>
      </c>
      <c r="Q164" s="147">
        <v>6.3878000000000004</v>
      </c>
      <c r="R164" s="147">
        <v>7.4861000000000004</v>
      </c>
      <c r="S164" s="147">
        <v>9.9019999999999992</v>
      </c>
      <c r="T164" s="147">
        <v>6.6536</v>
      </c>
      <c r="U164" s="147">
        <v>9.9019999999999992</v>
      </c>
      <c r="V164" s="147">
        <v>6.6536</v>
      </c>
      <c r="W164" s="147">
        <v>6.6536</v>
      </c>
      <c r="X164" s="147">
        <v>6.3878000000000004</v>
      </c>
      <c r="Y164" s="147">
        <v>6.6536</v>
      </c>
      <c r="Z164" s="147">
        <v>6.6536</v>
      </c>
      <c r="AA164" s="147">
        <v>7.4861000000000004</v>
      </c>
      <c r="AB164" s="147">
        <v>9.9019999999999992</v>
      </c>
      <c r="AC164" s="147">
        <v>7.4861000000000004</v>
      </c>
      <c r="AD164" s="147">
        <v>7.4861000000000004</v>
      </c>
      <c r="AE164" s="147">
        <v>6.6536</v>
      </c>
      <c r="AF164" s="147">
        <v>7.4861000000000004</v>
      </c>
      <c r="AG164" s="147">
        <v>6.6536</v>
      </c>
      <c r="AH164" s="147">
        <v>6.6536</v>
      </c>
      <c r="AI164" s="147">
        <v>9.9019999999999992</v>
      </c>
      <c r="AJ164" s="147" t="s">
        <v>1002</v>
      </c>
      <c r="AK164" s="147">
        <v>6.6536</v>
      </c>
      <c r="AL164" s="147">
        <v>6.6536</v>
      </c>
      <c r="AM164" s="147">
        <v>6.6536</v>
      </c>
      <c r="AN164" s="147">
        <v>6.3878000000000004</v>
      </c>
      <c r="AO164" s="147">
        <v>6.6536</v>
      </c>
      <c r="AP164" s="147">
        <v>6.6536</v>
      </c>
      <c r="AQ164" s="147" t="s">
        <v>1002</v>
      </c>
      <c r="AR164" s="147">
        <v>6.6536</v>
      </c>
      <c r="AS164" s="147" t="s">
        <v>1002</v>
      </c>
      <c r="AT164" s="147" t="s">
        <v>1002</v>
      </c>
      <c r="AV164" s="22"/>
    </row>
    <row r="165" spans="2:48" ht="15" customHeight="1" x14ac:dyDescent="0.25">
      <c r="D165" s="11"/>
      <c r="E165" s="12" t="s">
        <v>979</v>
      </c>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row>
    <row r="166" spans="2:48" ht="15" customHeight="1" x14ac:dyDescent="0.25">
      <c r="B166" s="176"/>
      <c r="D166" s="11"/>
      <c r="E166" s="12" t="s">
        <v>976</v>
      </c>
      <c r="F166" s="147">
        <v>11.3803</v>
      </c>
      <c r="G166" s="147">
        <v>11.3803</v>
      </c>
      <c r="H166" s="147">
        <v>13.888299999999999</v>
      </c>
      <c r="I166" s="147">
        <v>12.106400000000001</v>
      </c>
      <c r="J166" s="147">
        <v>13.888299999999999</v>
      </c>
      <c r="K166" s="147">
        <v>8.0066000000000006</v>
      </c>
      <c r="L166" s="147">
        <v>6.6717000000000004</v>
      </c>
      <c r="M166" s="147">
        <v>7.7849000000000004</v>
      </c>
      <c r="N166" s="147">
        <v>11.3803</v>
      </c>
      <c r="O166" s="147">
        <v>6.7521000000000004</v>
      </c>
      <c r="P166" s="147">
        <v>11.170199999999999</v>
      </c>
      <c r="Q166" s="147">
        <v>11.773400000000001</v>
      </c>
      <c r="R166" s="147">
        <v>6.7992999999999997</v>
      </c>
      <c r="S166" s="147">
        <v>6.0826000000000002</v>
      </c>
      <c r="T166" s="147">
        <v>20.055199999999999</v>
      </c>
      <c r="U166" s="147">
        <v>7.6521999999999997</v>
      </c>
      <c r="V166" s="147">
        <v>16.417999999999999</v>
      </c>
      <c r="W166" s="147">
        <v>14.6134</v>
      </c>
      <c r="X166" s="147">
        <v>11.773400000000001</v>
      </c>
      <c r="Y166" s="147">
        <v>11.170199999999999</v>
      </c>
      <c r="Z166" s="147">
        <v>12.106400000000001</v>
      </c>
      <c r="AA166" s="147">
        <v>7.0084</v>
      </c>
      <c r="AB166" s="147">
        <v>6.5141999999999998</v>
      </c>
      <c r="AC166" s="147">
        <v>6.3338000000000001</v>
      </c>
      <c r="AD166" s="147">
        <v>6.9451000000000001</v>
      </c>
      <c r="AE166" s="147">
        <v>9.4789999999999992</v>
      </c>
      <c r="AF166" s="147" t="s">
        <v>1002</v>
      </c>
      <c r="AG166" s="147" t="s">
        <v>1002</v>
      </c>
      <c r="AH166" s="147">
        <v>16.176500000000001</v>
      </c>
      <c r="AI166" s="147">
        <v>8.7805999999999997</v>
      </c>
      <c r="AJ166" s="147">
        <v>19.485199999999999</v>
      </c>
      <c r="AK166" s="147">
        <v>20.575800000000001</v>
      </c>
      <c r="AL166" s="147">
        <v>17.850000000000001</v>
      </c>
      <c r="AM166" s="147">
        <v>13.888299999999999</v>
      </c>
      <c r="AN166" s="147">
        <v>13.888299999999999</v>
      </c>
      <c r="AO166" s="147">
        <v>13.888299999999999</v>
      </c>
      <c r="AP166" s="147">
        <v>20.2682</v>
      </c>
      <c r="AQ166" s="147">
        <v>19.485199999999999</v>
      </c>
      <c r="AR166" s="147" t="s">
        <v>1002</v>
      </c>
      <c r="AS166" s="147" t="s">
        <v>1002</v>
      </c>
      <c r="AT166" s="147" t="s">
        <v>1002</v>
      </c>
      <c r="AV166" s="22"/>
    </row>
    <row r="167" spans="2:48" ht="15" customHeight="1" x14ac:dyDescent="0.25">
      <c r="B167" s="176"/>
      <c r="D167" s="11"/>
      <c r="E167" s="12" t="s">
        <v>977</v>
      </c>
      <c r="F167" s="147">
        <v>11.773400000000001</v>
      </c>
      <c r="G167" s="147">
        <v>11.773400000000001</v>
      </c>
      <c r="H167" s="147">
        <v>11.773400000000001</v>
      </c>
      <c r="I167" s="147">
        <v>11.773400000000001</v>
      </c>
      <c r="J167" s="147">
        <v>11.773400000000001</v>
      </c>
      <c r="K167" s="147">
        <v>7.2477999999999998</v>
      </c>
      <c r="L167" s="147">
        <v>7.2477999999999998</v>
      </c>
      <c r="M167" s="147">
        <v>7.2477999999999998</v>
      </c>
      <c r="N167" s="147">
        <v>11.773400000000001</v>
      </c>
      <c r="O167" s="147">
        <v>6.3863000000000003</v>
      </c>
      <c r="P167" s="147">
        <v>11.773400000000001</v>
      </c>
      <c r="Q167" s="147">
        <v>11.170199999999999</v>
      </c>
      <c r="R167" s="147">
        <v>6.3863000000000003</v>
      </c>
      <c r="S167" s="147">
        <v>7.2477999999999998</v>
      </c>
      <c r="T167" s="147">
        <v>11.773400000000001</v>
      </c>
      <c r="U167" s="147">
        <v>7.2477999999999998</v>
      </c>
      <c r="V167" s="147">
        <v>11.773400000000001</v>
      </c>
      <c r="W167" s="147">
        <v>11.773400000000001</v>
      </c>
      <c r="X167" s="147">
        <v>11.170199999999999</v>
      </c>
      <c r="Y167" s="147">
        <v>11.773400000000001</v>
      </c>
      <c r="Z167" s="147">
        <v>11.773400000000001</v>
      </c>
      <c r="AA167" s="147">
        <v>6.3863000000000003</v>
      </c>
      <c r="AB167" s="147">
        <v>7.2477999999999998</v>
      </c>
      <c r="AC167" s="147">
        <v>6.3863000000000003</v>
      </c>
      <c r="AD167" s="147">
        <v>6.3863000000000003</v>
      </c>
      <c r="AE167" s="147">
        <v>11.773400000000001</v>
      </c>
      <c r="AF167" s="147" t="s">
        <v>1002</v>
      </c>
      <c r="AG167" s="147" t="s">
        <v>1002</v>
      </c>
      <c r="AH167" s="147">
        <v>11.773400000000001</v>
      </c>
      <c r="AI167" s="147">
        <v>7.2477999999999998</v>
      </c>
      <c r="AJ167" s="147" t="s">
        <v>1002</v>
      </c>
      <c r="AK167" s="147">
        <v>11.773400000000001</v>
      </c>
      <c r="AL167" s="147">
        <v>11.773400000000001</v>
      </c>
      <c r="AM167" s="147">
        <v>11.773400000000001</v>
      </c>
      <c r="AN167" s="147">
        <v>11.170199999999999</v>
      </c>
      <c r="AO167" s="147">
        <v>11.773400000000001</v>
      </c>
      <c r="AP167" s="147">
        <v>11.773400000000001</v>
      </c>
      <c r="AQ167" s="147" t="s">
        <v>1002</v>
      </c>
      <c r="AR167" s="147" t="s">
        <v>1002</v>
      </c>
      <c r="AS167" s="147" t="s">
        <v>1002</v>
      </c>
      <c r="AT167" s="147" t="s">
        <v>1002</v>
      </c>
      <c r="AV167" s="22"/>
    </row>
    <row r="168" spans="2:48" ht="15" customHeight="1" x14ac:dyDescent="0.25">
      <c r="D168" s="11"/>
      <c r="E168" s="12" t="s">
        <v>980</v>
      </c>
      <c r="F168" s="147"/>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c r="AJ168" s="147"/>
      <c r="AK168" s="147"/>
      <c r="AL168" s="147"/>
      <c r="AM168" s="147"/>
      <c r="AN168" s="147"/>
      <c r="AO168" s="147"/>
      <c r="AP168" s="147"/>
      <c r="AQ168" s="147"/>
      <c r="AR168" s="147"/>
      <c r="AS168" s="147"/>
      <c r="AT168" s="147"/>
    </row>
    <row r="169" spans="2:48" ht="15" customHeight="1" x14ac:dyDescent="0.25">
      <c r="B169" s="176"/>
      <c r="D169" s="11"/>
      <c r="E169" s="12" t="s">
        <v>976</v>
      </c>
      <c r="F169" s="147">
        <v>18.988700000000001</v>
      </c>
      <c r="G169" s="147">
        <v>18.988700000000001</v>
      </c>
      <c r="H169" s="147">
        <v>26.267199999999999</v>
      </c>
      <c r="I169" s="147">
        <v>23.824000000000002</v>
      </c>
      <c r="J169" s="147">
        <v>26.267199999999999</v>
      </c>
      <c r="K169" s="147">
        <v>9.4481000000000002</v>
      </c>
      <c r="L169" s="147">
        <v>6.5792000000000002</v>
      </c>
      <c r="M169" s="147">
        <v>6.7397999999999998</v>
      </c>
      <c r="N169" s="147">
        <v>18.988700000000001</v>
      </c>
      <c r="O169" s="147">
        <v>5.5056000000000003</v>
      </c>
      <c r="P169" s="147">
        <v>22.7743</v>
      </c>
      <c r="Q169" s="147">
        <v>23.723299999999998</v>
      </c>
      <c r="R169" s="147">
        <v>6.1162999999999998</v>
      </c>
      <c r="S169" s="147">
        <v>6.1013999999999999</v>
      </c>
      <c r="T169" s="147">
        <v>30.6098</v>
      </c>
      <c r="U169" s="147">
        <v>6.1920000000000002</v>
      </c>
      <c r="V169" s="147">
        <v>29.250800000000002</v>
      </c>
      <c r="W169" s="147">
        <v>22.814800000000002</v>
      </c>
      <c r="X169" s="147">
        <v>23.723299999999998</v>
      </c>
      <c r="Y169" s="147">
        <v>22.7743</v>
      </c>
      <c r="Z169" s="147">
        <v>23.824000000000002</v>
      </c>
      <c r="AA169" s="147">
        <v>5.4161000000000001</v>
      </c>
      <c r="AB169" s="147">
        <v>6.2832999999999997</v>
      </c>
      <c r="AC169" s="147">
        <v>5.0750000000000002</v>
      </c>
      <c r="AD169" s="147">
        <v>5.9908999999999999</v>
      </c>
      <c r="AE169" s="147" t="s">
        <v>1002</v>
      </c>
      <c r="AF169" s="147" t="s">
        <v>1002</v>
      </c>
      <c r="AG169" s="147" t="s">
        <v>1002</v>
      </c>
      <c r="AH169" s="147">
        <v>25.454000000000001</v>
      </c>
      <c r="AI169" s="147">
        <v>12.331799999999999</v>
      </c>
      <c r="AJ169" s="147">
        <v>15.099299999999999</v>
      </c>
      <c r="AK169" s="147">
        <v>34.619199999999999</v>
      </c>
      <c r="AL169" s="147">
        <v>37.464500000000001</v>
      </c>
      <c r="AM169" s="147">
        <v>26.267199999999999</v>
      </c>
      <c r="AN169" s="147">
        <v>26.267199999999999</v>
      </c>
      <c r="AO169" s="147">
        <v>26.267199999999999</v>
      </c>
      <c r="AP169" s="147">
        <v>28.609100000000002</v>
      </c>
      <c r="AQ169" s="147">
        <v>15.099299999999999</v>
      </c>
      <c r="AR169" s="147" t="s">
        <v>1002</v>
      </c>
      <c r="AS169" s="147" t="s">
        <v>1002</v>
      </c>
      <c r="AT169" s="147" t="s">
        <v>1002</v>
      </c>
      <c r="AV169" s="22"/>
    </row>
    <row r="170" spans="2:48" ht="15" customHeight="1" x14ac:dyDescent="0.25">
      <c r="B170" s="176"/>
      <c r="D170" s="11"/>
      <c r="E170" s="12" t="s">
        <v>977</v>
      </c>
      <c r="F170" s="147">
        <v>23.723299999999998</v>
      </c>
      <c r="G170" s="147">
        <v>23.723299999999998</v>
      </c>
      <c r="H170" s="147">
        <v>23.723299999999998</v>
      </c>
      <c r="I170" s="147">
        <v>23.723299999999998</v>
      </c>
      <c r="J170" s="147">
        <v>23.723299999999998</v>
      </c>
      <c r="K170" s="147">
        <v>5.2553999999999998</v>
      </c>
      <c r="L170" s="147">
        <v>5.2553999999999998</v>
      </c>
      <c r="M170" s="147">
        <v>5.2553999999999998</v>
      </c>
      <c r="N170" s="147">
        <v>23.723299999999998</v>
      </c>
      <c r="O170" s="147">
        <v>5.5115999999999996</v>
      </c>
      <c r="P170" s="147">
        <v>23.723299999999998</v>
      </c>
      <c r="Q170" s="147">
        <v>22.7743</v>
      </c>
      <c r="R170" s="147">
        <v>5.5115999999999996</v>
      </c>
      <c r="S170" s="147">
        <v>5.2553999999999998</v>
      </c>
      <c r="T170" s="147">
        <v>23.723299999999998</v>
      </c>
      <c r="U170" s="147">
        <v>5.2553999999999998</v>
      </c>
      <c r="V170" s="147">
        <v>23.723299999999998</v>
      </c>
      <c r="W170" s="147">
        <v>23.723299999999998</v>
      </c>
      <c r="X170" s="147">
        <v>22.7743</v>
      </c>
      <c r="Y170" s="147">
        <v>23.723299999999998</v>
      </c>
      <c r="Z170" s="147">
        <v>23.723299999999998</v>
      </c>
      <c r="AA170" s="147">
        <v>5.5115999999999996</v>
      </c>
      <c r="AB170" s="147">
        <v>5.2553999999999998</v>
      </c>
      <c r="AC170" s="147">
        <v>5.5115999999999996</v>
      </c>
      <c r="AD170" s="147">
        <v>5.5115999999999996</v>
      </c>
      <c r="AE170" s="147" t="s">
        <v>1002</v>
      </c>
      <c r="AF170" s="147" t="s">
        <v>1002</v>
      </c>
      <c r="AG170" s="147" t="s">
        <v>1002</v>
      </c>
      <c r="AH170" s="147">
        <v>23.723299999999998</v>
      </c>
      <c r="AI170" s="147">
        <v>5.2553999999999998</v>
      </c>
      <c r="AJ170" s="147" t="s">
        <v>1002</v>
      </c>
      <c r="AK170" s="147">
        <v>23.723299999999998</v>
      </c>
      <c r="AL170" s="147">
        <v>23.723299999999998</v>
      </c>
      <c r="AM170" s="147">
        <v>23.723299999999998</v>
      </c>
      <c r="AN170" s="147">
        <v>22.7743</v>
      </c>
      <c r="AO170" s="147">
        <v>23.723299999999998</v>
      </c>
      <c r="AP170" s="147">
        <v>23.723299999999998</v>
      </c>
      <c r="AQ170" s="147" t="s">
        <v>1002</v>
      </c>
      <c r="AR170" s="147" t="s">
        <v>1002</v>
      </c>
      <c r="AS170" s="147" t="s">
        <v>1002</v>
      </c>
      <c r="AT170" s="147" t="s">
        <v>1002</v>
      </c>
      <c r="AV170" s="22"/>
    </row>
    <row r="171" spans="2:48" ht="15" customHeight="1" x14ac:dyDescent="0.25">
      <c r="D171" s="11"/>
      <c r="E171" s="12" t="s">
        <v>981</v>
      </c>
      <c r="F171" s="147"/>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147"/>
      <c r="AP171" s="147"/>
      <c r="AQ171" s="147"/>
      <c r="AR171" s="147"/>
      <c r="AS171" s="147"/>
      <c r="AT171" s="147"/>
    </row>
    <row r="172" spans="2:48" ht="15" customHeight="1" x14ac:dyDescent="0.25">
      <c r="D172" s="11"/>
      <c r="E172" s="173" t="s">
        <v>976</v>
      </c>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147"/>
    </row>
    <row r="173" spans="2:48" ht="15" customHeight="1" x14ac:dyDescent="0.25">
      <c r="D173" s="11"/>
      <c r="E173" s="12" t="s">
        <v>6</v>
      </c>
      <c r="F173" s="147" t="s">
        <v>1002</v>
      </c>
      <c r="G173" s="147" t="s">
        <v>1002</v>
      </c>
      <c r="H173" s="147" t="s">
        <v>1002</v>
      </c>
      <c r="I173" s="147" t="s">
        <v>1002</v>
      </c>
      <c r="J173" s="147">
        <v>15.1027</v>
      </c>
      <c r="K173" s="147" t="s">
        <v>1002</v>
      </c>
      <c r="L173" s="147">
        <v>9.0803999999999991</v>
      </c>
      <c r="M173" s="147" t="s">
        <v>1002</v>
      </c>
      <c r="N173" s="147" t="s">
        <v>1002</v>
      </c>
      <c r="O173" s="147" t="s">
        <v>1002</v>
      </c>
      <c r="P173" s="147">
        <v>16.946899999999999</v>
      </c>
      <c r="Q173" s="147">
        <v>16.5017</v>
      </c>
      <c r="R173" s="147">
        <v>7.0644</v>
      </c>
      <c r="S173" s="147">
        <v>7.7702</v>
      </c>
      <c r="T173" s="147">
        <v>5.7466999999999997</v>
      </c>
      <c r="U173" s="147">
        <v>7.5951000000000004</v>
      </c>
      <c r="V173" s="147">
        <v>14.445399999999999</v>
      </c>
      <c r="W173" s="147">
        <v>13.823499999999999</v>
      </c>
      <c r="X173" s="147">
        <v>13.798299999999999</v>
      </c>
      <c r="Y173" s="147">
        <v>13.707000000000001</v>
      </c>
      <c r="Z173" s="147">
        <v>14.9702</v>
      </c>
      <c r="AA173" s="147">
        <v>5.5820999999999996</v>
      </c>
      <c r="AB173" s="147">
        <v>7.0019</v>
      </c>
      <c r="AC173" s="147">
        <v>5.0606999999999998</v>
      </c>
      <c r="AD173" s="147">
        <v>5.9866999999999999</v>
      </c>
      <c r="AE173" s="147">
        <v>8.0279000000000007</v>
      </c>
      <c r="AF173" s="147">
        <v>7.2279999999999998</v>
      </c>
      <c r="AG173" s="147">
        <v>18.082899999999999</v>
      </c>
      <c r="AH173" s="147">
        <v>12.8788</v>
      </c>
      <c r="AI173" s="147">
        <v>9.2316000000000003</v>
      </c>
      <c r="AJ173" s="147">
        <v>8.8514999999999997</v>
      </c>
      <c r="AK173" s="147">
        <v>18.498200000000001</v>
      </c>
      <c r="AL173" s="147">
        <v>13.3172</v>
      </c>
      <c r="AM173" s="147">
        <v>13.4062</v>
      </c>
      <c r="AN173" s="147">
        <v>13.5954</v>
      </c>
      <c r="AO173" s="147">
        <v>15.798299999999999</v>
      </c>
      <c r="AP173" s="147">
        <v>20.677299999999999</v>
      </c>
      <c r="AQ173" s="147">
        <v>8.6875999999999998</v>
      </c>
      <c r="AR173" s="147">
        <v>6.7426000000000004</v>
      </c>
      <c r="AS173" s="147">
        <v>-14.41</v>
      </c>
      <c r="AT173" s="147">
        <v>3.1500000000000083</v>
      </c>
      <c r="AV173" s="22"/>
    </row>
    <row r="174" spans="2:48" ht="15" customHeight="1" x14ac:dyDescent="0.25">
      <c r="D174" s="11"/>
      <c r="E174" s="12" t="s">
        <v>7</v>
      </c>
      <c r="F174" s="147">
        <v>12.807600000000001</v>
      </c>
      <c r="G174" s="147">
        <v>12.2906</v>
      </c>
      <c r="H174" s="147">
        <v>14.238200000000001</v>
      </c>
      <c r="I174" s="147">
        <v>13.5413</v>
      </c>
      <c r="J174" s="147">
        <v>14.238200000000001</v>
      </c>
      <c r="K174" s="147">
        <v>9.0169999999999995</v>
      </c>
      <c r="L174" s="147">
        <v>7.9603000000000002</v>
      </c>
      <c r="M174" s="147">
        <v>7.5632000000000001</v>
      </c>
      <c r="N174" s="147">
        <v>12.337300000000001</v>
      </c>
      <c r="O174" s="147">
        <v>6.7667999999999999</v>
      </c>
      <c r="P174" s="147">
        <v>13.3352</v>
      </c>
      <c r="Q174" s="147">
        <v>13.2371</v>
      </c>
      <c r="R174" s="147">
        <v>7.5014000000000003</v>
      </c>
      <c r="S174" s="147">
        <v>7.4245000000000001</v>
      </c>
      <c r="T174" s="147">
        <v>11.6052</v>
      </c>
      <c r="U174" s="147" t="s">
        <v>1002</v>
      </c>
      <c r="V174" s="147">
        <v>14.445399999999999</v>
      </c>
      <c r="W174" s="147">
        <v>13.823499999999999</v>
      </c>
      <c r="X174" s="147" t="s">
        <v>1002</v>
      </c>
      <c r="Y174" s="147" t="s">
        <v>1002</v>
      </c>
      <c r="Z174" s="147" t="s">
        <v>1002</v>
      </c>
      <c r="AA174" s="147">
        <v>5.5820999999999996</v>
      </c>
      <c r="AB174" s="147">
        <v>7.0019</v>
      </c>
      <c r="AC174" s="147">
        <v>5.0606999999999998</v>
      </c>
      <c r="AD174" s="147">
        <v>5.9866999999999999</v>
      </c>
      <c r="AE174" s="147">
        <v>8.0279000000000007</v>
      </c>
      <c r="AF174" s="147">
        <v>7.2279999999999998</v>
      </c>
      <c r="AG174" s="147">
        <v>18.082899999999999</v>
      </c>
      <c r="AH174" s="147">
        <v>15.393800000000001</v>
      </c>
      <c r="AI174" s="147">
        <v>9.4265000000000008</v>
      </c>
      <c r="AJ174" s="147">
        <v>9.0036000000000005</v>
      </c>
      <c r="AK174" s="147">
        <v>18.498200000000001</v>
      </c>
      <c r="AL174" s="147">
        <v>13.3172</v>
      </c>
      <c r="AM174" s="147">
        <v>13.4062</v>
      </c>
      <c r="AN174" s="147">
        <v>13.5954</v>
      </c>
      <c r="AO174" s="147">
        <v>15.798299999999999</v>
      </c>
      <c r="AP174" s="147">
        <v>20.677299999999999</v>
      </c>
      <c r="AQ174" s="147" t="s">
        <v>1002</v>
      </c>
      <c r="AR174" s="147" t="s">
        <v>1002</v>
      </c>
      <c r="AS174" s="147">
        <v>-14.41</v>
      </c>
      <c r="AT174" s="147">
        <v>3.1500000000000083</v>
      </c>
      <c r="AV174" s="22"/>
    </row>
    <row r="175" spans="2:48" ht="15" customHeight="1" x14ac:dyDescent="0.25">
      <c r="D175" s="11"/>
      <c r="E175" s="173" t="s">
        <v>977</v>
      </c>
      <c r="F175" s="147"/>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147"/>
    </row>
    <row r="176" spans="2:48" ht="15" customHeight="1" x14ac:dyDescent="0.25">
      <c r="D176" s="11"/>
      <c r="E176" s="12" t="s">
        <v>6</v>
      </c>
      <c r="F176" s="147" t="s">
        <v>1002</v>
      </c>
      <c r="G176" s="147">
        <v>14.382400000000001</v>
      </c>
      <c r="H176" s="147">
        <v>12.9948</v>
      </c>
      <c r="I176" s="147">
        <v>10.9855</v>
      </c>
      <c r="J176" s="147">
        <v>13.442399999999999</v>
      </c>
      <c r="K176" s="147" t="s">
        <v>1002</v>
      </c>
      <c r="L176" s="147" t="s">
        <v>1002</v>
      </c>
      <c r="M176" s="147" t="s">
        <v>1002</v>
      </c>
      <c r="N176" s="147">
        <v>15.9605</v>
      </c>
      <c r="O176" s="147">
        <v>5.9972000000000003</v>
      </c>
      <c r="P176" s="147">
        <v>16.5017</v>
      </c>
      <c r="Q176" s="147">
        <v>16.946899999999999</v>
      </c>
      <c r="R176" s="147">
        <v>5.9725000000000001</v>
      </c>
      <c r="S176" s="147">
        <v>6.7126000000000001</v>
      </c>
      <c r="T176" s="147">
        <v>11.364000000000001</v>
      </c>
      <c r="U176" s="147">
        <v>6.8254000000000001</v>
      </c>
      <c r="V176" s="147">
        <v>11.6312</v>
      </c>
      <c r="W176" s="147">
        <v>12.269399999999999</v>
      </c>
      <c r="X176" s="147">
        <v>13.793799999999999</v>
      </c>
      <c r="Y176" s="147">
        <v>13.719900000000001</v>
      </c>
      <c r="Z176" s="147">
        <v>14.864699999999999</v>
      </c>
      <c r="AA176" s="147">
        <v>5.9185999999999996</v>
      </c>
      <c r="AB176" s="147">
        <v>6.8886000000000003</v>
      </c>
      <c r="AC176" s="147">
        <v>5.7502000000000004</v>
      </c>
      <c r="AD176" s="147">
        <v>5.6208</v>
      </c>
      <c r="AE176" s="147">
        <v>9.2957999999999998</v>
      </c>
      <c r="AF176" s="147">
        <v>6.9292999999999996</v>
      </c>
      <c r="AG176" s="147">
        <v>12.8818</v>
      </c>
      <c r="AH176" s="147">
        <v>11.2042</v>
      </c>
      <c r="AI176" s="147">
        <v>6.6422999999999996</v>
      </c>
      <c r="AJ176" s="147" t="s">
        <v>1002</v>
      </c>
      <c r="AK176" s="147">
        <v>14.479799999999999</v>
      </c>
      <c r="AL176" s="147">
        <v>13.5304</v>
      </c>
      <c r="AM176" s="147">
        <v>13.224500000000001</v>
      </c>
      <c r="AN176" s="147">
        <v>12.538600000000001</v>
      </c>
      <c r="AO176" s="147">
        <v>14.6233</v>
      </c>
      <c r="AP176" s="147">
        <v>15.003</v>
      </c>
      <c r="AQ176" s="147" t="s">
        <v>1002</v>
      </c>
      <c r="AR176" s="147">
        <v>8.0946999999999996</v>
      </c>
      <c r="AS176" s="147">
        <v>-5.4100000000000037</v>
      </c>
      <c r="AT176" s="147">
        <v>2.5800000000000045</v>
      </c>
      <c r="AV176" s="22"/>
    </row>
    <row r="177" spans="4:49" ht="15" customHeight="1" x14ac:dyDescent="0.25">
      <c r="D177" s="11"/>
      <c r="E177" s="12" t="s">
        <v>7</v>
      </c>
      <c r="F177" s="147">
        <v>13.7919</v>
      </c>
      <c r="G177" s="147">
        <v>13.152699999999999</v>
      </c>
      <c r="H177" s="147">
        <v>13.2371</v>
      </c>
      <c r="I177" s="147">
        <v>13.2371</v>
      </c>
      <c r="J177" s="147">
        <v>13.2371</v>
      </c>
      <c r="K177" s="147">
        <v>6.6199000000000003</v>
      </c>
      <c r="L177" s="147">
        <v>6.6779999999999999</v>
      </c>
      <c r="M177" s="147">
        <v>6.6779999999999999</v>
      </c>
      <c r="N177" s="147">
        <v>13.2051</v>
      </c>
      <c r="O177" s="147">
        <v>6.5107999999999997</v>
      </c>
      <c r="P177" s="147">
        <v>13.2371</v>
      </c>
      <c r="Q177" s="147">
        <v>13.3352</v>
      </c>
      <c r="R177" s="147">
        <v>6.5107999999999997</v>
      </c>
      <c r="S177" s="147">
        <v>6.6772</v>
      </c>
      <c r="T177" s="147">
        <v>13.2371</v>
      </c>
      <c r="U177" s="147" t="s">
        <v>1002</v>
      </c>
      <c r="V177" s="147">
        <v>11.6312</v>
      </c>
      <c r="W177" s="147">
        <v>12.269399999999999</v>
      </c>
      <c r="X177" s="147" t="s">
        <v>1002</v>
      </c>
      <c r="Y177" s="147" t="s">
        <v>1002</v>
      </c>
      <c r="Z177" s="147" t="s">
        <v>1002</v>
      </c>
      <c r="AA177" s="147">
        <v>5.9185999999999996</v>
      </c>
      <c r="AB177" s="147">
        <v>6.8886000000000003</v>
      </c>
      <c r="AC177" s="147">
        <v>5.7502000000000004</v>
      </c>
      <c r="AD177" s="147">
        <v>5.6208</v>
      </c>
      <c r="AE177" s="147">
        <v>9.2957999999999998</v>
      </c>
      <c r="AF177" s="147">
        <v>6.9292999999999996</v>
      </c>
      <c r="AG177" s="147">
        <v>12.8818</v>
      </c>
      <c r="AH177" s="147">
        <v>13.2371</v>
      </c>
      <c r="AI177" s="147">
        <v>6.6779999999999999</v>
      </c>
      <c r="AJ177" s="147" t="s">
        <v>1002</v>
      </c>
      <c r="AK177" s="147">
        <v>14.479799999999999</v>
      </c>
      <c r="AL177" s="147">
        <v>13.5304</v>
      </c>
      <c r="AM177" s="147">
        <v>13.224500000000001</v>
      </c>
      <c r="AN177" s="147">
        <v>12.538600000000001</v>
      </c>
      <c r="AO177" s="147">
        <v>14.6233</v>
      </c>
      <c r="AP177" s="147">
        <v>15.003</v>
      </c>
      <c r="AQ177" s="147" t="s">
        <v>1002</v>
      </c>
      <c r="AR177" s="147" t="s">
        <v>1002</v>
      </c>
      <c r="AS177" s="147">
        <v>-5.4100000000000037</v>
      </c>
      <c r="AT177" s="147">
        <v>2.5800000000000045</v>
      </c>
      <c r="AV177" s="22"/>
    </row>
    <row r="178" spans="4:49" ht="15" customHeight="1" x14ac:dyDescent="0.25">
      <c r="D178" s="14"/>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row>
    <row r="179" spans="4:49" ht="15" customHeight="1" x14ac:dyDescent="0.25">
      <c r="D179" s="50">
        <v>8</v>
      </c>
      <c r="E179" s="60" t="s">
        <v>1270</v>
      </c>
      <c r="F179" s="51">
        <v>0</v>
      </c>
      <c r="G179" s="51">
        <v>0</v>
      </c>
      <c r="H179" s="51">
        <v>0</v>
      </c>
      <c r="I179" s="51">
        <v>0</v>
      </c>
      <c r="J179" s="51">
        <v>0</v>
      </c>
      <c r="K179" s="51">
        <v>0</v>
      </c>
      <c r="L179" s="51">
        <v>0</v>
      </c>
      <c r="M179" s="51">
        <v>0</v>
      </c>
      <c r="N179" s="51">
        <v>0</v>
      </c>
      <c r="O179" s="51">
        <v>0</v>
      </c>
      <c r="P179" s="51">
        <v>0</v>
      </c>
      <c r="Q179" s="51">
        <v>0</v>
      </c>
      <c r="R179" s="51">
        <v>0</v>
      </c>
      <c r="S179" s="51">
        <v>0</v>
      </c>
      <c r="T179" s="51">
        <v>0</v>
      </c>
      <c r="U179" s="51">
        <v>0</v>
      </c>
      <c r="V179" s="51">
        <v>0</v>
      </c>
      <c r="W179" s="51">
        <v>0</v>
      </c>
      <c r="X179" s="51">
        <v>0</v>
      </c>
      <c r="Y179" s="51">
        <v>0</v>
      </c>
      <c r="Z179" s="51">
        <v>0</v>
      </c>
      <c r="AA179" s="51">
        <v>0</v>
      </c>
      <c r="AB179" s="51">
        <v>0</v>
      </c>
      <c r="AC179" s="51">
        <v>0</v>
      </c>
      <c r="AD179" s="51">
        <v>0</v>
      </c>
      <c r="AE179" s="51">
        <v>0</v>
      </c>
      <c r="AF179" s="51">
        <v>0</v>
      </c>
      <c r="AG179" s="51">
        <v>0</v>
      </c>
      <c r="AH179" s="51">
        <v>0</v>
      </c>
      <c r="AI179" s="51">
        <v>0</v>
      </c>
      <c r="AJ179" s="51">
        <v>0</v>
      </c>
      <c r="AK179" s="51">
        <v>0</v>
      </c>
      <c r="AL179" s="51">
        <v>0</v>
      </c>
      <c r="AM179" s="51">
        <v>0</v>
      </c>
      <c r="AN179" s="51">
        <v>0</v>
      </c>
      <c r="AO179" s="51">
        <v>0</v>
      </c>
      <c r="AP179" s="51">
        <v>0</v>
      </c>
      <c r="AQ179" s="51">
        <v>0</v>
      </c>
      <c r="AR179" s="51">
        <v>0</v>
      </c>
      <c r="AS179" s="51">
        <v>0</v>
      </c>
      <c r="AT179" s="51">
        <v>0</v>
      </c>
    </row>
    <row r="180" spans="4:49" ht="15" customHeight="1" x14ac:dyDescent="0.25">
      <c r="D180" s="50">
        <v>9</v>
      </c>
      <c r="E180" s="60" t="s">
        <v>1269</v>
      </c>
      <c r="F180" s="179">
        <v>8.7853490600000011E-3</v>
      </c>
      <c r="G180" s="179">
        <v>0.72191172706000017</v>
      </c>
      <c r="H180" s="179">
        <v>0.94336581109999995</v>
      </c>
      <c r="I180" s="179">
        <v>2.22310863017</v>
      </c>
      <c r="J180" s="179">
        <v>1.0007471861199999</v>
      </c>
      <c r="K180" s="179">
        <v>1.383607E-3</v>
      </c>
      <c r="L180" s="179">
        <v>2.4743073010000002E-2</v>
      </c>
      <c r="M180" s="179">
        <v>4.8711801000000005E-4</v>
      </c>
      <c r="N180" s="179">
        <v>2.6620899999999994E-4</v>
      </c>
      <c r="O180" s="179">
        <v>4.7705969210000004E-2</v>
      </c>
      <c r="P180" s="179">
        <v>1.11110502E-3</v>
      </c>
      <c r="Q180" s="179">
        <v>0.16975632902999999</v>
      </c>
      <c r="R180" s="179">
        <v>3.6939745170000003E-2</v>
      </c>
      <c r="S180" s="179">
        <v>1.1275659159999998E-2</v>
      </c>
      <c r="T180" s="179">
        <v>0.12547939204</v>
      </c>
      <c r="U180" s="179">
        <v>0</v>
      </c>
      <c r="V180" s="179">
        <v>1.1403960663200001</v>
      </c>
      <c r="W180" s="179">
        <v>0.31375194702999992</v>
      </c>
      <c r="X180" s="179">
        <v>0</v>
      </c>
      <c r="Y180" s="179">
        <v>0</v>
      </c>
      <c r="Z180" s="179">
        <v>8.7700000000000007E-6</v>
      </c>
      <c r="AA180" s="179">
        <v>8.5823600999999981E-4</v>
      </c>
      <c r="AB180" s="179">
        <v>1.006418502E-2</v>
      </c>
      <c r="AC180" s="179">
        <v>3.2682372000000001E-2</v>
      </c>
      <c r="AD180" s="179">
        <v>0.103395325</v>
      </c>
      <c r="AE180" s="179">
        <v>0.95722477500000003</v>
      </c>
      <c r="AF180" s="179">
        <v>1.374824E-3</v>
      </c>
      <c r="AG180" s="179">
        <v>1.0046491140000002</v>
      </c>
      <c r="AH180" s="179">
        <v>4.9360364999999996E-2</v>
      </c>
      <c r="AI180" s="179">
        <v>1.4546051000000001E-2</v>
      </c>
      <c r="AJ180" s="179">
        <v>6.2512472999999985E-2</v>
      </c>
      <c r="AK180" s="179">
        <v>0.8624646720000001</v>
      </c>
      <c r="AL180" s="179">
        <v>0.57384358400000002</v>
      </c>
      <c r="AM180" s="179">
        <v>0.43211286600000004</v>
      </c>
      <c r="AN180" s="179">
        <v>0.37700121200000003</v>
      </c>
      <c r="AO180" s="179">
        <v>0.53143755800000014</v>
      </c>
      <c r="AP180" s="179">
        <v>0.25573284800000007</v>
      </c>
      <c r="AQ180" s="179">
        <v>0</v>
      </c>
      <c r="AR180" s="179">
        <v>0</v>
      </c>
      <c r="AS180" s="179">
        <v>0.65155930499999992</v>
      </c>
      <c r="AT180" s="179">
        <v>5.6535056999999993E-2</v>
      </c>
      <c r="AV180" s="22"/>
      <c r="AW180" s="175"/>
    </row>
    <row r="181" spans="4:49" ht="15" customHeight="1" x14ac:dyDescent="0.25">
      <c r="D181" s="50">
        <v>10</v>
      </c>
      <c r="E181" s="60" t="s">
        <v>1268</v>
      </c>
      <c r="F181" s="51">
        <v>0</v>
      </c>
      <c r="G181" s="51">
        <v>0</v>
      </c>
      <c r="H181" s="51">
        <v>0</v>
      </c>
      <c r="I181" s="51">
        <v>0</v>
      </c>
      <c r="J181" s="51">
        <v>0</v>
      </c>
      <c r="K181" s="51">
        <v>0</v>
      </c>
      <c r="L181" s="51">
        <v>0</v>
      </c>
      <c r="M181" s="51">
        <v>0</v>
      </c>
      <c r="N181" s="51">
        <v>0</v>
      </c>
      <c r="O181" s="51">
        <v>647.15089699999999</v>
      </c>
      <c r="P181" s="51">
        <v>0.40760807300000007</v>
      </c>
      <c r="Q181" s="51">
        <v>0.65679938000000004</v>
      </c>
      <c r="R181" s="51">
        <v>75.761959610000005</v>
      </c>
      <c r="S181" s="51">
        <v>0</v>
      </c>
      <c r="T181" s="51">
        <v>0.27038615300000002</v>
      </c>
      <c r="U181" s="51">
        <v>0</v>
      </c>
      <c r="V181" s="51">
        <v>0</v>
      </c>
      <c r="W181" s="51">
        <v>0</v>
      </c>
      <c r="X181" s="51">
        <v>1.4221784900000001</v>
      </c>
      <c r="Y181" s="51">
        <v>2.4573230280000002</v>
      </c>
      <c r="Z181" s="51">
        <v>1.3487076939999998</v>
      </c>
      <c r="AA181" s="51">
        <v>2.8437132389999999</v>
      </c>
      <c r="AB181" s="51">
        <v>5.2258200629999996</v>
      </c>
      <c r="AC181" s="51">
        <v>0</v>
      </c>
      <c r="AD181" s="51">
        <v>0</v>
      </c>
      <c r="AE181" s="51">
        <v>13.152221044999999</v>
      </c>
      <c r="AF181" s="51">
        <v>0</v>
      </c>
      <c r="AG181" s="51">
        <v>0</v>
      </c>
      <c r="AH181" s="51">
        <v>1.2624066860000001</v>
      </c>
      <c r="AI181" s="51">
        <v>0</v>
      </c>
      <c r="AJ181" s="51">
        <v>0</v>
      </c>
      <c r="AK181" s="51">
        <v>0</v>
      </c>
      <c r="AL181" s="51">
        <v>0</v>
      </c>
      <c r="AM181" s="51">
        <v>0</v>
      </c>
      <c r="AN181" s="51">
        <v>0</v>
      </c>
      <c r="AO181" s="51">
        <v>0</v>
      </c>
      <c r="AP181" s="51">
        <v>0</v>
      </c>
      <c r="AQ181" s="51">
        <v>0</v>
      </c>
      <c r="AR181" s="51">
        <v>6.1975397340000002</v>
      </c>
      <c r="AS181" s="51">
        <v>18.984009134000001</v>
      </c>
      <c r="AT181" s="51">
        <v>8.1877703200000003</v>
      </c>
      <c r="AV181" s="22"/>
      <c r="AW181" s="175"/>
    </row>
    <row r="182" spans="4:49" ht="15" customHeight="1" x14ac:dyDescent="0.25">
      <c r="D182" s="18"/>
    </row>
    <row r="183" spans="4:49" ht="15" customHeight="1" x14ac:dyDescent="0.25">
      <c r="D183" s="19" t="s">
        <v>982</v>
      </c>
      <c r="E183" s="257" t="s">
        <v>2877</v>
      </c>
    </row>
    <row r="184" spans="4:49" ht="15" customHeight="1" x14ac:dyDescent="0.25">
      <c r="E184" s="233" t="s">
        <v>2841</v>
      </c>
    </row>
    <row r="185" spans="4:49" ht="27.95" hidden="1" customHeight="1" x14ac:dyDescent="0.25">
      <c r="E185" s="202" t="s">
        <v>2416</v>
      </c>
    </row>
    <row r="186" spans="4:49" ht="27.95" hidden="1" customHeight="1" x14ac:dyDescent="0.25">
      <c r="E186" s="202" t="s">
        <v>2417</v>
      </c>
    </row>
    <row r="187" spans="4:49" ht="15" customHeight="1" x14ac:dyDescent="0.25">
      <c r="D187" s="162" t="s">
        <v>1721</v>
      </c>
      <c r="E187" s="234" t="s">
        <v>2842</v>
      </c>
    </row>
    <row r="188" spans="4:49" ht="15" customHeight="1" x14ac:dyDescent="0.25">
      <c r="D188" s="162" t="s">
        <v>2418</v>
      </c>
      <c r="E188" s="161" t="s">
        <v>2419</v>
      </c>
    </row>
    <row r="189" spans="4:49" ht="26.25" customHeight="1" x14ac:dyDescent="0.25">
      <c r="D189" s="162" t="s">
        <v>2420</v>
      </c>
      <c r="E189" s="161" t="s">
        <v>2421</v>
      </c>
    </row>
    <row r="192" spans="4:49" ht="15" customHeight="1" x14ac:dyDescent="0.25">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row>
    <row r="193" spans="6:46" ht="15" customHeight="1" x14ac:dyDescent="0.25">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row>
    <row r="194" spans="6:46" ht="15" customHeight="1" x14ac:dyDescent="0.25">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row>
  </sheetData>
  <sheetProtection algorithmName="SHA-512" hashValue="yVgjm+y08azlj1/QVxQPshANAK1xULaNOCAqu0iCZ42Ypbyfs56alJT8C1dYSRBRzAVxv2ebCY0T6usUGnXOmg==" saltValue="Rbo+vCL1rS2C8fzRQnikWw==" spinCount="100000" sheet="1" objects="1" scenarios="1"/>
  <conditionalFormatting sqref="F116:AT121">
    <cfRule type="cellIs" dxfId="185" priority="9" operator="equal">
      <formula>0</formula>
    </cfRule>
    <cfRule type="cellIs" dxfId="184" priority="76" operator="equal">
      <formula>0</formula>
    </cfRule>
    <cfRule type="cellIs" dxfId="183" priority="75" operator="between">
      <formula>-0.005</formula>
      <formula>0.005</formula>
    </cfRule>
  </conditionalFormatting>
  <conditionalFormatting sqref="F124:AT124">
    <cfRule type="cellIs" dxfId="182" priority="364" operator="between">
      <formula>0.005</formula>
      <formula>-0.005</formula>
    </cfRule>
    <cfRule type="cellIs" dxfId="181" priority="363" operator="equal">
      <formula>0</formula>
    </cfRule>
    <cfRule type="cellIs" dxfId="180" priority="362" operator="between">
      <formula>-0.005</formula>
      <formula>0.005</formula>
    </cfRule>
    <cfRule type="cellIs" dxfId="179" priority="355" operator="equal">
      <formula>0</formula>
    </cfRule>
  </conditionalFormatting>
  <conditionalFormatting sqref="F124:AT131">
    <cfRule type="cellIs" dxfId="178" priority="1" operator="lessThan">
      <formula>0</formula>
    </cfRule>
  </conditionalFormatting>
  <conditionalFormatting sqref="F125:AT125">
    <cfRule type="cellIs" dxfId="177" priority="342" operator="between">
      <formula>0.005</formula>
      <formula>-0.005</formula>
    </cfRule>
    <cfRule type="cellIs" dxfId="176" priority="341" operator="equal">
      <formula>0</formula>
    </cfRule>
    <cfRule type="cellIs" dxfId="175" priority="339" operator="equal">
      <formula>0</formula>
    </cfRule>
    <cfRule type="cellIs" dxfId="174" priority="340" operator="between">
      <formula>-0.005</formula>
      <formula>0.005</formula>
    </cfRule>
  </conditionalFormatting>
  <conditionalFormatting sqref="F126:AT127">
    <cfRule type="cellIs" dxfId="173" priority="359" operator="equal">
      <formula>0</formula>
    </cfRule>
  </conditionalFormatting>
  <conditionalFormatting sqref="F126:AT131">
    <cfRule type="cellIs" dxfId="172" priority="372" operator="between">
      <formula>0.005</formula>
      <formula>-0.005</formula>
    </cfRule>
    <cfRule type="cellIs" dxfId="171" priority="371" operator="equal">
      <formula>0</formula>
    </cfRule>
    <cfRule type="cellIs" dxfId="170" priority="370" operator="between">
      <formula>-0.005</formula>
      <formula>0.005</formula>
    </cfRule>
  </conditionalFormatting>
  <conditionalFormatting sqref="F128:AT131">
    <cfRule type="cellIs" dxfId="169" priority="45" operator="equal">
      <formula>0</formula>
    </cfRule>
  </conditionalFormatting>
  <conditionalFormatting sqref="F179:AT181">
    <cfRule type="cellIs" dxfId="168" priority="20" operator="equal">
      <formula>0</formula>
    </cfRule>
    <cfRule type="cellIs" dxfId="167" priority="21" operator="between">
      <formula>-0.005</formula>
      <formula>0.005</formula>
    </cfRule>
  </conditionalFormatting>
  <conditionalFormatting sqref="G128:AQ131">
    <cfRule type="cellIs" dxfId="166" priority="46" operator="between">
      <formula>0.005</formula>
      <formula>-0.005</formula>
    </cfRule>
  </conditionalFormatting>
  <conditionalFormatting sqref="G128:AT131">
    <cfRule type="cellIs" dxfId="165" priority="3" operator="equal">
      <formula>0</formula>
    </cfRule>
    <cfRule type="cellIs" dxfId="164" priority="4" operator="between">
      <formula>-0.005</formula>
      <formula>0.005</formula>
    </cfRule>
  </conditionalFormatting>
  <conditionalFormatting sqref="P125">
    <cfRule type="cellIs" dxfId="163" priority="351" operator="between">
      <formula>0.005</formula>
      <formula>-0.005</formula>
    </cfRule>
    <cfRule type="cellIs" dxfId="162" priority="350" operator="equal">
      <formula>0</formula>
    </cfRule>
    <cfRule type="cellIs" dxfId="161" priority="349" operator="between">
      <formula>-0.005</formula>
      <formula>0.005</formula>
    </cfRule>
  </conditionalFormatting>
  <conditionalFormatting sqref="P125:Q125">
    <cfRule type="cellIs" dxfId="160" priority="346" operator="equal">
      <formula>0</formula>
    </cfRule>
  </conditionalFormatting>
  <conditionalFormatting sqref="Q125">
    <cfRule type="cellIs" dxfId="159" priority="347" operator="between">
      <formula>0.005</formula>
      <formula>-0.005</formula>
    </cfRule>
    <cfRule type="cellIs" dxfId="158" priority="345" operator="between">
      <formula>-0.005</formula>
      <formula>0.005</formula>
    </cfRule>
    <cfRule type="cellIs" dxfId="157" priority="344" operator="equal">
      <formula>0</formula>
    </cfRule>
  </conditionalFormatting>
  <conditionalFormatting sqref="AD124">
    <cfRule type="cellIs" dxfId="156" priority="353" operator="equal">
      <formula>0</formula>
    </cfRule>
    <cfRule type="cellIs" dxfId="155" priority="356" operator="between">
      <formula>0.005</formula>
      <formula>-0.005</formula>
    </cfRule>
    <cfRule type="cellIs" dxfId="154" priority="354" operator="between">
      <formula>-0.005</formula>
      <formula>0.005</formula>
    </cfRule>
  </conditionalFormatting>
  <conditionalFormatting sqref="AD126:AD127">
    <cfRule type="cellIs" dxfId="153" priority="357" operator="equal">
      <formula>0</formula>
    </cfRule>
    <cfRule type="cellIs" dxfId="152" priority="360" operator="between">
      <formula>0.005</formula>
      <formula>-0.005</formula>
    </cfRule>
    <cfRule type="cellIs" dxfId="151" priority="358" operator="between">
      <formula>-0.005</formula>
      <formula>0.005</formula>
    </cfRule>
  </conditionalFormatting>
  <conditionalFormatting sqref="AE127">
    <cfRule type="cellIs" dxfId="150" priority="331" operator="between">
      <formula>-0.005</formula>
      <formula>0.005</formula>
    </cfRule>
    <cfRule type="cellIs" dxfId="149" priority="332" operator="equal">
      <formula>0</formula>
    </cfRule>
    <cfRule type="cellIs" dxfId="148" priority="333" operator="between">
      <formula>0.005</formula>
      <formula>-0.005</formula>
    </cfRule>
  </conditionalFormatting>
  <conditionalFormatting sqref="AE127:AF127">
    <cfRule type="cellIs" dxfId="147" priority="310" operator="equal">
      <formula>0</formula>
    </cfRule>
  </conditionalFormatting>
  <conditionalFormatting sqref="AF124">
    <cfRule type="cellIs" dxfId="146" priority="323" operator="between">
      <formula>-0.005</formula>
      <formula>0.005</formula>
    </cfRule>
    <cfRule type="cellIs" dxfId="145" priority="324" operator="equal">
      <formula>0</formula>
    </cfRule>
    <cfRule type="cellIs" dxfId="144" priority="325" operator="between">
      <formula>0.005</formula>
      <formula>-0.005</formula>
    </cfRule>
  </conditionalFormatting>
  <conditionalFormatting sqref="AF124:AF127">
    <cfRule type="cellIs" dxfId="143" priority="319" operator="equal">
      <formula>0</formula>
    </cfRule>
  </conditionalFormatting>
  <conditionalFormatting sqref="AF125">
    <cfRule type="cellIs" dxfId="142" priority="320" operator="between">
      <formula>0.005</formula>
      <formula>-0.005</formula>
    </cfRule>
  </conditionalFormatting>
  <conditionalFormatting sqref="AF126:AF127">
    <cfRule type="cellIs" dxfId="141" priority="327" operator="between">
      <formula>-0.005</formula>
      <formula>0.005</formula>
    </cfRule>
    <cfRule type="cellIs" dxfId="140" priority="328" operator="equal">
      <formula>0</formula>
    </cfRule>
    <cfRule type="cellIs" dxfId="139" priority="329" operator="between">
      <formula>0.005</formula>
      <formula>-0.005</formula>
    </cfRule>
  </conditionalFormatting>
  <conditionalFormatting sqref="AF127">
    <cfRule type="cellIs" dxfId="138" priority="309" operator="between">
      <formula>-0.005</formula>
      <formula>0.005</formula>
    </cfRule>
    <cfRule type="cellIs" dxfId="137" priority="311" operator="between">
      <formula>0.005</formula>
      <formula>-0.005</formula>
    </cfRule>
  </conditionalFormatting>
  <conditionalFormatting sqref="AF127:AG127">
    <cfRule type="cellIs" dxfId="136" priority="278" operator="equal">
      <formula>0</formula>
    </cfRule>
  </conditionalFormatting>
  <conditionalFormatting sqref="AF125:AQ125">
    <cfRule type="cellIs" dxfId="135" priority="60" operator="between">
      <formula>-0.005</formula>
      <formula>0.005</formula>
    </cfRule>
  </conditionalFormatting>
  <conditionalFormatting sqref="AF125:AT125">
    <cfRule type="cellIs" dxfId="134" priority="38" operator="equal">
      <formula>0</formula>
    </cfRule>
  </conditionalFormatting>
  <conditionalFormatting sqref="AG124">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G124:AG127">
    <cfRule type="cellIs" dxfId="130" priority="287" operator="equal">
      <formula>0</formula>
    </cfRule>
  </conditionalFormatting>
  <conditionalFormatting sqref="AG125">
    <cfRule type="cellIs" dxfId="129" priority="288" operator="between">
      <formula>0.005</formula>
      <formula>-0.005</formula>
    </cfRule>
  </conditionalFormatting>
  <conditionalFormatting sqref="AG126:AG127">
    <cfRule type="cellIs" dxfId="128" priority="297" operator="between">
      <formula>0.005</formula>
      <formula>-0.005</formula>
    </cfRule>
    <cfRule type="cellIs" dxfId="127" priority="296" operator="equal">
      <formula>0</formula>
    </cfRule>
    <cfRule type="cellIs" dxfId="126" priority="295" operator="between">
      <formula>-0.005</formula>
      <formula>0.005</formula>
    </cfRule>
  </conditionalFormatting>
  <conditionalFormatting sqref="AG127">
    <cfRule type="cellIs" dxfId="125" priority="279" operator="between">
      <formula>0.005</formula>
      <formula>-0.005</formula>
    </cfRule>
    <cfRule type="cellIs" dxfId="124" priority="277" operator="between">
      <formula>-0.005</formula>
      <formula>0.005</formula>
    </cfRule>
  </conditionalFormatting>
  <conditionalFormatting sqref="AG127:AH127">
    <cfRule type="cellIs" dxfId="123" priority="256" operator="equal">
      <formula>0</formula>
    </cfRule>
  </conditionalFormatting>
  <conditionalFormatting sqref="AH124">
    <cfRule type="cellIs" dxfId="122" priority="269" operator="between">
      <formula>-0.005</formula>
      <formula>0.005</formula>
    </cfRule>
    <cfRule type="cellIs" dxfId="121" priority="271" operator="between">
      <formula>0.005</formula>
      <formula>-0.005</formula>
    </cfRule>
    <cfRule type="cellIs" dxfId="120" priority="270" operator="equal">
      <formula>0</formula>
    </cfRule>
  </conditionalFormatting>
  <conditionalFormatting sqref="AH124:AH127">
    <cfRule type="cellIs" dxfId="119" priority="265" operator="equal">
      <formula>0</formula>
    </cfRule>
  </conditionalFormatting>
  <conditionalFormatting sqref="AH125">
    <cfRule type="cellIs" dxfId="118" priority="266" operator="between">
      <formula>0.005</formula>
      <formula>-0.005</formula>
    </cfRule>
  </conditionalFormatting>
  <conditionalFormatting sqref="AH126:AH127">
    <cfRule type="cellIs" dxfId="117" priority="274" operator="equal">
      <formula>0</formula>
    </cfRule>
    <cfRule type="cellIs" dxfId="116" priority="275" operator="between">
      <formula>0.005</formula>
      <formula>-0.005</formula>
    </cfRule>
    <cfRule type="cellIs" dxfId="115" priority="273" operator="between">
      <formula>-0.005</formula>
      <formula>0.005</formula>
    </cfRule>
  </conditionalFormatting>
  <conditionalFormatting sqref="AH127">
    <cfRule type="cellIs" dxfId="114" priority="257" operator="between">
      <formula>0.005</formula>
      <formula>-0.005</formula>
    </cfRule>
    <cfRule type="cellIs" dxfId="113" priority="255" operator="between">
      <formula>-0.005</formula>
      <formula>0.005</formula>
    </cfRule>
  </conditionalFormatting>
  <conditionalFormatting sqref="AH127:AI127">
    <cfRule type="cellIs" dxfId="112" priority="234" operator="equal">
      <formula>0</formula>
    </cfRule>
  </conditionalFormatting>
  <conditionalFormatting sqref="AI124">
    <cfRule type="cellIs" dxfId="111" priority="249" operator="between">
      <formula>0.005</formula>
      <formula>-0.005</formula>
    </cfRule>
    <cfRule type="cellIs" dxfId="110" priority="248" operator="equal">
      <formula>0</formula>
    </cfRule>
    <cfRule type="cellIs" dxfId="109" priority="247" operator="between">
      <formula>-0.005</formula>
      <formula>0.005</formula>
    </cfRule>
  </conditionalFormatting>
  <conditionalFormatting sqref="AI124:AI127">
    <cfRule type="cellIs" dxfId="108" priority="243" operator="equal">
      <formula>0</formula>
    </cfRule>
  </conditionalFormatting>
  <conditionalFormatting sqref="AI125">
    <cfRule type="cellIs" dxfId="107" priority="244" operator="between">
      <formula>0.005</formula>
      <formula>-0.005</formula>
    </cfRule>
  </conditionalFormatting>
  <conditionalFormatting sqref="AI126:AI127">
    <cfRule type="cellIs" dxfId="106" priority="253" operator="between">
      <formula>0.005</formula>
      <formula>-0.005</formula>
    </cfRule>
    <cfRule type="cellIs" dxfId="105" priority="252" operator="equal">
      <formula>0</formula>
    </cfRule>
    <cfRule type="cellIs" dxfId="104" priority="251" operator="between">
      <formula>-0.005</formula>
      <formula>0.005</formula>
    </cfRule>
  </conditionalFormatting>
  <conditionalFormatting sqref="AI127">
    <cfRule type="cellIs" dxfId="103" priority="235" operator="between">
      <formula>0.005</formula>
      <formula>-0.005</formula>
    </cfRule>
    <cfRule type="cellIs" dxfId="102" priority="233" operator="between">
      <formula>-0.005</formula>
      <formula>0.005</formula>
    </cfRule>
  </conditionalFormatting>
  <conditionalFormatting sqref="AI127:AJ127">
    <cfRule type="cellIs" dxfId="101" priority="212" operator="equal">
      <formula>0</formula>
    </cfRule>
  </conditionalFormatting>
  <conditionalFormatting sqref="AJ124">
    <cfRule type="cellIs" dxfId="100" priority="227" operator="between">
      <formula>0.005</formula>
      <formula>-0.005</formula>
    </cfRule>
    <cfRule type="cellIs" dxfId="99" priority="226" operator="equal">
      <formula>0</formula>
    </cfRule>
    <cfRule type="cellIs" dxfId="98" priority="225" operator="between">
      <formula>-0.005</formula>
      <formula>0.005</formula>
    </cfRule>
  </conditionalFormatting>
  <conditionalFormatting sqref="AJ124:AJ127">
    <cfRule type="cellIs" dxfId="97" priority="221" operator="equal">
      <formula>0</formula>
    </cfRule>
  </conditionalFormatting>
  <conditionalFormatting sqref="AJ125">
    <cfRule type="cellIs" dxfId="96" priority="222" operator="between">
      <formula>0.005</formula>
      <formula>-0.005</formula>
    </cfRule>
  </conditionalFormatting>
  <conditionalFormatting sqref="AJ126:AJ127">
    <cfRule type="cellIs" dxfId="95" priority="231" operator="between">
      <formula>0.005</formula>
      <formula>-0.005</formula>
    </cfRule>
    <cfRule type="cellIs" dxfId="94" priority="230" operator="equal">
      <formula>0</formula>
    </cfRule>
    <cfRule type="cellIs" dxfId="93" priority="229" operator="between">
      <formula>-0.005</formula>
      <formula>0.005</formula>
    </cfRule>
  </conditionalFormatting>
  <conditionalFormatting sqref="AJ127">
    <cfRule type="cellIs" dxfId="92" priority="213" operator="between">
      <formula>0.005</formula>
      <formula>-0.005</formula>
    </cfRule>
    <cfRule type="cellIs" dxfId="91" priority="211" operator="between">
      <formula>-0.005</formula>
      <formula>0.005</formula>
    </cfRule>
  </conditionalFormatting>
  <conditionalFormatting sqref="AJ127:AK127">
    <cfRule type="cellIs" dxfId="90" priority="190" operator="equal">
      <formula>0</formula>
    </cfRule>
  </conditionalFormatting>
  <conditionalFormatting sqref="AK124">
    <cfRule type="cellIs" dxfId="89" priority="204" operator="equal">
      <formula>0</formula>
    </cfRule>
    <cfRule type="cellIs" dxfId="88" priority="203" operator="between">
      <formula>-0.005</formula>
      <formula>0.005</formula>
    </cfRule>
    <cfRule type="cellIs" dxfId="87" priority="205" operator="between">
      <formula>0.005</formula>
      <formula>-0.005</formula>
    </cfRule>
  </conditionalFormatting>
  <conditionalFormatting sqref="AK124:AK127">
    <cfRule type="cellIs" dxfId="86" priority="199" operator="equal">
      <formula>0</formula>
    </cfRule>
  </conditionalFormatting>
  <conditionalFormatting sqref="AK125">
    <cfRule type="cellIs" dxfId="85" priority="200" operator="between">
      <formula>0.005</formula>
      <formula>-0.005</formula>
    </cfRule>
  </conditionalFormatting>
  <conditionalFormatting sqref="AK126:AK127">
    <cfRule type="cellIs" dxfId="84" priority="207" operator="between">
      <formula>-0.005</formula>
      <formula>0.005</formula>
    </cfRule>
    <cfRule type="cellIs" dxfId="83" priority="208" operator="equal">
      <formula>0</formula>
    </cfRule>
    <cfRule type="cellIs" dxfId="82" priority="209" operator="between">
      <formula>0.005</formula>
      <formula>-0.005</formula>
    </cfRule>
  </conditionalFormatting>
  <conditionalFormatting sqref="AK127">
    <cfRule type="cellIs" dxfId="81" priority="191" operator="between">
      <formula>0.005</formula>
      <formula>-0.005</formula>
    </cfRule>
    <cfRule type="cellIs" dxfId="80" priority="189" operator="between">
      <formula>-0.005</formula>
      <formula>0.005</formula>
    </cfRule>
  </conditionalFormatting>
  <conditionalFormatting sqref="AK127:AL127">
    <cfRule type="cellIs" dxfId="79" priority="168" operator="equal">
      <formula>0</formula>
    </cfRule>
  </conditionalFormatting>
  <conditionalFormatting sqref="AL124">
    <cfRule type="cellIs" dxfId="78" priority="181" operator="between">
      <formula>-0.005</formula>
      <formula>0.005</formula>
    </cfRule>
    <cfRule type="cellIs" dxfId="77" priority="182" operator="equal">
      <formula>0</formula>
    </cfRule>
    <cfRule type="cellIs" dxfId="76" priority="183" operator="between">
      <formula>0.005</formula>
      <formula>-0.005</formula>
    </cfRule>
  </conditionalFormatting>
  <conditionalFormatting sqref="AL124:AL127">
    <cfRule type="cellIs" dxfId="75" priority="177" operator="equal">
      <formula>0</formula>
    </cfRule>
  </conditionalFormatting>
  <conditionalFormatting sqref="AL125">
    <cfRule type="cellIs" dxfId="74" priority="178" operator="between">
      <formula>0.005</formula>
      <formula>-0.005</formula>
    </cfRule>
  </conditionalFormatting>
  <conditionalFormatting sqref="AL126:AL127">
    <cfRule type="cellIs" dxfId="73" priority="185" operator="between">
      <formula>-0.005</formula>
      <formula>0.005</formula>
    </cfRule>
    <cfRule type="cellIs" dxfId="72" priority="186" operator="equal">
      <formula>0</formula>
    </cfRule>
    <cfRule type="cellIs" dxfId="71" priority="187" operator="between">
      <formula>0.005</formula>
      <formula>-0.005</formula>
    </cfRule>
  </conditionalFormatting>
  <conditionalFormatting sqref="AL127">
    <cfRule type="cellIs" dxfId="70" priority="167" operator="between">
      <formula>-0.005</formula>
      <formula>0.005</formula>
    </cfRule>
    <cfRule type="cellIs" dxfId="69" priority="169" operator="between">
      <formula>0.005</formula>
      <formula>-0.005</formula>
    </cfRule>
  </conditionalFormatting>
  <conditionalFormatting sqref="AL127:AM127">
    <cfRule type="cellIs" dxfId="68" priority="146" operator="equal">
      <formula>0</formula>
    </cfRule>
  </conditionalFormatting>
  <conditionalFormatting sqref="AM124">
    <cfRule type="cellIs" dxfId="67" priority="161" operator="between">
      <formula>0.005</formula>
      <formula>-0.005</formula>
    </cfRule>
    <cfRule type="cellIs" dxfId="66" priority="160" operator="equal">
      <formula>0</formula>
    </cfRule>
    <cfRule type="cellIs" dxfId="65" priority="159" operator="between">
      <formula>-0.005</formula>
      <formula>0.005</formula>
    </cfRule>
  </conditionalFormatting>
  <conditionalFormatting sqref="AM124:AM127">
    <cfRule type="cellIs" dxfId="64" priority="155" operator="equal">
      <formula>0</formula>
    </cfRule>
  </conditionalFormatting>
  <conditionalFormatting sqref="AM125">
    <cfRule type="cellIs" dxfId="63" priority="156" operator="between">
      <formula>0.005</formula>
      <formula>-0.005</formula>
    </cfRule>
  </conditionalFormatting>
  <conditionalFormatting sqref="AM126:AM127">
    <cfRule type="cellIs" dxfId="62" priority="163" operator="between">
      <formula>-0.005</formula>
      <formula>0.005</formula>
    </cfRule>
    <cfRule type="cellIs" dxfId="61" priority="164" operator="equal">
      <formula>0</formula>
    </cfRule>
    <cfRule type="cellIs" dxfId="60" priority="165" operator="between">
      <formula>0.005</formula>
      <formula>-0.005</formula>
    </cfRule>
  </conditionalFormatting>
  <conditionalFormatting sqref="AM127">
    <cfRule type="cellIs" dxfId="59" priority="147" operator="between">
      <formula>0.005</formula>
      <formula>-0.005</formula>
    </cfRule>
    <cfRule type="cellIs" dxfId="58" priority="145" operator="between">
      <formula>-0.005</formula>
      <formula>0.005</formula>
    </cfRule>
  </conditionalFormatting>
  <conditionalFormatting sqref="AM127:AN127">
    <cfRule type="cellIs" dxfId="57" priority="124" operator="equal">
      <formula>0</formula>
    </cfRule>
  </conditionalFormatting>
  <conditionalFormatting sqref="AN124">
    <cfRule type="cellIs" dxfId="56" priority="139" operator="between">
      <formula>0.005</formula>
      <formula>-0.005</formula>
    </cfRule>
    <cfRule type="cellIs" dxfId="55" priority="138" operator="equal">
      <formula>0</formula>
    </cfRule>
    <cfRule type="cellIs" dxfId="54" priority="137" operator="between">
      <formula>-0.005</formula>
      <formula>0.005</formula>
    </cfRule>
  </conditionalFormatting>
  <conditionalFormatting sqref="AN124:AN127">
    <cfRule type="cellIs" dxfId="53" priority="133" operator="equal">
      <formula>0</formula>
    </cfRule>
  </conditionalFormatting>
  <conditionalFormatting sqref="AN125">
    <cfRule type="cellIs" dxfId="52" priority="134" operator="between">
      <formula>0.005</formula>
      <formula>-0.005</formula>
    </cfRule>
  </conditionalFormatting>
  <conditionalFormatting sqref="AN126:AN127">
    <cfRule type="cellIs" dxfId="51" priority="143" operator="between">
      <formula>0.005</formula>
      <formula>-0.005</formula>
    </cfRule>
    <cfRule type="cellIs" dxfId="50" priority="142" operator="equal">
      <formula>0</formula>
    </cfRule>
    <cfRule type="cellIs" dxfId="49" priority="141" operator="between">
      <formula>-0.005</formula>
      <formula>0.005</formula>
    </cfRule>
  </conditionalFormatting>
  <conditionalFormatting sqref="AN127">
    <cfRule type="cellIs" dxfId="48" priority="125" operator="between">
      <formula>0.005</formula>
      <formula>-0.005</formula>
    </cfRule>
    <cfRule type="cellIs" dxfId="47" priority="123" operator="between">
      <formula>-0.005</formula>
      <formula>0.005</formula>
    </cfRule>
  </conditionalFormatting>
  <conditionalFormatting sqref="AN127:AO127">
    <cfRule type="cellIs" dxfId="46" priority="102" operator="equal">
      <formula>0</formula>
    </cfRule>
  </conditionalFormatting>
  <conditionalFormatting sqref="AO124">
    <cfRule type="cellIs" dxfId="45" priority="116" operator="equal">
      <formula>0</formula>
    </cfRule>
    <cfRule type="cellIs" dxfId="44" priority="115" operator="between">
      <formula>-0.005</formula>
      <formula>0.005</formula>
    </cfRule>
    <cfRule type="cellIs" dxfId="43" priority="117" operator="between">
      <formula>0.005</formula>
      <formula>-0.005</formula>
    </cfRule>
  </conditionalFormatting>
  <conditionalFormatting sqref="AO124:AO127">
    <cfRule type="cellIs" dxfId="42" priority="111" operator="equal">
      <formula>0</formula>
    </cfRule>
  </conditionalFormatting>
  <conditionalFormatting sqref="AO125">
    <cfRule type="cellIs" dxfId="41" priority="112" operator="between">
      <formula>0.005</formula>
      <formula>-0.005</formula>
    </cfRule>
  </conditionalFormatting>
  <conditionalFormatting sqref="AO126:AO127">
    <cfRule type="cellIs" dxfId="40" priority="121" operator="between">
      <formula>0.005</formula>
      <formula>-0.005</formula>
    </cfRule>
    <cfRule type="cellIs" dxfId="39" priority="120" operator="equal">
      <formula>0</formula>
    </cfRule>
    <cfRule type="cellIs" dxfId="38" priority="119" operator="between">
      <formula>-0.005</formula>
      <formula>0.005</formula>
    </cfRule>
  </conditionalFormatting>
  <conditionalFormatting sqref="AO127">
    <cfRule type="cellIs" dxfId="37" priority="101" operator="between">
      <formula>-0.005</formula>
      <formula>0.005</formula>
    </cfRule>
    <cfRule type="cellIs" dxfId="36" priority="103" operator="between">
      <formula>0.005</formula>
      <formula>-0.005</formula>
    </cfRule>
  </conditionalFormatting>
  <conditionalFormatting sqref="AO127:AQ127">
    <cfRule type="cellIs" dxfId="35" priority="80" operator="equal">
      <formula>0</formula>
    </cfRule>
  </conditionalFormatting>
  <conditionalFormatting sqref="AP124:AQ124">
    <cfRule type="cellIs" dxfId="34" priority="67" operator="between">
      <formula>0.005</formula>
      <formula>-0.005</formula>
    </cfRule>
    <cfRule type="cellIs" dxfId="33" priority="66" operator="equal">
      <formula>0</formula>
    </cfRule>
    <cfRule type="cellIs" dxfId="32" priority="65" operator="between">
      <formula>-0.005</formula>
      <formula>0.005</formula>
    </cfRule>
  </conditionalFormatting>
  <conditionalFormatting sqref="AP124:AQ125">
    <cfRule type="cellIs" dxfId="31" priority="61" operator="equal">
      <formula>0</formula>
    </cfRule>
  </conditionalFormatting>
  <conditionalFormatting sqref="AP125:AQ125">
    <cfRule type="cellIs" dxfId="30" priority="62" operator="between">
      <formula>0.005</formula>
      <formula>-0.005</formula>
    </cfRule>
  </conditionalFormatting>
  <conditionalFormatting sqref="AP126:AQ127">
    <cfRule type="cellIs" dxfId="29" priority="97" operator="between">
      <formula>-0.005</formula>
      <formula>0.005</formula>
    </cfRule>
    <cfRule type="cellIs" dxfId="28" priority="96" operator="equal">
      <formula>0</formula>
    </cfRule>
    <cfRule type="cellIs" dxfId="27" priority="98" operator="equal">
      <formula>0</formula>
    </cfRule>
    <cfRule type="cellIs" dxfId="26" priority="99" operator="between">
      <formula>0.005</formula>
      <formula>-0.005</formula>
    </cfRule>
  </conditionalFormatting>
  <conditionalFormatting sqref="AP127:AQ127">
    <cfRule type="cellIs" dxfId="25" priority="81" operator="between">
      <formula>0.005</formula>
      <formula>-0.005</formula>
    </cfRule>
    <cfRule type="cellIs" dxfId="24" priority="79" operator="between">
      <formula>-0.005</formula>
      <formula>0.005</formula>
    </cfRule>
  </conditionalFormatting>
  <conditionalFormatting sqref="AP127:AT127">
    <cfRule type="cellIs" dxfId="23" priority="27" operator="equal">
      <formula>0</formula>
    </cfRule>
  </conditionalFormatting>
  <conditionalFormatting sqref="AQ116:AT120">
    <cfRule type="cellIs" dxfId="22" priority="24" operator="equal">
      <formula>0</formula>
    </cfRule>
    <cfRule type="cellIs" dxfId="21" priority="23" operator="between">
      <formula>-0.005</formula>
      <formula>0.005</formula>
    </cfRule>
  </conditionalFormatting>
  <conditionalFormatting sqref="AQ121:AT121">
    <cfRule type="cellIs" dxfId="20" priority="8" operator="between">
      <formula>-0.005</formula>
      <formula>0.005</formula>
    </cfRule>
    <cfRule type="cellIs" dxfId="19" priority="7" operator="equal">
      <formula>0</formula>
    </cfRule>
  </conditionalFormatting>
  <conditionalFormatting sqref="AR124:AT124">
    <cfRule type="cellIs" dxfId="18" priority="19" operator="between">
      <formula>0.005</formula>
      <formula>-0.005</formula>
    </cfRule>
    <cfRule type="cellIs" dxfId="17" priority="18" operator="equal">
      <formula>0</formula>
    </cfRule>
    <cfRule type="cellIs" dxfId="16" priority="17" operator="between">
      <formula>-0.005</formula>
      <formula>0.005</formula>
    </cfRule>
  </conditionalFormatting>
  <conditionalFormatting sqref="AR124:AT125">
    <cfRule type="cellIs" dxfId="15" priority="13" operator="equal">
      <formula>0</formula>
    </cfRule>
  </conditionalFormatting>
  <conditionalFormatting sqref="AR125:AT125">
    <cfRule type="cellIs" dxfId="14" priority="14" operator="between">
      <formula>0.005</formula>
      <formula>-0.005</formula>
    </cfRule>
    <cfRule type="cellIs" dxfId="13" priority="11" operator="equal">
      <formula>0</formula>
    </cfRule>
    <cfRule type="cellIs" dxfId="12" priority="37" operator="between">
      <formula>-0.005</formula>
      <formula>0.005</formula>
    </cfRule>
    <cfRule type="cellIs" dxfId="11" priority="39" operator="between">
      <formula>0.005</formula>
      <formula>-0.005</formula>
    </cfRule>
    <cfRule type="cellIs" dxfId="10" priority="12" operator="between">
      <formula>-0.005</formula>
      <formula>0.005</formula>
    </cfRule>
  </conditionalFormatting>
  <conditionalFormatting sqref="AR125:AT127">
    <cfRule type="cellIs" dxfId="9" priority="33" operator="equal">
      <formula>0</formula>
    </cfRule>
  </conditionalFormatting>
  <conditionalFormatting sqref="AR126:AT127">
    <cfRule type="cellIs" dxfId="8" priority="31" operator="equal">
      <formula>0</formula>
    </cfRule>
    <cfRule type="cellIs" dxfId="7" priority="34" operator="between">
      <formula>0.005</formula>
      <formula>-0.005</formula>
    </cfRule>
    <cfRule type="cellIs" dxfId="6" priority="32" operator="between">
      <formula>-0.005</formula>
      <formula>0.005</formula>
    </cfRule>
  </conditionalFormatting>
  <conditionalFormatting sqref="AR127:AT127">
    <cfRule type="cellIs" dxfId="5" priority="26" operator="between">
      <formula>-0.005</formula>
      <formula>0.005</formula>
    </cfRule>
    <cfRule type="cellIs" dxfId="4" priority="28" operator="between">
      <formula>0.005</formula>
      <formula>-0.005</formula>
    </cfRule>
  </conditionalFormatting>
  <conditionalFormatting sqref="AR127:AT131">
    <cfRule type="cellIs" dxfId="3" priority="5" operator="equal">
      <formula>0</formula>
    </cfRule>
  </conditionalFormatting>
  <conditionalFormatting sqref="AR128:AT131">
    <cfRule type="cellIs" dxfId="2" priority="6" operator="between">
      <formula>0.005</formula>
      <formula>-0.005</formula>
    </cfRule>
  </conditionalFormatting>
  <pageMargins left="0.7" right="0.7" top="0.5" bottom="0.5" header="0.3" footer="0.3"/>
  <pageSetup paperSize="8" scale="36" fitToWidth="2" fitToHeight="3" orientation="landscape" r:id="rId1"/>
  <rowBreaks count="1" manualBreakCount="1">
    <brk id="138" min="3" max="4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17"/>
  <sheetViews>
    <sheetView showGridLines="0" zoomScaleNormal="100" zoomScaleSheetLayoutView="90" workbookViewId="0"/>
  </sheetViews>
  <sheetFormatPr defaultColWidth="8.7109375" defaultRowHeight="15" customHeight="1" x14ac:dyDescent="0.25"/>
  <cols>
    <col min="1" max="1" width="8.7109375" style="77" customWidth="1"/>
    <col min="2" max="2" width="2.7109375" style="77" customWidth="1"/>
    <col min="3" max="3" width="3.42578125" style="77" bestFit="1" customWidth="1"/>
    <col min="4" max="4" width="44.42578125" style="77" bestFit="1" customWidth="1"/>
    <col min="5" max="5" width="27.42578125" style="77" bestFit="1" customWidth="1"/>
    <col min="6" max="6" width="30.5703125" style="77" customWidth="1"/>
    <col min="7" max="7" width="19.28515625" style="77" customWidth="1"/>
    <col min="8" max="10" width="17.5703125" style="77" customWidth="1"/>
    <col min="11" max="11" width="2.7109375" style="77" customWidth="1"/>
    <col min="12" max="16384" width="8.7109375" style="77"/>
  </cols>
  <sheetData>
    <row r="3" spans="3:10" ht="15.75" x14ac:dyDescent="0.25">
      <c r="D3" s="52" t="s">
        <v>1009</v>
      </c>
    </row>
    <row r="5" spans="3:10" ht="15" customHeight="1" x14ac:dyDescent="0.25">
      <c r="C5" s="81">
        <v>1</v>
      </c>
      <c r="D5" s="77" t="s">
        <v>1011</v>
      </c>
    </row>
    <row r="6" spans="3:10" ht="15" customHeight="1" x14ac:dyDescent="0.25">
      <c r="D6" s="233" t="s">
        <v>2843</v>
      </c>
    </row>
    <row r="7" spans="3:10" ht="15" customHeight="1" x14ac:dyDescent="0.25">
      <c r="D7" s="77" t="s">
        <v>1012</v>
      </c>
    </row>
    <row r="9" spans="3:10" ht="15" customHeight="1" x14ac:dyDescent="0.25">
      <c r="C9" s="81">
        <v>2</v>
      </c>
      <c r="D9" s="77" t="s">
        <v>1263</v>
      </c>
    </row>
    <row r="10" spans="3:10" ht="15" customHeight="1" x14ac:dyDescent="0.25">
      <c r="D10" s="77" t="s">
        <v>1262</v>
      </c>
    </row>
    <row r="11" spans="3:10" ht="27.75" customHeight="1" x14ac:dyDescent="0.25">
      <c r="C11" s="78" t="s">
        <v>1013</v>
      </c>
      <c r="D11" s="294" t="s">
        <v>2617</v>
      </c>
      <c r="E11" s="294"/>
      <c r="F11" s="294"/>
      <c r="G11" s="294"/>
      <c r="H11" s="294"/>
      <c r="I11" s="294"/>
      <c r="J11" s="294"/>
    </row>
    <row r="12" spans="3:10" ht="15" customHeight="1" x14ac:dyDescent="0.25">
      <c r="C12" s="78" t="s">
        <v>1014</v>
      </c>
      <c r="D12" s="77" t="s">
        <v>1703</v>
      </c>
    </row>
    <row r="13" spans="3:10" ht="15" customHeight="1" x14ac:dyDescent="0.25">
      <c r="C13" s="78" t="s">
        <v>1015</v>
      </c>
      <c r="D13" s="77" t="s">
        <v>1704</v>
      </c>
      <c r="J13" s="82"/>
    </row>
    <row r="14" spans="3:10" ht="15" customHeight="1" x14ac:dyDescent="0.25">
      <c r="D14" s="77" t="s">
        <v>1707</v>
      </c>
      <c r="J14" s="82"/>
    </row>
    <row r="15" spans="3:10" ht="15" customHeight="1" x14ac:dyDescent="0.25">
      <c r="D15" s="180" t="s">
        <v>2552</v>
      </c>
      <c r="J15" s="82"/>
    </row>
    <row r="16" spans="3:10" ht="15" customHeight="1" x14ac:dyDescent="0.25">
      <c r="D16" s="180" t="s">
        <v>1705</v>
      </c>
      <c r="J16" s="82"/>
    </row>
    <row r="17" spans="3:10" ht="15" customHeight="1" x14ac:dyDescent="0.25">
      <c r="D17" s="180" t="s">
        <v>2553</v>
      </c>
      <c r="J17" s="82"/>
    </row>
    <row r="18" spans="3:10" ht="15" customHeight="1" x14ac:dyDescent="0.25">
      <c r="C18" s="78" t="s">
        <v>1702</v>
      </c>
      <c r="D18" s="77" t="s">
        <v>1706</v>
      </c>
    </row>
    <row r="19" spans="3:10" ht="15" customHeight="1" x14ac:dyDescent="0.25">
      <c r="D19" s="77" t="s">
        <v>1711</v>
      </c>
    </row>
    <row r="20" spans="3:10" ht="15" customHeight="1" x14ac:dyDescent="0.25">
      <c r="D20" s="180" t="s">
        <v>2554</v>
      </c>
    </row>
    <row r="21" spans="3:10" ht="15" customHeight="1" x14ac:dyDescent="0.25">
      <c r="D21" s="77" t="s">
        <v>1710</v>
      </c>
    </row>
    <row r="22" spans="3:10" ht="15" customHeight="1" x14ac:dyDescent="0.25">
      <c r="D22" s="77" t="s">
        <v>1709</v>
      </c>
    </row>
    <row r="23" spans="3:10" ht="15" customHeight="1" x14ac:dyDescent="0.25">
      <c r="D23" s="180" t="s">
        <v>2555</v>
      </c>
    </row>
    <row r="24" spans="3:10" ht="15" customHeight="1" x14ac:dyDescent="0.25">
      <c r="D24" s="180" t="s">
        <v>2556</v>
      </c>
    </row>
    <row r="25" spans="3:10" ht="15" customHeight="1" x14ac:dyDescent="0.25">
      <c r="D25" s="203" t="s">
        <v>2732</v>
      </c>
    </row>
    <row r="26" spans="3:10" ht="15" customHeight="1" x14ac:dyDescent="0.25">
      <c r="D26" s="77" t="s">
        <v>1708</v>
      </c>
    </row>
    <row r="27" spans="3:10" ht="27.95" customHeight="1" x14ac:dyDescent="0.25">
      <c r="C27" s="176" t="s">
        <v>2424</v>
      </c>
      <c r="D27" s="295" t="s">
        <v>2761</v>
      </c>
      <c r="E27" s="296"/>
      <c r="F27" s="296"/>
      <c r="G27" s="296"/>
      <c r="H27" s="296"/>
      <c r="I27" s="296"/>
      <c r="J27" s="296"/>
    </row>
    <row r="29" spans="3:10" ht="15" customHeight="1" x14ac:dyDescent="0.25">
      <c r="C29" s="81">
        <v>3</v>
      </c>
      <c r="D29" s="77" t="s">
        <v>1254</v>
      </c>
    </row>
    <row r="30" spans="3:10" ht="15" customHeight="1" x14ac:dyDescent="0.25">
      <c r="C30" s="78" t="s">
        <v>1013</v>
      </c>
      <c r="D30" s="77" t="s">
        <v>1264</v>
      </c>
    </row>
    <row r="31" spans="3:10" ht="30" customHeight="1" x14ac:dyDescent="0.25">
      <c r="D31" s="7" t="s">
        <v>1265</v>
      </c>
      <c r="E31" s="7" t="s">
        <v>1266</v>
      </c>
      <c r="F31" s="20" t="s">
        <v>1007</v>
      </c>
      <c r="G31" s="300" t="s">
        <v>2878</v>
      </c>
      <c r="H31" s="301"/>
      <c r="I31" s="300" t="s">
        <v>2879</v>
      </c>
      <c r="J31" s="301"/>
    </row>
    <row r="32" spans="3:10" ht="15" customHeight="1" x14ac:dyDescent="0.25">
      <c r="D32" s="80"/>
      <c r="E32" s="80"/>
      <c r="F32" s="80"/>
      <c r="G32" s="80"/>
      <c r="H32" s="80"/>
      <c r="I32" s="80"/>
      <c r="J32" s="80"/>
    </row>
    <row r="33" spans="1:11" ht="15" customHeight="1" x14ac:dyDescent="0.25">
      <c r="A33" s="78"/>
      <c r="D33" s="76" t="s">
        <v>1252</v>
      </c>
      <c r="E33" s="76" t="s">
        <v>1253</v>
      </c>
      <c r="F33" s="219" t="s">
        <v>2844</v>
      </c>
      <c r="G33" s="94">
        <v>1082.0124725690296</v>
      </c>
      <c r="H33" s="114">
        <v>1.2885342593497899</v>
      </c>
      <c r="I33" s="94">
        <v>12.449492081999997</v>
      </c>
      <c r="J33" s="114">
        <v>17.32</v>
      </c>
    </row>
    <row r="34" spans="1:11" ht="15" customHeight="1" x14ac:dyDescent="0.25">
      <c r="A34" s="78"/>
      <c r="D34" s="76" t="s">
        <v>1250</v>
      </c>
      <c r="E34" s="76" t="s">
        <v>1387</v>
      </c>
      <c r="F34" s="219" t="s">
        <v>2844</v>
      </c>
      <c r="G34" s="94">
        <v>0.97033539499999921</v>
      </c>
      <c r="H34" s="114">
        <v>1.1555415775832874E-3</v>
      </c>
      <c r="I34" s="94">
        <v>2.4391525999999997E-2</v>
      </c>
      <c r="J34" s="114">
        <v>3.3950221565113403E-2</v>
      </c>
    </row>
    <row r="35" spans="1:11" ht="15" customHeight="1" x14ac:dyDescent="0.25">
      <c r="A35" s="78"/>
      <c r="D35" s="76" t="s">
        <v>1251</v>
      </c>
      <c r="E35" s="76" t="s">
        <v>1253</v>
      </c>
      <c r="F35" s="219" t="s">
        <v>2844</v>
      </c>
      <c r="G35" s="94">
        <v>8237.3508055399998</v>
      </c>
      <c r="H35" s="114">
        <v>9.809599231346871</v>
      </c>
      <c r="I35" s="94">
        <v>5.3877925000000014E-2</v>
      </c>
      <c r="J35" s="114">
        <v>7.4938095182192146E-2</v>
      </c>
    </row>
    <row r="36" spans="1:11" ht="15" customHeight="1" x14ac:dyDescent="0.25">
      <c r="A36" s="78"/>
      <c r="D36" s="204" t="s">
        <v>1723</v>
      </c>
      <c r="E36" s="76" t="s">
        <v>1461</v>
      </c>
      <c r="F36" s="219" t="s">
        <v>2844</v>
      </c>
      <c r="G36" s="94">
        <v>0.15292548299999986</v>
      </c>
      <c r="H36" s="114">
        <v>1.8211409661966026E-4</v>
      </c>
      <c r="I36" s="94">
        <v>0.120706781</v>
      </c>
      <c r="J36" s="244">
        <v>0.17</v>
      </c>
    </row>
    <row r="37" spans="1:11" ht="15" customHeight="1" x14ac:dyDescent="0.25">
      <c r="A37" s="78"/>
      <c r="D37" s="245" t="s">
        <v>2551</v>
      </c>
      <c r="E37" s="76" t="s">
        <v>1461</v>
      </c>
      <c r="F37" s="219" t="s">
        <v>2844</v>
      </c>
      <c r="G37" s="94">
        <v>1.9567192950000003</v>
      </c>
      <c r="H37" s="114">
        <v>2.3301948096327661E-3</v>
      </c>
      <c r="I37" s="94">
        <v>9.6479512000000003E-2</v>
      </c>
      <c r="J37" s="114">
        <v>0.13</v>
      </c>
    </row>
    <row r="38" spans="1:11" s="235" customFormat="1" ht="15" hidden="1" customHeight="1" x14ac:dyDescent="0.25">
      <c r="A38" s="246"/>
      <c r="D38" s="247" t="s">
        <v>2872</v>
      </c>
      <c r="E38" s="248" t="s">
        <v>1461</v>
      </c>
      <c r="F38" s="249" t="s">
        <v>2844</v>
      </c>
      <c r="G38" s="250">
        <v>0</v>
      </c>
      <c r="H38" s="251">
        <v>8.6929032859634976E-6</v>
      </c>
      <c r="I38" s="250">
        <v>0</v>
      </c>
      <c r="J38" s="251">
        <v>2.4716795767060458E-3</v>
      </c>
    </row>
    <row r="39" spans="1:11" ht="15" customHeight="1" x14ac:dyDescent="0.25">
      <c r="D39" s="76"/>
      <c r="E39" s="76"/>
      <c r="F39" s="76"/>
      <c r="G39" s="76"/>
      <c r="H39" s="84"/>
      <c r="I39" s="76"/>
      <c r="J39" s="84"/>
    </row>
    <row r="40" spans="1:11" ht="15" customHeight="1" x14ac:dyDescent="0.25">
      <c r="D40" s="80"/>
      <c r="E40" s="80"/>
      <c r="F40" s="80"/>
      <c r="G40" s="80"/>
      <c r="H40" s="85"/>
      <c r="I40" s="80"/>
      <c r="J40" s="85"/>
    </row>
    <row r="41" spans="1:11" ht="15" customHeight="1" x14ac:dyDescent="0.25">
      <c r="D41" s="76" t="s">
        <v>1252</v>
      </c>
      <c r="E41" s="76" t="s">
        <v>1253</v>
      </c>
      <c r="F41" s="76" t="s">
        <v>2723</v>
      </c>
      <c r="G41" s="94">
        <v>876.48883437395978</v>
      </c>
      <c r="H41" s="114">
        <v>1.1674143866908828</v>
      </c>
      <c r="I41" s="94">
        <v>12.349547293999997</v>
      </c>
      <c r="J41" s="114">
        <v>19.679309587158258</v>
      </c>
      <c r="K41" s="258"/>
    </row>
    <row r="42" spans="1:11" ht="15" customHeight="1" x14ac:dyDescent="0.25">
      <c r="D42" s="76" t="s">
        <v>1250</v>
      </c>
      <c r="E42" s="76" t="s">
        <v>1387</v>
      </c>
      <c r="F42" s="76" t="s">
        <v>2723</v>
      </c>
      <c r="G42" s="94">
        <v>1.4855008679999981</v>
      </c>
      <c r="H42" s="86">
        <v>1.9785706522817905E-3</v>
      </c>
      <c r="I42" s="94">
        <v>2.2069933E-2</v>
      </c>
      <c r="J42" s="86">
        <v>3.5168985043350899E-2</v>
      </c>
      <c r="K42" s="258"/>
    </row>
    <row r="43" spans="1:11" ht="15" customHeight="1" x14ac:dyDescent="0.25">
      <c r="D43" s="76" t="s">
        <v>1251</v>
      </c>
      <c r="E43" s="76" t="s">
        <v>1253</v>
      </c>
      <c r="F43" s="76" t="s">
        <v>2723</v>
      </c>
      <c r="G43" s="94">
        <v>7160.9130790139989</v>
      </c>
      <c r="H43" s="86">
        <v>9.5377746098213354</v>
      </c>
      <c r="I43" s="94">
        <v>5.3286843000000014E-2</v>
      </c>
      <c r="J43" s="86">
        <v>8.4913904563026443E-2</v>
      </c>
      <c r="K43" s="258"/>
    </row>
    <row r="44" spans="1:11" ht="15" customHeight="1" x14ac:dyDescent="0.25">
      <c r="D44" s="76" t="s">
        <v>1723</v>
      </c>
      <c r="E44" s="76" t="s">
        <v>1461</v>
      </c>
      <c r="F44" s="76" t="s">
        <v>2723</v>
      </c>
      <c r="G44" s="94">
        <v>0.16015114499999963</v>
      </c>
      <c r="H44" s="86">
        <v>2.1330876491034494E-4</v>
      </c>
      <c r="I44" s="94">
        <v>0.13134038099999998</v>
      </c>
      <c r="J44" s="86">
        <v>0.20929415123176892</v>
      </c>
      <c r="K44" s="258"/>
    </row>
    <row r="45" spans="1:11" ht="15" customHeight="1" x14ac:dyDescent="0.25">
      <c r="D45" s="76" t="s">
        <v>2551</v>
      </c>
      <c r="E45" s="76" t="s">
        <v>1461</v>
      </c>
      <c r="F45" s="76" t="s">
        <v>2723</v>
      </c>
      <c r="G45" s="94">
        <v>1.2640371880000008</v>
      </c>
      <c r="H45" s="86">
        <v>1.6835983993309963E-3</v>
      </c>
      <c r="I45" s="94">
        <v>7.9263477999999998E-2</v>
      </c>
      <c r="J45" s="86">
        <v>0.12630831603639089</v>
      </c>
      <c r="K45" s="258"/>
    </row>
    <row r="46" spans="1:11" ht="15" customHeight="1" x14ac:dyDescent="0.25">
      <c r="D46" s="87"/>
      <c r="E46" s="87"/>
      <c r="F46" s="87"/>
      <c r="G46" s="148"/>
      <c r="H46" s="87"/>
      <c r="I46" s="148"/>
      <c r="J46" s="87"/>
    </row>
    <row r="48" spans="1:11" ht="15" customHeight="1" x14ac:dyDescent="0.25">
      <c r="D48" s="77" t="s">
        <v>1299</v>
      </c>
    </row>
    <row r="49" spans="1:10" s="235" customFormat="1" ht="15" hidden="1" customHeight="1" x14ac:dyDescent="0.25">
      <c r="D49" s="236" t="s">
        <v>2616</v>
      </c>
    </row>
    <row r="51" spans="1:10" ht="15" customHeight="1" x14ac:dyDescent="0.25">
      <c r="C51" s="78" t="s">
        <v>1014</v>
      </c>
      <c r="D51" s="174" t="s">
        <v>2542</v>
      </c>
    </row>
    <row r="52" spans="1:10" ht="30" customHeight="1" x14ac:dyDescent="0.25">
      <c r="D52" s="7" t="s">
        <v>1265</v>
      </c>
      <c r="E52" s="7" t="s">
        <v>1266</v>
      </c>
      <c r="F52" s="20" t="s">
        <v>1007</v>
      </c>
      <c r="G52" s="300" t="s">
        <v>2878</v>
      </c>
      <c r="H52" s="301"/>
      <c r="I52" s="300" t="s">
        <v>2880</v>
      </c>
      <c r="J52" s="301"/>
    </row>
    <row r="53" spans="1:10" ht="15" customHeight="1" x14ac:dyDescent="0.25">
      <c r="D53" s="80"/>
      <c r="E53" s="80"/>
      <c r="F53" s="80"/>
      <c r="G53" s="89"/>
      <c r="H53" s="149"/>
      <c r="I53" s="149"/>
      <c r="J53" s="88"/>
    </row>
    <row r="54" spans="1:10" ht="15" customHeight="1" x14ac:dyDescent="0.25">
      <c r="A54" s="78"/>
      <c r="D54" s="76" t="s">
        <v>1342</v>
      </c>
      <c r="E54" s="76" t="s">
        <v>1342</v>
      </c>
      <c r="F54" s="219" t="s">
        <v>2844</v>
      </c>
      <c r="G54" s="297" t="s">
        <v>1342</v>
      </c>
      <c r="H54" s="298"/>
      <c r="I54" s="298"/>
      <c r="J54" s="299"/>
    </row>
    <row r="55" spans="1:10" ht="15" customHeight="1" x14ac:dyDescent="0.25">
      <c r="D55" s="87"/>
      <c r="E55" s="87"/>
      <c r="F55" s="87"/>
      <c r="G55" s="91"/>
      <c r="H55" s="150"/>
      <c r="I55" s="151"/>
      <c r="J55" s="152"/>
    </row>
    <row r="56" spans="1:10" ht="15" customHeight="1" x14ac:dyDescent="0.25">
      <c r="D56" s="80"/>
      <c r="E56" s="80"/>
      <c r="F56" s="80"/>
      <c r="G56" s="89"/>
      <c r="H56" s="149"/>
      <c r="I56" s="149"/>
      <c r="J56" s="88"/>
    </row>
    <row r="57" spans="1:10" ht="15" customHeight="1" x14ac:dyDescent="0.25">
      <c r="D57" s="76" t="s">
        <v>1342</v>
      </c>
      <c r="E57" s="76" t="s">
        <v>1342</v>
      </c>
      <c r="F57" s="196" t="s">
        <v>2723</v>
      </c>
      <c r="G57" s="297" t="s">
        <v>1342</v>
      </c>
      <c r="H57" s="298"/>
      <c r="I57" s="298"/>
      <c r="J57" s="299"/>
    </row>
    <row r="58" spans="1:10" ht="15" customHeight="1" x14ac:dyDescent="0.25">
      <c r="D58" s="87"/>
      <c r="E58" s="87"/>
      <c r="F58" s="87"/>
      <c r="G58" s="91"/>
      <c r="H58" s="150"/>
      <c r="I58" s="151"/>
      <c r="J58" s="152"/>
    </row>
    <row r="60" spans="1:10" ht="15" customHeight="1" x14ac:dyDescent="0.25">
      <c r="C60" s="78" t="s">
        <v>1015</v>
      </c>
      <c r="D60" s="77" t="s">
        <v>1267</v>
      </c>
    </row>
    <row r="61" spans="1:10" ht="30" customHeight="1" x14ac:dyDescent="0.25">
      <c r="D61" s="7" t="s">
        <v>1265</v>
      </c>
      <c r="E61" s="7" t="s">
        <v>1266</v>
      </c>
      <c r="F61" s="20" t="s">
        <v>1259</v>
      </c>
      <c r="G61" s="54" t="s">
        <v>1007</v>
      </c>
      <c r="H61" s="88"/>
      <c r="I61" s="53" t="s">
        <v>1260</v>
      </c>
    </row>
    <row r="62" spans="1:10" ht="15" customHeight="1" x14ac:dyDescent="0.25">
      <c r="D62" s="76"/>
      <c r="E62" s="76"/>
      <c r="F62" s="76"/>
      <c r="G62" s="89"/>
      <c r="H62" s="88"/>
      <c r="I62" s="76"/>
    </row>
    <row r="63" spans="1:10" ht="15" customHeight="1" x14ac:dyDescent="0.25">
      <c r="A63" s="78"/>
      <c r="D63" s="205" t="s">
        <v>1016</v>
      </c>
      <c r="E63" s="214" t="s">
        <v>1253</v>
      </c>
      <c r="F63" s="76" t="s">
        <v>1244</v>
      </c>
      <c r="G63" s="219" t="s">
        <v>2844</v>
      </c>
      <c r="H63" s="90"/>
      <c r="I63" s="83">
        <v>26894.756900000004</v>
      </c>
    </row>
    <row r="64" spans="1:10" ht="15" customHeight="1" x14ac:dyDescent="0.25">
      <c r="A64" s="78"/>
      <c r="D64" s="205" t="s">
        <v>1246</v>
      </c>
      <c r="E64" s="214" t="s">
        <v>1253</v>
      </c>
      <c r="F64" s="76" t="s">
        <v>1244</v>
      </c>
      <c r="G64" s="219" t="s">
        <v>2844</v>
      </c>
      <c r="H64" s="90"/>
      <c r="I64" s="83">
        <v>9412.1384999999991</v>
      </c>
    </row>
    <row r="65" spans="3:9" ht="15" customHeight="1" x14ac:dyDescent="0.25">
      <c r="D65" s="87"/>
      <c r="E65" s="87"/>
      <c r="F65" s="87"/>
      <c r="G65" s="91"/>
      <c r="H65" s="92"/>
      <c r="I65" s="87"/>
    </row>
    <row r="66" spans="3:9" ht="15" customHeight="1" x14ac:dyDescent="0.25">
      <c r="D66" s="76"/>
      <c r="E66" s="76"/>
      <c r="F66" s="76"/>
      <c r="G66" s="93"/>
      <c r="H66" s="90"/>
      <c r="I66" s="76"/>
    </row>
    <row r="67" spans="3:9" ht="15" customHeight="1" x14ac:dyDescent="0.25">
      <c r="D67" s="106" t="s">
        <v>1016</v>
      </c>
      <c r="E67" s="76" t="s">
        <v>1253</v>
      </c>
      <c r="F67" s="76" t="s">
        <v>1244</v>
      </c>
      <c r="G67" s="76" t="s">
        <v>2723</v>
      </c>
      <c r="H67" s="90"/>
      <c r="I67" s="83">
        <v>3989.1099999999992</v>
      </c>
    </row>
    <row r="68" spans="3:9" ht="15" customHeight="1" x14ac:dyDescent="0.25">
      <c r="D68" s="87"/>
      <c r="E68" s="87"/>
      <c r="F68" s="87"/>
      <c r="G68" s="91"/>
      <c r="H68" s="92"/>
      <c r="I68" s="87"/>
    </row>
    <row r="70" spans="3:9" s="257" customFormat="1" ht="15" customHeight="1" x14ac:dyDescent="0.25">
      <c r="C70" s="259" t="s">
        <v>1702</v>
      </c>
      <c r="D70" s="257" t="s">
        <v>2881</v>
      </c>
    </row>
    <row r="71" spans="3:9" s="257" customFormat="1" ht="15" customHeight="1" x14ac:dyDescent="0.25">
      <c r="C71" s="259" t="s">
        <v>2424</v>
      </c>
      <c r="D71" s="257" t="s">
        <v>2882</v>
      </c>
    </row>
    <row r="72" spans="3:9" s="257" customFormat="1" ht="15" customHeight="1" x14ac:dyDescent="0.25">
      <c r="C72" s="259" t="s">
        <v>2883</v>
      </c>
      <c r="D72" s="257" t="s">
        <v>2884</v>
      </c>
    </row>
    <row r="73" spans="3:9" s="257" customFormat="1" ht="15" customHeight="1" x14ac:dyDescent="0.25">
      <c r="C73" s="259" t="s">
        <v>2885</v>
      </c>
      <c r="D73" s="257" t="s">
        <v>2886</v>
      </c>
    </row>
    <row r="74" spans="3:9" s="257" customFormat="1" ht="15" customHeight="1" x14ac:dyDescent="0.25"/>
    <row r="75" spans="3:9" ht="15" customHeight="1" x14ac:dyDescent="0.25">
      <c r="C75" s="81">
        <v>4</v>
      </c>
      <c r="D75" s="243" t="s">
        <v>2326</v>
      </c>
    </row>
    <row r="77" spans="3:9" ht="15" customHeight="1" x14ac:dyDescent="0.25">
      <c r="C77" s="81">
        <v>5</v>
      </c>
      <c r="D77" s="77" t="s">
        <v>1017</v>
      </c>
    </row>
    <row r="78" spans="3:9" ht="15" customHeight="1" x14ac:dyDescent="0.25">
      <c r="D78" s="20" t="s">
        <v>30</v>
      </c>
      <c r="E78" s="66" t="s">
        <v>1297</v>
      </c>
      <c r="F78" s="66" t="s">
        <v>893</v>
      </c>
    </row>
    <row r="79" spans="3:9" ht="15" customHeight="1" x14ac:dyDescent="0.25">
      <c r="D79" s="76"/>
      <c r="E79" s="76"/>
      <c r="F79" s="76"/>
    </row>
    <row r="80" spans="3:9" ht="15" customHeight="1" x14ac:dyDescent="0.25">
      <c r="D80" s="219" t="s">
        <v>456</v>
      </c>
      <c r="E80" s="83">
        <v>1</v>
      </c>
      <c r="F80" s="94">
        <v>25.495000000000001</v>
      </c>
    </row>
    <row r="81" spans="3:8" ht="15" customHeight="1" x14ac:dyDescent="0.25">
      <c r="D81" s="87"/>
      <c r="E81" s="87"/>
      <c r="F81" s="87"/>
    </row>
    <row r="83" spans="3:8" ht="15" customHeight="1" x14ac:dyDescent="0.25">
      <c r="C83" s="81">
        <v>6</v>
      </c>
      <c r="D83" s="233" t="s">
        <v>2845</v>
      </c>
    </row>
    <row r="85" spans="3:8" ht="15" customHeight="1" x14ac:dyDescent="0.25">
      <c r="C85" s="81">
        <v>7</v>
      </c>
      <c r="D85" s="233" t="s">
        <v>2846</v>
      </c>
    </row>
    <row r="86" spans="3:8" ht="15" customHeight="1" x14ac:dyDescent="0.2">
      <c r="C86" s="81"/>
      <c r="D86" s="293" t="s">
        <v>2292</v>
      </c>
      <c r="E86" s="293"/>
      <c r="F86" s="293"/>
      <c r="G86" s="293"/>
      <c r="H86" s="293"/>
    </row>
    <row r="87" spans="3:8" ht="28.5" customHeight="1" x14ac:dyDescent="0.25">
      <c r="C87" s="81"/>
      <c r="D87" s="20" t="s">
        <v>30</v>
      </c>
      <c r="E87" s="66" t="s">
        <v>2291</v>
      </c>
      <c r="F87" s="66" t="s">
        <v>2293</v>
      </c>
      <c r="G87" s="53" t="s">
        <v>2294</v>
      </c>
      <c r="H87" s="20" t="s">
        <v>1459</v>
      </c>
    </row>
    <row r="88" spans="3:8" ht="15" customHeight="1" x14ac:dyDescent="0.25">
      <c r="C88" s="81"/>
      <c r="D88" s="117"/>
      <c r="E88" s="118"/>
      <c r="F88" s="118"/>
      <c r="G88" s="119"/>
      <c r="H88" s="117"/>
    </row>
    <row r="89" spans="3:8" ht="15" customHeight="1" x14ac:dyDescent="0.2">
      <c r="C89" s="81"/>
      <c r="D89" s="120" t="s">
        <v>456</v>
      </c>
      <c r="E89" s="121">
        <v>45579</v>
      </c>
      <c r="F89" s="121">
        <v>45580</v>
      </c>
      <c r="G89" s="94">
        <v>1686.460932021</v>
      </c>
      <c r="H89" s="120" t="s">
        <v>1460</v>
      </c>
    </row>
    <row r="90" spans="3:8" ht="15" customHeight="1" x14ac:dyDescent="0.2">
      <c r="C90" s="81"/>
      <c r="D90" s="120" t="s">
        <v>456</v>
      </c>
      <c r="E90" s="121">
        <v>45744</v>
      </c>
      <c r="F90" s="121">
        <v>45749</v>
      </c>
      <c r="G90" s="94">
        <v>1808.6475097560001</v>
      </c>
      <c r="H90" s="120" t="s">
        <v>1460</v>
      </c>
    </row>
    <row r="91" spans="3:8" ht="15" customHeight="1" x14ac:dyDescent="0.2">
      <c r="C91" s="81"/>
      <c r="D91" s="120" t="s">
        <v>1919</v>
      </c>
      <c r="E91" s="121">
        <v>45744</v>
      </c>
      <c r="F91" s="121">
        <v>45749</v>
      </c>
      <c r="G91" s="94">
        <v>177.915950004</v>
      </c>
      <c r="H91" s="120" t="s">
        <v>1460</v>
      </c>
    </row>
    <row r="92" spans="3:8" ht="15" customHeight="1" x14ac:dyDescent="0.2">
      <c r="C92" s="81"/>
      <c r="D92" s="122"/>
      <c r="E92" s="123"/>
      <c r="F92" s="123"/>
      <c r="G92" s="124"/>
      <c r="H92" s="122"/>
    </row>
    <row r="93" spans="3:8" ht="15" customHeight="1" x14ac:dyDescent="0.2">
      <c r="C93" s="81"/>
      <c r="D93" s="125" t="s">
        <v>2295</v>
      </c>
      <c r="E93" s="115"/>
      <c r="F93" s="115"/>
      <c r="G93" s="116"/>
      <c r="H93" s="96"/>
    </row>
    <row r="95" spans="3:8" ht="15" customHeight="1" x14ac:dyDescent="0.25">
      <c r="C95" s="81">
        <v>8</v>
      </c>
      <c r="D95" s="233" t="s">
        <v>2847</v>
      </c>
    </row>
    <row r="96" spans="3:8" ht="15" customHeight="1" x14ac:dyDescent="0.25">
      <c r="D96" s="20" t="s">
        <v>30</v>
      </c>
      <c r="E96" s="66" t="s">
        <v>1018</v>
      </c>
    </row>
    <row r="97" spans="3:10" ht="15" customHeight="1" x14ac:dyDescent="0.25">
      <c r="D97" s="76"/>
      <c r="E97" s="76"/>
    </row>
    <row r="98" spans="3:10" ht="15" customHeight="1" x14ac:dyDescent="0.25">
      <c r="D98" s="76" t="s">
        <v>229</v>
      </c>
      <c r="E98" s="94">
        <v>65.930000000000007</v>
      </c>
      <c r="F98" s="95"/>
    </row>
    <row r="99" spans="3:10" ht="15" customHeight="1" x14ac:dyDescent="0.25">
      <c r="D99" s="76" t="s">
        <v>2038</v>
      </c>
      <c r="E99" s="94">
        <v>35.32</v>
      </c>
      <c r="F99" s="95"/>
    </row>
    <row r="100" spans="3:10" ht="15" customHeight="1" x14ac:dyDescent="0.25">
      <c r="D100" s="87"/>
      <c r="E100" s="87"/>
    </row>
    <row r="102" spans="3:10" ht="15" customHeight="1" x14ac:dyDescent="0.25">
      <c r="C102" s="81">
        <v>9</v>
      </c>
      <c r="D102" s="77" t="s">
        <v>1019</v>
      </c>
    </row>
    <row r="104" spans="3:10" s="257" customFormat="1" ht="15" customHeight="1" x14ac:dyDescent="0.25">
      <c r="C104" s="81">
        <v>10</v>
      </c>
      <c r="D104" s="257" t="s">
        <v>2887</v>
      </c>
    </row>
    <row r="106" spans="3:10" ht="33" customHeight="1" x14ac:dyDescent="0.25">
      <c r="C106" s="81">
        <v>11</v>
      </c>
      <c r="D106" s="291" t="s">
        <v>2888</v>
      </c>
      <c r="E106" s="292"/>
      <c r="F106" s="292"/>
      <c r="G106" s="292"/>
      <c r="H106" s="292"/>
      <c r="I106" s="292"/>
      <c r="J106" s="292"/>
    </row>
    <row r="108" spans="3:10" ht="15" customHeight="1" x14ac:dyDescent="0.25">
      <c r="C108" s="81">
        <v>12</v>
      </c>
      <c r="D108" s="257" t="s">
        <v>2889</v>
      </c>
    </row>
    <row r="110" spans="3:10" ht="15" customHeight="1" x14ac:dyDescent="0.25">
      <c r="C110" s="81">
        <v>13</v>
      </c>
      <c r="D110" s="290" t="s">
        <v>2965</v>
      </c>
    </row>
    <row r="112" spans="3:10" ht="15" customHeight="1" x14ac:dyDescent="0.25">
      <c r="D112" s="21" t="s">
        <v>1020</v>
      </c>
    </row>
    <row r="113" spans="4:4" ht="15" customHeight="1" x14ac:dyDescent="0.25">
      <c r="D113" s="21" t="s">
        <v>1021</v>
      </c>
    </row>
    <row r="116" spans="4:4" ht="15" customHeight="1" x14ac:dyDescent="0.25">
      <c r="D116" s="21" t="s">
        <v>1408</v>
      </c>
    </row>
    <row r="117" spans="4:4" ht="15" customHeight="1" x14ac:dyDescent="0.25">
      <c r="D117" s="21" t="s">
        <v>2964</v>
      </c>
    </row>
  </sheetData>
  <sheetProtection algorithmName="SHA-512" hashValue="D4WZPfZIUKEZrZuLOlZeWDA2PZ9rKQmBb/bEv9kGMufjQqLFOyNUVPut8GqlF4GZX6QSU5umAWGAC7cuzBylTg==" saltValue="ZJ6jnA9qCT8dZ34kW74V1Q==" spinCount="100000" sheet="1" objects="1" scenarios="1"/>
  <mergeCells count="10">
    <mergeCell ref="D106:J106"/>
    <mergeCell ref="D86:H86"/>
    <mergeCell ref="D11:J11"/>
    <mergeCell ref="D27:J27"/>
    <mergeCell ref="G57:J57"/>
    <mergeCell ref="G52:H52"/>
    <mergeCell ref="I52:J52"/>
    <mergeCell ref="G31:H31"/>
    <mergeCell ref="I31:J31"/>
    <mergeCell ref="G54:J54"/>
  </mergeCells>
  <pageMargins left="0.7" right="0.7" top="0.75" bottom="0.75" header="0.3" footer="0.3"/>
  <pageSetup paperSize="8" scale="6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1174"/>
  <sheetViews>
    <sheetView workbookViewId="0">
      <pane ySplit="5" topLeftCell="A1158" activePane="bottomLeft" state="frozen"/>
      <selection activeCell="A4" sqref="A4"/>
      <selection pane="bottomLeft" activeCell="C6" sqref="C6:D1174"/>
    </sheetView>
  </sheetViews>
  <sheetFormatPr defaultColWidth="8.7109375" defaultRowHeight="12.75" x14ac:dyDescent="0.2"/>
  <cols>
    <col min="1" max="2" width="10.7109375" style="37" customWidth="1"/>
    <col min="3" max="3" width="11.85546875" style="37" bestFit="1" customWidth="1"/>
    <col min="4" max="4" width="12.7109375" style="37" bestFit="1" customWidth="1"/>
    <col min="5" max="5" width="15.85546875" style="110" bestFit="1" customWidth="1"/>
    <col min="6" max="6" width="11.5703125" style="110" bestFit="1" customWidth="1"/>
    <col min="7" max="7" width="73" style="110" bestFit="1" customWidth="1"/>
    <col min="8" max="8" width="28" style="110" bestFit="1" customWidth="1"/>
    <col min="9" max="9" width="14" style="110" bestFit="1" customWidth="1"/>
    <col min="10" max="10" width="16.5703125" style="110" bestFit="1" customWidth="1"/>
    <col min="11" max="11" width="18" style="110" bestFit="1" customWidth="1"/>
    <col min="12" max="12" width="22.7109375" style="110" bestFit="1" customWidth="1"/>
    <col min="13" max="13" width="26.140625" style="111" bestFit="1" customWidth="1"/>
    <col min="14" max="14" width="25" style="111" bestFit="1" customWidth="1"/>
    <col min="15" max="15" width="24" style="111" bestFit="1" customWidth="1"/>
    <col min="16" max="16" width="23" style="111" bestFit="1" customWidth="1"/>
    <col min="17" max="17" width="29" style="110" bestFit="1" customWidth="1"/>
    <col min="18" max="18" width="28" style="110" bestFit="1" customWidth="1"/>
    <col min="19" max="19" width="27" style="112" bestFit="1" customWidth="1"/>
    <col min="20" max="20" width="26" style="110" bestFit="1" customWidth="1"/>
    <col min="21" max="21" width="15.28515625" style="112" bestFit="1" customWidth="1"/>
    <col min="22" max="23" width="8.7109375" style="30"/>
    <col min="24" max="25" width="13.140625" style="30" bestFit="1" customWidth="1"/>
    <col min="26" max="16384" width="8.7109375" style="30"/>
  </cols>
  <sheetData>
    <row r="1" spans="1:26" ht="15" x14ac:dyDescent="0.25">
      <c r="E1" s="107" t="s">
        <v>507</v>
      </c>
      <c r="F1"/>
      <c r="G1"/>
      <c r="H1"/>
      <c r="I1" s="107"/>
      <c r="J1" s="107"/>
      <c r="K1" s="107"/>
      <c r="L1" s="107"/>
      <c r="M1" s="108"/>
      <c r="N1" s="108"/>
      <c r="O1" s="108"/>
      <c r="P1" s="108"/>
      <c r="Q1" s="107"/>
      <c r="R1" s="107"/>
      <c r="S1" s="109"/>
      <c r="T1" s="107"/>
      <c r="U1" s="109"/>
    </row>
    <row r="3" spans="1:26" ht="15" x14ac:dyDescent="0.25">
      <c r="C3" s="41"/>
      <c r="D3" s="41"/>
      <c r="E3" s="107" t="s">
        <v>2819</v>
      </c>
      <c r="F3"/>
      <c r="G3"/>
      <c r="H3"/>
      <c r="I3"/>
      <c r="J3"/>
      <c r="K3"/>
      <c r="L3"/>
      <c r="M3"/>
      <c r="N3"/>
      <c r="O3" s="108"/>
      <c r="P3" s="108"/>
      <c r="Q3" s="107"/>
      <c r="R3" s="107"/>
      <c r="S3" s="109"/>
      <c r="T3" s="107"/>
      <c r="U3" s="109"/>
    </row>
    <row r="4" spans="1:26" x14ac:dyDescent="0.2">
      <c r="X4" s="30" t="s">
        <v>1467</v>
      </c>
    </row>
    <row r="5" spans="1:26" x14ac:dyDescent="0.2">
      <c r="A5" s="28" t="s">
        <v>31</v>
      </c>
      <c r="B5" s="28" t="s">
        <v>501</v>
      </c>
      <c r="C5" s="28" t="s">
        <v>505</v>
      </c>
      <c r="D5" s="28" t="s">
        <v>506</v>
      </c>
      <c r="E5" s="154" t="s">
        <v>508</v>
      </c>
      <c r="F5" s="154" t="s">
        <v>509</v>
      </c>
      <c r="G5" s="154" t="s">
        <v>510</v>
      </c>
      <c r="H5" s="154" t="s">
        <v>511</v>
      </c>
      <c r="I5" s="154" t="s">
        <v>512</v>
      </c>
      <c r="J5" s="154" t="s">
        <v>513</v>
      </c>
      <c r="K5" s="154" t="s">
        <v>514</v>
      </c>
      <c r="L5" s="154" t="s">
        <v>515</v>
      </c>
      <c r="M5" s="155" t="s">
        <v>516</v>
      </c>
      <c r="N5" s="155" t="s">
        <v>517</v>
      </c>
      <c r="O5" s="155" t="s">
        <v>518</v>
      </c>
      <c r="P5" s="155" t="s">
        <v>519</v>
      </c>
      <c r="Q5" s="154" t="s">
        <v>520</v>
      </c>
      <c r="R5" s="154" t="s">
        <v>521</v>
      </c>
      <c r="S5" s="156" t="s">
        <v>522</v>
      </c>
      <c r="T5" s="154" t="s">
        <v>523</v>
      </c>
      <c r="U5" s="156" t="s">
        <v>524</v>
      </c>
      <c r="X5" s="67" t="s">
        <v>1465</v>
      </c>
      <c r="Y5" s="67" t="s">
        <v>1466</v>
      </c>
      <c r="Z5" s="67" t="s">
        <v>489</v>
      </c>
    </row>
    <row r="6" spans="1:26" x14ac:dyDescent="0.2">
      <c r="A6" s="37" t="str" cm="1">
        <f t="array" ref="A6">INDEX('Scheme master'!F:F,MATCH(E6&amp;F6,'Scheme master'!N:N,0),0)</f>
        <v>LDINPF</v>
      </c>
      <c r="B6" s="37" t="str">
        <f>A6&amp;VLOOKUP(E6&amp;F6,'Scheme master'!N:AA,13,0)</f>
        <v>LDINPFDDD</v>
      </c>
      <c r="C6" s="41">
        <f>K6</f>
        <v>1.33763E-3</v>
      </c>
      <c r="D6" s="41">
        <f>L6</f>
        <v>1.33763E-3</v>
      </c>
      <c r="E6" s="157" t="s">
        <v>531</v>
      </c>
      <c r="F6" s="157" t="s">
        <v>525</v>
      </c>
      <c r="G6" s="157" t="s">
        <v>2726</v>
      </c>
      <c r="H6" s="157" t="s">
        <v>1277</v>
      </c>
      <c r="I6" s="158">
        <v>45713</v>
      </c>
      <c r="J6" s="158">
        <v>45713</v>
      </c>
      <c r="K6" s="157">
        <v>1.33763E-3</v>
      </c>
      <c r="L6" s="157">
        <v>1.33763E-3</v>
      </c>
      <c r="M6" s="159"/>
      <c r="N6" s="159"/>
      <c r="O6" s="159">
        <v>51.012</v>
      </c>
      <c r="P6" s="159"/>
      <c r="Q6" s="157"/>
      <c r="R6" s="157"/>
      <c r="S6" s="160">
        <v>801.76</v>
      </c>
      <c r="T6" s="157"/>
      <c r="U6" s="160">
        <v>801.76</v>
      </c>
      <c r="X6" s="68">
        <f t="shared" ref="X6:X69" si="0">SUMIF(A:A,A6,C:C)+SUMIF(A:A,A6,D:D)</f>
        <v>3.1546907400000004</v>
      </c>
      <c r="Y6" s="68" t="e">
        <f>HLOOKUP(A6,'HY financials'!$1:$194,190,0)</f>
        <v>#N/A</v>
      </c>
      <c r="Z6" s="69" t="e">
        <f>X6-Y6</f>
        <v>#N/A</v>
      </c>
    </row>
    <row r="7" spans="1:26" x14ac:dyDescent="0.2">
      <c r="A7" s="37" t="str" cm="1">
        <f t="array" ref="A7">INDEX('Scheme master'!F:F,MATCH(E7&amp;F7,'Scheme master'!N:N,0),0)</f>
        <v>LDUSTF</v>
      </c>
      <c r="B7" s="37" t="str">
        <f>A7&amp;VLOOKUP(E7&amp;F7,'Scheme master'!N:AA,13,0)</f>
        <v>LDUSTFDDD</v>
      </c>
      <c r="C7" s="41">
        <f t="shared" ref="C7:C70" si="1">K7</f>
        <v>0.22079157999999999</v>
      </c>
      <c r="D7" s="41">
        <f t="shared" ref="D7:D70" si="2">L7</f>
        <v>0.22079157999999999</v>
      </c>
      <c r="E7" s="157" t="s">
        <v>1462</v>
      </c>
      <c r="F7" s="157" t="s">
        <v>525</v>
      </c>
      <c r="G7" s="157" t="s">
        <v>2241</v>
      </c>
      <c r="H7" s="157" t="s">
        <v>1277</v>
      </c>
      <c r="I7" s="158">
        <v>45702</v>
      </c>
      <c r="J7" s="158">
        <v>45702</v>
      </c>
      <c r="K7" s="157">
        <v>0.22079157999999999</v>
      </c>
      <c r="L7" s="157">
        <v>0.22079157999999999</v>
      </c>
      <c r="M7" s="159"/>
      <c r="N7" s="159"/>
      <c r="O7" s="159">
        <v>0.996</v>
      </c>
      <c r="P7" s="159"/>
      <c r="Q7" s="157"/>
      <c r="R7" s="157"/>
      <c r="S7" s="160">
        <v>1219.3699999999999</v>
      </c>
      <c r="T7" s="157"/>
      <c r="U7" s="160">
        <v>1219.3699999999999</v>
      </c>
      <c r="X7" s="68">
        <f t="shared" si="0"/>
        <v>303.09935939999986</v>
      </c>
      <c r="Y7" s="68" t="e">
        <f>HLOOKUP(A7,'HY financials'!$1:$194,190,0)</f>
        <v>#N/A</v>
      </c>
      <c r="Z7" s="69" t="e">
        <f t="shared" ref="Z7:Z70" si="3">X7-Y7</f>
        <v>#N/A</v>
      </c>
    </row>
    <row r="8" spans="1:26" x14ac:dyDescent="0.2">
      <c r="A8" s="37" t="str" cm="1">
        <f t="array" ref="A8">INDEX('Scheme master'!F:F,MATCH(E8&amp;F8,'Scheme master'!N:N,0),0)</f>
        <v>LDSAPF</v>
      </c>
      <c r="B8" s="37" t="str">
        <f>A8&amp;VLOOKUP(E8&amp;F8,'Scheme master'!N:AA,13,0)</f>
        <v>LDSAPFDDD</v>
      </c>
      <c r="C8" s="41">
        <f t="shared" si="1"/>
        <v>2.4278699999999999E-3</v>
      </c>
      <c r="D8" s="41">
        <f t="shared" si="2"/>
        <v>2.4278699999999999E-3</v>
      </c>
      <c r="E8" s="157" t="s">
        <v>533</v>
      </c>
      <c r="F8" s="157" t="s">
        <v>525</v>
      </c>
      <c r="G8" s="157" t="s">
        <v>2242</v>
      </c>
      <c r="H8" s="157" t="s">
        <v>1277</v>
      </c>
      <c r="I8" s="158">
        <v>45604</v>
      </c>
      <c r="J8" s="158">
        <v>45604</v>
      </c>
      <c r="K8" s="157">
        <v>2.4278699999999999E-3</v>
      </c>
      <c r="L8" s="157">
        <v>2.4278699999999999E-3</v>
      </c>
      <c r="M8" s="159">
        <v>11300.273999999999</v>
      </c>
      <c r="N8" s="159"/>
      <c r="O8" s="159">
        <v>118.086</v>
      </c>
      <c r="P8" s="159"/>
      <c r="Q8" s="157">
        <v>27.44</v>
      </c>
      <c r="R8" s="157"/>
      <c r="S8" s="160">
        <v>1303.3800000000001</v>
      </c>
      <c r="T8" s="157"/>
      <c r="U8" s="160">
        <v>1330.82</v>
      </c>
      <c r="X8" s="68">
        <f t="shared" si="0"/>
        <v>1.5207296000000006</v>
      </c>
      <c r="Y8" s="68" t="e">
        <f>HLOOKUP(A8,'HY financials'!$1:$194,190,0)</f>
        <v>#N/A</v>
      </c>
      <c r="Z8" s="69" t="e">
        <f t="shared" si="3"/>
        <v>#N/A</v>
      </c>
    </row>
    <row r="9" spans="1:26" x14ac:dyDescent="0.2">
      <c r="A9" s="37" t="str" cm="1">
        <f t="array" ref="A9">INDEX('Scheme master'!F:F,MATCH(E9&amp;F9,'Scheme master'!N:N,0),0)</f>
        <v>LDUSTF</v>
      </c>
      <c r="B9" s="37" t="str">
        <f>A9&amp;VLOOKUP(E9&amp;F9,'Scheme master'!N:AA,13,0)</f>
        <v>LDUSTFRDD</v>
      </c>
      <c r="C9" s="41">
        <f t="shared" si="1"/>
        <v>0.66132986000000005</v>
      </c>
      <c r="D9" s="41">
        <f t="shared" si="2"/>
        <v>0.66132986000000005</v>
      </c>
      <c r="E9" s="157" t="s">
        <v>1462</v>
      </c>
      <c r="F9" s="157" t="s">
        <v>8</v>
      </c>
      <c r="G9" s="157" t="s">
        <v>2241</v>
      </c>
      <c r="H9" s="157" t="s">
        <v>1279</v>
      </c>
      <c r="I9" s="158">
        <v>45572</v>
      </c>
      <c r="J9" s="158">
        <v>45572</v>
      </c>
      <c r="K9" s="157">
        <v>0.66132986000000005</v>
      </c>
      <c r="L9" s="157">
        <v>0.66132986000000005</v>
      </c>
      <c r="M9" s="159"/>
      <c r="N9" s="159"/>
      <c r="O9" s="159">
        <v>12.414999999999999</v>
      </c>
      <c r="P9" s="159">
        <v>1.0999999999999999E-2</v>
      </c>
      <c r="Q9" s="157"/>
      <c r="R9" s="157"/>
      <c r="S9" s="160">
        <v>15054.78</v>
      </c>
      <c r="T9" s="157">
        <v>11.15</v>
      </c>
      <c r="U9" s="160">
        <v>15065.93</v>
      </c>
      <c r="X9" s="68">
        <f t="shared" si="0"/>
        <v>303.09935939999986</v>
      </c>
      <c r="Y9" s="68" t="e">
        <f>HLOOKUP(A9,'HY financials'!$1:$194,190,0)</f>
        <v>#N/A</v>
      </c>
      <c r="Z9" s="69" t="e">
        <f t="shared" si="3"/>
        <v>#N/A</v>
      </c>
    </row>
    <row r="10" spans="1:26" x14ac:dyDescent="0.2">
      <c r="A10" s="37" t="str" cm="1">
        <f t="array" ref="A10">INDEX('Scheme master'!F:F,MATCH(E10&amp;F10,'Scheme master'!N:N,0),0)</f>
        <v>LLIQDF</v>
      </c>
      <c r="B10" s="37" t="str">
        <f>A10&amp;VLOOKUP(E10&amp;F10,'Scheme master'!N:AA,13,0)</f>
        <v>LLIQDFDDD</v>
      </c>
      <c r="C10" s="41">
        <f t="shared" si="1"/>
        <v>0.17772822999999999</v>
      </c>
      <c r="D10" s="41">
        <f t="shared" si="2"/>
        <v>0.17772822999999999</v>
      </c>
      <c r="E10" s="157" t="s">
        <v>530</v>
      </c>
      <c r="F10" s="157" t="s">
        <v>525</v>
      </c>
      <c r="G10" s="157" t="s">
        <v>456</v>
      </c>
      <c r="H10" s="157" t="s">
        <v>1276</v>
      </c>
      <c r="I10" s="158">
        <v>45728</v>
      </c>
      <c r="J10" s="158">
        <v>45728</v>
      </c>
      <c r="K10" s="157">
        <v>0.17772822999999999</v>
      </c>
      <c r="L10" s="157">
        <v>0.17772822999999999</v>
      </c>
      <c r="M10" s="159">
        <v>125.53100000000001</v>
      </c>
      <c r="N10" s="159"/>
      <c r="O10" s="159">
        <v>3.4870000000000001</v>
      </c>
      <c r="P10" s="159">
        <v>276.74299999999999</v>
      </c>
      <c r="Q10" s="157">
        <v>22.33</v>
      </c>
      <c r="R10" s="157"/>
      <c r="S10" s="160">
        <v>3962.78</v>
      </c>
      <c r="T10" s="157">
        <v>317798.5</v>
      </c>
      <c r="U10" s="160">
        <v>321783.61</v>
      </c>
      <c r="X10" s="68">
        <f t="shared" si="0"/>
        <v>273.11448055999989</v>
      </c>
      <c r="Y10" s="68" t="e">
        <f>HLOOKUP(A10,'HY financials'!$1:$194,190,0)</f>
        <v>#N/A</v>
      </c>
      <c r="Z10" s="69" t="e">
        <f t="shared" si="3"/>
        <v>#N/A</v>
      </c>
    </row>
    <row r="11" spans="1:26" x14ac:dyDescent="0.2">
      <c r="A11" s="37" t="str" cm="1">
        <f t="array" ref="A11">INDEX('Scheme master'!F:F,MATCH(E11&amp;F11,'Scheme master'!N:N,0),0)</f>
        <v>LLIQDF</v>
      </c>
      <c r="B11" s="37" t="str">
        <f>A11&amp;VLOOKUP(E11&amp;F11,'Scheme master'!N:AA,13,0)</f>
        <v>LLIQDFDDD</v>
      </c>
      <c r="C11" s="41">
        <f t="shared" si="1"/>
        <v>0.19428630999999999</v>
      </c>
      <c r="D11" s="41">
        <f t="shared" si="2"/>
        <v>0.19428630999999999</v>
      </c>
      <c r="E11" s="157" t="s">
        <v>530</v>
      </c>
      <c r="F11" s="157" t="s">
        <v>525</v>
      </c>
      <c r="G11" s="157" t="s">
        <v>456</v>
      </c>
      <c r="H11" s="157" t="s">
        <v>1276</v>
      </c>
      <c r="I11" s="158">
        <v>45661</v>
      </c>
      <c r="J11" s="158">
        <v>45661</v>
      </c>
      <c r="K11" s="157">
        <v>0.19428630999999999</v>
      </c>
      <c r="L11" s="157">
        <v>0.19428630999999999</v>
      </c>
      <c r="M11" s="159">
        <v>5.077</v>
      </c>
      <c r="N11" s="159"/>
      <c r="O11" s="159">
        <v>4.8529999999999998</v>
      </c>
      <c r="P11" s="159">
        <v>239.036</v>
      </c>
      <c r="Q11" s="157">
        <v>0.99</v>
      </c>
      <c r="R11" s="157"/>
      <c r="S11" s="160">
        <v>5539.67</v>
      </c>
      <c r="T11" s="157">
        <v>274491.78999999998</v>
      </c>
      <c r="U11" s="160">
        <v>280032.45</v>
      </c>
      <c r="X11" s="68">
        <f t="shared" si="0"/>
        <v>273.11448055999989</v>
      </c>
      <c r="Y11" s="68" t="e">
        <f>HLOOKUP(A11,'HY financials'!$1:$194,190,0)</f>
        <v>#N/A</v>
      </c>
      <c r="Z11" s="69" t="e">
        <f t="shared" si="3"/>
        <v>#N/A</v>
      </c>
    </row>
    <row r="12" spans="1:26" x14ac:dyDescent="0.2">
      <c r="A12" s="37" t="str" cm="1">
        <f t="array" ref="A12">INDEX('Scheme master'!F:F,MATCH(E12&amp;F12,'Scheme master'!N:N,0),0)</f>
        <v>LDMIPF</v>
      </c>
      <c r="B12" s="37" t="str">
        <f>A12&amp;VLOOKUP(E12&amp;F12,'Scheme master'!N:AA,13,0)</f>
        <v>LDMIPFDDM</v>
      </c>
      <c r="C12" s="41">
        <f t="shared" si="1"/>
        <v>0.06</v>
      </c>
      <c r="D12" s="41">
        <f t="shared" si="2"/>
        <v>0.06</v>
      </c>
      <c r="E12" s="157" t="s">
        <v>532</v>
      </c>
      <c r="F12" s="157" t="s">
        <v>2729</v>
      </c>
      <c r="G12" s="157" t="s">
        <v>2415</v>
      </c>
      <c r="H12" s="157" t="s">
        <v>2730</v>
      </c>
      <c r="I12" s="158">
        <v>45653</v>
      </c>
      <c r="J12" s="158">
        <v>45653</v>
      </c>
      <c r="K12" s="157">
        <v>0.06</v>
      </c>
      <c r="L12" s="157">
        <v>0.06</v>
      </c>
      <c r="M12" s="159">
        <v>11222.825999999999</v>
      </c>
      <c r="N12" s="159"/>
      <c r="O12" s="159">
        <v>106.136</v>
      </c>
      <c r="P12" s="159"/>
      <c r="Q12" s="157">
        <v>673.37</v>
      </c>
      <c r="R12" s="157"/>
      <c r="S12" s="160">
        <v>1473</v>
      </c>
      <c r="T12" s="157"/>
      <c r="U12" s="160">
        <v>2146.37</v>
      </c>
      <c r="X12" s="68">
        <f t="shared" si="0"/>
        <v>4.4400000000000013</v>
      </c>
      <c r="Y12" s="68" t="e">
        <f>HLOOKUP(A12,'HY financials'!$1:$194,190,0)</f>
        <v>#N/A</v>
      </c>
      <c r="Z12" s="69" t="e">
        <f t="shared" si="3"/>
        <v>#N/A</v>
      </c>
    </row>
    <row r="13" spans="1:26" x14ac:dyDescent="0.2">
      <c r="A13" s="37" t="str" cm="1">
        <f t="array" ref="A13">INDEX('Scheme master'!F:F,MATCH(E13&amp;F13,'Scheme master'!N:N,0),0)</f>
        <v>LDINPF</v>
      </c>
      <c r="B13" s="37" t="str">
        <f>A13&amp;VLOOKUP(E13&amp;F13,'Scheme master'!N:AA,13,0)</f>
        <v>LDINPFDDD</v>
      </c>
      <c r="C13" s="41">
        <f t="shared" si="1"/>
        <v>4.8652999999999999E-4</v>
      </c>
      <c r="D13" s="41">
        <f t="shared" si="2"/>
        <v>4.8652999999999999E-4</v>
      </c>
      <c r="E13" s="157" t="s">
        <v>531</v>
      </c>
      <c r="F13" s="157" t="s">
        <v>525</v>
      </c>
      <c r="G13" s="157" t="s">
        <v>2726</v>
      </c>
      <c r="H13" s="157" t="s">
        <v>1277</v>
      </c>
      <c r="I13" s="158">
        <v>45686</v>
      </c>
      <c r="J13" s="158">
        <v>45686</v>
      </c>
      <c r="K13" s="157">
        <v>4.8652999999999999E-4</v>
      </c>
      <c r="L13" s="157">
        <v>4.8652999999999999E-4</v>
      </c>
      <c r="M13" s="159"/>
      <c r="N13" s="159"/>
      <c r="O13" s="159">
        <v>18.603000000000002</v>
      </c>
      <c r="P13" s="159"/>
      <c r="Q13" s="157"/>
      <c r="R13" s="157"/>
      <c r="S13" s="160">
        <v>291.48</v>
      </c>
      <c r="T13" s="157"/>
      <c r="U13" s="160">
        <v>291.48</v>
      </c>
      <c r="X13" s="68">
        <f t="shared" si="0"/>
        <v>3.1546907400000004</v>
      </c>
      <c r="Y13" s="68" t="e">
        <f>HLOOKUP(A13,'HY financials'!$1:$194,190,0)</f>
        <v>#N/A</v>
      </c>
      <c r="Z13" s="69" t="e">
        <f t="shared" si="3"/>
        <v>#N/A</v>
      </c>
    </row>
    <row r="14" spans="1:26" x14ac:dyDescent="0.2">
      <c r="A14" s="37" t="str" cm="1">
        <f t="array" ref="A14">INDEX('Scheme master'!F:F,MATCH(E14&amp;F14,'Scheme master'!N:N,0),0)</f>
        <v>LLIQDF</v>
      </c>
      <c r="B14" s="37" t="str">
        <f>A14&amp;VLOOKUP(E14&amp;F14,'Scheme master'!N:AA,13,0)</f>
        <v>LLIQDFDDD</v>
      </c>
      <c r="C14" s="41">
        <f t="shared" si="1"/>
        <v>0.21121564000000001</v>
      </c>
      <c r="D14" s="41">
        <f t="shared" si="2"/>
        <v>0.21121564000000001</v>
      </c>
      <c r="E14" s="157" t="s">
        <v>530</v>
      </c>
      <c r="F14" s="157" t="s">
        <v>525</v>
      </c>
      <c r="G14" s="157" t="s">
        <v>456</v>
      </c>
      <c r="H14" s="157" t="s">
        <v>1276</v>
      </c>
      <c r="I14" s="158">
        <v>45686</v>
      </c>
      <c r="J14" s="158">
        <v>45686</v>
      </c>
      <c r="K14" s="157">
        <v>0.21121564000000001</v>
      </c>
      <c r="L14" s="157">
        <v>0.21121564000000001</v>
      </c>
      <c r="M14" s="159">
        <v>7.306</v>
      </c>
      <c r="N14" s="159"/>
      <c r="O14" s="159">
        <v>4.5279999999999996</v>
      </c>
      <c r="P14" s="159">
        <v>274.43299999999999</v>
      </c>
      <c r="Q14" s="157">
        <v>1.53</v>
      </c>
      <c r="R14" s="157"/>
      <c r="S14" s="160">
        <v>5189.91</v>
      </c>
      <c r="T14" s="157">
        <v>315139.58</v>
      </c>
      <c r="U14" s="160">
        <v>320331.02</v>
      </c>
      <c r="X14" s="68">
        <f t="shared" si="0"/>
        <v>273.11448055999989</v>
      </c>
      <c r="Y14" s="68" t="e">
        <f>HLOOKUP(A14,'HY financials'!$1:$194,190,0)</f>
        <v>#N/A</v>
      </c>
      <c r="Z14" s="69" t="e">
        <f t="shared" si="3"/>
        <v>#N/A</v>
      </c>
    </row>
    <row r="15" spans="1:26" x14ac:dyDescent="0.2">
      <c r="A15" s="37" t="str" cm="1">
        <f t="array" ref="A15">INDEX('Scheme master'!F:F,MATCH(E15&amp;F15,'Scheme master'!N:N,0),0)</f>
        <v>LDSAPF</v>
      </c>
      <c r="B15" s="37" t="str">
        <f>A15&amp;VLOOKUP(E15&amp;F15,'Scheme master'!N:AA,13,0)</f>
        <v>LDSAPFRDD</v>
      </c>
      <c r="C15" s="41">
        <f t="shared" si="1"/>
        <v>5.4371899999999997E-3</v>
      </c>
      <c r="D15" s="41">
        <f t="shared" si="2"/>
        <v>5.4371899999999997E-3</v>
      </c>
      <c r="E15" s="157" t="s">
        <v>533</v>
      </c>
      <c r="F15" s="157" t="s">
        <v>8</v>
      </c>
      <c r="G15" s="157" t="s">
        <v>2242</v>
      </c>
      <c r="H15" s="157" t="s">
        <v>1279</v>
      </c>
      <c r="I15" s="158">
        <v>45642</v>
      </c>
      <c r="J15" s="158">
        <v>45642</v>
      </c>
      <c r="K15" s="157">
        <v>5.4371899999999997E-3</v>
      </c>
      <c r="L15" s="157">
        <v>5.4371899999999997E-3</v>
      </c>
      <c r="M15" s="159">
        <v>135426.42000000001</v>
      </c>
      <c r="N15" s="159"/>
      <c r="O15" s="159">
        <v>7478.5379999999996</v>
      </c>
      <c r="P15" s="159">
        <v>145.679</v>
      </c>
      <c r="Q15" s="157">
        <v>736.33</v>
      </c>
      <c r="R15" s="157"/>
      <c r="S15" s="160">
        <v>88834.04</v>
      </c>
      <c r="T15" s="157">
        <v>1717.49</v>
      </c>
      <c r="U15" s="160">
        <v>91287.86</v>
      </c>
      <c r="X15" s="68">
        <f t="shared" si="0"/>
        <v>1.5207296000000006</v>
      </c>
      <c r="Y15" s="68" t="e">
        <f>HLOOKUP(A15,'HY financials'!$1:$194,190,0)</f>
        <v>#N/A</v>
      </c>
      <c r="Z15" s="69" t="e">
        <f t="shared" si="3"/>
        <v>#N/A</v>
      </c>
    </row>
    <row r="16" spans="1:26" x14ac:dyDescent="0.2">
      <c r="A16" s="37" t="str" cm="1">
        <f t="array" ref="A16">INDEX('Scheme master'!F:F,MATCH(E16&amp;F16,'Scheme master'!N:N,0),0)</f>
        <v>LEBALF</v>
      </c>
      <c r="B16" s="37" t="str">
        <f>A16&amp;VLOOKUP(E16&amp;F16,'Scheme master'!N:AA,13,0)</f>
        <v>LEBALFRD</v>
      </c>
      <c r="C16" s="41">
        <f t="shared" si="1"/>
        <v>0.1</v>
      </c>
      <c r="D16" s="41">
        <f t="shared" si="2"/>
        <v>0.1</v>
      </c>
      <c r="E16" s="157" t="s">
        <v>528</v>
      </c>
      <c r="F16" s="157" t="s">
        <v>526</v>
      </c>
      <c r="G16" s="157" t="s">
        <v>2243</v>
      </c>
      <c r="H16" s="157" t="s">
        <v>1281</v>
      </c>
      <c r="I16" s="158">
        <v>45715</v>
      </c>
      <c r="J16" s="158">
        <v>45715</v>
      </c>
      <c r="K16" s="157">
        <v>0.1</v>
      </c>
      <c r="L16" s="157">
        <v>0.1</v>
      </c>
      <c r="M16" s="159">
        <v>33746175.910999998</v>
      </c>
      <c r="N16" s="159">
        <v>757565.56099999999</v>
      </c>
      <c r="O16" s="159">
        <v>34185.720999999998</v>
      </c>
      <c r="P16" s="159">
        <v>23.672000000000001</v>
      </c>
      <c r="Q16" s="157">
        <v>3374617.29</v>
      </c>
      <c r="R16" s="157">
        <v>75756.55</v>
      </c>
      <c r="S16" s="160">
        <v>557830.24</v>
      </c>
      <c r="T16" s="157">
        <v>346.74</v>
      </c>
      <c r="U16" s="160">
        <v>4008550.82</v>
      </c>
      <c r="X16" s="68">
        <f t="shared" si="0"/>
        <v>1.2</v>
      </c>
      <c r="Y16" s="68" t="e">
        <f>HLOOKUP(A16,'HY financials'!$1:$194,190,0)</f>
        <v>#N/A</v>
      </c>
      <c r="Z16" s="69" t="e">
        <f t="shared" si="3"/>
        <v>#N/A</v>
      </c>
    </row>
    <row r="17" spans="1:26" x14ac:dyDescent="0.2">
      <c r="A17" s="37" t="str" cm="1">
        <f t="array" ref="A17">INDEX('Scheme master'!F:F,MATCH(E17&amp;F17,'Scheme master'!N:N,0),0)</f>
        <v>LDUSTF</v>
      </c>
      <c r="B17" s="37" t="str">
        <f>A17&amp;VLOOKUP(E17&amp;F17,'Scheme master'!N:AA,13,0)</f>
        <v>LDUSTFRDW</v>
      </c>
      <c r="C17" s="41">
        <f t="shared" si="1"/>
        <v>1.0759811399999999</v>
      </c>
      <c r="D17" s="41">
        <f t="shared" si="2"/>
        <v>1.0759811399999999</v>
      </c>
      <c r="E17" s="157" t="s">
        <v>1462</v>
      </c>
      <c r="F17" s="157" t="s">
        <v>23</v>
      </c>
      <c r="G17" s="157" t="s">
        <v>2241</v>
      </c>
      <c r="H17" s="157" t="s">
        <v>1278</v>
      </c>
      <c r="I17" s="158">
        <v>45623</v>
      </c>
      <c r="J17" s="158">
        <v>45623</v>
      </c>
      <c r="K17" s="157">
        <v>1.0759811399999999</v>
      </c>
      <c r="L17" s="157">
        <v>1.0759811399999999</v>
      </c>
      <c r="M17" s="159"/>
      <c r="N17" s="159"/>
      <c r="O17" s="159">
        <v>0.44900000000000001</v>
      </c>
      <c r="P17" s="159">
        <v>4.0000000000000001E-3</v>
      </c>
      <c r="Q17" s="157"/>
      <c r="R17" s="157"/>
      <c r="S17" s="160">
        <v>605</v>
      </c>
      <c r="T17" s="157">
        <v>4.55</v>
      </c>
      <c r="U17" s="160">
        <v>609.54999999999995</v>
      </c>
      <c r="X17" s="68">
        <f t="shared" si="0"/>
        <v>303.09935939999986</v>
      </c>
      <c r="Y17" s="68" t="e">
        <f>HLOOKUP(A17,'HY financials'!$1:$194,190,0)</f>
        <v>#N/A</v>
      </c>
      <c r="Z17" s="69" t="e">
        <f t="shared" si="3"/>
        <v>#N/A</v>
      </c>
    </row>
    <row r="18" spans="1:26" x14ac:dyDescent="0.2">
      <c r="A18" s="37" t="str" cm="1">
        <f t="array" ref="A18">INDEX('Scheme master'!F:F,MATCH(E18&amp;F18,'Scheme master'!N:N,0),0)</f>
        <v>LDUSTF</v>
      </c>
      <c r="B18" s="37" t="str">
        <f>A18&amp;VLOOKUP(E18&amp;F18,'Scheme master'!N:AA,13,0)</f>
        <v>LDUSTFDDD</v>
      </c>
      <c r="C18" s="41">
        <f t="shared" si="1"/>
        <v>0.65424795000000002</v>
      </c>
      <c r="D18" s="41">
        <f t="shared" si="2"/>
        <v>0.65424795000000002</v>
      </c>
      <c r="E18" s="157" t="s">
        <v>1462</v>
      </c>
      <c r="F18" s="157" t="s">
        <v>525</v>
      </c>
      <c r="G18" s="157" t="s">
        <v>2241</v>
      </c>
      <c r="H18" s="157" t="s">
        <v>1277</v>
      </c>
      <c r="I18" s="158">
        <v>45628</v>
      </c>
      <c r="J18" s="158">
        <v>45628</v>
      </c>
      <c r="K18" s="157">
        <v>0.65424795000000002</v>
      </c>
      <c r="L18" s="157">
        <v>0.65424795000000002</v>
      </c>
      <c r="M18" s="159"/>
      <c r="N18" s="159"/>
      <c r="O18" s="159">
        <v>2.8980000000000001</v>
      </c>
      <c r="P18" s="159"/>
      <c r="Q18" s="157"/>
      <c r="R18" s="157"/>
      <c r="S18" s="160">
        <v>3645.52</v>
      </c>
      <c r="T18" s="157"/>
      <c r="U18" s="160">
        <v>3645.52</v>
      </c>
      <c r="X18" s="68">
        <f t="shared" si="0"/>
        <v>303.09935939999986</v>
      </c>
      <c r="Y18" s="68" t="e">
        <f>HLOOKUP(A18,'HY financials'!$1:$194,190,0)</f>
        <v>#N/A</v>
      </c>
      <c r="Z18" s="69" t="e">
        <f t="shared" si="3"/>
        <v>#N/A</v>
      </c>
    </row>
    <row r="19" spans="1:26" x14ac:dyDescent="0.2">
      <c r="A19" s="37" t="str" cm="1">
        <f t="array" ref="A19">INDEX('Scheme master'!F:F,MATCH(E19&amp;F19,'Scheme master'!N:N,0),0)</f>
        <v>LDUSTF</v>
      </c>
      <c r="B19" s="37" t="str">
        <f>A19&amp;VLOOKUP(E19&amp;F19,'Scheme master'!N:AA,13,0)</f>
        <v>LDUSTFDDD</v>
      </c>
      <c r="C19" s="41">
        <f t="shared" si="1"/>
        <v>0.58079643000000003</v>
      </c>
      <c r="D19" s="41">
        <f t="shared" si="2"/>
        <v>0.58079643000000003</v>
      </c>
      <c r="E19" s="157" t="s">
        <v>1462</v>
      </c>
      <c r="F19" s="157" t="s">
        <v>525</v>
      </c>
      <c r="G19" s="157" t="s">
        <v>2241</v>
      </c>
      <c r="H19" s="157" t="s">
        <v>1277</v>
      </c>
      <c r="I19" s="158">
        <v>45663</v>
      </c>
      <c r="J19" s="158">
        <v>45663</v>
      </c>
      <c r="K19" s="157">
        <v>0.58079643000000003</v>
      </c>
      <c r="L19" s="157">
        <v>0.58079643000000003</v>
      </c>
      <c r="M19" s="159"/>
      <c r="N19" s="159"/>
      <c r="O19" s="159">
        <v>2.605</v>
      </c>
      <c r="P19" s="159"/>
      <c r="Q19" s="157"/>
      <c r="R19" s="157"/>
      <c r="S19" s="160">
        <v>3182.87</v>
      </c>
      <c r="T19" s="157"/>
      <c r="U19" s="160">
        <v>3182.87</v>
      </c>
      <c r="X19" s="68">
        <f t="shared" si="0"/>
        <v>303.09935939999986</v>
      </c>
      <c r="Y19" s="68" t="e">
        <f>HLOOKUP(A19,'HY financials'!$1:$194,190,0)</f>
        <v>#N/A</v>
      </c>
      <c r="Z19" s="69" t="e">
        <f t="shared" si="3"/>
        <v>#N/A</v>
      </c>
    </row>
    <row r="20" spans="1:26" x14ac:dyDescent="0.2">
      <c r="A20" s="37" t="str" cm="1">
        <f t="array" ref="A20">INDEX('Scheme master'!F:F,MATCH(E20&amp;F20,'Scheme master'!N:N,0),0)</f>
        <v>LLIQDF</v>
      </c>
      <c r="B20" s="37" t="str">
        <f>A20&amp;VLOOKUP(E20&amp;F20,'Scheme master'!N:AA,13,0)</f>
        <v>LLIQDFRDD</v>
      </c>
      <c r="C20" s="41">
        <f t="shared" si="1"/>
        <v>0.19392701000000001</v>
      </c>
      <c r="D20" s="41">
        <f t="shared" si="2"/>
        <v>0.19392701000000001</v>
      </c>
      <c r="E20" s="157" t="s">
        <v>530</v>
      </c>
      <c r="F20" s="157" t="s">
        <v>526</v>
      </c>
      <c r="G20" s="157" t="s">
        <v>456</v>
      </c>
      <c r="H20" s="157" t="s">
        <v>1281</v>
      </c>
      <c r="I20" s="158">
        <v>45667</v>
      </c>
      <c r="J20" s="158">
        <v>45667</v>
      </c>
      <c r="K20" s="157">
        <v>0.19392701000000001</v>
      </c>
      <c r="L20" s="157">
        <v>0.19392701000000001</v>
      </c>
      <c r="M20" s="159">
        <v>15.119</v>
      </c>
      <c r="N20" s="159">
        <v>0.17199999999999999</v>
      </c>
      <c r="O20" s="159">
        <v>6.0640000000000001</v>
      </c>
      <c r="P20" s="159">
        <v>3.3180000000000001</v>
      </c>
      <c r="Q20" s="157">
        <v>2.94</v>
      </c>
      <c r="R20" s="157">
        <v>0.03</v>
      </c>
      <c r="S20" s="160">
        <v>6765.69</v>
      </c>
      <c r="T20" s="157">
        <v>3696.94</v>
      </c>
      <c r="U20" s="160">
        <v>10465.6</v>
      </c>
      <c r="X20" s="68">
        <f t="shared" si="0"/>
        <v>273.11448055999989</v>
      </c>
      <c r="Y20" s="68" t="e">
        <f>HLOOKUP(A20,'HY financials'!$1:$194,190,0)</f>
        <v>#N/A</v>
      </c>
      <c r="Z20" s="69" t="e">
        <f t="shared" si="3"/>
        <v>#N/A</v>
      </c>
    </row>
    <row r="21" spans="1:26" x14ac:dyDescent="0.2">
      <c r="A21" s="37" t="str" cm="1">
        <f t="array" ref="A21">INDEX('Scheme master'!F:F,MATCH(E21&amp;F21,'Scheme master'!N:N,0),0)</f>
        <v>LDSAPF</v>
      </c>
      <c r="B21" s="37" t="str">
        <f>A21&amp;VLOOKUP(E21&amp;F21,'Scheme master'!N:AA,13,0)</f>
        <v>LDSAPFDDD</v>
      </c>
      <c r="C21" s="41">
        <f t="shared" si="1"/>
        <v>2.33942E-3</v>
      </c>
      <c r="D21" s="41">
        <f t="shared" si="2"/>
        <v>2.33942E-3</v>
      </c>
      <c r="E21" s="157" t="s">
        <v>533</v>
      </c>
      <c r="F21" s="157" t="s">
        <v>525</v>
      </c>
      <c r="G21" s="157" t="s">
        <v>2242</v>
      </c>
      <c r="H21" s="157" t="s">
        <v>1277</v>
      </c>
      <c r="I21" s="158">
        <v>45670</v>
      </c>
      <c r="J21" s="158">
        <v>45670</v>
      </c>
      <c r="K21" s="157">
        <v>2.33942E-3</v>
      </c>
      <c r="L21" s="157">
        <v>2.33942E-3</v>
      </c>
      <c r="M21" s="159"/>
      <c r="N21" s="159"/>
      <c r="O21" s="159">
        <v>117.57899999999999</v>
      </c>
      <c r="P21" s="159"/>
      <c r="Q21" s="157"/>
      <c r="R21" s="157"/>
      <c r="S21" s="160">
        <v>1291.6099999999999</v>
      </c>
      <c r="T21" s="157"/>
      <c r="U21" s="160">
        <v>1291.6099999999999</v>
      </c>
      <c r="X21" s="68">
        <f t="shared" si="0"/>
        <v>1.5207296000000006</v>
      </c>
      <c r="Y21" s="68" t="e">
        <f>HLOOKUP(A21,'HY financials'!$1:$194,190,0)</f>
        <v>#N/A</v>
      </c>
      <c r="Z21" s="69" t="e">
        <f t="shared" si="3"/>
        <v>#N/A</v>
      </c>
    </row>
    <row r="22" spans="1:26" x14ac:dyDescent="0.2">
      <c r="A22" s="37" t="str" cm="1">
        <f t="array" ref="A22">INDEX('Scheme master'!F:F,MATCH(E22&amp;F22,'Scheme master'!N:N,0),0)</f>
        <v>LLIQDF</v>
      </c>
      <c r="B22" s="37" t="str">
        <f>A22&amp;VLOOKUP(E22&amp;F22,'Scheme master'!N:AA,13,0)</f>
        <v>LLIQDFRDW</v>
      </c>
      <c r="C22" s="41">
        <f t="shared" si="1"/>
        <v>1.2689492200000001</v>
      </c>
      <c r="D22" s="41">
        <f t="shared" si="2"/>
        <v>1.2689492200000001</v>
      </c>
      <c r="E22" s="157" t="s">
        <v>530</v>
      </c>
      <c r="F22" s="157" t="s">
        <v>23</v>
      </c>
      <c r="G22" s="157" t="s">
        <v>456</v>
      </c>
      <c r="H22" s="157" t="s">
        <v>2245</v>
      </c>
      <c r="I22" s="158">
        <v>45707</v>
      </c>
      <c r="J22" s="158">
        <v>45707</v>
      </c>
      <c r="K22" s="157">
        <v>1.2689492200000001</v>
      </c>
      <c r="L22" s="157">
        <v>1.2689492200000001</v>
      </c>
      <c r="M22" s="159">
        <v>1085.979</v>
      </c>
      <c r="N22" s="159"/>
      <c r="O22" s="159">
        <v>8.6389999999999993</v>
      </c>
      <c r="P22" s="159">
        <v>5.0000000000000001E-3</v>
      </c>
      <c r="Q22" s="157">
        <v>1378.05</v>
      </c>
      <c r="R22" s="157"/>
      <c r="S22" s="160">
        <v>9610.56</v>
      </c>
      <c r="T22" s="157">
        <v>4.6399999999999997</v>
      </c>
      <c r="U22" s="160">
        <v>10993.25</v>
      </c>
      <c r="X22" s="68">
        <f t="shared" si="0"/>
        <v>273.11448055999989</v>
      </c>
      <c r="Y22" s="68" t="e">
        <f>HLOOKUP(A22,'HY financials'!$1:$194,190,0)</f>
        <v>#N/A</v>
      </c>
      <c r="Z22" s="69" t="e">
        <f t="shared" si="3"/>
        <v>#N/A</v>
      </c>
    </row>
    <row r="23" spans="1:26" x14ac:dyDescent="0.2">
      <c r="A23" s="37" t="str" cm="1">
        <f t="array" ref="A23">INDEX('Scheme master'!F:F,MATCH(E23&amp;F23,'Scheme master'!N:N,0),0)</f>
        <v>LDINPF</v>
      </c>
      <c r="B23" s="37" t="str">
        <f>A23&amp;VLOOKUP(E23&amp;F23,'Scheme master'!N:AA,13,0)</f>
        <v>LDINPFRDD</v>
      </c>
      <c r="C23" s="41">
        <f t="shared" si="1"/>
        <v>6.0853599999999997E-3</v>
      </c>
      <c r="D23" s="41">
        <f t="shared" si="2"/>
        <v>6.0853599999999997E-3</v>
      </c>
      <c r="E23" s="157" t="s">
        <v>531</v>
      </c>
      <c r="F23" s="157" t="s">
        <v>8</v>
      </c>
      <c r="G23" s="157" t="s">
        <v>2726</v>
      </c>
      <c r="H23" s="157" t="s">
        <v>1279</v>
      </c>
      <c r="I23" s="158">
        <v>45657</v>
      </c>
      <c r="J23" s="158">
        <v>45657</v>
      </c>
      <c r="K23" s="157">
        <v>6.0853599999999997E-3</v>
      </c>
      <c r="L23" s="157">
        <v>6.0853599999999997E-3</v>
      </c>
      <c r="M23" s="159">
        <v>11490.457</v>
      </c>
      <c r="N23" s="159"/>
      <c r="O23" s="159">
        <v>1418.008</v>
      </c>
      <c r="P23" s="159">
        <v>68.622</v>
      </c>
      <c r="Q23" s="157">
        <v>69.92</v>
      </c>
      <c r="R23" s="157"/>
      <c r="S23" s="160">
        <v>17583.3</v>
      </c>
      <c r="T23" s="157">
        <v>846.94</v>
      </c>
      <c r="U23" s="160">
        <v>18500.16</v>
      </c>
      <c r="X23" s="68">
        <f t="shared" si="0"/>
        <v>3.1546907400000004</v>
      </c>
      <c r="Y23" s="68" t="e">
        <f>HLOOKUP(A23,'HY financials'!$1:$194,190,0)</f>
        <v>#N/A</v>
      </c>
      <c r="Z23" s="69" t="e">
        <f t="shared" si="3"/>
        <v>#N/A</v>
      </c>
    </row>
    <row r="24" spans="1:26" x14ac:dyDescent="0.2">
      <c r="A24" s="37" t="str" cm="1">
        <f t="array" ref="A24">INDEX('Scheme master'!F:F,MATCH(E24&amp;F24,'Scheme master'!N:N,0),0)</f>
        <v>LDSAPF</v>
      </c>
      <c r="B24" s="37" t="str">
        <f>A24&amp;VLOOKUP(E24&amp;F24,'Scheme master'!N:AA,13,0)</f>
        <v>LDSAPFRDD</v>
      </c>
      <c r="C24" s="41">
        <f t="shared" si="1"/>
        <v>1.8133400000000001E-3</v>
      </c>
      <c r="D24" s="41">
        <f t="shared" si="2"/>
        <v>1.8133400000000001E-3</v>
      </c>
      <c r="E24" s="157" t="s">
        <v>533</v>
      </c>
      <c r="F24" s="157" t="s">
        <v>8</v>
      </c>
      <c r="G24" s="157" t="s">
        <v>2242</v>
      </c>
      <c r="H24" s="157" t="s">
        <v>1279</v>
      </c>
      <c r="I24" s="158">
        <v>45698</v>
      </c>
      <c r="J24" s="158">
        <v>45698</v>
      </c>
      <c r="K24" s="157">
        <v>1.8133400000000001E-3</v>
      </c>
      <c r="L24" s="157">
        <v>1.8133400000000001E-3</v>
      </c>
      <c r="M24" s="159"/>
      <c r="N24" s="159"/>
      <c r="O24" s="159">
        <v>2530.3020000000001</v>
      </c>
      <c r="P24" s="159">
        <v>49.036000000000001</v>
      </c>
      <c r="Q24" s="157"/>
      <c r="R24" s="157"/>
      <c r="S24" s="160">
        <v>30039.69</v>
      </c>
      <c r="T24" s="157">
        <v>578.14</v>
      </c>
      <c r="U24" s="160">
        <v>30617.83</v>
      </c>
      <c r="X24" s="68">
        <f t="shared" si="0"/>
        <v>1.5207296000000006</v>
      </c>
      <c r="Y24" s="68" t="e">
        <f>HLOOKUP(A24,'HY financials'!$1:$194,190,0)</f>
        <v>#N/A</v>
      </c>
      <c r="Z24" s="69" t="e">
        <f t="shared" si="3"/>
        <v>#N/A</v>
      </c>
    </row>
    <row r="25" spans="1:26" x14ac:dyDescent="0.2">
      <c r="A25" s="37" t="str" cm="1">
        <f t="array" ref="A25">INDEX('Scheme master'!F:F,MATCH(E25&amp;F25,'Scheme master'!N:N,0),0)</f>
        <v>LLIQDF</v>
      </c>
      <c r="B25" s="37" t="str">
        <f>A25&amp;VLOOKUP(E25&amp;F25,'Scheme master'!N:AA,13,0)</f>
        <v>LLIQDFDDD</v>
      </c>
      <c r="C25" s="41">
        <f t="shared" si="1"/>
        <v>0.19864772</v>
      </c>
      <c r="D25" s="41">
        <f t="shared" si="2"/>
        <v>0.19864772</v>
      </c>
      <c r="E25" s="157" t="s">
        <v>530</v>
      </c>
      <c r="F25" s="157" t="s">
        <v>525</v>
      </c>
      <c r="G25" s="157" t="s">
        <v>456</v>
      </c>
      <c r="H25" s="157" t="s">
        <v>1276</v>
      </c>
      <c r="I25" s="158">
        <v>45717</v>
      </c>
      <c r="J25" s="158">
        <v>45717</v>
      </c>
      <c r="K25" s="157">
        <v>0.19864772</v>
      </c>
      <c r="L25" s="157">
        <v>0.19864772</v>
      </c>
      <c r="M25" s="159">
        <v>119.91500000000001</v>
      </c>
      <c r="N25" s="159"/>
      <c r="O25" s="159">
        <v>3.1110000000000002</v>
      </c>
      <c r="P25" s="159">
        <v>296.24700000000001</v>
      </c>
      <c r="Q25" s="157">
        <v>23.82</v>
      </c>
      <c r="R25" s="157"/>
      <c r="S25" s="160">
        <v>3554.06</v>
      </c>
      <c r="T25" s="157">
        <v>340194.67</v>
      </c>
      <c r="U25" s="160">
        <v>343772.55</v>
      </c>
      <c r="X25" s="68">
        <f t="shared" si="0"/>
        <v>273.11448055999989</v>
      </c>
      <c r="Y25" s="68" t="e">
        <f>HLOOKUP(A25,'HY financials'!$1:$194,190,0)</f>
        <v>#N/A</v>
      </c>
      <c r="Z25" s="69" t="e">
        <f t="shared" si="3"/>
        <v>#N/A</v>
      </c>
    </row>
    <row r="26" spans="1:26" x14ac:dyDescent="0.2">
      <c r="A26" s="37" t="str" cm="1">
        <f t="array" ref="A26">INDEX('Scheme master'!F:F,MATCH(E26&amp;F26,'Scheme master'!N:N,0),0)</f>
        <v>LLIQDF</v>
      </c>
      <c r="B26" s="37" t="str">
        <f>A26&amp;VLOOKUP(E26&amp;F26,'Scheme master'!N:AA,13,0)</f>
        <v>LLIQDFRDD</v>
      </c>
      <c r="C26" s="41">
        <f t="shared" si="1"/>
        <v>0.19274896999999999</v>
      </c>
      <c r="D26" s="41">
        <f t="shared" si="2"/>
        <v>0.19274896999999999</v>
      </c>
      <c r="E26" s="157" t="s">
        <v>530</v>
      </c>
      <c r="F26" s="157" t="s">
        <v>526</v>
      </c>
      <c r="G26" s="157" t="s">
        <v>456</v>
      </c>
      <c r="H26" s="157" t="s">
        <v>1281</v>
      </c>
      <c r="I26" s="158">
        <v>45595</v>
      </c>
      <c r="J26" s="158">
        <v>45595</v>
      </c>
      <c r="K26" s="157">
        <v>0.19274896999999999</v>
      </c>
      <c r="L26" s="157">
        <v>0.19274896999999999</v>
      </c>
      <c r="M26" s="159">
        <v>14.109</v>
      </c>
      <c r="N26" s="159">
        <v>0.17199999999999999</v>
      </c>
      <c r="O26" s="159">
        <v>5.4710000000000001</v>
      </c>
      <c r="P26" s="159">
        <v>3.24</v>
      </c>
      <c r="Q26" s="157">
        <v>2.74</v>
      </c>
      <c r="R26" s="157">
        <v>0.03</v>
      </c>
      <c r="S26" s="160">
        <v>6170.14</v>
      </c>
      <c r="T26" s="157">
        <v>3615.81</v>
      </c>
      <c r="U26" s="160">
        <v>9788.7199999999993</v>
      </c>
      <c r="X26" s="68">
        <f t="shared" si="0"/>
        <v>273.11448055999989</v>
      </c>
      <c r="Y26" s="68" t="e">
        <f>HLOOKUP(A26,'HY financials'!$1:$194,190,0)</f>
        <v>#N/A</v>
      </c>
      <c r="Z26" s="69" t="e">
        <f t="shared" si="3"/>
        <v>#N/A</v>
      </c>
    </row>
    <row r="27" spans="1:26" x14ac:dyDescent="0.2">
      <c r="A27" s="37" t="str" cm="1">
        <f t="array" ref="A27">INDEX('Scheme master'!F:F,MATCH(E27&amp;F27,'Scheme master'!N:N,0),0)</f>
        <v>LDUSTF</v>
      </c>
      <c r="B27" s="37" t="str">
        <f>A27&amp;VLOOKUP(E27&amp;F27,'Scheme master'!N:AA,13,0)</f>
        <v>LDUSTFDDD</v>
      </c>
      <c r="C27" s="41">
        <f t="shared" si="1"/>
        <v>0.27886659000000003</v>
      </c>
      <c r="D27" s="41">
        <f t="shared" si="2"/>
        <v>0.27886659000000003</v>
      </c>
      <c r="E27" s="157" t="s">
        <v>1462</v>
      </c>
      <c r="F27" s="157" t="s">
        <v>525</v>
      </c>
      <c r="G27" s="157" t="s">
        <v>2241</v>
      </c>
      <c r="H27" s="157" t="s">
        <v>1277</v>
      </c>
      <c r="I27" s="158">
        <v>45653</v>
      </c>
      <c r="J27" s="158">
        <v>45653</v>
      </c>
      <c r="K27" s="157">
        <v>0.27886659000000003</v>
      </c>
      <c r="L27" s="157">
        <v>0.27886659000000003</v>
      </c>
      <c r="M27" s="159"/>
      <c r="N27" s="159"/>
      <c r="O27" s="159">
        <v>1.2470000000000001</v>
      </c>
      <c r="P27" s="159"/>
      <c r="Q27" s="157"/>
      <c r="R27" s="157"/>
      <c r="S27" s="160">
        <v>1525.01</v>
      </c>
      <c r="T27" s="157"/>
      <c r="U27" s="160">
        <v>1525.01</v>
      </c>
      <c r="X27" s="68">
        <f t="shared" si="0"/>
        <v>303.09935939999986</v>
      </c>
      <c r="Y27" s="68" t="e">
        <f>HLOOKUP(A27,'HY financials'!$1:$194,190,0)</f>
        <v>#N/A</v>
      </c>
      <c r="Z27" s="69" t="e">
        <f t="shared" si="3"/>
        <v>#N/A</v>
      </c>
    </row>
    <row r="28" spans="1:26" x14ac:dyDescent="0.2">
      <c r="A28" s="37" t="str" cm="1">
        <f t="array" ref="A28">INDEX('Scheme master'!F:F,MATCH(E28&amp;F28,'Scheme master'!N:N,0),0)</f>
        <v>LDINPF</v>
      </c>
      <c r="B28" s="37" t="str">
        <f>A28&amp;VLOOKUP(E28&amp;F28,'Scheme master'!N:AA,13,0)</f>
        <v>LDINPFDDD</v>
      </c>
      <c r="C28" s="41">
        <f t="shared" si="1"/>
        <v>6.7268199999999997E-3</v>
      </c>
      <c r="D28" s="41">
        <f t="shared" si="2"/>
        <v>6.7268199999999997E-3</v>
      </c>
      <c r="E28" s="157" t="s">
        <v>531</v>
      </c>
      <c r="F28" s="157" t="s">
        <v>525</v>
      </c>
      <c r="G28" s="157" t="s">
        <v>2726</v>
      </c>
      <c r="H28" s="157" t="s">
        <v>1277</v>
      </c>
      <c r="I28" s="158">
        <v>45727</v>
      </c>
      <c r="J28" s="158">
        <v>45727</v>
      </c>
      <c r="K28" s="157">
        <v>6.7268199999999997E-3</v>
      </c>
      <c r="L28" s="157">
        <v>6.7268199999999997E-3</v>
      </c>
      <c r="M28" s="159"/>
      <c r="N28" s="159"/>
      <c r="O28" s="159">
        <v>255.21899999999999</v>
      </c>
      <c r="P28" s="159"/>
      <c r="Q28" s="157"/>
      <c r="R28" s="157"/>
      <c r="S28" s="160">
        <v>4013.45</v>
      </c>
      <c r="T28" s="157"/>
      <c r="U28" s="160">
        <v>4013.45</v>
      </c>
      <c r="X28" s="68">
        <f t="shared" si="0"/>
        <v>3.1546907400000004</v>
      </c>
      <c r="Y28" s="68" t="e">
        <f>HLOOKUP(A28,'HY financials'!$1:$194,190,0)</f>
        <v>#N/A</v>
      </c>
      <c r="Z28" s="69" t="e">
        <f t="shared" si="3"/>
        <v>#N/A</v>
      </c>
    </row>
    <row r="29" spans="1:26" x14ac:dyDescent="0.2">
      <c r="A29" s="37" t="str" cm="1">
        <f t="array" ref="A29">INDEX('Scheme master'!F:F,MATCH(E29&amp;F29,'Scheme master'!N:N,0),0)</f>
        <v>LDINPF</v>
      </c>
      <c r="B29" s="37" t="str">
        <f>A29&amp;VLOOKUP(E29&amp;F29,'Scheme master'!N:AA,13,0)</f>
        <v>LDINPFDDD</v>
      </c>
      <c r="C29" s="41">
        <f t="shared" si="1"/>
        <v>2.7607999999999999E-3</v>
      </c>
      <c r="D29" s="41">
        <f t="shared" si="2"/>
        <v>2.7607999999999999E-3</v>
      </c>
      <c r="E29" s="157" t="s">
        <v>531</v>
      </c>
      <c r="F29" s="157" t="s">
        <v>525</v>
      </c>
      <c r="G29" s="157" t="s">
        <v>2726</v>
      </c>
      <c r="H29" s="157" t="s">
        <v>1277</v>
      </c>
      <c r="I29" s="158">
        <v>45602</v>
      </c>
      <c r="J29" s="158">
        <v>45602</v>
      </c>
      <c r="K29" s="157">
        <v>2.7607999999999999E-3</v>
      </c>
      <c r="L29" s="157">
        <v>2.7607999999999999E-3</v>
      </c>
      <c r="M29" s="159"/>
      <c r="N29" s="159"/>
      <c r="O29" s="159">
        <v>100.105</v>
      </c>
      <c r="P29" s="159"/>
      <c r="Q29" s="157"/>
      <c r="R29" s="157"/>
      <c r="S29" s="160">
        <v>1623.75</v>
      </c>
      <c r="T29" s="157"/>
      <c r="U29" s="160">
        <v>1623.75</v>
      </c>
      <c r="X29" s="68">
        <f t="shared" si="0"/>
        <v>3.1546907400000004</v>
      </c>
      <c r="Y29" s="68" t="e">
        <f>HLOOKUP(A29,'HY financials'!$1:$194,190,0)</f>
        <v>#N/A</v>
      </c>
      <c r="Z29" s="69" t="e">
        <f t="shared" si="3"/>
        <v>#N/A</v>
      </c>
    </row>
    <row r="30" spans="1:26" x14ac:dyDescent="0.2">
      <c r="A30" s="37" t="str" cm="1">
        <f t="array" ref="A30">INDEX('Scheme master'!F:F,MATCH(E30&amp;F30,'Scheme master'!N:N,0),0)</f>
        <v>LDSAPF</v>
      </c>
      <c r="B30" s="37" t="str">
        <f>A30&amp;VLOOKUP(E30&amp;F30,'Scheme master'!N:AA,13,0)</f>
        <v>LDSAPFRDD</v>
      </c>
      <c r="C30" s="41">
        <f t="shared" si="1"/>
        <v>1.5407800000000001E-3</v>
      </c>
      <c r="D30" s="41">
        <f t="shared" si="2"/>
        <v>1.5407800000000001E-3</v>
      </c>
      <c r="E30" s="157" t="s">
        <v>533</v>
      </c>
      <c r="F30" s="157" t="s">
        <v>8</v>
      </c>
      <c r="G30" s="157" t="s">
        <v>2242</v>
      </c>
      <c r="H30" s="157" t="s">
        <v>1279</v>
      </c>
      <c r="I30" s="158">
        <v>45716</v>
      </c>
      <c r="J30" s="158">
        <v>45716</v>
      </c>
      <c r="K30" s="157">
        <v>1.5407800000000001E-3</v>
      </c>
      <c r="L30" s="157">
        <v>1.5407800000000001E-3</v>
      </c>
      <c r="M30" s="159"/>
      <c r="N30" s="159"/>
      <c r="O30" s="159">
        <v>2130.7350000000001</v>
      </c>
      <c r="P30" s="159">
        <v>41.79</v>
      </c>
      <c r="Q30" s="157"/>
      <c r="R30" s="157"/>
      <c r="S30" s="160">
        <v>25285.61</v>
      </c>
      <c r="T30" s="157">
        <v>492.67</v>
      </c>
      <c r="U30" s="160">
        <v>25778.28</v>
      </c>
      <c r="X30" s="68">
        <f t="shared" si="0"/>
        <v>1.5207296000000006</v>
      </c>
      <c r="Y30" s="68" t="e">
        <f>HLOOKUP(A30,'HY financials'!$1:$194,190,0)</f>
        <v>#N/A</v>
      </c>
      <c r="Z30" s="69" t="e">
        <f t="shared" si="3"/>
        <v>#N/A</v>
      </c>
    </row>
    <row r="31" spans="1:26" x14ac:dyDescent="0.2">
      <c r="A31" s="37" t="str" cm="1">
        <f t="array" ref="A31">INDEX('Scheme master'!F:F,MATCH(E31&amp;F31,'Scheme master'!N:N,0),0)</f>
        <v>LLIQDF</v>
      </c>
      <c r="B31" s="37" t="str">
        <f>A31&amp;VLOOKUP(E31&amp;F31,'Scheme master'!N:AA,13,0)</f>
        <v>LLIQDFDDD</v>
      </c>
      <c r="C31" s="41">
        <f t="shared" si="1"/>
        <v>0.19502776999999999</v>
      </c>
      <c r="D31" s="41">
        <f t="shared" si="2"/>
        <v>0.19502776999999999</v>
      </c>
      <c r="E31" s="157" t="s">
        <v>530</v>
      </c>
      <c r="F31" s="157" t="s">
        <v>525</v>
      </c>
      <c r="G31" s="157" t="s">
        <v>456</v>
      </c>
      <c r="H31" s="157" t="s">
        <v>1276</v>
      </c>
      <c r="I31" s="158">
        <v>45746</v>
      </c>
      <c r="J31" s="158">
        <v>45746</v>
      </c>
      <c r="K31" s="157">
        <v>0.19502776999999999</v>
      </c>
      <c r="L31" s="157">
        <v>0.19502776999999999</v>
      </c>
      <c r="M31" s="159">
        <v>8.1820000000000004</v>
      </c>
      <c r="N31" s="159"/>
      <c r="O31" s="159">
        <v>2.8250000000000002</v>
      </c>
      <c r="P31" s="159">
        <v>44.118000000000002</v>
      </c>
      <c r="Q31" s="157">
        <v>1.6</v>
      </c>
      <c r="R31" s="157"/>
      <c r="S31" s="160">
        <v>3251.69</v>
      </c>
      <c r="T31" s="157">
        <v>50689.31</v>
      </c>
      <c r="U31" s="160">
        <v>53942.6</v>
      </c>
      <c r="X31" s="68">
        <f t="shared" si="0"/>
        <v>273.11448055999989</v>
      </c>
      <c r="Y31" s="68" t="e">
        <f>HLOOKUP(A31,'HY financials'!$1:$194,190,0)</f>
        <v>#N/A</v>
      </c>
      <c r="Z31" s="69" t="e">
        <f t="shared" si="3"/>
        <v>#N/A</v>
      </c>
    </row>
    <row r="32" spans="1:26" x14ac:dyDescent="0.2">
      <c r="A32" s="37" t="str" cm="1">
        <f t="array" ref="A32">INDEX('Scheme master'!F:F,MATCH(E32&amp;F32,'Scheme master'!N:N,0),0)</f>
        <v>LDUSTF</v>
      </c>
      <c r="B32" s="37" t="str">
        <f>A32&amp;VLOOKUP(E32&amp;F32,'Scheme master'!N:AA,13,0)</f>
        <v>LDUSTFDDD</v>
      </c>
      <c r="C32" s="41">
        <f t="shared" si="1"/>
        <v>0.16830458000000001</v>
      </c>
      <c r="D32" s="41">
        <f t="shared" si="2"/>
        <v>0.16830458000000001</v>
      </c>
      <c r="E32" s="157" t="s">
        <v>1462</v>
      </c>
      <c r="F32" s="157" t="s">
        <v>525</v>
      </c>
      <c r="G32" s="157" t="s">
        <v>2241</v>
      </c>
      <c r="H32" s="157" t="s">
        <v>1277</v>
      </c>
      <c r="I32" s="158">
        <v>45644</v>
      </c>
      <c r="J32" s="158">
        <v>45644</v>
      </c>
      <c r="K32" s="157">
        <v>0.16830458000000001</v>
      </c>
      <c r="L32" s="157">
        <v>0.16830458000000001</v>
      </c>
      <c r="M32" s="159"/>
      <c r="N32" s="159"/>
      <c r="O32" s="159">
        <v>0.753</v>
      </c>
      <c r="P32" s="159"/>
      <c r="Q32" s="157"/>
      <c r="R32" s="157"/>
      <c r="S32" s="160">
        <v>919.21</v>
      </c>
      <c r="T32" s="157"/>
      <c r="U32" s="160">
        <v>919.21</v>
      </c>
      <c r="X32" s="68">
        <f t="shared" si="0"/>
        <v>303.09935939999986</v>
      </c>
      <c r="Y32" s="68" t="e">
        <f>HLOOKUP(A32,'HY financials'!$1:$194,190,0)</f>
        <v>#N/A</v>
      </c>
      <c r="Z32" s="69" t="e">
        <f t="shared" si="3"/>
        <v>#N/A</v>
      </c>
    </row>
    <row r="33" spans="1:26" x14ac:dyDescent="0.2">
      <c r="A33" s="37" t="str" cm="1">
        <f t="array" ref="A33">INDEX('Scheme master'!F:F,MATCH(E33&amp;F33,'Scheme master'!N:N,0),0)</f>
        <v>LDUSTF</v>
      </c>
      <c r="B33" s="37" t="str">
        <f>A33&amp;VLOOKUP(E33&amp;F33,'Scheme master'!N:AA,13,0)</f>
        <v>LDUSTFDDD</v>
      </c>
      <c r="C33" s="41">
        <f t="shared" si="1"/>
        <v>0.22786587999999999</v>
      </c>
      <c r="D33" s="41">
        <f t="shared" si="2"/>
        <v>0.22786587999999999</v>
      </c>
      <c r="E33" s="157" t="s">
        <v>1462</v>
      </c>
      <c r="F33" s="157" t="s">
        <v>525</v>
      </c>
      <c r="G33" s="157" t="s">
        <v>2241</v>
      </c>
      <c r="H33" s="157" t="s">
        <v>1277</v>
      </c>
      <c r="I33" s="158">
        <v>45589</v>
      </c>
      <c r="J33" s="158">
        <v>45589</v>
      </c>
      <c r="K33" s="157">
        <v>0.22786587999999999</v>
      </c>
      <c r="L33" s="157">
        <v>0.22786587999999999</v>
      </c>
      <c r="M33" s="159"/>
      <c r="N33" s="159"/>
      <c r="O33" s="159">
        <v>1.0349999999999999</v>
      </c>
      <c r="P33" s="159"/>
      <c r="Q33" s="157"/>
      <c r="R33" s="157"/>
      <c r="S33" s="160">
        <v>1260.95</v>
      </c>
      <c r="T33" s="157"/>
      <c r="U33" s="160">
        <v>1260.95</v>
      </c>
      <c r="X33" s="68">
        <f t="shared" si="0"/>
        <v>303.09935939999986</v>
      </c>
      <c r="Y33" s="68" t="e">
        <f>HLOOKUP(A33,'HY financials'!$1:$194,190,0)</f>
        <v>#N/A</v>
      </c>
      <c r="Z33" s="69" t="e">
        <f t="shared" si="3"/>
        <v>#N/A</v>
      </c>
    </row>
    <row r="34" spans="1:26" x14ac:dyDescent="0.2">
      <c r="A34" s="37" t="str" cm="1">
        <f t="array" ref="A34">INDEX('Scheme master'!F:F,MATCH(E34&amp;F34,'Scheme master'!N:N,0),0)</f>
        <v>LDUSTF</v>
      </c>
      <c r="B34" s="37" t="str">
        <f>A34&amp;VLOOKUP(E34&amp;F34,'Scheme master'!N:AA,13,0)</f>
        <v>LDUSTFDDD</v>
      </c>
      <c r="C34" s="41">
        <f t="shared" si="1"/>
        <v>0.27655604</v>
      </c>
      <c r="D34" s="41">
        <f t="shared" si="2"/>
        <v>0.27655604</v>
      </c>
      <c r="E34" s="157" t="s">
        <v>1462</v>
      </c>
      <c r="F34" s="157" t="s">
        <v>525</v>
      </c>
      <c r="G34" s="157" t="s">
        <v>2241</v>
      </c>
      <c r="H34" s="157" t="s">
        <v>1277</v>
      </c>
      <c r="I34" s="158">
        <v>45659</v>
      </c>
      <c r="J34" s="158">
        <v>45659</v>
      </c>
      <c r="K34" s="157">
        <v>0.27655604</v>
      </c>
      <c r="L34" s="157">
        <v>0.27655604</v>
      </c>
      <c r="M34" s="159"/>
      <c r="N34" s="159"/>
      <c r="O34" s="159">
        <v>1.24</v>
      </c>
      <c r="P34" s="159"/>
      <c r="Q34" s="157"/>
      <c r="R34" s="157"/>
      <c r="S34" s="160">
        <v>1515.02</v>
      </c>
      <c r="T34" s="157"/>
      <c r="U34" s="160">
        <v>1515.02</v>
      </c>
      <c r="X34" s="68">
        <f t="shared" si="0"/>
        <v>303.09935939999986</v>
      </c>
      <c r="Y34" s="68" t="e">
        <f>HLOOKUP(A34,'HY financials'!$1:$194,190,0)</f>
        <v>#N/A</v>
      </c>
      <c r="Z34" s="69" t="e">
        <f t="shared" si="3"/>
        <v>#N/A</v>
      </c>
    </row>
    <row r="35" spans="1:26" x14ac:dyDescent="0.2">
      <c r="A35" s="37" t="str" cm="1">
        <f t="array" ref="A35">INDEX('Scheme master'!F:F,MATCH(E35&amp;F35,'Scheme master'!N:N,0),0)</f>
        <v>LLIQDF</v>
      </c>
      <c r="B35" s="37" t="str">
        <f>A35&amp;VLOOKUP(E35&amp;F35,'Scheme master'!N:AA,13,0)</f>
        <v>LLIQDFRDD</v>
      </c>
      <c r="C35" s="41">
        <f t="shared" si="1"/>
        <v>0.18391156</v>
      </c>
      <c r="D35" s="41">
        <f t="shared" si="2"/>
        <v>0.18391156</v>
      </c>
      <c r="E35" s="157" t="s">
        <v>530</v>
      </c>
      <c r="F35" s="157" t="s">
        <v>526</v>
      </c>
      <c r="G35" s="157" t="s">
        <v>456</v>
      </c>
      <c r="H35" s="157" t="s">
        <v>1281</v>
      </c>
      <c r="I35" s="158">
        <v>45697</v>
      </c>
      <c r="J35" s="158">
        <v>45697</v>
      </c>
      <c r="K35" s="157">
        <v>0.18391156</v>
      </c>
      <c r="L35" s="157">
        <v>0.18391156</v>
      </c>
      <c r="M35" s="159">
        <v>155.46899999999999</v>
      </c>
      <c r="N35" s="159">
        <v>0.17199999999999999</v>
      </c>
      <c r="O35" s="159">
        <v>5.681</v>
      </c>
      <c r="P35" s="159">
        <v>3.1640000000000001</v>
      </c>
      <c r="Q35" s="157">
        <v>28.6</v>
      </c>
      <c r="R35" s="157">
        <v>0.03</v>
      </c>
      <c r="S35" s="160">
        <v>6309.76</v>
      </c>
      <c r="T35" s="157">
        <v>3510.12</v>
      </c>
      <c r="U35" s="160">
        <v>9848.51</v>
      </c>
      <c r="X35" s="68">
        <f t="shared" si="0"/>
        <v>273.11448055999989</v>
      </c>
      <c r="Y35" s="68" t="e">
        <f>HLOOKUP(A35,'HY financials'!$1:$194,190,0)</f>
        <v>#N/A</v>
      </c>
      <c r="Z35" s="69" t="e">
        <f t="shared" si="3"/>
        <v>#N/A</v>
      </c>
    </row>
    <row r="36" spans="1:26" x14ac:dyDescent="0.2">
      <c r="A36" s="37" t="str" cm="1">
        <f t="array" ref="A36">INDEX('Scheme master'!F:F,MATCH(E36&amp;F36,'Scheme master'!N:N,0),0)</f>
        <v>LLIQDF</v>
      </c>
      <c r="B36" s="37" t="str">
        <f>A36&amp;VLOOKUP(E36&amp;F36,'Scheme master'!N:AA,13,0)</f>
        <v>LLIQDFDDD</v>
      </c>
      <c r="C36" s="41">
        <f t="shared" si="1"/>
        <v>0.20433032000000001</v>
      </c>
      <c r="D36" s="41">
        <f t="shared" si="2"/>
        <v>0.20433032000000001</v>
      </c>
      <c r="E36" s="157" t="s">
        <v>530</v>
      </c>
      <c r="F36" s="157" t="s">
        <v>525</v>
      </c>
      <c r="G36" s="157" t="s">
        <v>456</v>
      </c>
      <c r="H36" s="157" t="s">
        <v>1276</v>
      </c>
      <c r="I36" s="158">
        <v>45602</v>
      </c>
      <c r="J36" s="158">
        <v>45602</v>
      </c>
      <c r="K36" s="157">
        <v>0.20433032000000001</v>
      </c>
      <c r="L36" s="157">
        <v>0.20433032000000001</v>
      </c>
      <c r="M36" s="159">
        <v>5.0759999999999996</v>
      </c>
      <c r="N36" s="159"/>
      <c r="O36" s="159">
        <v>6.1520000000000001</v>
      </c>
      <c r="P36" s="159">
        <v>223.19200000000001</v>
      </c>
      <c r="Q36" s="157">
        <v>1.04</v>
      </c>
      <c r="R36" s="157"/>
      <c r="S36" s="160">
        <v>7085.19</v>
      </c>
      <c r="T36" s="157">
        <v>256299.04</v>
      </c>
      <c r="U36" s="160">
        <v>263385.27</v>
      </c>
      <c r="X36" s="68">
        <f t="shared" si="0"/>
        <v>273.11448055999989</v>
      </c>
      <c r="Y36" s="68" t="e">
        <f>HLOOKUP(A36,'HY financials'!$1:$194,190,0)</f>
        <v>#N/A</v>
      </c>
      <c r="Z36" s="69" t="e">
        <f t="shared" si="3"/>
        <v>#N/A</v>
      </c>
    </row>
    <row r="37" spans="1:26" x14ac:dyDescent="0.2">
      <c r="A37" s="37" t="str" cm="1">
        <f t="array" ref="A37">INDEX('Scheme master'!F:F,MATCH(E37&amp;F37,'Scheme master'!N:N,0),0)</f>
        <v>LLIQDF</v>
      </c>
      <c r="B37" s="37" t="str">
        <f>A37&amp;VLOOKUP(E37&amp;F37,'Scheme master'!N:AA,13,0)</f>
        <v>LLIQDFRDD</v>
      </c>
      <c r="C37" s="41">
        <f t="shared" si="1"/>
        <v>0.18101505000000001</v>
      </c>
      <c r="D37" s="41">
        <f t="shared" si="2"/>
        <v>0.18101505000000001</v>
      </c>
      <c r="E37" s="157" t="s">
        <v>530</v>
      </c>
      <c r="F37" s="157" t="s">
        <v>526</v>
      </c>
      <c r="G37" s="157" t="s">
        <v>456</v>
      </c>
      <c r="H37" s="157" t="s">
        <v>1281</v>
      </c>
      <c r="I37" s="158">
        <v>45616</v>
      </c>
      <c r="J37" s="158">
        <v>45616</v>
      </c>
      <c r="K37" s="157">
        <v>0.18101505000000001</v>
      </c>
      <c r="L37" s="157">
        <v>0.18101505000000001</v>
      </c>
      <c r="M37" s="159">
        <v>14.109</v>
      </c>
      <c r="N37" s="159">
        <v>0.17199999999999999</v>
      </c>
      <c r="O37" s="159">
        <v>5.2089999999999996</v>
      </c>
      <c r="P37" s="159">
        <v>3.0710000000000002</v>
      </c>
      <c r="Q37" s="157">
        <v>2.57</v>
      </c>
      <c r="R37" s="157">
        <v>0.03</v>
      </c>
      <c r="S37" s="160">
        <v>5775.33</v>
      </c>
      <c r="T37" s="157">
        <v>3424.42</v>
      </c>
      <c r="U37" s="160">
        <v>9202.35</v>
      </c>
      <c r="X37" s="68">
        <f t="shared" si="0"/>
        <v>273.11448055999989</v>
      </c>
      <c r="Y37" s="68" t="e">
        <f>HLOOKUP(A37,'HY financials'!$1:$194,190,0)</f>
        <v>#N/A</v>
      </c>
      <c r="Z37" s="69" t="e">
        <f t="shared" si="3"/>
        <v>#N/A</v>
      </c>
    </row>
    <row r="38" spans="1:26" x14ac:dyDescent="0.2">
      <c r="A38" s="37" t="str" cm="1">
        <f t="array" ref="A38">INDEX('Scheme master'!F:F,MATCH(E38&amp;F38,'Scheme master'!N:N,0),0)</f>
        <v>LDSAPF</v>
      </c>
      <c r="B38" s="37" t="str">
        <f>A38&amp;VLOOKUP(E38&amp;F38,'Scheme master'!N:AA,13,0)</f>
        <v>LDSAPFDDD</v>
      </c>
      <c r="C38" s="41">
        <f t="shared" si="1"/>
        <v>5.0499200000000003E-3</v>
      </c>
      <c r="D38" s="41">
        <f t="shared" si="2"/>
        <v>5.0499200000000003E-3</v>
      </c>
      <c r="E38" s="157" t="s">
        <v>533</v>
      </c>
      <c r="F38" s="157" t="s">
        <v>525</v>
      </c>
      <c r="G38" s="157" t="s">
        <v>2242</v>
      </c>
      <c r="H38" s="157" t="s">
        <v>1277</v>
      </c>
      <c r="I38" s="158">
        <v>45574</v>
      </c>
      <c r="J38" s="158">
        <v>45574</v>
      </c>
      <c r="K38" s="157">
        <v>5.0499200000000003E-3</v>
      </c>
      <c r="L38" s="157">
        <v>5.0499200000000003E-3</v>
      </c>
      <c r="M38" s="159">
        <v>58533.281000000003</v>
      </c>
      <c r="N38" s="159"/>
      <c r="O38" s="159">
        <v>239.80699999999999</v>
      </c>
      <c r="P38" s="159"/>
      <c r="Q38" s="157">
        <v>295.58999999999997</v>
      </c>
      <c r="R38" s="157"/>
      <c r="S38" s="160">
        <v>2646.59</v>
      </c>
      <c r="T38" s="157"/>
      <c r="U38" s="160">
        <v>2942.18</v>
      </c>
      <c r="X38" s="68">
        <f t="shared" si="0"/>
        <v>1.5207296000000006</v>
      </c>
      <c r="Y38" s="68" t="e">
        <f>HLOOKUP(A38,'HY financials'!$1:$194,190,0)</f>
        <v>#N/A</v>
      </c>
      <c r="Z38" s="69" t="e">
        <f t="shared" si="3"/>
        <v>#N/A</v>
      </c>
    </row>
    <row r="39" spans="1:26" x14ac:dyDescent="0.2">
      <c r="A39" s="37" t="str" cm="1">
        <f t="array" ref="A39">INDEX('Scheme master'!F:F,MATCH(E39&amp;F39,'Scheme master'!N:N,0),0)</f>
        <v>LLIQDF</v>
      </c>
      <c r="B39" s="37" t="str">
        <f>A39&amp;VLOOKUP(E39&amp;F39,'Scheme master'!N:AA,13,0)</f>
        <v>LLIQDFRDD</v>
      </c>
      <c r="C39" s="41">
        <f t="shared" si="1"/>
        <v>0.16344417999999999</v>
      </c>
      <c r="D39" s="41">
        <f t="shared" si="2"/>
        <v>0.16344417999999999</v>
      </c>
      <c r="E39" s="157" t="s">
        <v>530</v>
      </c>
      <c r="F39" s="157" t="s">
        <v>526</v>
      </c>
      <c r="G39" s="157" t="s">
        <v>456</v>
      </c>
      <c r="H39" s="157" t="s">
        <v>1281</v>
      </c>
      <c r="I39" s="158">
        <v>45713</v>
      </c>
      <c r="J39" s="158">
        <v>45713</v>
      </c>
      <c r="K39" s="157">
        <v>0.16344417999999999</v>
      </c>
      <c r="L39" s="157">
        <v>0.16344417999999999</v>
      </c>
      <c r="M39" s="159">
        <v>80.262</v>
      </c>
      <c r="N39" s="159">
        <v>0.17199999999999999</v>
      </c>
      <c r="O39" s="159">
        <v>5.0339999999999998</v>
      </c>
      <c r="P39" s="159">
        <v>0.86399999999999999</v>
      </c>
      <c r="Q39" s="157">
        <v>13.13</v>
      </c>
      <c r="R39" s="157">
        <v>0.03</v>
      </c>
      <c r="S39" s="160">
        <v>5586.23</v>
      </c>
      <c r="T39" s="157">
        <v>970.39</v>
      </c>
      <c r="U39" s="160">
        <v>6569.78</v>
      </c>
      <c r="X39" s="68">
        <f t="shared" si="0"/>
        <v>273.11448055999989</v>
      </c>
      <c r="Y39" s="68" t="e">
        <f>HLOOKUP(A39,'HY financials'!$1:$194,190,0)</f>
        <v>#N/A</v>
      </c>
      <c r="Z39" s="69" t="e">
        <f t="shared" si="3"/>
        <v>#N/A</v>
      </c>
    </row>
    <row r="40" spans="1:26" x14ac:dyDescent="0.2">
      <c r="A40" s="37" t="str" cm="1">
        <f t="array" ref="A40">INDEX('Scheme master'!F:F,MATCH(E40&amp;F40,'Scheme master'!N:N,0),0)</f>
        <v>LDINPF</v>
      </c>
      <c r="B40" s="37" t="str">
        <f>A40&amp;VLOOKUP(E40&amp;F40,'Scheme master'!N:AA,13,0)</f>
        <v>LDINPFRDD</v>
      </c>
      <c r="C40" s="41">
        <f t="shared" si="1"/>
        <v>1.74859E-3</v>
      </c>
      <c r="D40" s="41">
        <f t="shared" si="2"/>
        <v>1.74859E-3</v>
      </c>
      <c r="E40" s="157" t="s">
        <v>531</v>
      </c>
      <c r="F40" s="157" t="s">
        <v>8</v>
      </c>
      <c r="G40" s="157" t="s">
        <v>2726</v>
      </c>
      <c r="H40" s="157" t="s">
        <v>1279</v>
      </c>
      <c r="I40" s="158">
        <v>45728</v>
      </c>
      <c r="J40" s="158">
        <v>45728</v>
      </c>
      <c r="K40" s="157">
        <v>1.74859E-3</v>
      </c>
      <c r="L40" s="157">
        <v>1.74859E-3</v>
      </c>
      <c r="M40" s="159"/>
      <c r="N40" s="159"/>
      <c r="O40" s="159">
        <v>398.11099999999999</v>
      </c>
      <c r="P40" s="159">
        <v>19.922000000000001</v>
      </c>
      <c r="Q40" s="157"/>
      <c r="R40" s="157"/>
      <c r="S40" s="160">
        <v>4936.46</v>
      </c>
      <c r="T40" s="157">
        <v>245.88</v>
      </c>
      <c r="U40" s="160">
        <v>5182.34</v>
      </c>
      <c r="X40" s="68">
        <f t="shared" si="0"/>
        <v>3.1546907400000004</v>
      </c>
      <c r="Y40" s="68" t="e">
        <f>HLOOKUP(A40,'HY financials'!$1:$194,190,0)</f>
        <v>#N/A</v>
      </c>
      <c r="Z40" s="69" t="e">
        <f t="shared" si="3"/>
        <v>#N/A</v>
      </c>
    </row>
    <row r="41" spans="1:26" x14ac:dyDescent="0.2">
      <c r="A41" s="37" t="str" cm="1">
        <f t="array" ref="A41">INDEX('Scheme master'!F:F,MATCH(E41&amp;F41,'Scheme master'!N:N,0),0)</f>
        <v>LDSAPF</v>
      </c>
      <c r="B41" s="37" t="str">
        <f>A41&amp;VLOOKUP(E41&amp;F41,'Scheme master'!N:AA,13,0)</f>
        <v>LDSAPFDDD</v>
      </c>
      <c r="C41" s="41">
        <f t="shared" si="1"/>
        <v>8.62191E-3</v>
      </c>
      <c r="D41" s="41">
        <f t="shared" si="2"/>
        <v>8.62191E-3</v>
      </c>
      <c r="E41" s="157" t="s">
        <v>533</v>
      </c>
      <c r="F41" s="157" t="s">
        <v>525</v>
      </c>
      <c r="G41" s="157" t="s">
        <v>2242</v>
      </c>
      <c r="H41" s="157" t="s">
        <v>1277</v>
      </c>
      <c r="I41" s="158">
        <v>45740</v>
      </c>
      <c r="J41" s="158">
        <v>45740</v>
      </c>
      <c r="K41" s="157">
        <v>8.62191E-3</v>
      </c>
      <c r="L41" s="157">
        <v>8.62191E-3</v>
      </c>
      <c r="M41" s="159">
        <v>34310.447</v>
      </c>
      <c r="N41" s="159"/>
      <c r="O41" s="159">
        <v>439.904</v>
      </c>
      <c r="P41" s="159">
        <v>32.607999999999997</v>
      </c>
      <c r="Q41" s="157">
        <v>295.82</v>
      </c>
      <c r="R41" s="157"/>
      <c r="S41" s="160">
        <v>4831.07</v>
      </c>
      <c r="T41" s="157">
        <v>364.14</v>
      </c>
      <c r="U41" s="160">
        <v>5491.03</v>
      </c>
      <c r="X41" s="68">
        <f t="shared" si="0"/>
        <v>1.5207296000000006</v>
      </c>
      <c r="Y41" s="68" t="e">
        <f>HLOOKUP(A41,'HY financials'!$1:$194,190,0)</f>
        <v>#N/A</v>
      </c>
      <c r="Z41" s="69" t="e">
        <f t="shared" si="3"/>
        <v>#N/A</v>
      </c>
    </row>
    <row r="42" spans="1:26" x14ac:dyDescent="0.2">
      <c r="A42" s="37" t="str" cm="1">
        <f t="array" ref="A42">INDEX('Scheme master'!F:F,MATCH(E42&amp;F42,'Scheme master'!N:N,0),0)</f>
        <v>LDSAPF</v>
      </c>
      <c r="B42" s="37" t="str">
        <f>A42&amp;VLOOKUP(E42&amp;F42,'Scheme master'!N:AA,13,0)</f>
        <v>LDSAPFRDD</v>
      </c>
      <c r="C42" s="41">
        <f t="shared" si="1"/>
        <v>5.6286399999999999E-3</v>
      </c>
      <c r="D42" s="41">
        <f t="shared" si="2"/>
        <v>5.6286399999999999E-3</v>
      </c>
      <c r="E42" s="157" t="s">
        <v>533</v>
      </c>
      <c r="F42" s="157" t="s">
        <v>8</v>
      </c>
      <c r="G42" s="157" t="s">
        <v>2242</v>
      </c>
      <c r="H42" s="157" t="s">
        <v>1279</v>
      </c>
      <c r="I42" s="158">
        <v>45663</v>
      </c>
      <c r="J42" s="158">
        <v>45663</v>
      </c>
      <c r="K42" s="157">
        <v>5.6286399999999999E-3</v>
      </c>
      <c r="L42" s="157">
        <v>5.6286399999999999E-3</v>
      </c>
      <c r="M42" s="159">
        <v>127385.284</v>
      </c>
      <c r="N42" s="159"/>
      <c r="O42" s="159">
        <v>7767.2809999999999</v>
      </c>
      <c r="P42" s="159">
        <v>151.31299999999999</v>
      </c>
      <c r="Q42" s="157">
        <v>717.01</v>
      </c>
      <c r="R42" s="157"/>
      <c r="S42" s="160">
        <v>92215.07</v>
      </c>
      <c r="T42" s="157">
        <v>1783.92</v>
      </c>
      <c r="U42" s="160">
        <v>94716</v>
      </c>
      <c r="X42" s="68">
        <f t="shared" si="0"/>
        <v>1.5207296000000006</v>
      </c>
      <c r="Y42" s="68" t="e">
        <f>HLOOKUP(A42,'HY financials'!$1:$194,190,0)</f>
        <v>#N/A</v>
      </c>
      <c r="Z42" s="69" t="e">
        <f t="shared" si="3"/>
        <v>#N/A</v>
      </c>
    </row>
    <row r="43" spans="1:26" x14ac:dyDescent="0.2">
      <c r="A43" s="37" t="str" cm="1">
        <f t="array" ref="A43">INDEX('Scheme master'!F:F,MATCH(E43&amp;F43,'Scheme master'!N:N,0),0)</f>
        <v>LLIQDF</v>
      </c>
      <c r="B43" s="37" t="str">
        <f>A43&amp;VLOOKUP(E43&amp;F43,'Scheme master'!N:AA,13,0)</f>
        <v>LLIQDFDDW</v>
      </c>
      <c r="C43" s="41">
        <f t="shared" si="1"/>
        <v>1.4557728700000001</v>
      </c>
      <c r="D43" s="41">
        <f t="shared" si="2"/>
        <v>1.4557728700000001</v>
      </c>
      <c r="E43" s="157" t="s">
        <v>530</v>
      </c>
      <c r="F43" s="157" t="s">
        <v>527</v>
      </c>
      <c r="G43" s="157" t="s">
        <v>456</v>
      </c>
      <c r="H43" s="157" t="s">
        <v>2246</v>
      </c>
      <c r="I43" s="158">
        <v>45693</v>
      </c>
      <c r="J43" s="158">
        <v>45693</v>
      </c>
      <c r="K43" s="157">
        <v>1.4557728700000001</v>
      </c>
      <c r="L43" s="157">
        <v>1.4557728700000001</v>
      </c>
      <c r="M43" s="159">
        <v>71.509</v>
      </c>
      <c r="N43" s="159">
        <v>4925318.6030000001</v>
      </c>
      <c r="O43" s="159">
        <v>1.0109999999999999</v>
      </c>
      <c r="P43" s="159"/>
      <c r="Q43" s="157">
        <v>104.11</v>
      </c>
      <c r="R43" s="157">
        <v>7170145.2000000002</v>
      </c>
      <c r="S43" s="160">
        <v>1165.8399999999999</v>
      </c>
      <c r="T43" s="157"/>
      <c r="U43" s="160">
        <v>7171415.1500000004</v>
      </c>
      <c r="X43" s="68">
        <f t="shared" si="0"/>
        <v>273.11448055999989</v>
      </c>
      <c r="Y43" s="68" t="e">
        <f>HLOOKUP(A43,'HY financials'!$1:$194,190,0)</f>
        <v>#N/A</v>
      </c>
      <c r="Z43" s="69" t="e">
        <f t="shared" si="3"/>
        <v>#N/A</v>
      </c>
    </row>
    <row r="44" spans="1:26" x14ac:dyDescent="0.2">
      <c r="A44" s="37" t="str" cm="1">
        <f t="array" ref="A44">INDEX('Scheme master'!F:F,MATCH(E44&amp;F44,'Scheme master'!N:N,0),0)</f>
        <v>LLIQDF</v>
      </c>
      <c r="B44" s="37" t="str">
        <f>A44&amp;VLOOKUP(E44&amp;F44,'Scheme master'!N:AA,13,0)</f>
        <v>LLIQDFDDD</v>
      </c>
      <c r="C44" s="41">
        <f t="shared" si="1"/>
        <v>0.19924708999999999</v>
      </c>
      <c r="D44" s="41">
        <f t="shared" si="2"/>
        <v>0.19924708999999999</v>
      </c>
      <c r="E44" s="157" t="s">
        <v>530</v>
      </c>
      <c r="F44" s="157" t="s">
        <v>525</v>
      </c>
      <c r="G44" s="157" t="s">
        <v>456</v>
      </c>
      <c r="H44" s="157" t="s">
        <v>1276</v>
      </c>
      <c r="I44" s="158">
        <v>45709</v>
      </c>
      <c r="J44" s="158">
        <v>45709</v>
      </c>
      <c r="K44" s="157">
        <v>0.19924708999999999</v>
      </c>
      <c r="L44" s="157">
        <v>0.19924708999999999</v>
      </c>
      <c r="M44" s="159">
        <v>115.14400000000001</v>
      </c>
      <c r="N44" s="159"/>
      <c r="O44" s="159">
        <v>3.1030000000000002</v>
      </c>
      <c r="P44" s="159">
        <v>291.709</v>
      </c>
      <c r="Q44" s="157">
        <v>22.94</v>
      </c>
      <c r="R44" s="157"/>
      <c r="S44" s="160">
        <v>3559.13</v>
      </c>
      <c r="T44" s="157">
        <v>334983.33</v>
      </c>
      <c r="U44" s="160">
        <v>338565.4</v>
      </c>
      <c r="X44" s="68">
        <f t="shared" si="0"/>
        <v>273.11448055999989</v>
      </c>
      <c r="Y44" s="68" t="e">
        <f>HLOOKUP(A44,'HY financials'!$1:$194,190,0)</f>
        <v>#N/A</v>
      </c>
      <c r="Z44" s="69" t="e">
        <f t="shared" si="3"/>
        <v>#N/A</v>
      </c>
    </row>
    <row r="45" spans="1:26" x14ac:dyDescent="0.2">
      <c r="A45" s="37" t="str" cm="1">
        <f t="array" ref="A45">INDEX('Scheme master'!F:F,MATCH(E45&amp;F45,'Scheme master'!N:N,0),0)</f>
        <v>LDUSTF</v>
      </c>
      <c r="B45" s="37" t="str">
        <f>A45&amp;VLOOKUP(E45&amp;F45,'Scheme master'!N:AA,13,0)</f>
        <v>LDUSTFDDD</v>
      </c>
      <c r="C45" s="41">
        <f t="shared" si="1"/>
        <v>0.20258150999999999</v>
      </c>
      <c r="D45" s="41">
        <f t="shared" si="2"/>
        <v>0.20258150999999999</v>
      </c>
      <c r="E45" s="157" t="s">
        <v>1462</v>
      </c>
      <c r="F45" s="157" t="s">
        <v>525</v>
      </c>
      <c r="G45" s="157" t="s">
        <v>2241</v>
      </c>
      <c r="H45" s="157" t="s">
        <v>1277</v>
      </c>
      <c r="I45" s="158">
        <v>45625</v>
      </c>
      <c r="J45" s="158">
        <v>45625</v>
      </c>
      <c r="K45" s="157">
        <v>0.20258150999999999</v>
      </c>
      <c r="L45" s="157">
        <v>0.20258150999999999</v>
      </c>
      <c r="M45" s="159"/>
      <c r="N45" s="159"/>
      <c r="O45" s="159">
        <v>0.89700000000000002</v>
      </c>
      <c r="P45" s="159"/>
      <c r="Q45" s="157"/>
      <c r="R45" s="157"/>
      <c r="S45" s="160">
        <v>1127.94</v>
      </c>
      <c r="T45" s="157"/>
      <c r="U45" s="160">
        <v>1127.94</v>
      </c>
      <c r="X45" s="68">
        <f t="shared" si="0"/>
        <v>303.09935939999986</v>
      </c>
      <c r="Y45" s="68" t="e">
        <f>HLOOKUP(A45,'HY financials'!$1:$194,190,0)</f>
        <v>#N/A</v>
      </c>
      <c r="Z45" s="69" t="e">
        <f t="shared" si="3"/>
        <v>#N/A</v>
      </c>
    </row>
    <row r="46" spans="1:26" x14ac:dyDescent="0.2">
      <c r="A46" s="37" t="str" cm="1">
        <f t="array" ref="A46">INDEX('Scheme master'!F:F,MATCH(E46&amp;F46,'Scheme master'!N:N,0),0)</f>
        <v>LLIQDF</v>
      </c>
      <c r="B46" s="37" t="str">
        <f>A46&amp;VLOOKUP(E46&amp;F46,'Scheme master'!N:AA,13,0)</f>
        <v>LLIQDFDDD</v>
      </c>
      <c r="C46" s="41">
        <f t="shared" si="1"/>
        <v>0.19379002000000001</v>
      </c>
      <c r="D46" s="41">
        <f t="shared" si="2"/>
        <v>0.19379002000000001</v>
      </c>
      <c r="E46" s="157" t="s">
        <v>530</v>
      </c>
      <c r="F46" s="157" t="s">
        <v>525</v>
      </c>
      <c r="G46" s="157" t="s">
        <v>456</v>
      </c>
      <c r="H46" s="157" t="s">
        <v>1276</v>
      </c>
      <c r="I46" s="158">
        <v>45703</v>
      </c>
      <c r="J46" s="158">
        <v>45703</v>
      </c>
      <c r="K46" s="157">
        <v>0.19379002000000001</v>
      </c>
      <c r="L46" s="157">
        <v>0.19379002000000001</v>
      </c>
      <c r="M46" s="159">
        <v>115.14400000000001</v>
      </c>
      <c r="N46" s="159"/>
      <c r="O46" s="159">
        <v>2.91</v>
      </c>
      <c r="P46" s="159">
        <v>245.917</v>
      </c>
      <c r="Q46" s="157">
        <v>22.32</v>
      </c>
      <c r="R46" s="157"/>
      <c r="S46" s="160">
        <v>3365.84</v>
      </c>
      <c r="T46" s="157">
        <v>282396.15999999997</v>
      </c>
      <c r="U46" s="160">
        <v>285784.32000000001</v>
      </c>
      <c r="X46" s="68">
        <f t="shared" si="0"/>
        <v>273.11448055999989</v>
      </c>
      <c r="Y46" s="68" t="e">
        <f>HLOOKUP(A46,'HY financials'!$1:$194,190,0)</f>
        <v>#N/A</v>
      </c>
      <c r="Z46" s="69" t="e">
        <f t="shared" si="3"/>
        <v>#N/A</v>
      </c>
    </row>
    <row r="47" spans="1:26" x14ac:dyDescent="0.2">
      <c r="A47" s="37" t="str" cm="1">
        <f t="array" ref="A47">INDEX('Scheme master'!F:F,MATCH(E47&amp;F47,'Scheme master'!N:N,0),0)</f>
        <v>LDUSTF</v>
      </c>
      <c r="B47" s="37" t="str">
        <f>A47&amp;VLOOKUP(E47&amp;F47,'Scheme master'!N:AA,13,0)</f>
        <v>LDUSTFDDW</v>
      </c>
      <c r="C47" s="41">
        <f t="shared" si="1"/>
        <v>1.32676108</v>
      </c>
      <c r="D47" s="41">
        <f t="shared" si="2"/>
        <v>1.32676108</v>
      </c>
      <c r="E47" s="157" t="s">
        <v>1462</v>
      </c>
      <c r="F47" s="157" t="s">
        <v>527</v>
      </c>
      <c r="G47" s="157" t="s">
        <v>2241</v>
      </c>
      <c r="H47" s="157" t="s">
        <v>1280</v>
      </c>
      <c r="I47" s="158">
        <v>45728</v>
      </c>
      <c r="J47" s="158">
        <v>45728</v>
      </c>
      <c r="K47" s="157">
        <v>1.32676108</v>
      </c>
      <c r="L47" s="157">
        <v>1.32676108</v>
      </c>
      <c r="M47" s="159">
        <v>0.53400000000000003</v>
      </c>
      <c r="N47" s="159"/>
      <c r="O47" s="159">
        <v>9.2999999999999999E-2</v>
      </c>
      <c r="P47" s="159"/>
      <c r="Q47" s="157">
        <v>0.72</v>
      </c>
      <c r="R47" s="157"/>
      <c r="S47" s="160">
        <v>102.39</v>
      </c>
      <c r="T47" s="157"/>
      <c r="U47" s="160">
        <v>103.11</v>
      </c>
      <c r="X47" s="68">
        <f t="shared" si="0"/>
        <v>303.09935939999986</v>
      </c>
      <c r="Y47" s="68" t="e">
        <f>HLOOKUP(A47,'HY financials'!$1:$194,190,0)</f>
        <v>#N/A</v>
      </c>
      <c r="Z47" s="69" t="e">
        <f t="shared" si="3"/>
        <v>#N/A</v>
      </c>
    </row>
    <row r="48" spans="1:26" x14ac:dyDescent="0.2">
      <c r="A48" s="37" t="str" cm="1">
        <f t="array" ref="A48">INDEX('Scheme master'!F:F,MATCH(E48&amp;F48,'Scheme master'!N:N,0),0)</f>
        <v>LLIQDF</v>
      </c>
      <c r="B48" s="37" t="str">
        <f>A48&amp;VLOOKUP(E48&amp;F48,'Scheme master'!N:AA,13,0)</f>
        <v>LLIQDFDDD</v>
      </c>
      <c r="C48" s="41">
        <f t="shared" si="1"/>
        <v>0.20502972</v>
      </c>
      <c r="D48" s="41">
        <f t="shared" si="2"/>
        <v>0.20502972</v>
      </c>
      <c r="E48" s="157" t="s">
        <v>530</v>
      </c>
      <c r="F48" s="157" t="s">
        <v>525</v>
      </c>
      <c r="G48" s="157" t="s">
        <v>456</v>
      </c>
      <c r="H48" s="157" t="s">
        <v>1276</v>
      </c>
      <c r="I48" s="158">
        <v>45691</v>
      </c>
      <c r="J48" s="158">
        <v>45691</v>
      </c>
      <c r="K48" s="157">
        <v>0.20502972</v>
      </c>
      <c r="L48" s="157">
        <v>0.20502972</v>
      </c>
      <c r="M48" s="159">
        <v>116.502</v>
      </c>
      <c r="N48" s="159"/>
      <c r="O48" s="159">
        <v>4.3620000000000001</v>
      </c>
      <c r="P48" s="159">
        <v>262.65199999999999</v>
      </c>
      <c r="Q48" s="157">
        <v>23.89</v>
      </c>
      <c r="R48" s="157"/>
      <c r="S48" s="160">
        <v>5019.0600000000004</v>
      </c>
      <c r="T48" s="157">
        <v>301611.89</v>
      </c>
      <c r="U48" s="160">
        <v>306654.84000000003</v>
      </c>
      <c r="X48" s="68">
        <f t="shared" si="0"/>
        <v>273.11448055999989</v>
      </c>
      <c r="Y48" s="68" t="e">
        <f>HLOOKUP(A48,'HY financials'!$1:$194,190,0)</f>
        <v>#N/A</v>
      </c>
      <c r="Z48" s="69" t="e">
        <f t="shared" si="3"/>
        <v>#N/A</v>
      </c>
    </row>
    <row r="49" spans="1:26" x14ac:dyDescent="0.2">
      <c r="A49" s="37" t="str" cm="1">
        <f t="array" ref="A49">INDEX('Scheme master'!F:F,MATCH(E49&amp;F49,'Scheme master'!N:N,0),0)</f>
        <v>LDINPF</v>
      </c>
      <c r="B49" s="37" t="str">
        <f>A49&amp;VLOOKUP(E49&amp;F49,'Scheme master'!N:AA,13,0)</f>
        <v>LDINPFRDD</v>
      </c>
      <c r="C49" s="41">
        <f t="shared" si="1"/>
        <v>4.8982299999999999E-3</v>
      </c>
      <c r="D49" s="41">
        <f t="shared" si="2"/>
        <v>4.8982299999999999E-3</v>
      </c>
      <c r="E49" s="157" t="s">
        <v>531</v>
      </c>
      <c r="F49" s="157" t="s">
        <v>8</v>
      </c>
      <c r="G49" s="157" t="s">
        <v>2726</v>
      </c>
      <c r="H49" s="157" t="s">
        <v>1279</v>
      </c>
      <c r="I49" s="158">
        <v>45615</v>
      </c>
      <c r="J49" s="158">
        <v>45615</v>
      </c>
      <c r="K49" s="157">
        <v>4.8982299999999999E-3</v>
      </c>
      <c r="L49" s="157">
        <v>4.8982299999999999E-3</v>
      </c>
      <c r="M49" s="159"/>
      <c r="N49" s="159"/>
      <c r="O49" s="159">
        <v>1138.079</v>
      </c>
      <c r="P49" s="159">
        <v>54.924999999999997</v>
      </c>
      <c r="Q49" s="157"/>
      <c r="R49" s="157"/>
      <c r="S49" s="160">
        <v>14094.98</v>
      </c>
      <c r="T49" s="157">
        <v>677.88</v>
      </c>
      <c r="U49" s="160">
        <v>14772.86</v>
      </c>
      <c r="X49" s="68">
        <f t="shared" si="0"/>
        <v>3.1546907400000004</v>
      </c>
      <c r="Y49" s="68" t="e">
        <f>HLOOKUP(A49,'HY financials'!$1:$194,190,0)</f>
        <v>#N/A</v>
      </c>
      <c r="Z49" s="69" t="e">
        <f t="shared" si="3"/>
        <v>#N/A</v>
      </c>
    </row>
    <row r="50" spans="1:26" x14ac:dyDescent="0.2">
      <c r="A50" s="37" t="str" cm="1">
        <f t="array" ref="A50">INDEX('Scheme master'!F:F,MATCH(E50&amp;F50,'Scheme master'!N:N,0),0)</f>
        <v>LDUSTF</v>
      </c>
      <c r="B50" s="37" t="str">
        <f>A50&amp;VLOOKUP(E50&amp;F50,'Scheme master'!N:AA,13,0)</f>
        <v>LDUSTFRDD</v>
      </c>
      <c r="C50" s="41">
        <f t="shared" si="1"/>
        <v>0.26681315</v>
      </c>
      <c r="D50" s="41">
        <f t="shared" si="2"/>
        <v>0.26681315</v>
      </c>
      <c r="E50" s="157" t="s">
        <v>1462</v>
      </c>
      <c r="F50" s="157" t="s">
        <v>8</v>
      </c>
      <c r="G50" s="157" t="s">
        <v>2241</v>
      </c>
      <c r="H50" s="157" t="s">
        <v>1279</v>
      </c>
      <c r="I50" s="158">
        <v>45672</v>
      </c>
      <c r="J50" s="158">
        <v>45672</v>
      </c>
      <c r="K50" s="157">
        <v>0.26681315</v>
      </c>
      <c r="L50" s="157">
        <v>0.26681315</v>
      </c>
      <c r="M50" s="159"/>
      <c r="N50" s="159"/>
      <c r="O50" s="159">
        <v>5.0380000000000003</v>
      </c>
      <c r="P50" s="159">
        <v>4.0000000000000001E-3</v>
      </c>
      <c r="Q50" s="157"/>
      <c r="R50" s="157"/>
      <c r="S50" s="160">
        <v>6116.39</v>
      </c>
      <c r="T50" s="157">
        <v>4.3499999999999996</v>
      </c>
      <c r="U50" s="160">
        <v>6120.74</v>
      </c>
      <c r="X50" s="68">
        <f t="shared" si="0"/>
        <v>303.09935939999986</v>
      </c>
      <c r="Y50" s="68" t="e">
        <f>HLOOKUP(A50,'HY financials'!$1:$194,190,0)</f>
        <v>#N/A</v>
      </c>
      <c r="Z50" s="69" t="e">
        <f t="shared" si="3"/>
        <v>#N/A</v>
      </c>
    </row>
    <row r="51" spans="1:26" x14ac:dyDescent="0.2">
      <c r="A51" s="37" t="str" cm="1">
        <f t="array" ref="A51">INDEX('Scheme master'!F:F,MATCH(E51&amp;F51,'Scheme master'!N:N,0),0)</f>
        <v>LDINPF</v>
      </c>
      <c r="B51" s="37" t="str">
        <f>A51&amp;VLOOKUP(E51&amp;F51,'Scheme master'!N:AA,13,0)</f>
        <v>LDINPFRDW</v>
      </c>
      <c r="C51" s="41">
        <f t="shared" si="1"/>
        <v>3.7071569999999998E-2</v>
      </c>
      <c r="D51" s="41">
        <f t="shared" si="2"/>
        <v>3.7071569999999998E-2</v>
      </c>
      <c r="E51" s="157" t="s">
        <v>531</v>
      </c>
      <c r="F51" s="157" t="s">
        <v>23</v>
      </c>
      <c r="G51" s="157" t="s">
        <v>2726</v>
      </c>
      <c r="H51" s="157" t="s">
        <v>1278</v>
      </c>
      <c r="I51" s="158">
        <v>45630</v>
      </c>
      <c r="J51" s="158">
        <v>45630</v>
      </c>
      <c r="K51" s="157">
        <v>3.7071569999999998E-2</v>
      </c>
      <c r="L51" s="157">
        <v>3.7071569999999998E-2</v>
      </c>
      <c r="M51" s="159">
        <v>30041.02</v>
      </c>
      <c r="N51" s="159"/>
      <c r="O51" s="159">
        <v>553.298</v>
      </c>
      <c r="P51" s="159">
        <v>2.1999999999999999E-2</v>
      </c>
      <c r="Q51" s="157">
        <v>1113.67</v>
      </c>
      <c r="R51" s="157"/>
      <c r="S51" s="160">
        <v>6218.3</v>
      </c>
      <c r="T51" s="157">
        <v>0.23</v>
      </c>
      <c r="U51" s="160">
        <v>7332.2</v>
      </c>
      <c r="X51" s="68">
        <f t="shared" si="0"/>
        <v>3.1546907400000004</v>
      </c>
      <c r="Y51" s="68" t="e">
        <f>HLOOKUP(A51,'HY financials'!$1:$194,190,0)</f>
        <v>#N/A</v>
      </c>
      <c r="Z51" s="69" t="e">
        <f t="shared" si="3"/>
        <v>#N/A</v>
      </c>
    </row>
    <row r="52" spans="1:26" x14ac:dyDescent="0.2">
      <c r="A52" s="37" t="str" cm="1">
        <f t="array" ref="A52">INDEX('Scheme master'!F:F,MATCH(E52&amp;F52,'Scheme master'!N:N,0),0)</f>
        <v>LDINPF</v>
      </c>
      <c r="B52" s="37" t="str">
        <f>A52&amp;VLOOKUP(E52&amp;F52,'Scheme master'!N:AA,13,0)</f>
        <v>LDINPFRDD</v>
      </c>
      <c r="C52" s="41">
        <f t="shared" si="1"/>
        <v>9.11E-3</v>
      </c>
      <c r="D52" s="41">
        <f t="shared" si="2"/>
        <v>9.11E-3</v>
      </c>
      <c r="E52" s="157" t="s">
        <v>531</v>
      </c>
      <c r="F52" s="157" t="s">
        <v>8</v>
      </c>
      <c r="G52" s="157" t="s">
        <v>2726</v>
      </c>
      <c r="H52" s="157" t="s">
        <v>1279</v>
      </c>
      <c r="I52" s="158">
        <v>45743</v>
      </c>
      <c r="J52" s="158">
        <v>45743</v>
      </c>
      <c r="K52" s="157">
        <v>9.11E-3</v>
      </c>
      <c r="L52" s="157">
        <v>9.11E-3</v>
      </c>
      <c r="M52" s="159"/>
      <c r="N52" s="159"/>
      <c r="O52" s="159">
        <v>2085.9229999999998</v>
      </c>
      <c r="P52" s="159">
        <v>104.428</v>
      </c>
      <c r="Q52" s="157"/>
      <c r="R52" s="157"/>
      <c r="S52" s="160">
        <v>25914.15</v>
      </c>
      <c r="T52" s="157">
        <v>1290.52</v>
      </c>
      <c r="U52" s="160">
        <v>27204.67</v>
      </c>
      <c r="X52" s="68">
        <f t="shared" si="0"/>
        <v>3.1546907400000004</v>
      </c>
      <c r="Y52" s="68" t="e">
        <f>HLOOKUP(A52,'HY financials'!$1:$194,190,0)</f>
        <v>#N/A</v>
      </c>
      <c r="Z52" s="69" t="e">
        <f t="shared" si="3"/>
        <v>#N/A</v>
      </c>
    </row>
    <row r="53" spans="1:26" x14ac:dyDescent="0.2">
      <c r="A53" s="37" t="str" cm="1">
        <f t="array" ref="A53">INDEX('Scheme master'!F:F,MATCH(E53&amp;F53,'Scheme master'!N:N,0),0)</f>
        <v>LDSAPF</v>
      </c>
      <c r="B53" s="37" t="str">
        <f>A53&amp;VLOOKUP(E53&amp;F53,'Scheme master'!N:AA,13,0)</f>
        <v>LDSAPFDDD</v>
      </c>
      <c r="C53" s="41">
        <f t="shared" si="1"/>
        <v>2.5827900000000002E-3</v>
      </c>
      <c r="D53" s="41">
        <f t="shared" si="2"/>
        <v>2.5827900000000002E-3</v>
      </c>
      <c r="E53" s="157" t="s">
        <v>533</v>
      </c>
      <c r="F53" s="157" t="s">
        <v>525</v>
      </c>
      <c r="G53" s="157" t="s">
        <v>2242</v>
      </c>
      <c r="H53" s="157" t="s">
        <v>1277</v>
      </c>
      <c r="I53" s="158">
        <v>45713</v>
      </c>
      <c r="J53" s="158">
        <v>45713</v>
      </c>
      <c r="K53" s="157">
        <v>2.5827900000000002E-3</v>
      </c>
      <c r="L53" s="157">
        <v>2.5827900000000002E-3</v>
      </c>
      <c r="M53" s="159"/>
      <c r="N53" s="159"/>
      <c r="O53" s="159">
        <v>136.16399999999999</v>
      </c>
      <c r="P53" s="159">
        <v>9.7219999999999995</v>
      </c>
      <c r="Q53" s="157"/>
      <c r="R53" s="157"/>
      <c r="S53" s="160">
        <v>1500.89</v>
      </c>
      <c r="T53" s="157">
        <v>108.57</v>
      </c>
      <c r="U53" s="160">
        <v>1609.46</v>
      </c>
      <c r="X53" s="68">
        <f t="shared" si="0"/>
        <v>1.5207296000000006</v>
      </c>
      <c r="Y53" s="68" t="e">
        <f>HLOOKUP(A53,'HY financials'!$1:$194,190,0)</f>
        <v>#N/A</v>
      </c>
      <c r="Z53" s="69" t="e">
        <f t="shared" si="3"/>
        <v>#N/A</v>
      </c>
    </row>
    <row r="54" spans="1:26" x14ac:dyDescent="0.2">
      <c r="A54" s="37" t="str" cm="1">
        <f t="array" ref="A54">INDEX('Scheme master'!F:F,MATCH(E54&amp;F54,'Scheme master'!N:N,0),0)</f>
        <v>LDSAPF</v>
      </c>
      <c r="B54" s="37" t="str">
        <f>A54&amp;VLOOKUP(E54&amp;F54,'Scheme master'!N:AA,13,0)</f>
        <v>LDSAPFRDD</v>
      </c>
      <c r="C54" s="41">
        <f t="shared" si="1"/>
        <v>2.24384E-3</v>
      </c>
      <c r="D54" s="41">
        <f t="shared" si="2"/>
        <v>2.24384E-3</v>
      </c>
      <c r="E54" s="157" t="s">
        <v>533</v>
      </c>
      <c r="F54" s="157" t="s">
        <v>8</v>
      </c>
      <c r="G54" s="157" t="s">
        <v>2242</v>
      </c>
      <c r="H54" s="157" t="s">
        <v>1279</v>
      </c>
      <c r="I54" s="158">
        <v>45644</v>
      </c>
      <c r="J54" s="158">
        <v>45644</v>
      </c>
      <c r="K54" s="157">
        <v>2.24384E-3</v>
      </c>
      <c r="L54" s="157">
        <v>2.24384E-3</v>
      </c>
      <c r="M54" s="159">
        <v>135441.674</v>
      </c>
      <c r="N54" s="159"/>
      <c r="O54" s="159">
        <v>3088.049</v>
      </c>
      <c r="P54" s="159">
        <v>60.152000000000001</v>
      </c>
      <c r="Q54" s="157">
        <v>303.91000000000003</v>
      </c>
      <c r="R54" s="157"/>
      <c r="S54" s="160">
        <v>36681.480000000003</v>
      </c>
      <c r="T54" s="157">
        <v>709.18</v>
      </c>
      <c r="U54" s="160">
        <v>37694.57</v>
      </c>
      <c r="X54" s="68">
        <f t="shared" si="0"/>
        <v>1.5207296000000006</v>
      </c>
      <c r="Y54" s="68" t="e">
        <f>HLOOKUP(A54,'HY financials'!$1:$194,190,0)</f>
        <v>#N/A</v>
      </c>
      <c r="Z54" s="69" t="e">
        <f t="shared" si="3"/>
        <v>#N/A</v>
      </c>
    </row>
    <row r="55" spans="1:26" x14ac:dyDescent="0.2">
      <c r="A55" s="37" t="str" cm="1">
        <f t="array" ref="A55">INDEX('Scheme master'!F:F,MATCH(E55&amp;F55,'Scheme master'!N:N,0),0)</f>
        <v>LLIQDF</v>
      </c>
      <c r="B55" s="37" t="str">
        <f>A55&amp;VLOOKUP(E55&amp;F55,'Scheme master'!N:AA,13,0)</f>
        <v>LLIQDFRDD</v>
      </c>
      <c r="C55" s="41">
        <f t="shared" si="1"/>
        <v>0.18471539000000001</v>
      </c>
      <c r="D55" s="41">
        <f t="shared" si="2"/>
        <v>0.18471539000000001</v>
      </c>
      <c r="E55" s="157" t="s">
        <v>530</v>
      </c>
      <c r="F55" s="157" t="s">
        <v>526</v>
      </c>
      <c r="G55" s="157" t="s">
        <v>456</v>
      </c>
      <c r="H55" s="157" t="s">
        <v>1281</v>
      </c>
      <c r="I55" s="158">
        <v>45746</v>
      </c>
      <c r="J55" s="158">
        <v>45746</v>
      </c>
      <c r="K55" s="157">
        <v>0.18471539000000001</v>
      </c>
      <c r="L55" s="157">
        <v>0.18471539000000001</v>
      </c>
      <c r="M55" s="159">
        <v>15.132</v>
      </c>
      <c r="N55" s="159">
        <v>0.17199999999999999</v>
      </c>
      <c r="O55" s="159">
        <v>5.7530000000000001</v>
      </c>
      <c r="P55" s="159">
        <v>0.998</v>
      </c>
      <c r="Q55" s="157">
        <v>2.79</v>
      </c>
      <c r="R55" s="157">
        <v>0.03</v>
      </c>
      <c r="S55" s="160">
        <v>6369.58</v>
      </c>
      <c r="T55" s="157">
        <v>1103.51</v>
      </c>
      <c r="U55" s="160">
        <v>7475.91</v>
      </c>
      <c r="X55" s="68">
        <f t="shared" si="0"/>
        <v>273.11448055999989</v>
      </c>
      <c r="Y55" s="68" t="e">
        <f>HLOOKUP(A55,'HY financials'!$1:$194,190,0)</f>
        <v>#N/A</v>
      </c>
      <c r="Z55" s="69" t="e">
        <f t="shared" si="3"/>
        <v>#N/A</v>
      </c>
    </row>
    <row r="56" spans="1:26" x14ac:dyDescent="0.2">
      <c r="A56" s="37" t="str" cm="1">
        <f t="array" ref="A56">INDEX('Scheme master'!F:F,MATCH(E56&amp;F56,'Scheme master'!N:N,0),0)</f>
        <v>LDSAPF</v>
      </c>
      <c r="B56" s="37" t="str">
        <f>A56&amp;VLOOKUP(E56&amp;F56,'Scheme master'!N:AA,13,0)</f>
        <v>LDSAPFRDD</v>
      </c>
      <c r="C56" s="41">
        <f t="shared" si="1"/>
        <v>2.30876E-3</v>
      </c>
      <c r="D56" s="41">
        <f t="shared" si="2"/>
        <v>2.30876E-3</v>
      </c>
      <c r="E56" s="157" t="s">
        <v>533</v>
      </c>
      <c r="F56" s="157" t="s">
        <v>8</v>
      </c>
      <c r="G56" s="157" t="s">
        <v>2242</v>
      </c>
      <c r="H56" s="157" t="s">
        <v>1279</v>
      </c>
      <c r="I56" s="158">
        <v>45575</v>
      </c>
      <c r="J56" s="158">
        <v>45575</v>
      </c>
      <c r="K56" s="157">
        <v>2.30876E-3</v>
      </c>
      <c r="L56" s="157">
        <v>2.30876E-3</v>
      </c>
      <c r="M56" s="159">
        <v>127027.387</v>
      </c>
      <c r="N56" s="159"/>
      <c r="O56" s="159">
        <v>3138.3510000000001</v>
      </c>
      <c r="P56" s="159">
        <v>61.231999999999999</v>
      </c>
      <c r="Q56" s="157">
        <v>293.27999999999997</v>
      </c>
      <c r="R56" s="157"/>
      <c r="S56" s="160">
        <v>37364.5</v>
      </c>
      <c r="T56" s="157">
        <v>721.92</v>
      </c>
      <c r="U56" s="160">
        <v>38379.699999999997</v>
      </c>
      <c r="X56" s="68">
        <f t="shared" si="0"/>
        <v>1.5207296000000006</v>
      </c>
      <c r="Y56" s="68" t="e">
        <f>HLOOKUP(A56,'HY financials'!$1:$194,190,0)</f>
        <v>#N/A</v>
      </c>
      <c r="Z56" s="69" t="e">
        <f t="shared" si="3"/>
        <v>#N/A</v>
      </c>
    </row>
    <row r="57" spans="1:26" x14ac:dyDescent="0.2">
      <c r="A57" s="37" t="str" cm="1">
        <f t="array" ref="A57">INDEX('Scheme master'!F:F,MATCH(E57&amp;F57,'Scheme master'!N:N,0),0)</f>
        <v>LDSAPF</v>
      </c>
      <c r="B57" s="37" t="str">
        <f>A57&amp;VLOOKUP(E57&amp;F57,'Scheme master'!N:AA,13,0)</f>
        <v>LDSAPFRDD</v>
      </c>
      <c r="C57" s="41">
        <f t="shared" si="1"/>
        <v>6.0678900000000003E-3</v>
      </c>
      <c r="D57" s="41">
        <f t="shared" si="2"/>
        <v>6.0678900000000003E-3</v>
      </c>
      <c r="E57" s="157" t="s">
        <v>533</v>
      </c>
      <c r="F57" s="157" t="s">
        <v>8</v>
      </c>
      <c r="G57" s="157" t="s">
        <v>2242</v>
      </c>
      <c r="H57" s="157" t="s">
        <v>1279</v>
      </c>
      <c r="I57" s="158">
        <v>45705</v>
      </c>
      <c r="J57" s="158">
        <v>45705</v>
      </c>
      <c r="K57" s="157">
        <v>6.0678900000000003E-3</v>
      </c>
      <c r="L57" s="157">
        <v>6.0678900000000003E-3</v>
      </c>
      <c r="M57" s="159">
        <v>127566.317</v>
      </c>
      <c r="N57" s="159"/>
      <c r="O57" s="159">
        <v>8408.5159999999996</v>
      </c>
      <c r="P57" s="159">
        <v>164.22399999999999</v>
      </c>
      <c r="Q57" s="157">
        <v>774.06</v>
      </c>
      <c r="R57" s="157"/>
      <c r="S57" s="160">
        <v>99826.49</v>
      </c>
      <c r="T57" s="157">
        <v>1936.14</v>
      </c>
      <c r="U57" s="160">
        <v>102536.69</v>
      </c>
      <c r="X57" s="68">
        <f t="shared" si="0"/>
        <v>1.5207296000000006</v>
      </c>
      <c r="Y57" s="68" t="e">
        <f>HLOOKUP(A57,'HY financials'!$1:$194,190,0)</f>
        <v>#N/A</v>
      </c>
      <c r="Z57" s="69" t="e">
        <f t="shared" si="3"/>
        <v>#N/A</v>
      </c>
    </row>
    <row r="58" spans="1:26" x14ac:dyDescent="0.2">
      <c r="A58" s="37" t="str" cm="1">
        <f t="array" ref="A58">INDEX('Scheme master'!F:F,MATCH(E58&amp;F58,'Scheme master'!N:N,0),0)</f>
        <v>LDINPF</v>
      </c>
      <c r="B58" s="37" t="str">
        <f>A58&amp;VLOOKUP(E58&amp;F58,'Scheme master'!N:AA,13,0)</f>
        <v>LDINPFDDD</v>
      </c>
      <c r="C58" s="41">
        <f t="shared" si="1"/>
        <v>9.4398599999999996E-3</v>
      </c>
      <c r="D58" s="41">
        <f t="shared" si="2"/>
        <v>9.4398599999999996E-3</v>
      </c>
      <c r="E58" s="157" t="s">
        <v>531</v>
      </c>
      <c r="F58" s="157" t="s">
        <v>525</v>
      </c>
      <c r="G58" s="157" t="s">
        <v>2726</v>
      </c>
      <c r="H58" s="157" t="s">
        <v>1277</v>
      </c>
      <c r="I58" s="158">
        <v>45604</v>
      </c>
      <c r="J58" s="158">
        <v>45604</v>
      </c>
      <c r="K58" s="157">
        <v>9.4398599999999996E-3</v>
      </c>
      <c r="L58" s="157">
        <v>9.4398599999999996E-3</v>
      </c>
      <c r="M58" s="159">
        <v>26800.866000000002</v>
      </c>
      <c r="N58" s="159"/>
      <c r="O58" s="159">
        <v>340.44299999999998</v>
      </c>
      <c r="P58" s="159"/>
      <c r="Q58" s="157">
        <v>253</v>
      </c>
      <c r="R58" s="157"/>
      <c r="S58" s="160">
        <v>5301.45</v>
      </c>
      <c r="T58" s="157"/>
      <c r="U58" s="160">
        <v>5554.45</v>
      </c>
      <c r="X58" s="68">
        <f t="shared" si="0"/>
        <v>3.1546907400000004</v>
      </c>
      <c r="Y58" s="68" t="e">
        <f>HLOOKUP(A58,'HY financials'!$1:$194,190,0)</f>
        <v>#N/A</v>
      </c>
      <c r="Z58" s="69" t="e">
        <f t="shared" si="3"/>
        <v>#N/A</v>
      </c>
    </row>
    <row r="59" spans="1:26" x14ac:dyDescent="0.2">
      <c r="A59" s="37" t="str" cm="1">
        <f t="array" ref="A59">INDEX('Scheme master'!F:F,MATCH(E59&amp;F59,'Scheme master'!N:N,0),0)</f>
        <v>LLIQDF</v>
      </c>
      <c r="B59" s="37" t="str">
        <f>A59&amp;VLOOKUP(E59&amp;F59,'Scheme master'!N:AA,13,0)</f>
        <v>LLIQDFRDD</v>
      </c>
      <c r="C59" s="41">
        <f t="shared" si="1"/>
        <v>0.50013328999999995</v>
      </c>
      <c r="D59" s="41">
        <f t="shared" si="2"/>
        <v>0.50013328999999995</v>
      </c>
      <c r="E59" s="157" t="s">
        <v>530</v>
      </c>
      <c r="F59" s="157" t="s">
        <v>526</v>
      </c>
      <c r="G59" s="157" t="s">
        <v>456</v>
      </c>
      <c r="H59" s="157" t="s">
        <v>1281</v>
      </c>
      <c r="I59" s="158">
        <v>45657</v>
      </c>
      <c r="J59" s="158">
        <v>45657</v>
      </c>
      <c r="K59" s="157">
        <v>0.50013328999999995</v>
      </c>
      <c r="L59" s="157">
        <v>0.50013328999999995</v>
      </c>
      <c r="M59" s="159">
        <v>1435.664</v>
      </c>
      <c r="N59" s="159">
        <v>0.17199999999999999</v>
      </c>
      <c r="O59" s="159">
        <v>15.016</v>
      </c>
      <c r="P59" s="159">
        <v>8.5419999999999998</v>
      </c>
      <c r="Q59" s="157">
        <v>718.03</v>
      </c>
      <c r="R59" s="157">
        <v>0.09</v>
      </c>
      <c r="S59" s="160">
        <v>16729.02</v>
      </c>
      <c r="T59" s="157">
        <v>9517.6200000000008</v>
      </c>
      <c r="U59" s="160">
        <v>26964.76</v>
      </c>
      <c r="X59" s="68">
        <f t="shared" si="0"/>
        <v>273.11448055999989</v>
      </c>
      <c r="Y59" s="68" t="e">
        <f>HLOOKUP(A59,'HY financials'!$1:$194,190,0)</f>
        <v>#N/A</v>
      </c>
      <c r="Z59" s="69" t="e">
        <f t="shared" si="3"/>
        <v>#N/A</v>
      </c>
    </row>
    <row r="60" spans="1:26" x14ac:dyDescent="0.2">
      <c r="A60" s="37" t="str" cm="1">
        <f t="array" ref="A60">INDEX('Scheme master'!F:F,MATCH(E60&amp;F60,'Scheme master'!N:N,0),0)</f>
        <v>LDUSTF</v>
      </c>
      <c r="B60" s="37" t="str">
        <f>A60&amp;VLOOKUP(E60&amp;F60,'Scheme master'!N:AA,13,0)</f>
        <v>LDUSTFRDW</v>
      </c>
      <c r="C60" s="41">
        <f t="shared" si="1"/>
        <v>1.4507717899999999</v>
      </c>
      <c r="D60" s="41">
        <f t="shared" si="2"/>
        <v>1.4507717899999999</v>
      </c>
      <c r="E60" s="157" t="s">
        <v>1462</v>
      </c>
      <c r="F60" s="157" t="s">
        <v>23</v>
      </c>
      <c r="G60" s="157" t="s">
        <v>2241</v>
      </c>
      <c r="H60" s="157" t="s">
        <v>1278</v>
      </c>
      <c r="I60" s="158">
        <v>45574</v>
      </c>
      <c r="J60" s="158">
        <v>45574</v>
      </c>
      <c r="K60" s="157">
        <v>1.4507717899999999</v>
      </c>
      <c r="L60" s="157">
        <v>1.4507717899999999</v>
      </c>
      <c r="M60" s="159"/>
      <c r="N60" s="159"/>
      <c r="O60" s="159">
        <v>0.64400000000000002</v>
      </c>
      <c r="P60" s="159">
        <v>6.0000000000000001E-3</v>
      </c>
      <c r="Q60" s="157"/>
      <c r="R60" s="157"/>
      <c r="S60" s="160">
        <v>810.85</v>
      </c>
      <c r="T60" s="157">
        <v>6.08</v>
      </c>
      <c r="U60" s="160">
        <v>816.93</v>
      </c>
      <c r="X60" s="68">
        <f t="shared" si="0"/>
        <v>303.09935939999986</v>
      </c>
      <c r="Y60" s="68" t="e">
        <f>HLOOKUP(A60,'HY financials'!$1:$194,190,0)</f>
        <v>#N/A</v>
      </c>
      <c r="Z60" s="69" t="e">
        <f t="shared" si="3"/>
        <v>#N/A</v>
      </c>
    </row>
    <row r="61" spans="1:26" x14ac:dyDescent="0.2">
      <c r="A61" s="37" t="str" cm="1">
        <f t="array" ref="A61">INDEX('Scheme master'!F:F,MATCH(E61&amp;F61,'Scheme master'!N:N,0),0)</f>
        <v>LDUSTF</v>
      </c>
      <c r="B61" s="37" t="str">
        <f>A61&amp;VLOOKUP(E61&amp;F61,'Scheme master'!N:AA,13,0)</f>
        <v>LDUSTFRDD</v>
      </c>
      <c r="C61" s="41">
        <f t="shared" si="1"/>
        <v>7.4477900000000001E-3</v>
      </c>
      <c r="D61" s="41">
        <f t="shared" si="2"/>
        <v>7.4477900000000001E-3</v>
      </c>
      <c r="E61" s="157" t="s">
        <v>1462</v>
      </c>
      <c r="F61" s="157" t="s">
        <v>8</v>
      </c>
      <c r="G61" s="157" t="s">
        <v>2241</v>
      </c>
      <c r="H61" s="157" t="s">
        <v>1279</v>
      </c>
      <c r="I61" s="158">
        <v>45665</v>
      </c>
      <c r="J61" s="158">
        <v>45665</v>
      </c>
      <c r="K61" s="157">
        <v>7.4477900000000001E-3</v>
      </c>
      <c r="L61" s="157">
        <v>7.4477900000000001E-3</v>
      </c>
      <c r="M61" s="159"/>
      <c r="N61" s="159"/>
      <c r="O61" s="159">
        <v>0.13800000000000001</v>
      </c>
      <c r="P61" s="159"/>
      <c r="Q61" s="157"/>
      <c r="R61" s="157"/>
      <c r="S61" s="160">
        <v>166.56</v>
      </c>
      <c r="T61" s="157"/>
      <c r="U61" s="160">
        <v>166.56</v>
      </c>
      <c r="X61" s="68">
        <f t="shared" si="0"/>
        <v>303.09935939999986</v>
      </c>
      <c r="Y61" s="68" t="e">
        <f>HLOOKUP(A61,'HY financials'!$1:$194,190,0)</f>
        <v>#N/A</v>
      </c>
      <c r="Z61" s="69" t="e">
        <f t="shared" si="3"/>
        <v>#N/A</v>
      </c>
    </row>
    <row r="62" spans="1:26" x14ac:dyDescent="0.2">
      <c r="A62" s="37" t="str" cm="1">
        <f t="array" ref="A62">INDEX('Scheme master'!F:F,MATCH(E62&amp;F62,'Scheme master'!N:N,0),0)</f>
        <v>LDUSTF</v>
      </c>
      <c r="B62" s="37" t="str">
        <f>A62&amp;VLOOKUP(E62&amp;F62,'Scheme master'!N:AA,13,0)</f>
        <v>LDUSTFRDD</v>
      </c>
      <c r="C62" s="41">
        <f t="shared" si="1"/>
        <v>0.71249982000000001</v>
      </c>
      <c r="D62" s="41">
        <f t="shared" si="2"/>
        <v>0.71249982000000001</v>
      </c>
      <c r="E62" s="157" t="s">
        <v>1462</v>
      </c>
      <c r="F62" s="157" t="s">
        <v>8</v>
      </c>
      <c r="G62" s="157" t="s">
        <v>2241</v>
      </c>
      <c r="H62" s="157" t="s">
        <v>1279</v>
      </c>
      <c r="I62" s="158">
        <v>45657</v>
      </c>
      <c r="J62" s="158">
        <v>45657</v>
      </c>
      <c r="K62" s="157">
        <v>0.71249982000000001</v>
      </c>
      <c r="L62" s="157">
        <v>0.71249982000000001</v>
      </c>
      <c r="M62" s="159"/>
      <c r="N62" s="159"/>
      <c r="O62" s="159">
        <v>13.427</v>
      </c>
      <c r="P62" s="159">
        <v>1.2E-2</v>
      </c>
      <c r="Q62" s="157"/>
      <c r="R62" s="157"/>
      <c r="S62" s="160">
        <v>16299.55</v>
      </c>
      <c r="T62" s="157">
        <v>12.19</v>
      </c>
      <c r="U62" s="160">
        <v>16311.74</v>
      </c>
      <c r="X62" s="68">
        <f t="shared" si="0"/>
        <v>303.09935939999986</v>
      </c>
      <c r="Y62" s="68" t="e">
        <f>HLOOKUP(A62,'HY financials'!$1:$194,190,0)</f>
        <v>#N/A</v>
      </c>
      <c r="Z62" s="69" t="e">
        <f t="shared" si="3"/>
        <v>#N/A</v>
      </c>
    </row>
    <row r="63" spans="1:26" x14ac:dyDescent="0.2">
      <c r="A63" s="37" t="str" cm="1">
        <f t="array" ref="A63">INDEX('Scheme master'!F:F,MATCH(E63&amp;F63,'Scheme master'!N:N,0),0)</f>
        <v>LLIQDF</v>
      </c>
      <c r="B63" s="37" t="str">
        <f>A63&amp;VLOOKUP(E63&amp;F63,'Scheme master'!N:AA,13,0)</f>
        <v>LLIQDFRDW</v>
      </c>
      <c r="C63" s="41">
        <f t="shared" si="1"/>
        <v>1.2483188300000001</v>
      </c>
      <c r="D63" s="41">
        <f t="shared" si="2"/>
        <v>1.2483188300000001</v>
      </c>
      <c r="E63" s="157" t="s">
        <v>530</v>
      </c>
      <c r="F63" s="157" t="s">
        <v>23</v>
      </c>
      <c r="G63" s="157" t="s">
        <v>456</v>
      </c>
      <c r="H63" s="157" t="s">
        <v>2245</v>
      </c>
      <c r="I63" s="158">
        <v>45623</v>
      </c>
      <c r="J63" s="158">
        <v>45623</v>
      </c>
      <c r="K63" s="157">
        <v>1.2483188300000001</v>
      </c>
      <c r="L63" s="157">
        <v>1.2483188300000001</v>
      </c>
      <c r="M63" s="159">
        <v>1086.2429999999999</v>
      </c>
      <c r="N63" s="159"/>
      <c r="O63" s="159">
        <v>8.3859999999999992</v>
      </c>
      <c r="P63" s="159">
        <v>4.0000000000000001E-3</v>
      </c>
      <c r="Q63" s="157">
        <v>1356</v>
      </c>
      <c r="R63" s="157"/>
      <c r="S63" s="160">
        <v>9319.0400000000009</v>
      </c>
      <c r="T63" s="157">
        <v>4.49</v>
      </c>
      <c r="U63" s="160">
        <v>10679.53</v>
      </c>
      <c r="X63" s="68">
        <f t="shared" si="0"/>
        <v>273.11448055999989</v>
      </c>
      <c r="Y63" s="68" t="e">
        <f>HLOOKUP(A63,'HY financials'!$1:$194,190,0)</f>
        <v>#N/A</v>
      </c>
      <c r="Z63" s="69" t="e">
        <f t="shared" si="3"/>
        <v>#N/A</v>
      </c>
    </row>
    <row r="64" spans="1:26" x14ac:dyDescent="0.2">
      <c r="A64" s="37" t="str" cm="1">
        <f t="array" ref="A64">INDEX('Scheme master'!F:F,MATCH(E64&amp;F64,'Scheme master'!N:N,0),0)</f>
        <v>LDUSTF</v>
      </c>
      <c r="B64" s="37" t="str">
        <f>A64&amp;VLOOKUP(E64&amp;F64,'Scheme master'!N:AA,13,0)</f>
        <v>LDUSTFDDW</v>
      </c>
      <c r="C64" s="41">
        <f t="shared" si="1"/>
        <v>1.47188604</v>
      </c>
      <c r="D64" s="41">
        <f t="shared" si="2"/>
        <v>1.47188604</v>
      </c>
      <c r="E64" s="157" t="s">
        <v>1462</v>
      </c>
      <c r="F64" s="157" t="s">
        <v>527</v>
      </c>
      <c r="G64" s="157" t="s">
        <v>2241</v>
      </c>
      <c r="H64" s="157" t="s">
        <v>1280</v>
      </c>
      <c r="I64" s="158">
        <v>45637</v>
      </c>
      <c r="J64" s="158">
        <v>45637</v>
      </c>
      <c r="K64" s="157">
        <v>1.47188604</v>
      </c>
      <c r="L64" s="157">
        <v>1.47188604</v>
      </c>
      <c r="M64" s="159">
        <v>0.53400000000000003</v>
      </c>
      <c r="N64" s="159"/>
      <c r="O64" s="159">
        <v>9.2999999999999999E-2</v>
      </c>
      <c r="P64" s="159"/>
      <c r="Q64" s="157">
        <v>0.78</v>
      </c>
      <c r="R64" s="157"/>
      <c r="S64" s="160">
        <v>102.41</v>
      </c>
      <c r="T64" s="157"/>
      <c r="U64" s="160">
        <v>103.19</v>
      </c>
      <c r="X64" s="68">
        <f t="shared" si="0"/>
        <v>303.09935939999986</v>
      </c>
      <c r="Y64" s="68" t="e">
        <f>HLOOKUP(A64,'HY financials'!$1:$194,190,0)</f>
        <v>#N/A</v>
      </c>
      <c r="Z64" s="69" t="e">
        <f t="shared" si="3"/>
        <v>#N/A</v>
      </c>
    </row>
    <row r="65" spans="1:26" x14ac:dyDescent="0.2">
      <c r="A65" s="37" t="str" cm="1">
        <f t="array" ref="A65">INDEX('Scheme master'!F:F,MATCH(E65&amp;F65,'Scheme master'!N:N,0),0)</f>
        <v>LLIQDF</v>
      </c>
      <c r="B65" s="37" t="str">
        <f>A65&amp;VLOOKUP(E65&amp;F65,'Scheme master'!N:AA,13,0)</f>
        <v>LLIQDFRDD</v>
      </c>
      <c r="C65" s="41">
        <f t="shared" si="1"/>
        <v>0.18993081000000001</v>
      </c>
      <c r="D65" s="41">
        <f t="shared" si="2"/>
        <v>0.18993081000000001</v>
      </c>
      <c r="E65" s="157" t="s">
        <v>530</v>
      </c>
      <c r="F65" s="157" t="s">
        <v>526</v>
      </c>
      <c r="G65" s="157" t="s">
        <v>456</v>
      </c>
      <c r="H65" s="157" t="s">
        <v>1281</v>
      </c>
      <c r="I65" s="158">
        <v>45683</v>
      </c>
      <c r="J65" s="158">
        <v>45683</v>
      </c>
      <c r="K65" s="157">
        <v>0.18993081000000001</v>
      </c>
      <c r="L65" s="157">
        <v>0.18993081000000001</v>
      </c>
      <c r="M65" s="159">
        <v>90.296999999999997</v>
      </c>
      <c r="N65" s="159">
        <v>0.17199999999999999</v>
      </c>
      <c r="O65" s="159">
        <v>5.8630000000000004</v>
      </c>
      <c r="P65" s="159">
        <v>3.2589999999999999</v>
      </c>
      <c r="Q65" s="157">
        <v>17.149999999999999</v>
      </c>
      <c r="R65" s="157">
        <v>0.03</v>
      </c>
      <c r="S65" s="160">
        <v>6504.4</v>
      </c>
      <c r="T65" s="157">
        <v>3630.59</v>
      </c>
      <c r="U65" s="160">
        <v>10152.17</v>
      </c>
      <c r="X65" s="68">
        <f t="shared" si="0"/>
        <v>273.11448055999989</v>
      </c>
      <c r="Y65" s="68" t="e">
        <f>HLOOKUP(A65,'HY financials'!$1:$194,190,0)</f>
        <v>#N/A</v>
      </c>
      <c r="Z65" s="69" t="e">
        <f t="shared" si="3"/>
        <v>#N/A</v>
      </c>
    </row>
    <row r="66" spans="1:26" x14ac:dyDescent="0.2">
      <c r="A66" s="37" t="str" cm="1">
        <f t="array" ref="A66">INDEX('Scheme master'!F:F,MATCH(E66&amp;F66,'Scheme master'!N:N,0),0)</f>
        <v>LDUSTF</v>
      </c>
      <c r="B66" s="37" t="str">
        <f>A66&amp;VLOOKUP(E66&amp;F66,'Scheme master'!N:AA,13,0)</f>
        <v>LDUSTFRDD</v>
      </c>
      <c r="C66" s="41">
        <f t="shared" si="1"/>
        <v>0.18180963</v>
      </c>
      <c r="D66" s="41">
        <f t="shared" si="2"/>
        <v>0.18180963</v>
      </c>
      <c r="E66" s="157" t="s">
        <v>1462</v>
      </c>
      <c r="F66" s="157" t="s">
        <v>8</v>
      </c>
      <c r="G66" s="157" t="s">
        <v>2241</v>
      </c>
      <c r="H66" s="157" t="s">
        <v>1279</v>
      </c>
      <c r="I66" s="158">
        <v>45595</v>
      </c>
      <c r="J66" s="158">
        <v>45595</v>
      </c>
      <c r="K66" s="157">
        <v>0.18180963</v>
      </c>
      <c r="L66" s="157">
        <v>0.18180963</v>
      </c>
      <c r="M66" s="159"/>
      <c r="N66" s="159"/>
      <c r="O66" s="159">
        <v>3.3809999999999998</v>
      </c>
      <c r="P66" s="159">
        <v>2E-3</v>
      </c>
      <c r="Q66" s="157"/>
      <c r="R66" s="157"/>
      <c r="S66" s="160">
        <v>4118.95</v>
      </c>
      <c r="T66" s="157">
        <v>2.93</v>
      </c>
      <c r="U66" s="160">
        <v>4121.88</v>
      </c>
      <c r="X66" s="68">
        <f t="shared" si="0"/>
        <v>303.09935939999986</v>
      </c>
      <c r="Y66" s="68" t="e">
        <f>HLOOKUP(A66,'HY financials'!$1:$194,190,0)</f>
        <v>#N/A</v>
      </c>
      <c r="Z66" s="69" t="e">
        <f t="shared" si="3"/>
        <v>#N/A</v>
      </c>
    </row>
    <row r="67" spans="1:26" x14ac:dyDescent="0.2">
      <c r="A67" s="37" t="str" cm="1">
        <f t="array" ref="A67">INDEX('Scheme master'!F:F,MATCH(E67&amp;F67,'Scheme master'!N:N,0),0)</f>
        <v>LDSAPF</v>
      </c>
      <c r="B67" s="37" t="str">
        <f>A67&amp;VLOOKUP(E67&amp;F67,'Scheme master'!N:AA,13,0)</f>
        <v>LDSAPFDDD</v>
      </c>
      <c r="C67" s="41">
        <f t="shared" si="1"/>
        <v>1.3442599999999999E-3</v>
      </c>
      <c r="D67" s="41">
        <f t="shared" si="2"/>
        <v>1.3442599999999999E-3</v>
      </c>
      <c r="E67" s="157" t="s">
        <v>533</v>
      </c>
      <c r="F67" s="157" t="s">
        <v>525</v>
      </c>
      <c r="G67" s="157" t="s">
        <v>2242</v>
      </c>
      <c r="H67" s="157" t="s">
        <v>1277</v>
      </c>
      <c r="I67" s="158">
        <v>45569</v>
      </c>
      <c r="J67" s="158">
        <v>45569</v>
      </c>
      <c r="K67" s="157">
        <v>1.3442599999999999E-3</v>
      </c>
      <c r="L67" s="157">
        <v>1.3442599999999999E-3</v>
      </c>
      <c r="M67" s="159"/>
      <c r="N67" s="159"/>
      <c r="O67" s="159">
        <v>69.751999999999995</v>
      </c>
      <c r="P67" s="159"/>
      <c r="Q67" s="157"/>
      <c r="R67" s="157"/>
      <c r="S67" s="160">
        <v>777.18</v>
      </c>
      <c r="T67" s="157"/>
      <c r="U67" s="160">
        <v>777.18</v>
      </c>
      <c r="X67" s="68">
        <f t="shared" si="0"/>
        <v>1.5207296000000006</v>
      </c>
      <c r="Y67" s="68" t="e">
        <f>HLOOKUP(A67,'HY financials'!$1:$194,190,0)</f>
        <v>#N/A</v>
      </c>
      <c r="Z67" s="69" t="e">
        <f t="shared" si="3"/>
        <v>#N/A</v>
      </c>
    </row>
    <row r="68" spans="1:26" x14ac:dyDescent="0.2">
      <c r="A68" s="37" t="str" cm="1">
        <f t="array" ref="A68">INDEX('Scheme master'!F:F,MATCH(E68&amp;F68,'Scheme master'!N:N,0),0)</f>
        <v>LLIQDF</v>
      </c>
      <c r="B68" s="37" t="str">
        <f>A68&amp;VLOOKUP(E68&amp;F68,'Scheme master'!N:AA,13,0)</f>
        <v>LLIQDFRDD</v>
      </c>
      <c r="C68" s="41">
        <f t="shared" si="1"/>
        <v>0.18995010000000001</v>
      </c>
      <c r="D68" s="41">
        <f t="shared" si="2"/>
        <v>0.18995010000000001</v>
      </c>
      <c r="E68" s="157" t="s">
        <v>530</v>
      </c>
      <c r="F68" s="157" t="s">
        <v>526</v>
      </c>
      <c r="G68" s="157" t="s">
        <v>456</v>
      </c>
      <c r="H68" s="157" t="s">
        <v>1281</v>
      </c>
      <c r="I68" s="158">
        <v>45722</v>
      </c>
      <c r="J68" s="158">
        <v>45722</v>
      </c>
      <c r="K68" s="157">
        <v>0.18995010000000001</v>
      </c>
      <c r="L68" s="157">
        <v>0.18995010000000001</v>
      </c>
      <c r="M68" s="159">
        <v>78.289000000000001</v>
      </c>
      <c r="N68" s="159">
        <v>0.17199999999999999</v>
      </c>
      <c r="O68" s="159">
        <v>5.8540000000000001</v>
      </c>
      <c r="P68" s="159">
        <v>1.0089999999999999</v>
      </c>
      <c r="Q68" s="157">
        <v>14.87</v>
      </c>
      <c r="R68" s="157">
        <v>0.03</v>
      </c>
      <c r="S68" s="160">
        <v>6500.04</v>
      </c>
      <c r="T68" s="157">
        <v>1129.31</v>
      </c>
      <c r="U68" s="160">
        <v>7644.25</v>
      </c>
      <c r="X68" s="68">
        <f t="shared" si="0"/>
        <v>273.11448055999989</v>
      </c>
      <c r="Y68" s="68" t="e">
        <f>HLOOKUP(A68,'HY financials'!$1:$194,190,0)</f>
        <v>#N/A</v>
      </c>
      <c r="Z68" s="69" t="e">
        <f t="shared" si="3"/>
        <v>#N/A</v>
      </c>
    </row>
    <row r="69" spans="1:26" x14ac:dyDescent="0.2">
      <c r="A69" s="37" t="str" cm="1">
        <f t="array" ref="A69">INDEX('Scheme master'!F:F,MATCH(E69&amp;F69,'Scheme master'!N:N,0),0)</f>
        <v>LDSAPF</v>
      </c>
      <c r="B69" s="37" t="str">
        <f>A69&amp;VLOOKUP(E69&amp;F69,'Scheme master'!N:AA,13,0)</f>
        <v>LDSAPFRDD</v>
      </c>
      <c r="C69" s="41">
        <f t="shared" si="1"/>
        <v>2.2052500000000002E-3</v>
      </c>
      <c r="D69" s="41">
        <f t="shared" si="2"/>
        <v>2.2052500000000002E-3</v>
      </c>
      <c r="E69" s="157" t="s">
        <v>533</v>
      </c>
      <c r="F69" s="157" t="s">
        <v>8</v>
      </c>
      <c r="G69" s="157" t="s">
        <v>2242</v>
      </c>
      <c r="H69" s="157" t="s">
        <v>1279</v>
      </c>
      <c r="I69" s="158">
        <v>45699</v>
      </c>
      <c r="J69" s="158">
        <v>45699</v>
      </c>
      <c r="K69" s="157">
        <v>2.2052500000000002E-3</v>
      </c>
      <c r="L69" s="157">
        <v>2.2052500000000002E-3</v>
      </c>
      <c r="M69" s="159">
        <v>127536.45299999999</v>
      </c>
      <c r="N69" s="159"/>
      <c r="O69" s="159">
        <v>3053.9259999999999</v>
      </c>
      <c r="P69" s="159">
        <v>59.646000000000001</v>
      </c>
      <c r="Q69" s="157">
        <v>281.25</v>
      </c>
      <c r="R69" s="157"/>
      <c r="S69" s="160">
        <v>36256.39</v>
      </c>
      <c r="T69" s="157">
        <v>703.21</v>
      </c>
      <c r="U69" s="160">
        <v>37240.85</v>
      </c>
      <c r="X69" s="68">
        <f t="shared" si="0"/>
        <v>1.5207296000000006</v>
      </c>
      <c r="Y69" s="68" t="e">
        <f>HLOOKUP(A69,'HY financials'!$1:$194,190,0)</f>
        <v>#N/A</v>
      </c>
      <c r="Z69" s="69" t="e">
        <f t="shared" si="3"/>
        <v>#N/A</v>
      </c>
    </row>
    <row r="70" spans="1:26" x14ac:dyDescent="0.2">
      <c r="A70" s="37" t="str" cm="1">
        <f t="array" ref="A70">INDEX('Scheme master'!F:F,MATCH(E70&amp;F70,'Scheme master'!N:N,0),0)</f>
        <v>LLIQDF</v>
      </c>
      <c r="B70" s="37" t="str">
        <f>A70&amp;VLOOKUP(E70&amp;F70,'Scheme master'!N:AA,13,0)</f>
        <v>LLIQDFRDD</v>
      </c>
      <c r="C70" s="41">
        <f t="shared" si="1"/>
        <v>0.18141225999999999</v>
      </c>
      <c r="D70" s="41">
        <f t="shared" si="2"/>
        <v>0.18141225999999999</v>
      </c>
      <c r="E70" s="157" t="s">
        <v>530</v>
      </c>
      <c r="F70" s="157" t="s">
        <v>526</v>
      </c>
      <c r="G70" s="157" t="s">
        <v>456</v>
      </c>
      <c r="H70" s="157" t="s">
        <v>1281</v>
      </c>
      <c r="I70" s="158">
        <v>45611</v>
      </c>
      <c r="J70" s="158">
        <v>45611</v>
      </c>
      <c r="K70" s="157">
        <v>0.18141225999999999</v>
      </c>
      <c r="L70" s="157">
        <v>0.18141225999999999</v>
      </c>
      <c r="M70" s="159">
        <v>14.109</v>
      </c>
      <c r="N70" s="159">
        <v>0.17199999999999999</v>
      </c>
      <c r="O70" s="159">
        <v>5.2350000000000003</v>
      </c>
      <c r="P70" s="159">
        <v>3.0750000000000002</v>
      </c>
      <c r="Q70" s="157">
        <v>2.57</v>
      </c>
      <c r="R70" s="157">
        <v>0.03</v>
      </c>
      <c r="S70" s="160">
        <v>5785.6</v>
      </c>
      <c r="T70" s="157">
        <v>3412.58</v>
      </c>
      <c r="U70" s="160">
        <v>9200.7800000000007</v>
      </c>
      <c r="X70" s="68">
        <f t="shared" ref="X70:X133" si="4">SUMIF(A:A,A70,C:C)+SUMIF(A:A,A70,D:D)</f>
        <v>273.11448055999989</v>
      </c>
      <c r="Y70" s="68" t="e">
        <f>HLOOKUP(A70,'HY financials'!$1:$194,190,0)</f>
        <v>#N/A</v>
      </c>
      <c r="Z70" s="69" t="e">
        <f t="shared" si="3"/>
        <v>#N/A</v>
      </c>
    </row>
    <row r="71" spans="1:26" x14ac:dyDescent="0.2">
      <c r="A71" s="37" t="str" cm="1">
        <f t="array" ref="A71">INDEX('Scheme master'!F:F,MATCH(E71&amp;F71,'Scheme master'!N:N,0),0)</f>
        <v>LDSAPF</v>
      </c>
      <c r="B71" s="37" t="str">
        <f>A71&amp;VLOOKUP(E71&amp;F71,'Scheme master'!N:AA,13,0)</f>
        <v>LDSAPFDDD</v>
      </c>
      <c r="C71" s="41">
        <f t="shared" ref="C71:C134" si="5">K71</f>
        <v>2.9700999999999998E-3</v>
      </c>
      <c r="D71" s="41">
        <f t="shared" ref="D71:D134" si="6">L71</f>
        <v>2.9700999999999998E-3</v>
      </c>
      <c r="E71" s="157" t="s">
        <v>533</v>
      </c>
      <c r="F71" s="157" t="s">
        <v>525</v>
      </c>
      <c r="G71" s="157" t="s">
        <v>2242</v>
      </c>
      <c r="H71" s="157" t="s">
        <v>1277</v>
      </c>
      <c r="I71" s="158">
        <v>45658</v>
      </c>
      <c r="J71" s="158">
        <v>45658</v>
      </c>
      <c r="K71" s="157">
        <v>2.9700999999999998E-3</v>
      </c>
      <c r="L71" s="157">
        <v>2.9700999999999998E-3</v>
      </c>
      <c r="M71" s="159"/>
      <c r="N71" s="159"/>
      <c r="O71" s="159">
        <v>146.40899999999999</v>
      </c>
      <c r="P71" s="159"/>
      <c r="Q71" s="157"/>
      <c r="R71" s="157"/>
      <c r="S71" s="160">
        <v>1610.79</v>
      </c>
      <c r="T71" s="157"/>
      <c r="U71" s="160">
        <v>1610.79</v>
      </c>
      <c r="X71" s="68">
        <f t="shared" si="4"/>
        <v>1.5207296000000006</v>
      </c>
      <c r="Y71" s="68" t="e">
        <f>HLOOKUP(A71,'HY financials'!$1:$194,190,0)</f>
        <v>#N/A</v>
      </c>
      <c r="Z71" s="69" t="e">
        <f t="shared" ref="Z71:Z134" si="7">X71-Y71</f>
        <v>#N/A</v>
      </c>
    </row>
    <row r="72" spans="1:26" x14ac:dyDescent="0.2">
      <c r="A72" s="37" t="str" cm="1">
        <f t="array" ref="A72">INDEX('Scheme master'!F:F,MATCH(E72&amp;F72,'Scheme master'!N:N,0),0)</f>
        <v>LLIQDF</v>
      </c>
      <c r="B72" s="37" t="str">
        <f>A72&amp;VLOOKUP(E72&amp;F72,'Scheme master'!N:AA,13,0)</f>
        <v>LLIQDFRDD</v>
      </c>
      <c r="C72" s="41">
        <f t="shared" si="5"/>
        <v>0.20049961999999999</v>
      </c>
      <c r="D72" s="41">
        <f t="shared" si="6"/>
        <v>0.20049961999999999</v>
      </c>
      <c r="E72" s="157" t="s">
        <v>530</v>
      </c>
      <c r="F72" s="157" t="s">
        <v>526</v>
      </c>
      <c r="G72" s="157" t="s">
        <v>456</v>
      </c>
      <c r="H72" s="157" t="s">
        <v>1281</v>
      </c>
      <c r="I72" s="158">
        <v>45686</v>
      </c>
      <c r="J72" s="158">
        <v>45686</v>
      </c>
      <c r="K72" s="157">
        <v>0.20049961999999999</v>
      </c>
      <c r="L72" s="157">
        <v>0.20049961999999999</v>
      </c>
      <c r="M72" s="159">
        <v>90.296999999999997</v>
      </c>
      <c r="N72" s="159">
        <v>0.17199999999999999</v>
      </c>
      <c r="O72" s="159">
        <v>6.1849999999999996</v>
      </c>
      <c r="P72" s="159">
        <v>3.444</v>
      </c>
      <c r="Q72" s="157">
        <v>18.100000000000001</v>
      </c>
      <c r="R72" s="157">
        <v>0.03</v>
      </c>
      <c r="S72" s="160">
        <v>6869.8</v>
      </c>
      <c r="T72" s="157">
        <v>3819.11</v>
      </c>
      <c r="U72" s="160">
        <v>10707.04</v>
      </c>
      <c r="X72" s="68">
        <f t="shared" si="4"/>
        <v>273.11448055999989</v>
      </c>
      <c r="Y72" s="68" t="e">
        <f>HLOOKUP(A72,'HY financials'!$1:$194,190,0)</f>
        <v>#N/A</v>
      </c>
      <c r="Z72" s="69" t="e">
        <f t="shared" si="7"/>
        <v>#N/A</v>
      </c>
    </row>
    <row r="73" spans="1:26" x14ac:dyDescent="0.2">
      <c r="A73" s="37" t="str" cm="1">
        <f t="array" ref="A73">INDEX('Scheme master'!F:F,MATCH(E73&amp;F73,'Scheme master'!N:N,0),0)</f>
        <v>LDUSTF</v>
      </c>
      <c r="B73" s="37" t="str">
        <f>A73&amp;VLOOKUP(E73&amp;F73,'Scheme master'!N:AA,13,0)</f>
        <v>LDUSTFRDD</v>
      </c>
      <c r="C73" s="41">
        <f t="shared" si="5"/>
        <v>0.77925648000000003</v>
      </c>
      <c r="D73" s="41">
        <f t="shared" si="6"/>
        <v>0.77925648000000003</v>
      </c>
      <c r="E73" s="157" t="s">
        <v>1462</v>
      </c>
      <c r="F73" s="157" t="s">
        <v>8</v>
      </c>
      <c r="G73" s="157" t="s">
        <v>2241</v>
      </c>
      <c r="H73" s="157" t="s">
        <v>1279</v>
      </c>
      <c r="I73" s="158">
        <v>45614</v>
      </c>
      <c r="J73" s="158">
        <v>45614</v>
      </c>
      <c r="K73" s="157">
        <v>0.77925648000000003</v>
      </c>
      <c r="L73" s="157">
        <v>0.77925648000000003</v>
      </c>
      <c r="M73" s="159"/>
      <c r="N73" s="159"/>
      <c r="O73" s="159">
        <v>14.531000000000001</v>
      </c>
      <c r="P73" s="159">
        <v>1.2999999999999999E-2</v>
      </c>
      <c r="Q73" s="157"/>
      <c r="R73" s="157"/>
      <c r="S73" s="160">
        <v>17710.25</v>
      </c>
      <c r="T73" s="157">
        <v>13.81</v>
      </c>
      <c r="U73" s="160">
        <v>17724.060000000001</v>
      </c>
      <c r="X73" s="68">
        <f t="shared" si="4"/>
        <v>303.09935939999986</v>
      </c>
      <c r="Y73" s="68" t="e">
        <f>HLOOKUP(A73,'HY financials'!$1:$194,190,0)</f>
        <v>#N/A</v>
      </c>
      <c r="Z73" s="69" t="e">
        <f t="shared" si="7"/>
        <v>#N/A</v>
      </c>
    </row>
    <row r="74" spans="1:26" x14ac:dyDescent="0.2">
      <c r="A74" s="37" t="str" cm="1">
        <f t="array" ref="A74">INDEX('Scheme master'!F:F,MATCH(E74&amp;F74,'Scheme master'!N:N,0),0)</f>
        <v>LDINPF</v>
      </c>
      <c r="B74" s="37" t="str">
        <f>A74&amp;VLOOKUP(E74&amp;F74,'Scheme master'!N:AA,13,0)</f>
        <v>LDINPFDDD</v>
      </c>
      <c r="C74" s="41">
        <f t="shared" si="5"/>
        <v>1.8809300000000001E-3</v>
      </c>
      <c r="D74" s="41">
        <f t="shared" si="6"/>
        <v>1.8809300000000001E-3</v>
      </c>
      <c r="E74" s="157" t="s">
        <v>531</v>
      </c>
      <c r="F74" s="157" t="s">
        <v>525</v>
      </c>
      <c r="G74" s="157" t="s">
        <v>2726</v>
      </c>
      <c r="H74" s="157" t="s">
        <v>1277</v>
      </c>
      <c r="I74" s="158">
        <v>45622</v>
      </c>
      <c r="J74" s="158">
        <v>45622</v>
      </c>
      <c r="K74" s="157">
        <v>1.8809300000000001E-3</v>
      </c>
      <c r="L74" s="157">
        <v>1.8809300000000001E-3</v>
      </c>
      <c r="M74" s="159"/>
      <c r="N74" s="159"/>
      <c r="O74" s="159">
        <v>72.585999999999999</v>
      </c>
      <c r="P74" s="159"/>
      <c r="Q74" s="157"/>
      <c r="R74" s="157"/>
      <c r="S74" s="160">
        <v>1127.0899999999999</v>
      </c>
      <c r="T74" s="157"/>
      <c r="U74" s="160">
        <v>1127.0899999999999</v>
      </c>
      <c r="X74" s="68">
        <f t="shared" si="4"/>
        <v>3.1546907400000004</v>
      </c>
      <c r="Y74" s="68" t="e">
        <f>HLOOKUP(A74,'HY financials'!$1:$194,190,0)</f>
        <v>#N/A</v>
      </c>
      <c r="Z74" s="69" t="e">
        <f t="shared" si="7"/>
        <v>#N/A</v>
      </c>
    </row>
    <row r="75" spans="1:26" x14ac:dyDescent="0.2">
      <c r="A75" s="37" t="str" cm="1">
        <f t="array" ref="A75">INDEX('Scheme master'!F:F,MATCH(E75&amp;F75,'Scheme master'!N:N,0),0)</f>
        <v>LDUSTF</v>
      </c>
      <c r="B75" s="37" t="str">
        <f>A75&amp;VLOOKUP(E75&amp;F75,'Scheme master'!N:AA,13,0)</f>
        <v>LDUSTFDDW</v>
      </c>
      <c r="C75" s="41">
        <f t="shared" si="5"/>
        <v>1.6995022799999999</v>
      </c>
      <c r="D75" s="41">
        <f t="shared" si="6"/>
        <v>1.6995022799999999</v>
      </c>
      <c r="E75" s="157" t="s">
        <v>1462</v>
      </c>
      <c r="F75" s="157" t="s">
        <v>527</v>
      </c>
      <c r="G75" s="157" t="s">
        <v>2241</v>
      </c>
      <c r="H75" s="157" t="s">
        <v>1280</v>
      </c>
      <c r="I75" s="158">
        <v>45686</v>
      </c>
      <c r="J75" s="158">
        <v>45686</v>
      </c>
      <c r="K75" s="157">
        <v>1.6995022799999999</v>
      </c>
      <c r="L75" s="157">
        <v>1.6995022799999999</v>
      </c>
      <c r="M75" s="159">
        <v>0.53400000000000003</v>
      </c>
      <c r="N75" s="159"/>
      <c r="O75" s="159">
        <v>0.111</v>
      </c>
      <c r="P75" s="159"/>
      <c r="Q75" s="157">
        <v>0.9</v>
      </c>
      <c r="R75" s="157"/>
      <c r="S75" s="160">
        <v>122.4</v>
      </c>
      <c r="T75" s="157"/>
      <c r="U75" s="160">
        <v>123.3</v>
      </c>
      <c r="X75" s="68">
        <f t="shared" si="4"/>
        <v>303.09935939999986</v>
      </c>
      <c r="Y75" s="68" t="e">
        <f>HLOOKUP(A75,'HY financials'!$1:$194,190,0)</f>
        <v>#N/A</v>
      </c>
      <c r="Z75" s="69" t="e">
        <f t="shared" si="7"/>
        <v>#N/A</v>
      </c>
    </row>
    <row r="76" spans="1:26" x14ac:dyDescent="0.2">
      <c r="A76" s="37" t="str" cm="1">
        <f t="array" ref="A76">INDEX('Scheme master'!F:F,MATCH(E76&amp;F76,'Scheme master'!N:N,0),0)</f>
        <v>LDUSTF</v>
      </c>
      <c r="B76" s="37" t="str">
        <f>A76&amp;VLOOKUP(E76&amp;F76,'Scheme master'!N:AA,13,0)</f>
        <v>LDUSTFRDW</v>
      </c>
      <c r="C76" s="41">
        <f t="shared" si="5"/>
        <v>1.05751007</v>
      </c>
      <c r="D76" s="41">
        <f t="shared" si="6"/>
        <v>1.05751007</v>
      </c>
      <c r="E76" s="157" t="s">
        <v>1462</v>
      </c>
      <c r="F76" s="157" t="s">
        <v>23</v>
      </c>
      <c r="G76" s="157" t="s">
        <v>2241</v>
      </c>
      <c r="H76" s="157" t="s">
        <v>1278</v>
      </c>
      <c r="I76" s="158">
        <v>45652</v>
      </c>
      <c r="J76" s="158">
        <v>45652</v>
      </c>
      <c r="K76" s="157">
        <v>1.05751007</v>
      </c>
      <c r="L76" s="157">
        <v>1.05751007</v>
      </c>
      <c r="M76" s="159"/>
      <c r="N76" s="159"/>
      <c r="O76" s="159">
        <v>0.58099999999999996</v>
      </c>
      <c r="P76" s="159">
        <v>4.0000000000000001E-3</v>
      </c>
      <c r="Q76" s="157"/>
      <c r="R76" s="157"/>
      <c r="S76" s="160">
        <v>648.1</v>
      </c>
      <c r="T76" s="157">
        <v>4.49</v>
      </c>
      <c r="U76" s="160">
        <v>652.59</v>
      </c>
      <c r="X76" s="68">
        <f t="shared" si="4"/>
        <v>303.09935939999986</v>
      </c>
      <c r="Y76" s="68" t="e">
        <f>HLOOKUP(A76,'HY financials'!$1:$194,190,0)</f>
        <v>#N/A</v>
      </c>
      <c r="Z76" s="69" t="e">
        <f t="shared" si="7"/>
        <v>#N/A</v>
      </c>
    </row>
    <row r="77" spans="1:26" x14ac:dyDescent="0.2">
      <c r="A77" s="37" t="str" cm="1">
        <f t="array" ref="A77">INDEX('Scheme master'!F:F,MATCH(E77&amp;F77,'Scheme master'!N:N,0),0)</f>
        <v>LLIQDF</v>
      </c>
      <c r="B77" s="37" t="str">
        <f>A77&amp;VLOOKUP(E77&amp;F77,'Scheme master'!N:AA,13,0)</f>
        <v>LLIQDFDDD</v>
      </c>
      <c r="C77" s="41">
        <f t="shared" si="5"/>
        <v>0.21872357000000001</v>
      </c>
      <c r="D77" s="41">
        <f t="shared" si="6"/>
        <v>0.21872357000000001</v>
      </c>
      <c r="E77" s="157" t="s">
        <v>530</v>
      </c>
      <c r="F77" s="157" t="s">
        <v>525</v>
      </c>
      <c r="G77" s="157" t="s">
        <v>456</v>
      </c>
      <c r="H77" s="157" t="s">
        <v>1276</v>
      </c>
      <c r="I77" s="158">
        <v>45631</v>
      </c>
      <c r="J77" s="158">
        <v>45631</v>
      </c>
      <c r="K77" s="157">
        <v>0.21872357000000001</v>
      </c>
      <c r="L77" s="157">
        <v>0.21872357000000001</v>
      </c>
      <c r="M77" s="159">
        <v>121.102</v>
      </c>
      <c r="N77" s="159"/>
      <c r="O77" s="159">
        <v>5.3869999999999996</v>
      </c>
      <c r="P77" s="159">
        <v>284.36599999999999</v>
      </c>
      <c r="Q77" s="157">
        <v>26.48</v>
      </c>
      <c r="R77" s="157"/>
      <c r="S77" s="160">
        <v>6164.35</v>
      </c>
      <c r="T77" s="157">
        <v>326547.21000000002</v>
      </c>
      <c r="U77" s="160">
        <v>332738.03999999998</v>
      </c>
      <c r="X77" s="68">
        <f t="shared" si="4"/>
        <v>273.11448055999989</v>
      </c>
      <c r="Y77" s="68" t="e">
        <f>HLOOKUP(A77,'HY financials'!$1:$194,190,0)</f>
        <v>#N/A</v>
      </c>
      <c r="Z77" s="69" t="e">
        <f t="shared" si="7"/>
        <v>#N/A</v>
      </c>
    </row>
    <row r="78" spans="1:26" x14ac:dyDescent="0.2">
      <c r="A78" s="37" t="str" cm="1">
        <f t="array" ref="A78">INDEX('Scheme master'!F:F,MATCH(E78&amp;F78,'Scheme master'!N:N,0),0)</f>
        <v>LLIQDF</v>
      </c>
      <c r="B78" s="37" t="str">
        <f>A78&amp;VLOOKUP(E78&amp;F78,'Scheme master'!N:AA,13,0)</f>
        <v>LLIQDFDDD</v>
      </c>
      <c r="C78" s="41">
        <f t="shared" si="5"/>
        <v>0.19233026</v>
      </c>
      <c r="D78" s="41">
        <f t="shared" si="6"/>
        <v>0.19233026</v>
      </c>
      <c r="E78" s="157" t="s">
        <v>530</v>
      </c>
      <c r="F78" s="157" t="s">
        <v>525</v>
      </c>
      <c r="G78" s="157" t="s">
        <v>456</v>
      </c>
      <c r="H78" s="157" t="s">
        <v>1276</v>
      </c>
      <c r="I78" s="158">
        <v>45599</v>
      </c>
      <c r="J78" s="158">
        <v>45599</v>
      </c>
      <c r="K78" s="157">
        <v>0.19233026</v>
      </c>
      <c r="L78" s="157">
        <v>0.19233026</v>
      </c>
      <c r="M78" s="159">
        <v>5.0759999999999996</v>
      </c>
      <c r="N78" s="159"/>
      <c r="O78" s="159">
        <v>5.8929999999999998</v>
      </c>
      <c r="P78" s="159">
        <v>182.42599999999999</v>
      </c>
      <c r="Q78" s="157">
        <v>0.98</v>
      </c>
      <c r="R78" s="157"/>
      <c r="S78" s="160">
        <v>6759.34</v>
      </c>
      <c r="T78" s="157">
        <v>209485.43</v>
      </c>
      <c r="U78" s="160">
        <v>216245.75</v>
      </c>
      <c r="X78" s="68">
        <f t="shared" si="4"/>
        <v>273.11448055999989</v>
      </c>
      <c r="Y78" s="68" t="e">
        <f>HLOOKUP(A78,'HY financials'!$1:$194,190,0)</f>
        <v>#N/A</v>
      </c>
      <c r="Z78" s="69" t="e">
        <f t="shared" si="7"/>
        <v>#N/A</v>
      </c>
    </row>
    <row r="79" spans="1:26" x14ac:dyDescent="0.2">
      <c r="A79" s="37" t="str" cm="1">
        <f t="array" ref="A79">INDEX('Scheme master'!F:F,MATCH(E79&amp;F79,'Scheme master'!N:N,0),0)</f>
        <v>LDUSTF</v>
      </c>
      <c r="B79" s="37" t="str">
        <f>A79&amp;VLOOKUP(E79&amp;F79,'Scheme master'!N:AA,13,0)</f>
        <v>LDUSTFDDD</v>
      </c>
      <c r="C79" s="41">
        <f t="shared" si="5"/>
        <v>0.70721299000000004</v>
      </c>
      <c r="D79" s="41">
        <f t="shared" si="6"/>
        <v>0.70721299000000004</v>
      </c>
      <c r="E79" s="157" t="s">
        <v>1462</v>
      </c>
      <c r="F79" s="157" t="s">
        <v>525</v>
      </c>
      <c r="G79" s="157" t="s">
        <v>2241</v>
      </c>
      <c r="H79" s="157" t="s">
        <v>1277</v>
      </c>
      <c r="I79" s="158">
        <v>45684</v>
      </c>
      <c r="J79" s="158">
        <v>45684</v>
      </c>
      <c r="K79" s="157">
        <v>0.70721299000000004</v>
      </c>
      <c r="L79" s="157">
        <v>0.70721299000000004</v>
      </c>
      <c r="M79" s="159"/>
      <c r="N79" s="159"/>
      <c r="O79" s="159">
        <v>3.181</v>
      </c>
      <c r="P79" s="159"/>
      <c r="Q79" s="157"/>
      <c r="R79" s="157"/>
      <c r="S79" s="160">
        <v>3889.25</v>
      </c>
      <c r="T79" s="157"/>
      <c r="U79" s="160">
        <v>3889.25</v>
      </c>
      <c r="X79" s="68">
        <f t="shared" si="4"/>
        <v>303.09935939999986</v>
      </c>
      <c r="Y79" s="68" t="e">
        <f>HLOOKUP(A79,'HY financials'!$1:$194,190,0)</f>
        <v>#N/A</v>
      </c>
      <c r="Z79" s="69" t="e">
        <f t="shared" si="7"/>
        <v>#N/A</v>
      </c>
    </row>
    <row r="80" spans="1:26" x14ac:dyDescent="0.2">
      <c r="A80" s="37" t="str" cm="1">
        <f t="array" ref="A80">INDEX('Scheme master'!F:F,MATCH(E80&amp;F80,'Scheme master'!N:N,0),0)</f>
        <v>LDSAPF</v>
      </c>
      <c r="B80" s="37" t="str">
        <f>A80&amp;VLOOKUP(E80&amp;F80,'Scheme master'!N:AA,13,0)</f>
        <v>LDSAPFRDD</v>
      </c>
      <c r="C80" s="41">
        <f t="shared" si="5"/>
        <v>8.8297900000000006E-3</v>
      </c>
      <c r="D80" s="41">
        <f t="shared" si="6"/>
        <v>8.8297900000000006E-3</v>
      </c>
      <c r="E80" s="157" t="s">
        <v>533</v>
      </c>
      <c r="F80" s="157" t="s">
        <v>8</v>
      </c>
      <c r="G80" s="157" t="s">
        <v>2242</v>
      </c>
      <c r="H80" s="157" t="s">
        <v>1279</v>
      </c>
      <c r="I80" s="158">
        <v>45628</v>
      </c>
      <c r="J80" s="158">
        <v>45628</v>
      </c>
      <c r="K80" s="157">
        <v>8.8297900000000006E-3</v>
      </c>
      <c r="L80" s="157">
        <v>8.8297900000000006E-3</v>
      </c>
      <c r="M80" s="159">
        <v>127257.352</v>
      </c>
      <c r="N80" s="159"/>
      <c r="O80" s="159">
        <v>12127.17</v>
      </c>
      <c r="P80" s="159">
        <v>236.00899999999999</v>
      </c>
      <c r="Q80" s="157">
        <v>1123.6600000000001</v>
      </c>
      <c r="R80" s="157"/>
      <c r="S80" s="160">
        <v>143895.49</v>
      </c>
      <c r="T80" s="157">
        <v>2782.43</v>
      </c>
      <c r="U80" s="160">
        <v>147801.57999999999</v>
      </c>
      <c r="X80" s="68">
        <f t="shared" si="4"/>
        <v>1.5207296000000006</v>
      </c>
      <c r="Y80" s="68" t="e">
        <f>HLOOKUP(A80,'HY financials'!$1:$194,190,0)</f>
        <v>#N/A</v>
      </c>
      <c r="Z80" s="69" t="e">
        <f t="shared" si="7"/>
        <v>#N/A</v>
      </c>
    </row>
    <row r="81" spans="1:26" x14ac:dyDescent="0.2">
      <c r="A81" s="37" t="str" cm="1">
        <f t="array" ref="A81">INDEX('Scheme master'!F:F,MATCH(E81&amp;F81,'Scheme master'!N:N,0),0)</f>
        <v>LLIQDF</v>
      </c>
      <c r="B81" s="37" t="str">
        <f>A81&amp;VLOOKUP(E81&amp;F81,'Scheme master'!N:AA,13,0)</f>
        <v>LLIQDFRDW</v>
      </c>
      <c r="C81" s="41">
        <f t="shared" si="5"/>
        <v>1.2819292</v>
      </c>
      <c r="D81" s="41">
        <f t="shared" si="6"/>
        <v>1.2819292</v>
      </c>
      <c r="E81" s="157" t="s">
        <v>530</v>
      </c>
      <c r="F81" s="157" t="s">
        <v>23</v>
      </c>
      <c r="G81" s="157" t="s">
        <v>456</v>
      </c>
      <c r="H81" s="157" t="s">
        <v>2245</v>
      </c>
      <c r="I81" s="158">
        <v>45735</v>
      </c>
      <c r="J81" s="158">
        <v>45735</v>
      </c>
      <c r="K81" s="157">
        <v>1.2819292</v>
      </c>
      <c r="L81" s="157">
        <v>1.2819292</v>
      </c>
      <c r="M81" s="159">
        <v>1085.979</v>
      </c>
      <c r="N81" s="159"/>
      <c r="O81" s="159">
        <v>9.1170000000000009</v>
      </c>
      <c r="P81" s="159">
        <v>5.0000000000000001E-3</v>
      </c>
      <c r="Q81" s="157">
        <v>1392.15</v>
      </c>
      <c r="R81" s="157"/>
      <c r="S81" s="160">
        <v>10103.89</v>
      </c>
      <c r="T81" s="157">
        <v>4.71</v>
      </c>
      <c r="U81" s="160">
        <v>11500.75</v>
      </c>
      <c r="X81" s="68">
        <f t="shared" si="4"/>
        <v>273.11448055999989</v>
      </c>
      <c r="Y81" s="68" t="e">
        <f>HLOOKUP(A81,'HY financials'!$1:$194,190,0)</f>
        <v>#N/A</v>
      </c>
      <c r="Z81" s="69" t="e">
        <f t="shared" si="7"/>
        <v>#N/A</v>
      </c>
    </row>
    <row r="82" spans="1:26" x14ac:dyDescent="0.2">
      <c r="A82" s="37" t="str" cm="1">
        <f t="array" ref="A82">INDEX('Scheme master'!F:F,MATCH(E82&amp;F82,'Scheme master'!N:N,0),0)</f>
        <v>LLIQDF</v>
      </c>
      <c r="B82" s="37" t="str">
        <f>A82&amp;VLOOKUP(E82&amp;F82,'Scheme master'!N:AA,13,0)</f>
        <v>LLIQDFDDD</v>
      </c>
      <c r="C82" s="41">
        <f t="shared" si="5"/>
        <v>0.19548460000000001</v>
      </c>
      <c r="D82" s="41">
        <f t="shared" si="6"/>
        <v>0.19548460000000001</v>
      </c>
      <c r="E82" s="157" t="s">
        <v>530</v>
      </c>
      <c r="F82" s="157" t="s">
        <v>525</v>
      </c>
      <c r="G82" s="157" t="s">
        <v>456</v>
      </c>
      <c r="H82" s="157" t="s">
        <v>1276</v>
      </c>
      <c r="I82" s="158">
        <v>45687</v>
      </c>
      <c r="J82" s="158">
        <v>45687</v>
      </c>
      <c r="K82" s="157">
        <v>0.19548460000000001</v>
      </c>
      <c r="L82" s="157">
        <v>0.19548460000000001</v>
      </c>
      <c r="M82" s="159">
        <v>7.5</v>
      </c>
      <c r="N82" s="159"/>
      <c r="O82" s="159">
        <v>4.1890000000000001</v>
      </c>
      <c r="P82" s="159">
        <v>254.03899999999999</v>
      </c>
      <c r="Q82" s="157">
        <v>1.47</v>
      </c>
      <c r="R82" s="157"/>
      <c r="S82" s="160">
        <v>4803.34</v>
      </c>
      <c r="T82" s="157">
        <v>291722.06</v>
      </c>
      <c r="U82" s="160">
        <v>296526.87</v>
      </c>
      <c r="X82" s="68">
        <f t="shared" si="4"/>
        <v>273.11448055999989</v>
      </c>
      <c r="Y82" s="68" t="e">
        <f>HLOOKUP(A82,'HY financials'!$1:$194,190,0)</f>
        <v>#N/A</v>
      </c>
      <c r="Z82" s="69" t="e">
        <f t="shared" si="7"/>
        <v>#N/A</v>
      </c>
    </row>
    <row r="83" spans="1:26" x14ac:dyDescent="0.2">
      <c r="A83" s="37" t="str" cm="1">
        <f t="array" ref="A83">INDEX('Scheme master'!F:F,MATCH(E83&amp;F83,'Scheme master'!N:N,0),0)</f>
        <v>LLIQDF</v>
      </c>
      <c r="B83" s="37" t="str">
        <f>A83&amp;VLOOKUP(E83&amp;F83,'Scheme master'!N:AA,13,0)</f>
        <v>LLIQDFDDD</v>
      </c>
      <c r="C83" s="41">
        <f t="shared" si="5"/>
        <v>0.18139648</v>
      </c>
      <c r="D83" s="41">
        <f t="shared" si="6"/>
        <v>0.18139648</v>
      </c>
      <c r="E83" s="157" t="s">
        <v>530</v>
      </c>
      <c r="F83" s="157" t="s">
        <v>525</v>
      </c>
      <c r="G83" s="157" t="s">
        <v>456</v>
      </c>
      <c r="H83" s="157" t="s">
        <v>1276</v>
      </c>
      <c r="I83" s="158">
        <v>45708</v>
      </c>
      <c r="J83" s="158">
        <v>45708</v>
      </c>
      <c r="K83" s="157">
        <v>0.18139648</v>
      </c>
      <c r="L83" s="157">
        <v>0.18139648</v>
      </c>
      <c r="M83" s="159">
        <v>115.14400000000001</v>
      </c>
      <c r="N83" s="159"/>
      <c r="O83" s="159">
        <v>2.8210000000000002</v>
      </c>
      <c r="P83" s="159">
        <v>267.06099999999998</v>
      </c>
      <c r="Q83" s="157">
        <v>20.89</v>
      </c>
      <c r="R83" s="157"/>
      <c r="S83" s="160">
        <v>3239.59</v>
      </c>
      <c r="T83" s="157">
        <v>306678.86</v>
      </c>
      <c r="U83" s="160">
        <v>309939.34000000003</v>
      </c>
      <c r="X83" s="68">
        <f t="shared" si="4"/>
        <v>273.11448055999989</v>
      </c>
      <c r="Y83" s="68" t="e">
        <f>HLOOKUP(A83,'HY financials'!$1:$194,190,0)</f>
        <v>#N/A</v>
      </c>
      <c r="Z83" s="69" t="e">
        <f t="shared" si="7"/>
        <v>#N/A</v>
      </c>
    </row>
    <row r="84" spans="1:26" x14ac:dyDescent="0.2">
      <c r="A84" s="37" t="str" cm="1">
        <f t="array" ref="A84">INDEX('Scheme master'!F:F,MATCH(E84&amp;F84,'Scheme master'!N:N,0),0)</f>
        <v>LDINPF</v>
      </c>
      <c r="B84" s="37" t="str">
        <f>A84&amp;VLOOKUP(E84&amp;F84,'Scheme master'!N:AA,13,0)</f>
        <v>LDINPFRDW</v>
      </c>
      <c r="C84" s="41">
        <f t="shared" si="5"/>
        <v>8.9401199999999993E-3</v>
      </c>
      <c r="D84" s="41">
        <f t="shared" si="6"/>
        <v>8.9401199999999993E-3</v>
      </c>
      <c r="E84" s="157" t="s">
        <v>531</v>
      </c>
      <c r="F84" s="157" t="s">
        <v>23</v>
      </c>
      <c r="G84" s="157" t="s">
        <v>2726</v>
      </c>
      <c r="H84" s="157" t="s">
        <v>1278</v>
      </c>
      <c r="I84" s="158">
        <v>45658</v>
      </c>
      <c r="J84" s="158">
        <v>45658</v>
      </c>
      <c r="K84" s="157">
        <v>8.9401199999999993E-3</v>
      </c>
      <c r="L84" s="157">
        <v>8.9401199999999993E-3</v>
      </c>
      <c r="M84" s="159"/>
      <c r="N84" s="159"/>
      <c r="O84" s="159">
        <v>157.79</v>
      </c>
      <c r="P84" s="159">
        <v>6.0000000000000001E-3</v>
      </c>
      <c r="Q84" s="157"/>
      <c r="R84" s="157"/>
      <c r="S84" s="160">
        <v>1776.13</v>
      </c>
      <c r="T84" s="157">
        <v>0.06</v>
      </c>
      <c r="U84" s="160">
        <v>1776.19</v>
      </c>
      <c r="X84" s="68">
        <f t="shared" si="4"/>
        <v>3.1546907400000004</v>
      </c>
      <c r="Y84" s="68" t="e">
        <f>HLOOKUP(A84,'HY financials'!$1:$194,190,0)</f>
        <v>#N/A</v>
      </c>
      <c r="Z84" s="69" t="e">
        <f t="shared" si="7"/>
        <v>#N/A</v>
      </c>
    </row>
    <row r="85" spans="1:26" x14ac:dyDescent="0.2">
      <c r="A85" s="37" t="str" cm="1">
        <f t="array" ref="A85">INDEX('Scheme master'!F:F,MATCH(E85&amp;F85,'Scheme master'!N:N,0),0)</f>
        <v>LDSAPF</v>
      </c>
      <c r="B85" s="37" t="str">
        <f>A85&amp;VLOOKUP(E85&amp;F85,'Scheme master'!N:AA,13,0)</f>
        <v>LDSAPFDDD</v>
      </c>
      <c r="C85" s="41">
        <f t="shared" si="5"/>
        <v>9.4182999999999995E-4</v>
      </c>
      <c r="D85" s="41">
        <f t="shared" si="6"/>
        <v>9.4182999999999995E-4</v>
      </c>
      <c r="E85" s="157" t="s">
        <v>533</v>
      </c>
      <c r="F85" s="157" t="s">
        <v>525</v>
      </c>
      <c r="G85" s="157" t="s">
        <v>2242</v>
      </c>
      <c r="H85" s="157" t="s">
        <v>1277</v>
      </c>
      <c r="I85" s="158">
        <v>45638</v>
      </c>
      <c r="J85" s="158">
        <v>45638</v>
      </c>
      <c r="K85" s="157">
        <v>9.4182999999999995E-4</v>
      </c>
      <c r="L85" s="157">
        <v>9.4182999999999995E-4</v>
      </c>
      <c r="M85" s="159"/>
      <c r="N85" s="159"/>
      <c r="O85" s="159">
        <v>46.097000000000001</v>
      </c>
      <c r="P85" s="159"/>
      <c r="Q85" s="157"/>
      <c r="R85" s="157"/>
      <c r="S85" s="160">
        <v>507.27</v>
      </c>
      <c r="T85" s="157"/>
      <c r="U85" s="160">
        <v>507.27</v>
      </c>
      <c r="X85" s="68">
        <f t="shared" si="4"/>
        <v>1.5207296000000006</v>
      </c>
      <c r="Y85" s="68" t="e">
        <f>HLOOKUP(A85,'HY financials'!$1:$194,190,0)</f>
        <v>#N/A</v>
      </c>
      <c r="Z85" s="69" t="e">
        <f t="shared" si="7"/>
        <v>#N/A</v>
      </c>
    </row>
    <row r="86" spans="1:26" x14ac:dyDescent="0.2">
      <c r="A86" s="37" t="str" cm="1">
        <f t="array" ref="A86">INDEX('Scheme master'!F:F,MATCH(E86&amp;F86,'Scheme master'!N:N,0),0)</f>
        <v>LDUSTF</v>
      </c>
      <c r="B86" s="37" t="str">
        <f>A86&amp;VLOOKUP(E86&amp;F86,'Scheme master'!N:AA,13,0)</f>
        <v>LDUSTFRDD</v>
      </c>
      <c r="C86" s="41">
        <f t="shared" si="5"/>
        <v>0.19691154999999999</v>
      </c>
      <c r="D86" s="41">
        <f t="shared" si="6"/>
        <v>0.19691154999999999</v>
      </c>
      <c r="E86" s="157" t="s">
        <v>1462</v>
      </c>
      <c r="F86" s="157" t="s">
        <v>8</v>
      </c>
      <c r="G86" s="157" t="s">
        <v>2241</v>
      </c>
      <c r="H86" s="157" t="s">
        <v>1279</v>
      </c>
      <c r="I86" s="158">
        <v>45743</v>
      </c>
      <c r="J86" s="158">
        <v>45743</v>
      </c>
      <c r="K86" s="157">
        <v>0.19691154999999999</v>
      </c>
      <c r="L86" s="157">
        <v>0.19691154999999999</v>
      </c>
      <c r="M86" s="159"/>
      <c r="N86" s="159"/>
      <c r="O86" s="159">
        <v>3.052</v>
      </c>
      <c r="P86" s="159">
        <v>3.0000000000000001E-3</v>
      </c>
      <c r="Q86" s="157"/>
      <c r="R86" s="157"/>
      <c r="S86" s="160">
        <v>3704.18</v>
      </c>
      <c r="T86" s="157">
        <v>3.24</v>
      </c>
      <c r="U86" s="160">
        <v>3707.42</v>
      </c>
      <c r="X86" s="68">
        <f t="shared" si="4"/>
        <v>303.09935939999986</v>
      </c>
      <c r="Y86" s="68" t="e">
        <f>HLOOKUP(A86,'HY financials'!$1:$194,190,0)</f>
        <v>#N/A</v>
      </c>
      <c r="Z86" s="69" t="e">
        <f t="shared" si="7"/>
        <v>#N/A</v>
      </c>
    </row>
    <row r="87" spans="1:26" x14ac:dyDescent="0.2">
      <c r="A87" s="37" t="str" cm="1">
        <f t="array" ref="A87">INDEX('Scheme master'!F:F,MATCH(E87&amp;F87,'Scheme master'!N:N,0),0)</f>
        <v>LDSAPF</v>
      </c>
      <c r="B87" s="37" t="str">
        <f>A87&amp;VLOOKUP(E87&amp;F87,'Scheme master'!N:AA,13,0)</f>
        <v>LDSAPFRDD</v>
      </c>
      <c r="C87" s="41">
        <f t="shared" si="5"/>
        <v>7.9506000000000004E-3</v>
      </c>
      <c r="D87" s="41">
        <f t="shared" si="6"/>
        <v>7.9506000000000004E-3</v>
      </c>
      <c r="E87" s="157" t="s">
        <v>533</v>
      </c>
      <c r="F87" s="157" t="s">
        <v>8</v>
      </c>
      <c r="G87" s="157" t="s">
        <v>2242</v>
      </c>
      <c r="H87" s="157" t="s">
        <v>1279</v>
      </c>
      <c r="I87" s="158">
        <v>45733</v>
      </c>
      <c r="J87" s="158">
        <v>45733</v>
      </c>
      <c r="K87" s="157">
        <v>7.9506000000000004E-3</v>
      </c>
      <c r="L87" s="157">
        <v>7.9506000000000004E-3</v>
      </c>
      <c r="M87" s="159">
        <v>127700.014</v>
      </c>
      <c r="N87" s="159"/>
      <c r="O87" s="159">
        <v>10983.009</v>
      </c>
      <c r="P87" s="159">
        <v>216.02600000000001</v>
      </c>
      <c r="Q87" s="157">
        <v>1015.29</v>
      </c>
      <c r="R87" s="157"/>
      <c r="S87" s="160">
        <v>130276.17</v>
      </c>
      <c r="T87" s="157">
        <v>2546.84</v>
      </c>
      <c r="U87" s="160">
        <v>133838.29999999999</v>
      </c>
      <c r="X87" s="68">
        <f t="shared" si="4"/>
        <v>1.5207296000000006</v>
      </c>
      <c r="Y87" s="68" t="e">
        <f>HLOOKUP(A87,'HY financials'!$1:$194,190,0)</f>
        <v>#N/A</v>
      </c>
      <c r="Z87" s="69" t="e">
        <f t="shared" si="7"/>
        <v>#N/A</v>
      </c>
    </row>
    <row r="88" spans="1:26" x14ac:dyDescent="0.2">
      <c r="A88" s="37" t="str" cm="1">
        <f t="array" ref="A88">INDEX('Scheme master'!F:F,MATCH(E88&amp;F88,'Scheme master'!N:N,0),0)</f>
        <v>LLIQDF</v>
      </c>
      <c r="B88" s="37" t="str">
        <f>A88&amp;VLOOKUP(E88&amp;F88,'Scheme master'!N:AA,13,0)</f>
        <v>LLIQDFRDD</v>
      </c>
      <c r="C88" s="41">
        <f t="shared" si="5"/>
        <v>0.21124968999999999</v>
      </c>
      <c r="D88" s="41">
        <f t="shared" si="6"/>
        <v>0.21124968999999999</v>
      </c>
      <c r="E88" s="157" t="s">
        <v>530</v>
      </c>
      <c r="F88" s="157" t="s">
        <v>526</v>
      </c>
      <c r="G88" s="157" t="s">
        <v>456</v>
      </c>
      <c r="H88" s="157" t="s">
        <v>1281</v>
      </c>
      <c r="I88" s="158">
        <v>45712</v>
      </c>
      <c r="J88" s="158">
        <v>45712</v>
      </c>
      <c r="K88" s="157">
        <v>0.21124968999999999</v>
      </c>
      <c r="L88" s="157">
        <v>0.21124968999999999</v>
      </c>
      <c r="M88" s="159">
        <v>80.290999999999997</v>
      </c>
      <c r="N88" s="159">
        <v>0.17199999999999999</v>
      </c>
      <c r="O88" s="159">
        <v>6.5579999999999998</v>
      </c>
      <c r="P88" s="159">
        <v>3.6280000000000001</v>
      </c>
      <c r="Q88" s="157">
        <v>16.940000000000001</v>
      </c>
      <c r="R88" s="157">
        <v>0.04</v>
      </c>
      <c r="S88" s="160">
        <v>7283.93</v>
      </c>
      <c r="T88" s="157">
        <v>4041.95</v>
      </c>
      <c r="U88" s="160">
        <v>11342.86</v>
      </c>
      <c r="X88" s="68">
        <f t="shared" si="4"/>
        <v>273.11448055999989</v>
      </c>
      <c r="Y88" s="68" t="e">
        <f>HLOOKUP(A88,'HY financials'!$1:$194,190,0)</f>
        <v>#N/A</v>
      </c>
      <c r="Z88" s="69" t="e">
        <f t="shared" si="7"/>
        <v>#N/A</v>
      </c>
    </row>
    <row r="89" spans="1:26" x14ac:dyDescent="0.2">
      <c r="A89" s="37" t="str" cm="1">
        <f t="array" ref="A89">INDEX('Scheme master'!F:F,MATCH(E89&amp;F89,'Scheme master'!N:N,0),0)</f>
        <v>LLIQDF</v>
      </c>
      <c r="B89" s="37" t="str">
        <f>A89&amp;VLOOKUP(E89&amp;F89,'Scheme master'!N:AA,13,0)</f>
        <v>LLIQDFDDD</v>
      </c>
      <c r="C89" s="41">
        <f t="shared" si="5"/>
        <v>0.18093184000000001</v>
      </c>
      <c r="D89" s="41">
        <f t="shared" si="6"/>
        <v>0.18093184000000001</v>
      </c>
      <c r="E89" s="157" t="s">
        <v>530</v>
      </c>
      <c r="F89" s="157" t="s">
        <v>525</v>
      </c>
      <c r="G89" s="157" t="s">
        <v>456</v>
      </c>
      <c r="H89" s="157" t="s">
        <v>1276</v>
      </c>
      <c r="I89" s="158">
        <v>45643</v>
      </c>
      <c r="J89" s="158">
        <v>45643</v>
      </c>
      <c r="K89" s="157">
        <v>0.18093184000000001</v>
      </c>
      <c r="L89" s="157">
        <v>0.18093184000000001</v>
      </c>
      <c r="M89" s="159">
        <v>121.07899999999999</v>
      </c>
      <c r="N89" s="159"/>
      <c r="O89" s="159">
        <v>4.7709999999999999</v>
      </c>
      <c r="P89" s="159">
        <v>186.88499999999999</v>
      </c>
      <c r="Q89" s="157">
        <v>21.91</v>
      </c>
      <c r="R89" s="157"/>
      <c r="S89" s="160">
        <v>5452.09</v>
      </c>
      <c r="T89" s="157">
        <v>214606.24</v>
      </c>
      <c r="U89" s="160">
        <v>220080.24</v>
      </c>
      <c r="X89" s="68">
        <f t="shared" si="4"/>
        <v>273.11448055999989</v>
      </c>
      <c r="Y89" s="68" t="e">
        <f>HLOOKUP(A89,'HY financials'!$1:$194,190,0)</f>
        <v>#N/A</v>
      </c>
      <c r="Z89" s="69" t="e">
        <f t="shared" si="7"/>
        <v>#N/A</v>
      </c>
    </row>
    <row r="90" spans="1:26" x14ac:dyDescent="0.2">
      <c r="A90" s="37" t="str" cm="1">
        <f t="array" ref="A90">INDEX('Scheme master'!F:F,MATCH(E90&amp;F90,'Scheme master'!N:N,0),0)</f>
        <v>LDSAPF</v>
      </c>
      <c r="B90" s="37" t="str">
        <f>A90&amp;VLOOKUP(E90&amp;F90,'Scheme master'!N:AA,13,0)</f>
        <v>LDSAPFRDD</v>
      </c>
      <c r="C90" s="41">
        <f t="shared" si="5"/>
        <v>3.8776800000000001E-3</v>
      </c>
      <c r="D90" s="41">
        <f t="shared" si="6"/>
        <v>3.8776800000000001E-3</v>
      </c>
      <c r="E90" s="157" t="s">
        <v>533</v>
      </c>
      <c r="F90" s="157" t="s">
        <v>8</v>
      </c>
      <c r="G90" s="157" t="s">
        <v>2242</v>
      </c>
      <c r="H90" s="157" t="s">
        <v>1279</v>
      </c>
      <c r="I90" s="158">
        <v>45576</v>
      </c>
      <c r="J90" s="158">
        <v>45576</v>
      </c>
      <c r="K90" s="157">
        <v>3.8776800000000001E-3</v>
      </c>
      <c r="L90" s="157">
        <v>3.8776800000000001E-3</v>
      </c>
      <c r="M90" s="159">
        <v>127027.387</v>
      </c>
      <c r="N90" s="159"/>
      <c r="O90" s="159">
        <v>5268.348</v>
      </c>
      <c r="P90" s="159">
        <v>102.863</v>
      </c>
      <c r="Q90" s="157">
        <v>492.57</v>
      </c>
      <c r="R90" s="157"/>
      <c r="S90" s="160">
        <v>62767.81</v>
      </c>
      <c r="T90" s="157">
        <v>1212.72</v>
      </c>
      <c r="U90" s="160">
        <v>64473.1</v>
      </c>
      <c r="X90" s="68">
        <f t="shared" si="4"/>
        <v>1.5207296000000006</v>
      </c>
      <c r="Y90" s="68" t="e">
        <f>HLOOKUP(A90,'HY financials'!$1:$194,190,0)</f>
        <v>#N/A</v>
      </c>
      <c r="Z90" s="69" t="e">
        <f t="shared" si="7"/>
        <v>#N/A</v>
      </c>
    </row>
    <row r="91" spans="1:26" x14ac:dyDescent="0.2">
      <c r="A91" s="37" t="str" cm="1">
        <f t="array" ref="A91">INDEX('Scheme master'!F:F,MATCH(E91&amp;F91,'Scheme master'!N:N,0),0)</f>
        <v>LLIQDF</v>
      </c>
      <c r="B91" s="37" t="str">
        <f>A91&amp;VLOOKUP(E91&amp;F91,'Scheme master'!N:AA,13,0)</f>
        <v>LLIQDFDDD</v>
      </c>
      <c r="C91" s="41">
        <f t="shared" si="5"/>
        <v>0.18694027999999999</v>
      </c>
      <c r="D91" s="41">
        <f t="shared" si="6"/>
        <v>0.18694027999999999</v>
      </c>
      <c r="E91" s="157" t="s">
        <v>530</v>
      </c>
      <c r="F91" s="157" t="s">
        <v>525</v>
      </c>
      <c r="G91" s="157" t="s">
        <v>456</v>
      </c>
      <c r="H91" s="157" t="s">
        <v>1276</v>
      </c>
      <c r="I91" s="158">
        <v>45677</v>
      </c>
      <c r="J91" s="158">
        <v>45677</v>
      </c>
      <c r="K91" s="157">
        <v>0.18694027999999999</v>
      </c>
      <c r="L91" s="157">
        <v>0.18694027999999999</v>
      </c>
      <c r="M91" s="159">
        <v>5.2709999999999999</v>
      </c>
      <c r="N91" s="159"/>
      <c r="O91" s="159">
        <v>4.0430000000000001</v>
      </c>
      <c r="P91" s="159">
        <v>262.19200000000001</v>
      </c>
      <c r="Q91" s="157">
        <v>1</v>
      </c>
      <c r="R91" s="157"/>
      <c r="S91" s="160">
        <v>4616.12</v>
      </c>
      <c r="T91" s="157">
        <v>301081.01</v>
      </c>
      <c r="U91" s="160">
        <v>305698.13</v>
      </c>
      <c r="X91" s="68">
        <f t="shared" si="4"/>
        <v>273.11448055999989</v>
      </c>
      <c r="Y91" s="68" t="e">
        <f>HLOOKUP(A91,'HY financials'!$1:$194,190,0)</f>
        <v>#N/A</v>
      </c>
      <c r="Z91" s="69" t="e">
        <f t="shared" si="7"/>
        <v>#N/A</v>
      </c>
    </row>
    <row r="92" spans="1:26" x14ac:dyDescent="0.2">
      <c r="A92" s="37" t="str" cm="1">
        <f t="array" ref="A92">INDEX('Scheme master'!F:F,MATCH(E92&amp;F92,'Scheme master'!N:N,0),0)</f>
        <v>LLIQDF</v>
      </c>
      <c r="B92" s="37" t="str">
        <f>A92&amp;VLOOKUP(E92&amp;F92,'Scheme master'!N:AA,13,0)</f>
        <v>LLIQDFRDD</v>
      </c>
      <c r="C92" s="41">
        <f t="shared" si="5"/>
        <v>0.15040027</v>
      </c>
      <c r="D92" s="41">
        <f t="shared" si="6"/>
        <v>0.15040027</v>
      </c>
      <c r="E92" s="157" t="s">
        <v>530</v>
      </c>
      <c r="F92" s="157" t="s">
        <v>526</v>
      </c>
      <c r="G92" s="157" t="s">
        <v>456</v>
      </c>
      <c r="H92" s="157" t="s">
        <v>1281</v>
      </c>
      <c r="I92" s="158">
        <v>45660</v>
      </c>
      <c r="J92" s="158">
        <v>45660</v>
      </c>
      <c r="K92" s="157">
        <v>0.15040027</v>
      </c>
      <c r="L92" s="157">
        <v>0.15040027</v>
      </c>
      <c r="M92" s="159">
        <v>15.058999999999999</v>
      </c>
      <c r="N92" s="159">
        <v>0.17199999999999999</v>
      </c>
      <c r="O92" s="159">
        <v>4.7140000000000004</v>
      </c>
      <c r="P92" s="159">
        <v>2.569</v>
      </c>
      <c r="Q92" s="157">
        <v>2.31</v>
      </c>
      <c r="R92" s="157">
        <v>0.03</v>
      </c>
      <c r="S92" s="160">
        <v>5240.1400000000003</v>
      </c>
      <c r="T92" s="157">
        <v>2864.26</v>
      </c>
      <c r="U92" s="160">
        <v>8106.74</v>
      </c>
      <c r="X92" s="68">
        <f t="shared" si="4"/>
        <v>273.11448055999989</v>
      </c>
      <c r="Y92" s="68" t="e">
        <f>HLOOKUP(A92,'HY financials'!$1:$194,190,0)</f>
        <v>#N/A</v>
      </c>
      <c r="Z92" s="69" t="e">
        <f t="shared" si="7"/>
        <v>#N/A</v>
      </c>
    </row>
    <row r="93" spans="1:26" x14ac:dyDescent="0.2">
      <c r="A93" s="37" t="str" cm="1">
        <f t="array" ref="A93">INDEX('Scheme master'!F:F,MATCH(E93&amp;F93,'Scheme master'!N:N,0),0)</f>
        <v>LDSAPF</v>
      </c>
      <c r="B93" s="37" t="str">
        <f>A93&amp;VLOOKUP(E93&amp;F93,'Scheme master'!N:AA,13,0)</f>
        <v>LDSAPFRDD</v>
      </c>
      <c r="C93" s="41">
        <f t="shared" si="5"/>
        <v>9.3550999999999997E-4</v>
      </c>
      <c r="D93" s="41">
        <f t="shared" si="6"/>
        <v>9.3550999999999997E-4</v>
      </c>
      <c r="E93" s="157" t="s">
        <v>533</v>
      </c>
      <c r="F93" s="157" t="s">
        <v>8</v>
      </c>
      <c r="G93" s="157" t="s">
        <v>2242</v>
      </c>
      <c r="H93" s="157" t="s">
        <v>1279</v>
      </c>
      <c r="I93" s="158">
        <v>45706</v>
      </c>
      <c r="J93" s="158">
        <v>45706</v>
      </c>
      <c r="K93" s="157">
        <v>9.3550999999999997E-4</v>
      </c>
      <c r="L93" s="157">
        <v>9.3550999999999997E-4</v>
      </c>
      <c r="M93" s="159"/>
      <c r="N93" s="159"/>
      <c r="O93" s="159">
        <v>1303.4079999999999</v>
      </c>
      <c r="P93" s="159">
        <v>25.332000000000001</v>
      </c>
      <c r="Q93" s="157"/>
      <c r="R93" s="157"/>
      <c r="S93" s="160">
        <v>15474.04</v>
      </c>
      <c r="T93" s="157">
        <v>298.64999999999998</v>
      </c>
      <c r="U93" s="160">
        <v>15772.69</v>
      </c>
      <c r="X93" s="68">
        <f t="shared" si="4"/>
        <v>1.5207296000000006</v>
      </c>
      <c r="Y93" s="68" t="e">
        <f>HLOOKUP(A93,'HY financials'!$1:$194,190,0)</f>
        <v>#N/A</v>
      </c>
      <c r="Z93" s="69" t="e">
        <f t="shared" si="7"/>
        <v>#N/A</v>
      </c>
    </row>
    <row r="94" spans="1:26" x14ac:dyDescent="0.2">
      <c r="A94" s="37" t="str" cm="1">
        <f t="array" ref="A94">INDEX('Scheme master'!F:F,MATCH(E94&amp;F94,'Scheme master'!N:N,0),0)</f>
        <v>LLIQDF</v>
      </c>
      <c r="B94" s="37" t="str">
        <f>A94&amp;VLOOKUP(E94&amp;F94,'Scheme master'!N:AA,13,0)</f>
        <v>LLIQDFDDD</v>
      </c>
      <c r="C94" s="41">
        <f t="shared" si="5"/>
        <v>0.19442735</v>
      </c>
      <c r="D94" s="41">
        <f t="shared" si="6"/>
        <v>0.19442735</v>
      </c>
      <c r="E94" s="157" t="s">
        <v>530</v>
      </c>
      <c r="F94" s="157" t="s">
        <v>525</v>
      </c>
      <c r="G94" s="157" t="s">
        <v>456</v>
      </c>
      <c r="H94" s="157" t="s">
        <v>1276</v>
      </c>
      <c r="I94" s="158">
        <v>45635</v>
      </c>
      <c r="J94" s="158">
        <v>45635</v>
      </c>
      <c r="K94" s="157">
        <v>0.19442735</v>
      </c>
      <c r="L94" s="157">
        <v>0.19442735</v>
      </c>
      <c r="M94" s="159">
        <v>121.07899999999999</v>
      </c>
      <c r="N94" s="159"/>
      <c r="O94" s="159">
        <v>4.7990000000000004</v>
      </c>
      <c r="P94" s="159">
        <v>252.96</v>
      </c>
      <c r="Q94" s="157">
        <v>23.55</v>
      </c>
      <c r="R94" s="157"/>
      <c r="S94" s="160">
        <v>5481.69</v>
      </c>
      <c r="T94" s="157">
        <v>290482.99</v>
      </c>
      <c r="U94" s="160">
        <v>295988.23</v>
      </c>
      <c r="X94" s="68">
        <f t="shared" si="4"/>
        <v>273.11448055999989</v>
      </c>
      <c r="Y94" s="68" t="e">
        <f>HLOOKUP(A94,'HY financials'!$1:$194,190,0)</f>
        <v>#N/A</v>
      </c>
      <c r="Z94" s="69" t="e">
        <f t="shared" si="7"/>
        <v>#N/A</v>
      </c>
    </row>
    <row r="95" spans="1:26" x14ac:dyDescent="0.2">
      <c r="A95" s="37" t="str" cm="1">
        <f t="array" ref="A95">INDEX('Scheme master'!F:F,MATCH(E95&amp;F95,'Scheme master'!N:N,0),0)</f>
        <v>LLIQDF</v>
      </c>
      <c r="B95" s="37" t="str">
        <f>A95&amp;VLOOKUP(E95&amp;F95,'Scheme master'!N:AA,13,0)</f>
        <v>LLIQDFRDD</v>
      </c>
      <c r="C95" s="41">
        <f t="shared" si="5"/>
        <v>0.20173584</v>
      </c>
      <c r="D95" s="41">
        <f t="shared" si="6"/>
        <v>0.20173584</v>
      </c>
      <c r="E95" s="157" t="s">
        <v>530</v>
      </c>
      <c r="F95" s="157" t="s">
        <v>526</v>
      </c>
      <c r="G95" s="157" t="s">
        <v>456</v>
      </c>
      <c r="H95" s="157" t="s">
        <v>1281</v>
      </c>
      <c r="I95" s="158">
        <v>45670</v>
      </c>
      <c r="J95" s="158">
        <v>45670</v>
      </c>
      <c r="K95" s="157">
        <v>0.20173584</v>
      </c>
      <c r="L95" s="157">
        <v>0.20173584</v>
      </c>
      <c r="M95" s="159">
        <v>90.296999999999997</v>
      </c>
      <c r="N95" s="159">
        <v>0.17199999999999999</v>
      </c>
      <c r="O95" s="159">
        <v>6.3120000000000003</v>
      </c>
      <c r="P95" s="159">
        <v>3.4550000000000001</v>
      </c>
      <c r="Q95" s="157">
        <v>18.22</v>
      </c>
      <c r="R95" s="157">
        <v>0.03</v>
      </c>
      <c r="S95" s="160">
        <v>7027.22</v>
      </c>
      <c r="T95" s="157">
        <v>3847.78</v>
      </c>
      <c r="U95" s="160">
        <v>10893.25</v>
      </c>
      <c r="X95" s="68">
        <f t="shared" si="4"/>
        <v>273.11448055999989</v>
      </c>
      <c r="Y95" s="68" t="e">
        <f>HLOOKUP(A95,'HY financials'!$1:$194,190,0)</f>
        <v>#N/A</v>
      </c>
      <c r="Z95" s="69" t="e">
        <f t="shared" si="7"/>
        <v>#N/A</v>
      </c>
    </row>
    <row r="96" spans="1:26" x14ac:dyDescent="0.2">
      <c r="A96" s="37" t="str" cm="1">
        <f t="array" ref="A96">INDEX('Scheme master'!F:F,MATCH(E96&amp;F96,'Scheme master'!N:N,0),0)</f>
        <v>LDSAPF</v>
      </c>
      <c r="B96" s="37" t="str">
        <f>A96&amp;VLOOKUP(E96&amp;F96,'Scheme master'!N:AA,13,0)</f>
        <v>LDSAPFRDD</v>
      </c>
      <c r="C96" s="41">
        <f t="shared" si="5"/>
        <v>3.67732E-3</v>
      </c>
      <c r="D96" s="41">
        <f t="shared" si="6"/>
        <v>3.67732E-3</v>
      </c>
      <c r="E96" s="157" t="s">
        <v>533</v>
      </c>
      <c r="F96" s="157" t="s">
        <v>8</v>
      </c>
      <c r="G96" s="157" t="s">
        <v>2242</v>
      </c>
      <c r="H96" s="157" t="s">
        <v>1279</v>
      </c>
      <c r="I96" s="158">
        <v>45593</v>
      </c>
      <c r="J96" s="158">
        <v>45593</v>
      </c>
      <c r="K96" s="157">
        <v>3.67732E-3</v>
      </c>
      <c r="L96" s="157">
        <v>3.67732E-3</v>
      </c>
      <c r="M96" s="159">
        <v>127107.72100000001</v>
      </c>
      <c r="N96" s="159"/>
      <c r="O96" s="159">
        <v>5021.7700000000004</v>
      </c>
      <c r="P96" s="159">
        <v>97.765000000000001</v>
      </c>
      <c r="Q96" s="157">
        <v>467.42</v>
      </c>
      <c r="R96" s="157"/>
      <c r="S96" s="160">
        <v>59622.34</v>
      </c>
      <c r="T96" s="157">
        <v>1152.6400000000001</v>
      </c>
      <c r="U96" s="160">
        <v>61242.400000000001</v>
      </c>
      <c r="X96" s="68">
        <f t="shared" si="4"/>
        <v>1.5207296000000006</v>
      </c>
      <c r="Y96" s="68" t="e">
        <f>HLOOKUP(A96,'HY financials'!$1:$194,190,0)</f>
        <v>#N/A</v>
      </c>
      <c r="Z96" s="69" t="e">
        <f t="shared" si="7"/>
        <v>#N/A</v>
      </c>
    </row>
    <row r="97" spans="1:26" x14ac:dyDescent="0.2">
      <c r="A97" s="37" t="str" cm="1">
        <f t="array" ref="A97">INDEX('Scheme master'!F:F,MATCH(E97&amp;F97,'Scheme master'!N:N,0),0)</f>
        <v>LDSAPF</v>
      </c>
      <c r="B97" s="37" t="str">
        <f>A97&amp;VLOOKUP(E97&amp;F97,'Scheme master'!N:AA,13,0)</f>
        <v>LDSAPFDDD</v>
      </c>
      <c r="C97" s="41">
        <f t="shared" si="5"/>
        <v>2.3662399999999999E-3</v>
      </c>
      <c r="D97" s="41">
        <f t="shared" si="6"/>
        <v>2.3662399999999999E-3</v>
      </c>
      <c r="E97" s="157" t="s">
        <v>533</v>
      </c>
      <c r="F97" s="157" t="s">
        <v>525</v>
      </c>
      <c r="G97" s="157" t="s">
        <v>2242</v>
      </c>
      <c r="H97" s="157" t="s">
        <v>1277</v>
      </c>
      <c r="I97" s="158">
        <v>45575</v>
      </c>
      <c r="J97" s="158">
        <v>45575</v>
      </c>
      <c r="K97" s="157">
        <v>2.3662399999999999E-3</v>
      </c>
      <c r="L97" s="157">
        <v>2.3662399999999999E-3</v>
      </c>
      <c r="M97" s="159">
        <v>58533.281000000003</v>
      </c>
      <c r="N97" s="159"/>
      <c r="O97" s="159">
        <v>112.41800000000001</v>
      </c>
      <c r="P97" s="159"/>
      <c r="Q97" s="157">
        <v>138.5</v>
      </c>
      <c r="R97" s="157"/>
      <c r="S97" s="160">
        <v>1240.6500000000001</v>
      </c>
      <c r="T97" s="157"/>
      <c r="U97" s="160">
        <v>1379.15</v>
      </c>
      <c r="X97" s="68">
        <f t="shared" si="4"/>
        <v>1.5207296000000006</v>
      </c>
      <c r="Y97" s="68" t="e">
        <f>HLOOKUP(A97,'HY financials'!$1:$194,190,0)</f>
        <v>#N/A</v>
      </c>
      <c r="Z97" s="69" t="e">
        <f t="shared" si="7"/>
        <v>#N/A</v>
      </c>
    </row>
    <row r="98" spans="1:26" x14ac:dyDescent="0.2">
      <c r="A98" s="37" t="str" cm="1">
        <f t="array" ref="A98">INDEX('Scheme master'!F:F,MATCH(E98&amp;F98,'Scheme master'!N:N,0),0)</f>
        <v>LDUSTF</v>
      </c>
      <c r="B98" s="37" t="str">
        <f>A98&amp;VLOOKUP(E98&amp;F98,'Scheme master'!N:AA,13,0)</f>
        <v>LDUSTFDDD</v>
      </c>
      <c r="C98" s="41">
        <f t="shared" si="5"/>
        <v>0.16568559999999999</v>
      </c>
      <c r="D98" s="41">
        <f t="shared" si="6"/>
        <v>0.16568559999999999</v>
      </c>
      <c r="E98" s="157" t="s">
        <v>1462</v>
      </c>
      <c r="F98" s="157" t="s">
        <v>525</v>
      </c>
      <c r="G98" s="157" t="s">
        <v>2241</v>
      </c>
      <c r="H98" s="157" t="s">
        <v>1277</v>
      </c>
      <c r="I98" s="158">
        <v>45580</v>
      </c>
      <c r="J98" s="158">
        <v>45580</v>
      </c>
      <c r="K98" s="157">
        <v>0.16568559999999999</v>
      </c>
      <c r="L98" s="157">
        <v>0.16568559999999999</v>
      </c>
      <c r="M98" s="159"/>
      <c r="N98" s="159"/>
      <c r="O98" s="159">
        <v>0.752</v>
      </c>
      <c r="P98" s="159"/>
      <c r="Q98" s="157"/>
      <c r="R98" s="157"/>
      <c r="S98" s="160">
        <v>915.58</v>
      </c>
      <c r="T98" s="157"/>
      <c r="U98" s="160">
        <v>915.58</v>
      </c>
      <c r="X98" s="68">
        <f t="shared" si="4"/>
        <v>303.09935939999986</v>
      </c>
      <c r="Y98" s="68" t="e">
        <f>HLOOKUP(A98,'HY financials'!$1:$194,190,0)</f>
        <v>#N/A</v>
      </c>
      <c r="Z98" s="69" t="e">
        <f t="shared" si="7"/>
        <v>#N/A</v>
      </c>
    </row>
    <row r="99" spans="1:26" x14ac:dyDescent="0.2">
      <c r="A99" s="37" t="str" cm="1">
        <f t="array" ref="A99">INDEX('Scheme master'!F:F,MATCH(E99&amp;F99,'Scheme master'!N:N,0),0)</f>
        <v>LLIQDF</v>
      </c>
      <c r="B99" s="37" t="str">
        <f>A99&amp;VLOOKUP(E99&amp;F99,'Scheme master'!N:AA,13,0)</f>
        <v>LLIQDFRDD</v>
      </c>
      <c r="C99" s="41">
        <f t="shared" si="5"/>
        <v>0.18421939000000001</v>
      </c>
      <c r="D99" s="41">
        <f t="shared" si="6"/>
        <v>0.18421939000000001</v>
      </c>
      <c r="E99" s="157" t="s">
        <v>530</v>
      </c>
      <c r="F99" s="157" t="s">
        <v>526</v>
      </c>
      <c r="G99" s="157" t="s">
        <v>456</v>
      </c>
      <c r="H99" s="157" t="s">
        <v>1281</v>
      </c>
      <c r="I99" s="158">
        <v>45577</v>
      </c>
      <c r="J99" s="158">
        <v>45577</v>
      </c>
      <c r="K99" s="157">
        <v>0.18421939000000001</v>
      </c>
      <c r="L99" s="157">
        <v>0.18421939000000001</v>
      </c>
      <c r="M99" s="159">
        <v>12.609</v>
      </c>
      <c r="N99" s="159">
        <v>0.17199999999999999</v>
      </c>
      <c r="O99" s="159">
        <v>5.4649999999999999</v>
      </c>
      <c r="P99" s="159">
        <v>3.05</v>
      </c>
      <c r="Q99" s="157">
        <v>2.33</v>
      </c>
      <c r="R99" s="157">
        <v>0.03</v>
      </c>
      <c r="S99" s="160">
        <v>6131.75</v>
      </c>
      <c r="T99" s="157">
        <v>3445.83</v>
      </c>
      <c r="U99" s="160">
        <v>9579.94</v>
      </c>
      <c r="X99" s="68">
        <f t="shared" si="4"/>
        <v>273.11448055999989</v>
      </c>
      <c r="Y99" s="68" t="e">
        <f>HLOOKUP(A99,'HY financials'!$1:$194,190,0)</f>
        <v>#N/A</v>
      </c>
      <c r="Z99" s="69" t="e">
        <f t="shared" si="7"/>
        <v>#N/A</v>
      </c>
    </row>
    <row r="100" spans="1:26" x14ac:dyDescent="0.2">
      <c r="A100" s="37" t="str" cm="1">
        <f t="array" ref="A100">INDEX('Scheme master'!F:F,MATCH(E100&amp;F100,'Scheme master'!N:N,0),0)</f>
        <v>LDUSTF</v>
      </c>
      <c r="B100" s="37" t="str">
        <f>A100&amp;VLOOKUP(E100&amp;F100,'Scheme master'!N:AA,13,0)</f>
        <v>LDUSTFRDD</v>
      </c>
      <c r="C100" s="41">
        <f t="shared" si="5"/>
        <v>0.12169173</v>
      </c>
      <c r="D100" s="41">
        <f t="shared" si="6"/>
        <v>0.12169173</v>
      </c>
      <c r="E100" s="157" t="s">
        <v>1462</v>
      </c>
      <c r="F100" s="157" t="s">
        <v>8</v>
      </c>
      <c r="G100" s="157" t="s">
        <v>2241</v>
      </c>
      <c r="H100" s="157" t="s">
        <v>1279</v>
      </c>
      <c r="I100" s="158">
        <v>45741</v>
      </c>
      <c r="J100" s="158">
        <v>45741</v>
      </c>
      <c r="K100" s="157">
        <v>0.12169173</v>
      </c>
      <c r="L100" s="157">
        <v>0.12169173</v>
      </c>
      <c r="M100" s="159"/>
      <c r="N100" s="159"/>
      <c r="O100" s="159">
        <v>1.8839999999999999</v>
      </c>
      <c r="P100" s="159">
        <v>2E-3</v>
      </c>
      <c r="Q100" s="157"/>
      <c r="R100" s="157"/>
      <c r="S100" s="160">
        <v>2286.91</v>
      </c>
      <c r="T100" s="157">
        <v>2.0099999999999998</v>
      </c>
      <c r="U100" s="160">
        <v>2288.92</v>
      </c>
      <c r="X100" s="68">
        <f t="shared" si="4"/>
        <v>303.09935939999986</v>
      </c>
      <c r="Y100" s="68" t="e">
        <f>HLOOKUP(A100,'HY financials'!$1:$194,190,0)</f>
        <v>#N/A</v>
      </c>
      <c r="Z100" s="69" t="e">
        <f t="shared" si="7"/>
        <v>#N/A</v>
      </c>
    </row>
    <row r="101" spans="1:26" x14ac:dyDescent="0.2">
      <c r="A101" s="37" t="str" cm="1">
        <f t="array" ref="A101">INDEX('Scheme master'!F:F,MATCH(E101&amp;F101,'Scheme master'!N:N,0),0)</f>
        <v>LLIQDF</v>
      </c>
      <c r="B101" s="37" t="str">
        <f>A101&amp;VLOOKUP(E101&amp;F101,'Scheme master'!N:AA,13,0)</f>
        <v>LLIQDFDDD</v>
      </c>
      <c r="C101" s="41">
        <f t="shared" si="5"/>
        <v>0.19521295999999999</v>
      </c>
      <c r="D101" s="41">
        <f t="shared" si="6"/>
        <v>0.19521295999999999</v>
      </c>
      <c r="E101" s="157" t="s">
        <v>530</v>
      </c>
      <c r="F101" s="157" t="s">
        <v>525</v>
      </c>
      <c r="G101" s="157" t="s">
        <v>456</v>
      </c>
      <c r="H101" s="157" t="s">
        <v>1276</v>
      </c>
      <c r="I101" s="158">
        <v>45745</v>
      </c>
      <c r="J101" s="158">
        <v>45745</v>
      </c>
      <c r="K101" s="157">
        <v>0.19521295999999999</v>
      </c>
      <c r="L101" s="157">
        <v>0.19521295999999999</v>
      </c>
      <c r="M101" s="159">
        <v>8.1820000000000004</v>
      </c>
      <c r="N101" s="159"/>
      <c r="O101" s="159">
        <v>2.827</v>
      </c>
      <c r="P101" s="159">
        <v>44.152000000000001</v>
      </c>
      <c r="Q101" s="157">
        <v>1.6</v>
      </c>
      <c r="R101" s="157"/>
      <c r="S101" s="160">
        <v>3254.21</v>
      </c>
      <c r="T101" s="157">
        <v>50728.81</v>
      </c>
      <c r="U101" s="160">
        <v>53984.62</v>
      </c>
      <c r="X101" s="68">
        <f t="shared" si="4"/>
        <v>273.11448055999989</v>
      </c>
      <c r="Y101" s="68" t="e">
        <f>HLOOKUP(A101,'HY financials'!$1:$194,190,0)</f>
        <v>#N/A</v>
      </c>
      <c r="Z101" s="69" t="e">
        <f t="shared" si="7"/>
        <v>#N/A</v>
      </c>
    </row>
    <row r="102" spans="1:26" x14ac:dyDescent="0.2">
      <c r="A102" s="37" t="str" cm="1">
        <f t="array" ref="A102">INDEX('Scheme master'!F:F,MATCH(E102&amp;F102,'Scheme master'!N:N,0),0)</f>
        <v>LLIQDF</v>
      </c>
      <c r="B102" s="37" t="str">
        <f>A102&amp;VLOOKUP(E102&amp;F102,'Scheme master'!N:AA,13,0)</f>
        <v>LLIQDFRDD</v>
      </c>
      <c r="C102" s="41">
        <f t="shared" si="5"/>
        <v>8.4586800000000004E-2</v>
      </c>
      <c r="D102" s="41">
        <f t="shared" si="6"/>
        <v>8.4586800000000004E-2</v>
      </c>
      <c r="E102" s="157" t="s">
        <v>530</v>
      </c>
      <c r="F102" s="157" t="s">
        <v>526</v>
      </c>
      <c r="G102" s="157" t="s">
        <v>456</v>
      </c>
      <c r="H102" s="157" t="s">
        <v>1281</v>
      </c>
      <c r="I102" s="158">
        <v>45665</v>
      </c>
      <c r="J102" s="158">
        <v>45665</v>
      </c>
      <c r="K102" s="157">
        <v>8.4586800000000004E-2</v>
      </c>
      <c r="L102" s="157">
        <v>8.4586800000000004E-2</v>
      </c>
      <c r="M102" s="159">
        <v>19.975000000000001</v>
      </c>
      <c r="N102" s="159">
        <v>0.17199999999999999</v>
      </c>
      <c r="O102" s="159">
        <v>2.6440000000000001</v>
      </c>
      <c r="P102" s="159">
        <v>1.448</v>
      </c>
      <c r="Q102" s="157">
        <v>1.69</v>
      </c>
      <c r="R102" s="157">
        <v>0.01</v>
      </c>
      <c r="S102" s="160">
        <v>2944.54</v>
      </c>
      <c r="T102" s="157">
        <v>1611.89</v>
      </c>
      <c r="U102" s="160">
        <v>4558.13</v>
      </c>
      <c r="X102" s="68">
        <f t="shared" si="4"/>
        <v>273.11448055999989</v>
      </c>
      <c r="Y102" s="68" t="e">
        <f>HLOOKUP(A102,'HY financials'!$1:$194,190,0)</f>
        <v>#N/A</v>
      </c>
      <c r="Z102" s="69" t="e">
        <f t="shared" si="7"/>
        <v>#N/A</v>
      </c>
    </row>
    <row r="103" spans="1:26" x14ac:dyDescent="0.2">
      <c r="A103" s="37" t="str" cm="1">
        <f t="array" ref="A103">INDEX('Scheme master'!F:F,MATCH(E103&amp;F103,'Scheme master'!N:N,0),0)</f>
        <v>LDINPF</v>
      </c>
      <c r="B103" s="37" t="str">
        <f>A103&amp;VLOOKUP(E103&amp;F103,'Scheme master'!N:AA,13,0)</f>
        <v>LDINPFDDW</v>
      </c>
      <c r="C103" s="41">
        <f t="shared" si="5"/>
        <v>9.7223899999999992E-3</v>
      </c>
      <c r="D103" s="41">
        <f t="shared" si="6"/>
        <v>9.7223899999999992E-3</v>
      </c>
      <c r="E103" s="157" t="s">
        <v>531</v>
      </c>
      <c r="F103" s="157" t="s">
        <v>527</v>
      </c>
      <c r="G103" s="157" t="s">
        <v>2726</v>
      </c>
      <c r="H103" s="157" t="s">
        <v>1280</v>
      </c>
      <c r="I103" s="158">
        <v>45595</v>
      </c>
      <c r="J103" s="158">
        <v>45595</v>
      </c>
      <c r="K103" s="157">
        <v>9.7223899999999992E-3</v>
      </c>
      <c r="L103" s="157">
        <v>9.7223899999999992E-3</v>
      </c>
      <c r="M103" s="159"/>
      <c r="N103" s="159"/>
      <c r="O103" s="159">
        <v>43.988</v>
      </c>
      <c r="P103" s="159"/>
      <c r="Q103" s="157"/>
      <c r="R103" s="157"/>
      <c r="S103" s="160">
        <v>474.37</v>
      </c>
      <c r="T103" s="157"/>
      <c r="U103" s="160">
        <v>474.37</v>
      </c>
      <c r="X103" s="68">
        <f t="shared" si="4"/>
        <v>3.1546907400000004</v>
      </c>
      <c r="Y103" s="68" t="e">
        <f>HLOOKUP(A103,'HY financials'!$1:$194,190,0)</f>
        <v>#N/A</v>
      </c>
      <c r="Z103" s="69" t="e">
        <f t="shared" si="7"/>
        <v>#N/A</v>
      </c>
    </row>
    <row r="104" spans="1:26" x14ac:dyDescent="0.2">
      <c r="A104" s="37" t="str" cm="1">
        <f t="array" ref="A104">INDEX('Scheme master'!F:F,MATCH(E104&amp;F104,'Scheme master'!N:N,0),0)</f>
        <v>LDSAPF</v>
      </c>
      <c r="B104" s="37" t="str">
        <f>A104&amp;VLOOKUP(E104&amp;F104,'Scheme master'!N:AA,13,0)</f>
        <v>LDSAPFDDD</v>
      </c>
      <c r="C104" s="41">
        <f t="shared" si="5"/>
        <v>2.1455900000000002E-3</v>
      </c>
      <c r="D104" s="41">
        <f t="shared" si="6"/>
        <v>2.1455900000000002E-3</v>
      </c>
      <c r="E104" s="157" t="s">
        <v>533</v>
      </c>
      <c r="F104" s="157" t="s">
        <v>525</v>
      </c>
      <c r="G104" s="157" t="s">
        <v>2242</v>
      </c>
      <c r="H104" s="157" t="s">
        <v>1277</v>
      </c>
      <c r="I104" s="158">
        <v>45686</v>
      </c>
      <c r="J104" s="158">
        <v>45686</v>
      </c>
      <c r="K104" s="157">
        <v>2.1455900000000002E-3</v>
      </c>
      <c r="L104" s="157">
        <v>2.1455900000000002E-3</v>
      </c>
      <c r="M104" s="159"/>
      <c r="N104" s="159"/>
      <c r="O104" s="159">
        <v>109.054</v>
      </c>
      <c r="P104" s="159">
        <v>8.0370000000000008</v>
      </c>
      <c r="Q104" s="157"/>
      <c r="R104" s="157"/>
      <c r="S104" s="160">
        <v>1197.1300000000001</v>
      </c>
      <c r="T104" s="157">
        <v>89.74</v>
      </c>
      <c r="U104" s="160">
        <v>1286.8699999999999</v>
      </c>
      <c r="X104" s="68">
        <f t="shared" si="4"/>
        <v>1.5207296000000006</v>
      </c>
      <c r="Y104" s="68" t="e">
        <f>HLOOKUP(A104,'HY financials'!$1:$194,190,0)</f>
        <v>#N/A</v>
      </c>
      <c r="Z104" s="69" t="e">
        <f t="shared" si="7"/>
        <v>#N/A</v>
      </c>
    </row>
    <row r="105" spans="1:26" x14ac:dyDescent="0.2">
      <c r="A105" s="37" t="str" cm="1">
        <f t="array" ref="A105">INDEX('Scheme master'!F:F,MATCH(E105&amp;F105,'Scheme master'!N:N,0),0)</f>
        <v>LLIQDF</v>
      </c>
      <c r="B105" s="37" t="str">
        <f>A105&amp;VLOOKUP(E105&amp;F105,'Scheme master'!N:AA,13,0)</f>
        <v>LLIQDFDDD</v>
      </c>
      <c r="C105" s="41">
        <f t="shared" si="5"/>
        <v>0.17324241000000001</v>
      </c>
      <c r="D105" s="41">
        <f t="shared" si="6"/>
        <v>0.17324241000000001</v>
      </c>
      <c r="E105" s="157" t="s">
        <v>530</v>
      </c>
      <c r="F105" s="157" t="s">
        <v>525</v>
      </c>
      <c r="G105" s="157" t="s">
        <v>456</v>
      </c>
      <c r="H105" s="157" t="s">
        <v>1276</v>
      </c>
      <c r="I105" s="158">
        <v>45681</v>
      </c>
      <c r="J105" s="158">
        <v>45681</v>
      </c>
      <c r="K105" s="157">
        <v>0.17324241000000001</v>
      </c>
      <c r="L105" s="157">
        <v>0.17324241000000001</v>
      </c>
      <c r="M105" s="159">
        <v>6.53</v>
      </c>
      <c r="N105" s="159"/>
      <c r="O105" s="159">
        <v>3.754</v>
      </c>
      <c r="P105" s="159">
        <v>238.755</v>
      </c>
      <c r="Q105" s="157">
        <v>1.1299999999999999</v>
      </c>
      <c r="R105" s="157"/>
      <c r="S105" s="160">
        <v>4280.63</v>
      </c>
      <c r="T105" s="157">
        <v>274169.67</v>
      </c>
      <c r="U105" s="160">
        <v>278451.43</v>
      </c>
      <c r="X105" s="68">
        <f t="shared" si="4"/>
        <v>273.11448055999989</v>
      </c>
      <c r="Y105" s="68" t="e">
        <f>HLOOKUP(A105,'HY financials'!$1:$194,190,0)</f>
        <v>#N/A</v>
      </c>
      <c r="Z105" s="69" t="e">
        <f t="shared" si="7"/>
        <v>#N/A</v>
      </c>
    </row>
    <row r="106" spans="1:26" x14ac:dyDescent="0.2">
      <c r="A106" s="37" t="str" cm="1">
        <f t="array" ref="A106">INDEX('Scheme master'!F:F,MATCH(E106&amp;F106,'Scheme master'!N:N,0),0)</f>
        <v>LDUSTF</v>
      </c>
      <c r="B106" s="37" t="str">
        <f>A106&amp;VLOOKUP(E106&amp;F106,'Scheme master'!N:AA,13,0)</f>
        <v>LDUSTFDDW</v>
      </c>
      <c r="C106" s="41">
        <f t="shared" si="5"/>
        <v>1.4931258999999999</v>
      </c>
      <c r="D106" s="41">
        <f t="shared" si="6"/>
        <v>1.4931258999999999</v>
      </c>
      <c r="E106" s="157" t="s">
        <v>1462</v>
      </c>
      <c r="F106" s="157" t="s">
        <v>527</v>
      </c>
      <c r="G106" s="157" t="s">
        <v>2241</v>
      </c>
      <c r="H106" s="157" t="s">
        <v>1280</v>
      </c>
      <c r="I106" s="158">
        <v>45595</v>
      </c>
      <c r="J106" s="158">
        <v>45595</v>
      </c>
      <c r="K106" s="157">
        <v>1.4931258999999999</v>
      </c>
      <c r="L106" s="157">
        <v>1.4931258999999999</v>
      </c>
      <c r="M106" s="159">
        <v>0.53400000000000003</v>
      </c>
      <c r="N106" s="159"/>
      <c r="O106" s="159">
        <v>8.8999999999999996E-2</v>
      </c>
      <c r="P106" s="159"/>
      <c r="Q106" s="157">
        <v>0.8</v>
      </c>
      <c r="R106" s="157"/>
      <c r="S106" s="160">
        <v>97.64</v>
      </c>
      <c r="T106" s="157"/>
      <c r="U106" s="160">
        <v>98.44</v>
      </c>
      <c r="X106" s="68">
        <f t="shared" si="4"/>
        <v>303.09935939999986</v>
      </c>
      <c r="Y106" s="68" t="e">
        <f>HLOOKUP(A106,'HY financials'!$1:$194,190,0)</f>
        <v>#N/A</v>
      </c>
      <c r="Z106" s="69" t="e">
        <f t="shared" si="7"/>
        <v>#N/A</v>
      </c>
    </row>
    <row r="107" spans="1:26" x14ac:dyDescent="0.2">
      <c r="A107" s="37" t="str" cm="1">
        <f t="array" ref="A107">INDEX('Scheme master'!F:F,MATCH(E107&amp;F107,'Scheme master'!N:N,0),0)</f>
        <v>LDINPF</v>
      </c>
      <c r="B107" s="37" t="str">
        <f>A107&amp;VLOOKUP(E107&amp;F107,'Scheme master'!N:AA,13,0)</f>
        <v>LDINPFRDD</v>
      </c>
      <c r="C107" s="41">
        <f t="shared" si="5"/>
        <v>1.88233E-3</v>
      </c>
      <c r="D107" s="41">
        <f t="shared" si="6"/>
        <v>1.88233E-3</v>
      </c>
      <c r="E107" s="157" t="s">
        <v>531</v>
      </c>
      <c r="F107" s="157" t="s">
        <v>8</v>
      </c>
      <c r="G107" s="157" t="s">
        <v>2726</v>
      </c>
      <c r="H107" s="157" t="s">
        <v>1279</v>
      </c>
      <c r="I107" s="158">
        <v>45580</v>
      </c>
      <c r="J107" s="158">
        <v>45580</v>
      </c>
      <c r="K107" s="157">
        <v>1.88233E-3</v>
      </c>
      <c r="L107" s="157">
        <v>1.88233E-3</v>
      </c>
      <c r="M107" s="159"/>
      <c r="N107" s="159"/>
      <c r="O107" s="159">
        <v>435.99099999999999</v>
      </c>
      <c r="P107" s="159">
        <v>15.795</v>
      </c>
      <c r="Q107" s="157"/>
      <c r="R107" s="157"/>
      <c r="S107" s="160">
        <v>5399.58</v>
      </c>
      <c r="T107" s="157">
        <v>259.73</v>
      </c>
      <c r="U107" s="160">
        <v>5659.31</v>
      </c>
      <c r="X107" s="68">
        <f t="shared" si="4"/>
        <v>3.1546907400000004</v>
      </c>
      <c r="Y107" s="68" t="e">
        <f>HLOOKUP(A107,'HY financials'!$1:$194,190,0)</f>
        <v>#N/A</v>
      </c>
      <c r="Z107" s="69" t="e">
        <f t="shared" si="7"/>
        <v>#N/A</v>
      </c>
    </row>
    <row r="108" spans="1:26" x14ac:dyDescent="0.2">
      <c r="A108" s="37" t="str" cm="1">
        <f t="array" ref="A108">INDEX('Scheme master'!F:F,MATCH(E108&amp;F108,'Scheme master'!N:N,0),0)</f>
        <v>LDINPF</v>
      </c>
      <c r="B108" s="37" t="str">
        <f>A108&amp;VLOOKUP(E108&amp;F108,'Scheme master'!N:AA,13,0)</f>
        <v>LDINPFDDD</v>
      </c>
      <c r="C108" s="41">
        <f t="shared" si="5"/>
        <v>8.7175999999999996E-4</v>
      </c>
      <c r="D108" s="41">
        <f t="shared" si="6"/>
        <v>8.7175999999999996E-4</v>
      </c>
      <c r="E108" s="157" t="s">
        <v>531</v>
      </c>
      <c r="F108" s="157" t="s">
        <v>525</v>
      </c>
      <c r="G108" s="157" t="s">
        <v>2726</v>
      </c>
      <c r="H108" s="157" t="s">
        <v>1277</v>
      </c>
      <c r="I108" s="158">
        <v>45722</v>
      </c>
      <c r="J108" s="158">
        <v>45722</v>
      </c>
      <c r="K108" s="157">
        <v>8.7175999999999996E-4</v>
      </c>
      <c r="L108" s="157">
        <v>8.7175999999999996E-4</v>
      </c>
      <c r="M108" s="159"/>
      <c r="N108" s="159"/>
      <c r="O108" s="159">
        <v>33.042000000000002</v>
      </c>
      <c r="P108" s="159"/>
      <c r="Q108" s="157"/>
      <c r="R108" s="157"/>
      <c r="S108" s="160">
        <v>519.65</v>
      </c>
      <c r="T108" s="157"/>
      <c r="U108" s="160">
        <v>519.65</v>
      </c>
      <c r="X108" s="68">
        <f t="shared" si="4"/>
        <v>3.1546907400000004</v>
      </c>
      <c r="Y108" s="68" t="e">
        <f>HLOOKUP(A108,'HY financials'!$1:$194,190,0)</f>
        <v>#N/A</v>
      </c>
      <c r="Z108" s="69" t="e">
        <f t="shared" si="7"/>
        <v>#N/A</v>
      </c>
    </row>
    <row r="109" spans="1:26" x14ac:dyDescent="0.2">
      <c r="A109" s="37" t="str" cm="1">
        <f t="array" ref="A109">INDEX('Scheme master'!F:F,MATCH(E109&amp;F109,'Scheme master'!N:N,0),0)</f>
        <v>LDUSTF</v>
      </c>
      <c r="B109" s="37" t="str">
        <f>A109&amp;VLOOKUP(E109&amp;F109,'Scheme master'!N:AA,13,0)</f>
        <v>LDUSTFDDW</v>
      </c>
      <c r="C109" s="41">
        <f t="shared" si="5"/>
        <v>1.73422119</v>
      </c>
      <c r="D109" s="41">
        <f t="shared" si="6"/>
        <v>1.73422119</v>
      </c>
      <c r="E109" s="157" t="s">
        <v>1462</v>
      </c>
      <c r="F109" s="157" t="s">
        <v>527</v>
      </c>
      <c r="G109" s="157" t="s">
        <v>2241</v>
      </c>
      <c r="H109" s="157" t="s">
        <v>1280</v>
      </c>
      <c r="I109" s="158">
        <v>45708</v>
      </c>
      <c r="J109" s="158">
        <v>45708</v>
      </c>
      <c r="K109" s="157">
        <v>1.73422119</v>
      </c>
      <c r="L109" s="157">
        <v>1.73422119</v>
      </c>
      <c r="M109" s="159">
        <v>0.53400000000000003</v>
      </c>
      <c r="N109" s="159"/>
      <c r="O109" s="159">
        <v>0.11600000000000001</v>
      </c>
      <c r="P109" s="159"/>
      <c r="Q109" s="157">
        <v>0.92</v>
      </c>
      <c r="R109" s="157"/>
      <c r="S109" s="160">
        <v>128.61000000000001</v>
      </c>
      <c r="T109" s="157"/>
      <c r="U109" s="160">
        <v>129.53</v>
      </c>
      <c r="X109" s="68">
        <f t="shared" si="4"/>
        <v>303.09935939999986</v>
      </c>
      <c r="Y109" s="68" t="e">
        <f>HLOOKUP(A109,'HY financials'!$1:$194,190,0)</f>
        <v>#N/A</v>
      </c>
      <c r="Z109" s="69" t="e">
        <f t="shared" si="7"/>
        <v>#N/A</v>
      </c>
    </row>
    <row r="110" spans="1:26" x14ac:dyDescent="0.2">
      <c r="A110" s="37" t="str" cm="1">
        <f t="array" ref="A110">INDEX('Scheme master'!F:F,MATCH(E110&amp;F110,'Scheme master'!N:N,0),0)</f>
        <v>LLIQDF</v>
      </c>
      <c r="B110" s="37" t="str">
        <f>A110&amp;VLOOKUP(E110&amp;F110,'Scheme master'!N:AA,13,0)</f>
        <v>LLIQDFDDD</v>
      </c>
      <c r="C110" s="41">
        <f t="shared" si="5"/>
        <v>0.19931029</v>
      </c>
      <c r="D110" s="41">
        <f t="shared" si="6"/>
        <v>0.19931029</v>
      </c>
      <c r="E110" s="157" t="s">
        <v>530</v>
      </c>
      <c r="F110" s="157" t="s">
        <v>525</v>
      </c>
      <c r="G110" s="157" t="s">
        <v>456</v>
      </c>
      <c r="H110" s="157" t="s">
        <v>1276</v>
      </c>
      <c r="I110" s="158">
        <v>45669</v>
      </c>
      <c r="J110" s="158">
        <v>45669</v>
      </c>
      <c r="K110" s="157">
        <v>0.19931029</v>
      </c>
      <c r="L110" s="157">
        <v>0.19931029</v>
      </c>
      <c r="M110" s="159">
        <v>5.077</v>
      </c>
      <c r="N110" s="159"/>
      <c r="O110" s="159">
        <v>4.3129999999999997</v>
      </c>
      <c r="P110" s="159">
        <v>279.13600000000002</v>
      </c>
      <c r="Q110" s="157">
        <v>1.01</v>
      </c>
      <c r="R110" s="157"/>
      <c r="S110" s="160">
        <v>4918.71</v>
      </c>
      <c r="T110" s="157">
        <v>320542.2</v>
      </c>
      <c r="U110" s="160">
        <v>325461.92</v>
      </c>
      <c r="X110" s="68">
        <f t="shared" si="4"/>
        <v>273.11448055999989</v>
      </c>
      <c r="Y110" s="68" t="e">
        <f>HLOOKUP(A110,'HY financials'!$1:$194,190,0)</f>
        <v>#N/A</v>
      </c>
      <c r="Z110" s="69" t="e">
        <f t="shared" si="7"/>
        <v>#N/A</v>
      </c>
    </row>
    <row r="111" spans="1:26" x14ac:dyDescent="0.2">
      <c r="A111" s="37" t="str" cm="1">
        <f t="array" ref="A111">INDEX('Scheme master'!F:F,MATCH(E111&amp;F111,'Scheme master'!N:N,0),0)</f>
        <v>LDUSTF</v>
      </c>
      <c r="B111" s="37" t="str">
        <f>A111&amp;VLOOKUP(E111&amp;F111,'Scheme master'!N:AA,13,0)</f>
        <v>LDUSTFRDW</v>
      </c>
      <c r="C111" s="41">
        <f t="shared" si="5"/>
        <v>1.24682933</v>
      </c>
      <c r="D111" s="41">
        <f t="shared" si="6"/>
        <v>1.24682933</v>
      </c>
      <c r="E111" s="157" t="s">
        <v>1462</v>
      </c>
      <c r="F111" s="157" t="s">
        <v>23</v>
      </c>
      <c r="G111" s="157" t="s">
        <v>2241</v>
      </c>
      <c r="H111" s="157" t="s">
        <v>1278</v>
      </c>
      <c r="I111" s="158">
        <v>45700</v>
      </c>
      <c r="J111" s="158">
        <v>45700</v>
      </c>
      <c r="K111" s="157">
        <v>1.24682933</v>
      </c>
      <c r="L111" s="157">
        <v>1.24682933</v>
      </c>
      <c r="M111" s="159"/>
      <c r="N111" s="159"/>
      <c r="O111" s="159">
        <v>0.63400000000000001</v>
      </c>
      <c r="P111" s="159">
        <v>5.0000000000000001E-3</v>
      </c>
      <c r="Q111" s="157"/>
      <c r="R111" s="157"/>
      <c r="S111" s="160">
        <v>714.52</v>
      </c>
      <c r="T111" s="157">
        <v>5.34</v>
      </c>
      <c r="U111" s="160">
        <v>719.86</v>
      </c>
      <c r="X111" s="68">
        <f t="shared" si="4"/>
        <v>303.09935939999986</v>
      </c>
      <c r="Y111" s="68" t="e">
        <f>HLOOKUP(A111,'HY financials'!$1:$194,190,0)</f>
        <v>#N/A</v>
      </c>
      <c r="Z111" s="69" t="e">
        <f t="shared" si="7"/>
        <v>#N/A</v>
      </c>
    </row>
    <row r="112" spans="1:26" x14ac:dyDescent="0.2">
      <c r="A112" s="37" t="str" cm="1">
        <f t="array" ref="A112">INDEX('Scheme master'!F:F,MATCH(E112&amp;F112,'Scheme master'!N:N,0),0)</f>
        <v>LLIQDF</v>
      </c>
      <c r="B112" s="37" t="str">
        <f>A112&amp;VLOOKUP(E112&amp;F112,'Scheme master'!N:AA,13,0)</f>
        <v>LLIQDFDDD</v>
      </c>
      <c r="C112" s="41">
        <f t="shared" si="5"/>
        <v>0.19181540999999999</v>
      </c>
      <c r="D112" s="41">
        <f t="shared" si="6"/>
        <v>0.19181540999999999</v>
      </c>
      <c r="E112" s="157" t="s">
        <v>530</v>
      </c>
      <c r="F112" s="157" t="s">
        <v>525</v>
      </c>
      <c r="G112" s="157" t="s">
        <v>456</v>
      </c>
      <c r="H112" s="157" t="s">
        <v>1276</v>
      </c>
      <c r="I112" s="158">
        <v>45577</v>
      </c>
      <c r="J112" s="158">
        <v>45577</v>
      </c>
      <c r="K112" s="157">
        <v>0.19181540999999999</v>
      </c>
      <c r="L112" s="157">
        <v>0.19181540999999999</v>
      </c>
      <c r="M112" s="159">
        <v>6.0919999999999996</v>
      </c>
      <c r="N112" s="159"/>
      <c r="O112" s="159">
        <v>5.9640000000000004</v>
      </c>
      <c r="P112" s="159">
        <v>135.66200000000001</v>
      </c>
      <c r="Q112" s="157">
        <v>1.17</v>
      </c>
      <c r="R112" s="157"/>
      <c r="S112" s="160">
        <v>6812.93</v>
      </c>
      <c r="T112" s="157">
        <v>155818.66</v>
      </c>
      <c r="U112" s="160">
        <v>162632.76</v>
      </c>
      <c r="X112" s="68">
        <f t="shared" si="4"/>
        <v>273.11448055999989</v>
      </c>
      <c r="Y112" s="68" t="e">
        <f>HLOOKUP(A112,'HY financials'!$1:$194,190,0)</f>
        <v>#N/A</v>
      </c>
      <c r="Z112" s="69" t="e">
        <f t="shared" si="7"/>
        <v>#N/A</v>
      </c>
    </row>
    <row r="113" spans="1:26" x14ac:dyDescent="0.2">
      <c r="A113" s="37" t="str" cm="1">
        <f t="array" ref="A113">INDEX('Scheme master'!F:F,MATCH(E113&amp;F113,'Scheme master'!N:N,0),0)</f>
        <v>LLIQDF</v>
      </c>
      <c r="B113" s="37" t="str">
        <f>A113&amp;VLOOKUP(E113&amp;F113,'Scheme master'!N:AA,13,0)</f>
        <v>LLIQDFRDD</v>
      </c>
      <c r="C113" s="41">
        <f t="shared" si="5"/>
        <v>0.17706047</v>
      </c>
      <c r="D113" s="41">
        <f t="shared" si="6"/>
        <v>0.17706047</v>
      </c>
      <c r="E113" s="157" t="s">
        <v>530</v>
      </c>
      <c r="F113" s="157" t="s">
        <v>526</v>
      </c>
      <c r="G113" s="157" t="s">
        <v>456</v>
      </c>
      <c r="H113" s="157" t="s">
        <v>1281</v>
      </c>
      <c r="I113" s="158">
        <v>45677</v>
      </c>
      <c r="J113" s="158">
        <v>45677</v>
      </c>
      <c r="K113" s="157">
        <v>0.17706047</v>
      </c>
      <c r="L113" s="157">
        <v>0.17706047</v>
      </c>
      <c r="M113" s="159">
        <v>90.296999999999997</v>
      </c>
      <c r="N113" s="159">
        <v>0.17199999999999999</v>
      </c>
      <c r="O113" s="159">
        <v>5.5490000000000004</v>
      </c>
      <c r="P113" s="159">
        <v>3.036</v>
      </c>
      <c r="Q113" s="157">
        <v>16</v>
      </c>
      <c r="R113" s="157">
        <v>0.03</v>
      </c>
      <c r="S113" s="160">
        <v>6173.36</v>
      </c>
      <c r="T113" s="157">
        <v>3381.32</v>
      </c>
      <c r="U113" s="160">
        <v>9570.7099999999991</v>
      </c>
      <c r="X113" s="68">
        <f t="shared" si="4"/>
        <v>273.11448055999989</v>
      </c>
      <c r="Y113" s="68" t="e">
        <f>HLOOKUP(A113,'HY financials'!$1:$194,190,0)</f>
        <v>#N/A</v>
      </c>
      <c r="Z113" s="69" t="e">
        <f t="shared" si="7"/>
        <v>#N/A</v>
      </c>
    </row>
    <row r="114" spans="1:26" x14ac:dyDescent="0.2">
      <c r="A114" s="37" t="str" cm="1">
        <f t="array" ref="A114">INDEX('Scheme master'!F:F,MATCH(E114&amp;F114,'Scheme master'!N:N,0),0)</f>
        <v>LDUSTF</v>
      </c>
      <c r="B114" s="37" t="str">
        <f>A114&amp;VLOOKUP(E114&amp;F114,'Scheme master'!N:AA,13,0)</f>
        <v>LDUSTFRDD</v>
      </c>
      <c r="C114" s="41">
        <f t="shared" si="5"/>
        <v>0.26998235999999998</v>
      </c>
      <c r="D114" s="41">
        <f t="shared" si="6"/>
        <v>0.26998235999999998</v>
      </c>
      <c r="E114" s="157" t="s">
        <v>1462</v>
      </c>
      <c r="F114" s="157" t="s">
        <v>8</v>
      </c>
      <c r="G114" s="157" t="s">
        <v>2241</v>
      </c>
      <c r="H114" s="157" t="s">
        <v>1279</v>
      </c>
      <c r="I114" s="158">
        <v>45673</v>
      </c>
      <c r="J114" s="158">
        <v>45673</v>
      </c>
      <c r="K114" s="157">
        <v>0.26998235999999998</v>
      </c>
      <c r="L114" s="157">
        <v>0.26998235999999998</v>
      </c>
      <c r="M114" s="159"/>
      <c r="N114" s="159"/>
      <c r="O114" s="159">
        <v>5.0960000000000001</v>
      </c>
      <c r="P114" s="159">
        <v>4.0000000000000001E-3</v>
      </c>
      <c r="Q114" s="157"/>
      <c r="R114" s="157"/>
      <c r="S114" s="160">
        <v>6189.87</v>
      </c>
      <c r="T114" s="157">
        <v>4.3899999999999997</v>
      </c>
      <c r="U114" s="160">
        <v>6194.26</v>
      </c>
      <c r="X114" s="68">
        <f t="shared" si="4"/>
        <v>303.09935939999986</v>
      </c>
      <c r="Y114" s="68" t="e">
        <f>HLOOKUP(A114,'HY financials'!$1:$194,190,0)</f>
        <v>#N/A</v>
      </c>
      <c r="Z114" s="69" t="e">
        <f t="shared" si="7"/>
        <v>#N/A</v>
      </c>
    </row>
    <row r="115" spans="1:26" x14ac:dyDescent="0.2">
      <c r="A115" s="37" t="str" cm="1">
        <f t="array" ref="A115">INDEX('Scheme master'!F:F,MATCH(E115&amp;F115,'Scheme master'!N:N,0),0)</f>
        <v>LDSAPF</v>
      </c>
      <c r="B115" s="37" t="str">
        <f>A115&amp;VLOOKUP(E115&amp;F115,'Scheme master'!N:AA,13,0)</f>
        <v>LDSAPFRDD</v>
      </c>
      <c r="C115" s="41">
        <f t="shared" si="5"/>
        <v>3.3078399999999998E-3</v>
      </c>
      <c r="D115" s="41">
        <f t="shared" si="6"/>
        <v>3.3078399999999998E-3</v>
      </c>
      <c r="E115" s="157" t="s">
        <v>533</v>
      </c>
      <c r="F115" s="157" t="s">
        <v>8</v>
      </c>
      <c r="G115" s="157" t="s">
        <v>2242</v>
      </c>
      <c r="H115" s="157" t="s">
        <v>1279</v>
      </c>
      <c r="I115" s="158">
        <v>45672</v>
      </c>
      <c r="J115" s="158">
        <v>45672</v>
      </c>
      <c r="K115" s="157">
        <v>3.3078399999999998E-3</v>
      </c>
      <c r="L115" s="157">
        <v>3.3078399999999998E-3</v>
      </c>
      <c r="M115" s="159">
        <v>127437.35799999999</v>
      </c>
      <c r="N115" s="159"/>
      <c r="O115" s="159">
        <v>4569.67</v>
      </c>
      <c r="P115" s="159">
        <v>89.021000000000001</v>
      </c>
      <c r="Q115" s="157">
        <v>421.54</v>
      </c>
      <c r="R115" s="157"/>
      <c r="S115" s="160">
        <v>54251.8</v>
      </c>
      <c r="T115" s="157">
        <v>1049.53</v>
      </c>
      <c r="U115" s="160">
        <v>55722.87</v>
      </c>
      <c r="X115" s="68">
        <f t="shared" si="4"/>
        <v>1.5207296000000006</v>
      </c>
      <c r="Y115" s="68" t="e">
        <f>HLOOKUP(A115,'HY financials'!$1:$194,190,0)</f>
        <v>#N/A</v>
      </c>
      <c r="Z115" s="69" t="e">
        <f t="shared" si="7"/>
        <v>#N/A</v>
      </c>
    </row>
    <row r="116" spans="1:26" x14ac:dyDescent="0.2">
      <c r="A116" s="37" t="str" cm="1">
        <f t="array" ref="A116">INDEX('Scheme master'!F:F,MATCH(E116&amp;F116,'Scheme master'!N:N,0),0)</f>
        <v>LDUSTF</v>
      </c>
      <c r="B116" s="37" t="str">
        <f>A116&amp;VLOOKUP(E116&amp;F116,'Scheme master'!N:AA,13,0)</f>
        <v>LDUSTFRDD</v>
      </c>
      <c r="C116" s="41">
        <f t="shared" si="5"/>
        <v>0.25544350999999998</v>
      </c>
      <c r="D116" s="41">
        <f t="shared" si="6"/>
        <v>0.25544350999999998</v>
      </c>
      <c r="E116" s="157" t="s">
        <v>1462</v>
      </c>
      <c r="F116" s="157" t="s">
        <v>8</v>
      </c>
      <c r="G116" s="157" t="s">
        <v>2241</v>
      </c>
      <c r="H116" s="157" t="s">
        <v>1279</v>
      </c>
      <c r="I116" s="158">
        <v>45653</v>
      </c>
      <c r="J116" s="158">
        <v>45653</v>
      </c>
      <c r="K116" s="157">
        <v>0.25544350999999998</v>
      </c>
      <c r="L116" s="157">
        <v>0.25544350999999998</v>
      </c>
      <c r="M116" s="159"/>
      <c r="N116" s="159"/>
      <c r="O116" s="159">
        <v>4.8040000000000003</v>
      </c>
      <c r="P116" s="159">
        <v>4.0000000000000001E-3</v>
      </c>
      <c r="Q116" s="157"/>
      <c r="R116" s="157"/>
      <c r="S116" s="160">
        <v>5835.39</v>
      </c>
      <c r="T116" s="157">
        <v>4.1399999999999997</v>
      </c>
      <c r="U116" s="160">
        <v>5839.53</v>
      </c>
      <c r="X116" s="68">
        <f t="shared" si="4"/>
        <v>303.09935939999986</v>
      </c>
      <c r="Y116" s="68" t="e">
        <f>HLOOKUP(A116,'HY financials'!$1:$194,190,0)</f>
        <v>#N/A</v>
      </c>
      <c r="Z116" s="69" t="e">
        <f t="shared" si="7"/>
        <v>#N/A</v>
      </c>
    </row>
    <row r="117" spans="1:26" x14ac:dyDescent="0.2">
      <c r="A117" s="37" t="str" cm="1">
        <f t="array" ref="A117">INDEX('Scheme master'!F:F,MATCH(E117&amp;F117,'Scheme master'!N:N,0),0)</f>
        <v>LDSAPF</v>
      </c>
      <c r="B117" s="37" t="str">
        <f>A117&amp;VLOOKUP(E117&amp;F117,'Scheme master'!N:AA,13,0)</f>
        <v>LDSAPFDDD</v>
      </c>
      <c r="C117" s="41">
        <f t="shared" si="5"/>
        <v>1.3427000000000001E-3</v>
      </c>
      <c r="D117" s="41">
        <f t="shared" si="6"/>
        <v>1.3427000000000001E-3</v>
      </c>
      <c r="E117" s="157" t="s">
        <v>533</v>
      </c>
      <c r="F117" s="157" t="s">
        <v>525</v>
      </c>
      <c r="G117" s="157" t="s">
        <v>2242</v>
      </c>
      <c r="H117" s="157" t="s">
        <v>1277</v>
      </c>
      <c r="I117" s="158">
        <v>45580</v>
      </c>
      <c r="J117" s="158">
        <v>45580</v>
      </c>
      <c r="K117" s="157">
        <v>1.3427000000000001E-3</v>
      </c>
      <c r="L117" s="157">
        <v>1.3427000000000001E-3</v>
      </c>
      <c r="M117" s="159"/>
      <c r="N117" s="159"/>
      <c r="O117" s="159">
        <v>70.992999999999995</v>
      </c>
      <c r="P117" s="159"/>
      <c r="Q117" s="157"/>
      <c r="R117" s="157"/>
      <c r="S117" s="160">
        <v>784.3</v>
      </c>
      <c r="T117" s="157"/>
      <c r="U117" s="160">
        <v>784.3</v>
      </c>
      <c r="X117" s="68">
        <f t="shared" si="4"/>
        <v>1.5207296000000006</v>
      </c>
      <c r="Y117" s="68" t="e">
        <f>HLOOKUP(A117,'HY financials'!$1:$194,190,0)</f>
        <v>#N/A</v>
      </c>
      <c r="Z117" s="69" t="e">
        <f t="shared" si="7"/>
        <v>#N/A</v>
      </c>
    </row>
    <row r="118" spans="1:26" x14ac:dyDescent="0.2">
      <c r="A118" s="37" t="str" cm="1">
        <f t="array" ref="A118">INDEX('Scheme master'!F:F,MATCH(E118&amp;F118,'Scheme master'!N:N,0),0)</f>
        <v>LLIQDF</v>
      </c>
      <c r="B118" s="37" t="str">
        <f>A118&amp;VLOOKUP(E118&amp;F118,'Scheme master'!N:AA,13,0)</f>
        <v>LLIQDFRDD</v>
      </c>
      <c r="C118" s="41">
        <f t="shared" si="5"/>
        <v>0.13443264999999999</v>
      </c>
      <c r="D118" s="41">
        <f t="shared" si="6"/>
        <v>0.13443264999999999</v>
      </c>
      <c r="E118" s="157" t="s">
        <v>530</v>
      </c>
      <c r="F118" s="157" t="s">
        <v>526</v>
      </c>
      <c r="G118" s="157" t="s">
        <v>456</v>
      </c>
      <c r="H118" s="157" t="s">
        <v>1281</v>
      </c>
      <c r="I118" s="158">
        <v>45727</v>
      </c>
      <c r="J118" s="158">
        <v>45727</v>
      </c>
      <c r="K118" s="157">
        <v>0.13443264999999999</v>
      </c>
      <c r="L118" s="157">
        <v>0.13443264999999999</v>
      </c>
      <c r="M118" s="159">
        <v>81.27</v>
      </c>
      <c r="N118" s="159">
        <v>0.17199999999999999</v>
      </c>
      <c r="O118" s="159">
        <v>4.1420000000000003</v>
      </c>
      <c r="P118" s="159">
        <v>0.71399999999999997</v>
      </c>
      <c r="Q118" s="157">
        <v>10.92</v>
      </c>
      <c r="R118" s="157">
        <v>0.02</v>
      </c>
      <c r="S118" s="160">
        <v>4597.16</v>
      </c>
      <c r="T118" s="157">
        <v>799.86</v>
      </c>
      <c r="U118" s="160">
        <v>5407.96</v>
      </c>
      <c r="X118" s="68">
        <f t="shared" si="4"/>
        <v>273.11448055999989</v>
      </c>
      <c r="Y118" s="68" t="e">
        <f>HLOOKUP(A118,'HY financials'!$1:$194,190,0)</f>
        <v>#N/A</v>
      </c>
      <c r="Z118" s="69" t="e">
        <f t="shared" si="7"/>
        <v>#N/A</v>
      </c>
    </row>
    <row r="119" spans="1:26" x14ac:dyDescent="0.2">
      <c r="A119" s="37" t="str" cm="1">
        <f t="array" ref="A119">INDEX('Scheme master'!F:F,MATCH(E119&amp;F119,'Scheme master'!N:N,0),0)</f>
        <v>LDSAPF</v>
      </c>
      <c r="B119" s="37" t="str">
        <f>A119&amp;VLOOKUP(E119&amp;F119,'Scheme master'!N:AA,13,0)</f>
        <v>LDSAPFDDD</v>
      </c>
      <c r="C119" s="41">
        <f t="shared" si="5"/>
        <v>6.0627900000000002E-3</v>
      </c>
      <c r="D119" s="41">
        <f t="shared" si="6"/>
        <v>6.0627900000000002E-3</v>
      </c>
      <c r="E119" s="157" t="s">
        <v>533</v>
      </c>
      <c r="F119" s="157" t="s">
        <v>525</v>
      </c>
      <c r="G119" s="157" t="s">
        <v>2242</v>
      </c>
      <c r="H119" s="157" t="s">
        <v>1277</v>
      </c>
      <c r="I119" s="158">
        <v>45743</v>
      </c>
      <c r="J119" s="158">
        <v>45743</v>
      </c>
      <c r="K119" s="157">
        <v>6.0627900000000002E-3</v>
      </c>
      <c r="L119" s="157">
        <v>6.0627900000000002E-3</v>
      </c>
      <c r="M119" s="159"/>
      <c r="N119" s="159"/>
      <c r="O119" s="159">
        <v>329.60899999999998</v>
      </c>
      <c r="P119" s="159">
        <v>22.960999999999999</v>
      </c>
      <c r="Q119" s="157"/>
      <c r="R119" s="157"/>
      <c r="S119" s="160">
        <v>3622.09</v>
      </c>
      <c r="T119" s="157">
        <v>256.41000000000003</v>
      </c>
      <c r="U119" s="160">
        <v>3878.5</v>
      </c>
      <c r="X119" s="68">
        <f t="shared" si="4"/>
        <v>1.5207296000000006</v>
      </c>
      <c r="Y119" s="68" t="e">
        <f>HLOOKUP(A119,'HY financials'!$1:$194,190,0)</f>
        <v>#N/A</v>
      </c>
      <c r="Z119" s="69" t="e">
        <f t="shared" si="7"/>
        <v>#N/A</v>
      </c>
    </row>
    <row r="120" spans="1:26" x14ac:dyDescent="0.2">
      <c r="A120" s="37" t="str" cm="1">
        <f t="array" ref="A120">INDEX('Scheme master'!F:F,MATCH(E120&amp;F120,'Scheme master'!N:N,0),0)</f>
        <v>LDUSTF</v>
      </c>
      <c r="B120" s="37" t="str">
        <f>A120&amp;VLOOKUP(E120&amp;F120,'Scheme master'!N:AA,13,0)</f>
        <v>LDUSTFDDD</v>
      </c>
      <c r="C120" s="41">
        <f t="shared" si="5"/>
        <v>0.38345963999999999</v>
      </c>
      <c r="D120" s="41">
        <f t="shared" si="6"/>
        <v>0.38345963999999999</v>
      </c>
      <c r="E120" s="157" t="s">
        <v>1462</v>
      </c>
      <c r="F120" s="157" t="s">
        <v>525</v>
      </c>
      <c r="G120" s="157" t="s">
        <v>2241</v>
      </c>
      <c r="H120" s="157" t="s">
        <v>1277</v>
      </c>
      <c r="I120" s="158">
        <v>45649</v>
      </c>
      <c r="J120" s="158">
        <v>45649</v>
      </c>
      <c r="K120" s="157">
        <v>0.38345963999999999</v>
      </c>
      <c r="L120" s="157">
        <v>0.38345963999999999</v>
      </c>
      <c r="M120" s="159"/>
      <c r="N120" s="159"/>
      <c r="O120" s="159">
        <v>1.714</v>
      </c>
      <c r="P120" s="159"/>
      <c r="Q120" s="157"/>
      <c r="R120" s="157"/>
      <c r="S120" s="160">
        <v>2095.4</v>
      </c>
      <c r="T120" s="157"/>
      <c r="U120" s="160">
        <v>2095.4</v>
      </c>
      <c r="X120" s="68">
        <f t="shared" si="4"/>
        <v>303.09935939999986</v>
      </c>
      <c r="Y120" s="68" t="e">
        <f>HLOOKUP(A120,'HY financials'!$1:$194,190,0)</f>
        <v>#N/A</v>
      </c>
      <c r="Z120" s="69" t="e">
        <f t="shared" si="7"/>
        <v>#N/A</v>
      </c>
    </row>
    <row r="121" spans="1:26" x14ac:dyDescent="0.2">
      <c r="A121" s="37" t="str" cm="1">
        <f t="array" ref="A121">INDEX('Scheme master'!F:F,MATCH(E121&amp;F121,'Scheme master'!N:N,0),0)</f>
        <v>LDUSTF</v>
      </c>
      <c r="B121" s="37" t="str">
        <f>A121&amp;VLOOKUP(E121&amp;F121,'Scheme master'!N:AA,13,0)</f>
        <v>LDUSTFRDD</v>
      </c>
      <c r="C121" s="41">
        <f t="shared" si="5"/>
        <v>0.17474392999999999</v>
      </c>
      <c r="D121" s="41">
        <f t="shared" si="6"/>
        <v>0.17474392999999999</v>
      </c>
      <c r="E121" s="157" t="s">
        <v>1462</v>
      </c>
      <c r="F121" s="157" t="s">
        <v>8</v>
      </c>
      <c r="G121" s="157" t="s">
        <v>2241</v>
      </c>
      <c r="H121" s="157" t="s">
        <v>1279</v>
      </c>
      <c r="I121" s="158">
        <v>45582</v>
      </c>
      <c r="J121" s="158">
        <v>45582</v>
      </c>
      <c r="K121" s="157">
        <v>0.17474392999999999</v>
      </c>
      <c r="L121" s="157">
        <v>0.17474392999999999</v>
      </c>
      <c r="M121" s="159"/>
      <c r="N121" s="159"/>
      <c r="O121" s="159">
        <v>3.2480000000000002</v>
      </c>
      <c r="P121" s="159">
        <v>2E-3</v>
      </c>
      <c r="Q121" s="157"/>
      <c r="R121" s="157"/>
      <c r="S121" s="160">
        <v>3957.26</v>
      </c>
      <c r="T121" s="157">
        <v>2.8</v>
      </c>
      <c r="U121" s="160">
        <v>3960.06</v>
      </c>
      <c r="X121" s="68">
        <f t="shared" si="4"/>
        <v>303.09935939999986</v>
      </c>
      <c r="Y121" s="68" t="e">
        <f>HLOOKUP(A121,'HY financials'!$1:$194,190,0)</f>
        <v>#N/A</v>
      </c>
      <c r="Z121" s="69" t="e">
        <f t="shared" si="7"/>
        <v>#N/A</v>
      </c>
    </row>
    <row r="122" spans="1:26" x14ac:dyDescent="0.2">
      <c r="A122" s="37" t="str" cm="1">
        <f t="array" ref="A122">INDEX('Scheme master'!F:F,MATCH(E122&amp;F122,'Scheme master'!N:N,0),0)</f>
        <v>LLIQDF</v>
      </c>
      <c r="B122" s="37" t="str">
        <f>A122&amp;VLOOKUP(E122&amp;F122,'Scheme master'!N:AA,13,0)</f>
        <v>LLIQDFRDD</v>
      </c>
      <c r="C122" s="41">
        <f t="shared" si="5"/>
        <v>0.16637183999999999</v>
      </c>
      <c r="D122" s="41">
        <f t="shared" si="6"/>
        <v>0.16637183999999999</v>
      </c>
      <c r="E122" s="157" t="s">
        <v>530</v>
      </c>
      <c r="F122" s="157" t="s">
        <v>526</v>
      </c>
      <c r="G122" s="157" t="s">
        <v>456</v>
      </c>
      <c r="H122" s="157" t="s">
        <v>1281</v>
      </c>
      <c r="I122" s="158">
        <v>45637</v>
      </c>
      <c r="J122" s="158">
        <v>45637</v>
      </c>
      <c r="K122" s="157">
        <v>0.16637183999999999</v>
      </c>
      <c r="L122" s="157">
        <v>0.16637183999999999</v>
      </c>
      <c r="M122" s="159">
        <v>14.08</v>
      </c>
      <c r="N122" s="159">
        <v>0.17199999999999999</v>
      </c>
      <c r="O122" s="159">
        <v>5.1749999999999998</v>
      </c>
      <c r="P122" s="159">
        <v>2.83</v>
      </c>
      <c r="Q122" s="157">
        <v>2.35</v>
      </c>
      <c r="R122" s="157">
        <v>0.03</v>
      </c>
      <c r="S122" s="160">
        <v>5726.3</v>
      </c>
      <c r="T122" s="157">
        <v>3158.38</v>
      </c>
      <c r="U122" s="160">
        <v>8887.06</v>
      </c>
      <c r="X122" s="68">
        <f t="shared" si="4"/>
        <v>273.11448055999989</v>
      </c>
      <c r="Y122" s="68" t="e">
        <f>HLOOKUP(A122,'HY financials'!$1:$194,190,0)</f>
        <v>#N/A</v>
      </c>
      <c r="Z122" s="69" t="e">
        <f t="shared" si="7"/>
        <v>#N/A</v>
      </c>
    </row>
    <row r="123" spans="1:26" x14ac:dyDescent="0.2">
      <c r="A123" s="37" t="str" cm="1">
        <f t="array" ref="A123">INDEX('Scheme master'!F:F,MATCH(E123&amp;F123,'Scheme master'!N:N,0),0)</f>
        <v>LDUSTF</v>
      </c>
      <c r="B123" s="37" t="str">
        <f>A123&amp;VLOOKUP(E123&amp;F123,'Scheme master'!N:AA,13,0)</f>
        <v>LDUSTFDDD</v>
      </c>
      <c r="C123" s="41">
        <f t="shared" si="5"/>
        <v>0.15929399</v>
      </c>
      <c r="D123" s="41">
        <f t="shared" si="6"/>
        <v>0.15929399</v>
      </c>
      <c r="E123" s="157" t="s">
        <v>1462</v>
      </c>
      <c r="F123" s="157" t="s">
        <v>525</v>
      </c>
      <c r="G123" s="157" t="s">
        <v>2241</v>
      </c>
      <c r="H123" s="157" t="s">
        <v>1277</v>
      </c>
      <c r="I123" s="158">
        <v>45723</v>
      </c>
      <c r="J123" s="158">
        <v>45723</v>
      </c>
      <c r="K123" s="157">
        <v>0.15929399</v>
      </c>
      <c r="L123" s="157">
        <v>0.15929399</v>
      </c>
      <c r="M123" s="159"/>
      <c r="N123" s="159"/>
      <c r="O123" s="159">
        <v>0.70199999999999996</v>
      </c>
      <c r="P123" s="159"/>
      <c r="Q123" s="157"/>
      <c r="R123" s="157"/>
      <c r="S123" s="160">
        <v>860.86</v>
      </c>
      <c r="T123" s="157"/>
      <c r="U123" s="160">
        <v>860.86</v>
      </c>
      <c r="X123" s="68">
        <f t="shared" si="4"/>
        <v>303.09935939999986</v>
      </c>
      <c r="Y123" s="68" t="e">
        <f>HLOOKUP(A123,'HY financials'!$1:$194,190,0)</f>
        <v>#N/A</v>
      </c>
      <c r="Z123" s="69" t="e">
        <f t="shared" si="7"/>
        <v>#N/A</v>
      </c>
    </row>
    <row r="124" spans="1:26" x14ac:dyDescent="0.2">
      <c r="A124" s="37" t="str" cm="1">
        <f t="array" ref="A124">INDEX('Scheme master'!F:F,MATCH(E124&amp;F124,'Scheme master'!N:N,0),0)</f>
        <v>LDSAPF</v>
      </c>
      <c r="B124" s="37" t="str">
        <f>A124&amp;VLOOKUP(E124&amp;F124,'Scheme master'!N:AA,13,0)</f>
        <v>LDSAPFDDD</v>
      </c>
      <c r="C124" s="41">
        <f t="shared" si="5"/>
        <v>3.8377099999999998E-3</v>
      </c>
      <c r="D124" s="41">
        <f t="shared" si="6"/>
        <v>3.8377099999999998E-3</v>
      </c>
      <c r="E124" s="157" t="s">
        <v>533</v>
      </c>
      <c r="F124" s="157" t="s">
        <v>525</v>
      </c>
      <c r="G124" s="157" t="s">
        <v>2242</v>
      </c>
      <c r="H124" s="157" t="s">
        <v>1277</v>
      </c>
      <c r="I124" s="158">
        <v>45576</v>
      </c>
      <c r="J124" s="158">
        <v>45576</v>
      </c>
      <c r="K124" s="157">
        <v>3.8377099999999998E-3</v>
      </c>
      <c r="L124" s="157">
        <v>3.8377099999999998E-3</v>
      </c>
      <c r="M124" s="159"/>
      <c r="N124" s="159"/>
      <c r="O124" s="159">
        <v>201.84399999999999</v>
      </c>
      <c r="P124" s="159"/>
      <c r="Q124" s="157"/>
      <c r="R124" s="157"/>
      <c r="S124" s="160">
        <v>2237.25</v>
      </c>
      <c r="T124" s="157"/>
      <c r="U124" s="160">
        <v>2237.25</v>
      </c>
      <c r="X124" s="68">
        <f t="shared" si="4"/>
        <v>1.5207296000000006</v>
      </c>
      <c r="Y124" s="68" t="e">
        <f>HLOOKUP(A124,'HY financials'!$1:$194,190,0)</f>
        <v>#N/A</v>
      </c>
      <c r="Z124" s="69" t="e">
        <f t="shared" si="7"/>
        <v>#N/A</v>
      </c>
    </row>
    <row r="125" spans="1:26" x14ac:dyDescent="0.2">
      <c r="A125" s="37" t="str" cm="1">
        <f t="array" ref="A125">INDEX('Scheme master'!F:F,MATCH(E125&amp;F125,'Scheme master'!N:N,0),0)</f>
        <v>LLIQDF</v>
      </c>
      <c r="B125" s="37" t="str">
        <f>A125&amp;VLOOKUP(E125&amp;F125,'Scheme master'!N:AA,13,0)</f>
        <v>LLIQDFDDD</v>
      </c>
      <c r="C125" s="41">
        <f t="shared" si="5"/>
        <v>0.21250825000000001</v>
      </c>
      <c r="D125" s="41">
        <f t="shared" si="6"/>
        <v>0.21250825000000001</v>
      </c>
      <c r="E125" s="157" t="s">
        <v>530</v>
      </c>
      <c r="F125" s="157" t="s">
        <v>525</v>
      </c>
      <c r="G125" s="157" t="s">
        <v>456</v>
      </c>
      <c r="H125" s="157" t="s">
        <v>1276</v>
      </c>
      <c r="I125" s="158">
        <v>45610</v>
      </c>
      <c r="J125" s="158">
        <v>45610</v>
      </c>
      <c r="K125" s="157">
        <v>0.21250825000000001</v>
      </c>
      <c r="L125" s="157">
        <v>0.21250825000000001</v>
      </c>
      <c r="M125" s="159">
        <v>7.3659999999999997</v>
      </c>
      <c r="N125" s="159"/>
      <c r="O125" s="159">
        <v>6.2960000000000003</v>
      </c>
      <c r="P125" s="159">
        <v>234.226</v>
      </c>
      <c r="Q125" s="157">
        <v>1.55</v>
      </c>
      <c r="R125" s="157"/>
      <c r="S125" s="160">
        <v>7245.64</v>
      </c>
      <c r="T125" s="157">
        <v>268970.14</v>
      </c>
      <c r="U125" s="160">
        <v>276217.33</v>
      </c>
      <c r="X125" s="68">
        <f t="shared" si="4"/>
        <v>273.11448055999989</v>
      </c>
      <c r="Y125" s="68" t="e">
        <f>HLOOKUP(A125,'HY financials'!$1:$194,190,0)</f>
        <v>#N/A</v>
      </c>
      <c r="Z125" s="69" t="e">
        <f t="shared" si="7"/>
        <v>#N/A</v>
      </c>
    </row>
    <row r="126" spans="1:26" x14ac:dyDescent="0.2">
      <c r="A126" s="37" t="str" cm="1">
        <f t="array" ref="A126">INDEX('Scheme master'!F:F,MATCH(E126&amp;F126,'Scheme master'!N:N,0),0)</f>
        <v>LDUSTF</v>
      </c>
      <c r="B126" s="37" t="str">
        <f>A126&amp;VLOOKUP(E126&amp;F126,'Scheme master'!N:AA,13,0)</f>
        <v>LDUSTFRDD</v>
      </c>
      <c r="C126" s="41">
        <f t="shared" si="5"/>
        <v>0.35780991000000001</v>
      </c>
      <c r="D126" s="41">
        <f t="shared" si="6"/>
        <v>0.35780991000000001</v>
      </c>
      <c r="E126" s="157" t="s">
        <v>1462</v>
      </c>
      <c r="F126" s="157" t="s">
        <v>8</v>
      </c>
      <c r="G126" s="157" t="s">
        <v>2241</v>
      </c>
      <c r="H126" s="157" t="s">
        <v>1279</v>
      </c>
      <c r="I126" s="158">
        <v>45693</v>
      </c>
      <c r="J126" s="158">
        <v>45693</v>
      </c>
      <c r="K126" s="157">
        <v>0.35780991000000001</v>
      </c>
      <c r="L126" s="157">
        <v>0.35780991000000001</v>
      </c>
      <c r="M126" s="159"/>
      <c r="N126" s="159"/>
      <c r="O126" s="159">
        <v>6.7850000000000001</v>
      </c>
      <c r="P126" s="159">
        <v>6.0000000000000001E-3</v>
      </c>
      <c r="Q126" s="157"/>
      <c r="R126" s="157"/>
      <c r="S126" s="160">
        <v>8234.51</v>
      </c>
      <c r="T126" s="157">
        <v>5.85</v>
      </c>
      <c r="U126" s="160">
        <v>8240.36</v>
      </c>
      <c r="X126" s="68">
        <f t="shared" si="4"/>
        <v>303.09935939999986</v>
      </c>
      <c r="Y126" s="68" t="e">
        <f>HLOOKUP(A126,'HY financials'!$1:$194,190,0)</f>
        <v>#N/A</v>
      </c>
      <c r="Z126" s="69" t="e">
        <f t="shared" si="7"/>
        <v>#N/A</v>
      </c>
    </row>
    <row r="127" spans="1:26" x14ac:dyDescent="0.2">
      <c r="A127" s="37" t="str" cm="1">
        <f t="array" ref="A127">INDEX('Scheme master'!F:F,MATCH(E127&amp;F127,'Scheme master'!N:N,0),0)</f>
        <v>LLIQDF</v>
      </c>
      <c r="B127" s="37" t="str">
        <f>A127&amp;VLOOKUP(E127&amp;F127,'Scheme master'!N:AA,13,0)</f>
        <v>LLIQDFRDD</v>
      </c>
      <c r="C127" s="41">
        <f t="shared" si="5"/>
        <v>0.19072312999999999</v>
      </c>
      <c r="D127" s="41">
        <f t="shared" si="6"/>
        <v>0.19072312999999999</v>
      </c>
      <c r="E127" s="157" t="s">
        <v>530</v>
      </c>
      <c r="F127" s="157" t="s">
        <v>526</v>
      </c>
      <c r="G127" s="157" t="s">
        <v>456</v>
      </c>
      <c r="H127" s="157" t="s">
        <v>1281</v>
      </c>
      <c r="I127" s="158">
        <v>45596</v>
      </c>
      <c r="J127" s="158">
        <v>45596</v>
      </c>
      <c r="K127" s="157">
        <v>0.19072312999999999</v>
      </c>
      <c r="L127" s="157">
        <v>0.19072312999999999</v>
      </c>
      <c r="M127" s="159">
        <v>14.109</v>
      </c>
      <c r="N127" s="159">
        <v>0.17199999999999999</v>
      </c>
      <c r="O127" s="159">
        <v>5.4080000000000004</v>
      </c>
      <c r="P127" s="159">
        <v>3.2069999999999999</v>
      </c>
      <c r="Q127" s="157">
        <v>2.69</v>
      </c>
      <c r="R127" s="157">
        <v>0.03</v>
      </c>
      <c r="S127" s="160">
        <v>6106.36</v>
      </c>
      <c r="T127" s="157">
        <v>3578.44</v>
      </c>
      <c r="U127" s="160">
        <v>9687.52</v>
      </c>
      <c r="X127" s="68">
        <f t="shared" si="4"/>
        <v>273.11448055999989</v>
      </c>
      <c r="Y127" s="68" t="e">
        <f>HLOOKUP(A127,'HY financials'!$1:$194,190,0)</f>
        <v>#N/A</v>
      </c>
      <c r="Z127" s="69" t="e">
        <f t="shared" si="7"/>
        <v>#N/A</v>
      </c>
    </row>
    <row r="128" spans="1:26" x14ac:dyDescent="0.2">
      <c r="A128" s="37" t="str" cm="1">
        <f t="array" ref="A128">INDEX('Scheme master'!F:F,MATCH(E128&amp;F128,'Scheme master'!N:N,0),0)</f>
        <v>LDSAPF</v>
      </c>
      <c r="B128" s="37" t="str">
        <f>A128&amp;VLOOKUP(E128&amp;F128,'Scheme master'!N:AA,13,0)</f>
        <v>LDSAPFRDD</v>
      </c>
      <c r="C128" s="41">
        <f t="shared" si="5"/>
        <v>2.9742800000000002E-3</v>
      </c>
      <c r="D128" s="41">
        <f t="shared" si="6"/>
        <v>2.9742800000000002E-3</v>
      </c>
      <c r="E128" s="157" t="s">
        <v>533</v>
      </c>
      <c r="F128" s="157" t="s">
        <v>8</v>
      </c>
      <c r="G128" s="157" t="s">
        <v>2242</v>
      </c>
      <c r="H128" s="157" t="s">
        <v>1279</v>
      </c>
      <c r="I128" s="158">
        <v>45625</v>
      </c>
      <c r="J128" s="158">
        <v>45625</v>
      </c>
      <c r="K128" s="157">
        <v>2.9742800000000002E-3</v>
      </c>
      <c r="L128" s="157">
        <v>2.9742800000000002E-3</v>
      </c>
      <c r="M128" s="159">
        <v>127257.352</v>
      </c>
      <c r="N128" s="159"/>
      <c r="O128" s="159">
        <v>4083.9810000000002</v>
      </c>
      <c r="P128" s="159">
        <v>79.477000000000004</v>
      </c>
      <c r="Q128" s="157">
        <v>378.5</v>
      </c>
      <c r="R128" s="157"/>
      <c r="S128" s="160">
        <v>48458.57</v>
      </c>
      <c r="T128" s="157">
        <v>937.02</v>
      </c>
      <c r="U128" s="160">
        <v>49774.09</v>
      </c>
      <c r="X128" s="68">
        <f t="shared" si="4"/>
        <v>1.5207296000000006</v>
      </c>
      <c r="Y128" s="68" t="e">
        <f>HLOOKUP(A128,'HY financials'!$1:$194,190,0)</f>
        <v>#N/A</v>
      </c>
      <c r="Z128" s="69" t="e">
        <f t="shared" si="7"/>
        <v>#N/A</v>
      </c>
    </row>
    <row r="129" spans="1:26" x14ac:dyDescent="0.2">
      <c r="A129" s="37" t="str" cm="1">
        <f t="array" ref="A129">INDEX('Scheme master'!F:F,MATCH(E129&amp;F129,'Scheme master'!N:N,0),0)</f>
        <v>LDSTDF</v>
      </c>
      <c r="B129" s="37" t="str">
        <f>A129&amp;VLOOKUP(E129&amp;F129,'Scheme master'!N:AA,13,0)</f>
        <v>LDSTDFRDW</v>
      </c>
      <c r="C129" s="41">
        <f t="shared" si="5"/>
        <v>1.1668660000000001E-2</v>
      </c>
      <c r="D129" s="41">
        <f t="shared" si="6"/>
        <v>1.1668660000000001E-2</v>
      </c>
      <c r="E129" s="157" t="s">
        <v>1608</v>
      </c>
      <c r="F129" s="157" t="s">
        <v>23</v>
      </c>
      <c r="G129" s="157" t="s">
        <v>2244</v>
      </c>
      <c r="H129" s="157" t="s">
        <v>2245</v>
      </c>
      <c r="I129" s="158">
        <v>45623</v>
      </c>
      <c r="J129" s="158">
        <v>45623</v>
      </c>
      <c r="K129" s="157">
        <v>1.1668660000000001E-2</v>
      </c>
      <c r="L129" s="157">
        <v>1.1668660000000001E-2</v>
      </c>
      <c r="M129" s="159"/>
      <c r="N129" s="159"/>
      <c r="O129" s="159">
        <v>2.97</v>
      </c>
      <c r="P129" s="159">
        <v>3126.1010000000001</v>
      </c>
      <c r="Q129" s="157"/>
      <c r="R129" s="157"/>
      <c r="S129" s="160">
        <v>37.69</v>
      </c>
      <c r="T129" s="157">
        <v>44086.47</v>
      </c>
      <c r="U129" s="160">
        <v>44124.160000000003</v>
      </c>
      <c r="X129" s="68">
        <f t="shared" si="4"/>
        <v>0.83794095999999996</v>
      </c>
      <c r="Y129" s="68" t="e">
        <f>HLOOKUP(A129,'HY financials'!$1:$194,190,0)</f>
        <v>#N/A</v>
      </c>
      <c r="Z129" s="69" t="e">
        <f t="shared" si="7"/>
        <v>#N/A</v>
      </c>
    </row>
    <row r="130" spans="1:26" x14ac:dyDescent="0.2">
      <c r="A130" s="37" t="str" cm="1">
        <f t="array" ref="A130">INDEX('Scheme master'!F:F,MATCH(E130&amp;F130,'Scheme master'!N:N,0),0)</f>
        <v>LDSAPF</v>
      </c>
      <c r="B130" s="37" t="str">
        <f>A130&amp;VLOOKUP(E130&amp;F130,'Scheme master'!N:AA,13,0)</f>
        <v>LDSAPFDDD</v>
      </c>
      <c r="C130" s="41">
        <f t="shared" si="5"/>
        <v>5.71814E-3</v>
      </c>
      <c r="D130" s="41">
        <f t="shared" si="6"/>
        <v>5.71814E-3</v>
      </c>
      <c r="E130" s="157" t="s">
        <v>533</v>
      </c>
      <c r="F130" s="157" t="s">
        <v>525</v>
      </c>
      <c r="G130" s="157" t="s">
        <v>2242</v>
      </c>
      <c r="H130" s="157" t="s">
        <v>1277</v>
      </c>
      <c r="I130" s="158">
        <v>45642</v>
      </c>
      <c r="J130" s="158">
        <v>45642</v>
      </c>
      <c r="K130" s="157">
        <v>5.71814E-3</v>
      </c>
      <c r="L130" s="157">
        <v>5.71814E-3</v>
      </c>
      <c r="M130" s="159"/>
      <c r="N130" s="159"/>
      <c r="O130" s="159">
        <v>279.81799999999998</v>
      </c>
      <c r="P130" s="159"/>
      <c r="Q130" s="157"/>
      <c r="R130" s="157"/>
      <c r="S130" s="160">
        <v>3079.82</v>
      </c>
      <c r="T130" s="157"/>
      <c r="U130" s="160">
        <v>3079.82</v>
      </c>
      <c r="X130" s="68">
        <f t="shared" si="4"/>
        <v>1.5207296000000006</v>
      </c>
      <c r="Y130" s="68" t="e">
        <f>HLOOKUP(A130,'HY financials'!$1:$194,190,0)</f>
        <v>#N/A</v>
      </c>
      <c r="Z130" s="69" t="e">
        <f t="shared" si="7"/>
        <v>#N/A</v>
      </c>
    </row>
    <row r="131" spans="1:26" x14ac:dyDescent="0.2">
      <c r="A131" s="37" t="str" cm="1">
        <f t="array" ref="A131">INDEX('Scheme master'!F:F,MATCH(E131&amp;F131,'Scheme master'!N:N,0),0)</f>
        <v>LDUSTF</v>
      </c>
      <c r="B131" s="37" t="str">
        <f>A131&amp;VLOOKUP(E131&amp;F131,'Scheme master'!N:AA,13,0)</f>
        <v>LDUSTFDDW</v>
      </c>
      <c r="C131" s="41">
        <f t="shared" si="5"/>
        <v>1.4770768299999999</v>
      </c>
      <c r="D131" s="41">
        <f t="shared" si="6"/>
        <v>1.4770768299999999</v>
      </c>
      <c r="E131" s="157" t="s">
        <v>1462</v>
      </c>
      <c r="F131" s="157" t="s">
        <v>527</v>
      </c>
      <c r="G131" s="157" t="s">
        <v>2241</v>
      </c>
      <c r="H131" s="157" t="s">
        <v>1280</v>
      </c>
      <c r="I131" s="158">
        <v>45700</v>
      </c>
      <c r="J131" s="158">
        <v>45700</v>
      </c>
      <c r="K131" s="157">
        <v>1.4770768299999999</v>
      </c>
      <c r="L131" s="157">
        <v>1.4770768299999999</v>
      </c>
      <c r="M131" s="159">
        <v>0.53400000000000003</v>
      </c>
      <c r="N131" s="159"/>
      <c r="O131" s="159">
        <v>0.1</v>
      </c>
      <c r="P131" s="159"/>
      <c r="Q131" s="157">
        <v>0.79</v>
      </c>
      <c r="R131" s="157"/>
      <c r="S131" s="160">
        <v>109.4</v>
      </c>
      <c r="T131" s="157"/>
      <c r="U131" s="160">
        <v>110.19</v>
      </c>
      <c r="X131" s="68">
        <f t="shared" si="4"/>
        <v>303.09935939999986</v>
      </c>
      <c r="Y131" s="68" t="e">
        <f>HLOOKUP(A131,'HY financials'!$1:$194,190,0)</f>
        <v>#N/A</v>
      </c>
      <c r="Z131" s="69" t="e">
        <f t="shared" si="7"/>
        <v>#N/A</v>
      </c>
    </row>
    <row r="132" spans="1:26" x14ac:dyDescent="0.2">
      <c r="A132" s="37" t="str" cm="1">
        <f t="array" ref="A132">INDEX('Scheme master'!F:F,MATCH(E132&amp;F132,'Scheme master'!N:N,0),0)</f>
        <v>LLIQDF</v>
      </c>
      <c r="B132" s="37" t="str">
        <f>A132&amp;VLOOKUP(E132&amp;F132,'Scheme master'!N:AA,13,0)</f>
        <v>LLIQDFRDD</v>
      </c>
      <c r="C132" s="41">
        <f t="shared" si="5"/>
        <v>0.18367132999999999</v>
      </c>
      <c r="D132" s="41">
        <f t="shared" si="6"/>
        <v>0.18367132999999999</v>
      </c>
      <c r="E132" s="157" t="s">
        <v>530</v>
      </c>
      <c r="F132" s="157" t="s">
        <v>526</v>
      </c>
      <c r="G132" s="157" t="s">
        <v>456</v>
      </c>
      <c r="H132" s="157" t="s">
        <v>1281</v>
      </c>
      <c r="I132" s="158">
        <v>45572</v>
      </c>
      <c r="J132" s="158">
        <v>45572</v>
      </c>
      <c r="K132" s="157">
        <v>0.18367132999999999</v>
      </c>
      <c r="L132" s="157">
        <v>0.18367132999999999</v>
      </c>
      <c r="M132" s="159">
        <v>12.609</v>
      </c>
      <c r="N132" s="159">
        <v>0.17199999999999999</v>
      </c>
      <c r="O132" s="159">
        <v>5.1980000000000004</v>
      </c>
      <c r="P132" s="159">
        <v>3.0579999999999998</v>
      </c>
      <c r="Q132" s="157">
        <v>2.33</v>
      </c>
      <c r="R132" s="157">
        <v>0.03</v>
      </c>
      <c r="S132" s="160">
        <v>5780.53</v>
      </c>
      <c r="T132" s="157">
        <v>3432.61</v>
      </c>
      <c r="U132" s="160">
        <v>9215.5</v>
      </c>
      <c r="X132" s="68">
        <f t="shared" si="4"/>
        <v>273.11448055999989</v>
      </c>
      <c r="Y132" s="68" t="e">
        <f>HLOOKUP(A132,'HY financials'!$1:$194,190,0)</f>
        <v>#N/A</v>
      </c>
      <c r="Z132" s="69" t="e">
        <f t="shared" si="7"/>
        <v>#N/A</v>
      </c>
    </row>
    <row r="133" spans="1:26" x14ac:dyDescent="0.2">
      <c r="A133" s="37" t="str" cm="1">
        <f t="array" ref="A133">INDEX('Scheme master'!F:F,MATCH(E133&amp;F133,'Scheme master'!N:N,0),0)</f>
        <v>LDINPF</v>
      </c>
      <c r="B133" s="37" t="str">
        <f>A133&amp;VLOOKUP(E133&amp;F133,'Scheme master'!N:AA,13,0)</f>
        <v>LDINPFRDD</v>
      </c>
      <c r="C133" s="41">
        <f t="shared" si="5"/>
        <v>1.3107500000000001E-3</v>
      </c>
      <c r="D133" s="41">
        <f t="shared" si="6"/>
        <v>1.3107500000000001E-3</v>
      </c>
      <c r="E133" s="157" t="s">
        <v>531</v>
      </c>
      <c r="F133" s="157" t="s">
        <v>8</v>
      </c>
      <c r="G133" s="157" t="s">
        <v>2726</v>
      </c>
      <c r="H133" s="157" t="s">
        <v>1279</v>
      </c>
      <c r="I133" s="158">
        <v>45622</v>
      </c>
      <c r="J133" s="158">
        <v>45622</v>
      </c>
      <c r="K133" s="157">
        <v>1.3107500000000001E-3</v>
      </c>
      <c r="L133" s="157">
        <v>1.3107500000000001E-3</v>
      </c>
      <c r="M133" s="159"/>
      <c r="N133" s="159"/>
      <c r="O133" s="159">
        <v>304.78199999999998</v>
      </c>
      <c r="P133" s="159">
        <v>14.709</v>
      </c>
      <c r="Q133" s="157"/>
      <c r="R133" s="157"/>
      <c r="S133" s="160">
        <v>3774.62</v>
      </c>
      <c r="T133" s="157">
        <v>181.52</v>
      </c>
      <c r="U133" s="160">
        <v>3956.14</v>
      </c>
      <c r="X133" s="68">
        <f t="shared" si="4"/>
        <v>3.1546907400000004</v>
      </c>
      <c r="Y133" s="68" t="e">
        <f>HLOOKUP(A133,'HY financials'!$1:$194,190,0)</f>
        <v>#N/A</v>
      </c>
      <c r="Z133" s="69" t="e">
        <f t="shared" si="7"/>
        <v>#N/A</v>
      </c>
    </row>
    <row r="134" spans="1:26" x14ac:dyDescent="0.2">
      <c r="A134" s="37" t="str" cm="1">
        <f t="array" ref="A134">INDEX('Scheme master'!F:F,MATCH(E134&amp;F134,'Scheme master'!N:N,0),0)</f>
        <v>LDSAPF</v>
      </c>
      <c r="B134" s="37" t="str">
        <f>A134&amp;VLOOKUP(E134&amp;F134,'Scheme master'!N:AA,13,0)</f>
        <v>LDSAPFDDD</v>
      </c>
      <c r="C134" s="41">
        <f t="shared" si="5"/>
        <v>5.9340599999999997E-3</v>
      </c>
      <c r="D134" s="41">
        <f t="shared" si="6"/>
        <v>5.9340599999999997E-3</v>
      </c>
      <c r="E134" s="157" t="s">
        <v>533</v>
      </c>
      <c r="F134" s="157" t="s">
        <v>525</v>
      </c>
      <c r="G134" s="157" t="s">
        <v>2242</v>
      </c>
      <c r="H134" s="157" t="s">
        <v>1277</v>
      </c>
      <c r="I134" s="158">
        <v>45657</v>
      </c>
      <c r="J134" s="158">
        <v>45657</v>
      </c>
      <c r="K134" s="157">
        <v>5.9340599999999997E-3</v>
      </c>
      <c r="L134" s="157">
        <v>5.9340599999999997E-3</v>
      </c>
      <c r="M134" s="159"/>
      <c r="N134" s="159"/>
      <c r="O134" s="159">
        <v>287.04000000000002</v>
      </c>
      <c r="P134" s="159"/>
      <c r="Q134" s="157"/>
      <c r="R134" s="157"/>
      <c r="S134" s="160">
        <v>3163.13</v>
      </c>
      <c r="T134" s="157"/>
      <c r="U134" s="160">
        <v>3163.13</v>
      </c>
      <c r="X134" s="68">
        <f t="shared" ref="X134:X197" si="8">SUMIF(A:A,A134,C:C)+SUMIF(A:A,A134,D:D)</f>
        <v>1.5207296000000006</v>
      </c>
      <c r="Y134" s="68" t="e">
        <f>HLOOKUP(A134,'HY financials'!$1:$194,190,0)</f>
        <v>#N/A</v>
      </c>
      <c r="Z134" s="69" t="e">
        <f t="shared" si="7"/>
        <v>#N/A</v>
      </c>
    </row>
    <row r="135" spans="1:26" x14ac:dyDescent="0.2">
      <c r="A135" s="37" t="str" cm="1">
        <f t="array" ref="A135">INDEX('Scheme master'!F:F,MATCH(E135&amp;F135,'Scheme master'!N:N,0),0)</f>
        <v>LDMIPF</v>
      </c>
      <c r="B135" s="37" t="str">
        <f>A135&amp;VLOOKUP(E135&amp;F135,'Scheme master'!N:AA,13,0)</f>
        <v>LDMIPFDDA</v>
      </c>
      <c r="C135" s="41">
        <f t="shared" ref="C135:C198" si="9">K135</f>
        <v>0.72</v>
      </c>
      <c r="D135" s="41">
        <f t="shared" ref="D135:D198" si="10">L135</f>
        <v>0.72</v>
      </c>
      <c r="E135" s="157" t="s">
        <v>532</v>
      </c>
      <c r="F135" s="157" t="s">
        <v>2820</v>
      </c>
      <c r="G135" s="157" t="s">
        <v>2415</v>
      </c>
      <c r="H135" s="157" t="s">
        <v>2821</v>
      </c>
      <c r="I135" s="158">
        <v>45742</v>
      </c>
      <c r="J135" s="158">
        <v>45742</v>
      </c>
      <c r="K135" s="157">
        <v>0.72</v>
      </c>
      <c r="L135" s="157">
        <v>0.72</v>
      </c>
      <c r="M135" s="159">
        <v>5067.6109999999999</v>
      </c>
      <c r="N135" s="159"/>
      <c r="O135" s="159">
        <v>319.89100000000002</v>
      </c>
      <c r="P135" s="159"/>
      <c r="Q135" s="157">
        <v>3648.68</v>
      </c>
      <c r="R135" s="157"/>
      <c r="S135" s="160">
        <v>4525</v>
      </c>
      <c r="T135" s="157"/>
      <c r="U135" s="160">
        <v>8173.68</v>
      </c>
      <c r="X135" s="68">
        <f t="shared" si="8"/>
        <v>4.4400000000000013</v>
      </c>
      <c r="Y135" s="68" t="e">
        <f>HLOOKUP(A135,'HY financials'!$1:$194,190,0)</f>
        <v>#N/A</v>
      </c>
      <c r="Z135" s="69" t="e">
        <f t="shared" ref="Z135:Z198" si="11">X135-Y135</f>
        <v>#N/A</v>
      </c>
    </row>
    <row r="136" spans="1:26" x14ac:dyDescent="0.2">
      <c r="A136" s="37" t="str" cm="1">
        <f t="array" ref="A136">INDEX('Scheme master'!F:F,MATCH(E136&amp;F136,'Scheme master'!N:N,0),0)</f>
        <v>LLIQDF</v>
      </c>
      <c r="B136" s="37" t="str">
        <f>A136&amp;VLOOKUP(E136&amp;F136,'Scheme master'!N:AA,13,0)</f>
        <v>LLIQDFDDD</v>
      </c>
      <c r="C136" s="41">
        <f t="shared" si="9"/>
        <v>0.20492099999999999</v>
      </c>
      <c r="D136" s="41">
        <f t="shared" si="10"/>
        <v>0.20492099999999999</v>
      </c>
      <c r="E136" s="157" t="s">
        <v>530</v>
      </c>
      <c r="F136" s="157" t="s">
        <v>525</v>
      </c>
      <c r="G136" s="157" t="s">
        <v>456</v>
      </c>
      <c r="H136" s="157" t="s">
        <v>1276</v>
      </c>
      <c r="I136" s="158">
        <v>45700</v>
      </c>
      <c r="J136" s="158">
        <v>45700</v>
      </c>
      <c r="K136" s="157">
        <v>0.20492099999999999</v>
      </c>
      <c r="L136" s="157">
        <v>0.20492099999999999</v>
      </c>
      <c r="M136" s="159">
        <v>115.14400000000001</v>
      </c>
      <c r="N136" s="159"/>
      <c r="O136" s="159">
        <v>3.9249999999999998</v>
      </c>
      <c r="P136" s="159">
        <v>259.90800000000002</v>
      </c>
      <c r="Q136" s="157">
        <v>23.6</v>
      </c>
      <c r="R136" s="157"/>
      <c r="S136" s="160">
        <v>4531.7700000000004</v>
      </c>
      <c r="T136" s="157">
        <v>298463.53000000003</v>
      </c>
      <c r="U136" s="160">
        <v>303018.90000000002</v>
      </c>
      <c r="X136" s="68">
        <f t="shared" si="8"/>
        <v>273.11448055999989</v>
      </c>
      <c r="Y136" s="68" t="e">
        <f>HLOOKUP(A136,'HY financials'!$1:$194,190,0)</f>
        <v>#N/A</v>
      </c>
      <c r="Z136" s="69" t="e">
        <f t="shared" si="11"/>
        <v>#N/A</v>
      </c>
    </row>
    <row r="137" spans="1:26" x14ac:dyDescent="0.2">
      <c r="A137" s="37" t="str" cm="1">
        <f t="array" ref="A137">INDEX('Scheme master'!F:F,MATCH(E137&amp;F137,'Scheme master'!N:N,0),0)</f>
        <v>LLIQDF</v>
      </c>
      <c r="B137" s="37" t="str">
        <f>A137&amp;VLOOKUP(E137&amp;F137,'Scheme master'!N:AA,13,0)</f>
        <v>LLIQDFDDD</v>
      </c>
      <c r="C137" s="41">
        <f t="shared" si="9"/>
        <v>0.21565200000000001</v>
      </c>
      <c r="D137" s="41">
        <f t="shared" si="10"/>
        <v>0.21565200000000001</v>
      </c>
      <c r="E137" s="157" t="s">
        <v>530</v>
      </c>
      <c r="F137" s="157" t="s">
        <v>525</v>
      </c>
      <c r="G137" s="157" t="s">
        <v>456</v>
      </c>
      <c r="H137" s="157" t="s">
        <v>1276</v>
      </c>
      <c r="I137" s="158">
        <v>45568</v>
      </c>
      <c r="J137" s="158">
        <v>45568</v>
      </c>
      <c r="K137" s="157">
        <v>0.21565200000000001</v>
      </c>
      <c r="L137" s="157">
        <v>0.21565200000000001</v>
      </c>
      <c r="M137" s="159">
        <v>5.6109999999999998</v>
      </c>
      <c r="N137" s="159"/>
      <c r="O137" s="159">
        <v>6.8970000000000002</v>
      </c>
      <c r="P137" s="159">
        <v>164.09800000000001</v>
      </c>
      <c r="Q137" s="157">
        <v>1.21</v>
      </c>
      <c r="R137" s="157"/>
      <c r="S137" s="160">
        <v>7883.93</v>
      </c>
      <c r="T137" s="157">
        <v>188468.73</v>
      </c>
      <c r="U137" s="160">
        <v>196353.87</v>
      </c>
      <c r="X137" s="68">
        <f t="shared" si="8"/>
        <v>273.11448055999989</v>
      </c>
      <c r="Y137" s="68" t="e">
        <f>HLOOKUP(A137,'HY financials'!$1:$194,190,0)</f>
        <v>#N/A</v>
      </c>
      <c r="Z137" s="69" t="e">
        <f t="shared" si="11"/>
        <v>#N/A</v>
      </c>
    </row>
    <row r="138" spans="1:26" x14ac:dyDescent="0.2">
      <c r="A138" s="37" t="str" cm="1">
        <f t="array" ref="A138">INDEX('Scheme master'!F:F,MATCH(E138&amp;F138,'Scheme master'!N:N,0),0)</f>
        <v>LDUSTF</v>
      </c>
      <c r="B138" s="37" t="str">
        <f>A138&amp;VLOOKUP(E138&amp;F138,'Scheme master'!N:AA,13,0)</f>
        <v>LDUSTFRDD</v>
      </c>
      <c r="C138" s="41">
        <f t="shared" si="9"/>
        <v>0.50877139999999998</v>
      </c>
      <c r="D138" s="41">
        <f t="shared" si="10"/>
        <v>0.50877139999999998</v>
      </c>
      <c r="E138" s="157" t="s">
        <v>1462</v>
      </c>
      <c r="F138" s="157" t="s">
        <v>8</v>
      </c>
      <c r="G138" s="157" t="s">
        <v>2241</v>
      </c>
      <c r="H138" s="157" t="s">
        <v>1279</v>
      </c>
      <c r="I138" s="158">
        <v>45607</v>
      </c>
      <c r="J138" s="158">
        <v>45607</v>
      </c>
      <c r="K138" s="157">
        <v>0.50877139999999998</v>
      </c>
      <c r="L138" s="157">
        <v>0.50877139999999998</v>
      </c>
      <c r="M138" s="159"/>
      <c r="N138" s="159"/>
      <c r="O138" s="159">
        <v>9.4830000000000005</v>
      </c>
      <c r="P138" s="159">
        <v>8.0000000000000002E-3</v>
      </c>
      <c r="Q138" s="157"/>
      <c r="R138" s="157"/>
      <c r="S138" s="160">
        <v>11552.71</v>
      </c>
      <c r="T138" s="157">
        <v>8.1999999999999993</v>
      </c>
      <c r="U138" s="160">
        <v>11560.91</v>
      </c>
      <c r="X138" s="68">
        <f t="shared" si="8"/>
        <v>303.09935939999986</v>
      </c>
      <c r="Y138" s="68" t="e">
        <f>HLOOKUP(A138,'HY financials'!$1:$194,190,0)</f>
        <v>#N/A</v>
      </c>
      <c r="Z138" s="69" t="e">
        <f t="shared" si="11"/>
        <v>#N/A</v>
      </c>
    </row>
    <row r="139" spans="1:26" x14ac:dyDescent="0.2">
      <c r="A139" s="37" t="str" cm="1">
        <f t="array" ref="A139">INDEX('Scheme master'!F:F,MATCH(E139&amp;F139,'Scheme master'!N:N,0),0)</f>
        <v>LDSAPF</v>
      </c>
      <c r="B139" s="37" t="str">
        <f>A139&amp;VLOOKUP(E139&amp;F139,'Scheme master'!N:AA,13,0)</f>
        <v>LDSAPFRDD</v>
      </c>
      <c r="C139" s="41">
        <f t="shared" si="9"/>
        <v>5.7440299999999998E-3</v>
      </c>
      <c r="D139" s="41">
        <f t="shared" si="10"/>
        <v>5.7440299999999998E-3</v>
      </c>
      <c r="E139" s="157" t="s">
        <v>533</v>
      </c>
      <c r="F139" s="157" t="s">
        <v>8</v>
      </c>
      <c r="G139" s="157" t="s">
        <v>2242</v>
      </c>
      <c r="H139" s="157" t="s">
        <v>1279</v>
      </c>
      <c r="I139" s="158">
        <v>45656</v>
      </c>
      <c r="J139" s="158">
        <v>45656</v>
      </c>
      <c r="K139" s="157">
        <v>5.7440299999999998E-3</v>
      </c>
      <c r="L139" s="157">
        <v>5.7440299999999998E-3</v>
      </c>
      <c r="M139" s="159">
        <v>135457.23300000001</v>
      </c>
      <c r="N139" s="159"/>
      <c r="O139" s="159">
        <v>7910.5</v>
      </c>
      <c r="P139" s="159">
        <v>154.179</v>
      </c>
      <c r="Q139" s="157">
        <v>778.07</v>
      </c>
      <c r="R139" s="157"/>
      <c r="S139" s="160">
        <v>94013.99</v>
      </c>
      <c r="T139" s="157">
        <v>1817.71</v>
      </c>
      <c r="U139" s="160">
        <v>96609.77</v>
      </c>
      <c r="X139" s="68">
        <f t="shared" si="8"/>
        <v>1.5207296000000006</v>
      </c>
      <c r="Y139" s="68" t="e">
        <f>HLOOKUP(A139,'HY financials'!$1:$194,190,0)</f>
        <v>#N/A</v>
      </c>
      <c r="Z139" s="69" t="e">
        <f t="shared" si="11"/>
        <v>#N/A</v>
      </c>
    </row>
    <row r="140" spans="1:26" x14ac:dyDescent="0.2">
      <c r="A140" s="37" t="str" cm="1">
        <f t="array" ref="A140">INDEX('Scheme master'!F:F,MATCH(E140&amp;F140,'Scheme master'!N:N,0),0)</f>
        <v>LDUSTF</v>
      </c>
      <c r="B140" s="37" t="str">
        <f>A140&amp;VLOOKUP(E140&amp;F140,'Scheme master'!N:AA,13,0)</f>
        <v>LDUSTFRDD</v>
      </c>
      <c r="C140" s="41">
        <f t="shared" si="9"/>
        <v>0.13352654</v>
      </c>
      <c r="D140" s="41">
        <f t="shared" si="10"/>
        <v>0.13352654</v>
      </c>
      <c r="E140" s="157" t="s">
        <v>1462</v>
      </c>
      <c r="F140" s="157" t="s">
        <v>8</v>
      </c>
      <c r="G140" s="157" t="s">
        <v>2241</v>
      </c>
      <c r="H140" s="157" t="s">
        <v>1279</v>
      </c>
      <c r="I140" s="158">
        <v>45713</v>
      </c>
      <c r="J140" s="158">
        <v>45713</v>
      </c>
      <c r="K140" s="157">
        <v>0.13352654</v>
      </c>
      <c r="L140" s="157">
        <v>0.13352654</v>
      </c>
      <c r="M140" s="159"/>
      <c r="N140" s="159"/>
      <c r="O140" s="159">
        <v>2.0619999999999998</v>
      </c>
      <c r="P140" s="159">
        <v>2E-3</v>
      </c>
      <c r="Q140" s="157"/>
      <c r="R140" s="157"/>
      <c r="S140" s="160">
        <v>2502.9499999999998</v>
      </c>
      <c r="T140" s="157">
        <v>2.19</v>
      </c>
      <c r="U140" s="160">
        <v>2505.14</v>
      </c>
      <c r="X140" s="68">
        <f t="shared" si="8"/>
        <v>303.09935939999986</v>
      </c>
      <c r="Y140" s="68" t="e">
        <f>HLOOKUP(A140,'HY financials'!$1:$194,190,0)</f>
        <v>#N/A</v>
      </c>
      <c r="Z140" s="69" t="e">
        <f t="shared" si="11"/>
        <v>#N/A</v>
      </c>
    </row>
    <row r="141" spans="1:26" x14ac:dyDescent="0.2">
      <c r="A141" s="37" t="str" cm="1">
        <f t="array" ref="A141">INDEX('Scheme master'!F:F,MATCH(E141&amp;F141,'Scheme master'!N:N,0),0)</f>
        <v>LDSAPF</v>
      </c>
      <c r="B141" s="37" t="str">
        <f>A141&amp;VLOOKUP(E141&amp;F141,'Scheme master'!N:AA,13,0)</f>
        <v>LDSAPFDDD</v>
      </c>
      <c r="C141" s="41">
        <f t="shared" si="9"/>
        <v>3.0589000000000001E-4</v>
      </c>
      <c r="D141" s="41">
        <f t="shared" si="10"/>
        <v>3.0589000000000001E-4</v>
      </c>
      <c r="E141" s="157" t="s">
        <v>533</v>
      </c>
      <c r="F141" s="157" t="s">
        <v>525</v>
      </c>
      <c r="G141" s="157" t="s">
        <v>2242</v>
      </c>
      <c r="H141" s="157" t="s">
        <v>1277</v>
      </c>
      <c r="I141" s="158">
        <v>45665</v>
      </c>
      <c r="J141" s="158">
        <v>45665</v>
      </c>
      <c r="K141" s="157">
        <v>3.0589000000000001E-4</v>
      </c>
      <c r="L141" s="157">
        <v>3.0589000000000001E-4</v>
      </c>
      <c r="M141" s="159"/>
      <c r="N141" s="159"/>
      <c r="O141" s="159">
        <v>15.374000000000001</v>
      </c>
      <c r="P141" s="159"/>
      <c r="Q141" s="157"/>
      <c r="R141" s="157"/>
      <c r="S141" s="160">
        <v>168.85</v>
      </c>
      <c r="T141" s="157"/>
      <c r="U141" s="160">
        <v>168.85</v>
      </c>
      <c r="X141" s="68">
        <f t="shared" si="8"/>
        <v>1.5207296000000006</v>
      </c>
      <c r="Y141" s="68" t="e">
        <f>HLOOKUP(A141,'HY financials'!$1:$194,190,0)</f>
        <v>#N/A</v>
      </c>
      <c r="Z141" s="69" t="e">
        <f t="shared" si="11"/>
        <v>#N/A</v>
      </c>
    </row>
    <row r="142" spans="1:26" x14ac:dyDescent="0.2">
      <c r="A142" s="37" t="str" cm="1">
        <f t="array" ref="A142">INDEX('Scheme master'!F:F,MATCH(E142&amp;F142,'Scheme master'!N:N,0),0)</f>
        <v>LDSAPF</v>
      </c>
      <c r="B142" s="37" t="str">
        <f>A142&amp;VLOOKUP(E142&amp;F142,'Scheme master'!N:AA,13,0)</f>
        <v>LDSAPFRDD</v>
      </c>
      <c r="C142" s="41">
        <f t="shared" si="9"/>
        <v>2.9531399999999999E-3</v>
      </c>
      <c r="D142" s="41">
        <f t="shared" si="10"/>
        <v>2.9531399999999999E-3</v>
      </c>
      <c r="E142" s="157" t="s">
        <v>533</v>
      </c>
      <c r="F142" s="157" t="s">
        <v>8</v>
      </c>
      <c r="G142" s="157" t="s">
        <v>2242</v>
      </c>
      <c r="H142" s="157" t="s">
        <v>1279</v>
      </c>
      <c r="I142" s="158">
        <v>45658</v>
      </c>
      <c r="J142" s="158">
        <v>45658</v>
      </c>
      <c r="K142" s="157">
        <v>2.9531399999999999E-3</v>
      </c>
      <c r="L142" s="157">
        <v>2.9531399999999999E-3</v>
      </c>
      <c r="M142" s="159">
        <v>135457.23300000001</v>
      </c>
      <c r="N142" s="159"/>
      <c r="O142" s="159">
        <v>4069.038</v>
      </c>
      <c r="P142" s="159">
        <v>79.346000000000004</v>
      </c>
      <c r="Q142" s="157">
        <v>400.02</v>
      </c>
      <c r="R142" s="157"/>
      <c r="S142" s="160">
        <v>48356.25</v>
      </c>
      <c r="T142" s="157">
        <v>935.46</v>
      </c>
      <c r="U142" s="160">
        <v>49691.73</v>
      </c>
      <c r="X142" s="68">
        <f t="shared" si="8"/>
        <v>1.5207296000000006</v>
      </c>
      <c r="Y142" s="68" t="e">
        <f>HLOOKUP(A142,'HY financials'!$1:$194,190,0)</f>
        <v>#N/A</v>
      </c>
      <c r="Z142" s="69" t="e">
        <f t="shared" si="11"/>
        <v>#N/A</v>
      </c>
    </row>
    <row r="143" spans="1:26" x14ac:dyDescent="0.2">
      <c r="A143" s="37" t="str" cm="1">
        <f t="array" ref="A143">INDEX('Scheme master'!F:F,MATCH(E143&amp;F143,'Scheme master'!N:N,0),0)</f>
        <v>LDUSTF</v>
      </c>
      <c r="B143" s="37" t="str">
        <f>A143&amp;VLOOKUP(E143&amp;F143,'Scheme master'!N:AA,13,0)</f>
        <v>LDUSTFDDD</v>
      </c>
      <c r="C143" s="41">
        <f t="shared" si="9"/>
        <v>0.20454493000000001</v>
      </c>
      <c r="D143" s="41">
        <f t="shared" si="10"/>
        <v>0.20454493000000001</v>
      </c>
      <c r="E143" s="157" t="s">
        <v>1462</v>
      </c>
      <c r="F143" s="157" t="s">
        <v>525</v>
      </c>
      <c r="G143" s="157" t="s">
        <v>2241</v>
      </c>
      <c r="H143" s="157" t="s">
        <v>1277</v>
      </c>
      <c r="I143" s="158">
        <v>45595</v>
      </c>
      <c r="J143" s="158">
        <v>45595</v>
      </c>
      <c r="K143" s="157">
        <v>0.20454493000000001</v>
      </c>
      <c r="L143" s="157">
        <v>0.20454493000000001</v>
      </c>
      <c r="M143" s="159"/>
      <c r="N143" s="159"/>
      <c r="O143" s="159">
        <v>0.93</v>
      </c>
      <c r="P143" s="159"/>
      <c r="Q143" s="157"/>
      <c r="R143" s="157"/>
      <c r="S143" s="160">
        <v>1133.0899999999999</v>
      </c>
      <c r="T143" s="157"/>
      <c r="U143" s="160">
        <v>1133.0899999999999</v>
      </c>
      <c r="X143" s="68">
        <f t="shared" si="8"/>
        <v>303.09935939999986</v>
      </c>
      <c r="Y143" s="68" t="e">
        <f>HLOOKUP(A143,'HY financials'!$1:$194,190,0)</f>
        <v>#N/A</v>
      </c>
      <c r="Z143" s="69" t="e">
        <f t="shared" si="11"/>
        <v>#N/A</v>
      </c>
    </row>
    <row r="144" spans="1:26" x14ac:dyDescent="0.2">
      <c r="A144" s="37" t="str" cm="1">
        <f t="array" ref="A144">INDEX('Scheme master'!F:F,MATCH(E144&amp;F144,'Scheme master'!N:N,0),0)</f>
        <v>LLIQDF</v>
      </c>
      <c r="B144" s="37" t="str">
        <f>A144&amp;VLOOKUP(E144&amp;F144,'Scheme master'!N:AA,13,0)</f>
        <v>LLIQDFDDD</v>
      </c>
      <c r="C144" s="41">
        <f t="shared" si="9"/>
        <v>0.19407095999999999</v>
      </c>
      <c r="D144" s="41">
        <f t="shared" si="10"/>
        <v>0.19407095999999999</v>
      </c>
      <c r="E144" s="157" t="s">
        <v>530</v>
      </c>
      <c r="F144" s="157" t="s">
        <v>525</v>
      </c>
      <c r="G144" s="157" t="s">
        <v>456</v>
      </c>
      <c r="H144" s="157" t="s">
        <v>1276</v>
      </c>
      <c r="I144" s="158">
        <v>45680</v>
      </c>
      <c r="J144" s="158">
        <v>45680</v>
      </c>
      <c r="K144" s="157">
        <v>0.19407095999999999</v>
      </c>
      <c r="L144" s="157">
        <v>0.19407095999999999</v>
      </c>
      <c r="M144" s="159">
        <v>6.3360000000000003</v>
      </c>
      <c r="N144" s="159"/>
      <c r="O144" s="159">
        <v>4.2030000000000003</v>
      </c>
      <c r="P144" s="159">
        <v>268.23099999999999</v>
      </c>
      <c r="Q144" s="157">
        <v>1.23</v>
      </c>
      <c r="R144" s="157"/>
      <c r="S144" s="160">
        <v>4794.4799999999996</v>
      </c>
      <c r="T144" s="157">
        <v>308019.36</v>
      </c>
      <c r="U144" s="160">
        <v>312815.07</v>
      </c>
      <c r="X144" s="68">
        <f t="shared" si="8"/>
        <v>273.11448055999989</v>
      </c>
      <c r="Y144" s="68" t="e">
        <f>HLOOKUP(A144,'HY financials'!$1:$194,190,0)</f>
        <v>#N/A</v>
      </c>
      <c r="Z144" s="69" t="e">
        <f t="shared" si="11"/>
        <v>#N/A</v>
      </c>
    </row>
    <row r="145" spans="1:26" x14ac:dyDescent="0.2">
      <c r="A145" s="37" t="str" cm="1">
        <f t="array" ref="A145">INDEX('Scheme master'!F:F,MATCH(E145&amp;F145,'Scheme master'!N:N,0),0)</f>
        <v>LDUSTF</v>
      </c>
      <c r="B145" s="37" t="str">
        <f>A145&amp;VLOOKUP(E145&amp;F145,'Scheme master'!N:AA,13,0)</f>
        <v>LDUSTFRDD</v>
      </c>
      <c r="C145" s="41">
        <f t="shared" si="9"/>
        <v>0.13296921</v>
      </c>
      <c r="D145" s="41">
        <f t="shared" si="10"/>
        <v>0.13296921</v>
      </c>
      <c r="E145" s="157" t="s">
        <v>1462</v>
      </c>
      <c r="F145" s="157" t="s">
        <v>8</v>
      </c>
      <c r="G145" s="157" t="s">
        <v>2241</v>
      </c>
      <c r="H145" s="157" t="s">
        <v>1279</v>
      </c>
      <c r="I145" s="158">
        <v>45645</v>
      </c>
      <c r="J145" s="158">
        <v>45645</v>
      </c>
      <c r="K145" s="157">
        <v>0.13296921</v>
      </c>
      <c r="L145" s="157">
        <v>0.13296921</v>
      </c>
      <c r="M145" s="159"/>
      <c r="N145" s="159"/>
      <c r="O145" s="159">
        <v>2.488</v>
      </c>
      <c r="P145" s="159">
        <v>2E-3</v>
      </c>
      <c r="Q145" s="157"/>
      <c r="R145" s="157"/>
      <c r="S145" s="160">
        <v>3032.74</v>
      </c>
      <c r="T145" s="157">
        <v>2.15</v>
      </c>
      <c r="U145" s="160">
        <v>3034.89</v>
      </c>
      <c r="X145" s="68">
        <f t="shared" si="8"/>
        <v>303.09935939999986</v>
      </c>
      <c r="Y145" s="68" t="e">
        <f>HLOOKUP(A145,'HY financials'!$1:$194,190,0)</f>
        <v>#N/A</v>
      </c>
      <c r="Z145" s="69" t="e">
        <f t="shared" si="11"/>
        <v>#N/A</v>
      </c>
    </row>
    <row r="146" spans="1:26" x14ac:dyDescent="0.2">
      <c r="A146" s="37" t="str" cm="1">
        <f t="array" ref="A146">INDEX('Scheme master'!F:F,MATCH(E146&amp;F146,'Scheme master'!N:N,0),0)</f>
        <v>LDSTDF</v>
      </c>
      <c r="B146" s="37" t="str">
        <f>A146&amp;VLOOKUP(E146&amp;F146,'Scheme master'!N:AA,13,0)</f>
        <v>LDSTDFRDW</v>
      </c>
      <c r="C146" s="41">
        <f t="shared" si="9"/>
        <v>3.6083539999999997E-2</v>
      </c>
      <c r="D146" s="41">
        <f t="shared" si="10"/>
        <v>3.6083539999999997E-2</v>
      </c>
      <c r="E146" s="157" t="s">
        <v>1608</v>
      </c>
      <c r="F146" s="157" t="s">
        <v>23</v>
      </c>
      <c r="G146" s="157" t="s">
        <v>2244</v>
      </c>
      <c r="H146" s="157" t="s">
        <v>2245</v>
      </c>
      <c r="I146" s="158">
        <v>45693</v>
      </c>
      <c r="J146" s="158">
        <v>45693</v>
      </c>
      <c r="K146" s="157">
        <v>3.6083539999999997E-2</v>
      </c>
      <c r="L146" s="157">
        <v>3.6083539999999997E-2</v>
      </c>
      <c r="M146" s="159"/>
      <c r="N146" s="159"/>
      <c r="O146" s="159">
        <v>23.43</v>
      </c>
      <c r="P146" s="159">
        <v>9776.5409999999993</v>
      </c>
      <c r="Q146" s="157"/>
      <c r="R146" s="157"/>
      <c r="S146" s="160">
        <v>297.36</v>
      </c>
      <c r="T146" s="157">
        <v>137875.66</v>
      </c>
      <c r="U146" s="160">
        <v>138173.01999999999</v>
      </c>
      <c r="X146" s="68">
        <f t="shared" si="8"/>
        <v>0.83794095999999996</v>
      </c>
      <c r="Y146" s="68" t="e">
        <f>HLOOKUP(A146,'HY financials'!$1:$194,190,0)</f>
        <v>#N/A</v>
      </c>
      <c r="Z146" s="69" t="e">
        <f t="shared" si="11"/>
        <v>#N/A</v>
      </c>
    </row>
    <row r="147" spans="1:26" x14ac:dyDescent="0.2">
      <c r="A147" s="37" t="str" cm="1">
        <f t="array" ref="A147">INDEX('Scheme master'!F:F,MATCH(E147&amp;F147,'Scheme master'!N:N,0),0)</f>
        <v>LLIQDF</v>
      </c>
      <c r="B147" s="37" t="str">
        <f>A147&amp;VLOOKUP(E147&amp;F147,'Scheme master'!N:AA,13,0)</f>
        <v>LLIQDFDDD</v>
      </c>
      <c r="C147" s="41">
        <f t="shared" si="9"/>
        <v>9.1446429999999995E-2</v>
      </c>
      <c r="D147" s="41">
        <f t="shared" si="10"/>
        <v>9.1446429999999995E-2</v>
      </c>
      <c r="E147" s="157" t="s">
        <v>530</v>
      </c>
      <c r="F147" s="157" t="s">
        <v>525</v>
      </c>
      <c r="G147" s="157" t="s">
        <v>456</v>
      </c>
      <c r="H147" s="157" t="s">
        <v>1276</v>
      </c>
      <c r="I147" s="158">
        <v>45665</v>
      </c>
      <c r="J147" s="158">
        <v>45665</v>
      </c>
      <c r="K147" s="157">
        <v>9.1446429999999995E-2</v>
      </c>
      <c r="L147" s="157">
        <v>9.1446429999999995E-2</v>
      </c>
      <c r="M147" s="159">
        <v>30.190999999999999</v>
      </c>
      <c r="N147" s="159"/>
      <c r="O147" s="159">
        <v>2.286</v>
      </c>
      <c r="P147" s="159">
        <v>127.232</v>
      </c>
      <c r="Q147" s="157">
        <v>2.78</v>
      </c>
      <c r="R147" s="157"/>
      <c r="S147" s="160">
        <v>2605.42</v>
      </c>
      <c r="T147" s="157">
        <v>146103.98000000001</v>
      </c>
      <c r="U147" s="160">
        <v>148712.18</v>
      </c>
      <c r="X147" s="68">
        <f t="shared" si="8"/>
        <v>273.11448055999989</v>
      </c>
      <c r="Y147" s="68" t="e">
        <f>HLOOKUP(A147,'HY financials'!$1:$194,190,0)</f>
        <v>#N/A</v>
      </c>
      <c r="Z147" s="69" t="e">
        <f t="shared" si="11"/>
        <v>#N/A</v>
      </c>
    </row>
    <row r="148" spans="1:26" x14ac:dyDescent="0.2">
      <c r="A148" s="37" t="str" cm="1">
        <f t="array" ref="A148">INDEX('Scheme master'!F:F,MATCH(E148&amp;F148,'Scheme master'!N:N,0),0)</f>
        <v>LLIQDF</v>
      </c>
      <c r="B148" s="37" t="str">
        <f>A148&amp;VLOOKUP(E148&amp;F148,'Scheme master'!N:AA,13,0)</f>
        <v>LLIQDFRDD</v>
      </c>
      <c r="C148" s="41">
        <f t="shared" si="9"/>
        <v>0.18362748000000001</v>
      </c>
      <c r="D148" s="41">
        <f t="shared" si="10"/>
        <v>0.18362748000000001</v>
      </c>
      <c r="E148" s="157" t="s">
        <v>530</v>
      </c>
      <c r="F148" s="157" t="s">
        <v>526</v>
      </c>
      <c r="G148" s="157" t="s">
        <v>456</v>
      </c>
      <c r="H148" s="157" t="s">
        <v>1281</v>
      </c>
      <c r="I148" s="158">
        <v>45570</v>
      </c>
      <c r="J148" s="158">
        <v>45570</v>
      </c>
      <c r="K148" s="157">
        <v>0.18362748000000001</v>
      </c>
      <c r="L148" s="157">
        <v>0.18362748000000001</v>
      </c>
      <c r="M148" s="159">
        <v>12.504</v>
      </c>
      <c r="N148" s="159">
        <v>0.17199999999999999</v>
      </c>
      <c r="O148" s="159">
        <v>5.133</v>
      </c>
      <c r="P148" s="159">
        <v>3.0569999999999999</v>
      </c>
      <c r="Q148" s="157">
        <v>2.31</v>
      </c>
      <c r="R148" s="157">
        <v>0.03</v>
      </c>
      <c r="S148" s="160">
        <v>5709.92</v>
      </c>
      <c r="T148" s="157">
        <v>3430.68</v>
      </c>
      <c r="U148" s="160">
        <v>9142.94</v>
      </c>
      <c r="X148" s="68">
        <f t="shared" si="8"/>
        <v>273.11448055999989</v>
      </c>
      <c r="Y148" s="68" t="e">
        <f>HLOOKUP(A148,'HY financials'!$1:$194,190,0)</f>
        <v>#N/A</v>
      </c>
      <c r="Z148" s="69" t="e">
        <f t="shared" si="11"/>
        <v>#N/A</v>
      </c>
    </row>
    <row r="149" spans="1:26" x14ac:dyDescent="0.2">
      <c r="A149" s="37" t="str" cm="1">
        <f t="array" ref="A149">INDEX('Scheme master'!F:F,MATCH(E149&amp;F149,'Scheme master'!N:N,0),0)</f>
        <v>LDUSTF</v>
      </c>
      <c r="B149" s="37" t="str">
        <f>A149&amp;VLOOKUP(E149&amp;F149,'Scheme master'!N:AA,13,0)</f>
        <v>LDUSTFDDD</v>
      </c>
      <c r="C149" s="41">
        <f t="shared" si="9"/>
        <v>0.20552143</v>
      </c>
      <c r="D149" s="41">
        <f t="shared" si="10"/>
        <v>0.20552143</v>
      </c>
      <c r="E149" s="157" t="s">
        <v>1462</v>
      </c>
      <c r="F149" s="157" t="s">
        <v>525</v>
      </c>
      <c r="G149" s="157" t="s">
        <v>2241</v>
      </c>
      <c r="H149" s="157" t="s">
        <v>1277</v>
      </c>
      <c r="I149" s="158">
        <v>45622</v>
      </c>
      <c r="J149" s="158">
        <v>45622</v>
      </c>
      <c r="K149" s="157">
        <v>0.20552143</v>
      </c>
      <c r="L149" s="157">
        <v>0.20552143</v>
      </c>
      <c r="M149" s="159"/>
      <c r="N149" s="159"/>
      <c r="O149" s="159">
        <v>0.90900000000000003</v>
      </c>
      <c r="P149" s="159"/>
      <c r="Q149" s="157"/>
      <c r="R149" s="157"/>
      <c r="S149" s="160">
        <v>1143.75</v>
      </c>
      <c r="T149" s="157"/>
      <c r="U149" s="160">
        <v>1143.75</v>
      </c>
      <c r="X149" s="68">
        <f t="shared" si="8"/>
        <v>303.09935939999986</v>
      </c>
      <c r="Y149" s="68" t="e">
        <f>HLOOKUP(A149,'HY financials'!$1:$194,190,0)</f>
        <v>#N/A</v>
      </c>
      <c r="Z149" s="69" t="e">
        <f t="shared" si="11"/>
        <v>#N/A</v>
      </c>
    </row>
    <row r="150" spans="1:26" x14ac:dyDescent="0.2">
      <c r="A150" s="37" t="str" cm="1">
        <f t="array" ref="A150">INDEX('Scheme master'!F:F,MATCH(E150&amp;F150,'Scheme master'!N:N,0),0)</f>
        <v>LLIQDF</v>
      </c>
      <c r="B150" s="37" t="str">
        <f>A150&amp;VLOOKUP(E150&amp;F150,'Scheme master'!N:AA,13,0)</f>
        <v>LLIQDFRDD</v>
      </c>
      <c r="C150" s="41">
        <f t="shared" si="9"/>
        <v>0.17167117000000001</v>
      </c>
      <c r="D150" s="41">
        <f t="shared" si="10"/>
        <v>0.17167117000000001</v>
      </c>
      <c r="E150" s="157" t="s">
        <v>530</v>
      </c>
      <c r="F150" s="157" t="s">
        <v>526</v>
      </c>
      <c r="G150" s="157" t="s">
        <v>456</v>
      </c>
      <c r="H150" s="157" t="s">
        <v>1281</v>
      </c>
      <c r="I150" s="158">
        <v>45708</v>
      </c>
      <c r="J150" s="158">
        <v>45708</v>
      </c>
      <c r="K150" s="157">
        <v>0.17167117000000001</v>
      </c>
      <c r="L150" s="157">
        <v>0.17167117000000001</v>
      </c>
      <c r="M150" s="159">
        <v>80.262</v>
      </c>
      <c r="N150" s="159">
        <v>0.17199999999999999</v>
      </c>
      <c r="O150" s="159">
        <v>5.3310000000000004</v>
      </c>
      <c r="P150" s="159">
        <v>2.9470000000000001</v>
      </c>
      <c r="Q150" s="157">
        <v>13.79</v>
      </c>
      <c r="R150" s="157">
        <v>0.03</v>
      </c>
      <c r="S150" s="160">
        <v>5914.51</v>
      </c>
      <c r="T150" s="157">
        <v>3282.52</v>
      </c>
      <c r="U150" s="160">
        <v>9210.85</v>
      </c>
      <c r="X150" s="68">
        <f t="shared" si="8"/>
        <v>273.11448055999989</v>
      </c>
      <c r="Y150" s="68" t="e">
        <f>HLOOKUP(A150,'HY financials'!$1:$194,190,0)</f>
        <v>#N/A</v>
      </c>
      <c r="Z150" s="69" t="e">
        <f t="shared" si="11"/>
        <v>#N/A</v>
      </c>
    </row>
    <row r="151" spans="1:26" x14ac:dyDescent="0.2">
      <c r="A151" s="37" t="str" cm="1">
        <f t="array" ref="A151">INDEX('Scheme master'!F:F,MATCH(E151&amp;F151,'Scheme master'!N:N,0),0)</f>
        <v>LLIQDF</v>
      </c>
      <c r="B151" s="37" t="str">
        <f>A151&amp;VLOOKUP(E151&amp;F151,'Scheme master'!N:AA,13,0)</f>
        <v>LLIQDFDDD</v>
      </c>
      <c r="C151" s="41">
        <f t="shared" si="9"/>
        <v>0.20697409</v>
      </c>
      <c r="D151" s="41">
        <f t="shared" si="10"/>
        <v>0.20697409</v>
      </c>
      <c r="E151" s="157" t="s">
        <v>530</v>
      </c>
      <c r="F151" s="157" t="s">
        <v>525</v>
      </c>
      <c r="G151" s="157" t="s">
        <v>456</v>
      </c>
      <c r="H151" s="157" t="s">
        <v>1276</v>
      </c>
      <c r="I151" s="158">
        <v>45729</v>
      </c>
      <c r="J151" s="158">
        <v>45729</v>
      </c>
      <c r="K151" s="157">
        <v>0.20697409</v>
      </c>
      <c r="L151" s="157">
        <v>0.20697409</v>
      </c>
      <c r="M151" s="159">
        <v>124.17</v>
      </c>
      <c r="N151" s="159"/>
      <c r="O151" s="159">
        <v>3.6589999999999998</v>
      </c>
      <c r="P151" s="159">
        <v>322.334</v>
      </c>
      <c r="Q151" s="157">
        <v>25.7</v>
      </c>
      <c r="R151" s="157"/>
      <c r="S151" s="160">
        <v>4617.6499999999996</v>
      </c>
      <c r="T151" s="157">
        <v>370150.75</v>
      </c>
      <c r="U151" s="160">
        <v>374794.1</v>
      </c>
      <c r="X151" s="68">
        <f t="shared" si="8"/>
        <v>273.11448055999989</v>
      </c>
      <c r="Y151" s="68" t="e">
        <f>HLOOKUP(A151,'HY financials'!$1:$194,190,0)</f>
        <v>#N/A</v>
      </c>
      <c r="Z151" s="69" t="e">
        <f t="shared" si="11"/>
        <v>#N/A</v>
      </c>
    </row>
    <row r="152" spans="1:26" x14ac:dyDescent="0.2">
      <c r="A152" s="37" t="str" cm="1">
        <f t="array" ref="A152">INDEX('Scheme master'!F:F,MATCH(E152&amp;F152,'Scheme master'!N:N,0),0)</f>
        <v>LLIQDF</v>
      </c>
      <c r="B152" s="37" t="str">
        <f>A152&amp;VLOOKUP(E152&amp;F152,'Scheme master'!N:AA,13,0)</f>
        <v>LLIQDFDDW</v>
      </c>
      <c r="C152" s="41">
        <f t="shared" si="9"/>
        <v>1.2583488199999999</v>
      </c>
      <c r="D152" s="41">
        <f t="shared" si="10"/>
        <v>1.2583488199999999</v>
      </c>
      <c r="E152" s="157" t="s">
        <v>530</v>
      </c>
      <c r="F152" s="157" t="s">
        <v>527</v>
      </c>
      <c r="G152" s="157" t="s">
        <v>456</v>
      </c>
      <c r="H152" s="157" t="s">
        <v>2246</v>
      </c>
      <c r="I152" s="158">
        <v>45644</v>
      </c>
      <c r="J152" s="158">
        <v>45644</v>
      </c>
      <c r="K152" s="157">
        <v>1.2583488199999999</v>
      </c>
      <c r="L152" s="157">
        <v>1.2583488199999999</v>
      </c>
      <c r="M152" s="159">
        <v>0.45400000000000001</v>
      </c>
      <c r="N152" s="159">
        <v>5.0000000000000001E-3</v>
      </c>
      <c r="O152" s="159">
        <v>1.107</v>
      </c>
      <c r="P152" s="159"/>
      <c r="Q152" s="157">
        <v>0.57999999999999996</v>
      </c>
      <c r="R152" s="157">
        <v>0.01</v>
      </c>
      <c r="S152" s="160">
        <v>1210.44</v>
      </c>
      <c r="T152" s="157"/>
      <c r="U152" s="160">
        <v>1211.03</v>
      </c>
      <c r="X152" s="68">
        <f t="shared" si="8"/>
        <v>273.11448055999989</v>
      </c>
      <c r="Y152" s="68" t="e">
        <f>HLOOKUP(A152,'HY financials'!$1:$194,190,0)</f>
        <v>#N/A</v>
      </c>
      <c r="Z152" s="69" t="e">
        <f t="shared" si="11"/>
        <v>#N/A</v>
      </c>
    </row>
    <row r="153" spans="1:26" x14ac:dyDescent="0.2">
      <c r="A153" s="37" t="str" cm="1">
        <f t="array" ref="A153">INDEX('Scheme master'!F:F,MATCH(E153&amp;F153,'Scheme master'!N:N,0),0)</f>
        <v>LLIQDF</v>
      </c>
      <c r="B153" s="37" t="str">
        <f>A153&amp;VLOOKUP(E153&amp;F153,'Scheme master'!N:AA,13,0)</f>
        <v>LLIQDFRDW</v>
      </c>
      <c r="C153" s="41">
        <f t="shared" si="9"/>
        <v>1.29539103</v>
      </c>
      <c r="D153" s="41">
        <f t="shared" si="10"/>
        <v>1.29539103</v>
      </c>
      <c r="E153" s="157" t="s">
        <v>530</v>
      </c>
      <c r="F153" s="157" t="s">
        <v>23</v>
      </c>
      <c r="G153" s="157" t="s">
        <v>456</v>
      </c>
      <c r="H153" s="157" t="s">
        <v>2245</v>
      </c>
      <c r="I153" s="158">
        <v>45616</v>
      </c>
      <c r="J153" s="158">
        <v>45616</v>
      </c>
      <c r="K153" s="157">
        <v>1.29539103</v>
      </c>
      <c r="L153" s="157">
        <v>1.29539103</v>
      </c>
      <c r="M153" s="159">
        <v>1085.7460000000001</v>
      </c>
      <c r="N153" s="159"/>
      <c r="O153" s="159">
        <v>8.6940000000000008</v>
      </c>
      <c r="P153" s="159">
        <v>5.0000000000000001E-3</v>
      </c>
      <c r="Q153" s="157">
        <v>1406.48</v>
      </c>
      <c r="R153" s="157"/>
      <c r="S153" s="160">
        <v>9659.8700000000008</v>
      </c>
      <c r="T153" s="157">
        <v>4.66</v>
      </c>
      <c r="U153" s="160">
        <v>11071.01</v>
      </c>
      <c r="X153" s="68">
        <f t="shared" si="8"/>
        <v>273.11448055999989</v>
      </c>
      <c r="Y153" s="68" t="e">
        <f>HLOOKUP(A153,'HY financials'!$1:$194,190,0)</f>
        <v>#N/A</v>
      </c>
      <c r="Z153" s="69" t="e">
        <f t="shared" si="11"/>
        <v>#N/A</v>
      </c>
    </row>
    <row r="154" spans="1:26" x14ac:dyDescent="0.2">
      <c r="A154" s="37" t="str" cm="1">
        <f t="array" ref="A154">INDEX('Scheme master'!F:F,MATCH(E154&amp;F154,'Scheme master'!N:N,0),0)</f>
        <v>LLIQDF</v>
      </c>
      <c r="B154" s="37" t="str">
        <f>A154&amp;VLOOKUP(E154&amp;F154,'Scheme master'!N:AA,13,0)</f>
        <v>LLIQDFDDD</v>
      </c>
      <c r="C154" s="41">
        <f t="shared" si="9"/>
        <v>0.19109290000000001</v>
      </c>
      <c r="D154" s="41">
        <f t="shared" si="10"/>
        <v>0.19109290000000001</v>
      </c>
      <c r="E154" s="157" t="s">
        <v>530</v>
      </c>
      <c r="F154" s="157" t="s">
        <v>525</v>
      </c>
      <c r="G154" s="157" t="s">
        <v>456</v>
      </c>
      <c r="H154" s="157" t="s">
        <v>1276</v>
      </c>
      <c r="I154" s="158">
        <v>45586</v>
      </c>
      <c r="J154" s="158">
        <v>45586</v>
      </c>
      <c r="K154" s="157">
        <v>0.19109290000000001</v>
      </c>
      <c r="L154" s="157">
        <v>0.19109290000000001</v>
      </c>
      <c r="M154" s="159">
        <v>6.0919999999999996</v>
      </c>
      <c r="N154" s="159"/>
      <c r="O154" s="159">
        <v>6.2919999999999998</v>
      </c>
      <c r="P154" s="159">
        <v>135.37899999999999</v>
      </c>
      <c r="Q154" s="157">
        <v>1.17</v>
      </c>
      <c r="R154" s="157"/>
      <c r="S154" s="160">
        <v>7187.28</v>
      </c>
      <c r="T154" s="157">
        <v>155459.72</v>
      </c>
      <c r="U154" s="160">
        <v>162648.17000000001</v>
      </c>
      <c r="X154" s="68">
        <f t="shared" si="8"/>
        <v>273.11448055999989</v>
      </c>
      <c r="Y154" s="68" t="e">
        <f>HLOOKUP(A154,'HY financials'!$1:$194,190,0)</f>
        <v>#N/A</v>
      </c>
      <c r="Z154" s="69" t="e">
        <f t="shared" si="11"/>
        <v>#N/A</v>
      </c>
    </row>
    <row r="155" spans="1:26" x14ac:dyDescent="0.2">
      <c r="A155" s="37" t="str" cm="1">
        <f t="array" ref="A155">INDEX('Scheme master'!F:F,MATCH(E155&amp;F155,'Scheme master'!N:N,0),0)</f>
        <v>LLIQDF</v>
      </c>
      <c r="B155" s="37" t="str">
        <f>A155&amp;VLOOKUP(E155&amp;F155,'Scheme master'!N:AA,13,0)</f>
        <v>LLIQDFRDW</v>
      </c>
      <c r="C155" s="41">
        <f t="shared" si="9"/>
        <v>1.3788094500000001</v>
      </c>
      <c r="D155" s="41">
        <f t="shared" si="10"/>
        <v>1.3788094500000001</v>
      </c>
      <c r="E155" s="157" t="s">
        <v>530</v>
      </c>
      <c r="F155" s="157" t="s">
        <v>23</v>
      </c>
      <c r="G155" s="157" t="s">
        <v>456</v>
      </c>
      <c r="H155" s="157" t="s">
        <v>2245</v>
      </c>
      <c r="I155" s="158">
        <v>45700</v>
      </c>
      <c r="J155" s="158">
        <v>45700</v>
      </c>
      <c r="K155" s="157">
        <v>1.3788094500000001</v>
      </c>
      <c r="L155" s="157">
        <v>1.3788094500000001</v>
      </c>
      <c r="M155" s="159">
        <v>1085.979</v>
      </c>
      <c r="N155" s="159"/>
      <c r="O155" s="159">
        <v>9.3740000000000006</v>
      </c>
      <c r="P155" s="159">
        <v>5.0000000000000001E-3</v>
      </c>
      <c r="Q155" s="157">
        <v>1497.37</v>
      </c>
      <c r="R155" s="157"/>
      <c r="S155" s="160">
        <v>10430.209999999999</v>
      </c>
      <c r="T155" s="157">
        <v>5.04</v>
      </c>
      <c r="U155" s="160">
        <v>11932.62</v>
      </c>
      <c r="X155" s="68">
        <f t="shared" si="8"/>
        <v>273.11448055999989</v>
      </c>
      <c r="Y155" s="68" t="e">
        <f>HLOOKUP(A155,'HY financials'!$1:$194,190,0)</f>
        <v>#N/A</v>
      </c>
      <c r="Z155" s="69" t="e">
        <f t="shared" si="11"/>
        <v>#N/A</v>
      </c>
    </row>
    <row r="156" spans="1:26" x14ac:dyDescent="0.2">
      <c r="A156" s="37" t="str" cm="1">
        <f t="array" ref="A156">INDEX('Scheme master'!F:F,MATCH(E156&amp;F156,'Scheme master'!N:N,0),0)</f>
        <v>LLIQDF</v>
      </c>
      <c r="B156" s="37" t="str">
        <f>A156&amp;VLOOKUP(E156&amp;F156,'Scheme master'!N:AA,13,0)</f>
        <v>LLIQDFDDD</v>
      </c>
      <c r="C156" s="41">
        <f t="shared" si="9"/>
        <v>0.22881288</v>
      </c>
      <c r="D156" s="41">
        <f t="shared" si="10"/>
        <v>0.22881288</v>
      </c>
      <c r="E156" s="157" t="s">
        <v>530</v>
      </c>
      <c r="F156" s="157" t="s">
        <v>525</v>
      </c>
      <c r="G156" s="157" t="s">
        <v>456</v>
      </c>
      <c r="H156" s="157" t="s">
        <v>1276</v>
      </c>
      <c r="I156" s="158">
        <v>45673</v>
      </c>
      <c r="J156" s="158">
        <v>45673</v>
      </c>
      <c r="K156" s="157">
        <v>0.22881288</v>
      </c>
      <c r="L156" s="157">
        <v>0.22881288</v>
      </c>
      <c r="M156" s="159">
        <v>5.2939999999999996</v>
      </c>
      <c r="N156" s="159"/>
      <c r="O156" s="159">
        <v>4.9589999999999996</v>
      </c>
      <c r="P156" s="159">
        <v>320.69099999999997</v>
      </c>
      <c r="Q156" s="157">
        <v>1.23</v>
      </c>
      <c r="R156" s="157"/>
      <c r="S156" s="160">
        <v>5657.13</v>
      </c>
      <c r="T156" s="157">
        <v>368259.04</v>
      </c>
      <c r="U156" s="160">
        <v>373917.4</v>
      </c>
      <c r="X156" s="68">
        <f t="shared" si="8"/>
        <v>273.11448055999989</v>
      </c>
      <c r="Y156" s="68" t="e">
        <f>HLOOKUP(A156,'HY financials'!$1:$194,190,0)</f>
        <v>#N/A</v>
      </c>
      <c r="Z156" s="69" t="e">
        <f t="shared" si="11"/>
        <v>#N/A</v>
      </c>
    </row>
    <row r="157" spans="1:26" x14ac:dyDescent="0.2">
      <c r="A157" s="37" t="str" cm="1">
        <f t="array" ref="A157">INDEX('Scheme master'!F:F,MATCH(E157&amp;F157,'Scheme master'!N:N,0),0)</f>
        <v>LLIQDF</v>
      </c>
      <c r="B157" s="37" t="str">
        <f>A157&amp;VLOOKUP(E157&amp;F157,'Scheme master'!N:AA,13,0)</f>
        <v>LLIQDFRDD</v>
      </c>
      <c r="C157" s="41">
        <f t="shared" si="9"/>
        <v>0.1744916</v>
      </c>
      <c r="D157" s="41">
        <f t="shared" si="10"/>
        <v>0.1744916</v>
      </c>
      <c r="E157" s="157" t="s">
        <v>530</v>
      </c>
      <c r="F157" s="157" t="s">
        <v>526</v>
      </c>
      <c r="G157" s="157" t="s">
        <v>456</v>
      </c>
      <c r="H157" s="157" t="s">
        <v>1281</v>
      </c>
      <c r="I157" s="158">
        <v>45614</v>
      </c>
      <c r="J157" s="158">
        <v>45614</v>
      </c>
      <c r="K157" s="157">
        <v>0.1744916</v>
      </c>
      <c r="L157" s="157">
        <v>0.1744916</v>
      </c>
      <c r="M157" s="159">
        <v>14.109</v>
      </c>
      <c r="N157" s="159">
        <v>0.17199999999999999</v>
      </c>
      <c r="O157" s="159">
        <v>5.0199999999999996</v>
      </c>
      <c r="P157" s="159">
        <v>2.96</v>
      </c>
      <c r="Q157" s="157">
        <v>2.4700000000000002</v>
      </c>
      <c r="R157" s="157">
        <v>0.03</v>
      </c>
      <c r="S157" s="160">
        <v>5565.05</v>
      </c>
      <c r="T157" s="157">
        <v>3299.95</v>
      </c>
      <c r="U157" s="160">
        <v>8867.5</v>
      </c>
      <c r="X157" s="68">
        <f t="shared" si="8"/>
        <v>273.11448055999989</v>
      </c>
      <c r="Y157" s="68" t="e">
        <f>HLOOKUP(A157,'HY financials'!$1:$194,190,0)</f>
        <v>#N/A</v>
      </c>
      <c r="Z157" s="69" t="e">
        <f t="shared" si="11"/>
        <v>#N/A</v>
      </c>
    </row>
    <row r="158" spans="1:26" x14ac:dyDescent="0.2">
      <c r="A158" s="37" t="str" cm="1">
        <f t="array" ref="A158">INDEX('Scheme master'!F:F,MATCH(E158&amp;F158,'Scheme master'!N:N,0),0)</f>
        <v>LLIQDF</v>
      </c>
      <c r="B158" s="37" t="str">
        <f>A158&amp;VLOOKUP(E158&amp;F158,'Scheme master'!N:AA,13,0)</f>
        <v>LLIQDFRDD</v>
      </c>
      <c r="C158" s="41">
        <f t="shared" si="9"/>
        <v>0.18729872</v>
      </c>
      <c r="D158" s="41">
        <f t="shared" si="10"/>
        <v>0.18729872</v>
      </c>
      <c r="E158" s="157" t="s">
        <v>530</v>
      </c>
      <c r="F158" s="157" t="s">
        <v>526</v>
      </c>
      <c r="G158" s="157" t="s">
        <v>456</v>
      </c>
      <c r="H158" s="157" t="s">
        <v>1281</v>
      </c>
      <c r="I158" s="158">
        <v>45641</v>
      </c>
      <c r="J158" s="158">
        <v>45641</v>
      </c>
      <c r="K158" s="157">
        <v>0.18729872</v>
      </c>
      <c r="L158" s="157">
        <v>0.18729872</v>
      </c>
      <c r="M158" s="159">
        <v>14.109</v>
      </c>
      <c r="N158" s="159">
        <v>0.17199999999999999</v>
      </c>
      <c r="O158" s="159">
        <v>5.8220000000000001</v>
      </c>
      <c r="P158" s="159">
        <v>3.1890000000000001</v>
      </c>
      <c r="Q158" s="157">
        <v>2.65</v>
      </c>
      <c r="R158" s="157">
        <v>0.03</v>
      </c>
      <c r="S158" s="160">
        <v>6448.28</v>
      </c>
      <c r="T158" s="157">
        <v>3540.54</v>
      </c>
      <c r="U158" s="160">
        <v>9991.5</v>
      </c>
      <c r="X158" s="68">
        <f t="shared" si="8"/>
        <v>273.11448055999989</v>
      </c>
      <c r="Y158" s="68" t="e">
        <f>HLOOKUP(A158,'HY financials'!$1:$194,190,0)</f>
        <v>#N/A</v>
      </c>
      <c r="Z158" s="69" t="e">
        <f t="shared" si="11"/>
        <v>#N/A</v>
      </c>
    </row>
    <row r="159" spans="1:26" x14ac:dyDescent="0.2">
      <c r="A159" s="37" t="str" cm="1">
        <f t="array" ref="A159">INDEX('Scheme master'!F:F,MATCH(E159&amp;F159,'Scheme master'!N:N,0),0)</f>
        <v>LDINPF</v>
      </c>
      <c r="B159" s="37" t="str">
        <f>A159&amp;VLOOKUP(E159&amp;F159,'Scheme master'!N:AA,13,0)</f>
        <v>LDINPFRDD</v>
      </c>
      <c r="C159" s="41">
        <f t="shared" si="9"/>
        <v>6.1330000000000004E-3</v>
      </c>
      <c r="D159" s="41">
        <f t="shared" si="10"/>
        <v>6.1330000000000004E-3</v>
      </c>
      <c r="E159" s="157" t="s">
        <v>531</v>
      </c>
      <c r="F159" s="157" t="s">
        <v>8</v>
      </c>
      <c r="G159" s="157" t="s">
        <v>2726</v>
      </c>
      <c r="H159" s="157" t="s">
        <v>1279</v>
      </c>
      <c r="I159" s="158">
        <v>45579</v>
      </c>
      <c r="J159" s="158">
        <v>45579</v>
      </c>
      <c r="K159" s="157">
        <v>6.1330000000000004E-3</v>
      </c>
      <c r="L159" s="157">
        <v>6.1330000000000004E-3</v>
      </c>
      <c r="M159" s="159"/>
      <c r="N159" s="159"/>
      <c r="O159" s="159">
        <v>1419.788</v>
      </c>
      <c r="P159" s="159">
        <v>51.44</v>
      </c>
      <c r="Q159" s="157"/>
      <c r="R159" s="157"/>
      <c r="S159" s="160">
        <v>17583.740000000002</v>
      </c>
      <c r="T159" s="157">
        <v>845.96</v>
      </c>
      <c r="U159" s="160">
        <v>18429.7</v>
      </c>
      <c r="X159" s="68">
        <f t="shared" si="8"/>
        <v>3.1546907400000004</v>
      </c>
      <c r="Y159" s="68" t="e">
        <f>HLOOKUP(A159,'HY financials'!$1:$194,190,0)</f>
        <v>#N/A</v>
      </c>
      <c r="Z159" s="69" t="e">
        <f t="shared" si="11"/>
        <v>#N/A</v>
      </c>
    </row>
    <row r="160" spans="1:26" x14ac:dyDescent="0.2">
      <c r="A160" s="37" t="str" cm="1">
        <f t="array" ref="A160">INDEX('Scheme master'!F:F,MATCH(E160&amp;F160,'Scheme master'!N:N,0),0)</f>
        <v>LDUSTF</v>
      </c>
      <c r="B160" s="37" t="str">
        <f>A160&amp;VLOOKUP(E160&amp;F160,'Scheme master'!N:AA,13,0)</f>
        <v>LDUSTFDDD</v>
      </c>
      <c r="C160" s="41">
        <f t="shared" si="9"/>
        <v>0.29084285999999998</v>
      </c>
      <c r="D160" s="41">
        <f t="shared" si="10"/>
        <v>0.29084285999999998</v>
      </c>
      <c r="E160" s="157" t="s">
        <v>1462</v>
      </c>
      <c r="F160" s="157" t="s">
        <v>525</v>
      </c>
      <c r="G160" s="157" t="s">
        <v>2241</v>
      </c>
      <c r="H160" s="157" t="s">
        <v>1277</v>
      </c>
      <c r="I160" s="158">
        <v>45632</v>
      </c>
      <c r="J160" s="158">
        <v>45632</v>
      </c>
      <c r="K160" s="157">
        <v>0.29084285999999998</v>
      </c>
      <c r="L160" s="157">
        <v>0.29084285999999998</v>
      </c>
      <c r="M160" s="159"/>
      <c r="N160" s="159"/>
      <c r="O160" s="159">
        <v>1.2889999999999999</v>
      </c>
      <c r="P160" s="159"/>
      <c r="Q160" s="157"/>
      <c r="R160" s="157"/>
      <c r="S160" s="160">
        <v>1622.26</v>
      </c>
      <c r="T160" s="157"/>
      <c r="U160" s="160">
        <v>1622.26</v>
      </c>
      <c r="X160" s="68">
        <f t="shared" si="8"/>
        <v>303.09935939999986</v>
      </c>
      <c r="Y160" s="68" t="e">
        <f>HLOOKUP(A160,'HY financials'!$1:$194,190,0)</f>
        <v>#N/A</v>
      </c>
      <c r="Z160" s="69" t="e">
        <f t="shared" si="11"/>
        <v>#N/A</v>
      </c>
    </row>
    <row r="161" spans="1:26" x14ac:dyDescent="0.2">
      <c r="A161" s="37" t="str" cm="1">
        <f t="array" ref="A161">INDEX('Scheme master'!F:F,MATCH(E161&amp;F161,'Scheme master'!N:N,0),0)</f>
        <v>LLIQDF</v>
      </c>
      <c r="B161" s="37" t="str">
        <f>A161&amp;VLOOKUP(E161&amp;F161,'Scheme master'!N:AA,13,0)</f>
        <v>LLIQDFRDD</v>
      </c>
      <c r="C161" s="41">
        <f t="shared" si="9"/>
        <v>0.18201117</v>
      </c>
      <c r="D161" s="41">
        <f t="shared" si="10"/>
        <v>0.18201117</v>
      </c>
      <c r="E161" s="157" t="s">
        <v>530</v>
      </c>
      <c r="F161" s="157" t="s">
        <v>526</v>
      </c>
      <c r="G161" s="157" t="s">
        <v>456</v>
      </c>
      <c r="H161" s="157" t="s">
        <v>1281</v>
      </c>
      <c r="I161" s="158">
        <v>45605</v>
      </c>
      <c r="J161" s="158">
        <v>45605</v>
      </c>
      <c r="K161" s="157">
        <v>0.18201117</v>
      </c>
      <c r="L161" s="157">
        <v>0.18201117</v>
      </c>
      <c r="M161" s="159">
        <v>14.109</v>
      </c>
      <c r="N161" s="159">
        <v>0.17199999999999999</v>
      </c>
      <c r="O161" s="159">
        <v>5.25</v>
      </c>
      <c r="P161" s="159">
        <v>3.0840000000000001</v>
      </c>
      <c r="Q161" s="157">
        <v>2.58</v>
      </c>
      <c r="R161" s="157">
        <v>0.03</v>
      </c>
      <c r="S161" s="160">
        <v>5798.28</v>
      </c>
      <c r="T161" s="157">
        <v>3420.39</v>
      </c>
      <c r="U161" s="160">
        <v>9221.2800000000007</v>
      </c>
      <c r="X161" s="68">
        <f t="shared" si="8"/>
        <v>273.11448055999989</v>
      </c>
      <c r="Y161" s="68" t="e">
        <f>HLOOKUP(A161,'HY financials'!$1:$194,190,0)</f>
        <v>#N/A</v>
      </c>
      <c r="Z161" s="69" t="e">
        <f t="shared" si="11"/>
        <v>#N/A</v>
      </c>
    </row>
    <row r="162" spans="1:26" x14ac:dyDescent="0.2">
      <c r="A162" s="37" t="str" cm="1">
        <f t="array" ref="A162">INDEX('Scheme master'!F:F,MATCH(E162&amp;F162,'Scheme master'!N:N,0),0)</f>
        <v>LDINPF</v>
      </c>
      <c r="B162" s="37" t="str">
        <f>A162&amp;VLOOKUP(E162&amp;F162,'Scheme master'!N:AA,13,0)</f>
        <v>LDINPFDDD</v>
      </c>
      <c r="C162" s="41">
        <f t="shared" si="9"/>
        <v>8.8016499999999994E-3</v>
      </c>
      <c r="D162" s="41">
        <f t="shared" si="10"/>
        <v>8.8016499999999994E-3</v>
      </c>
      <c r="E162" s="157" t="s">
        <v>531</v>
      </c>
      <c r="F162" s="157" t="s">
        <v>525</v>
      </c>
      <c r="G162" s="157" t="s">
        <v>2726</v>
      </c>
      <c r="H162" s="157" t="s">
        <v>1277</v>
      </c>
      <c r="I162" s="158">
        <v>45607</v>
      </c>
      <c r="J162" s="158">
        <v>45607</v>
      </c>
      <c r="K162" s="157">
        <v>8.8016499999999994E-3</v>
      </c>
      <c r="L162" s="157">
        <v>8.8016499999999994E-3</v>
      </c>
      <c r="M162" s="159"/>
      <c r="N162" s="159"/>
      <c r="O162" s="159">
        <v>334.142</v>
      </c>
      <c r="P162" s="159"/>
      <c r="Q162" s="157"/>
      <c r="R162" s="157"/>
      <c r="S162" s="160">
        <v>5182.53</v>
      </c>
      <c r="T162" s="157"/>
      <c r="U162" s="160">
        <v>5182.53</v>
      </c>
      <c r="X162" s="68">
        <f t="shared" si="8"/>
        <v>3.1546907400000004</v>
      </c>
      <c r="Y162" s="68" t="e">
        <f>HLOOKUP(A162,'HY financials'!$1:$194,190,0)</f>
        <v>#N/A</v>
      </c>
      <c r="Z162" s="69" t="e">
        <f t="shared" si="11"/>
        <v>#N/A</v>
      </c>
    </row>
    <row r="163" spans="1:26" x14ac:dyDescent="0.2">
      <c r="A163" s="37" t="str" cm="1">
        <f t="array" ref="A163">INDEX('Scheme master'!F:F,MATCH(E163&amp;F163,'Scheme master'!N:N,0),0)</f>
        <v>LDSAPF</v>
      </c>
      <c r="B163" s="37" t="str">
        <f>A163&amp;VLOOKUP(E163&amp;F163,'Scheme master'!N:AA,13,0)</f>
        <v>LDSAPFDDD</v>
      </c>
      <c r="C163" s="41">
        <f t="shared" si="9"/>
        <v>6.2825499999999996E-3</v>
      </c>
      <c r="D163" s="41">
        <f t="shared" si="10"/>
        <v>6.2825499999999996E-3</v>
      </c>
      <c r="E163" s="157" t="s">
        <v>533</v>
      </c>
      <c r="F163" s="157" t="s">
        <v>525</v>
      </c>
      <c r="G163" s="157" t="s">
        <v>2242</v>
      </c>
      <c r="H163" s="157" t="s">
        <v>1277</v>
      </c>
      <c r="I163" s="158">
        <v>45705</v>
      </c>
      <c r="J163" s="158">
        <v>45705</v>
      </c>
      <c r="K163" s="157">
        <v>6.2825499999999996E-3</v>
      </c>
      <c r="L163" s="157">
        <v>6.2825499999999996E-3</v>
      </c>
      <c r="M163" s="159"/>
      <c r="N163" s="159"/>
      <c r="O163" s="159">
        <v>319.755</v>
      </c>
      <c r="P163" s="159">
        <v>23.605</v>
      </c>
      <c r="Q163" s="157"/>
      <c r="R163" s="157"/>
      <c r="S163" s="160">
        <v>3646.91</v>
      </c>
      <c r="T163" s="157">
        <v>263.60000000000002</v>
      </c>
      <c r="U163" s="160">
        <v>3910.51</v>
      </c>
      <c r="X163" s="68">
        <f t="shared" si="8"/>
        <v>1.5207296000000006</v>
      </c>
      <c r="Y163" s="68" t="e">
        <f>HLOOKUP(A163,'HY financials'!$1:$194,190,0)</f>
        <v>#N/A</v>
      </c>
      <c r="Z163" s="69" t="e">
        <f t="shared" si="11"/>
        <v>#N/A</v>
      </c>
    </row>
    <row r="164" spans="1:26" x14ac:dyDescent="0.2">
      <c r="A164" s="37" t="str" cm="1">
        <f t="array" ref="A164">INDEX('Scheme master'!F:F,MATCH(E164&amp;F164,'Scheme master'!N:N,0),0)</f>
        <v>LDINPF</v>
      </c>
      <c r="B164" s="37" t="str">
        <f>A164&amp;VLOOKUP(E164&amp;F164,'Scheme master'!N:AA,13,0)</f>
        <v>LDINPFDDW</v>
      </c>
      <c r="C164" s="41">
        <f t="shared" si="9"/>
        <v>1.6823540000000001E-2</v>
      </c>
      <c r="D164" s="41">
        <f t="shared" si="10"/>
        <v>1.6823540000000001E-2</v>
      </c>
      <c r="E164" s="157" t="s">
        <v>531</v>
      </c>
      <c r="F164" s="157" t="s">
        <v>527</v>
      </c>
      <c r="G164" s="157" t="s">
        <v>2726</v>
      </c>
      <c r="H164" s="157" t="s">
        <v>1280</v>
      </c>
      <c r="I164" s="158">
        <v>45665</v>
      </c>
      <c r="J164" s="158">
        <v>45665</v>
      </c>
      <c r="K164" s="157">
        <v>1.6823540000000001E-2</v>
      </c>
      <c r="L164" s="157">
        <v>1.6823540000000001E-2</v>
      </c>
      <c r="M164" s="159"/>
      <c r="N164" s="159"/>
      <c r="O164" s="159">
        <v>44.076000000000001</v>
      </c>
      <c r="P164" s="159"/>
      <c r="Q164" s="157"/>
      <c r="R164" s="157"/>
      <c r="S164" s="160">
        <v>463.91</v>
      </c>
      <c r="T164" s="157"/>
      <c r="U164" s="160">
        <v>463.91</v>
      </c>
      <c r="X164" s="68">
        <f t="shared" si="8"/>
        <v>3.1546907400000004</v>
      </c>
      <c r="Y164" s="68" t="e">
        <f>HLOOKUP(A164,'HY financials'!$1:$194,190,0)</f>
        <v>#N/A</v>
      </c>
      <c r="Z164" s="69" t="e">
        <f t="shared" si="11"/>
        <v>#N/A</v>
      </c>
    </row>
    <row r="165" spans="1:26" x14ac:dyDescent="0.2">
      <c r="A165" s="37" t="str" cm="1">
        <f t="array" ref="A165">INDEX('Scheme master'!F:F,MATCH(E165&amp;F165,'Scheme master'!N:N,0),0)</f>
        <v>LDUSTF</v>
      </c>
      <c r="B165" s="37" t="str">
        <f>A165&amp;VLOOKUP(E165&amp;F165,'Scheme master'!N:AA,13,0)</f>
        <v>LDUSTFRDW</v>
      </c>
      <c r="C165" s="41">
        <f t="shared" si="9"/>
        <v>1.01263115</v>
      </c>
      <c r="D165" s="41">
        <f t="shared" si="10"/>
        <v>1.01263115</v>
      </c>
      <c r="E165" s="157" t="s">
        <v>1462</v>
      </c>
      <c r="F165" s="157" t="s">
        <v>23</v>
      </c>
      <c r="G165" s="157" t="s">
        <v>2241</v>
      </c>
      <c r="H165" s="157" t="s">
        <v>1278</v>
      </c>
      <c r="I165" s="158">
        <v>45665</v>
      </c>
      <c r="J165" s="158">
        <v>45665</v>
      </c>
      <c r="K165" s="157">
        <v>1.01263115</v>
      </c>
      <c r="L165" s="157">
        <v>1.01263115</v>
      </c>
      <c r="M165" s="159"/>
      <c r="N165" s="159"/>
      <c r="O165" s="159">
        <v>0.56200000000000006</v>
      </c>
      <c r="P165" s="159">
        <v>4.0000000000000001E-3</v>
      </c>
      <c r="Q165" s="157"/>
      <c r="R165" s="157"/>
      <c r="S165" s="160">
        <v>627.58000000000004</v>
      </c>
      <c r="T165" s="157">
        <v>4.3099999999999996</v>
      </c>
      <c r="U165" s="160">
        <v>631.89</v>
      </c>
      <c r="X165" s="68">
        <f t="shared" si="8"/>
        <v>303.09935939999986</v>
      </c>
      <c r="Y165" s="68" t="e">
        <f>HLOOKUP(A165,'HY financials'!$1:$194,190,0)</f>
        <v>#N/A</v>
      </c>
      <c r="Z165" s="69" t="e">
        <f t="shared" si="11"/>
        <v>#N/A</v>
      </c>
    </row>
    <row r="166" spans="1:26" x14ac:dyDescent="0.2">
      <c r="A166" s="37" t="str" cm="1">
        <f t="array" ref="A166">INDEX('Scheme master'!F:F,MATCH(E166&amp;F166,'Scheme master'!N:N,0),0)</f>
        <v>LDUSTF</v>
      </c>
      <c r="B166" s="37" t="str">
        <f>A166&amp;VLOOKUP(E166&amp;F166,'Scheme master'!N:AA,13,0)</f>
        <v>LDUSTFRDD</v>
      </c>
      <c r="C166" s="41">
        <f t="shared" si="9"/>
        <v>0.92320637999999999</v>
      </c>
      <c r="D166" s="41">
        <f t="shared" si="10"/>
        <v>0.92320637999999999</v>
      </c>
      <c r="E166" s="157" t="s">
        <v>1462</v>
      </c>
      <c r="F166" s="157" t="s">
        <v>8</v>
      </c>
      <c r="G166" s="157" t="s">
        <v>2241</v>
      </c>
      <c r="H166" s="157" t="s">
        <v>1279</v>
      </c>
      <c r="I166" s="158">
        <v>45740</v>
      </c>
      <c r="J166" s="158">
        <v>45740</v>
      </c>
      <c r="K166" s="157">
        <v>0.92320637999999999</v>
      </c>
      <c r="L166" s="157">
        <v>0.92320637999999999</v>
      </c>
      <c r="M166" s="159"/>
      <c r="N166" s="159"/>
      <c r="O166" s="159">
        <v>14.298</v>
      </c>
      <c r="P166" s="159">
        <v>1.6E-2</v>
      </c>
      <c r="Q166" s="157"/>
      <c r="R166" s="157"/>
      <c r="S166" s="160">
        <v>17361.689999999999</v>
      </c>
      <c r="T166" s="157">
        <v>16.7</v>
      </c>
      <c r="U166" s="160">
        <v>17378.39</v>
      </c>
      <c r="X166" s="68">
        <f t="shared" si="8"/>
        <v>303.09935939999986</v>
      </c>
      <c r="Y166" s="68" t="e">
        <f>HLOOKUP(A166,'HY financials'!$1:$194,190,0)</f>
        <v>#N/A</v>
      </c>
      <c r="Z166" s="69" t="e">
        <f t="shared" si="11"/>
        <v>#N/A</v>
      </c>
    </row>
    <row r="167" spans="1:26" x14ac:dyDescent="0.2">
      <c r="A167" s="37" t="str" cm="1">
        <f t="array" ref="A167">INDEX('Scheme master'!F:F,MATCH(E167&amp;F167,'Scheme master'!N:N,0),0)</f>
        <v>LDINPF</v>
      </c>
      <c r="B167" s="37" t="str">
        <f>A167&amp;VLOOKUP(E167&amp;F167,'Scheme master'!N:AA,13,0)</f>
        <v>LDINPFDDD</v>
      </c>
      <c r="C167" s="41">
        <f t="shared" si="9"/>
        <v>1.1226750000000001E-2</v>
      </c>
      <c r="D167" s="41">
        <f t="shared" si="10"/>
        <v>1.1226750000000001E-2</v>
      </c>
      <c r="E167" s="157" t="s">
        <v>531</v>
      </c>
      <c r="F167" s="157" t="s">
        <v>525</v>
      </c>
      <c r="G167" s="157" t="s">
        <v>2726</v>
      </c>
      <c r="H167" s="157" t="s">
        <v>1277</v>
      </c>
      <c r="I167" s="158">
        <v>45694</v>
      </c>
      <c r="J167" s="158">
        <v>45694</v>
      </c>
      <c r="K167" s="157">
        <v>1.1226750000000001E-2</v>
      </c>
      <c r="L167" s="157">
        <v>1.1226750000000001E-2</v>
      </c>
      <c r="M167" s="159">
        <v>42249.682000000001</v>
      </c>
      <c r="N167" s="159"/>
      <c r="O167" s="159">
        <v>400.73200000000003</v>
      </c>
      <c r="P167" s="159"/>
      <c r="Q167" s="157">
        <v>474.33</v>
      </c>
      <c r="R167" s="157"/>
      <c r="S167" s="160">
        <v>6288.96</v>
      </c>
      <c r="T167" s="157"/>
      <c r="U167" s="160">
        <v>6763.29</v>
      </c>
      <c r="X167" s="68">
        <f t="shared" si="8"/>
        <v>3.1546907400000004</v>
      </c>
      <c r="Y167" s="68" t="e">
        <f>HLOOKUP(A167,'HY financials'!$1:$194,190,0)</f>
        <v>#N/A</v>
      </c>
      <c r="Z167" s="69" t="e">
        <f t="shared" si="11"/>
        <v>#N/A</v>
      </c>
    </row>
    <row r="168" spans="1:26" x14ac:dyDescent="0.2">
      <c r="A168" s="37" t="str" cm="1">
        <f t="array" ref="A168">INDEX('Scheme master'!F:F,MATCH(E168&amp;F168,'Scheme master'!N:N,0),0)</f>
        <v>LDINPF</v>
      </c>
      <c r="B168" s="37" t="str">
        <f>A168&amp;VLOOKUP(E168&amp;F168,'Scheme master'!N:AA,13,0)</f>
        <v>LDINPFRDD</v>
      </c>
      <c r="C168" s="41">
        <f t="shared" si="9"/>
        <v>4.7065900000000001E-3</v>
      </c>
      <c r="D168" s="41">
        <f t="shared" si="10"/>
        <v>4.7065900000000001E-3</v>
      </c>
      <c r="E168" s="157" t="s">
        <v>531</v>
      </c>
      <c r="F168" s="157" t="s">
        <v>8</v>
      </c>
      <c r="G168" s="157" t="s">
        <v>2726</v>
      </c>
      <c r="H168" s="157" t="s">
        <v>1279</v>
      </c>
      <c r="I168" s="158">
        <v>45629</v>
      </c>
      <c r="J168" s="158">
        <v>45629</v>
      </c>
      <c r="K168" s="157">
        <v>4.7065900000000001E-3</v>
      </c>
      <c r="L168" s="157">
        <v>4.7065900000000001E-3</v>
      </c>
      <c r="M168" s="159"/>
      <c r="N168" s="159"/>
      <c r="O168" s="159">
        <v>1092.07</v>
      </c>
      <c r="P168" s="159">
        <v>52.948999999999998</v>
      </c>
      <c r="Q168" s="157"/>
      <c r="R168" s="157"/>
      <c r="S168" s="160">
        <v>13600.25</v>
      </c>
      <c r="T168" s="157">
        <v>653.48</v>
      </c>
      <c r="U168" s="160">
        <v>14253.73</v>
      </c>
      <c r="X168" s="68">
        <f t="shared" si="8"/>
        <v>3.1546907400000004</v>
      </c>
      <c r="Y168" s="68" t="e">
        <f>HLOOKUP(A168,'HY financials'!$1:$194,190,0)</f>
        <v>#N/A</v>
      </c>
      <c r="Z168" s="69" t="e">
        <f t="shared" si="11"/>
        <v>#N/A</v>
      </c>
    </row>
    <row r="169" spans="1:26" x14ac:dyDescent="0.2">
      <c r="A169" s="37" t="str" cm="1">
        <f t="array" ref="A169">INDEX('Scheme master'!F:F,MATCH(E169&amp;F169,'Scheme master'!N:N,0),0)</f>
        <v>LDSAPF</v>
      </c>
      <c r="B169" s="37" t="str">
        <f>A169&amp;VLOOKUP(E169&amp;F169,'Scheme master'!N:AA,13,0)</f>
        <v>LDSAPFDDD</v>
      </c>
      <c r="C169" s="41">
        <f t="shared" si="9"/>
        <v>2.30226E-3</v>
      </c>
      <c r="D169" s="41">
        <f t="shared" si="10"/>
        <v>2.30226E-3</v>
      </c>
      <c r="E169" s="157" t="s">
        <v>533</v>
      </c>
      <c r="F169" s="157" t="s">
        <v>525</v>
      </c>
      <c r="G169" s="157" t="s">
        <v>2242</v>
      </c>
      <c r="H169" s="157" t="s">
        <v>1277</v>
      </c>
      <c r="I169" s="158">
        <v>45644</v>
      </c>
      <c r="J169" s="158">
        <v>45644</v>
      </c>
      <c r="K169" s="157">
        <v>2.30226E-3</v>
      </c>
      <c r="L169" s="157">
        <v>2.30226E-3</v>
      </c>
      <c r="M169" s="159"/>
      <c r="N169" s="159"/>
      <c r="O169" s="159">
        <v>112.803</v>
      </c>
      <c r="P169" s="159"/>
      <c r="Q169" s="157"/>
      <c r="R169" s="157"/>
      <c r="S169" s="160">
        <v>1241.47</v>
      </c>
      <c r="T169" s="157"/>
      <c r="U169" s="160">
        <v>1241.47</v>
      </c>
      <c r="X169" s="68">
        <f t="shared" si="8"/>
        <v>1.5207296000000006</v>
      </c>
      <c r="Y169" s="68" t="e">
        <f>HLOOKUP(A169,'HY financials'!$1:$194,190,0)</f>
        <v>#N/A</v>
      </c>
      <c r="Z169" s="69" t="e">
        <f t="shared" si="11"/>
        <v>#N/A</v>
      </c>
    </row>
    <row r="170" spans="1:26" x14ac:dyDescent="0.2">
      <c r="A170" s="37" t="str" cm="1">
        <f t="array" ref="A170">INDEX('Scheme master'!F:F,MATCH(E170&amp;F170,'Scheme master'!N:N,0),0)</f>
        <v>LLIQDF</v>
      </c>
      <c r="B170" s="37" t="str">
        <f>A170&amp;VLOOKUP(E170&amp;F170,'Scheme master'!N:AA,13,0)</f>
        <v>LLIQDFDDD</v>
      </c>
      <c r="C170" s="41">
        <f t="shared" si="9"/>
        <v>0.21305772000000001</v>
      </c>
      <c r="D170" s="41">
        <f t="shared" si="10"/>
        <v>0.21305772000000001</v>
      </c>
      <c r="E170" s="157" t="s">
        <v>530</v>
      </c>
      <c r="F170" s="157" t="s">
        <v>525</v>
      </c>
      <c r="G170" s="157" t="s">
        <v>456</v>
      </c>
      <c r="H170" s="157" t="s">
        <v>1276</v>
      </c>
      <c r="I170" s="158">
        <v>45600</v>
      </c>
      <c r="J170" s="158">
        <v>45600</v>
      </c>
      <c r="K170" s="157">
        <v>0.21305772000000001</v>
      </c>
      <c r="L170" s="157">
        <v>0.21305772000000001</v>
      </c>
      <c r="M170" s="159">
        <v>5.0759999999999996</v>
      </c>
      <c r="N170" s="159"/>
      <c r="O170" s="159">
        <v>6.5030000000000001</v>
      </c>
      <c r="P170" s="159">
        <v>202.12</v>
      </c>
      <c r="Q170" s="157">
        <v>1.08</v>
      </c>
      <c r="R170" s="157"/>
      <c r="S170" s="160">
        <v>7489.07</v>
      </c>
      <c r="T170" s="157">
        <v>232100.55</v>
      </c>
      <c r="U170" s="160">
        <v>239590.7</v>
      </c>
      <c r="X170" s="68">
        <f t="shared" si="8"/>
        <v>273.11448055999989</v>
      </c>
      <c r="Y170" s="68" t="e">
        <f>HLOOKUP(A170,'HY financials'!$1:$194,190,0)</f>
        <v>#N/A</v>
      </c>
      <c r="Z170" s="69" t="e">
        <f t="shared" si="11"/>
        <v>#N/A</v>
      </c>
    </row>
    <row r="171" spans="1:26" x14ac:dyDescent="0.2">
      <c r="A171" s="37" t="str" cm="1">
        <f t="array" ref="A171">INDEX('Scheme master'!F:F,MATCH(E171&amp;F171,'Scheme master'!N:N,0),0)</f>
        <v>LLIQDF</v>
      </c>
      <c r="B171" s="37" t="str">
        <f>A171&amp;VLOOKUP(E171&amp;F171,'Scheme master'!N:AA,13,0)</f>
        <v>LLIQDFRDD</v>
      </c>
      <c r="C171" s="41">
        <f t="shared" si="9"/>
        <v>0.19374378</v>
      </c>
      <c r="D171" s="41">
        <f t="shared" si="10"/>
        <v>0.19374378</v>
      </c>
      <c r="E171" s="157" t="s">
        <v>530</v>
      </c>
      <c r="F171" s="157" t="s">
        <v>526</v>
      </c>
      <c r="G171" s="157" t="s">
        <v>456</v>
      </c>
      <c r="H171" s="157" t="s">
        <v>1281</v>
      </c>
      <c r="I171" s="158">
        <v>45730</v>
      </c>
      <c r="J171" s="158">
        <v>45730</v>
      </c>
      <c r="K171" s="157">
        <v>0.19374378</v>
      </c>
      <c r="L171" s="157">
        <v>0.19374378</v>
      </c>
      <c r="M171" s="159">
        <v>13.086</v>
      </c>
      <c r="N171" s="159">
        <v>0.17199999999999999</v>
      </c>
      <c r="O171" s="159">
        <v>5.9859999999999998</v>
      </c>
      <c r="P171" s="159">
        <v>1.028</v>
      </c>
      <c r="Q171" s="157">
        <v>2.54</v>
      </c>
      <c r="R171" s="157">
        <v>0.03</v>
      </c>
      <c r="S171" s="160">
        <v>6647.79</v>
      </c>
      <c r="T171" s="157">
        <v>1153.25</v>
      </c>
      <c r="U171" s="160">
        <v>7803.61</v>
      </c>
      <c r="X171" s="68">
        <f t="shared" si="8"/>
        <v>273.11448055999989</v>
      </c>
      <c r="Y171" s="68" t="e">
        <f>HLOOKUP(A171,'HY financials'!$1:$194,190,0)</f>
        <v>#N/A</v>
      </c>
      <c r="Z171" s="69" t="e">
        <f t="shared" si="11"/>
        <v>#N/A</v>
      </c>
    </row>
    <row r="172" spans="1:26" x14ac:dyDescent="0.2">
      <c r="A172" s="37" t="str" cm="1">
        <f t="array" ref="A172">INDEX('Scheme master'!F:F,MATCH(E172&amp;F172,'Scheme master'!N:N,0),0)</f>
        <v>LLIQDF</v>
      </c>
      <c r="B172" s="37" t="str">
        <f>A172&amp;VLOOKUP(E172&amp;F172,'Scheme master'!N:AA,13,0)</f>
        <v>LLIQDFDDD</v>
      </c>
      <c r="C172" s="41">
        <f t="shared" si="9"/>
        <v>0.18509059</v>
      </c>
      <c r="D172" s="41">
        <f t="shared" si="10"/>
        <v>0.18509059</v>
      </c>
      <c r="E172" s="157" t="s">
        <v>530</v>
      </c>
      <c r="F172" s="157" t="s">
        <v>525</v>
      </c>
      <c r="G172" s="157" t="s">
        <v>456</v>
      </c>
      <c r="H172" s="157" t="s">
        <v>1276</v>
      </c>
      <c r="I172" s="158">
        <v>45652</v>
      </c>
      <c r="J172" s="158">
        <v>45652</v>
      </c>
      <c r="K172" s="157">
        <v>0.18509059</v>
      </c>
      <c r="L172" s="157">
        <v>0.18509059</v>
      </c>
      <c r="M172" s="159">
        <v>5.0759999999999996</v>
      </c>
      <c r="N172" s="159"/>
      <c r="O172" s="159">
        <v>4.923</v>
      </c>
      <c r="P172" s="159">
        <v>188.846</v>
      </c>
      <c r="Q172" s="157">
        <v>0.96</v>
      </c>
      <c r="R172" s="157"/>
      <c r="S172" s="160">
        <v>5624.06</v>
      </c>
      <c r="T172" s="157">
        <v>216859</v>
      </c>
      <c r="U172" s="160">
        <v>222484.02</v>
      </c>
      <c r="X172" s="68">
        <f t="shared" si="8"/>
        <v>273.11448055999989</v>
      </c>
      <c r="Y172" s="68" t="e">
        <f>HLOOKUP(A172,'HY financials'!$1:$194,190,0)</f>
        <v>#N/A</v>
      </c>
      <c r="Z172" s="69" t="e">
        <f t="shared" si="11"/>
        <v>#N/A</v>
      </c>
    </row>
    <row r="173" spans="1:26" x14ac:dyDescent="0.2">
      <c r="A173" s="37" t="str" cm="1">
        <f t="array" ref="A173">INDEX('Scheme master'!F:F,MATCH(E173&amp;F173,'Scheme master'!N:N,0),0)</f>
        <v>LDUSTF</v>
      </c>
      <c r="B173" s="37" t="str">
        <f>A173&amp;VLOOKUP(E173&amp;F173,'Scheme master'!N:AA,13,0)</f>
        <v>LDUSTFDDD</v>
      </c>
      <c r="C173" s="41">
        <f t="shared" si="9"/>
        <v>0.22475449</v>
      </c>
      <c r="D173" s="41">
        <f t="shared" si="10"/>
        <v>0.22475449</v>
      </c>
      <c r="E173" s="157" t="s">
        <v>1462</v>
      </c>
      <c r="F173" s="157" t="s">
        <v>525</v>
      </c>
      <c r="G173" s="157" t="s">
        <v>2241</v>
      </c>
      <c r="H173" s="157" t="s">
        <v>1277</v>
      </c>
      <c r="I173" s="158">
        <v>45604</v>
      </c>
      <c r="J173" s="158">
        <v>45604</v>
      </c>
      <c r="K173" s="157">
        <v>0.22475449</v>
      </c>
      <c r="L173" s="157">
        <v>0.22475449</v>
      </c>
      <c r="M173" s="159"/>
      <c r="N173" s="159"/>
      <c r="O173" s="159">
        <v>1.0069999999999999</v>
      </c>
      <c r="P173" s="159"/>
      <c r="Q173" s="157"/>
      <c r="R173" s="157"/>
      <c r="S173" s="160">
        <v>1247.07</v>
      </c>
      <c r="T173" s="157"/>
      <c r="U173" s="160">
        <v>1247.07</v>
      </c>
      <c r="X173" s="68">
        <f t="shared" si="8"/>
        <v>303.09935939999986</v>
      </c>
      <c r="Y173" s="68" t="e">
        <f>HLOOKUP(A173,'HY financials'!$1:$194,190,0)</f>
        <v>#N/A</v>
      </c>
      <c r="Z173" s="69" t="e">
        <f t="shared" si="11"/>
        <v>#N/A</v>
      </c>
    </row>
    <row r="174" spans="1:26" x14ac:dyDescent="0.2">
      <c r="A174" s="37" t="str" cm="1">
        <f t="array" ref="A174">INDEX('Scheme master'!F:F,MATCH(E174&amp;F174,'Scheme master'!N:N,0),0)</f>
        <v>LDSAPF</v>
      </c>
      <c r="B174" s="37" t="str">
        <f>A174&amp;VLOOKUP(E174&amp;F174,'Scheme master'!N:AA,13,0)</f>
        <v>LDSAPFRDD</v>
      </c>
      <c r="C174" s="41">
        <f t="shared" si="9"/>
        <v>1.8796399999999999E-3</v>
      </c>
      <c r="D174" s="41">
        <f t="shared" si="10"/>
        <v>1.8796399999999999E-3</v>
      </c>
      <c r="E174" s="157" t="s">
        <v>533</v>
      </c>
      <c r="F174" s="157" t="s">
        <v>8</v>
      </c>
      <c r="G174" s="157" t="s">
        <v>2242</v>
      </c>
      <c r="H174" s="157" t="s">
        <v>1279</v>
      </c>
      <c r="I174" s="158">
        <v>45670</v>
      </c>
      <c r="J174" s="158">
        <v>45670</v>
      </c>
      <c r="K174" s="157">
        <v>1.8796399999999999E-3</v>
      </c>
      <c r="L174" s="157">
        <v>1.8796399999999999E-3</v>
      </c>
      <c r="M174" s="159"/>
      <c r="N174" s="159"/>
      <c r="O174" s="159">
        <v>2616.2109999999998</v>
      </c>
      <c r="P174" s="159">
        <v>50.576000000000001</v>
      </c>
      <c r="Q174" s="157"/>
      <c r="R174" s="157"/>
      <c r="S174" s="160">
        <v>31059.84</v>
      </c>
      <c r="T174" s="157">
        <v>596.25</v>
      </c>
      <c r="U174" s="160">
        <v>31656.09</v>
      </c>
      <c r="X174" s="68">
        <f t="shared" si="8"/>
        <v>1.5207296000000006</v>
      </c>
      <c r="Y174" s="68" t="e">
        <f>HLOOKUP(A174,'HY financials'!$1:$194,190,0)</f>
        <v>#N/A</v>
      </c>
      <c r="Z174" s="69" t="e">
        <f t="shared" si="11"/>
        <v>#N/A</v>
      </c>
    </row>
    <row r="175" spans="1:26" x14ac:dyDescent="0.2">
      <c r="A175" s="37" t="str" cm="1">
        <f t="array" ref="A175">INDEX('Scheme master'!F:F,MATCH(E175&amp;F175,'Scheme master'!N:N,0),0)</f>
        <v>LDUSTF</v>
      </c>
      <c r="B175" s="37" t="str">
        <f>A175&amp;VLOOKUP(E175&amp;F175,'Scheme master'!N:AA,13,0)</f>
        <v>LDUSTFDDD</v>
      </c>
      <c r="C175" s="41">
        <f t="shared" si="9"/>
        <v>0.27507920000000002</v>
      </c>
      <c r="D175" s="41">
        <f t="shared" si="10"/>
        <v>0.27507920000000002</v>
      </c>
      <c r="E175" s="157" t="s">
        <v>1462</v>
      </c>
      <c r="F175" s="157" t="s">
        <v>525</v>
      </c>
      <c r="G175" s="157" t="s">
        <v>2241</v>
      </c>
      <c r="H175" s="157" t="s">
        <v>1277</v>
      </c>
      <c r="I175" s="158">
        <v>45596</v>
      </c>
      <c r="J175" s="158">
        <v>45596</v>
      </c>
      <c r="K175" s="157">
        <v>0.27507920000000002</v>
      </c>
      <c r="L175" s="157">
        <v>0.27507920000000002</v>
      </c>
      <c r="M175" s="159"/>
      <c r="N175" s="159"/>
      <c r="O175" s="159">
        <v>1.252</v>
      </c>
      <c r="P175" s="159"/>
      <c r="Q175" s="157"/>
      <c r="R175" s="157"/>
      <c r="S175" s="160">
        <v>1524.09</v>
      </c>
      <c r="T175" s="157"/>
      <c r="U175" s="160">
        <v>1524.09</v>
      </c>
      <c r="X175" s="68">
        <f t="shared" si="8"/>
        <v>303.09935939999986</v>
      </c>
      <c r="Y175" s="68" t="e">
        <f>HLOOKUP(A175,'HY financials'!$1:$194,190,0)</f>
        <v>#N/A</v>
      </c>
      <c r="Z175" s="69" t="e">
        <f t="shared" si="11"/>
        <v>#N/A</v>
      </c>
    </row>
    <row r="176" spans="1:26" x14ac:dyDescent="0.2">
      <c r="A176" s="37" t="str" cm="1">
        <f t="array" ref="A176">INDEX('Scheme master'!F:F,MATCH(E176&amp;F176,'Scheme master'!N:N,0),0)</f>
        <v>LLIQDF</v>
      </c>
      <c r="B176" s="37" t="str">
        <f>A176&amp;VLOOKUP(E176&amp;F176,'Scheme master'!N:AA,13,0)</f>
        <v>LLIQDFDDW</v>
      </c>
      <c r="C176" s="41">
        <f t="shared" si="9"/>
        <v>1.3127474699999999</v>
      </c>
      <c r="D176" s="41">
        <f t="shared" si="10"/>
        <v>1.3127474699999999</v>
      </c>
      <c r="E176" s="157" t="s">
        <v>530</v>
      </c>
      <c r="F176" s="157" t="s">
        <v>527</v>
      </c>
      <c r="G176" s="157" t="s">
        <v>456</v>
      </c>
      <c r="H176" s="157" t="s">
        <v>2246</v>
      </c>
      <c r="I176" s="158">
        <v>45707</v>
      </c>
      <c r="J176" s="158">
        <v>45707</v>
      </c>
      <c r="K176" s="157">
        <v>1.3127474699999999</v>
      </c>
      <c r="L176" s="157">
        <v>1.3127474699999999</v>
      </c>
      <c r="M176" s="159">
        <v>0.46</v>
      </c>
      <c r="N176" s="159">
        <v>5.0000000000000001E-3</v>
      </c>
      <c r="O176" s="159">
        <v>0.97099999999999997</v>
      </c>
      <c r="P176" s="159"/>
      <c r="Q176" s="157">
        <v>0.61</v>
      </c>
      <c r="R176" s="157">
        <v>0.01</v>
      </c>
      <c r="S176" s="160">
        <v>1117.54</v>
      </c>
      <c r="T176" s="157"/>
      <c r="U176" s="160">
        <v>1118.1600000000001</v>
      </c>
      <c r="X176" s="68">
        <f t="shared" si="8"/>
        <v>273.11448055999989</v>
      </c>
      <c r="Y176" s="68" t="e">
        <f>HLOOKUP(A176,'HY financials'!$1:$194,190,0)</f>
        <v>#N/A</v>
      </c>
      <c r="Z176" s="69" t="e">
        <f t="shared" si="11"/>
        <v>#N/A</v>
      </c>
    </row>
    <row r="177" spans="1:26" x14ac:dyDescent="0.2">
      <c r="A177" s="37" t="str" cm="1">
        <f t="array" ref="A177">INDEX('Scheme master'!F:F,MATCH(E177&amp;F177,'Scheme master'!N:N,0),0)</f>
        <v>LLIQDF</v>
      </c>
      <c r="B177" s="37" t="str">
        <f>A177&amp;VLOOKUP(E177&amp;F177,'Scheme master'!N:AA,13,0)</f>
        <v>LLIQDFDDD</v>
      </c>
      <c r="C177" s="41">
        <f t="shared" si="9"/>
        <v>0.19860820000000001</v>
      </c>
      <c r="D177" s="41">
        <f t="shared" si="10"/>
        <v>0.19860820000000001</v>
      </c>
      <c r="E177" s="157" t="s">
        <v>530</v>
      </c>
      <c r="F177" s="157" t="s">
        <v>525</v>
      </c>
      <c r="G177" s="157" t="s">
        <v>456</v>
      </c>
      <c r="H177" s="157" t="s">
        <v>1276</v>
      </c>
      <c r="I177" s="158">
        <v>45706</v>
      </c>
      <c r="J177" s="158">
        <v>45706</v>
      </c>
      <c r="K177" s="157">
        <v>0.19860820000000001</v>
      </c>
      <c r="L177" s="157">
        <v>0.19860820000000001</v>
      </c>
      <c r="M177" s="159">
        <v>115.14400000000001</v>
      </c>
      <c r="N177" s="159"/>
      <c r="O177" s="159">
        <v>3.0750000000000002</v>
      </c>
      <c r="P177" s="159">
        <v>252.154</v>
      </c>
      <c r="Q177" s="157">
        <v>22.87</v>
      </c>
      <c r="R177" s="157"/>
      <c r="S177" s="160">
        <v>3545.74</v>
      </c>
      <c r="T177" s="157">
        <v>289558.78000000003</v>
      </c>
      <c r="U177" s="160">
        <v>293127.39</v>
      </c>
      <c r="X177" s="68">
        <f t="shared" si="8"/>
        <v>273.11448055999989</v>
      </c>
      <c r="Y177" s="68" t="e">
        <f>HLOOKUP(A177,'HY financials'!$1:$194,190,0)</f>
        <v>#N/A</v>
      </c>
      <c r="Z177" s="69" t="e">
        <f t="shared" si="11"/>
        <v>#N/A</v>
      </c>
    </row>
    <row r="178" spans="1:26" x14ac:dyDescent="0.2">
      <c r="A178" s="37" t="str" cm="1">
        <f t="array" ref="A178">INDEX('Scheme master'!F:F,MATCH(E178&amp;F178,'Scheme master'!N:N,0),0)</f>
        <v>LLIQDF</v>
      </c>
      <c r="B178" s="37" t="str">
        <f>A178&amp;VLOOKUP(E178&amp;F178,'Scheme master'!N:AA,13,0)</f>
        <v>LLIQDFRDD</v>
      </c>
      <c r="C178" s="41">
        <f t="shared" si="9"/>
        <v>0.18216888000000001</v>
      </c>
      <c r="D178" s="41">
        <f t="shared" si="10"/>
        <v>0.18216888000000001</v>
      </c>
      <c r="E178" s="157" t="s">
        <v>530</v>
      </c>
      <c r="F178" s="157" t="s">
        <v>526</v>
      </c>
      <c r="G178" s="157" t="s">
        <v>456</v>
      </c>
      <c r="H178" s="157" t="s">
        <v>1281</v>
      </c>
      <c r="I178" s="158">
        <v>45710</v>
      </c>
      <c r="J178" s="158">
        <v>45710</v>
      </c>
      <c r="K178" s="157">
        <v>0.18216888000000001</v>
      </c>
      <c r="L178" s="157">
        <v>0.18216888000000001</v>
      </c>
      <c r="M178" s="159">
        <v>80.290999999999997</v>
      </c>
      <c r="N178" s="159">
        <v>0.17199999999999999</v>
      </c>
      <c r="O178" s="159">
        <v>5.6550000000000002</v>
      </c>
      <c r="P178" s="159">
        <v>3.129</v>
      </c>
      <c r="Q178" s="157">
        <v>14.63</v>
      </c>
      <c r="R178" s="157">
        <v>0.03</v>
      </c>
      <c r="S178" s="160">
        <v>6278.64</v>
      </c>
      <c r="T178" s="157">
        <v>3484.38</v>
      </c>
      <c r="U178" s="160">
        <v>9777.68</v>
      </c>
      <c r="X178" s="68">
        <f t="shared" si="8"/>
        <v>273.11448055999989</v>
      </c>
      <c r="Y178" s="68" t="e">
        <f>HLOOKUP(A178,'HY financials'!$1:$194,190,0)</f>
        <v>#N/A</v>
      </c>
      <c r="Z178" s="69" t="e">
        <f t="shared" si="11"/>
        <v>#N/A</v>
      </c>
    </row>
    <row r="179" spans="1:26" x14ac:dyDescent="0.2">
      <c r="A179" s="37" t="str" cm="1">
        <f t="array" ref="A179">INDEX('Scheme master'!F:F,MATCH(E179&amp;F179,'Scheme master'!N:N,0),0)</f>
        <v>LDUSTF</v>
      </c>
      <c r="B179" s="37" t="str">
        <f>A179&amp;VLOOKUP(E179&amp;F179,'Scheme master'!N:AA,13,0)</f>
        <v>LDUSTFRDD</v>
      </c>
      <c r="C179" s="41">
        <f t="shared" si="9"/>
        <v>9.81543E-2</v>
      </c>
      <c r="D179" s="41">
        <f t="shared" si="10"/>
        <v>9.81543E-2</v>
      </c>
      <c r="E179" s="157" t="s">
        <v>1462</v>
      </c>
      <c r="F179" s="157" t="s">
        <v>8</v>
      </c>
      <c r="G179" s="157" t="s">
        <v>2241</v>
      </c>
      <c r="H179" s="157" t="s">
        <v>1279</v>
      </c>
      <c r="I179" s="158">
        <v>45679</v>
      </c>
      <c r="J179" s="158">
        <v>45679</v>
      </c>
      <c r="K179" s="157">
        <v>9.81543E-2</v>
      </c>
      <c r="L179" s="157">
        <v>9.81543E-2</v>
      </c>
      <c r="M179" s="159"/>
      <c r="N179" s="159"/>
      <c r="O179" s="159">
        <v>1.855</v>
      </c>
      <c r="P179" s="159">
        <v>2E-3</v>
      </c>
      <c r="Q179" s="157"/>
      <c r="R179" s="157"/>
      <c r="S179" s="160">
        <v>2249.39</v>
      </c>
      <c r="T179" s="157">
        <v>1.59</v>
      </c>
      <c r="U179" s="160">
        <v>2250.98</v>
      </c>
      <c r="X179" s="68">
        <f t="shared" si="8"/>
        <v>303.09935939999986</v>
      </c>
      <c r="Y179" s="68" t="e">
        <f>HLOOKUP(A179,'HY financials'!$1:$194,190,0)</f>
        <v>#N/A</v>
      </c>
      <c r="Z179" s="69" t="e">
        <f t="shared" si="11"/>
        <v>#N/A</v>
      </c>
    </row>
    <row r="180" spans="1:26" x14ac:dyDescent="0.2">
      <c r="A180" s="37" t="str" cm="1">
        <f t="array" ref="A180">INDEX('Scheme master'!F:F,MATCH(E180&amp;F180,'Scheme master'!N:N,0),0)</f>
        <v>LLIQDF</v>
      </c>
      <c r="B180" s="37" t="str">
        <f>A180&amp;VLOOKUP(E180&amp;F180,'Scheme master'!N:AA,13,0)</f>
        <v>LLIQDFDDD</v>
      </c>
      <c r="C180" s="41">
        <f t="shared" si="9"/>
        <v>0.17204923</v>
      </c>
      <c r="D180" s="41">
        <f t="shared" si="10"/>
        <v>0.17204923</v>
      </c>
      <c r="E180" s="157" t="s">
        <v>530</v>
      </c>
      <c r="F180" s="157" t="s">
        <v>525</v>
      </c>
      <c r="G180" s="157" t="s">
        <v>456</v>
      </c>
      <c r="H180" s="157" t="s">
        <v>1276</v>
      </c>
      <c r="I180" s="158">
        <v>45679</v>
      </c>
      <c r="J180" s="158">
        <v>45679</v>
      </c>
      <c r="K180" s="157">
        <v>0.17204923</v>
      </c>
      <c r="L180" s="157">
        <v>0.17204923</v>
      </c>
      <c r="M180" s="159">
        <v>6.3360000000000003</v>
      </c>
      <c r="N180" s="159"/>
      <c r="O180" s="159">
        <v>3.7149999999999999</v>
      </c>
      <c r="P180" s="159">
        <v>241.386</v>
      </c>
      <c r="Q180" s="157">
        <v>1.0900000000000001</v>
      </c>
      <c r="R180" s="157"/>
      <c r="S180" s="160">
        <v>4233.9399999999996</v>
      </c>
      <c r="T180" s="157">
        <v>277191.78999999998</v>
      </c>
      <c r="U180" s="160">
        <v>281426.82</v>
      </c>
      <c r="X180" s="68">
        <f t="shared" si="8"/>
        <v>273.11448055999989</v>
      </c>
      <c r="Y180" s="68" t="e">
        <f>HLOOKUP(A180,'HY financials'!$1:$194,190,0)</f>
        <v>#N/A</v>
      </c>
      <c r="Z180" s="69" t="e">
        <f t="shared" si="11"/>
        <v>#N/A</v>
      </c>
    </row>
    <row r="181" spans="1:26" x14ac:dyDescent="0.2">
      <c r="A181" s="37" t="str" cm="1">
        <f t="array" ref="A181">INDEX('Scheme master'!F:F,MATCH(E181&amp;F181,'Scheme master'!N:N,0),0)</f>
        <v>LLIQDF</v>
      </c>
      <c r="B181" s="37" t="str">
        <f>A181&amp;VLOOKUP(E181&amp;F181,'Scheme master'!N:AA,13,0)</f>
        <v>LLIQDFRDD</v>
      </c>
      <c r="C181" s="41">
        <f t="shared" si="9"/>
        <v>0.16106804999999999</v>
      </c>
      <c r="D181" s="41">
        <f t="shared" si="10"/>
        <v>0.16106804999999999</v>
      </c>
      <c r="E181" s="157" t="s">
        <v>530</v>
      </c>
      <c r="F181" s="157" t="s">
        <v>526</v>
      </c>
      <c r="G181" s="157" t="s">
        <v>456</v>
      </c>
      <c r="H181" s="157" t="s">
        <v>1281</v>
      </c>
      <c r="I181" s="158">
        <v>45644</v>
      </c>
      <c r="J181" s="158">
        <v>45644</v>
      </c>
      <c r="K181" s="157">
        <v>0.16106804999999999</v>
      </c>
      <c r="L181" s="157">
        <v>0.16106804999999999</v>
      </c>
      <c r="M181" s="159">
        <v>14.048999999999999</v>
      </c>
      <c r="N181" s="159">
        <v>0.17199999999999999</v>
      </c>
      <c r="O181" s="159">
        <v>5.0119999999999996</v>
      </c>
      <c r="P181" s="159">
        <v>2.7469999999999999</v>
      </c>
      <c r="Q181" s="157">
        <v>2.2799999999999998</v>
      </c>
      <c r="R181" s="157">
        <v>0.03</v>
      </c>
      <c r="S181" s="160">
        <v>5547.49</v>
      </c>
      <c r="T181" s="157">
        <v>3046.32</v>
      </c>
      <c r="U181" s="160">
        <v>8596.1200000000008</v>
      </c>
      <c r="X181" s="68">
        <f t="shared" si="8"/>
        <v>273.11448055999989</v>
      </c>
      <c r="Y181" s="68" t="e">
        <f>HLOOKUP(A181,'HY financials'!$1:$194,190,0)</f>
        <v>#N/A</v>
      </c>
      <c r="Z181" s="69" t="e">
        <f t="shared" si="11"/>
        <v>#N/A</v>
      </c>
    </row>
    <row r="182" spans="1:26" x14ac:dyDescent="0.2">
      <c r="A182" s="37" t="str" cm="1">
        <f t="array" ref="A182">INDEX('Scheme master'!F:F,MATCH(E182&amp;F182,'Scheme master'!N:N,0),0)</f>
        <v>LDMIPF</v>
      </c>
      <c r="B182" s="37" t="str">
        <f>A182&amp;VLOOKUP(E182&amp;F182,'Scheme master'!N:AA,13,0)</f>
        <v>LDMIPFDDM</v>
      </c>
      <c r="C182" s="41">
        <f t="shared" si="9"/>
        <v>0.06</v>
      </c>
      <c r="D182" s="41">
        <f t="shared" si="10"/>
        <v>0.06</v>
      </c>
      <c r="E182" s="157" t="s">
        <v>532</v>
      </c>
      <c r="F182" s="157" t="s">
        <v>2729</v>
      </c>
      <c r="G182" s="157" t="s">
        <v>2415</v>
      </c>
      <c r="H182" s="157" t="s">
        <v>2730</v>
      </c>
      <c r="I182" s="158">
        <v>45622</v>
      </c>
      <c r="J182" s="158">
        <v>45622</v>
      </c>
      <c r="K182" s="157">
        <v>0.06</v>
      </c>
      <c r="L182" s="157">
        <v>0.06</v>
      </c>
      <c r="M182" s="159">
        <v>12561.78</v>
      </c>
      <c r="N182" s="159"/>
      <c r="O182" s="159">
        <v>117.398</v>
      </c>
      <c r="P182" s="159"/>
      <c r="Q182" s="157">
        <v>753.71</v>
      </c>
      <c r="R182" s="157"/>
      <c r="S182" s="160">
        <v>1627.08</v>
      </c>
      <c r="T182" s="157"/>
      <c r="U182" s="160">
        <v>2380.79</v>
      </c>
      <c r="X182" s="68">
        <f t="shared" si="8"/>
        <v>4.4400000000000013</v>
      </c>
      <c r="Y182" s="68" t="e">
        <f>HLOOKUP(A182,'HY financials'!$1:$194,190,0)</f>
        <v>#N/A</v>
      </c>
      <c r="Z182" s="69" t="e">
        <f t="shared" si="11"/>
        <v>#N/A</v>
      </c>
    </row>
    <row r="183" spans="1:26" x14ac:dyDescent="0.2">
      <c r="A183" s="37" t="str" cm="1">
        <f t="array" ref="A183">INDEX('Scheme master'!F:F,MATCH(E183&amp;F183,'Scheme master'!N:N,0),0)</f>
        <v>LDSAPF</v>
      </c>
      <c r="B183" s="37" t="str">
        <f>A183&amp;VLOOKUP(E183&amp;F183,'Scheme master'!N:AA,13,0)</f>
        <v>LDSAPFRDD</v>
      </c>
      <c r="C183" s="41">
        <f t="shared" si="9"/>
        <v>6.2382499999999999E-3</v>
      </c>
      <c r="D183" s="41">
        <f t="shared" si="10"/>
        <v>6.2382499999999999E-3</v>
      </c>
      <c r="E183" s="157" t="s">
        <v>533</v>
      </c>
      <c r="F183" s="157" t="s">
        <v>8</v>
      </c>
      <c r="G183" s="157" t="s">
        <v>2242</v>
      </c>
      <c r="H183" s="157" t="s">
        <v>1279</v>
      </c>
      <c r="I183" s="158">
        <v>45743</v>
      </c>
      <c r="J183" s="158">
        <v>45743</v>
      </c>
      <c r="K183" s="157">
        <v>6.2382499999999999E-3</v>
      </c>
      <c r="L183" s="157">
        <v>6.2382499999999999E-3</v>
      </c>
      <c r="M183" s="159">
        <v>127717.451</v>
      </c>
      <c r="N183" s="159"/>
      <c r="O183" s="159">
        <v>8591.77</v>
      </c>
      <c r="P183" s="159">
        <v>170.08199999999999</v>
      </c>
      <c r="Q183" s="157">
        <v>796.73</v>
      </c>
      <c r="R183" s="157"/>
      <c r="S183" s="160">
        <v>102043.34</v>
      </c>
      <c r="T183" s="157">
        <v>2005.15</v>
      </c>
      <c r="U183" s="160">
        <v>104845.22</v>
      </c>
      <c r="X183" s="68">
        <f t="shared" si="8"/>
        <v>1.5207296000000006</v>
      </c>
      <c r="Y183" s="68" t="e">
        <f>HLOOKUP(A183,'HY financials'!$1:$194,190,0)</f>
        <v>#N/A</v>
      </c>
      <c r="Z183" s="69" t="e">
        <f t="shared" si="11"/>
        <v>#N/A</v>
      </c>
    </row>
    <row r="184" spans="1:26" x14ac:dyDescent="0.2">
      <c r="A184" s="37" t="str" cm="1">
        <f t="array" ref="A184">INDEX('Scheme master'!F:F,MATCH(E184&amp;F184,'Scheme master'!N:N,0),0)</f>
        <v>LDINPF</v>
      </c>
      <c r="B184" s="37" t="str">
        <f>A184&amp;VLOOKUP(E184&amp;F184,'Scheme master'!N:AA,13,0)</f>
        <v>LDINPFDDD</v>
      </c>
      <c r="C184" s="41">
        <f t="shared" si="9"/>
        <v>1.560946E-2</v>
      </c>
      <c r="D184" s="41">
        <f t="shared" si="10"/>
        <v>1.560946E-2</v>
      </c>
      <c r="E184" s="157" t="s">
        <v>531</v>
      </c>
      <c r="F184" s="157" t="s">
        <v>525</v>
      </c>
      <c r="G184" s="157" t="s">
        <v>2726</v>
      </c>
      <c r="H184" s="157" t="s">
        <v>1277</v>
      </c>
      <c r="I184" s="158">
        <v>45625</v>
      </c>
      <c r="J184" s="158">
        <v>45625</v>
      </c>
      <c r="K184" s="157">
        <v>1.560946E-2</v>
      </c>
      <c r="L184" s="157">
        <v>1.560946E-2</v>
      </c>
      <c r="M184" s="159">
        <v>26858.616999999998</v>
      </c>
      <c r="N184" s="159"/>
      <c r="O184" s="159">
        <v>583.91899999999998</v>
      </c>
      <c r="P184" s="159"/>
      <c r="Q184" s="157">
        <v>419.25</v>
      </c>
      <c r="R184" s="157"/>
      <c r="S184" s="160">
        <v>9090.17</v>
      </c>
      <c r="T184" s="157"/>
      <c r="U184" s="160">
        <v>9509.42</v>
      </c>
      <c r="X184" s="68">
        <f t="shared" si="8"/>
        <v>3.1546907400000004</v>
      </c>
      <c r="Y184" s="68" t="e">
        <f>HLOOKUP(A184,'HY financials'!$1:$194,190,0)</f>
        <v>#N/A</v>
      </c>
      <c r="Z184" s="69" t="e">
        <f t="shared" si="11"/>
        <v>#N/A</v>
      </c>
    </row>
    <row r="185" spans="1:26" x14ac:dyDescent="0.2">
      <c r="A185" s="37" t="str" cm="1">
        <f t="array" ref="A185">INDEX('Scheme master'!F:F,MATCH(E185&amp;F185,'Scheme master'!N:N,0),0)</f>
        <v>LLIQDF</v>
      </c>
      <c r="B185" s="37" t="str">
        <f>A185&amp;VLOOKUP(E185&amp;F185,'Scheme master'!N:AA,13,0)</f>
        <v>LLIQDFDDD</v>
      </c>
      <c r="C185" s="41">
        <f t="shared" si="9"/>
        <v>0.18954726</v>
      </c>
      <c r="D185" s="41">
        <f t="shared" si="10"/>
        <v>0.18954726</v>
      </c>
      <c r="E185" s="157" t="s">
        <v>530</v>
      </c>
      <c r="F185" s="157" t="s">
        <v>525</v>
      </c>
      <c r="G185" s="157" t="s">
        <v>456</v>
      </c>
      <c r="H185" s="157" t="s">
        <v>1276</v>
      </c>
      <c r="I185" s="158">
        <v>45605</v>
      </c>
      <c r="J185" s="158">
        <v>45605</v>
      </c>
      <c r="K185" s="157">
        <v>0.18954726</v>
      </c>
      <c r="L185" s="157">
        <v>0.18954726</v>
      </c>
      <c r="M185" s="159">
        <v>6.0789999999999997</v>
      </c>
      <c r="N185" s="159"/>
      <c r="O185" s="159">
        <v>5.6849999999999996</v>
      </c>
      <c r="P185" s="159">
        <v>214.34</v>
      </c>
      <c r="Q185" s="157">
        <v>1.1599999999999999</v>
      </c>
      <c r="R185" s="157"/>
      <c r="S185" s="160">
        <v>6547.04</v>
      </c>
      <c r="T185" s="157">
        <v>246133.99</v>
      </c>
      <c r="U185" s="160">
        <v>252682.19</v>
      </c>
      <c r="X185" s="68">
        <f t="shared" si="8"/>
        <v>273.11448055999989</v>
      </c>
      <c r="Y185" s="68" t="e">
        <f>HLOOKUP(A185,'HY financials'!$1:$194,190,0)</f>
        <v>#N/A</v>
      </c>
      <c r="Z185" s="69" t="e">
        <f t="shared" si="11"/>
        <v>#N/A</v>
      </c>
    </row>
    <row r="186" spans="1:26" x14ac:dyDescent="0.2">
      <c r="A186" s="37" t="str" cm="1">
        <f t="array" ref="A186">INDEX('Scheme master'!F:F,MATCH(E186&amp;F186,'Scheme master'!N:N,0),0)</f>
        <v>LLIQDF</v>
      </c>
      <c r="B186" s="37" t="str">
        <f>A186&amp;VLOOKUP(E186&amp;F186,'Scheme master'!N:AA,13,0)</f>
        <v>LLIQDFDDD</v>
      </c>
      <c r="C186" s="41">
        <f t="shared" si="9"/>
        <v>0.19651397000000001</v>
      </c>
      <c r="D186" s="41">
        <f t="shared" si="10"/>
        <v>0.19651397000000001</v>
      </c>
      <c r="E186" s="157" t="s">
        <v>530</v>
      </c>
      <c r="F186" s="157" t="s">
        <v>525</v>
      </c>
      <c r="G186" s="157" t="s">
        <v>456</v>
      </c>
      <c r="H186" s="157" t="s">
        <v>1276</v>
      </c>
      <c r="I186" s="158">
        <v>45594</v>
      </c>
      <c r="J186" s="158">
        <v>45594</v>
      </c>
      <c r="K186" s="157">
        <v>0.19651397000000001</v>
      </c>
      <c r="L186" s="157">
        <v>0.19651397000000001</v>
      </c>
      <c r="M186" s="159">
        <v>5.0759999999999996</v>
      </c>
      <c r="N186" s="159"/>
      <c r="O186" s="159">
        <v>5.7169999999999996</v>
      </c>
      <c r="P186" s="159">
        <v>186.23500000000001</v>
      </c>
      <c r="Q186" s="157">
        <v>0.99</v>
      </c>
      <c r="R186" s="157"/>
      <c r="S186" s="160">
        <v>6520.2</v>
      </c>
      <c r="T186" s="157">
        <v>213859.68</v>
      </c>
      <c r="U186" s="160">
        <v>220380.87</v>
      </c>
      <c r="X186" s="68">
        <f t="shared" si="8"/>
        <v>273.11448055999989</v>
      </c>
      <c r="Y186" s="68" t="e">
        <f>HLOOKUP(A186,'HY financials'!$1:$194,190,0)</f>
        <v>#N/A</v>
      </c>
      <c r="Z186" s="69" t="e">
        <f t="shared" si="11"/>
        <v>#N/A</v>
      </c>
    </row>
    <row r="187" spans="1:26" x14ac:dyDescent="0.2">
      <c r="A187" s="37" t="str" cm="1">
        <f t="array" ref="A187">INDEX('Scheme master'!F:F,MATCH(E187&amp;F187,'Scheme master'!N:N,0),0)</f>
        <v>LDUSTF</v>
      </c>
      <c r="B187" s="37" t="str">
        <f>A187&amp;VLOOKUP(E187&amp;F187,'Scheme master'!N:AA,13,0)</f>
        <v>LDUSTFDDD</v>
      </c>
      <c r="C187" s="41">
        <f t="shared" si="9"/>
        <v>0.55292799000000004</v>
      </c>
      <c r="D187" s="41">
        <f t="shared" si="10"/>
        <v>0.55292799000000004</v>
      </c>
      <c r="E187" s="157" t="s">
        <v>1462</v>
      </c>
      <c r="F187" s="157" t="s">
        <v>525</v>
      </c>
      <c r="G187" s="157" t="s">
        <v>2241</v>
      </c>
      <c r="H187" s="157" t="s">
        <v>1277</v>
      </c>
      <c r="I187" s="158">
        <v>45670</v>
      </c>
      <c r="J187" s="158">
        <v>45670</v>
      </c>
      <c r="K187" s="157">
        <v>0.55292799000000004</v>
      </c>
      <c r="L187" s="157">
        <v>0.55292799000000004</v>
      </c>
      <c r="M187" s="159"/>
      <c r="N187" s="159"/>
      <c r="O187" s="159">
        <v>2.4820000000000002</v>
      </c>
      <c r="P187" s="159"/>
      <c r="Q187" s="157"/>
      <c r="R187" s="157"/>
      <c r="S187" s="160">
        <v>3033.12</v>
      </c>
      <c r="T187" s="157"/>
      <c r="U187" s="160">
        <v>3033.12</v>
      </c>
      <c r="X187" s="68">
        <f t="shared" si="8"/>
        <v>303.09935939999986</v>
      </c>
      <c r="Y187" s="68" t="e">
        <f>HLOOKUP(A187,'HY financials'!$1:$194,190,0)</f>
        <v>#N/A</v>
      </c>
      <c r="Z187" s="69" t="e">
        <f t="shared" si="11"/>
        <v>#N/A</v>
      </c>
    </row>
    <row r="188" spans="1:26" x14ac:dyDescent="0.2">
      <c r="A188" s="37" t="str" cm="1">
        <f t="array" ref="A188">INDEX('Scheme master'!F:F,MATCH(E188&amp;F188,'Scheme master'!N:N,0),0)</f>
        <v>LLIQDF</v>
      </c>
      <c r="B188" s="37" t="str">
        <f>A188&amp;VLOOKUP(E188&amp;F188,'Scheme master'!N:AA,13,0)</f>
        <v>LLIQDFDDD</v>
      </c>
      <c r="C188" s="41">
        <f t="shared" si="9"/>
        <v>0.19175921000000001</v>
      </c>
      <c r="D188" s="41">
        <f t="shared" si="10"/>
        <v>0.19175921000000001</v>
      </c>
      <c r="E188" s="157" t="s">
        <v>530</v>
      </c>
      <c r="F188" s="157" t="s">
        <v>525</v>
      </c>
      <c r="G188" s="157" t="s">
        <v>456</v>
      </c>
      <c r="H188" s="157" t="s">
        <v>1276</v>
      </c>
      <c r="I188" s="158">
        <v>45603</v>
      </c>
      <c r="J188" s="158">
        <v>45603</v>
      </c>
      <c r="K188" s="157">
        <v>0.19175921000000001</v>
      </c>
      <c r="L188" s="157">
        <v>0.19175921000000001</v>
      </c>
      <c r="M188" s="159">
        <v>5.0759999999999996</v>
      </c>
      <c r="N188" s="159"/>
      <c r="O188" s="159">
        <v>5.7770000000000001</v>
      </c>
      <c r="P188" s="159">
        <v>209.49799999999999</v>
      </c>
      <c r="Q188" s="157">
        <v>0.98</v>
      </c>
      <c r="R188" s="157"/>
      <c r="S188" s="160">
        <v>6650.5</v>
      </c>
      <c r="T188" s="157">
        <v>240573.43</v>
      </c>
      <c r="U188" s="160">
        <v>247224.91</v>
      </c>
      <c r="X188" s="68">
        <f t="shared" si="8"/>
        <v>273.11448055999989</v>
      </c>
      <c r="Y188" s="68" t="e">
        <f>HLOOKUP(A188,'HY financials'!$1:$194,190,0)</f>
        <v>#N/A</v>
      </c>
      <c r="Z188" s="69" t="e">
        <f t="shared" si="11"/>
        <v>#N/A</v>
      </c>
    </row>
    <row r="189" spans="1:26" x14ac:dyDescent="0.2">
      <c r="A189" s="37" t="str" cm="1">
        <f t="array" ref="A189">INDEX('Scheme master'!F:F,MATCH(E189&amp;F189,'Scheme master'!N:N,0),0)</f>
        <v>LDINPF</v>
      </c>
      <c r="B189" s="37" t="str">
        <f>A189&amp;VLOOKUP(E189&amp;F189,'Scheme master'!N:AA,13,0)</f>
        <v>LDINPFDDD</v>
      </c>
      <c r="C189" s="41">
        <f t="shared" si="9"/>
        <v>6.7560299999999997E-3</v>
      </c>
      <c r="D189" s="41">
        <f t="shared" si="10"/>
        <v>6.7560299999999997E-3</v>
      </c>
      <c r="E189" s="157" t="s">
        <v>531</v>
      </c>
      <c r="F189" s="157" t="s">
        <v>525</v>
      </c>
      <c r="G189" s="157" t="s">
        <v>2726</v>
      </c>
      <c r="H189" s="157" t="s">
        <v>1277</v>
      </c>
      <c r="I189" s="158">
        <v>45595</v>
      </c>
      <c r="J189" s="158">
        <v>45595</v>
      </c>
      <c r="K189" s="157">
        <v>6.7560299999999997E-3</v>
      </c>
      <c r="L189" s="157">
        <v>6.7560299999999997E-3</v>
      </c>
      <c r="M189" s="159"/>
      <c r="N189" s="159"/>
      <c r="O189" s="159">
        <v>277.08300000000003</v>
      </c>
      <c r="P189" s="159"/>
      <c r="Q189" s="157"/>
      <c r="R189" s="157"/>
      <c r="S189" s="160">
        <v>3966.49</v>
      </c>
      <c r="T189" s="157"/>
      <c r="U189" s="160">
        <v>3966.49</v>
      </c>
      <c r="X189" s="68">
        <f t="shared" si="8"/>
        <v>3.1546907400000004</v>
      </c>
      <c r="Y189" s="68" t="e">
        <f>HLOOKUP(A189,'HY financials'!$1:$194,190,0)</f>
        <v>#N/A</v>
      </c>
      <c r="Z189" s="69" t="e">
        <f t="shared" si="11"/>
        <v>#N/A</v>
      </c>
    </row>
    <row r="190" spans="1:26" x14ac:dyDescent="0.2">
      <c r="A190" s="37" t="str" cm="1">
        <f t="array" ref="A190">INDEX('Scheme master'!F:F,MATCH(E190&amp;F190,'Scheme master'!N:N,0),0)</f>
        <v>LLIQDF</v>
      </c>
      <c r="B190" s="37" t="str">
        <f>A190&amp;VLOOKUP(E190&amp;F190,'Scheme master'!N:AA,13,0)</f>
        <v>LLIQDFRDD</v>
      </c>
      <c r="C190" s="41">
        <f t="shared" si="9"/>
        <v>0.18182367999999999</v>
      </c>
      <c r="D190" s="41">
        <f t="shared" si="10"/>
        <v>0.18182367999999999</v>
      </c>
      <c r="E190" s="157" t="s">
        <v>530</v>
      </c>
      <c r="F190" s="157" t="s">
        <v>526</v>
      </c>
      <c r="G190" s="157" t="s">
        <v>456</v>
      </c>
      <c r="H190" s="157" t="s">
        <v>1281</v>
      </c>
      <c r="I190" s="158">
        <v>45606</v>
      </c>
      <c r="J190" s="158">
        <v>45606</v>
      </c>
      <c r="K190" s="157">
        <v>0.18182367999999999</v>
      </c>
      <c r="L190" s="157">
        <v>0.18182367999999999</v>
      </c>
      <c r="M190" s="159">
        <v>14.109</v>
      </c>
      <c r="N190" s="159">
        <v>0.17199999999999999</v>
      </c>
      <c r="O190" s="159">
        <v>5.242</v>
      </c>
      <c r="P190" s="159">
        <v>3.081</v>
      </c>
      <c r="Q190" s="157">
        <v>2.57</v>
      </c>
      <c r="R190" s="157">
        <v>0.03</v>
      </c>
      <c r="S190" s="160">
        <v>5793.32</v>
      </c>
      <c r="T190" s="157">
        <v>3417.41</v>
      </c>
      <c r="U190" s="160">
        <v>9213.33</v>
      </c>
      <c r="X190" s="68">
        <f t="shared" si="8"/>
        <v>273.11448055999989</v>
      </c>
      <c r="Y190" s="68" t="e">
        <f>HLOOKUP(A190,'HY financials'!$1:$194,190,0)</f>
        <v>#N/A</v>
      </c>
      <c r="Z190" s="69" t="e">
        <f t="shared" si="11"/>
        <v>#N/A</v>
      </c>
    </row>
    <row r="191" spans="1:26" x14ac:dyDescent="0.2">
      <c r="A191" s="37" t="str" cm="1">
        <f t="array" ref="A191">INDEX('Scheme master'!F:F,MATCH(E191&amp;F191,'Scheme master'!N:N,0),0)</f>
        <v>LDUSTF</v>
      </c>
      <c r="B191" s="37" t="str">
        <f>A191&amp;VLOOKUP(E191&amp;F191,'Scheme master'!N:AA,13,0)</f>
        <v>LDUSTFRDW</v>
      </c>
      <c r="C191" s="41">
        <f t="shared" si="9"/>
        <v>1.4554628000000001</v>
      </c>
      <c r="D191" s="41">
        <f t="shared" si="10"/>
        <v>1.4554628000000001</v>
      </c>
      <c r="E191" s="157" t="s">
        <v>1462</v>
      </c>
      <c r="F191" s="157" t="s">
        <v>23</v>
      </c>
      <c r="G191" s="157" t="s">
        <v>2241</v>
      </c>
      <c r="H191" s="157" t="s">
        <v>1278</v>
      </c>
      <c r="I191" s="158">
        <v>45686</v>
      </c>
      <c r="J191" s="158">
        <v>45686</v>
      </c>
      <c r="K191" s="157">
        <v>1.4554628000000001</v>
      </c>
      <c r="L191" s="157">
        <v>1.4554628000000001</v>
      </c>
      <c r="M191" s="159"/>
      <c r="N191" s="159"/>
      <c r="O191" s="159">
        <v>0.73799999999999999</v>
      </c>
      <c r="P191" s="159">
        <v>6.0000000000000001E-3</v>
      </c>
      <c r="Q191" s="157"/>
      <c r="R191" s="157"/>
      <c r="S191" s="160">
        <v>831.9</v>
      </c>
      <c r="T191" s="157">
        <v>6.22</v>
      </c>
      <c r="U191" s="160">
        <v>838.12</v>
      </c>
      <c r="X191" s="68">
        <f t="shared" si="8"/>
        <v>303.09935939999986</v>
      </c>
      <c r="Y191" s="68" t="e">
        <f>HLOOKUP(A191,'HY financials'!$1:$194,190,0)</f>
        <v>#N/A</v>
      </c>
      <c r="Z191" s="69" t="e">
        <f t="shared" si="11"/>
        <v>#N/A</v>
      </c>
    </row>
    <row r="192" spans="1:26" x14ac:dyDescent="0.2">
      <c r="A192" s="37" t="str" cm="1">
        <f t="array" ref="A192">INDEX('Scheme master'!F:F,MATCH(E192&amp;F192,'Scheme master'!N:N,0),0)</f>
        <v>LLIQDF</v>
      </c>
      <c r="B192" s="37" t="str">
        <f>A192&amp;VLOOKUP(E192&amp;F192,'Scheme master'!N:AA,13,0)</f>
        <v>LLIQDFDDD</v>
      </c>
      <c r="C192" s="41">
        <f t="shared" si="9"/>
        <v>0.19382194</v>
      </c>
      <c r="D192" s="41">
        <f t="shared" si="10"/>
        <v>0.19382194</v>
      </c>
      <c r="E192" s="157" t="s">
        <v>530</v>
      </c>
      <c r="F192" s="157" t="s">
        <v>525</v>
      </c>
      <c r="G192" s="157" t="s">
        <v>456</v>
      </c>
      <c r="H192" s="157" t="s">
        <v>1276</v>
      </c>
      <c r="I192" s="158">
        <v>45592</v>
      </c>
      <c r="J192" s="158">
        <v>45592</v>
      </c>
      <c r="K192" s="157">
        <v>0.19382194</v>
      </c>
      <c r="L192" s="157">
        <v>0.19382194</v>
      </c>
      <c r="M192" s="159">
        <v>5.0759999999999996</v>
      </c>
      <c r="N192" s="159"/>
      <c r="O192" s="159">
        <v>5.6319999999999997</v>
      </c>
      <c r="P192" s="159">
        <v>196.68700000000001</v>
      </c>
      <c r="Q192" s="157">
        <v>0.99</v>
      </c>
      <c r="R192" s="157"/>
      <c r="S192" s="160">
        <v>6430.08</v>
      </c>
      <c r="T192" s="157">
        <v>225860.16</v>
      </c>
      <c r="U192" s="160">
        <v>232291.23</v>
      </c>
      <c r="X192" s="68">
        <f t="shared" si="8"/>
        <v>273.11448055999989</v>
      </c>
      <c r="Y192" s="68" t="e">
        <f>HLOOKUP(A192,'HY financials'!$1:$194,190,0)</f>
        <v>#N/A</v>
      </c>
      <c r="Z192" s="69" t="e">
        <f t="shared" si="11"/>
        <v>#N/A</v>
      </c>
    </row>
    <row r="193" spans="1:26" x14ac:dyDescent="0.2">
      <c r="A193" s="37" t="str" cm="1">
        <f t="array" ref="A193">INDEX('Scheme master'!F:F,MATCH(E193&amp;F193,'Scheme master'!N:N,0),0)</f>
        <v>LLIQDF</v>
      </c>
      <c r="B193" s="37" t="str">
        <f>A193&amp;VLOOKUP(E193&amp;F193,'Scheme master'!N:AA,13,0)</f>
        <v>LLIQDFRDD</v>
      </c>
      <c r="C193" s="41">
        <f t="shared" si="9"/>
        <v>0.19641616000000001</v>
      </c>
      <c r="D193" s="41">
        <f t="shared" si="10"/>
        <v>0.19641616000000001</v>
      </c>
      <c r="E193" s="157" t="s">
        <v>530</v>
      </c>
      <c r="F193" s="157" t="s">
        <v>526</v>
      </c>
      <c r="G193" s="157" t="s">
        <v>456</v>
      </c>
      <c r="H193" s="157" t="s">
        <v>1281</v>
      </c>
      <c r="I193" s="158">
        <v>45738</v>
      </c>
      <c r="J193" s="158">
        <v>45738</v>
      </c>
      <c r="K193" s="157">
        <v>0.19641616000000001</v>
      </c>
      <c r="L193" s="157">
        <v>0.19641616000000001</v>
      </c>
      <c r="M193" s="159">
        <v>13.087999999999999</v>
      </c>
      <c r="N193" s="159">
        <v>0.17199999999999999</v>
      </c>
      <c r="O193" s="159">
        <v>6.0880000000000001</v>
      </c>
      <c r="P193" s="159">
        <v>1.0509999999999999</v>
      </c>
      <c r="Q193" s="157">
        <v>2.58</v>
      </c>
      <c r="R193" s="157">
        <v>0.03</v>
      </c>
      <c r="S193" s="160">
        <v>6743.34</v>
      </c>
      <c r="T193" s="157">
        <v>1170.77</v>
      </c>
      <c r="U193" s="160">
        <v>7916.72</v>
      </c>
      <c r="X193" s="68">
        <f t="shared" si="8"/>
        <v>273.11448055999989</v>
      </c>
      <c r="Y193" s="68" t="e">
        <f>HLOOKUP(A193,'HY financials'!$1:$194,190,0)</f>
        <v>#N/A</v>
      </c>
      <c r="Z193" s="69" t="e">
        <f t="shared" si="11"/>
        <v>#N/A</v>
      </c>
    </row>
    <row r="194" spans="1:26" x14ac:dyDescent="0.2">
      <c r="A194" s="37" t="str" cm="1">
        <f t="array" ref="A194">INDEX('Scheme master'!F:F,MATCH(E194&amp;F194,'Scheme master'!N:N,0),0)</f>
        <v>LLIQDF</v>
      </c>
      <c r="B194" s="37" t="str">
        <f>A194&amp;VLOOKUP(E194&amp;F194,'Scheme master'!N:AA,13,0)</f>
        <v>LLIQDFRDD</v>
      </c>
      <c r="C194" s="41">
        <f t="shared" si="9"/>
        <v>0.19249823999999999</v>
      </c>
      <c r="D194" s="41">
        <f t="shared" si="10"/>
        <v>0.19249823999999999</v>
      </c>
      <c r="E194" s="157" t="s">
        <v>530</v>
      </c>
      <c r="F194" s="157" t="s">
        <v>526</v>
      </c>
      <c r="G194" s="157" t="s">
        <v>456</v>
      </c>
      <c r="H194" s="157" t="s">
        <v>1281</v>
      </c>
      <c r="I194" s="158">
        <v>45651</v>
      </c>
      <c r="J194" s="158">
        <v>45651</v>
      </c>
      <c r="K194" s="157">
        <v>0.19249823999999999</v>
      </c>
      <c r="L194" s="157">
        <v>0.19249823999999999</v>
      </c>
      <c r="M194" s="159">
        <v>14.109</v>
      </c>
      <c r="N194" s="159">
        <v>0.17199999999999999</v>
      </c>
      <c r="O194" s="159">
        <v>5.9539999999999997</v>
      </c>
      <c r="P194" s="159">
        <v>3.286</v>
      </c>
      <c r="Q194" s="157">
        <v>2.71</v>
      </c>
      <c r="R194" s="157">
        <v>0.03</v>
      </c>
      <c r="S194" s="160">
        <v>6642</v>
      </c>
      <c r="T194" s="157">
        <v>3644.07</v>
      </c>
      <c r="U194" s="160">
        <v>10288.81</v>
      </c>
      <c r="X194" s="68">
        <f t="shared" si="8"/>
        <v>273.11448055999989</v>
      </c>
      <c r="Y194" s="68" t="e">
        <f>HLOOKUP(A194,'HY financials'!$1:$194,190,0)</f>
        <v>#N/A</v>
      </c>
      <c r="Z194" s="69" t="e">
        <f t="shared" si="11"/>
        <v>#N/A</v>
      </c>
    </row>
    <row r="195" spans="1:26" x14ac:dyDescent="0.2">
      <c r="A195" s="37" t="str" cm="1">
        <f t="array" ref="A195">INDEX('Scheme master'!F:F,MATCH(E195&amp;F195,'Scheme master'!N:N,0),0)</f>
        <v>LDINPF</v>
      </c>
      <c r="B195" s="37" t="str">
        <f>A195&amp;VLOOKUP(E195&amp;F195,'Scheme master'!N:AA,13,0)</f>
        <v>LDINPFRDD</v>
      </c>
      <c r="C195" s="41">
        <f t="shared" si="9"/>
        <v>1.02268E-3</v>
      </c>
      <c r="D195" s="41">
        <f t="shared" si="10"/>
        <v>1.02268E-3</v>
      </c>
      <c r="E195" s="157" t="s">
        <v>531</v>
      </c>
      <c r="F195" s="157" t="s">
        <v>8</v>
      </c>
      <c r="G195" s="157" t="s">
        <v>2726</v>
      </c>
      <c r="H195" s="157" t="s">
        <v>1279</v>
      </c>
      <c r="I195" s="158">
        <v>45624</v>
      </c>
      <c r="J195" s="158">
        <v>45624</v>
      </c>
      <c r="K195" s="157">
        <v>1.02268E-3</v>
      </c>
      <c r="L195" s="157">
        <v>1.02268E-3</v>
      </c>
      <c r="M195" s="159">
        <v>14233.628000000001</v>
      </c>
      <c r="N195" s="159"/>
      <c r="O195" s="159">
        <v>236.553</v>
      </c>
      <c r="P195" s="159">
        <v>11.478999999999999</v>
      </c>
      <c r="Q195" s="157">
        <v>14.56</v>
      </c>
      <c r="R195" s="157"/>
      <c r="S195" s="160">
        <v>2931.21</v>
      </c>
      <c r="T195" s="157">
        <v>141.66999999999999</v>
      </c>
      <c r="U195" s="160">
        <v>3087.44</v>
      </c>
      <c r="X195" s="68">
        <f t="shared" si="8"/>
        <v>3.1546907400000004</v>
      </c>
      <c r="Y195" s="68" t="e">
        <f>HLOOKUP(A195,'HY financials'!$1:$194,190,0)</f>
        <v>#N/A</v>
      </c>
      <c r="Z195" s="69" t="e">
        <f t="shared" si="11"/>
        <v>#N/A</v>
      </c>
    </row>
    <row r="196" spans="1:26" x14ac:dyDescent="0.2">
      <c r="A196" s="37" t="str" cm="1">
        <f t="array" ref="A196">INDEX('Scheme master'!F:F,MATCH(E196&amp;F196,'Scheme master'!N:N,0),0)</f>
        <v>LDUSTF</v>
      </c>
      <c r="B196" s="37" t="str">
        <f>A196&amp;VLOOKUP(E196&amp;F196,'Scheme master'!N:AA,13,0)</f>
        <v>LDUSTFDDW</v>
      </c>
      <c r="C196" s="41">
        <f t="shared" si="9"/>
        <v>1.3102419300000001</v>
      </c>
      <c r="D196" s="41">
        <f t="shared" si="10"/>
        <v>1.3102419300000001</v>
      </c>
      <c r="E196" s="157" t="s">
        <v>1462</v>
      </c>
      <c r="F196" s="157" t="s">
        <v>527</v>
      </c>
      <c r="G196" s="157" t="s">
        <v>2241</v>
      </c>
      <c r="H196" s="157" t="s">
        <v>1280</v>
      </c>
      <c r="I196" s="158">
        <v>45652</v>
      </c>
      <c r="J196" s="158">
        <v>45652</v>
      </c>
      <c r="K196" s="157">
        <v>1.3102419300000001</v>
      </c>
      <c r="L196" s="157">
        <v>1.3102419300000001</v>
      </c>
      <c r="M196" s="159">
        <v>0.53400000000000003</v>
      </c>
      <c r="N196" s="159"/>
      <c r="O196" s="159">
        <v>8.5000000000000006E-2</v>
      </c>
      <c r="P196" s="159"/>
      <c r="Q196" s="157">
        <v>0.71</v>
      </c>
      <c r="R196" s="157"/>
      <c r="S196" s="160">
        <v>91.36</v>
      </c>
      <c r="T196" s="157"/>
      <c r="U196" s="160">
        <v>92.07</v>
      </c>
      <c r="X196" s="68">
        <f t="shared" si="8"/>
        <v>303.09935939999986</v>
      </c>
      <c r="Y196" s="68" t="e">
        <f>HLOOKUP(A196,'HY financials'!$1:$194,190,0)</f>
        <v>#N/A</v>
      </c>
      <c r="Z196" s="69" t="e">
        <f t="shared" si="11"/>
        <v>#N/A</v>
      </c>
    </row>
    <row r="197" spans="1:26" x14ac:dyDescent="0.2">
      <c r="A197" s="37" t="str" cm="1">
        <f t="array" ref="A197">INDEX('Scheme master'!F:F,MATCH(E197&amp;F197,'Scheme master'!N:N,0),0)</f>
        <v>LDUSTF</v>
      </c>
      <c r="B197" s="37" t="str">
        <f>A197&amp;VLOOKUP(E197&amp;F197,'Scheme master'!N:AA,13,0)</f>
        <v>LDUSTFDDW</v>
      </c>
      <c r="C197" s="41">
        <f t="shared" si="9"/>
        <v>1.3402665300000001</v>
      </c>
      <c r="D197" s="41">
        <f t="shared" si="10"/>
        <v>1.3402665300000001</v>
      </c>
      <c r="E197" s="157" t="s">
        <v>1462</v>
      </c>
      <c r="F197" s="157" t="s">
        <v>527</v>
      </c>
      <c r="G197" s="157" t="s">
        <v>2241</v>
      </c>
      <c r="H197" s="157" t="s">
        <v>1280</v>
      </c>
      <c r="I197" s="158">
        <v>45672</v>
      </c>
      <c r="J197" s="158">
        <v>45672</v>
      </c>
      <c r="K197" s="157">
        <v>1.3402665300000001</v>
      </c>
      <c r="L197" s="157">
        <v>1.3402665300000001</v>
      </c>
      <c r="M197" s="159">
        <v>0.53400000000000003</v>
      </c>
      <c r="N197" s="159"/>
      <c r="O197" s="159">
        <v>8.7999999999999995E-2</v>
      </c>
      <c r="P197" s="159"/>
      <c r="Q197" s="157">
        <v>0.73</v>
      </c>
      <c r="R197" s="157"/>
      <c r="S197" s="160">
        <v>96.27</v>
      </c>
      <c r="T197" s="157"/>
      <c r="U197" s="160">
        <v>97</v>
      </c>
      <c r="X197" s="68">
        <f t="shared" si="8"/>
        <v>303.09935939999986</v>
      </c>
      <c r="Y197" s="68" t="e">
        <f>HLOOKUP(A197,'HY financials'!$1:$194,190,0)</f>
        <v>#N/A</v>
      </c>
      <c r="Z197" s="69" t="e">
        <f t="shared" si="11"/>
        <v>#N/A</v>
      </c>
    </row>
    <row r="198" spans="1:26" x14ac:dyDescent="0.2">
      <c r="A198" s="37" t="str" cm="1">
        <f t="array" ref="A198">INDEX('Scheme master'!F:F,MATCH(E198&amp;F198,'Scheme master'!N:N,0),0)</f>
        <v>LDSAPF</v>
      </c>
      <c r="B198" s="37" t="str">
        <f>A198&amp;VLOOKUP(E198&amp;F198,'Scheme master'!N:AA,13,0)</f>
        <v>LDSAPFDDD</v>
      </c>
      <c r="C198" s="41">
        <f t="shared" si="9"/>
        <v>8.8440999999999997E-4</v>
      </c>
      <c r="D198" s="41">
        <f t="shared" si="10"/>
        <v>8.8440999999999997E-4</v>
      </c>
      <c r="E198" s="157" t="s">
        <v>533</v>
      </c>
      <c r="F198" s="157" t="s">
        <v>525</v>
      </c>
      <c r="G198" s="157" t="s">
        <v>2242</v>
      </c>
      <c r="H198" s="157" t="s">
        <v>1277</v>
      </c>
      <c r="I198" s="158">
        <v>45587</v>
      </c>
      <c r="J198" s="158">
        <v>45587</v>
      </c>
      <c r="K198" s="157">
        <v>8.8440999999999997E-4</v>
      </c>
      <c r="L198" s="157">
        <v>8.8440999999999997E-4</v>
      </c>
      <c r="M198" s="159"/>
      <c r="N198" s="159"/>
      <c r="O198" s="159">
        <v>43.264000000000003</v>
      </c>
      <c r="P198" s="159"/>
      <c r="Q198" s="157"/>
      <c r="R198" s="157"/>
      <c r="S198" s="160">
        <v>477.16</v>
      </c>
      <c r="T198" s="157"/>
      <c r="U198" s="160">
        <v>477.16</v>
      </c>
      <c r="X198" s="68">
        <f t="shared" ref="X198:X261" si="12">SUMIF(A:A,A198,C:C)+SUMIF(A:A,A198,D:D)</f>
        <v>1.5207296000000006</v>
      </c>
      <c r="Y198" s="68" t="e">
        <f>HLOOKUP(A198,'HY financials'!$1:$194,190,0)</f>
        <v>#N/A</v>
      </c>
      <c r="Z198" s="69" t="e">
        <f t="shared" si="11"/>
        <v>#N/A</v>
      </c>
    </row>
    <row r="199" spans="1:26" x14ac:dyDescent="0.2">
      <c r="A199" s="37" t="str" cm="1">
        <f t="array" ref="A199">INDEX('Scheme master'!F:F,MATCH(E199&amp;F199,'Scheme master'!N:N,0),0)</f>
        <v>LDINPF</v>
      </c>
      <c r="B199" s="37" t="str">
        <f>A199&amp;VLOOKUP(E199&amp;F199,'Scheme master'!N:AA,13,0)</f>
        <v>LDINPFDDD</v>
      </c>
      <c r="C199" s="41">
        <f t="shared" ref="C199:C262" si="13">K199</f>
        <v>2.44378E-3</v>
      </c>
      <c r="D199" s="41">
        <f t="shared" ref="D199:D262" si="14">L199</f>
        <v>2.44378E-3</v>
      </c>
      <c r="E199" s="157" t="s">
        <v>531</v>
      </c>
      <c r="F199" s="157" t="s">
        <v>525</v>
      </c>
      <c r="G199" s="157" t="s">
        <v>2726</v>
      </c>
      <c r="H199" s="157" t="s">
        <v>1277</v>
      </c>
      <c r="I199" s="158">
        <v>45728</v>
      </c>
      <c r="J199" s="158">
        <v>45728</v>
      </c>
      <c r="K199" s="157">
        <v>2.44378E-3</v>
      </c>
      <c r="L199" s="157">
        <v>2.44378E-3</v>
      </c>
      <c r="M199" s="159"/>
      <c r="N199" s="159"/>
      <c r="O199" s="159">
        <v>92.768000000000001</v>
      </c>
      <c r="P199" s="159"/>
      <c r="Q199" s="157"/>
      <c r="R199" s="157"/>
      <c r="S199" s="160">
        <v>1458.79</v>
      </c>
      <c r="T199" s="157"/>
      <c r="U199" s="160">
        <v>1458.79</v>
      </c>
      <c r="X199" s="68">
        <f t="shared" si="12"/>
        <v>3.1546907400000004</v>
      </c>
      <c r="Y199" s="68" t="e">
        <f>HLOOKUP(A199,'HY financials'!$1:$194,190,0)</f>
        <v>#N/A</v>
      </c>
      <c r="Z199" s="69" t="e">
        <f t="shared" ref="Z199:Z262" si="15">X199-Y199</f>
        <v>#N/A</v>
      </c>
    </row>
    <row r="200" spans="1:26" x14ac:dyDescent="0.2">
      <c r="A200" s="37" t="str" cm="1">
        <f t="array" ref="A200">INDEX('Scheme master'!F:F,MATCH(E200&amp;F200,'Scheme master'!N:N,0),0)</f>
        <v>LDUSTF</v>
      </c>
      <c r="B200" s="37" t="str">
        <f>A200&amp;VLOOKUP(E200&amp;F200,'Scheme master'!N:AA,13,0)</f>
        <v>LDUSTFDDD</v>
      </c>
      <c r="C200" s="41">
        <f t="shared" si="13"/>
        <v>0.31849296999999999</v>
      </c>
      <c r="D200" s="41">
        <f t="shared" si="14"/>
        <v>0.31849296999999999</v>
      </c>
      <c r="E200" s="157" t="s">
        <v>1462</v>
      </c>
      <c r="F200" s="157" t="s">
        <v>525</v>
      </c>
      <c r="G200" s="157" t="s">
        <v>2241</v>
      </c>
      <c r="H200" s="157" t="s">
        <v>1277</v>
      </c>
      <c r="I200" s="158">
        <v>45736</v>
      </c>
      <c r="J200" s="158">
        <v>45736</v>
      </c>
      <c r="K200" s="157">
        <v>0.31849296999999999</v>
      </c>
      <c r="L200" s="157">
        <v>0.31849296999999999</v>
      </c>
      <c r="M200" s="159"/>
      <c r="N200" s="159"/>
      <c r="O200" s="159">
        <v>1.4059999999999999</v>
      </c>
      <c r="P200" s="159"/>
      <c r="Q200" s="157"/>
      <c r="R200" s="157"/>
      <c r="S200" s="160">
        <v>1725.36</v>
      </c>
      <c r="T200" s="157"/>
      <c r="U200" s="160">
        <v>1725.36</v>
      </c>
      <c r="X200" s="68">
        <f t="shared" si="12"/>
        <v>303.09935939999986</v>
      </c>
      <c r="Y200" s="68" t="e">
        <f>HLOOKUP(A200,'HY financials'!$1:$194,190,0)</f>
        <v>#N/A</v>
      </c>
      <c r="Z200" s="69" t="e">
        <f t="shared" si="15"/>
        <v>#N/A</v>
      </c>
    </row>
    <row r="201" spans="1:26" x14ac:dyDescent="0.2">
      <c r="A201" s="37" t="str" cm="1">
        <f t="array" ref="A201">INDEX('Scheme master'!F:F,MATCH(E201&amp;F201,'Scheme master'!N:N,0),0)</f>
        <v>LLIQDF</v>
      </c>
      <c r="B201" s="37" t="str">
        <f>A201&amp;VLOOKUP(E201&amp;F201,'Scheme master'!N:AA,13,0)</f>
        <v>LLIQDFDDD</v>
      </c>
      <c r="C201" s="41">
        <f t="shared" si="13"/>
        <v>0.21540611000000001</v>
      </c>
      <c r="D201" s="41">
        <f t="shared" si="14"/>
        <v>0.21540611000000001</v>
      </c>
      <c r="E201" s="157" t="s">
        <v>530</v>
      </c>
      <c r="F201" s="157" t="s">
        <v>525</v>
      </c>
      <c r="G201" s="157" t="s">
        <v>456</v>
      </c>
      <c r="H201" s="157" t="s">
        <v>1276</v>
      </c>
      <c r="I201" s="158">
        <v>45685</v>
      </c>
      <c r="J201" s="158">
        <v>45685</v>
      </c>
      <c r="K201" s="157">
        <v>0.21540611000000001</v>
      </c>
      <c r="L201" s="157">
        <v>0.21540611000000001</v>
      </c>
      <c r="M201" s="159">
        <v>6.9180000000000001</v>
      </c>
      <c r="N201" s="159"/>
      <c r="O201" s="159">
        <v>4.617</v>
      </c>
      <c r="P201" s="159">
        <v>287.99</v>
      </c>
      <c r="Q201" s="157">
        <v>1.49</v>
      </c>
      <c r="R201" s="157"/>
      <c r="S201" s="160">
        <v>5291.69</v>
      </c>
      <c r="T201" s="157">
        <v>330709.31</v>
      </c>
      <c r="U201" s="160">
        <v>336002.49</v>
      </c>
      <c r="X201" s="68">
        <f t="shared" si="12"/>
        <v>273.11448055999989</v>
      </c>
      <c r="Y201" s="68" t="e">
        <f>HLOOKUP(A201,'HY financials'!$1:$194,190,0)</f>
        <v>#N/A</v>
      </c>
      <c r="Z201" s="69" t="e">
        <f t="shared" si="15"/>
        <v>#N/A</v>
      </c>
    </row>
    <row r="202" spans="1:26" x14ac:dyDescent="0.2">
      <c r="A202" s="37" t="str" cm="1">
        <f t="array" ref="A202">INDEX('Scheme master'!F:F,MATCH(E202&amp;F202,'Scheme master'!N:N,0),0)</f>
        <v>LDSTDF</v>
      </c>
      <c r="B202" s="37" t="str">
        <f>A202&amp;VLOOKUP(E202&amp;F202,'Scheme master'!N:AA,13,0)</f>
        <v>LDSTDFRDW</v>
      </c>
      <c r="C202" s="41">
        <f t="shared" si="13"/>
        <v>6.8427599999999998E-3</v>
      </c>
      <c r="D202" s="41">
        <f t="shared" si="14"/>
        <v>6.8427599999999998E-3</v>
      </c>
      <c r="E202" s="157" t="s">
        <v>1608</v>
      </c>
      <c r="F202" s="157" t="s">
        <v>23</v>
      </c>
      <c r="G202" s="157" t="s">
        <v>2244</v>
      </c>
      <c r="H202" s="157" t="s">
        <v>2245</v>
      </c>
      <c r="I202" s="158">
        <v>45637</v>
      </c>
      <c r="J202" s="158">
        <v>45637</v>
      </c>
      <c r="K202" s="157">
        <v>6.8427599999999998E-3</v>
      </c>
      <c r="L202" s="157">
        <v>6.8427599999999998E-3</v>
      </c>
      <c r="M202" s="159"/>
      <c r="N202" s="159"/>
      <c r="O202" s="159">
        <v>1.877</v>
      </c>
      <c r="P202" s="159">
        <v>1840.992</v>
      </c>
      <c r="Q202" s="157"/>
      <c r="R202" s="157"/>
      <c r="S202" s="160">
        <v>23.82</v>
      </c>
      <c r="T202" s="157">
        <v>25962.97</v>
      </c>
      <c r="U202" s="160">
        <v>25986.79</v>
      </c>
      <c r="X202" s="68">
        <f t="shared" si="12"/>
        <v>0.83794095999999996</v>
      </c>
      <c r="Y202" s="68" t="e">
        <f>HLOOKUP(A202,'HY financials'!$1:$194,190,0)</f>
        <v>#N/A</v>
      </c>
      <c r="Z202" s="69" t="e">
        <f t="shared" si="15"/>
        <v>#N/A</v>
      </c>
    </row>
    <row r="203" spans="1:26" x14ac:dyDescent="0.2">
      <c r="A203" s="37" t="str" cm="1">
        <f t="array" ref="A203">INDEX('Scheme master'!F:F,MATCH(E203&amp;F203,'Scheme master'!N:N,0),0)</f>
        <v>LDSAPF</v>
      </c>
      <c r="B203" s="37" t="str">
        <f>A203&amp;VLOOKUP(E203&amp;F203,'Scheme master'!N:AA,13,0)</f>
        <v>LDSAPFDDD</v>
      </c>
      <c r="C203" s="41">
        <f t="shared" si="13"/>
        <v>3.30394E-3</v>
      </c>
      <c r="D203" s="41">
        <f t="shared" si="14"/>
        <v>3.30394E-3</v>
      </c>
      <c r="E203" s="157" t="s">
        <v>533</v>
      </c>
      <c r="F203" s="157" t="s">
        <v>525</v>
      </c>
      <c r="G203" s="157" t="s">
        <v>2242</v>
      </c>
      <c r="H203" s="157" t="s">
        <v>1277</v>
      </c>
      <c r="I203" s="158">
        <v>45672</v>
      </c>
      <c r="J203" s="158">
        <v>45672</v>
      </c>
      <c r="K203" s="157">
        <v>3.30394E-3</v>
      </c>
      <c r="L203" s="157">
        <v>3.30394E-3</v>
      </c>
      <c r="M203" s="159"/>
      <c r="N203" s="159"/>
      <c r="O203" s="159">
        <v>166.09299999999999</v>
      </c>
      <c r="P203" s="159"/>
      <c r="Q203" s="157"/>
      <c r="R203" s="157"/>
      <c r="S203" s="160">
        <v>1824.56</v>
      </c>
      <c r="T203" s="157"/>
      <c r="U203" s="160">
        <v>1824.56</v>
      </c>
      <c r="X203" s="68">
        <f t="shared" si="12"/>
        <v>1.5207296000000006</v>
      </c>
      <c r="Y203" s="68" t="e">
        <f>HLOOKUP(A203,'HY financials'!$1:$194,190,0)</f>
        <v>#N/A</v>
      </c>
      <c r="Z203" s="69" t="e">
        <f t="shared" si="15"/>
        <v>#N/A</v>
      </c>
    </row>
    <row r="204" spans="1:26" x14ac:dyDescent="0.2">
      <c r="A204" s="37" t="str" cm="1">
        <f t="array" ref="A204">INDEX('Scheme master'!F:F,MATCH(E204&amp;F204,'Scheme master'!N:N,0),0)</f>
        <v>LLIQDF</v>
      </c>
      <c r="B204" s="37" t="str">
        <f>A204&amp;VLOOKUP(E204&amp;F204,'Scheme master'!N:AA,13,0)</f>
        <v>LLIQDFRDW</v>
      </c>
      <c r="C204" s="41">
        <f t="shared" si="13"/>
        <v>1.16213513</v>
      </c>
      <c r="D204" s="41">
        <f t="shared" si="14"/>
        <v>1.16213513</v>
      </c>
      <c r="E204" s="157" t="s">
        <v>530</v>
      </c>
      <c r="F204" s="157" t="s">
        <v>23</v>
      </c>
      <c r="G204" s="157" t="s">
        <v>456</v>
      </c>
      <c r="H204" s="157" t="s">
        <v>2245</v>
      </c>
      <c r="I204" s="158">
        <v>45728</v>
      </c>
      <c r="J204" s="158">
        <v>45728</v>
      </c>
      <c r="K204" s="157">
        <v>1.16213513</v>
      </c>
      <c r="L204" s="157">
        <v>1.16213513</v>
      </c>
      <c r="M204" s="159">
        <v>1085.9749999999999</v>
      </c>
      <c r="N204" s="159"/>
      <c r="O204" s="159">
        <v>8.0830000000000002</v>
      </c>
      <c r="P204" s="159">
        <v>4.0000000000000001E-3</v>
      </c>
      <c r="Q204" s="157">
        <v>1262.05</v>
      </c>
      <c r="R204" s="157"/>
      <c r="S204" s="160">
        <v>8976.32</v>
      </c>
      <c r="T204" s="157">
        <v>4.2699999999999996</v>
      </c>
      <c r="U204" s="160">
        <v>10242.64</v>
      </c>
      <c r="X204" s="68">
        <f t="shared" si="12"/>
        <v>273.11448055999989</v>
      </c>
      <c r="Y204" s="68" t="e">
        <f>HLOOKUP(A204,'HY financials'!$1:$194,190,0)</f>
        <v>#N/A</v>
      </c>
      <c r="Z204" s="69" t="e">
        <f t="shared" si="15"/>
        <v>#N/A</v>
      </c>
    </row>
    <row r="205" spans="1:26" x14ac:dyDescent="0.2">
      <c r="A205" s="37" t="str" cm="1">
        <f t="array" ref="A205">INDEX('Scheme master'!F:F,MATCH(E205&amp;F205,'Scheme master'!N:N,0),0)</f>
        <v>LLIQDF</v>
      </c>
      <c r="B205" s="37" t="str">
        <f>A205&amp;VLOOKUP(E205&amp;F205,'Scheme master'!N:AA,13,0)</f>
        <v>LLIQDFRDD</v>
      </c>
      <c r="C205" s="41">
        <f t="shared" si="13"/>
        <v>0.22121225</v>
      </c>
      <c r="D205" s="41">
        <f t="shared" si="14"/>
        <v>0.22121225</v>
      </c>
      <c r="E205" s="157" t="s">
        <v>530</v>
      </c>
      <c r="F205" s="157" t="s">
        <v>526</v>
      </c>
      <c r="G205" s="157" t="s">
        <v>456</v>
      </c>
      <c r="H205" s="157" t="s">
        <v>1281</v>
      </c>
      <c r="I205" s="158">
        <v>45569</v>
      </c>
      <c r="J205" s="158">
        <v>45569</v>
      </c>
      <c r="K205" s="157">
        <v>0.22121225</v>
      </c>
      <c r="L205" s="157">
        <v>0.22121225</v>
      </c>
      <c r="M205" s="159">
        <v>12.504</v>
      </c>
      <c r="N205" s="159">
        <v>0.17199999999999999</v>
      </c>
      <c r="O205" s="159">
        <v>6.181</v>
      </c>
      <c r="P205" s="159">
        <v>3.681</v>
      </c>
      <c r="Q205" s="157">
        <v>2.78</v>
      </c>
      <c r="R205" s="157">
        <v>0.04</v>
      </c>
      <c r="S205" s="160">
        <v>6877.82</v>
      </c>
      <c r="T205" s="157">
        <v>4132.03</v>
      </c>
      <c r="U205" s="160">
        <v>11012.67</v>
      </c>
      <c r="X205" s="68">
        <f t="shared" si="12"/>
        <v>273.11448055999989</v>
      </c>
      <c r="Y205" s="68" t="e">
        <f>HLOOKUP(A205,'HY financials'!$1:$194,190,0)</f>
        <v>#N/A</v>
      </c>
      <c r="Z205" s="69" t="e">
        <f t="shared" si="15"/>
        <v>#N/A</v>
      </c>
    </row>
    <row r="206" spans="1:26" x14ac:dyDescent="0.2">
      <c r="A206" s="37" t="str" cm="1">
        <f t="array" ref="A206">INDEX('Scheme master'!F:F,MATCH(E206&amp;F206,'Scheme master'!N:N,0),0)</f>
        <v>LLIQDF</v>
      </c>
      <c r="B206" s="37" t="str">
        <f>A206&amp;VLOOKUP(E206&amp;F206,'Scheme master'!N:AA,13,0)</f>
        <v>LLIQDFDDD</v>
      </c>
      <c r="C206" s="41">
        <f t="shared" si="13"/>
        <v>0.19745061</v>
      </c>
      <c r="D206" s="41">
        <f t="shared" si="14"/>
        <v>0.19745061</v>
      </c>
      <c r="E206" s="157" t="s">
        <v>530</v>
      </c>
      <c r="F206" s="157" t="s">
        <v>525</v>
      </c>
      <c r="G206" s="157" t="s">
        <v>456</v>
      </c>
      <c r="H206" s="157" t="s">
        <v>1276</v>
      </c>
      <c r="I206" s="158">
        <v>45641</v>
      </c>
      <c r="J206" s="158">
        <v>45641</v>
      </c>
      <c r="K206" s="157">
        <v>0.19745061</v>
      </c>
      <c r="L206" s="157">
        <v>0.19745061</v>
      </c>
      <c r="M206" s="159">
        <v>121.07899999999999</v>
      </c>
      <c r="N206" s="159"/>
      <c r="O206" s="159">
        <v>5.2110000000000003</v>
      </c>
      <c r="P206" s="159">
        <v>203.87</v>
      </c>
      <c r="Q206" s="157">
        <v>23.9</v>
      </c>
      <c r="R206" s="157"/>
      <c r="S206" s="160">
        <v>5954.46</v>
      </c>
      <c r="T206" s="157">
        <v>234109.35</v>
      </c>
      <c r="U206" s="160">
        <v>240087.71</v>
      </c>
      <c r="X206" s="68">
        <f t="shared" si="12"/>
        <v>273.11448055999989</v>
      </c>
      <c r="Y206" s="68" t="e">
        <f>HLOOKUP(A206,'HY financials'!$1:$194,190,0)</f>
        <v>#N/A</v>
      </c>
      <c r="Z206" s="69" t="e">
        <f t="shared" si="15"/>
        <v>#N/A</v>
      </c>
    </row>
    <row r="207" spans="1:26" x14ac:dyDescent="0.2">
      <c r="A207" s="37" t="str" cm="1">
        <f t="array" ref="A207">INDEX('Scheme master'!F:F,MATCH(E207&amp;F207,'Scheme master'!N:N,0),0)</f>
        <v>LDUSTF</v>
      </c>
      <c r="B207" s="37" t="str">
        <f>A207&amp;VLOOKUP(E207&amp;F207,'Scheme master'!N:AA,13,0)</f>
        <v>LDUSTFDDD</v>
      </c>
      <c r="C207" s="41">
        <f t="shared" si="13"/>
        <v>0.28960985</v>
      </c>
      <c r="D207" s="41">
        <f t="shared" si="14"/>
        <v>0.28960985</v>
      </c>
      <c r="E207" s="157" t="s">
        <v>1462</v>
      </c>
      <c r="F207" s="157" t="s">
        <v>525</v>
      </c>
      <c r="G207" s="157" t="s">
        <v>2241</v>
      </c>
      <c r="H207" s="157" t="s">
        <v>1277</v>
      </c>
      <c r="I207" s="158">
        <v>45667</v>
      </c>
      <c r="J207" s="158">
        <v>45667</v>
      </c>
      <c r="K207" s="157">
        <v>0.28960985</v>
      </c>
      <c r="L207" s="157">
        <v>0.28960985</v>
      </c>
      <c r="M207" s="159"/>
      <c r="N207" s="159"/>
      <c r="O207" s="159">
        <v>1.2989999999999999</v>
      </c>
      <c r="P207" s="159"/>
      <c r="Q207" s="157"/>
      <c r="R207" s="157"/>
      <c r="S207" s="160">
        <v>1588.29</v>
      </c>
      <c r="T207" s="157"/>
      <c r="U207" s="160">
        <v>1588.29</v>
      </c>
      <c r="X207" s="68">
        <f t="shared" si="12"/>
        <v>303.09935939999986</v>
      </c>
      <c r="Y207" s="68" t="e">
        <f>HLOOKUP(A207,'HY financials'!$1:$194,190,0)</f>
        <v>#N/A</v>
      </c>
      <c r="Z207" s="69" t="e">
        <f t="shared" si="15"/>
        <v>#N/A</v>
      </c>
    </row>
    <row r="208" spans="1:26" x14ac:dyDescent="0.2">
      <c r="A208" s="37" t="str" cm="1">
        <f t="array" ref="A208">INDEX('Scheme master'!F:F,MATCH(E208&amp;F208,'Scheme master'!N:N,0),0)</f>
        <v>LDINPF</v>
      </c>
      <c r="B208" s="37" t="str">
        <f>A208&amp;VLOOKUP(E208&amp;F208,'Scheme master'!N:AA,13,0)</f>
        <v>LDINPFDDD</v>
      </c>
      <c r="C208" s="41">
        <f t="shared" si="13"/>
        <v>3.3144200000000002E-3</v>
      </c>
      <c r="D208" s="41">
        <f t="shared" si="14"/>
        <v>3.3144200000000002E-3</v>
      </c>
      <c r="E208" s="157" t="s">
        <v>531</v>
      </c>
      <c r="F208" s="157" t="s">
        <v>525</v>
      </c>
      <c r="G208" s="157" t="s">
        <v>2726</v>
      </c>
      <c r="H208" s="157" t="s">
        <v>1277</v>
      </c>
      <c r="I208" s="158">
        <v>45659</v>
      </c>
      <c r="J208" s="158">
        <v>45659</v>
      </c>
      <c r="K208" s="157">
        <v>3.3144200000000002E-3</v>
      </c>
      <c r="L208" s="157">
        <v>3.3144200000000002E-3</v>
      </c>
      <c r="M208" s="159"/>
      <c r="N208" s="159"/>
      <c r="O208" s="159">
        <v>125.837</v>
      </c>
      <c r="P208" s="159"/>
      <c r="Q208" s="157"/>
      <c r="R208" s="157"/>
      <c r="S208" s="160">
        <v>1971.96</v>
      </c>
      <c r="T208" s="157"/>
      <c r="U208" s="160">
        <v>1971.96</v>
      </c>
      <c r="X208" s="68">
        <f t="shared" si="12"/>
        <v>3.1546907400000004</v>
      </c>
      <c r="Y208" s="68" t="e">
        <f>HLOOKUP(A208,'HY financials'!$1:$194,190,0)</f>
        <v>#N/A</v>
      </c>
      <c r="Z208" s="69" t="e">
        <f t="shared" si="15"/>
        <v>#N/A</v>
      </c>
    </row>
    <row r="209" spans="1:26" x14ac:dyDescent="0.2">
      <c r="A209" s="37" t="str" cm="1">
        <f t="array" ref="A209">INDEX('Scheme master'!F:F,MATCH(E209&amp;F209,'Scheme master'!N:N,0),0)</f>
        <v>LLIQDF</v>
      </c>
      <c r="B209" s="37" t="str">
        <f>A209&amp;VLOOKUP(E209&amp;F209,'Scheme master'!N:AA,13,0)</f>
        <v>LLIQDFRDD</v>
      </c>
      <c r="C209" s="41">
        <f t="shared" si="13"/>
        <v>4.8259209999999997E-2</v>
      </c>
      <c r="D209" s="41">
        <f t="shared" si="14"/>
        <v>4.8259209999999997E-2</v>
      </c>
      <c r="E209" s="157" t="s">
        <v>530</v>
      </c>
      <c r="F209" s="157" t="s">
        <v>526</v>
      </c>
      <c r="G209" s="157" t="s">
        <v>456</v>
      </c>
      <c r="H209" s="157" t="s">
        <v>1281</v>
      </c>
      <c r="I209" s="158">
        <v>45650</v>
      </c>
      <c r="J209" s="158">
        <v>45650</v>
      </c>
      <c r="K209" s="157">
        <v>4.8259209999999997E-2</v>
      </c>
      <c r="L209" s="157">
        <v>4.8259209999999997E-2</v>
      </c>
      <c r="M209" s="159">
        <v>8484.8349999999991</v>
      </c>
      <c r="N209" s="159">
        <v>7990.9210000000003</v>
      </c>
      <c r="O209" s="159">
        <v>1.49</v>
      </c>
      <c r="P209" s="159">
        <v>0.82299999999999995</v>
      </c>
      <c r="Q209" s="157">
        <v>409.5</v>
      </c>
      <c r="R209" s="157">
        <v>385.63</v>
      </c>
      <c r="S209" s="160">
        <v>1656.03</v>
      </c>
      <c r="T209" s="157">
        <v>912.48</v>
      </c>
      <c r="U209" s="160">
        <v>3363.64</v>
      </c>
      <c r="X209" s="68">
        <f t="shared" si="12"/>
        <v>273.11448055999989</v>
      </c>
      <c r="Y209" s="68" t="e">
        <f>HLOOKUP(A209,'HY financials'!$1:$194,190,0)</f>
        <v>#N/A</v>
      </c>
      <c r="Z209" s="69" t="e">
        <f t="shared" si="15"/>
        <v>#N/A</v>
      </c>
    </row>
    <row r="210" spans="1:26" x14ac:dyDescent="0.2">
      <c r="A210" s="37" t="str" cm="1">
        <f t="array" ref="A210">INDEX('Scheme master'!F:F,MATCH(E210&amp;F210,'Scheme master'!N:N,0),0)</f>
        <v>LLIQDF</v>
      </c>
      <c r="B210" s="37" t="str">
        <f>A210&amp;VLOOKUP(E210&amp;F210,'Scheme master'!N:AA,13,0)</f>
        <v>LLIQDFRDD</v>
      </c>
      <c r="C210" s="41">
        <f t="shared" si="13"/>
        <v>0.18909856</v>
      </c>
      <c r="D210" s="41">
        <f t="shared" si="14"/>
        <v>0.18909856</v>
      </c>
      <c r="E210" s="157" t="s">
        <v>530</v>
      </c>
      <c r="F210" s="157" t="s">
        <v>526</v>
      </c>
      <c r="G210" s="157" t="s">
        <v>456</v>
      </c>
      <c r="H210" s="157" t="s">
        <v>1281</v>
      </c>
      <c r="I210" s="158">
        <v>45689</v>
      </c>
      <c r="J210" s="158">
        <v>45689</v>
      </c>
      <c r="K210" s="157">
        <v>0.18909856</v>
      </c>
      <c r="L210" s="157">
        <v>0.18909856</v>
      </c>
      <c r="M210" s="159">
        <v>90.266000000000005</v>
      </c>
      <c r="N210" s="159">
        <v>0.17199999999999999</v>
      </c>
      <c r="O210" s="159">
        <v>5.8550000000000004</v>
      </c>
      <c r="P210" s="159">
        <v>3.25</v>
      </c>
      <c r="Q210" s="157">
        <v>17.059999999999999</v>
      </c>
      <c r="R210" s="157">
        <v>0.03</v>
      </c>
      <c r="S210" s="160">
        <v>6498.07</v>
      </c>
      <c r="T210" s="157">
        <v>3603.81</v>
      </c>
      <c r="U210" s="160">
        <v>10118.969999999999</v>
      </c>
      <c r="X210" s="68">
        <f t="shared" si="12"/>
        <v>273.11448055999989</v>
      </c>
      <c r="Y210" s="68" t="e">
        <f>HLOOKUP(A210,'HY financials'!$1:$194,190,0)</f>
        <v>#N/A</v>
      </c>
      <c r="Z210" s="69" t="e">
        <f t="shared" si="15"/>
        <v>#N/A</v>
      </c>
    </row>
    <row r="211" spans="1:26" x14ac:dyDescent="0.2">
      <c r="A211" s="37" t="str" cm="1">
        <f t="array" ref="A211">INDEX('Scheme master'!F:F,MATCH(E211&amp;F211,'Scheme master'!N:N,0),0)</f>
        <v>LDUSTF</v>
      </c>
      <c r="B211" s="37" t="str">
        <f>A211&amp;VLOOKUP(E211&amp;F211,'Scheme master'!N:AA,13,0)</f>
        <v>LDUSTFDDD</v>
      </c>
      <c r="C211" s="41">
        <f t="shared" si="13"/>
        <v>0.28811050999999999</v>
      </c>
      <c r="D211" s="41">
        <f t="shared" si="14"/>
        <v>0.28811050999999999</v>
      </c>
      <c r="E211" s="157" t="s">
        <v>1462</v>
      </c>
      <c r="F211" s="157" t="s">
        <v>525</v>
      </c>
      <c r="G211" s="157" t="s">
        <v>2241</v>
      </c>
      <c r="H211" s="157" t="s">
        <v>1277</v>
      </c>
      <c r="I211" s="158">
        <v>45686</v>
      </c>
      <c r="J211" s="158">
        <v>45686</v>
      </c>
      <c r="K211" s="157">
        <v>0.28811050999999999</v>
      </c>
      <c r="L211" s="157">
        <v>0.28811050999999999</v>
      </c>
      <c r="M211" s="159"/>
      <c r="N211" s="159"/>
      <c r="O211" s="159">
        <v>1.298</v>
      </c>
      <c r="P211" s="159"/>
      <c r="Q211" s="157"/>
      <c r="R211" s="157"/>
      <c r="S211" s="160">
        <v>1585.83</v>
      </c>
      <c r="T211" s="157"/>
      <c r="U211" s="160">
        <v>1585.83</v>
      </c>
      <c r="X211" s="68">
        <f t="shared" si="12"/>
        <v>303.09935939999986</v>
      </c>
      <c r="Y211" s="68" t="e">
        <f>HLOOKUP(A211,'HY financials'!$1:$194,190,0)</f>
        <v>#N/A</v>
      </c>
      <c r="Z211" s="69" t="e">
        <f t="shared" si="15"/>
        <v>#N/A</v>
      </c>
    </row>
    <row r="212" spans="1:26" x14ac:dyDescent="0.2">
      <c r="A212" s="37" t="str" cm="1">
        <f t="array" ref="A212">INDEX('Scheme master'!F:F,MATCH(E212&amp;F212,'Scheme master'!N:N,0),0)</f>
        <v>LLIQDF</v>
      </c>
      <c r="B212" s="37" t="str">
        <f>A212&amp;VLOOKUP(E212&amp;F212,'Scheme master'!N:AA,13,0)</f>
        <v>LLIQDFDDW</v>
      </c>
      <c r="C212" s="41">
        <f t="shared" si="13"/>
        <v>1.2786810099999999</v>
      </c>
      <c r="D212" s="41">
        <f t="shared" si="14"/>
        <v>1.2786810099999999</v>
      </c>
      <c r="E212" s="157" t="s">
        <v>530</v>
      </c>
      <c r="F212" s="157" t="s">
        <v>527</v>
      </c>
      <c r="G212" s="157" t="s">
        <v>456</v>
      </c>
      <c r="H212" s="157" t="s">
        <v>2246</v>
      </c>
      <c r="I212" s="158">
        <v>45623</v>
      </c>
      <c r="J212" s="158">
        <v>45623</v>
      </c>
      <c r="K212" s="157">
        <v>1.2786810099999999</v>
      </c>
      <c r="L212" s="157">
        <v>1.2786810099999999</v>
      </c>
      <c r="M212" s="159">
        <v>0.45400000000000001</v>
      </c>
      <c r="N212" s="159">
        <v>5.0000000000000001E-3</v>
      </c>
      <c r="O212" s="159">
        <v>1.034</v>
      </c>
      <c r="P212" s="159"/>
      <c r="Q212" s="157">
        <v>0.57999999999999996</v>
      </c>
      <c r="R212" s="157">
        <v>0.01</v>
      </c>
      <c r="S212" s="160">
        <v>1306.1199999999999</v>
      </c>
      <c r="T212" s="157"/>
      <c r="U212" s="160">
        <v>1306.71</v>
      </c>
      <c r="X212" s="68">
        <f t="shared" si="12"/>
        <v>273.11448055999989</v>
      </c>
      <c r="Y212" s="68" t="e">
        <f>HLOOKUP(A212,'HY financials'!$1:$194,190,0)</f>
        <v>#N/A</v>
      </c>
      <c r="Z212" s="69" t="e">
        <f t="shared" si="15"/>
        <v>#N/A</v>
      </c>
    </row>
    <row r="213" spans="1:26" x14ac:dyDescent="0.2">
      <c r="A213" s="37" t="str" cm="1">
        <f t="array" ref="A213">INDEX('Scheme master'!F:F,MATCH(E213&amp;F213,'Scheme master'!N:N,0),0)</f>
        <v>LDSAPF</v>
      </c>
      <c r="B213" s="37" t="str">
        <f>A213&amp;VLOOKUP(E213&amp;F213,'Scheme master'!N:AA,13,0)</f>
        <v>LDSAPFDDD</v>
      </c>
      <c r="C213" s="41">
        <f t="shared" si="13"/>
        <v>6.5381299999999996E-3</v>
      </c>
      <c r="D213" s="41">
        <f t="shared" si="14"/>
        <v>6.5381299999999996E-3</v>
      </c>
      <c r="E213" s="157" t="s">
        <v>533</v>
      </c>
      <c r="F213" s="157" t="s">
        <v>525</v>
      </c>
      <c r="G213" s="157" t="s">
        <v>2242</v>
      </c>
      <c r="H213" s="157" t="s">
        <v>1277</v>
      </c>
      <c r="I213" s="158">
        <v>45684</v>
      </c>
      <c r="J213" s="158">
        <v>45684</v>
      </c>
      <c r="K213" s="157">
        <v>6.5381299999999996E-3</v>
      </c>
      <c r="L213" s="157">
        <v>6.5381299999999996E-3</v>
      </c>
      <c r="M213" s="159"/>
      <c r="N213" s="159"/>
      <c r="O213" s="159">
        <v>333.98700000000002</v>
      </c>
      <c r="P213" s="159">
        <v>24.469000000000001</v>
      </c>
      <c r="Q213" s="157"/>
      <c r="R213" s="157"/>
      <c r="S213" s="160">
        <v>3664.53</v>
      </c>
      <c r="T213" s="157">
        <v>273.24</v>
      </c>
      <c r="U213" s="160">
        <v>3937.77</v>
      </c>
      <c r="X213" s="68">
        <f t="shared" si="12"/>
        <v>1.5207296000000006</v>
      </c>
      <c r="Y213" s="68" t="e">
        <f>HLOOKUP(A213,'HY financials'!$1:$194,190,0)</f>
        <v>#N/A</v>
      </c>
      <c r="Z213" s="69" t="e">
        <f t="shared" si="15"/>
        <v>#N/A</v>
      </c>
    </row>
    <row r="214" spans="1:26" x14ac:dyDescent="0.2">
      <c r="A214" s="37" t="str" cm="1">
        <f t="array" ref="A214">INDEX('Scheme master'!F:F,MATCH(E214&amp;F214,'Scheme master'!N:N,0),0)</f>
        <v>LLIQDF</v>
      </c>
      <c r="B214" s="37" t="str">
        <f>A214&amp;VLOOKUP(E214&amp;F214,'Scheme master'!N:AA,13,0)</f>
        <v>LLIQDFDDD</v>
      </c>
      <c r="C214" s="41">
        <f t="shared" si="13"/>
        <v>0.25708070999999999</v>
      </c>
      <c r="D214" s="41">
        <f t="shared" si="14"/>
        <v>0.25708070999999999</v>
      </c>
      <c r="E214" s="157" t="s">
        <v>530</v>
      </c>
      <c r="F214" s="157" t="s">
        <v>525</v>
      </c>
      <c r="G214" s="157" t="s">
        <v>456</v>
      </c>
      <c r="H214" s="157" t="s">
        <v>1276</v>
      </c>
      <c r="I214" s="158">
        <v>45658</v>
      </c>
      <c r="J214" s="158">
        <v>45658</v>
      </c>
      <c r="K214" s="157">
        <v>0.25708070999999999</v>
      </c>
      <c r="L214" s="157">
        <v>0.25708070999999999</v>
      </c>
      <c r="M214" s="159">
        <v>1144.6130000000001</v>
      </c>
      <c r="N214" s="159"/>
      <c r="O214" s="159">
        <v>6.1580000000000004</v>
      </c>
      <c r="P214" s="159">
        <v>284.27300000000002</v>
      </c>
      <c r="Q214" s="157">
        <v>294.25</v>
      </c>
      <c r="R214" s="157"/>
      <c r="S214" s="160">
        <v>7032.58</v>
      </c>
      <c r="T214" s="157">
        <v>326441.03000000003</v>
      </c>
      <c r="U214" s="160">
        <v>333767.86</v>
      </c>
      <c r="X214" s="68">
        <f t="shared" si="12"/>
        <v>273.11448055999989</v>
      </c>
      <c r="Y214" s="68" t="e">
        <f>HLOOKUP(A214,'HY financials'!$1:$194,190,0)</f>
        <v>#N/A</v>
      </c>
      <c r="Z214" s="69" t="e">
        <f t="shared" si="15"/>
        <v>#N/A</v>
      </c>
    </row>
    <row r="215" spans="1:26" x14ac:dyDescent="0.2">
      <c r="A215" s="37" t="str" cm="1">
        <f t="array" ref="A215">INDEX('Scheme master'!F:F,MATCH(E215&amp;F215,'Scheme master'!N:N,0),0)</f>
        <v>LLIQDF</v>
      </c>
      <c r="B215" s="37" t="str">
        <f>A215&amp;VLOOKUP(E215&amp;F215,'Scheme master'!N:AA,13,0)</f>
        <v>LLIQDFRDD</v>
      </c>
      <c r="C215" s="41">
        <f t="shared" si="13"/>
        <v>0.18477625</v>
      </c>
      <c r="D215" s="41">
        <f t="shared" si="14"/>
        <v>0.18477625</v>
      </c>
      <c r="E215" s="157" t="s">
        <v>530</v>
      </c>
      <c r="F215" s="157" t="s">
        <v>526</v>
      </c>
      <c r="G215" s="157" t="s">
        <v>456</v>
      </c>
      <c r="H215" s="157" t="s">
        <v>1281</v>
      </c>
      <c r="I215" s="158">
        <v>45599</v>
      </c>
      <c r="J215" s="158">
        <v>45599</v>
      </c>
      <c r="K215" s="157">
        <v>0.18477625</v>
      </c>
      <c r="L215" s="157">
        <v>0.18477625</v>
      </c>
      <c r="M215" s="159">
        <v>14.109</v>
      </c>
      <c r="N215" s="159">
        <v>0.17199999999999999</v>
      </c>
      <c r="O215" s="159">
        <v>5.2839999999999998</v>
      </c>
      <c r="P215" s="159">
        <v>3.1280000000000001</v>
      </c>
      <c r="Q215" s="157">
        <v>2.6</v>
      </c>
      <c r="R215" s="157">
        <v>0.03</v>
      </c>
      <c r="S215" s="160">
        <v>5899.02</v>
      </c>
      <c r="T215" s="157">
        <v>3468.59</v>
      </c>
      <c r="U215" s="160">
        <v>9370.24</v>
      </c>
      <c r="X215" s="68">
        <f t="shared" si="12"/>
        <v>273.11448055999989</v>
      </c>
      <c r="Y215" s="68" t="e">
        <f>HLOOKUP(A215,'HY financials'!$1:$194,190,0)</f>
        <v>#N/A</v>
      </c>
      <c r="Z215" s="69" t="e">
        <f t="shared" si="15"/>
        <v>#N/A</v>
      </c>
    </row>
    <row r="216" spans="1:26" x14ac:dyDescent="0.2">
      <c r="A216" s="37" t="str" cm="1">
        <f t="array" ref="A216">INDEX('Scheme master'!F:F,MATCH(E216&amp;F216,'Scheme master'!N:N,0),0)</f>
        <v>LLIQDF</v>
      </c>
      <c r="B216" s="37" t="str">
        <f>A216&amp;VLOOKUP(E216&amp;F216,'Scheme master'!N:AA,13,0)</f>
        <v>LLIQDFRDD</v>
      </c>
      <c r="C216" s="41">
        <f t="shared" si="13"/>
        <v>0.16392661</v>
      </c>
      <c r="D216" s="41">
        <f t="shared" si="14"/>
        <v>0.16392661</v>
      </c>
      <c r="E216" s="157" t="s">
        <v>530</v>
      </c>
      <c r="F216" s="157" t="s">
        <v>526</v>
      </c>
      <c r="G216" s="157" t="s">
        <v>456</v>
      </c>
      <c r="H216" s="157" t="s">
        <v>1281</v>
      </c>
      <c r="I216" s="158">
        <v>45705</v>
      </c>
      <c r="J216" s="158">
        <v>45705</v>
      </c>
      <c r="K216" s="157">
        <v>0.16392661</v>
      </c>
      <c r="L216" s="157">
        <v>0.16392661</v>
      </c>
      <c r="M216" s="159">
        <v>80.262</v>
      </c>
      <c r="N216" s="159">
        <v>0.17199999999999999</v>
      </c>
      <c r="O216" s="159">
        <v>5.0869999999999997</v>
      </c>
      <c r="P216" s="159">
        <v>2.81</v>
      </c>
      <c r="Q216" s="157">
        <v>13.16</v>
      </c>
      <c r="R216" s="157">
        <v>0.03</v>
      </c>
      <c r="S216" s="160">
        <v>5644.89</v>
      </c>
      <c r="T216" s="157">
        <v>3132.95</v>
      </c>
      <c r="U216" s="160">
        <v>8791.0300000000007</v>
      </c>
      <c r="X216" s="68">
        <f t="shared" si="12"/>
        <v>273.11448055999989</v>
      </c>
      <c r="Y216" s="68" t="e">
        <f>HLOOKUP(A216,'HY financials'!$1:$194,190,0)</f>
        <v>#N/A</v>
      </c>
      <c r="Z216" s="69" t="e">
        <f t="shared" si="15"/>
        <v>#N/A</v>
      </c>
    </row>
    <row r="217" spans="1:26" x14ac:dyDescent="0.2">
      <c r="A217" s="37" t="str" cm="1">
        <f t="array" ref="A217">INDEX('Scheme master'!F:F,MATCH(E217&amp;F217,'Scheme master'!N:N,0),0)</f>
        <v>LDSAPF</v>
      </c>
      <c r="B217" s="37" t="str">
        <f>A217&amp;VLOOKUP(E217&amp;F217,'Scheme master'!N:AA,13,0)</f>
        <v>LDSAPFDDD</v>
      </c>
      <c r="C217" s="41">
        <f t="shared" si="13"/>
        <v>1.6048000000000001E-4</v>
      </c>
      <c r="D217" s="41">
        <f t="shared" si="14"/>
        <v>1.6048000000000001E-4</v>
      </c>
      <c r="E217" s="157" t="s">
        <v>533</v>
      </c>
      <c r="F217" s="157" t="s">
        <v>525</v>
      </c>
      <c r="G217" s="157" t="s">
        <v>2242</v>
      </c>
      <c r="H217" s="157" t="s">
        <v>1277</v>
      </c>
      <c r="I217" s="158">
        <v>45639</v>
      </c>
      <c r="J217" s="158">
        <v>45639</v>
      </c>
      <c r="K217" s="157">
        <v>1.6048000000000001E-4</v>
      </c>
      <c r="L217" s="157">
        <v>1.6048000000000001E-4</v>
      </c>
      <c r="M217" s="159"/>
      <c r="N217" s="159"/>
      <c r="O217" s="159">
        <v>7.8550000000000004</v>
      </c>
      <c r="P217" s="159"/>
      <c r="Q217" s="157"/>
      <c r="R217" s="157"/>
      <c r="S217" s="160">
        <v>86.42</v>
      </c>
      <c r="T217" s="157"/>
      <c r="U217" s="160">
        <v>86.42</v>
      </c>
      <c r="X217" s="68">
        <f t="shared" si="12"/>
        <v>1.5207296000000006</v>
      </c>
      <c r="Y217" s="68" t="e">
        <f>HLOOKUP(A217,'HY financials'!$1:$194,190,0)</f>
        <v>#N/A</v>
      </c>
      <c r="Z217" s="69" t="e">
        <f t="shared" si="15"/>
        <v>#N/A</v>
      </c>
    </row>
    <row r="218" spans="1:26" x14ac:dyDescent="0.2">
      <c r="A218" s="37" t="str" cm="1">
        <f t="array" ref="A218">INDEX('Scheme master'!F:F,MATCH(E218&amp;F218,'Scheme master'!N:N,0),0)</f>
        <v>LDSAPF</v>
      </c>
      <c r="B218" s="37" t="str">
        <f>A218&amp;VLOOKUP(E218&amp;F218,'Scheme master'!N:AA,13,0)</f>
        <v>LDSAPFDDD</v>
      </c>
      <c r="C218" s="41">
        <f t="shared" si="13"/>
        <v>1.33866E-3</v>
      </c>
      <c r="D218" s="41">
        <f t="shared" si="14"/>
        <v>1.33866E-3</v>
      </c>
      <c r="E218" s="157" t="s">
        <v>533</v>
      </c>
      <c r="F218" s="157" t="s">
        <v>525</v>
      </c>
      <c r="G218" s="157" t="s">
        <v>2242</v>
      </c>
      <c r="H218" s="157" t="s">
        <v>1277</v>
      </c>
      <c r="I218" s="158">
        <v>45702</v>
      </c>
      <c r="J218" s="158">
        <v>45702</v>
      </c>
      <c r="K218" s="157">
        <v>1.33866E-3</v>
      </c>
      <c r="L218" s="157">
        <v>1.33866E-3</v>
      </c>
      <c r="M218" s="159">
        <v>39100.315999999999</v>
      </c>
      <c r="N218" s="159"/>
      <c r="O218" s="159">
        <v>65.811999999999998</v>
      </c>
      <c r="P218" s="159">
        <v>5.0289999999999999</v>
      </c>
      <c r="Q218" s="157">
        <v>52.34</v>
      </c>
      <c r="R218" s="157"/>
      <c r="S218" s="160">
        <v>724.64</v>
      </c>
      <c r="T218" s="157">
        <v>56.16</v>
      </c>
      <c r="U218" s="160">
        <v>833.14</v>
      </c>
      <c r="X218" s="68">
        <f t="shared" si="12"/>
        <v>1.5207296000000006</v>
      </c>
      <c r="Y218" s="68" t="e">
        <f>HLOOKUP(A218,'HY financials'!$1:$194,190,0)</f>
        <v>#N/A</v>
      </c>
      <c r="Z218" s="69" t="e">
        <f t="shared" si="15"/>
        <v>#N/A</v>
      </c>
    </row>
    <row r="219" spans="1:26" x14ac:dyDescent="0.2">
      <c r="A219" s="37" t="str" cm="1">
        <f t="array" ref="A219">INDEX('Scheme master'!F:F,MATCH(E219&amp;F219,'Scheme master'!N:N,0),0)</f>
        <v>LDSAPF</v>
      </c>
      <c r="B219" s="37" t="str">
        <f>A219&amp;VLOOKUP(E219&amp;F219,'Scheme master'!N:AA,13,0)</f>
        <v>LDSAPFRDD</v>
      </c>
      <c r="C219" s="41">
        <f t="shared" si="13"/>
        <v>2.5985800000000001E-3</v>
      </c>
      <c r="D219" s="41">
        <f t="shared" si="14"/>
        <v>2.5985800000000001E-3</v>
      </c>
      <c r="E219" s="157" t="s">
        <v>533</v>
      </c>
      <c r="F219" s="157" t="s">
        <v>8</v>
      </c>
      <c r="G219" s="157" t="s">
        <v>2242</v>
      </c>
      <c r="H219" s="157" t="s">
        <v>1279</v>
      </c>
      <c r="I219" s="158">
        <v>45678</v>
      </c>
      <c r="J219" s="158">
        <v>45678</v>
      </c>
      <c r="K219" s="157">
        <v>2.5985800000000001E-3</v>
      </c>
      <c r="L219" s="157">
        <v>2.5985800000000001E-3</v>
      </c>
      <c r="M219" s="159">
        <v>127458.014</v>
      </c>
      <c r="N219" s="159"/>
      <c r="O219" s="159">
        <v>3594.7530000000002</v>
      </c>
      <c r="P219" s="159">
        <v>70.028000000000006</v>
      </c>
      <c r="Q219" s="157">
        <v>331.21</v>
      </c>
      <c r="R219" s="157"/>
      <c r="S219" s="160">
        <v>42677.43</v>
      </c>
      <c r="T219" s="157">
        <v>825.61</v>
      </c>
      <c r="U219" s="160">
        <v>43834.25</v>
      </c>
      <c r="X219" s="68">
        <f t="shared" si="12"/>
        <v>1.5207296000000006</v>
      </c>
      <c r="Y219" s="68" t="e">
        <f>HLOOKUP(A219,'HY financials'!$1:$194,190,0)</f>
        <v>#N/A</v>
      </c>
      <c r="Z219" s="69" t="e">
        <f t="shared" si="15"/>
        <v>#N/A</v>
      </c>
    </row>
    <row r="220" spans="1:26" x14ac:dyDescent="0.2">
      <c r="A220" s="37" t="str" cm="1">
        <f t="array" ref="A220">INDEX('Scheme master'!F:F,MATCH(E220&amp;F220,'Scheme master'!N:N,0),0)</f>
        <v>LDUSTF</v>
      </c>
      <c r="B220" s="37" t="str">
        <f>A220&amp;VLOOKUP(E220&amp;F220,'Scheme master'!N:AA,13,0)</f>
        <v>LDUSTFDDD</v>
      </c>
      <c r="C220" s="41">
        <f t="shared" si="13"/>
        <v>0.38156710999999999</v>
      </c>
      <c r="D220" s="41">
        <f t="shared" si="14"/>
        <v>0.38156710999999999</v>
      </c>
      <c r="E220" s="157" t="s">
        <v>1462</v>
      </c>
      <c r="F220" s="157" t="s">
        <v>525</v>
      </c>
      <c r="G220" s="157" t="s">
        <v>2241</v>
      </c>
      <c r="H220" s="157" t="s">
        <v>1277</v>
      </c>
      <c r="I220" s="158">
        <v>45693</v>
      </c>
      <c r="J220" s="158">
        <v>45693</v>
      </c>
      <c r="K220" s="157">
        <v>0.38156710999999999</v>
      </c>
      <c r="L220" s="157">
        <v>0.38156710999999999</v>
      </c>
      <c r="M220" s="159"/>
      <c r="N220" s="159"/>
      <c r="O220" s="159">
        <v>1.7210000000000001</v>
      </c>
      <c r="P220" s="159"/>
      <c r="Q220" s="157"/>
      <c r="R220" s="157"/>
      <c r="S220" s="160">
        <v>2103.34</v>
      </c>
      <c r="T220" s="157"/>
      <c r="U220" s="160">
        <v>2103.34</v>
      </c>
      <c r="X220" s="68">
        <f t="shared" si="12"/>
        <v>303.09935939999986</v>
      </c>
      <c r="Y220" s="68" t="e">
        <f>HLOOKUP(A220,'HY financials'!$1:$194,190,0)</f>
        <v>#N/A</v>
      </c>
      <c r="Z220" s="69" t="e">
        <f t="shared" si="15"/>
        <v>#N/A</v>
      </c>
    </row>
    <row r="221" spans="1:26" x14ac:dyDescent="0.2">
      <c r="A221" s="37" t="str" cm="1">
        <f t="array" ref="A221">INDEX('Scheme master'!F:F,MATCH(E221&amp;F221,'Scheme master'!N:N,0),0)</f>
        <v>LLIQDF</v>
      </c>
      <c r="B221" s="37" t="str">
        <f>A221&amp;VLOOKUP(E221&amp;F221,'Scheme master'!N:AA,13,0)</f>
        <v>LLIQDFRDD</v>
      </c>
      <c r="C221" s="41">
        <f t="shared" si="13"/>
        <v>0.18220694000000001</v>
      </c>
      <c r="D221" s="41">
        <f t="shared" si="14"/>
        <v>0.18220694000000001</v>
      </c>
      <c r="E221" s="157" t="s">
        <v>530</v>
      </c>
      <c r="F221" s="157" t="s">
        <v>526</v>
      </c>
      <c r="G221" s="157" t="s">
        <v>456</v>
      </c>
      <c r="H221" s="157" t="s">
        <v>1281</v>
      </c>
      <c r="I221" s="158">
        <v>45653</v>
      </c>
      <c r="J221" s="158">
        <v>45653</v>
      </c>
      <c r="K221" s="157">
        <v>0.18220694000000001</v>
      </c>
      <c r="L221" s="157">
        <v>0.18220694000000001</v>
      </c>
      <c r="M221" s="159">
        <v>15.109</v>
      </c>
      <c r="N221" s="159">
        <v>0.17199999999999999</v>
      </c>
      <c r="O221" s="159">
        <v>5.6870000000000003</v>
      </c>
      <c r="P221" s="159">
        <v>3.11</v>
      </c>
      <c r="Q221" s="157">
        <v>2.76</v>
      </c>
      <c r="R221" s="157">
        <v>0.03</v>
      </c>
      <c r="S221" s="160">
        <v>6342.44</v>
      </c>
      <c r="T221" s="157">
        <v>3450.39</v>
      </c>
      <c r="U221" s="160">
        <v>9795.6200000000008</v>
      </c>
      <c r="X221" s="68">
        <f t="shared" si="12"/>
        <v>273.11448055999989</v>
      </c>
      <c r="Y221" s="68" t="e">
        <f>HLOOKUP(A221,'HY financials'!$1:$194,190,0)</f>
        <v>#N/A</v>
      </c>
      <c r="Z221" s="69" t="e">
        <f t="shared" si="15"/>
        <v>#N/A</v>
      </c>
    </row>
    <row r="222" spans="1:26" x14ac:dyDescent="0.2">
      <c r="A222" s="37" t="str" cm="1">
        <f t="array" ref="A222">INDEX('Scheme master'!F:F,MATCH(E222&amp;F222,'Scheme master'!N:N,0),0)</f>
        <v>LDINPF</v>
      </c>
      <c r="B222" s="37" t="str">
        <f>A222&amp;VLOOKUP(E222&amp;F222,'Scheme master'!N:AA,13,0)</f>
        <v>LDINPFDDD</v>
      </c>
      <c r="C222" s="41">
        <f t="shared" si="13"/>
        <v>5.6966899999999999E-3</v>
      </c>
      <c r="D222" s="41">
        <f t="shared" si="14"/>
        <v>5.6966899999999999E-3</v>
      </c>
      <c r="E222" s="157" t="s">
        <v>531</v>
      </c>
      <c r="F222" s="157" t="s">
        <v>525</v>
      </c>
      <c r="G222" s="157" t="s">
        <v>2726</v>
      </c>
      <c r="H222" s="157" t="s">
        <v>1277</v>
      </c>
      <c r="I222" s="158">
        <v>45644</v>
      </c>
      <c r="J222" s="158">
        <v>45644</v>
      </c>
      <c r="K222" s="157">
        <v>5.6966899999999999E-3</v>
      </c>
      <c r="L222" s="157">
        <v>5.6966899999999999E-3</v>
      </c>
      <c r="M222" s="159"/>
      <c r="N222" s="159"/>
      <c r="O222" s="159">
        <v>224.70400000000001</v>
      </c>
      <c r="P222" s="159"/>
      <c r="Q222" s="157"/>
      <c r="R222" s="157"/>
      <c r="S222" s="160">
        <v>3484.64</v>
      </c>
      <c r="T222" s="157"/>
      <c r="U222" s="160">
        <v>3484.64</v>
      </c>
      <c r="X222" s="68">
        <f t="shared" si="12"/>
        <v>3.1546907400000004</v>
      </c>
      <c r="Y222" s="68" t="e">
        <f>HLOOKUP(A222,'HY financials'!$1:$194,190,0)</f>
        <v>#N/A</v>
      </c>
      <c r="Z222" s="69" t="e">
        <f t="shared" si="15"/>
        <v>#N/A</v>
      </c>
    </row>
    <row r="223" spans="1:26" x14ac:dyDescent="0.2">
      <c r="A223" s="37" t="str" cm="1">
        <f t="array" ref="A223">INDEX('Scheme master'!F:F,MATCH(E223&amp;F223,'Scheme master'!N:N,0),0)</f>
        <v>LDSAPF</v>
      </c>
      <c r="B223" s="37" t="str">
        <f>A223&amp;VLOOKUP(E223&amp;F223,'Scheme master'!N:AA,13,0)</f>
        <v>LDSAPFDDD</v>
      </c>
      <c r="C223" s="41">
        <f t="shared" si="13"/>
        <v>1.5103E-3</v>
      </c>
      <c r="D223" s="41">
        <f t="shared" si="14"/>
        <v>1.5103E-3</v>
      </c>
      <c r="E223" s="157" t="s">
        <v>533</v>
      </c>
      <c r="F223" s="157" t="s">
        <v>525</v>
      </c>
      <c r="G223" s="157" t="s">
        <v>2242</v>
      </c>
      <c r="H223" s="157" t="s">
        <v>1277</v>
      </c>
      <c r="I223" s="158">
        <v>45622</v>
      </c>
      <c r="J223" s="158">
        <v>45622</v>
      </c>
      <c r="K223" s="157">
        <v>1.5103E-3</v>
      </c>
      <c r="L223" s="157">
        <v>1.5103E-3</v>
      </c>
      <c r="M223" s="159"/>
      <c r="N223" s="159"/>
      <c r="O223" s="159">
        <v>74.790999999999997</v>
      </c>
      <c r="P223" s="159"/>
      <c r="Q223" s="157"/>
      <c r="R223" s="157"/>
      <c r="S223" s="160">
        <v>825.84</v>
      </c>
      <c r="T223" s="157"/>
      <c r="U223" s="160">
        <v>825.84</v>
      </c>
      <c r="X223" s="68">
        <f t="shared" si="12"/>
        <v>1.5207296000000006</v>
      </c>
      <c r="Y223" s="68" t="e">
        <f>HLOOKUP(A223,'HY financials'!$1:$194,190,0)</f>
        <v>#N/A</v>
      </c>
      <c r="Z223" s="69" t="e">
        <f t="shared" si="15"/>
        <v>#N/A</v>
      </c>
    </row>
    <row r="224" spans="1:26" x14ac:dyDescent="0.2">
      <c r="A224" s="37" t="str" cm="1">
        <f t="array" ref="A224">INDEX('Scheme master'!F:F,MATCH(E224&amp;F224,'Scheme master'!N:N,0),0)</f>
        <v>LDINPF</v>
      </c>
      <c r="B224" s="37" t="str">
        <f>A224&amp;VLOOKUP(E224&amp;F224,'Scheme master'!N:AA,13,0)</f>
        <v>LDINPFRDD</v>
      </c>
      <c r="C224" s="41">
        <f t="shared" si="13"/>
        <v>1.72511E-3</v>
      </c>
      <c r="D224" s="41">
        <f t="shared" si="14"/>
        <v>1.72511E-3</v>
      </c>
      <c r="E224" s="157" t="s">
        <v>531</v>
      </c>
      <c r="F224" s="157" t="s">
        <v>8</v>
      </c>
      <c r="G224" s="157" t="s">
        <v>2726</v>
      </c>
      <c r="H224" s="157" t="s">
        <v>1279</v>
      </c>
      <c r="I224" s="158">
        <v>45623</v>
      </c>
      <c r="J224" s="158">
        <v>45623</v>
      </c>
      <c r="K224" s="157">
        <v>1.72511E-3</v>
      </c>
      <c r="L224" s="157">
        <v>1.72511E-3</v>
      </c>
      <c r="M224" s="159">
        <v>14233.628000000001</v>
      </c>
      <c r="N224" s="159"/>
      <c r="O224" s="159">
        <v>398.96899999999999</v>
      </c>
      <c r="P224" s="159">
        <v>19.356999999999999</v>
      </c>
      <c r="Q224" s="157">
        <v>24.55</v>
      </c>
      <c r="R224" s="157"/>
      <c r="S224" s="160">
        <v>4943.8599999999997</v>
      </c>
      <c r="T224" s="157">
        <v>238.91</v>
      </c>
      <c r="U224" s="160">
        <v>5207.32</v>
      </c>
      <c r="X224" s="68">
        <f t="shared" si="12"/>
        <v>3.1546907400000004</v>
      </c>
      <c r="Y224" s="68" t="e">
        <f>HLOOKUP(A224,'HY financials'!$1:$194,190,0)</f>
        <v>#N/A</v>
      </c>
      <c r="Z224" s="69" t="e">
        <f t="shared" si="15"/>
        <v>#N/A</v>
      </c>
    </row>
    <row r="225" spans="1:26" x14ac:dyDescent="0.2">
      <c r="A225" s="37" t="str" cm="1">
        <f t="array" ref="A225">INDEX('Scheme master'!F:F,MATCH(E225&amp;F225,'Scheme master'!N:N,0),0)</f>
        <v>LDINPF</v>
      </c>
      <c r="B225" s="37" t="str">
        <f>A225&amp;VLOOKUP(E225&amp;F225,'Scheme master'!N:AA,13,0)</f>
        <v>LDINPFDDW</v>
      </c>
      <c r="C225" s="41">
        <f t="shared" si="13"/>
        <v>1.6416839999999999E-2</v>
      </c>
      <c r="D225" s="41">
        <f t="shared" si="14"/>
        <v>1.6416839999999999E-2</v>
      </c>
      <c r="E225" s="157" t="s">
        <v>531</v>
      </c>
      <c r="F225" s="157" t="s">
        <v>527</v>
      </c>
      <c r="G225" s="157" t="s">
        <v>2726</v>
      </c>
      <c r="H225" s="157" t="s">
        <v>1280</v>
      </c>
      <c r="I225" s="158">
        <v>45728</v>
      </c>
      <c r="J225" s="158">
        <v>45728</v>
      </c>
      <c r="K225" s="157">
        <v>1.6416839999999999E-2</v>
      </c>
      <c r="L225" s="157">
        <v>1.6416839999999999E-2</v>
      </c>
      <c r="M225" s="159"/>
      <c r="N225" s="159"/>
      <c r="O225" s="159">
        <v>57.03</v>
      </c>
      <c r="P225" s="159"/>
      <c r="Q225" s="157"/>
      <c r="R225" s="157"/>
      <c r="S225" s="160">
        <v>593.86</v>
      </c>
      <c r="T225" s="157"/>
      <c r="U225" s="160">
        <v>593.86</v>
      </c>
      <c r="X225" s="68">
        <f t="shared" si="12"/>
        <v>3.1546907400000004</v>
      </c>
      <c r="Y225" s="68" t="e">
        <f>HLOOKUP(A225,'HY financials'!$1:$194,190,0)</f>
        <v>#N/A</v>
      </c>
      <c r="Z225" s="69" t="e">
        <f t="shared" si="15"/>
        <v>#N/A</v>
      </c>
    </row>
    <row r="226" spans="1:26" x14ac:dyDescent="0.2">
      <c r="A226" s="37" t="str" cm="1">
        <f t="array" ref="A226">INDEX('Scheme master'!F:F,MATCH(E226&amp;F226,'Scheme master'!N:N,0),0)</f>
        <v>LLIQDF</v>
      </c>
      <c r="B226" s="37" t="str">
        <f>A226&amp;VLOOKUP(E226&amp;F226,'Scheme master'!N:AA,13,0)</f>
        <v>LLIQDFRDD</v>
      </c>
      <c r="C226" s="41">
        <f t="shared" si="13"/>
        <v>0.18187854000000001</v>
      </c>
      <c r="D226" s="41">
        <f t="shared" si="14"/>
        <v>0.18187854000000001</v>
      </c>
      <c r="E226" s="157" t="s">
        <v>530</v>
      </c>
      <c r="F226" s="157" t="s">
        <v>526</v>
      </c>
      <c r="G226" s="157" t="s">
        <v>456</v>
      </c>
      <c r="H226" s="157" t="s">
        <v>1281</v>
      </c>
      <c r="I226" s="158">
        <v>45621</v>
      </c>
      <c r="J226" s="158">
        <v>45621</v>
      </c>
      <c r="K226" s="157">
        <v>0.18187854000000001</v>
      </c>
      <c r="L226" s="157">
        <v>0.18187854000000001</v>
      </c>
      <c r="M226" s="159">
        <v>14.109</v>
      </c>
      <c r="N226" s="159">
        <v>0.17199999999999999</v>
      </c>
      <c r="O226" s="159">
        <v>5.218</v>
      </c>
      <c r="P226" s="159">
        <v>3.089</v>
      </c>
      <c r="Q226" s="157">
        <v>2.58</v>
      </c>
      <c r="R226" s="157">
        <v>0.03</v>
      </c>
      <c r="S226" s="160">
        <v>5801.94</v>
      </c>
      <c r="T226" s="157">
        <v>3443.53</v>
      </c>
      <c r="U226" s="160">
        <v>9248.08</v>
      </c>
      <c r="X226" s="68">
        <f t="shared" si="12"/>
        <v>273.11448055999989</v>
      </c>
      <c r="Y226" s="68" t="e">
        <f>HLOOKUP(A226,'HY financials'!$1:$194,190,0)</f>
        <v>#N/A</v>
      </c>
      <c r="Z226" s="69" t="e">
        <f t="shared" si="15"/>
        <v>#N/A</v>
      </c>
    </row>
    <row r="227" spans="1:26" x14ac:dyDescent="0.2">
      <c r="A227" s="37" t="str" cm="1">
        <f t="array" ref="A227">INDEX('Scheme master'!F:F,MATCH(E227&amp;F227,'Scheme master'!N:N,0),0)</f>
        <v>LDUSTF</v>
      </c>
      <c r="B227" s="37" t="str">
        <f>A227&amp;VLOOKUP(E227&amp;F227,'Scheme master'!N:AA,13,0)</f>
        <v>LDUSTFDDD</v>
      </c>
      <c r="C227" s="41">
        <f t="shared" si="13"/>
        <v>0.12709530999999999</v>
      </c>
      <c r="D227" s="41">
        <f t="shared" si="14"/>
        <v>0.12709530999999999</v>
      </c>
      <c r="E227" s="157" t="s">
        <v>1462</v>
      </c>
      <c r="F227" s="157" t="s">
        <v>525</v>
      </c>
      <c r="G227" s="157" t="s">
        <v>2241</v>
      </c>
      <c r="H227" s="157" t="s">
        <v>1277</v>
      </c>
      <c r="I227" s="158">
        <v>45650</v>
      </c>
      <c r="J227" s="158">
        <v>45650</v>
      </c>
      <c r="K227" s="157">
        <v>0.12709530999999999</v>
      </c>
      <c r="L227" s="157">
        <v>0.12709530999999999</v>
      </c>
      <c r="M227" s="159"/>
      <c r="N227" s="159"/>
      <c r="O227" s="159">
        <v>0.56799999999999995</v>
      </c>
      <c r="P227" s="159"/>
      <c r="Q227" s="157"/>
      <c r="R227" s="157"/>
      <c r="S227" s="160">
        <v>694.21</v>
      </c>
      <c r="T227" s="157"/>
      <c r="U227" s="160">
        <v>694.21</v>
      </c>
      <c r="X227" s="68">
        <f t="shared" si="12"/>
        <v>303.09935939999986</v>
      </c>
      <c r="Y227" s="68" t="e">
        <f>HLOOKUP(A227,'HY financials'!$1:$194,190,0)</f>
        <v>#N/A</v>
      </c>
      <c r="Z227" s="69" t="e">
        <f t="shared" si="15"/>
        <v>#N/A</v>
      </c>
    </row>
    <row r="228" spans="1:26" x14ac:dyDescent="0.2">
      <c r="A228" s="37" t="str" cm="1">
        <f t="array" ref="A228">INDEX('Scheme master'!F:F,MATCH(E228&amp;F228,'Scheme master'!N:N,0),0)</f>
        <v>LDSAPF</v>
      </c>
      <c r="B228" s="37" t="str">
        <f>A228&amp;VLOOKUP(E228&amp;F228,'Scheme master'!N:AA,13,0)</f>
        <v>LDSAPFDDD</v>
      </c>
      <c r="C228" s="41">
        <f t="shared" si="13"/>
        <v>1.94342E-3</v>
      </c>
      <c r="D228" s="41">
        <f t="shared" si="14"/>
        <v>1.94342E-3</v>
      </c>
      <c r="E228" s="157" t="s">
        <v>533</v>
      </c>
      <c r="F228" s="157" t="s">
        <v>525</v>
      </c>
      <c r="G228" s="157" t="s">
        <v>2242</v>
      </c>
      <c r="H228" s="157" t="s">
        <v>1277</v>
      </c>
      <c r="I228" s="158">
        <v>45582</v>
      </c>
      <c r="J228" s="158">
        <v>45582</v>
      </c>
      <c r="K228" s="157">
        <v>1.94342E-3</v>
      </c>
      <c r="L228" s="157">
        <v>1.94342E-3</v>
      </c>
      <c r="M228" s="159"/>
      <c r="N228" s="159"/>
      <c r="O228" s="159">
        <v>102.765</v>
      </c>
      <c r="P228" s="159"/>
      <c r="Q228" s="157"/>
      <c r="R228" s="157"/>
      <c r="S228" s="160">
        <v>1135.3800000000001</v>
      </c>
      <c r="T228" s="157"/>
      <c r="U228" s="160">
        <v>1135.3800000000001</v>
      </c>
      <c r="X228" s="68">
        <f t="shared" si="12"/>
        <v>1.5207296000000006</v>
      </c>
      <c r="Y228" s="68" t="e">
        <f>HLOOKUP(A228,'HY financials'!$1:$194,190,0)</f>
        <v>#N/A</v>
      </c>
      <c r="Z228" s="69" t="e">
        <f t="shared" si="15"/>
        <v>#N/A</v>
      </c>
    </row>
    <row r="229" spans="1:26" x14ac:dyDescent="0.2">
      <c r="A229" s="37" t="str" cm="1">
        <f t="array" ref="A229">INDEX('Scheme master'!F:F,MATCH(E229&amp;F229,'Scheme master'!N:N,0),0)</f>
        <v>LLIQDF</v>
      </c>
      <c r="B229" s="37" t="str">
        <f>A229&amp;VLOOKUP(E229&amp;F229,'Scheme master'!N:AA,13,0)</f>
        <v>LLIQDFDDD</v>
      </c>
      <c r="C229" s="41">
        <f t="shared" si="13"/>
        <v>0.19826299999999999</v>
      </c>
      <c r="D229" s="41">
        <f t="shared" si="14"/>
        <v>0.19826299999999999</v>
      </c>
      <c r="E229" s="157" t="s">
        <v>530</v>
      </c>
      <c r="F229" s="157" t="s">
        <v>525</v>
      </c>
      <c r="G229" s="157" t="s">
        <v>456</v>
      </c>
      <c r="H229" s="157" t="s">
        <v>1276</v>
      </c>
      <c r="I229" s="158">
        <v>45569</v>
      </c>
      <c r="J229" s="158">
        <v>45569</v>
      </c>
      <c r="K229" s="157">
        <v>0.19826299999999999</v>
      </c>
      <c r="L229" s="157">
        <v>0.19826299999999999</v>
      </c>
      <c r="M229" s="159">
        <v>5.6109999999999998</v>
      </c>
      <c r="N229" s="159"/>
      <c r="O229" s="159">
        <v>6.3419999999999996</v>
      </c>
      <c r="P229" s="159">
        <v>143.37299999999999</v>
      </c>
      <c r="Q229" s="157">
        <v>1.1000000000000001</v>
      </c>
      <c r="R229" s="157"/>
      <c r="S229" s="160">
        <v>7244.7</v>
      </c>
      <c r="T229" s="157">
        <v>164670.76999999999</v>
      </c>
      <c r="U229" s="160">
        <v>171916.57</v>
      </c>
      <c r="X229" s="68">
        <f t="shared" si="12"/>
        <v>273.11448055999989</v>
      </c>
      <c r="Y229" s="68" t="e">
        <f>HLOOKUP(A229,'HY financials'!$1:$194,190,0)</f>
        <v>#N/A</v>
      </c>
      <c r="Z229" s="69" t="e">
        <f t="shared" si="15"/>
        <v>#N/A</v>
      </c>
    </row>
    <row r="230" spans="1:26" x14ac:dyDescent="0.2">
      <c r="A230" s="37" t="str" cm="1">
        <f t="array" ref="A230">INDEX('Scheme master'!F:F,MATCH(E230&amp;F230,'Scheme master'!N:N,0),0)</f>
        <v>LDSAPF</v>
      </c>
      <c r="B230" s="37" t="str">
        <f>A230&amp;VLOOKUP(E230&amp;F230,'Scheme master'!N:AA,13,0)</f>
        <v>LDSAPFRDD</v>
      </c>
      <c r="C230" s="41">
        <f t="shared" si="13"/>
        <v>6.2490499999999999E-3</v>
      </c>
      <c r="D230" s="41">
        <f t="shared" si="14"/>
        <v>6.2490499999999999E-3</v>
      </c>
      <c r="E230" s="157" t="s">
        <v>533</v>
      </c>
      <c r="F230" s="157" t="s">
        <v>8</v>
      </c>
      <c r="G230" s="157" t="s">
        <v>2242</v>
      </c>
      <c r="H230" s="157" t="s">
        <v>1279</v>
      </c>
      <c r="I230" s="158">
        <v>45691</v>
      </c>
      <c r="J230" s="158">
        <v>45691</v>
      </c>
      <c r="K230" s="157">
        <v>6.2490499999999999E-3</v>
      </c>
      <c r="L230" s="157">
        <v>6.2490499999999999E-3</v>
      </c>
      <c r="M230" s="159">
        <v>127516.96</v>
      </c>
      <c r="N230" s="159"/>
      <c r="O230" s="159">
        <v>8639.2260000000006</v>
      </c>
      <c r="P230" s="159">
        <v>168.73</v>
      </c>
      <c r="Q230" s="157">
        <v>796.86</v>
      </c>
      <c r="R230" s="157"/>
      <c r="S230" s="160">
        <v>102565.59</v>
      </c>
      <c r="T230" s="157">
        <v>1989.22</v>
      </c>
      <c r="U230" s="160">
        <v>105351.67</v>
      </c>
      <c r="X230" s="68">
        <f t="shared" si="12"/>
        <v>1.5207296000000006</v>
      </c>
      <c r="Y230" s="68" t="e">
        <f>HLOOKUP(A230,'HY financials'!$1:$194,190,0)</f>
        <v>#N/A</v>
      </c>
      <c r="Z230" s="69" t="e">
        <f t="shared" si="15"/>
        <v>#N/A</v>
      </c>
    </row>
    <row r="231" spans="1:26" x14ac:dyDescent="0.2">
      <c r="A231" s="37" t="str" cm="1">
        <f t="array" ref="A231">INDEX('Scheme master'!F:F,MATCH(E231&amp;F231,'Scheme master'!N:N,0),0)</f>
        <v>LLIQDF</v>
      </c>
      <c r="B231" s="37" t="str">
        <f>A231&amp;VLOOKUP(E231&amp;F231,'Scheme master'!N:AA,13,0)</f>
        <v>LLIQDFRDD</v>
      </c>
      <c r="C231" s="41">
        <f t="shared" si="13"/>
        <v>0.16413005</v>
      </c>
      <c r="D231" s="41">
        <f t="shared" si="14"/>
        <v>0.16413005</v>
      </c>
      <c r="E231" s="157" t="s">
        <v>530</v>
      </c>
      <c r="F231" s="157" t="s">
        <v>526</v>
      </c>
      <c r="G231" s="157" t="s">
        <v>456</v>
      </c>
      <c r="H231" s="157" t="s">
        <v>1281</v>
      </c>
      <c r="I231" s="158">
        <v>45580</v>
      </c>
      <c r="J231" s="158">
        <v>45580</v>
      </c>
      <c r="K231" s="157">
        <v>0.16413005</v>
      </c>
      <c r="L231" s="157">
        <v>0.16413005</v>
      </c>
      <c r="M231" s="159">
        <v>12.58</v>
      </c>
      <c r="N231" s="159">
        <v>0.17199999999999999</v>
      </c>
      <c r="O231" s="159">
        <v>4.8730000000000002</v>
      </c>
      <c r="P231" s="159">
        <v>2.7189999999999999</v>
      </c>
      <c r="Q231" s="157">
        <v>2.0699999999999998</v>
      </c>
      <c r="R231" s="157">
        <v>0.03</v>
      </c>
      <c r="S231" s="160">
        <v>5481.56</v>
      </c>
      <c r="T231" s="157">
        <v>3071.51</v>
      </c>
      <c r="U231" s="160">
        <v>8555.17</v>
      </c>
      <c r="X231" s="68">
        <f t="shared" si="12"/>
        <v>273.11448055999989</v>
      </c>
      <c r="Y231" s="68" t="e">
        <f>HLOOKUP(A231,'HY financials'!$1:$194,190,0)</f>
        <v>#N/A</v>
      </c>
      <c r="Z231" s="69" t="e">
        <f t="shared" si="15"/>
        <v>#N/A</v>
      </c>
    </row>
    <row r="232" spans="1:26" x14ac:dyDescent="0.2">
      <c r="A232" s="37" t="str" cm="1">
        <f t="array" ref="A232">INDEX('Scheme master'!F:F,MATCH(E232&amp;F232,'Scheme master'!N:N,0),0)</f>
        <v>LDUSTF</v>
      </c>
      <c r="B232" s="37" t="str">
        <f>A232&amp;VLOOKUP(E232&amp;F232,'Scheme master'!N:AA,13,0)</f>
        <v>LDUSTFDDD</v>
      </c>
      <c r="C232" s="41">
        <f t="shared" si="13"/>
        <v>0.23815689000000001</v>
      </c>
      <c r="D232" s="41">
        <f t="shared" si="14"/>
        <v>0.23815689000000001</v>
      </c>
      <c r="E232" s="157" t="s">
        <v>1462</v>
      </c>
      <c r="F232" s="157" t="s">
        <v>525</v>
      </c>
      <c r="G232" s="157" t="s">
        <v>2241</v>
      </c>
      <c r="H232" s="157" t="s">
        <v>1277</v>
      </c>
      <c r="I232" s="158">
        <v>45569</v>
      </c>
      <c r="J232" s="158">
        <v>45569</v>
      </c>
      <c r="K232" s="157">
        <v>0.23815689000000001</v>
      </c>
      <c r="L232" s="157">
        <v>0.23815689000000001</v>
      </c>
      <c r="M232" s="159"/>
      <c r="N232" s="159"/>
      <c r="O232" s="159">
        <v>1.0780000000000001</v>
      </c>
      <c r="P232" s="159"/>
      <c r="Q232" s="157"/>
      <c r="R232" s="157"/>
      <c r="S232" s="160">
        <v>1313.06</v>
      </c>
      <c r="T232" s="157"/>
      <c r="U232" s="160">
        <v>1313.06</v>
      </c>
      <c r="X232" s="68">
        <f t="shared" si="12"/>
        <v>303.09935939999986</v>
      </c>
      <c r="Y232" s="68" t="e">
        <f>HLOOKUP(A232,'HY financials'!$1:$194,190,0)</f>
        <v>#N/A</v>
      </c>
      <c r="Z232" s="69" t="e">
        <f t="shared" si="15"/>
        <v>#N/A</v>
      </c>
    </row>
    <row r="233" spans="1:26" x14ac:dyDescent="0.2">
      <c r="A233" s="37" t="str" cm="1">
        <f t="array" ref="A233">INDEX('Scheme master'!F:F,MATCH(E233&amp;F233,'Scheme master'!N:N,0),0)</f>
        <v>LLIQDF</v>
      </c>
      <c r="B233" s="37" t="str">
        <f>A233&amp;VLOOKUP(E233&amp;F233,'Scheme master'!N:AA,13,0)</f>
        <v>LLIQDFDDW</v>
      </c>
      <c r="C233" s="41">
        <f t="shared" si="13"/>
        <v>1.3550824699999999</v>
      </c>
      <c r="D233" s="41">
        <f t="shared" si="14"/>
        <v>1.3550824699999999</v>
      </c>
      <c r="E233" s="157" t="s">
        <v>530</v>
      </c>
      <c r="F233" s="157" t="s">
        <v>527</v>
      </c>
      <c r="G233" s="157" t="s">
        <v>456</v>
      </c>
      <c r="H233" s="157" t="s">
        <v>2246</v>
      </c>
      <c r="I233" s="158">
        <v>45672</v>
      </c>
      <c r="J233" s="158">
        <v>45672</v>
      </c>
      <c r="K233" s="157">
        <v>1.3550824699999999</v>
      </c>
      <c r="L233" s="157">
        <v>1.3550824699999999</v>
      </c>
      <c r="M233" s="159">
        <v>0.45500000000000002</v>
      </c>
      <c r="N233" s="159">
        <v>5.0000000000000001E-3</v>
      </c>
      <c r="O233" s="159">
        <v>1.0529999999999999</v>
      </c>
      <c r="P233" s="159"/>
      <c r="Q233" s="157">
        <v>0.62</v>
      </c>
      <c r="R233" s="157">
        <v>0.01</v>
      </c>
      <c r="S233" s="160">
        <v>1230.82</v>
      </c>
      <c r="T233" s="157"/>
      <c r="U233" s="160">
        <v>1231.45</v>
      </c>
      <c r="X233" s="68">
        <f t="shared" si="12"/>
        <v>273.11448055999989</v>
      </c>
      <c r="Y233" s="68" t="e">
        <f>HLOOKUP(A233,'HY financials'!$1:$194,190,0)</f>
        <v>#N/A</v>
      </c>
      <c r="Z233" s="69" t="e">
        <f t="shared" si="15"/>
        <v>#N/A</v>
      </c>
    </row>
    <row r="234" spans="1:26" x14ac:dyDescent="0.2">
      <c r="A234" s="37" t="str" cm="1">
        <f t="array" ref="A234">INDEX('Scheme master'!F:F,MATCH(E234&amp;F234,'Scheme master'!N:N,0),0)</f>
        <v>LDSAPF</v>
      </c>
      <c r="B234" s="37" t="str">
        <f>A234&amp;VLOOKUP(E234&amp;F234,'Scheme master'!N:AA,13,0)</f>
        <v>LDSAPFDDD</v>
      </c>
      <c r="C234" s="41">
        <f t="shared" si="13"/>
        <v>1.53045E-3</v>
      </c>
      <c r="D234" s="41">
        <f t="shared" si="14"/>
        <v>1.53045E-3</v>
      </c>
      <c r="E234" s="157" t="s">
        <v>533</v>
      </c>
      <c r="F234" s="157" t="s">
        <v>525</v>
      </c>
      <c r="G234" s="157" t="s">
        <v>2242</v>
      </c>
      <c r="H234" s="157" t="s">
        <v>1277</v>
      </c>
      <c r="I234" s="158">
        <v>45608</v>
      </c>
      <c r="J234" s="158">
        <v>45608</v>
      </c>
      <c r="K234" s="157">
        <v>1.53045E-3</v>
      </c>
      <c r="L234" s="157">
        <v>1.53045E-3</v>
      </c>
      <c r="M234" s="159"/>
      <c r="N234" s="159"/>
      <c r="O234" s="159">
        <v>75.430000000000007</v>
      </c>
      <c r="P234" s="159"/>
      <c r="Q234" s="157"/>
      <c r="R234" s="157"/>
      <c r="S234" s="160">
        <v>838.55</v>
      </c>
      <c r="T234" s="157"/>
      <c r="U234" s="160">
        <v>838.55</v>
      </c>
      <c r="X234" s="68">
        <f t="shared" si="12"/>
        <v>1.5207296000000006</v>
      </c>
      <c r="Y234" s="68" t="e">
        <f>HLOOKUP(A234,'HY financials'!$1:$194,190,0)</f>
        <v>#N/A</v>
      </c>
      <c r="Z234" s="69" t="e">
        <f t="shared" si="15"/>
        <v>#N/A</v>
      </c>
    </row>
    <row r="235" spans="1:26" x14ac:dyDescent="0.2">
      <c r="A235" s="37" t="str" cm="1">
        <f t="array" ref="A235">INDEX('Scheme master'!F:F,MATCH(E235&amp;F235,'Scheme master'!N:N,0),0)</f>
        <v>LLIQDF</v>
      </c>
      <c r="B235" s="37" t="str">
        <f>A235&amp;VLOOKUP(E235&amp;F235,'Scheme master'!N:AA,13,0)</f>
        <v>LLIQDFDDD</v>
      </c>
      <c r="C235" s="41">
        <f t="shared" si="13"/>
        <v>0.20282412</v>
      </c>
      <c r="D235" s="41">
        <f t="shared" si="14"/>
        <v>0.20282412</v>
      </c>
      <c r="E235" s="157" t="s">
        <v>530</v>
      </c>
      <c r="F235" s="157" t="s">
        <v>525</v>
      </c>
      <c r="G235" s="157" t="s">
        <v>456</v>
      </c>
      <c r="H235" s="157" t="s">
        <v>1276</v>
      </c>
      <c r="I235" s="158">
        <v>45725</v>
      </c>
      <c r="J235" s="158">
        <v>45725</v>
      </c>
      <c r="K235" s="157">
        <v>0.20282412</v>
      </c>
      <c r="L235" s="157">
        <v>0.20282412</v>
      </c>
      <c r="M235" s="159">
        <v>124.27200000000001</v>
      </c>
      <c r="N235" s="159"/>
      <c r="O235" s="159">
        <v>3.9380000000000002</v>
      </c>
      <c r="P235" s="159">
        <v>315.67500000000001</v>
      </c>
      <c r="Q235" s="157">
        <v>25.21</v>
      </c>
      <c r="R235" s="157"/>
      <c r="S235" s="160">
        <v>4480.75</v>
      </c>
      <c r="T235" s="157">
        <v>362502.51</v>
      </c>
      <c r="U235" s="160">
        <v>367008.47</v>
      </c>
      <c r="X235" s="68">
        <f t="shared" si="12"/>
        <v>273.11448055999989</v>
      </c>
      <c r="Y235" s="68" t="e">
        <f>HLOOKUP(A235,'HY financials'!$1:$194,190,0)</f>
        <v>#N/A</v>
      </c>
      <c r="Z235" s="69" t="e">
        <f t="shared" si="15"/>
        <v>#N/A</v>
      </c>
    </row>
    <row r="236" spans="1:26" x14ac:dyDescent="0.2">
      <c r="A236" s="37" t="str" cm="1">
        <f t="array" ref="A236">INDEX('Scheme master'!F:F,MATCH(E236&amp;F236,'Scheme master'!N:N,0),0)</f>
        <v>LLIQDF</v>
      </c>
      <c r="B236" s="37" t="str">
        <f>A236&amp;VLOOKUP(E236&amp;F236,'Scheme master'!N:AA,13,0)</f>
        <v>LLIQDFRDD</v>
      </c>
      <c r="C236" s="41">
        <f t="shared" si="13"/>
        <v>0.20891338000000001</v>
      </c>
      <c r="D236" s="41">
        <f t="shared" si="14"/>
        <v>0.20891338000000001</v>
      </c>
      <c r="E236" s="157" t="s">
        <v>530</v>
      </c>
      <c r="F236" s="157" t="s">
        <v>526</v>
      </c>
      <c r="G236" s="157" t="s">
        <v>456</v>
      </c>
      <c r="H236" s="157" t="s">
        <v>1281</v>
      </c>
      <c r="I236" s="158">
        <v>45574</v>
      </c>
      <c r="J236" s="158">
        <v>45574</v>
      </c>
      <c r="K236" s="157">
        <v>0.20891338000000001</v>
      </c>
      <c r="L236" s="157">
        <v>0.20891338000000001</v>
      </c>
      <c r="M236" s="159">
        <v>12.609</v>
      </c>
      <c r="N236" s="159">
        <v>0.17199999999999999</v>
      </c>
      <c r="O236" s="159">
        <v>6.25</v>
      </c>
      <c r="P236" s="159">
        <v>3.4809999999999999</v>
      </c>
      <c r="Q236" s="157">
        <v>2.61</v>
      </c>
      <c r="R236" s="157">
        <v>0.04</v>
      </c>
      <c r="S236" s="160">
        <v>6916.92</v>
      </c>
      <c r="T236" s="157">
        <v>3905.66</v>
      </c>
      <c r="U236" s="160">
        <v>10825.23</v>
      </c>
      <c r="X236" s="68">
        <f t="shared" si="12"/>
        <v>273.11448055999989</v>
      </c>
      <c r="Y236" s="68" t="e">
        <f>HLOOKUP(A236,'HY financials'!$1:$194,190,0)</f>
        <v>#N/A</v>
      </c>
      <c r="Z236" s="69" t="e">
        <f t="shared" si="15"/>
        <v>#N/A</v>
      </c>
    </row>
    <row r="237" spans="1:26" x14ac:dyDescent="0.2">
      <c r="A237" s="37" t="str" cm="1">
        <f t="array" ref="A237">INDEX('Scheme master'!F:F,MATCH(E237&amp;F237,'Scheme master'!N:N,0),0)</f>
        <v>LLIQDF</v>
      </c>
      <c r="B237" s="37" t="str">
        <f>A237&amp;VLOOKUP(E237&amp;F237,'Scheme master'!N:AA,13,0)</f>
        <v>LLIQDFRDD</v>
      </c>
      <c r="C237" s="41">
        <f t="shared" si="13"/>
        <v>0.26573036999999999</v>
      </c>
      <c r="D237" s="41">
        <f t="shared" si="14"/>
        <v>0.26573036999999999</v>
      </c>
      <c r="E237" s="157" t="s">
        <v>530</v>
      </c>
      <c r="F237" s="157" t="s">
        <v>526</v>
      </c>
      <c r="G237" s="157" t="s">
        <v>456</v>
      </c>
      <c r="H237" s="157" t="s">
        <v>1281</v>
      </c>
      <c r="I237" s="158">
        <v>45659</v>
      </c>
      <c r="J237" s="158">
        <v>45659</v>
      </c>
      <c r="K237" s="157">
        <v>0.26573036999999999</v>
      </c>
      <c r="L237" s="157">
        <v>0.26573036999999999</v>
      </c>
      <c r="M237" s="159">
        <v>9.0969999999999995</v>
      </c>
      <c r="N237" s="159">
        <v>0.17199999999999999</v>
      </c>
      <c r="O237" s="159">
        <v>8.3320000000000007</v>
      </c>
      <c r="P237" s="159">
        <v>4.5419999999999998</v>
      </c>
      <c r="Q237" s="157">
        <v>2.4300000000000002</v>
      </c>
      <c r="R237" s="157">
        <v>0.05</v>
      </c>
      <c r="S237" s="160">
        <v>9267.6200000000008</v>
      </c>
      <c r="T237" s="157">
        <v>5059.46</v>
      </c>
      <c r="U237" s="160">
        <v>14329.56</v>
      </c>
      <c r="X237" s="68">
        <f t="shared" si="12"/>
        <v>273.11448055999989</v>
      </c>
      <c r="Y237" s="68" t="e">
        <f>HLOOKUP(A237,'HY financials'!$1:$194,190,0)</f>
        <v>#N/A</v>
      </c>
      <c r="Z237" s="69" t="e">
        <f t="shared" si="15"/>
        <v>#N/A</v>
      </c>
    </row>
    <row r="238" spans="1:26" x14ac:dyDescent="0.2">
      <c r="A238" s="37" t="str" cm="1">
        <f t="array" ref="A238">INDEX('Scheme master'!F:F,MATCH(E238&amp;F238,'Scheme master'!N:N,0),0)</f>
        <v>LDINPF</v>
      </c>
      <c r="B238" s="37" t="str">
        <f>A238&amp;VLOOKUP(E238&amp;F238,'Scheme master'!N:AA,13,0)</f>
        <v>LDINPFRDD</v>
      </c>
      <c r="C238" s="41">
        <f t="shared" si="13"/>
        <v>3.2789999999999998E-3</v>
      </c>
      <c r="D238" s="41">
        <f t="shared" si="14"/>
        <v>3.2789999999999998E-3</v>
      </c>
      <c r="E238" s="157" t="s">
        <v>531</v>
      </c>
      <c r="F238" s="157" t="s">
        <v>8</v>
      </c>
      <c r="G238" s="157" t="s">
        <v>2726</v>
      </c>
      <c r="H238" s="157" t="s">
        <v>1279</v>
      </c>
      <c r="I238" s="158">
        <v>45575</v>
      </c>
      <c r="J238" s="158">
        <v>45575</v>
      </c>
      <c r="K238" s="157">
        <v>3.2789999999999998E-3</v>
      </c>
      <c r="L238" s="157">
        <v>3.2789999999999998E-3</v>
      </c>
      <c r="M238" s="159"/>
      <c r="N238" s="159"/>
      <c r="O238" s="159">
        <v>759.18700000000001</v>
      </c>
      <c r="P238" s="159">
        <v>32.468000000000004</v>
      </c>
      <c r="Q238" s="157"/>
      <c r="R238" s="157"/>
      <c r="S238" s="160">
        <v>9396.3700000000008</v>
      </c>
      <c r="T238" s="157">
        <v>452.09</v>
      </c>
      <c r="U238" s="160">
        <v>9848.4599999999991</v>
      </c>
      <c r="X238" s="68">
        <f t="shared" si="12"/>
        <v>3.1546907400000004</v>
      </c>
      <c r="Y238" s="68" t="e">
        <f>HLOOKUP(A238,'HY financials'!$1:$194,190,0)</f>
        <v>#N/A</v>
      </c>
      <c r="Z238" s="69" t="e">
        <f t="shared" si="15"/>
        <v>#N/A</v>
      </c>
    </row>
    <row r="239" spans="1:26" x14ac:dyDescent="0.2">
      <c r="A239" s="37" t="str" cm="1">
        <f t="array" ref="A239">INDEX('Scheme master'!F:F,MATCH(E239&amp;F239,'Scheme master'!N:N,0),0)</f>
        <v>LLIQDF</v>
      </c>
      <c r="B239" s="37" t="str">
        <f>A239&amp;VLOOKUP(E239&amp;F239,'Scheme master'!N:AA,13,0)</f>
        <v>LLIQDFDDD</v>
      </c>
      <c r="C239" s="41">
        <f t="shared" si="13"/>
        <v>0.19109487999999999</v>
      </c>
      <c r="D239" s="41">
        <f t="shared" si="14"/>
        <v>0.19109487999999999</v>
      </c>
      <c r="E239" s="157" t="s">
        <v>530</v>
      </c>
      <c r="F239" s="157" t="s">
        <v>525</v>
      </c>
      <c r="G239" s="157" t="s">
        <v>456</v>
      </c>
      <c r="H239" s="157" t="s">
        <v>1276</v>
      </c>
      <c r="I239" s="158">
        <v>45571</v>
      </c>
      <c r="J239" s="158">
        <v>45571</v>
      </c>
      <c r="K239" s="157">
        <v>0.19109487999999999</v>
      </c>
      <c r="L239" s="157">
        <v>0.19109487999999999</v>
      </c>
      <c r="M239" s="159">
        <v>5.6109999999999998</v>
      </c>
      <c r="N239" s="159"/>
      <c r="O239" s="159">
        <v>6.1109999999999998</v>
      </c>
      <c r="P239" s="159">
        <v>138.23599999999999</v>
      </c>
      <c r="Q239" s="157">
        <v>1.07</v>
      </c>
      <c r="R239" s="157"/>
      <c r="S239" s="160">
        <v>6985.16</v>
      </c>
      <c r="T239" s="157">
        <v>158770.99</v>
      </c>
      <c r="U239" s="160">
        <v>165757.22</v>
      </c>
      <c r="X239" s="68">
        <f t="shared" si="12"/>
        <v>273.11448055999989</v>
      </c>
      <c r="Y239" s="68" t="e">
        <f>HLOOKUP(A239,'HY financials'!$1:$194,190,0)</f>
        <v>#N/A</v>
      </c>
      <c r="Z239" s="69" t="e">
        <f t="shared" si="15"/>
        <v>#N/A</v>
      </c>
    </row>
    <row r="240" spans="1:26" x14ac:dyDescent="0.2">
      <c r="A240" s="37" t="str" cm="1">
        <f t="array" ref="A240">INDEX('Scheme master'!F:F,MATCH(E240&amp;F240,'Scheme master'!N:N,0),0)</f>
        <v>LDSAPF</v>
      </c>
      <c r="B240" s="37" t="str">
        <f>A240&amp;VLOOKUP(E240&amp;F240,'Scheme master'!N:AA,13,0)</f>
        <v>LDSAPFRDD</v>
      </c>
      <c r="C240" s="41">
        <f t="shared" si="13"/>
        <v>5.2531000000000001E-3</v>
      </c>
      <c r="D240" s="41">
        <f t="shared" si="14"/>
        <v>5.2531000000000001E-3</v>
      </c>
      <c r="E240" s="157" t="s">
        <v>533</v>
      </c>
      <c r="F240" s="157" t="s">
        <v>8</v>
      </c>
      <c r="G240" s="157" t="s">
        <v>2242</v>
      </c>
      <c r="H240" s="157" t="s">
        <v>1279</v>
      </c>
      <c r="I240" s="158">
        <v>45693</v>
      </c>
      <c r="J240" s="158">
        <v>45693</v>
      </c>
      <c r="K240" s="157">
        <v>5.2531000000000001E-3</v>
      </c>
      <c r="L240" s="157">
        <v>5.2531000000000001E-3</v>
      </c>
      <c r="M240" s="159">
        <v>127516.96</v>
      </c>
      <c r="N240" s="159"/>
      <c r="O240" s="159">
        <v>7267.6689999999999</v>
      </c>
      <c r="P240" s="159">
        <v>141.94399999999999</v>
      </c>
      <c r="Q240" s="157">
        <v>669.86</v>
      </c>
      <c r="R240" s="157"/>
      <c r="S240" s="160">
        <v>86282.4</v>
      </c>
      <c r="T240" s="157">
        <v>1673.46</v>
      </c>
      <c r="U240" s="160">
        <v>88625.72</v>
      </c>
      <c r="X240" s="68">
        <f t="shared" si="12"/>
        <v>1.5207296000000006</v>
      </c>
      <c r="Y240" s="68" t="e">
        <f>HLOOKUP(A240,'HY financials'!$1:$194,190,0)</f>
        <v>#N/A</v>
      </c>
      <c r="Z240" s="69" t="e">
        <f t="shared" si="15"/>
        <v>#N/A</v>
      </c>
    </row>
    <row r="241" spans="1:26" x14ac:dyDescent="0.2">
      <c r="A241" s="37" t="str" cm="1">
        <f t="array" ref="A241">INDEX('Scheme master'!F:F,MATCH(E241&amp;F241,'Scheme master'!N:N,0),0)</f>
        <v>LDINPF</v>
      </c>
      <c r="B241" s="37" t="str">
        <f>A241&amp;VLOOKUP(E241&amp;F241,'Scheme master'!N:AA,13,0)</f>
        <v>LDINPFRDD</v>
      </c>
      <c r="C241" s="41">
        <f t="shared" si="13"/>
        <v>3.0671700000000001E-3</v>
      </c>
      <c r="D241" s="41">
        <f t="shared" si="14"/>
        <v>3.0671700000000001E-3</v>
      </c>
      <c r="E241" s="157" t="s">
        <v>531</v>
      </c>
      <c r="F241" s="157" t="s">
        <v>8</v>
      </c>
      <c r="G241" s="157" t="s">
        <v>2726</v>
      </c>
      <c r="H241" s="157" t="s">
        <v>1279</v>
      </c>
      <c r="I241" s="158">
        <v>45614</v>
      </c>
      <c r="J241" s="158">
        <v>45614</v>
      </c>
      <c r="K241" s="157">
        <v>3.0671700000000001E-3</v>
      </c>
      <c r="L241" s="157">
        <v>3.0671700000000001E-3</v>
      </c>
      <c r="M241" s="159"/>
      <c r="N241" s="159"/>
      <c r="O241" s="159">
        <v>713.03099999999995</v>
      </c>
      <c r="P241" s="159">
        <v>34.386000000000003</v>
      </c>
      <c r="Q241" s="157"/>
      <c r="R241" s="157"/>
      <c r="S241" s="160">
        <v>8830.11</v>
      </c>
      <c r="T241" s="157">
        <v>424.39</v>
      </c>
      <c r="U241" s="160">
        <v>9254.5</v>
      </c>
      <c r="X241" s="68">
        <f t="shared" si="12"/>
        <v>3.1546907400000004</v>
      </c>
      <c r="Y241" s="68" t="e">
        <f>HLOOKUP(A241,'HY financials'!$1:$194,190,0)</f>
        <v>#N/A</v>
      </c>
      <c r="Z241" s="69" t="e">
        <f t="shared" si="15"/>
        <v>#N/A</v>
      </c>
    </row>
    <row r="242" spans="1:26" x14ac:dyDescent="0.2">
      <c r="A242" s="37" t="str" cm="1">
        <f t="array" ref="A242">INDEX('Scheme master'!F:F,MATCH(E242&amp;F242,'Scheme master'!N:N,0),0)</f>
        <v>LLIQDF</v>
      </c>
      <c r="B242" s="37" t="str">
        <f>A242&amp;VLOOKUP(E242&amp;F242,'Scheme master'!N:AA,13,0)</f>
        <v>LLIQDFDDD</v>
      </c>
      <c r="C242" s="41">
        <f t="shared" si="13"/>
        <v>0.20034076000000001</v>
      </c>
      <c r="D242" s="41">
        <f t="shared" si="14"/>
        <v>0.20034076000000001</v>
      </c>
      <c r="E242" s="157" t="s">
        <v>530</v>
      </c>
      <c r="F242" s="157" t="s">
        <v>525</v>
      </c>
      <c r="G242" s="157" t="s">
        <v>456</v>
      </c>
      <c r="H242" s="157" t="s">
        <v>1276</v>
      </c>
      <c r="I242" s="158">
        <v>45683</v>
      </c>
      <c r="J242" s="158">
        <v>45683</v>
      </c>
      <c r="K242" s="157">
        <v>0.20034076000000001</v>
      </c>
      <c r="L242" s="157">
        <v>0.20034076000000001</v>
      </c>
      <c r="M242" s="159">
        <v>6.53</v>
      </c>
      <c r="N242" s="159"/>
      <c r="O242" s="159">
        <v>4.3259999999999996</v>
      </c>
      <c r="P242" s="159">
        <v>276.19</v>
      </c>
      <c r="Q242" s="157">
        <v>1.31</v>
      </c>
      <c r="R242" s="157"/>
      <c r="S242" s="160">
        <v>4951.7700000000004</v>
      </c>
      <c r="T242" s="157">
        <v>317158.02</v>
      </c>
      <c r="U242" s="160">
        <v>322111.09999999998</v>
      </c>
      <c r="X242" s="68">
        <f t="shared" si="12"/>
        <v>273.11448055999989</v>
      </c>
      <c r="Y242" s="68" t="e">
        <f>HLOOKUP(A242,'HY financials'!$1:$194,190,0)</f>
        <v>#N/A</v>
      </c>
      <c r="Z242" s="69" t="e">
        <f t="shared" si="15"/>
        <v>#N/A</v>
      </c>
    </row>
    <row r="243" spans="1:26" x14ac:dyDescent="0.2">
      <c r="A243" s="37" t="str" cm="1">
        <f t="array" ref="A243">INDEX('Scheme master'!F:F,MATCH(E243&amp;F243,'Scheme master'!N:N,0),0)</f>
        <v>LLIQDF</v>
      </c>
      <c r="B243" s="37" t="str">
        <f>A243&amp;VLOOKUP(E243&amp;F243,'Scheme master'!N:AA,13,0)</f>
        <v>LLIQDFRDD</v>
      </c>
      <c r="C243" s="41">
        <f t="shared" si="13"/>
        <v>0.18522674</v>
      </c>
      <c r="D243" s="41">
        <f t="shared" si="14"/>
        <v>0.18522674</v>
      </c>
      <c r="E243" s="157" t="s">
        <v>530</v>
      </c>
      <c r="F243" s="157" t="s">
        <v>526</v>
      </c>
      <c r="G243" s="157" t="s">
        <v>456</v>
      </c>
      <c r="H243" s="157" t="s">
        <v>1281</v>
      </c>
      <c r="I243" s="158">
        <v>45626</v>
      </c>
      <c r="J243" s="158">
        <v>45626</v>
      </c>
      <c r="K243" s="157">
        <v>0.18522674</v>
      </c>
      <c r="L243" s="157">
        <v>0.18522674</v>
      </c>
      <c r="M243" s="159">
        <v>14.109</v>
      </c>
      <c r="N243" s="159">
        <v>0.17199999999999999</v>
      </c>
      <c r="O243" s="159">
        <v>5.3070000000000004</v>
      </c>
      <c r="P243" s="159">
        <v>3.1480000000000001</v>
      </c>
      <c r="Q243" s="157">
        <v>2.62</v>
      </c>
      <c r="R243" s="157">
        <v>0.03</v>
      </c>
      <c r="S243" s="160">
        <v>5907.98</v>
      </c>
      <c r="T243" s="157">
        <v>3509.78</v>
      </c>
      <c r="U243" s="160">
        <v>9420.41</v>
      </c>
      <c r="X243" s="68">
        <f t="shared" si="12"/>
        <v>273.11448055999989</v>
      </c>
      <c r="Y243" s="68" t="e">
        <f>HLOOKUP(A243,'HY financials'!$1:$194,190,0)</f>
        <v>#N/A</v>
      </c>
      <c r="Z243" s="69" t="e">
        <f t="shared" si="15"/>
        <v>#N/A</v>
      </c>
    </row>
    <row r="244" spans="1:26" x14ac:dyDescent="0.2">
      <c r="A244" s="37" t="str" cm="1">
        <f t="array" ref="A244">INDEX('Scheme master'!F:F,MATCH(E244&amp;F244,'Scheme master'!N:N,0),0)</f>
        <v>LDINPF</v>
      </c>
      <c r="B244" s="37" t="str">
        <f>A244&amp;VLOOKUP(E244&amp;F244,'Scheme master'!N:AA,13,0)</f>
        <v>LDINPFRDD</v>
      </c>
      <c r="C244" s="41">
        <f t="shared" si="13"/>
        <v>2.248E-3</v>
      </c>
      <c r="D244" s="41">
        <f t="shared" si="14"/>
        <v>2.248E-3</v>
      </c>
      <c r="E244" s="157" t="s">
        <v>531</v>
      </c>
      <c r="F244" s="157" t="s">
        <v>8</v>
      </c>
      <c r="G244" s="157" t="s">
        <v>2726</v>
      </c>
      <c r="H244" s="157" t="s">
        <v>1279</v>
      </c>
      <c r="I244" s="158">
        <v>45576</v>
      </c>
      <c r="J244" s="158">
        <v>45576</v>
      </c>
      <c r="K244" s="157">
        <v>2.248E-3</v>
      </c>
      <c r="L244" s="157">
        <v>2.248E-3</v>
      </c>
      <c r="M244" s="159"/>
      <c r="N244" s="159"/>
      <c r="O244" s="159">
        <v>520.55600000000004</v>
      </c>
      <c r="P244" s="159">
        <v>22.260999999999999</v>
      </c>
      <c r="Q244" s="157"/>
      <c r="R244" s="157"/>
      <c r="S244" s="160">
        <v>6443.53</v>
      </c>
      <c r="T244" s="157">
        <v>310</v>
      </c>
      <c r="U244" s="160">
        <v>6753.53</v>
      </c>
      <c r="X244" s="68">
        <f t="shared" si="12"/>
        <v>3.1546907400000004</v>
      </c>
      <c r="Y244" s="68" t="e">
        <f>HLOOKUP(A244,'HY financials'!$1:$194,190,0)</f>
        <v>#N/A</v>
      </c>
      <c r="Z244" s="69" t="e">
        <f t="shared" si="15"/>
        <v>#N/A</v>
      </c>
    </row>
    <row r="245" spans="1:26" x14ac:dyDescent="0.2">
      <c r="A245" s="37" t="str" cm="1">
        <f t="array" ref="A245">INDEX('Scheme master'!F:F,MATCH(E245&amp;F245,'Scheme master'!N:N,0),0)</f>
        <v>LDUSTF</v>
      </c>
      <c r="B245" s="37" t="str">
        <f>A245&amp;VLOOKUP(E245&amp;F245,'Scheme master'!N:AA,13,0)</f>
        <v>LDUSTFDDW</v>
      </c>
      <c r="C245" s="41">
        <f t="shared" si="13"/>
        <v>1.25751437</v>
      </c>
      <c r="D245" s="41">
        <f t="shared" si="14"/>
        <v>1.25751437</v>
      </c>
      <c r="E245" s="157" t="s">
        <v>1462</v>
      </c>
      <c r="F245" s="157" t="s">
        <v>527</v>
      </c>
      <c r="G245" s="157" t="s">
        <v>2241</v>
      </c>
      <c r="H245" s="157" t="s">
        <v>1280</v>
      </c>
      <c r="I245" s="158">
        <v>45623</v>
      </c>
      <c r="J245" s="158">
        <v>45623</v>
      </c>
      <c r="K245" s="157">
        <v>1.25751437</v>
      </c>
      <c r="L245" s="157">
        <v>1.25751437</v>
      </c>
      <c r="M245" s="159">
        <v>0.95899999999999996</v>
      </c>
      <c r="N245" s="159"/>
      <c r="O245" s="159">
        <v>7.5999999999999998E-2</v>
      </c>
      <c r="P245" s="159"/>
      <c r="Q245" s="157">
        <v>1.21</v>
      </c>
      <c r="R245" s="157"/>
      <c r="S245" s="160">
        <v>84.43</v>
      </c>
      <c r="T245" s="157"/>
      <c r="U245" s="160">
        <v>85.64</v>
      </c>
      <c r="X245" s="68">
        <f t="shared" si="12"/>
        <v>303.09935939999986</v>
      </c>
      <c r="Y245" s="68" t="e">
        <f>HLOOKUP(A245,'HY financials'!$1:$194,190,0)</f>
        <v>#N/A</v>
      </c>
      <c r="Z245" s="69" t="e">
        <f t="shared" si="15"/>
        <v>#N/A</v>
      </c>
    </row>
    <row r="246" spans="1:26" x14ac:dyDescent="0.2">
      <c r="A246" s="37" t="str" cm="1">
        <f t="array" ref="A246">INDEX('Scheme master'!F:F,MATCH(E246&amp;F246,'Scheme master'!N:N,0),0)</f>
        <v>LDSAPF</v>
      </c>
      <c r="B246" s="37" t="str">
        <f>A246&amp;VLOOKUP(E246&amp;F246,'Scheme master'!N:AA,13,0)</f>
        <v>LDSAPFDDD</v>
      </c>
      <c r="C246" s="41">
        <f t="shared" si="13"/>
        <v>2.4568099999999998E-3</v>
      </c>
      <c r="D246" s="41">
        <f t="shared" si="14"/>
        <v>2.4568099999999998E-3</v>
      </c>
      <c r="E246" s="157" t="s">
        <v>533</v>
      </c>
      <c r="F246" s="157" t="s">
        <v>525</v>
      </c>
      <c r="G246" s="157" t="s">
        <v>2242</v>
      </c>
      <c r="H246" s="157" t="s">
        <v>1277</v>
      </c>
      <c r="I246" s="158">
        <v>45595</v>
      </c>
      <c r="J246" s="158">
        <v>45595</v>
      </c>
      <c r="K246" s="157">
        <v>2.4568099999999998E-3</v>
      </c>
      <c r="L246" s="157">
        <v>2.4568099999999998E-3</v>
      </c>
      <c r="M246" s="159">
        <v>11300.273999999999</v>
      </c>
      <c r="N246" s="159"/>
      <c r="O246" s="159">
        <v>119.768</v>
      </c>
      <c r="P246" s="159"/>
      <c r="Q246" s="157">
        <v>27.76</v>
      </c>
      <c r="R246" s="157"/>
      <c r="S246" s="160">
        <v>1321.52</v>
      </c>
      <c r="T246" s="157"/>
      <c r="U246" s="160">
        <v>1349.28</v>
      </c>
      <c r="X246" s="68">
        <f t="shared" si="12"/>
        <v>1.5207296000000006</v>
      </c>
      <c r="Y246" s="68" t="e">
        <f>HLOOKUP(A246,'HY financials'!$1:$194,190,0)</f>
        <v>#N/A</v>
      </c>
      <c r="Z246" s="69" t="e">
        <f t="shared" si="15"/>
        <v>#N/A</v>
      </c>
    </row>
    <row r="247" spans="1:26" x14ac:dyDescent="0.2">
      <c r="A247" s="37" t="str" cm="1">
        <f t="array" ref="A247">INDEX('Scheme master'!F:F,MATCH(E247&amp;F247,'Scheme master'!N:N,0),0)</f>
        <v>LDSAPF</v>
      </c>
      <c r="B247" s="37" t="str">
        <f>A247&amp;VLOOKUP(E247&amp;F247,'Scheme master'!N:AA,13,0)</f>
        <v>LDSAPFRDD</v>
      </c>
      <c r="C247" s="41">
        <f t="shared" si="13"/>
        <v>1.8062499999999999E-3</v>
      </c>
      <c r="D247" s="41">
        <f t="shared" si="14"/>
        <v>1.8062499999999999E-3</v>
      </c>
      <c r="E247" s="157" t="s">
        <v>533</v>
      </c>
      <c r="F247" s="157" t="s">
        <v>8</v>
      </c>
      <c r="G247" s="157" t="s">
        <v>2242</v>
      </c>
      <c r="H247" s="157" t="s">
        <v>1279</v>
      </c>
      <c r="I247" s="158">
        <v>45664</v>
      </c>
      <c r="J247" s="158">
        <v>45664</v>
      </c>
      <c r="K247" s="157">
        <v>1.8062499999999999E-3</v>
      </c>
      <c r="L247" s="157">
        <v>1.8062499999999999E-3</v>
      </c>
      <c r="M247" s="159"/>
      <c r="N247" s="159"/>
      <c r="O247" s="159">
        <v>2513.1509999999998</v>
      </c>
      <c r="P247" s="159">
        <v>48.581000000000003</v>
      </c>
      <c r="Q247" s="157"/>
      <c r="R247" s="157"/>
      <c r="S247" s="160">
        <v>29836.26</v>
      </c>
      <c r="T247" s="157">
        <v>572.75</v>
      </c>
      <c r="U247" s="160">
        <v>30409.01</v>
      </c>
      <c r="X247" s="68">
        <f t="shared" si="12"/>
        <v>1.5207296000000006</v>
      </c>
      <c r="Y247" s="68" t="e">
        <f>HLOOKUP(A247,'HY financials'!$1:$194,190,0)</f>
        <v>#N/A</v>
      </c>
      <c r="Z247" s="69" t="e">
        <f t="shared" si="15"/>
        <v>#N/A</v>
      </c>
    </row>
    <row r="248" spans="1:26" x14ac:dyDescent="0.2">
      <c r="A248" s="37" t="str" cm="1">
        <f t="array" ref="A248">INDEX('Scheme master'!F:F,MATCH(E248&amp;F248,'Scheme master'!N:N,0),0)</f>
        <v>LDUSTF</v>
      </c>
      <c r="B248" s="37" t="str">
        <f>A248&amp;VLOOKUP(E248&amp;F248,'Scheme master'!N:AA,13,0)</f>
        <v>LDUSTFRDD</v>
      </c>
      <c r="C248" s="41">
        <f t="shared" si="13"/>
        <v>0.19448391000000001</v>
      </c>
      <c r="D248" s="41">
        <f t="shared" si="14"/>
        <v>0.19448391000000001</v>
      </c>
      <c r="E248" s="157" t="s">
        <v>1462</v>
      </c>
      <c r="F248" s="157" t="s">
        <v>8</v>
      </c>
      <c r="G248" s="157" t="s">
        <v>2241</v>
      </c>
      <c r="H248" s="157" t="s">
        <v>1279</v>
      </c>
      <c r="I248" s="158">
        <v>45609</v>
      </c>
      <c r="J248" s="158">
        <v>45609</v>
      </c>
      <c r="K248" s="157">
        <v>0.19448391000000001</v>
      </c>
      <c r="L248" s="157">
        <v>0.19448391000000001</v>
      </c>
      <c r="M248" s="159"/>
      <c r="N248" s="159"/>
      <c r="O248" s="159">
        <v>3.6259999999999999</v>
      </c>
      <c r="P248" s="159">
        <v>2E-3</v>
      </c>
      <c r="Q248" s="157"/>
      <c r="R248" s="157"/>
      <c r="S248" s="160">
        <v>4415.8100000000004</v>
      </c>
      <c r="T248" s="157">
        <v>3.14</v>
      </c>
      <c r="U248" s="160">
        <v>4418.95</v>
      </c>
      <c r="X248" s="68">
        <f t="shared" si="12"/>
        <v>303.09935939999986</v>
      </c>
      <c r="Y248" s="68" t="e">
        <f>HLOOKUP(A248,'HY financials'!$1:$194,190,0)</f>
        <v>#N/A</v>
      </c>
      <c r="Z248" s="69" t="e">
        <f t="shared" si="15"/>
        <v>#N/A</v>
      </c>
    </row>
    <row r="249" spans="1:26" x14ac:dyDescent="0.2">
      <c r="A249" s="37" t="str" cm="1">
        <f t="array" ref="A249">INDEX('Scheme master'!F:F,MATCH(E249&amp;F249,'Scheme master'!N:N,0),0)</f>
        <v>LDUSTF</v>
      </c>
      <c r="B249" s="37" t="str">
        <f>A249&amp;VLOOKUP(E249&amp;F249,'Scheme master'!N:AA,13,0)</f>
        <v>LDUSTFRDD</v>
      </c>
      <c r="C249" s="41">
        <f t="shared" si="13"/>
        <v>0.14339199</v>
      </c>
      <c r="D249" s="41">
        <f t="shared" si="14"/>
        <v>0.14339199</v>
      </c>
      <c r="E249" s="157" t="s">
        <v>1462</v>
      </c>
      <c r="F249" s="157" t="s">
        <v>8</v>
      </c>
      <c r="G249" s="157" t="s">
        <v>2241</v>
      </c>
      <c r="H249" s="157" t="s">
        <v>1279</v>
      </c>
      <c r="I249" s="158">
        <v>45580</v>
      </c>
      <c r="J249" s="158">
        <v>45580</v>
      </c>
      <c r="K249" s="157">
        <v>0.14339199</v>
      </c>
      <c r="L249" s="157">
        <v>0.14339199</v>
      </c>
      <c r="M249" s="159"/>
      <c r="N249" s="159"/>
      <c r="O249" s="159">
        <v>2.6629999999999998</v>
      </c>
      <c r="P249" s="159">
        <v>2E-3</v>
      </c>
      <c r="Q249" s="157"/>
      <c r="R249" s="157"/>
      <c r="S249" s="160">
        <v>3245.99</v>
      </c>
      <c r="T249" s="157">
        <v>2.2999999999999998</v>
      </c>
      <c r="U249" s="160">
        <v>3248.29</v>
      </c>
      <c r="X249" s="68">
        <f t="shared" si="12"/>
        <v>303.09935939999986</v>
      </c>
      <c r="Y249" s="68" t="e">
        <f>HLOOKUP(A249,'HY financials'!$1:$194,190,0)</f>
        <v>#N/A</v>
      </c>
      <c r="Z249" s="69" t="e">
        <f t="shared" si="15"/>
        <v>#N/A</v>
      </c>
    </row>
    <row r="250" spans="1:26" x14ac:dyDescent="0.2">
      <c r="A250" s="37" t="str" cm="1">
        <f t="array" ref="A250">INDEX('Scheme master'!F:F,MATCH(E250&amp;F250,'Scheme master'!N:N,0),0)</f>
        <v>LDSAPF</v>
      </c>
      <c r="B250" s="37" t="str">
        <f>A250&amp;VLOOKUP(E250&amp;F250,'Scheme master'!N:AA,13,0)</f>
        <v>LDSAPFRDD</v>
      </c>
      <c r="C250" s="41">
        <f t="shared" si="13"/>
        <v>3.09698E-3</v>
      </c>
      <c r="D250" s="41">
        <f t="shared" si="14"/>
        <v>3.09698E-3</v>
      </c>
      <c r="E250" s="157" t="s">
        <v>533</v>
      </c>
      <c r="F250" s="157" t="s">
        <v>8</v>
      </c>
      <c r="G250" s="157" t="s">
        <v>2242</v>
      </c>
      <c r="H250" s="157" t="s">
        <v>1279</v>
      </c>
      <c r="I250" s="158">
        <v>45603</v>
      </c>
      <c r="J250" s="158">
        <v>45603</v>
      </c>
      <c r="K250" s="157">
        <v>3.09698E-3</v>
      </c>
      <c r="L250" s="157">
        <v>3.09698E-3</v>
      </c>
      <c r="M250" s="159">
        <v>127138.398</v>
      </c>
      <c r="N250" s="159"/>
      <c r="O250" s="159">
        <v>4239.5410000000002</v>
      </c>
      <c r="P250" s="159">
        <v>82.484999999999999</v>
      </c>
      <c r="Q250" s="157">
        <v>393.75</v>
      </c>
      <c r="R250" s="157"/>
      <c r="S250" s="160">
        <v>50303.53</v>
      </c>
      <c r="T250" s="157">
        <v>972.49</v>
      </c>
      <c r="U250" s="160">
        <v>51669.77</v>
      </c>
      <c r="X250" s="68">
        <f t="shared" si="12"/>
        <v>1.5207296000000006</v>
      </c>
      <c r="Y250" s="68" t="e">
        <f>HLOOKUP(A250,'HY financials'!$1:$194,190,0)</f>
        <v>#N/A</v>
      </c>
      <c r="Z250" s="69" t="e">
        <f t="shared" si="15"/>
        <v>#N/A</v>
      </c>
    </row>
    <row r="251" spans="1:26" x14ac:dyDescent="0.2">
      <c r="A251" s="37" t="str" cm="1">
        <f t="array" ref="A251">INDEX('Scheme master'!F:F,MATCH(E251&amp;F251,'Scheme master'!N:N,0),0)</f>
        <v>LDUSTF</v>
      </c>
      <c r="B251" s="37" t="str">
        <f>A251&amp;VLOOKUP(E251&amp;F251,'Scheme master'!N:AA,13,0)</f>
        <v>LDUSTFDDD</v>
      </c>
      <c r="C251" s="41">
        <f t="shared" si="13"/>
        <v>0.22222534999999999</v>
      </c>
      <c r="D251" s="41">
        <f t="shared" si="14"/>
        <v>0.22222534999999999</v>
      </c>
      <c r="E251" s="157" t="s">
        <v>1462</v>
      </c>
      <c r="F251" s="157" t="s">
        <v>525</v>
      </c>
      <c r="G251" s="157" t="s">
        <v>2241</v>
      </c>
      <c r="H251" s="157" t="s">
        <v>1277</v>
      </c>
      <c r="I251" s="158">
        <v>45575</v>
      </c>
      <c r="J251" s="158">
        <v>45575</v>
      </c>
      <c r="K251" s="157">
        <v>0.22222534999999999</v>
      </c>
      <c r="L251" s="157">
        <v>0.22222534999999999</v>
      </c>
      <c r="M251" s="159"/>
      <c r="N251" s="159"/>
      <c r="O251" s="159">
        <v>1.0069999999999999</v>
      </c>
      <c r="P251" s="159"/>
      <c r="Q251" s="157"/>
      <c r="R251" s="157"/>
      <c r="S251" s="160">
        <v>1226.94</v>
      </c>
      <c r="T251" s="157"/>
      <c r="U251" s="160">
        <v>1226.94</v>
      </c>
      <c r="X251" s="68">
        <f t="shared" si="12"/>
        <v>303.09935939999986</v>
      </c>
      <c r="Y251" s="68" t="e">
        <f>HLOOKUP(A251,'HY financials'!$1:$194,190,0)</f>
        <v>#N/A</v>
      </c>
      <c r="Z251" s="69" t="e">
        <f t="shared" si="15"/>
        <v>#N/A</v>
      </c>
    </row>
    <row r="252" spans="1:26" x14ac:dyDescent="0.2">
      <c r="A252" s="37" t="str" cm="1">
        <f t="array" ref="A252">INDEX('Scheme master'!F:F,MATCH(E252&amp;F252,'Scheme master'!N:N,0),0)</f>
        <v>LLIQDF</v>
      </c>
      <c r="B252" s="37" t="str">
        <f>A252&amp;VLOOKUP(E252&amp;F252,'Scheme master'!N:AA,13,0)</f>
        <v>LLIQDFRDD</v>
      </c>
      <c r="C252" s="41">
        <f t="shared" si="13"/>
        <v>0.18225896</v>
      </c>
      <c r="D252" s="41">
        <f t="shared" si="14"/>
        <v>0.18225896</v>
      </c>
      <c r="E252" s="157" t="s">
        <v>530</v>
      </c>
      <c r="F252" s="157" t="s">
        <v>526</v>
      </c>
      <c r="G252" s="157" t="s">
        <v>456</v>
      </c>
      <c r="H252" s="157" t="s">
        <v>1281</v>
      </c>
      <c r="I252" s="158">
        <v>45711</v>
      </c>
      <c r="J252" s="158">
        <v>45711</v>
      </c>
      <c r="K252" s="157">
        <v>0.18225896</v>
      </c>
      <c r="L252" s="157">
        <v>0.18225896</v>
      </c>
      <c r="M252" s="159">
        <v>80.290999999999997</v>
      </c>
      <c r="N252" s="159">
        <v>0.17199999999999999</v>
      </c>
      <c r="O252" s="159">
        <v>5.6589999999999998</v>
      </c>
      <c r="P252" s="159">
        <v>3.1320000000000001</v>
      </c>
      <c r="Q252" s="157">
        <v>14.63</v>
      </c>
      <c r="R252" s="157">
        <v>0.03</v>
      </c>
      <c r="S252" s="160">
        <v>6282.83</v>
      </c>
      <c r="T252" s="157">
        <v>3486.68</v>
      </c>
      <c r="U252" s="160">
        <v>9784.17</v>
      </c>
      <c r="X252" s="68">
        <f t="shared" si="12"/>
        <v>273.11448055999989</v>
      </c>
      <c r="Y252" s="68" t="e">
        <f>HLOOKUP(A252,'HY financials'!$1:$194,190,0)</f>
        <v>#N/A</v>
      </c>
      <c r="Z252" s="69" t="e">
        <f t="shared" si="15"/>
        <v>#N/A</v>
      </c>
    </row>
    <row r="253" spans="1:26" x14ac:dyDescent="0.2">
      <c r="A253" s="37" t="str" cm="1">
        <f t="array" ref="A253">INDEX('Scheme master'!F:F,MATCH(E253&amp;F253,'Scheme master'!N:N,0),0)</f>
        <v>LLIQDF</v>
      </c>
      <c r="B253" s="37" t="str">
        <f>A253&amp;VLOOKUP(E253&amp;F253,'Scheme master'!N:AA,13,0)</f>
        <v>LLIQDFDDD</v>
      </c>
      <c r="C253" s="41">
        <f t="shared" si="13"/>
        <v>0.27858830000000001</v>
      </c>
      <c r="D253" s="41">
        <f t="shared" si="14"/>
        <v>0.27858830000000001</v>
      </c>
      <c r="E253" s="157" t="s">
        <v>530</v>
      </c>
      <c r="F253" s="157" t="s">
        <v>525</v>
      </c>
      <c r="G253" s="157" t="s">
        <v>456</v>
      </c>
      <c r="H253" s="157" t="s">
        <v>1276</v>
      </c>
      <c r="I253" s="158">
        <v>45659</v>
      </c>
      <c r="J253" s="158">
        <v>45659</v>
      </c>
      <c r="K253" s="157">
        <v>0.27858830000000001</v>
      </c>
      <c r="L253" s="157">
        <v>0.27858830000000001</v>
      </c>
      <c r="M253" s="159">
        <v>1144.6130000000001</v>
      </c>
      <c r="N253" s="159"/>
      <c r="O253" s="159">
        <v>6.6719999999999997</v>
      </c>
      <c r="P253" s="159">
        <v>308.125</v>
      </c>
      <c r="Q253" s="157">
        <v>318.89999999999998</v>
      </c>
      <c r="R253" s="157"/>
      <c r="S253" s="160">
        <v>7622.71</v>
      </c>
      <c r="T253" s="157">
        <v>353830.58</v>
      </c>
      <c r="U253" s="160">
        <v>361772.19</v>
      </c>
      <c r="X253" s="68">
        <f t="shared" si="12"/>
        <v>273.11448055999989</v>
      </c>
      <c r="Y253" s="68" t="e">
        <f>HLOOKUP(A253,'HY financials'!$1:$194,190,0)</f>
        <v>#N/A</v>
      </c>
      <c r="Z253" s="69" t="e">
        <f t="shared" si="15"/>
        <v>#N/A</v>
      </c>
    </row>
    <row r="254" spans="1:26" x14ac:dyDescent="0.2">
      <c r="A254" s="37" t="str" cm="1">
        <f t="array" ref="A254">INDEX('Scheme master'!F:F,MATCH(E254&amp;F254,'Scheme master'!N:N,0),0)</f>
        <v>LLIQDF</v>
      </c>
      <c r="B254" s="37" t="str">
        <f>A254&amp;VLOOKUP(E254&amp;F254,'Scheme master'!N:AA,13,0)</f>
        <v>LLIQDFDDD</v>
      </c>
      <c r="C254" s="41">
        <f t="shared" si="13"/>
        <v>0.20718639999999999</v>
      </c>
      <c r="D254" s="41">
        <f t="shared" si="14"/>
        <v>0.20718639999999999</v>
      </c>
      <c r="E254" s="157" t="s">
        <v>530</v>
      </c>
      <c r="F254" s="157" t="s">
        <v>525</v>
      </c>
      <c r="G254" s="157" t="s">
        <v>456</v>
      </c>
      <c r="H254" s="157" t="s">
        <v>1276</v>
      </c>
      <c r="I254" s="158">
        <v>45739</v>
      </c>
      <c r="J254" s="158">
        <v>45739</v>
      </c>
      <c r="K254" s="157">
        <v>0.20718639999999999</v>
      </c>
      <c r="L254" s="157">
        <v>0.20718639999999999</v>
      </c>
      <c r="M254" s="159">
        <v>7.694</v>
      </c>
      <c r="N254" s="159"/>
      <c r="O254" s="159">
        <v>3.887</v>
      </c>
      <c r="P254" s="159">
        <v>378.39499999999998</v>
      </c>
      <c r="Q254" s="157">
        <v>1.59</v>
      </c>
      <c r="R254" s="157"/>
      <c r="S254" s="160">
        <v>4473.54</v>
      </c>
      <c r="T254" s="157">
        <v>434528.31</v>
      </c>
      <c r="U254" s="160">
        <v>439003.44</v>
      </c>
      <c r="X254" s="68">
        <f t="shared" si="12"/>
        <v>273.11448055999989</v>
      </c>
      <c r="Y254" s="68" t="e">
        <f>HLOOKUP(A254,'HY financials'!$1:$194,190,0)</f>
        <v>#N/A</v>
      </c>
      <c r="Z254" s="69" t="e">
        <f t="shared" si="15"/>
        <v>#N/A</v>
      </c>
    </row>
    <row r="255" spans="1:26" x14ac:dyDescent="0.2">
      <c r="A255" s="37" t="str" cm="1">
        <f t="array" ref="A255">INDEX('Scheme master'!F:F,MATCH(E255&amp;F255,'Scheme master'!N:N,0),0)</f>
        <v>LLIQDF</v>
      </c>
      <c r="B255" s="37" t="str">
        <f>A255&amp;VLOOKUP(E255&amp;F255,'Scheme master'!N:AA,13,0)</f>
        <v>LLIQDFRDD</v>
      </c>
      <c r="C255" s="41">
        <f t="shared" si="13"/>
        <v>0.18142885</v>
      </c>
      <c r="D255" s="41">
        <f t="shared" si="14"/>
        <v>0.18142885</v>
      </c>
      <c r="E255" s="157" t="s">
        <v>530</v>
      </c>
      <c r="F255" s="157" t="s">
        <v>526</v>
      </c>
      <c r="G255" s="157" t="s">
        <v>456</v>
      </c>
      <c r="H255" s="157" t="s">
        <v>1281</v>
      </c>
      <c r="I255" s="158">
        <v>45612</v>
      </c>
      <c r="J255" s="158">
        <v>45612</v>
      </c>
      <c r="K255" s="157">
        <v>0.18142885</v>
      </c>
      <c r="L255" s="157">
        <v>0.18142885</v>
      </c>
      <c r="M255" s="159">
        <v>14.109</v>
      </c>
      <c r="N255" s="159">
        <v>0.17199999999999999</v>
      </c>
      <c r="O255" s="159">
        <v>5.2359999999999998</v>
      </c>
      <c r="P255" s="159">
        <v>3.077</v>
      </c>
      <c r="Q255" s="157">
        <v>2.57</v>
      </c>
      <c r="R255" s="157">
        <v>0.03</v>
      </c>
      <c r="S255" s="160">
        <v>5787.09</v>
      </c>
      <c r="T255" s="157">
        <v>3430.01</v>
      </c>
      <c r="U255" s="160">
        <v>9219.7000000000007</v>
      </c>
      <c r="X255" s="68">
        <f t="shared" si="12"/>
        <v>273.11448055999989</v>
      </c>
      <c r="Y255" s="68" t="e">
        <f>HLOOKUP(A255,'HY financials'!$1:$194,190,0)</f>
        <v>#N/A</v>
      </c>
      <c r="Z255" s="69" t="e">
        <f t="shared" si="15"/>
        <v>#N/A</v>
      </c>
    </row>
    <row r="256" spans="1:26" x14ac:dyDescent="0.2">
      <c r="A256" s="37" t="str" cm="1">
        <f t="array" ref="A256">INDEX('Scheme master'!F:F,MATCH(E256&amp;F256,'Scheme master'!N:N,0),0)</f>
        <v>LDINPF</v>
      </c>
      <c r="B256" s="37" t="str">
        <f>A256&amp;VLOOKUP(E256&amp;F256,'Scheme master'!N:AA,13,0)</f>
        <v>LDINPFRDD</v>
      </c>
      <c r="C256" s="41">
        <f t="shared" si="13"/>
        <v>1.523564E-2</v>
      </c>
      <c r="D256" s="41">
        <f t="shared" si="14"/>
        <v>1.523564E-2</v>
      </c>
      <c r="E256" s="157" t="s">
        <v>531</v>
      </c>
      <c r="F256" s="157" t="s">
        <v>8</v>
      </c>
      <c r="G256" s="157" t="s">
        <v>2726</v>
      </c>
      <c r="H256" s="157" t="s">
        <v>1279</v>
      </c>
      <c r="I256" s="158">
        <v>45737</v>
      </c>
      <c r="J256" s="158">
        <v>45737</v>
      </c>
      <c r="K256" s="157">
        <v>1.523564E-2</v>
      </c>
      <c r="L256" s="157">
        <v>1.523564E-2</v>
      </c>
      <c r="M256" s="159"/>
      <c r="N256" s="159"/>
      <c r="O256" s="159">
        <v>3465.0839999999998</v>
      </c>
      <c r="P256" s="159">
        <v>174.268</v>
      </c>
      <c r="Q256" s="157"/>
      <c r="R256" s="157"/>
      <c r="S256" s="160">
        <v>43184.09</v>
      </c>
      <c r="T256" s="157">
        <v>2150.84</v>
      </c>
      <c r="U256" s="160">
        <v>45334.93</v>
      </c>
      <c r="X256" s="68">
        <f t="shared" si="12"/>
        <v>3.1546907400000004</v>
      </c>
      <c r="Y256" s="68" t="e">
        <f>HLOOKUP(A256,'HY financials'!$1:$194,190,0)</f>
        <v>#N/A</v>
      </c>
      <c r="Z256" s="69" t="e">
        <f t="shared" si="15"/>
        <v>#N/A</v>
      </c>
    </row>
    <row r="257" spans="1:26" x14ac:dyDescent="0.2">
      <c r="A257" s="37" t="str" cm="1">
        <f t="array" ref="A257">INDEX('Scheme master'!F:F,MATCH(E257&amp;F257,'Scheme master'!N:N,0),0)</f>
        <v>LDINPF</v>
      </c>
      <c r="B257" s="37" t="str">
        <f>A257&amp;VLOOKUP(E257&amp;F257,'Scheme master'!N:AA,13,0)</f>
        <v>LDINPFRDD</v>
      </c>
      <c r="C257" s="41">
        <f t="shared" si="13"/>
        <v>2.2603E-4</v>
      </c>
      <c r="D257" s="41">
        <f t="shared" si="14"/>
        <v>2.2603E-4</v>
      </c>
      <c r="E257" s="157" t="s">
        <v>531</v>
      </c>
      <c r="F257" s="157" t="s">
        <v>8</v>
      </c>
      <c r="G257" s="157" t="s">
        <v>2726</v>
      </c>
      <c r="H257" s="157" t="s">
        <v>1279</v>
      </c>
      <c r="I257" s="158">
        <v>45686</v>
      </c>
      <c r="J257" s="158">
        <v>45686</v>
      </c>
      <c r="K257" s="157">
        <v>2.2603E-4</v>
      </c>
      <c r="L257" s="157">
        <v>2.2603E-4</v>
      </c>
      <c r="M257" s="159">
        <v>11490.457</v>
      </c>
      <c r="N257" s="159"/>
      <c r="O257" s="159">
        <v>52.996000000000002</v>
      </c>
      <c r="P257" s="159">
        <v>2.5640000000000001</v>
      </c>
      <c r="Q257" s="157">
        <v>2.6</v>
      </c>
      <c r="R257" s="157"/>
      <c r="S257" s="160">
        <v>657.05</v>
      </c>
      <c r="T257" s="157">
        <v>31.65</v>
      </c>
      <c r="U257" s="160">
        <v>691.3</v>
      </c>
      <c r="X257" s="68">
        <f t="shared" si="12"/>
        <v>3.1546907400000004</v>
      </c>
      <c r="Y257" s="68" t="e">
        <f>HLOOKUP(A257,'HY financials'!$1:$194,190,0)</f>
        <v>#N/A</v>
      </c>
      <c r="Z257" s="69" t="e">
        <f t="shared" si="15"/>
        <v>#N/A</v>
      </c>
    </row>
    <row r="258" spans="1:26" x14ac:dyDescent="0.2">
      <c r="A258" s="37" t="str" cm="1">
        <f t="array" ref="A258">INDEX('Scheme master'!F:F,MATCH(E258&amp;F258,'Scheme master'!N:N,0),0)</f>
        <v>LLIQDF</v>
      </c>
      <c r="B258" s="37" t="str">
        <f>A258&amp;VLOOKUP(E258&amp;F258,'Scheme master'!N:AA,13,0)</f>
        <v>LLIQDFDDD</v>
      </c>
      <c r="C258" s="41">
        <f t="shared" si="13"/>
        <v>0.17605636</v>
      </c>
      <c r="D258" s="41">
        <f t="shared" si="14"/>
        <v>0.17605636</v>
      </c>
      <c r="E258" s="157" t="s">
        <v>530</v>
      </c>
      <c r="F258" s="157" t="s">
        <v>525</v>
      </c>
      <c r="G258" s="157" t="s">
        <v>456</v>
      </c>
      <c r="H258" s="157" t="s">
        <v>1276</v>
      </c>
      <c r="I258" s="158">
        <v>45579</v>
      </c>
      <c r="J258" s="158">
        <v>45579</v>
      </c>
      <c r="K258" s="157">
        <v>0.17605636</v>
      </c>
      <c r="L258" s="157">
        <v>0.17605636</v>
      </c>
      <c r="M258" s="159">
        <v>6.0919999999999996</v>
      </c>
      <c r="N258" s="159"/>
      <c r="O258" s="159">
        <v>5.476</v>
      </c>
      <c r="P258" s="159">
        <v>124.586</v>
      </c>
      <c r="Q258" s="157">
        <v>1.08</v>
      </c>
      <c r="R258" s="157"/>
      <c r="S258" s="160">
        <v>6255.32</v>
      </c>
      <c r="T258" s="157">
        <v>143064.79</v>
      </c>
      <c r="U258" s="160">
        <v>149321.19</v>
      </c>
      <c r="X258" s="68">
        <f t="shared" si="12"/>
        <v>273.11448055999989</v>
      </c>
      <c r="Y258" s="68" t="e">
        <f>HLOOKUP(A258,'HY financials'!$1:$194,190,0)</f>
        <v>#N/A</v>
      </c>
      <c r="Z258" s="69" t="e">
        <f t="shared" si="15"/>
        <v>#N/A</v>
      </c>
    </row>
    <row r="259" spans="1:26" x14ac:dyDescent="0.2">
      <c r="A259" s="37" t="str" cm="1">
        <f t="array" ref="A259">INDEX('Scheme master'!F:F,MATCH(E259&amp;F259,'Scheme master'!N:N,0),0)</f>
        <v>LDSAPF</v>
      </c>
      <c r="B259" s="37" t="str">
        <f>A259&amp;VLOOKUP(E259&amp;F259,'Scheme master'!N:AA,13,0)</f>
        <v>LDSAPFDDD</v>
      </c>
      <c r="C259" s="41">
        <f t="shared" si="13"/>
        <v>1.66719E-3</v>
      </c>
      <c r="D259" s="41">
        <f t="shared" si="14"/>
        <v>1.66719E-3</v>
      </c>
      <c r="E259" s="157" t="s">
        <v>533</v>
      </c>
      <c r="F259" s="157" t="s">
        <v>525</v>
      </c>
      <c r="G259" s="157" t="s">
        <v>2242</v>
      </c>
      <c r="H259" s="157" t="s">
        <v>1277</v>
      </c>
      <c r="I259" s="158">
        <v>45723</v>
      </c>
      <c r="J259" s="158">
        <v>45723</v>
      </c>
      <c r="K259" s="157">
        <v>1.66719E-3</v>
      </c>
      <c r="L259" s="157">
        <v>1.66719E-3</v>
      </c>
      <c r="M259" s="159"/>
      <c r="N259" s="159"/>
      <c r="O259" s="159">
        <v>88.221000000000004</v>
      </c>
      <c r="P259" s="159">
        <v>6.2850000000000001</v>
      </c>
      <c r="Q259" s="157"/>
      <c r="R259" s="157"/>
      <c r="S259" s="160">
        <v>972.17</v>
      </c>
      <c r="T259" s="157">
        <v>70.180000000000007</v>
      </c>
      <c r="U259" s="160">
        <v>1042.3499999999999</v>
      </c>
      <c r="X259" s="68">
        <f t="shared" si="12"/>
        <v>1.5207296000000006</v>
      </c>
      <c r="Y259" s="68" t="e">
        <f>HLOOKUP(A259,'HY financials'!$1:$194,190,0)</f>
        <v>#N/A</v>
      </c>
      <c r="Z259" s="69" t="e">
        <f t="shared" si="15"/>
        <v>#N/A</v>
      </c>
    </row>
    <row r="260" spans="1:26" x14ac:dyDescent="0.2">
      <c r="A260" s="37" t="str" cm="1">
        <f t="array" ref="A260">INDEX('Scheme master'!F:F,MATCH(E260&amp;F260,'Scheme master'!N:N,0),0)</f>
        <v>LDUSTF</v>
      </c>
      <c r="B260" s="37" t="str">
        <f>A260&amp;VLOOKUP(E260&amp;F260,'Scheme master'!N:AA,13,0)</f>
        <v>LDUSTFDDD</v>
      </c>
      <c r="C260" s="41">
        <f t="shared" si="13"/>
        <v>0.17157510000000001</v>
      </c>
      <c r="D260" s="41">
        <f t="shared" si="14"/>
        <v>0.17157510000000001</v>
      </c>
      <c r="E260" s="157" t="s">
        <v>1462</v>
      </c>
      <c r="F260" s="157" t="s">
        <v>525</v>
      </c>
      <c r="G260" s="157" t="s">
        <v>2241</v>
      </c>
      <c r="H260" s="157" t="s">
        <v>1277</v>
      </c>
      <c r="I260" s="158">
        <v>45602</v>
      </c>
      <c r="J260" s="158">
        <v>45602</v>
      </c>
      <c r="K260" s="157">
        <v>0.17157510000000001</v>
      </c>
      <c r="L260" s="157">
        <v>0.17157510000000001</v>
      </c>
      <c r="M260" s="159"/>
      <c r="N260" s="159"/>
      <c r="O260" s="159">
        <v>0.76900000000000002</v>
      </c>
      <c r="P260" s="159"/>
      <c r="Q260" s="157"/>
      <c r="R260" s="157"/>
      <c r="S260" s="160">
        <v>951.67</v>
      </c>
      <c r="T260" s="157"/>
      <c r="U260" s="160">
        <v>951.67</v>
      </c>
      <c r="X260" s="68">
        <f t="shared" si="12"/>
        <v>303.09935939999986</v>
      </c>
      <c r="Y260" s="68" t="e">
        <f>HLOOKUP(A260,'HY financials'!$1:$194,190,0)</f>
        <v>#N/A</v>
      </c>
      <c r="Z260" s="69" t="e">
        <f t="shared" si="15"/>
        <v>#N/A</v>
      </c>
    </row>
    <row r="261" spans="1:26" x14ac:dyDescent="0.2">
      <c r="A261" s="37" t="str" cm="1">
        <f t="array" ref="A261">INDEX('Scheme master'!F:F,MATCH(E261&amp;F261,'Scheme master'!N:N,0),0)</f>
        <v>LLIQDF</v>
      </c>
      <c r="B261" s="37" t="str">
        <f>A261&amp;VLOOKUP(E261&amp;F261,'Scheme master'!N:AA,13,0)</f>
        <v>LLIQDFRDD</v>
      </c>
      <c r="C261" s="41">
        <f t="shared" si="13"/>
        <v>0.19172707</v>
      </c>
      <c r="D261" s="41">
        <f t="shared" si="14"/>
        <v>0.19172707</v>
      </c>
      <c r="E261" s="157" t="s">
        <v>530</v>
      </c>
      <c r="F261" s="157" t="s">
        <v>526</v>
      </c>
      <c r="G261" s="157" t="s">
        <v>456</v>
      </c>
      <c r="H261" s="157" t="s">
        <v>1281</v>
      </c>
      <c r="I261" s="158">
        <v>45604</v>
      </c>
      <c r="J261" s="158">
        <v>45604</v>
      </c>
      <c r="K261" s="157">
        <v>0.19172707</v>
      </c>
      <c r="L261" s="157">
        <v>0.19172707</v>
      </c>
      <c r="M261" s="159">
        <v>14.109</v>
      </c>
      <c r="N261" s="159">
        <v>0.17199999999999999</v>
      </c>
      <c r="O261" s="159">
        <v>5.5220000000000002</v>
      </c>
      <c r="P261" s="159">
        <v>3.2490000000000001</v>
      </c>
      <c r="Q261" s="157">
        <v>2.69</v>
      </c>
      <c r="R261" s="157">
        <v>0.03</v>
      </c>
      <c r="S261" s="160">
        <v>6106.76</v>
      </c>
      <c r="T261" s="157">
        <v>3602.37</v>
      </c>
      <c r="U261" s="160">
        <v>9711.85</v>
      </c>
      <c r="X261" s="68">
        <f t="shared" si="12"/>
        <v>273.11448055999989</v>
      </c>
      <c r="Y261" s="68" t="e">
        <f>HLOOKUP(A261,'HY financials'!$1:$194,190,0)</f>
        <v>#N/A</v>
      </c>
      <c r="Z261" s="69" t="e">
        <f t="shared" si="15"/>
        <v>#N/A</v>
      </c>
    </row>
    <row r="262" spans="1:26" x14ac:dyDescent="0.2">
      <c r="A262" s="37" t="str" cm="1">
        <f t="array" ref="A262">INDEX('Scheme master'!F:F,MATCH(E262&amp;F262,'Scheme master'!N:N,0),0)</f>
        <v>LDINPF</v>
      </c>
      <c r="B262" s="37" t="str">
        <f>A262&amp;VLOOKUP(E262&amp;F262,'Scheme master'!N:AA,13,0)</f>
        <v>LDINPFDDD</v>
      </c>
      <c r="C262" s="41">
        <f t="shared" si="13"/>
        <v>4.7199999999999998E-4</v>
      </c>
      <c r="D262" s="41">
        <f t="shared" si="14"/>
        <v>4.7199999999999998E-4</v>
      </c>
      <c r="E262" s="157" t="s">
        <v>531</v>
      </c>
      <c r="F262" s="157" t="s">
        <v>525</v>
      </c>
      <c r="G262" s="157" t="s">
        <v>2726</v>
      </c>
      <c r="H262" s="157" t="s">
        <v>1277</v>
      </c>
      <c r="I262" s="158">
        <v>45708</v>
      </c>
      <c r="J262" s="158">
        <v>45708</v>
      </c>
      <c r="K262" s="157">
        <v>4.7199999999999998E-4</v>
      </c>
      <c r="L262" s="157">
        <v>4.7199999999999998E-4</v>
      </c>
      <c r="M262" s="159">
        <v>15255.499</v>
      </c>
      <c r="N262" s="159"/>
      <c r="O262" s="159">
        <v>17.664999999999999</v>
      </c>
      <c r="P262" s="159"/>
      <c r="Q262" s="157">
        <v>7.2</v>
      </c>
      <c r="R262" s="157"/>
      <c r="S262" s="160">
        <v>277.36</v>
      </c>
      <c r="T262" s="157"/>
      <c r="U262" s="160">
        <v>284.56</v>
      </c>
      <c r="X262" s="68">
        <f t="shared" ref="X262:X325" si="16">SUMIF(A:A,A262,C:C)+SUMIF(A:A,A262,D:D)</f>
        <v>3.1546907400000004</v>
      </c>
      <c r="Y262" s="68" t="e">
        <f>HLOOKUP(A262,'HY financials'!$1:$194,190,0)</f>
        <v>#N/A</v>
      </c>
      <c r="Z262" s="69" t="e">
        <f t="shared" si="15"/>
        <v>#N/A</v>
      </c>
    </row>
    <row r="263" spans="1:26" x14ac:dyDescent="0.2">
      <c r="A263" s="37" t="str" cm="1">
        <f t="array" ref="A263">INDEX('Scheme master'!F:F,MATCH(E263&amp;F263,'Scheme master'!N:N,0),0)</f>
        <v>LDSAPF</v>
      </c>
      <c r="B263" s="37" t="str">
        <f>A263&amp;VLOOKUP(E263&amp;F263,'Scheme master'!N:AA,13,0)</f>
        <v>LDSAPFDDD</v>
      </c>
      <c r="C263" s="41">
        <f t="shared" ref="C263:C326" si="17">K263</f>
        <v>2.1318800000000001E-3</v>
      </c>
      <c r="D263" s="41">
        <f t="shared" ref="D263:D326" si="18">L263</f>
        <v>2.1318800000000001E-3</v>
      </c>
      <c r="E263" s="157" t="s">
        <v>533</v>
      </c>
      <c r="F263" s="157" t="s">
        <v>525</v>
      </c>
      <c r="G263" s="157" t="s">
        <v>2242</v>
      </c>
      <c r="H263" s="157" t="s">
        <v>1277</v>
      </c>
      <c r="I263" s="158">
        <v>45728</v>
      </c>
      <c r="J263" s="158">
        <v>45728</v>
      </c>
      <c r="K263" s="157">
        <v>2.1318800000000001E-3</v>
      </c>
      <c r="L263" s="157">
        <v>2.1318800000000001E-3</v>
      </c>
      <c r="M263" s="159"/>
      <c r="N263" s="159"/>
      <c r="O263" s="159">
        <v>114.961</v>
      </c>
      <c r="P263" s="159">
        <v>8.0419999999999998</v>
      </c>
      <c r="Q263" s="157"/>
      <c r="R263" s="157"/>
      <c r="S263" s="160">
        <v>1264.8499999999999</v>
      </c>
      <c r="T263" s="157">
        <v>89.8</v>
      </c>
      <c r="U263" s="160">
        <v>1354.65</v>
      </c>
      <c r="X263" s="68">
        <f t="shared" si="16"/>
        <v>1.5207296000000006</v>
      </c>
      <c r="Y263" s="68" t="e">
        <f>HLOOKUP(A263,'HY financials'!$1:$194,190,0)</f>
        <v>#N/A</v>
      </c>
      <c r="Z263" s="69" t="e">
        <f t="shared" ref="Z263:Z326" si="19">X263-Y263</f>
        <v>#N/A</v>
      </c>
    </row>
    <row r="264" spans="1:26" x14ac:dyDescent="0.2">
      <c r="A264" s="37" t="str" cm="1">
        <f t="array" ref="A264">INDEX('Scheme master'!F:F,MATCH(E264&amp;F264,'Scheme master'!N:N,0),0)</f>
        <v>LDSAPF</v>
      </c>
      <c r="B264" s="37" t="str">
        <f>A264&amp;VLOOKUP(E264&amp;F264,'Scheme master'!N:AA,13,0)</f>
        <v>LDSAPFRDD</v>
      </c>
      <c r="C264" s="41">
        <f t="shared" si="17"/>
        <v>6.9826999999999997E-4</v>
      </c>
      <c r="D264" s="41">
        <f t="shared" si="18"/>
        <v>6.9826999999999997E-4</v>
      </c>
      <c r="E264" s="157" t="s">
        <v>533</v>
      </c>
      <c r="F264" s="157" t="s">
        <v>8</v>
      </c>
      <c r="G264" s="157" t="s">
        <v>2242</v>
      </c>
      <c r="H264" s="157" t="s">
        <v>1279</v>
      </c>
      <c r="I264" s="158">
        <v>45720</v>
      </c>
      <c r="J264" s="158">
        <v>45720</v>
      </c>
      <c r="K264" s="157">
        <v>6.9826999999999997E-4</v>
      </c>
      <c r="L264" s="157">
        <v>6.9826999999999997E-4</v>
      </c>
      <c r="M264" s="159"/>
      <c r="N264" s="159"/>
      <c r="O264" s="159">
        <v>965.79600000000005</v>
      </c>
      <c r="P264" s="159">
        <v>18.951000000000001</v>
      </c>
      <c r="Q264" s="157"/>
      <c r="R264" s="157"/>
      <c r="S264" s="160">
        <v>11461.15</v>
      </c>
      <c r="T264" s="157">
        <v>223.38</v>
      </c>
      <c r="U264" s="160">
        <v>11684.53</v>
      </c>
      <c r="X264" s="68">
        <f t="shared" si="16"/>
        <v>1.5207296000000006</v>
      </c>
      <c r="Y264" s="68" t="e">
        <f>HLOOKUP(A264,'HY financials'!$1:$194,190,0)</f>
        <v>#N/A</v>
      </c>
      <c r="Z264" s="69" t="e">
        <f t="shared" si="19"/>
        <v>#N/A</v>
      </c>
    </row>
    <row r="265" spans="1:26" x14ac:dyDescent="0.2">
      <c r="A265" s="37" t="str" cm="1">
        <f t="array" ref="A265">INDEX('Scheme master'!F:F,MATCH(E265&amp;F265,'Scheme master'!N:N,0),0)</f>
        <v>LDUSTF</v>
      </c>
      <c r="B265" s="37" t="str">
        <f>A265&amp;VLOOKUP(E265&amp;F265,'Scheme master'!N:AA,13,0)</f>
        <v>LDUSTFDDD</v>
      </c>
      <c r="C265" s="41">
        <f t="shared" si="17"/>
        <v>0.52215126000000001</v>
      </c>
      <c r="D265" s="41">
        <f t="shared" si="18"/>
        <v>0.52215126000000001</v>
      </c>
      <c r="E265" s="157" t="s">
        <v>1462</v>
      </c>
      <c r="F265" s="157" t="s">
        <v>525</v>
      </c>
      <c r="G265" s="157" t="s">
        <v>2241</v>
      </c>
      <c r="H265" s="157" t="s">
        <v>1277</v>
      </c>
      <c r="I265" s="158">
        <v>45574</v>
      </c>
      <c r="J265" s="158">
        <v>45574</v>
      </c>
      <c r="K265" s="157">
        <v>0.52215126000000001</v>
      </c>
      <c r="L265" s="157">
        <v>0.52215126000000001</v>
      </c>
      <c r="M265" s="159"/>
      <c r="N265" s="159"/>
      <c r="O265" s="159">
        <v>2.367</v>
      </c>
      <c r="P265" s="159"/>
      <c r="Q265" s="157"/>
      <c r="R265" s="157"/>
      <c r="S265" s="160">
        <v>2881.63</v>
      </c>
      <c r="T265" s="157"/>
      <c r="U265" s="160">
        <v>2881.63</v>
      </c>
      <c r="X265" s="68">
        <f t="shared" si="16"/>
        <v>303.09935939999986</v>
      </c>
      <c r="Y265" s="68" t="e">
        <f>HLOOKUP(A265,'HY financials'!$1:$194,190,0)</f>
        <v>#N/A</v>
      </c>
      <c r="Z265" s="69" t="e">
        <f t="shared" si="19"/>
        <v>#N/A</v>
      </c>
    </row>
    <row r="266" spans="1:26" x14ac:dyDescent="0.2">
      <c r="A266" s="37" t="str" cm="1">
        <f t="array" ref="A266">INDEX('Scheme master'!F:F,MATCH(E266&amp;F266,'Scheme master'!N:N,0),0)</f>
        <v>LDSAPF</v>
      </c>
      <c r="B266" s="37" t="str">
        <f>A266&amp;VLOOKUP(E266&amp;F266,'Scheme master'!N:AA,13,0)</f>
        <v>LDSAPFRDD</v>
      </c>
      <c r="C266" s="41">
        <f t="shared" si="17"/>
        <v>1.9226499999999999E-3</v>
      </c>
      <c r="D266" s="41">
        <f t="shared" si="18"/>
        <v>1.9226499999999999E-3</v>
      </c>
      <c r="E266" s="157" t="s">
        <v>533</v>
      </c>
      <c r="F266" s="157" t="s">
        <v>8</v>
      </c>
      <c r="G266" s="157" t="s">
        <v>2242</v>
      </c>
      <c r="H266" s="157" t="s">
        <v>1279</v>
      </c>
      <c r="I266" s="158">
        <v>45674</v>
      </c>
      <c r="J266" s="158">
        <v>45674</v>
      </c>
      <c r="K266" s="157">
        <v>1.9226499999999999E-3</v>
      </c>
      <c r="L266" s="157">
        <v>1.9226499999999999E-3</v>
      </c>
      <c r="M266" s="159"/>
      <c r="N266" s="159"/>
      <c r="O266" s="159">
        <v>2678.6610000000001</v>
      </c>
      <c r="P266" s="159">
        <v>51.783999999999999</v>
      </c>
      <c r="Q266" s="157"/>
      <c r="R266" s="157"/>
      <c r="S266" s="160">
        <v>31801.21</v>
      </c>
      <c r="T266" s="157">
        <v>610.48</v>
      </c>
      <c r="U266" s="160">
        <v>32411.69</v>
      </c>
      <c r="X266" s="68">
        <f t="shared" si="16"/>
        <v>1.5207296000000006</v>
      </c>
      <c r="Y266" s="68" t="e">
        <f>HLOOKUP(A266,'HY financials'!$1:$194,190,0)</f>
        <v>#N/A</v>
      </c>
      <c r="Z266" s="69" t="e">
        <f t="shared" si="19"/>
        <v>#N/A</v>
      </c>
    </row>
    <row r="267" spans="1:26" x14ac:dyDescent="0.2">
      <c r="A267" s="37" t="str" cm="1">
        <f t="array" ref="A267">INDEX('Scheme master'!F:F,MATCH(E267&amp;F267,'Scheme master'!N:N,0),0)</f>
        <v>LDINPF</v>
      </c>
      <c r="B267" s="37" t="str">
        <f>A267&amp;VLOOKUP(E267&amp;F267,'Scheme master'!N:AA,13,0)</f>
        <v>LDINPFRDD</v>
      </c>
      <c r="C267" s="41">
        <f t="shared" si="17"/>
        <v>2.8050000000000002E-3</v>
      </c>
      <c r="D267" s="41">
        <f t="shared" si="18"/>
        <v>2.8050000000000002E-3</v>
      </c>
      <c r="E267" s="157" t="s">
        <v>531</v>
      </c>
      <c r="F267" s="157" t="s">
        <v>8</v>
      </c>
      <c r="G267" s="157" t="s">
        <v>2726</v>
      </c>
      <c r="H267" s="157" t="s">
        <v>1279</v>
      </c>
      <c r="I267" s="158">
        <v>45744</v>
      </c>
      <c r="J267" s="158">
        <v>45744</v>
      </c>
      <c r="K267" s="157">
        <v>2.8050000000000002E-3</v>
      </c>
      <c r="L267" s="157">
        <v>2.8050000000000002E-3</v>
      </c>
      <c r="M267" s="159"/>
      <c r="N267" s="159"/>
      <c r="O267" s="159">
        <v>641.64800000000002</v>
      </c>
      <c r="P267" s="159">
        <v>32.124000000000002</v>
      </c>
      <c r="Q267" s="157"/>
      <c r="R267" s="157"/>
      <c r="S267" s="160">
        <v>7984.88</v>
      </c>
      <c r="T267" s="157">
        <v>397.66</v>
      </c>
      <c r="U267" s="160">
        <v>8382.5400000000009</v>
      </c>
      <c r="X267" s="68">
        <f t="shared" si="16"/>
        <v>3.1546907400000004</v>
      </c>
      <c r="Y267" s="68" t="e">
        <f>HLOOKUP(A267,'HY financials'!$1:$194,190,0)</f>
        <v>#N/A</v>
      </c>
      <c r="Z267" s="69" t="e">
        <f t="shared" si="19"/>
        <v>#N/A</v>
      </c>
    </row>
    <row r="268" spans="1:26" x14ac:dyDescent="0.2">
      <c r="A268" s="37" t="str" cm="1">
        <f t="array" ref="A268">INDEX('Scheme master'!F:F,MATCH(E268&amp;F268,'Scheme master'!N:N,0),0)</f>
        <v>LDUSTF</v>
      </c>
      <c r="B268" s="37" t="str">
        <f>A268&amp;VLOOKUP(E268&amp;F268,'Scheme master'!N:AA,13,0)</f>
        <v>LDUSTFRDD</v>
      </c>
      <c r="C268" s="41">
        <f t="shared" si="17"/>
        <v>0.26779966999999999</v>
      </c>
      <c r="D268" s="41">
        <f t="shared" si="18"/>
        <v>0.26779966999999999</v>
      </c>
      <c r="E268" s="157" t="s">
        <v>1462</v>
      </c>
      <c r="F268" s="157" t="s">
        <v>8</v>
      </c>
      <c r="G268" s="157" t="s">
        <v>2241</v>
      </c>
      <c r="H268" s="157" t="s">
        <v>1279</v>
      </c>
      <c r="I268" s="158">
        <v>45632</v>
      </c>
      <c r="J268" s="158">
        <v>45632</v>
      </c>
      <c r="K268" s="157">
        <v>0.26779966999999999</v>
      </c>
      <c r="L268" s="157">
        <v>0.26779966999999999</v>
      </c>
      <c r="M268" s="159"/>
      <c r="N268" s="159"/>
      <c r="O268" s="159">
        <v>5.0069999999999997</v>
      </c>
      <c r="P268" s="159">
        <v>4.0000000000000001E-3</v>
      </c>
      <c r="Q268" s="157"/>
      <c r="R268" s="157"/>
      <c r="S268" s="160">
        <v>6103.32</v>
      </c>
      <c r="T268" s="157">
        <v>4.33</v>
      </c>
      <c r="U268" s="160">
        <v>6107.65</v>
      </c>
      <c r="X268" s="68">
        <f t="shared" si="16"/>
        <v>303.09935939999986</v>
      </c>
      <c r="Y268" s="68" t="e">
        <f>HLOOKUP(A268,'HY financials'!$1:$194,190,0)</f>
        <v>#N/A</v>
      </c>
      <c r="Z268" s="69" t="e">
        <f t="shared" si="19"/>
        <v>#N/A</v>
      </c>
    </row>
    <row r="269" spans="1:26" x14ac:dyDescent="0.2">
      <c r="A269" s="37" t="str" cm="1">
        <f t="array" ref="A269">INDEX('Scheme master'!F:F,MATCH(E269&amp;F269,'Scheme master'!N:N,0),0)</f>
        <v>LLIQDF</v>
      </c>
      <c r="B269" s="37" t="str">
        <f>A269&amp;VLOOKUP(E269&amp;F269,'Scheme master'!N:AA,13,0)</f>
        <v>LLIQDFDDD</v>
      </c>
      <c r="C269" s="41">
        <f t="shared" si="17"/>
        <v>0.21122055000000001</v>
      </c>
      <c r="D269" s="41">
        <f t="shared" si="18"/>
        <v>0.21122055000000001</v>
      </c>
      <c r="E269" s="157" t="s">
        <v>530</v>
      </c>
      <c r="F269" s="157" t="s">
        <v>525</v>
      </c>
      <c r="G269" s="157" t="s">
        <v>456</v>
      </c>
      <c r="H269" s="157" t="s">
        <v>1276</v>
      </c>
      <c r="I269" s="158">
        <v>45628</v>
      </c>
      <c r="J269" s="158">
        <v>45628</v>
      </c>
      <c r="K269" s="157">
        <v>0.21122055000000001</v>
      </c>
      <c r="L269" s="157">
        <v>0.21122055000000001</v>
      </c>
      <c r="M269" s="159">
        <v>6.0789999999999997</v>
      </c>
      <c r="N269" s="159"/>
      <c r="O269" s="159">
        <v>5.2089999999999996</v>
      </c>
      <c r="P269" s="159">
        <v>251.346</v>
      </c>
      <c r="Q269" s="157">
        <v>1.27</v>
      </c>
      <c r="R269" s="157"/>
      <c r="S269" s="160">
        <v>5972.89</v>
      </c>
      <c r="T269" s="157">
        <v>288630.07</v>
      </c>
      <c r="U269" s="160">
        <v>294604.23</v>
      </c>
      <c r="X269" s="68">
        <f t="shared" si="16"/>
        <v>273.11448055999989</v>
      </c>
      <c r="Y269" s="68" t="e">
        <f>HLOOKUP(A269,'HY financials'!$1:$194,190,0)</f>
        <v>#N/A</v>
      </c>
      <c r="Z269" s="69" t="e">
        <f t="shared" si="19"/>
        <v>#N/A</v>
      </c>
    </row>
    <row r="270" spans="1:26" x14ac:dyDescent="0.2">
      <c r="A270" s="37" t="str" cm="1">
        <f t="array" ref="A270">INDEX('Scheme master'!F:F,MATCH(E270&amp;F270,'Scheme master'!N:N,0),0)</f>
        <v>LLIQDF</v>
      </c>
      <c r="B270" s="37" t="str">
        <f>A270&amp;VLOOKUP(E270&amp;F270,'Scheme master'!N:AA,13,0)</f>
        <v>LLIQDFDDD</v>
      </c>
      <c r="C270" s="41">
        <f t="shared" si="17"/>
        <v>0.19376077999999999</v>
      </c>
      <c r="D270" s="41">
        <f t="shared" si="18"/>
        <v>0.19376077999999999</v>
      </c>
      <c r="E270" s="157" t="s">
        <v>530</v>
      </c>
      <c r="F270" s="157" t="s">
        <v>525</v>
      </c>
      <c r="G270" s="157" t="s">
        <v>456</v>
      </c>
      <c r="H270" s="157" t="s">
        <v>1276</v>
      </c>
      <c r="I270" s="158">
        <v>45726</v>
      </c>
      <c r="J270" s="158">
        <v>45726</v>
      </c>
      <c r="K270" s="157">
        <v>0.19376077999999999</v>
      </c>
      <c r="L270" s="157">
        <v>0.19376077999999999</v>
      </c>
      <c r="M270" s="159">
        <v>124.369</v>
      </c>
      <c r="N270" s="159"/>
      <c r="O270" s="159">
        <v>3.7629999999999999</v>
      </c>
      <c r="P270" s="159">
        <v>301.62</v>
      </c>
      <c r="Q270" s="157">
        <v>24.09</v>
      </c>
      <c r="R270" s="157"/>
      <c r="S270" s="160">
        <v>4281.4799999999996</v>
      </c>
      <c r="T270" s="157">
        <v>346364.99</v>
      </c>
      <c r="U270" s="160">
        <v>350670.56</v>
      </c>
      <c r="X270" s="68">
        <f t="shared" si="16"/>
        <v>273.11448055999989</v>
      </c>
      <c r="Y270" s="68" t="e">
        <f>HLOOKUP(A270,'HY financials'!$1:$194,190,0)</f>
        <v>#N/A</v>
      </c>
      <c r="Z270" s="69" t="e">
        <f t="shared" si="19"/>
        <v>#N/A</v>
      </c>
    </row>
    <row r="271" spans="1:26" x14ac:dyDescent="0.2">
      <c r="A271" s="37" t="str" cm="1">
        <f t="array" ref="A271">INDEX('Scheme master'!F:F,MATCH(E271&amp;F271,'Scheme master'!N:N,0),0)</f>
        <v>LDINPF</v>
      </c>
      <c r="B271" s="37" t="str">
        <f>A271&amp;VLOOKUP(E271&amp;F271,'Scheme master'!N:AA,13,0)</f>
        <v>LDINPFRDD</v>
      </c>
      <c r="C271" s="41">
        <f t="shared" si="17"/>
        <v>8.5810699999999997E-3</v>
      </c>
      <c r="D271" s="41">
        <f t="shared" si="18"/>
        <v>8.5810699999999997E-3</v>
      </c>
      <c r="E271" s="157" t="s">
        <v>531</v>
      </c>
      <c r="F271" s="157" t="s">
        <v>8</v>
      </c>
      <c r="G271" s="157" t="s">
        <v>2726</v>
      </c>
      <c r="H271" s="157" t="s">
        <v>1279</v>
      </c>
      <c r="I271" s="158">
        <v>45694</v>
      </c>
      <c r="J271" s="158">
        <v>45694</v>
      </c>
      <c r="K271" s="157">
        <v>8.5810699999999997E-3</v>
      </c>
      <c r="L271" s="157">
        <v>8.5810699999999997E-3</v>
      </c>
      <c r="M271" s="159"/>
      <c r="N271" s="159"/>
      <c r="O271" s="159">
        <v>2024.8810000000001</v>
      </c>
      <c r="P271" s="159">
        <v>97.6</v>
      </c>
      <c r="Q271" s="157"/>
      <c r="R271" s="157"/>
      <c r="S271" s="160">
        <v>25108.1</v>
      </c>
      <c r="T271" s="157">
        <v>1204.6099999999999</v>
      </c>
      <c r="U271" s="160">
        <v>26312.71</v>
      </c>
      <c r="X271" s="68">
        <f t="shared" si="16"/>
        <v>3.1546907400000004</v>
      </c>
      <c r="Y271" s="68" t="e">
        <f>HLOOKUP(A271,'HY financials'!$1:$194,190,0)</f>
        <v>#N/A</v>
      </c>
      <c r="Z271" s="69" t="e">
        <f t="shared" si="19"/>
        <v>#N/A</v>
      </c>
    </row>
    <row r="272" spans="1:26" x14ac:dyDescent="0.2">
      <c r="A272" s="37" t="str" cm="1">
        <f t="array" ref="A272">INDEX('Scheme master'!F:F,MATCH(E272&amp;F272,'Scheme master'!N:N,0),0)</f>
        <v>LDMIPF</v>
      </c>
      <c r="B272" s="37" t="str">
        <f>A272&amp;VLOOKUP(E272&amp;F272,'Scheme master'!N:AA,13,0)</f>
        <v>LDMIPFRDM</v>
      </c>
      <c r="C272" s="41">
        <f t="shared" si="17"/>
        <v>0.06</v>
      </c>
      <c r="D272" s="41">
        <f t="shared" si="18"/>
        <v>0.06</v>
      </c>
      <c r="E272" s="157" t="s">
        <v>532</v>
      </c>
      <c r="F272" s="157" t="s">
        <v>2727</v>
      </c>
      <c r="G272" s="157" t="s">
        <v>2415</v>
      </c>
      <c r="H272" s="157" t="s">
        <v>2728</v>
      </c>
      <c r="I272" s="158">
        <v>45653</v>
      </c>
      <c r="J272" s="158">
        <v>45653</v>
      </c>
      <c r="K272" s="157">
        <v>0.06</v>
      </c>
      <c r="L272" s="157">
        <v>0.06</v>
      </c>
      <c r="M272" s="159">
        <v>939930.30299999996</v>
      </c>
      <c r="N272" s="159"/>
      <c r="O272" s="159">
        <v>2771.877</v>
      </c>
      <c r="P272" s="159"/>
      <c r="Q272" s="157">
        <v>56395.85</v>
      </c>
      <c r="R272" s="157"/>
      <c r="S272" s="160">
        <v>39714.86</v>
      </c>
      <c r="T272" s="157"/>
      <c r="U272" s="160">
        <v>96110.71</v>
      </c>
      <c r="X272" s="68">
        <f t="shared" si="16"/>
        <v>4.4400000000000013</v>
      </c>
      <c r="Y272" s="68" t="e">
        <f>HLOOKUP(A272,'HY financials'!$1:$194,190,0)</f>
        <v>#N/A</v>
      </c>
      <c r="Z272" s="69" t="e">
        <f t="shared" si="19"/>
        <v>#N/A</v>
      </c>
    </row>
    <row r="273" spans="1:26" x14ac:dyDescent="0.2">
      <c r="A273" s="37" t="str" cm="1">
        <f t="array" ref="A273">INDEX('Scheme master'!F:F,MATCH(E273&amp;F273,'Scheme master'!N:N,0),0)</f>
        <v>LDUSTF</v>
      </c>
      <c r="B273" s="37" t="str">
        <f>A273&amp;VLOOKUP(E273&amp;F273,'Scheme master'!N:AA,13,0)</f>
        <v>LDUSTFRDW</v>
      </c>
      <c r="C273" s="41">
        <f t="shared" si="17"/>
        <v>1.2457975999999999</v>
      </c>
      <c r="D273" s="41">
        <f t="shared" si="18"/>
        <v>1.2457975999999999</v>
      </c>
      <c r="E273" s="157" t="s">
        <v>1462</v>
      </c>
      <c r="F273" s="157" t="s">
        <v>23</v>
      </c>
      <c r="G273" s="157" t="s">
        <v>2241</v>
      </c>
      <c r="H273" s="157" t="s">
        <v>1278</v>
      </c>
      <c r="I273" s="158">
        <v>45637</v>
      </c>
      <c r="J273" s="158">
        <v>45637</v>
      </c>
      <c r="K273" s="157">
        <v>1.2457975999999999</v>
      </c>
      <c r="L273" s="157">
        <v>1.2457975999999999</v>
      </c>
      <c r="M273" s="159"/>
      <c r="N273" s="159"/>
      <c r="O273" s="159">
        <v>0.623</v>
      </c>
      <c r="P273" s="159">
        <v>5.0000000000000001E-3</v>
      </c>
      <c r="Q273" s="157"/>
      <c r="R273" s="157"/>
      <c r="S273" s="160">
        <v>701.72</v>
      </c>
      <c r="T273" s="157">
        <v>5.28</v>
      </c>
      <c r="U273" s="160">
        <v>707</v>
      </c>
      <c r="X273" s="68">
        <f t="shared" si="16"/>
        <v>303.09935939999986</v>
      </c>
      <c r="Y273" s="68" t="e">
        <f>HLOOKUP(A273,'HY financials'!$1:$194,190,0)</f>
        <v>#N/A</v>
      </c>
      <c r="Z273" s="69" t="e">
        <f t="shared" si="19"/>
        <v>#N/A</v>
      </c>
    </row>
    <row r="274" spans="1:26" x14ac:dyDescent="0.2">
      <c r="A274" s="37" t="str" cm="1">
        <f t="array" ref="A274">INDEX('Scheme master'!F:F,MATCH(E274&amp;F274,'Scheme master'!N:N,0),0)</f>
        <v>LDUSTF</v>
      </c>
      <c r="B274" s="37" t="str">
        <f>A274&amp;VLOOKUP(E274&amp;F274,'Scheme master'!N:AA,13,0)</f>
        <v>LDUSTFRDD</v>
      </c>
      <c r="C274" s="41">
        <f t="shared" si="17"/>
        <v>0.49981661999999999</v>
      </c>
      <c r="D274" s="41">
        <f t="shared" si="18"/>
        <v>0.49981661999999999</v>
      </c>
      <c r="E274" s="157" t="s">
        <v>1462</v>
      </c>
      <c r="F274" s="157" t="s">
        <v>8</v>
      </c>
      <c r="G274" s="157" t="s">
        <v>2241</v>
      </c>
      <c r="H274" s="157" t="s">
        <v>1279</v>
      </c>
      <c r="I274" s="158">
        <v>45635</v>
      </c>
      <c r="J274" s="158">
        <v>45635</v>
      </c>
      <c r="K274" s="157">
        <v>0.49981661999999999</v>
      </c>
      <c r="L274" s="157">
        <v>0.49981661999999999</v>
      </c>
      <c r="M274" s="159"/>
      <c r="N274" s="159"/>
      <c r="O274" s="159">
        <v>9.3559999999999999</v>
      </c>
      <c r="P274" s="159">
        <v>8.0000000000000002E-3</v>
      </c>
      <c r="Q274" s="157"/>
      <c r="R274" s="157"/>
      <c r="S274" s="160">
        <v>11398.43</v>
      </c>
      <c r="T274" s="157">
        <v>8.08</v>
      </c>
      <c r="U274" s="160">
        <v>11406.51</v>
      </c>
      <c r="X274" s="68">
        <f t="shared" si="16"/>
        <v>303.09935939999986</v>
      </c>
      <c r="Y274" s="68" t="e">
        <f>HLOOKUP(A274,'HY financials'!$1:$194,190,0)</f>
        <v>#N/A</v>
      </c>
      <c r="Z274" s="69" t="e">
        <f t="shared" si="19"/>
        <v>#N/A</v>
      </c>
    </row>
    <row r="275" spans="1:26" x14ac:dyDescent="0.2">
      <c r="A275" s="37" t="str" cm="1">
        <f t="array" ref="A275">INDEX('Scheme master'!F:F,MATCH(E275&amp;F275,'Scheme master'!N:N,0),0)</f>
        <v>LDSAPF</v>
      </c>
      <c r="B275" s="37" t="str">
        <f>A275&amp;VLOOKUP(E275&amp;F275,'Scheme master'!N:AA,13,0)</f>
        <v>LDSAPFRDD</v>
      </c>
      <c r="C275" s="41">
        <f t="shared" si="17"/>
        <v>5.4096099999999996E-3</v>
      </c>
      <c r="D275" s="41">
        <f t="shared" si="18"/>
        <v>5.4096099999999996E-3</v>
      </c>
      <c r="E275" s="157" t="s">
        <v>533</v>
      </c>
      <c r="F275" s="157" t="s">
        <v>8</v>
      </c>
      <c r="G275" s="157" t="s">
        <v>2242</v>
      </c>
      <c r="H275" s="157" t="s">
        <v>1279</v>
      </c>
      <c r="I275" s="158">
        <v>45742</v>
      </c>
      <c r="J275" s="158">
        <v>45742</v>
      </c>
      <c r="K275" s="157">
        <v>5.4096099999999996E-3</v>
      </c>
      <c r="L275" s="157">
        <v>5.4096099999999996E-3</v>
      </c>
      <c r="M275" s="159">
        <v>127717.451</v>
      </c>
      <c r="N275" s="159"/>
      <c r="O275" s="159">
        <v>7447.1059999999998</v>
      </c>
      <c r="P275" s="159">
        <v>147.41999999999999</v>
      </c>
      <c r="Q275" s="157">
        <v>690.9</v>
      </c>
      <c r="R275" s="157"/>
      <c r="S275" s="160">
        <v>88448.37</v>
      </c>
      <c r="T275" s="157">
        <v>1738.01</v>
      </c>
      <c r="U275" s="160">
        <v>90877.28</v>
      </c>
      <c r="X275" s="68">
        <f t="shared" si="16"/>
        <v>1.5207296000000006</v>
      </c>
      <c r="Y275" s="68" t="e">
        <f>HLOOKUP(A275,'HY financials'!$1:$194,190,0)</f>
        <v>#N/A</v>
      </c>
      <c r="Z275" s="69" t="e">
        <f t="shared" si="19"/>
        <v>#N/A</v>
      </c>
    </row>
    <row r="276" spans="1:26" x14ac:dyDescent="0.2">
      <c r="A276" s="37" t="str" cm="1">
        <f t="array" ref="A276">INDEX('Scheme master'!F:F,MATCH(E276&amp;F276,'Scheme master'!N:N,0),0)</f>
        <v>LDUSTF</v>
      </c>
      <c r="B276" s="37" t="str">
        <f>A276&amp;VLOOKUP(E276&amp;F276,'Scheme master'!N:AA,13,0)</f>
        <v>LDUSTFDDD</v>
      </c>
      <c r="C276" s="41">
        <f t="shared" si="17"/>
        <v>0.14065148</v>
      </c>
      <c r="D276" s="41">
        <f t="shared" si="18"/>
        <v>0.14065148</v>
      </c>
      <c r="E276" s="157" t="s">
        <v>1462</v>
      </c>
      <c r="F276" s="157" t="s">
        <v>525</v>
      </c>
      <c r="G276" s="157" t="s">
        <v>2241</v>
      </c>
      <c r="H276" s="157" t="s">
        <v>1277</v>
      </c>
      <c r="I276" s="158">
        <v>45660</v>
      </c>
      <c r="J276" s="158">
        <v>45660</v>
      </c>
      <c r="K276" s="157">
        <v>0.14065148</v>
      </c>
      <c r="L276" s="157">
        <v>0.14065148</v>
      </c>
      <c r="M276" s="159"/>
      <c r="N276" s="159"/>
      <c r="O276" s="159">
        <v>0.63200000000000001</v>
      </c>
      <c r="P276" s="159"/>
      <c r="Q276" s="157"/>
      <c r="R276" s="157"/>
      <c r="S276" s="160">
        <v>770.69</v>
      </c>
      <c r="T276" s="157"/>
      <c r="U276" s="160">
        <v>770.69</v>
      </c>
      <c r="X276" s="68">
        <f t="shared" si="16"/>
        <v>303.09935939999986</v>
      </c>
      <c r="Y276" s="68" t="e">
        <f>HLOOKUP(A276,'HY financials'!$1:$194,190,0)</f>
        <v>#N/A</v>
      </c>
      <c r="Z276" s="69" t="e">
        <f t="shared" si="19"/>
        <v>#N/A</v>
      </c>
    </row>
    <row r="277" spans="1:26" x14ac:dyDescent="0.2">
      <c r="A277" s="37" t="str" cm="1">
        <f t="array" ref="A277">INDEX('Scheme master'!F:F,MATCH(E277&amp;F277,'Scheme master'!N:N,0),0)</f>
        <v>LDINPF</v>
      </c>
      <c r="B277" s="37" t="str">
        <f>A277&amp;VLOOKUP(E277&amp;F277,'Scheme master'!N:AA,13,0)</f>
        <v>LDINPFRDD</v>
      </c>
      <c r="C277" s="41">
        <f t="shared" si="17"/>
        <v>1.199068E-2</v>
      </c>
      <c r="D277" s="41">
        <f t="shared" si="18"/>
        <v>1.199068E-2</v>
      </c>
      <c r="E277" s="157" t="s">
        <v>531</v>
      </c>
      <c r="F277" s="157" t="s">
        <v>8</v>
      </c>
      <c r="G277" s="157" t="s">
        <v>2726</v>
      </c>
      <c r="H277" s="157" t="s">
        <v>1279</v>
      </c>
      <c r="I277" s="158">
        <v>45625</v>
      </c>
      <c r="J277" s="158">
        <v>45625</v>
      </c>
      <c r="K277" s="157">
        <v>1.199068E-2</v>
      </c>
      <c r="L277" s="157">
        <v>1.199068E-2</v>
      </c>
      <c r="M277" s="159">
        <v>14233.628000000001</v>
      </c>
      <c r="N277" s="159"/>
      <c r="O277" s="159">
        <v>2773.808</v>
      </c>
      <c r="P277" s="159">
        <v>134.57499999999999</v>
      </c>
      <c r="Q277" s="157">
        <v>170.67</v>
      </c>
      <c r="R277" s="157"/>
      <c r="S277" s="160">
        <v>34371.81</v>
      </c>
      <c r="T277" s="157">
        <v>1660.96</v>
      </c>
      <c r="U277" s="160">
        <v>36203.440000000002</v>
      </c>
      <c r="X277" s="68">
        <f t="shared" si="16"/>
        <v>3.1546907400000004</v>
      </c>
      <c r="Y277" s="68" t="e">
        <f>HLOOKUP(A277,'HY financials'!$1:$194,190,0)</f>
        <v>#N/A</v>
      </c>
      <c r="Z277" s="69" t="e">
        <f t="shared" si="19"/>
        <v>#N/A</v>
      </c>
    </row>
    <row r="278" spans="1:26" x14ac:dyDescent="0.2">
      <c r="A278" s="37" t="str" cm="1">
        <f t="array" ref="A278">INDEX('Scheme master'!F:F,MATCH(E278&amp;F278,'Scheme master'!N:N,0),0)</f>
        <v>LLIQDF</v>
      </c>
      <c r="B278" s="37" t="str">
        <f>A278&amp;VLOOKUP(E278&amp;F278,'Scheme master'!N:AA,13,0)</f>
        <v>LLIQDFDDD</v>
      </c>
      <c r="C278" s="41">
        <f t="shared" si="17"/>
        <v>0.17592336</v>
      </c>
      <c r="D278" s="41">
        <f t="shared" si="18"/>
        <v>0.17592336</v>
      </c>
      <c r="E278" s="157" t="s">
        <v>530</v>
      </c>
      <c r="F278" s="157" t="s">
        <v>525</v>
      </c>
      <c r="G278" s="157" t="s">
        <v>456</v>
      </c>
      <c r="H278" s="157" t="s">
        <v>1276</v>
      </c>
      <c r="I278" s="158">
        <v>45637</v>
      </c>
      <c r="J278" s="158">
        <v>45637</v>
      </c>
      <c r="K278" s="157">
        <v>0.17592336</v>
      </c>
      <c r="L278" s="157">
        <v>0.17592336</v>
      </c>
      <c r="M278" s="159">
        <v>121.07899999999999</v>
      </c>
      <c r="N278" s="159"/>
      <c r="O278" s="159">
        <v>4.3479999999999999</v>
      </c>
      <c r="P278" s="159">
        <v>225.995</v>
      </c>
      <c r="Q278" s="157">
        <v>21.31</v>
      </c>
      <c r="R278" s="157"/>
      <c r="S278" s="160">
        <v>4961.6400000000003</v>
      </c>
      <c r="T278" s="157">
        <v>259518.11</v>
      </c>
      <c r="U278" s="160">
        <v>264501.06</v>
      </c>
      <c r="X278" s="68">
        <f t="shared" si="16"/>
        <v>273.11448055999989</v>
      </c>
      <c r="Y278" s="68" t="e">
        <f>HLOOKUP(A278,'HY financials'!$1:$194,190,0)</f>
        <v>#N/A</v>
      </c>
      <c r="Z278" s="69" t="e">
        <f t="shared" si="19"/>
        <v>#N/A</v>
      </c>
    </row>
    <row r="279" spans="1:26" x14ac:dyDescent="0.2">
      <c r="A279" s="37" t="str" cm="1">
        <f t="array" ref="A279">INDEX('Scheme master'!F:F,MATCH(E279&amp;F279,'Scheme master'!N:N,0),0)</f>
        <v>LLIQDF</v>
      </c>
      <c r="B279" s="37" t="str">
        <f>A279&amp;VLOOKUP(E279&amp;F279,'Scheme master'!N:AA,13,0)</f>
        <v>LLIQDFRDD</v>
      </c>
      <c r="C279" s="41">
        <f t="shared" si="17"/>
        <v>0.19946053</v>
      </c>
      <c r="D279" s="41">
        <f t="shared" si="18"/>
        <v>0.19946053</v>
      </c>
      <c r="E279" s="157" t="s">
        <v>530</v>
      </c>
      <c r="F279" s="157" t="s">
        <v>526</v>
      </c>
      <c r="G279" s="157" t="s">
        <v>456</v>
      </c>
      <c r="H279" s="157" t="s">
        <v>1281</v>
      </c>
      <c r="I279" s="158">
        <v>45625</v>
      </c>
      <c r="J279" s="158">
        <v>45625</v>
      </c>
      <c r="K279" s="157">
        <v>0.19946053</v>
      </c>
      <c r="L279" s="157">
        <v>0.19946053</v>
      </c>
      <c r="M279" s="159">
        <v>14.109</v>
      </c>
      <c r="N279" s="159">
        <v>0.17199999999999999</v>
      </c>
      <c r="O279" s="159">
        <v>5.718</v>
      </c>
      <c r="P279" s="159">
        <v>3.39</v>
      </c>
      <c r="Q279" s="157">
        <v>2.82</v>
      </c>
      <c r="R279" s="157">
        <v>0.03</v>
      </c>
      <c r="S279" s="160">
        <v>6360.82</v>
      </c>
      <c r="T279" s="157">
        <v>3778.79</v>
      </c>
      <c r="U279" s="160">
        <v>10142.459999999999</v>
      </c>
      <c r="X279" s="68">
        <f t="shared" si="16"/>
        <v>273.11448055999989</v>
      </c>
      <c r="Y279" s="68" t="e">
        <f>HLOOKUP(A279,'HY financials'!$1:$194,190,0)</f>
        <v>#N/A</v>
      </c>
      <c r="Z279" s="69" t="e">
        <f t="shared" si="19"/>
        <v>#N/A</v>
      </c>
    </row>
    <row r="280" spans="1:26" x14ac:dyDescent="0.2">
      <c r="A280" s="37" t="str" cm="1">
        <f t="array" ref="A280">INDEX('Scheme master'!F:F,MATCH(E280&amp;F280,'Scheme master'!N:N,0),0)</f>
        <v>LDINPF</v>
      </c>
      <c r="B280" s="37" t="str">
        <f>A280&amp;VLOOKUP(E280&amp;F280,'Scheme master'!N:AA,13,0)</f>
        <v>LDINPFDDD</v>
      </c>
      <c r="C280" s="41">
        <f t="shared" si="17"/>
        <v>5.3149199999999999E-3</v>
      </c>
      <c r="D280" s="41">
        <f t="shared" si="18"/>
        <v>5.3149199999999999E-3</v>
      </c>
      <c r="E280" s="157" t="s">
        <v>531</v>
      </c>
      <c r="F280" s="157" t="s">
        <v>525</v>
      </c>
      <c r="G280" s="157" t="s">
        <v>2726</v>
      </c>
      <c r="H280" s="157" t="s">
        <v>1277</v>
      </c>
      <c r="I280" s="158">
        <v>45614</v>
      </c>
      <c r="J280" s="158">
        <v>45614</v>
      </c>
      <c r="K280" s="157">
        <v>5.3149199999999999E-3</v>
      </c>
      <c r="L280" s="157">
        <v>5.3149199999999999E-3</v>
      </c>
      <c r="M280" s="159"/>
      <c r="N280" s="159"/>
      <c r="O280" s="159">
        <v>206.45099999999999</v>
      </c>
      <c r="P280" s="159"/>
      <c r="Q280" s="157"/>
      <c r="R280" s="157"/>
      <c r="S280" s="160">
        <v>3204.05</v>
      </c>
      <c r="T280" s="157"/>
      <c r="U280" s="160">
        <v>3204.05</v>
      </c>
      <c r="X280" s="68">
        <f t="shared" si="16"/>
        <v>3.1546907400000004</v>
      </c>
      <c r="Y280" s="68" t="e">
        <f>HLOOKUP(A280,'HY financials'!$1:$194,190,0)</f>
        <v>#N/A</v>
      </c>
      <c r="Z280" s="69" t="e">
        <f t="shared" si="19"/>
        <v>#N/A</v>
      </c>
    </row>
    <row r="281" spans="1:26" x14ac:dyDescent="0.2">
      <c r="A281" s="37" t="str" cm="1">
        <f t="array" ref="A281">INDEX('Scheme master'!F:F,MATCH(E281&amp;F281,'Scheme master'!N:N,0),0)</f>
        <v>LDUSTF</v>
      </c>
      <c r="B281" s="37" t="str">
        <f>A281&amp;VLOOKUP(E281&amp;F281,'Scheme master'!N:AA,13,0)</f>
        <v>LDUSTFDDD</v>
      </c>
      <c r="C281" s="41">
        <f t="shared" si="17"/>
        <v>0.44416134000000002</v>
      </c>
      <c r="D281" s="41">
        <f t="shared" si="18"/>
        <v>0.44416134000000002</v>
      </c>
      <c r="E281" s="157" t="s">
        <v>1462</v>
      </c>
      <c r="F281" s="157" t="s">
        <v>525</v>
      </c>
      <c r="G281" s="157" t="s">
        <v>2241</v>
      </c>
      <c r="H281" s="157" t="s">
        <v>1277</v>
      </c>
      <c r="I281" s="158">
        <v>45694</v>
      </c>
      <c r="J281" s="158">
        <v>45694</v>
      </c>
      <c r="K281" s="157">
        <v>0.44416134000000002</v>
      </c>
      <c r="L281" s="157">
        <v>0.44416134000000002</v>
      </c>
      <c r="M281" s="159"/>
      <c r="N281" s="159"/>
      <c r="O281" s="159">
        <v>2.004</v>
      </c>
      <c r="P281" s="159"/>
      <c r="Q281" s="157"/>
      <c r="R281" s="157"/>
      <c r="S281" s="160">
        <v>2449.19</v>
      </c>
      <c r="T281" s="157"/>
      <c r="U281" s="160">
        <v>2449.19</v>
      </c>
      <c r="X281" s="68">
        <f t="shared" si="16"/>
        <v>303.09935939999986</v>
      </c>
      <c r="Y281" s="68" t="e">
        <f>HLOOKUP(A281,'HY financials'!$1:$194,190,0)</f>
        <v>#N/A</v>
      </c>
      <c r="Z281" s="69" t="e">
        <f t="shared" si="19"/>
        <v>#N/A</v>
      </c>
    </row>
    <row r="282" spans="1:26" x14ac:dyDescent="0.2">
      <c r="A282" s="37" t="str" cm="1">
        <f t="array" ref="A282">INDEX('Scheme master'!F:F,MATCH(E282&amp;F282,'Scheme master'!N:N,0),0)</f>
        <v>LDINPF</v>
      </c>
      <c r="B282" s="37" t="str">
        <f>A282&amp;VLOOKUP(E282&amp;F282,'Scheme master'!N:AA,13,0)</f>
        <v>LDINPFRDD</v>
      </c>
      <c r="C282" s="41">
        <f t="shared" si="17"/>
        <v>1.2202859999999999E-2</v>
      </c>
      <c r="D282" s="41">
        <f t="shared" si="18"/>
        <v>1.2202859999999999E-2</v>
      </c>
      <c r="E282" s="157" t="s">
        <v>531</v>
      </c>
      <c r="F282" s="157" t="s">
        <v>8</v>
      </c>
      <c r="G282" s="157" t="s">
        <v>2726</v>
      </c>
      <c r="H282" s="157" t="s">
        <v>1279</v>
      </c>
      <c r="I282" s="158">
        <v>45693</v>
      </c>
      <c r="J282" s="158">
        <v>45693</v>
      </c>
      <c r="K282" s="157">
        <v>1.2202859999999999E-2</v>
      </c>
      <c r="L282" s="157">
        <v>1.2202859999999999E-2</v>
      </c>
      <c r="M282" s="159"/>
      <c r="N282" s="159"/>
      <c r="O282" s="159">
        <v>2875.7939999999999</v>
      </c>
      <c r="P282" s="159">
        <v>138.65299999999999</v>
      </c>
      <c r="Q282" s="157"/>
      <c r="R282" s="157"/>
      <c r="S282" s="160">
        <v>35670.31</v>
      </c>
      <c r="T282" s="157">
        <v>1711.3</v>
      </c>
      <c r="U282" s="160">
        <v>37381.61</v>
      </c>
      <c r="X282" s="68">
        <f t="shared" si="16"/>
        <v>3.1546907400000004</v>
      </c>
      <c r="Y282" s="68" t="e">
        <f>HLOOKUP(A282,'HY financials'!$1:$194,190,0)</f>
        <v>#N/A</v>
      </c>
      <c r="Z282" s="69" t="e">
        <f t="shared" si="19"/>
        <v>#N/A</v>
      </c>
    </row>
    <row r="283" spans="1:26" x14ac:dyDescent="0.2">
      <c r="A283" s="37" t="str" cm="1">
        <f t="array" ref="A283">INDEX('Scheme master'!F:F,MATCH(E283&amp;F283,'Scheme master'!N:N,0),0)</f>
        <v>LDUSTF</v>
      </c>
      <c r="B283" s="37" t="str">
        <f>A283&amp;VLOOKUP(E283&amp;F283,'Scheme master'!N:AA,13,0)</f>
        <v>LDUSTFRDD</v>
      </c>
      <c r="C283" s="41">
        <f t="shared" si="17"/>
        <v>0.10497745999999999</v>
      </c>
      <c r="D283" s="41">
        <f t="shared" si="18"/>
        <v>0.10497745999999999</v>
      </c>
      <c r="E283" s="157" t="s">
        <v>1462</v>
      </c>
      <c r="F283" s="157" t="s">
        <v>8</v>
      </c>
      <c r="G283" s="157" t="s">
        <v>2241</v>
      </c>
      <c r="H283" s="157" t="s">
        <v>1279</v>
      </c>
      <c r="I283" s="158">
        <v>45650</v>
      </c>
      <c r="J283" s="158">
        <v>45650</v>
      </c>
      <c r="K283" s="157">
        <v>0.10497745999999999</v>
      </c>
      <c r="L283" s="157">
        <v>0.10497745999999999</v>
      </c>
      <c r="M283" s="159"/>
      <c r="N283" s="159"/>
      <c r="O283" s="159">
        <v>1.974</v>
      </c>
      <c r="P283" s="159">
        <v>2E-3</v>
      </c>
      <c r="Q283" s="157"/>
      <c r="R283" s="157"/>
      <c r="S283" s="160">
        <v>2395.1</v>
      </c>
      <c r="T283" s="157">
        <v>1.7</v>
      </c>
      <c r="U283" s="160">
        <v>2396.8000000000002</v>
      </c>
      <c r="X283" s="68">
        <f t="shared" si="16"/>
        <v>303.09935939999986</v>
      </c>
      <c r="Y283" s="68" t="e">
        <f>HLOOKUP(A283,'HY financials'!$1:$194,190,0)</f>
        <v>#N/A</v>
      </c>
      <c r="Z283" s="69" t="e">
        <f t="shared" si="19"/>
        <v>#N/A</v>
      </c>
    </row>
    <row r="284" spans="1:26" x14ac:dyDescent="0.2">
      <c r="A284" s="37" t="str" cm="1">
        <f t="array" ref="A284">INDEX('Scheme master'!F:F,MATCH(E284&amp;F284,'Scheme master'!N:N,0),0)</f>
        <v>LLIQDF</v>
      </c>
      <c r="B284" s="37" t="str">
        <f>A284&amp;VLOOKUP(E284&amp;F284,'Scheme master'!N:AA,13,0)</f>
        <v>LLIQDFRDD</v>
      </c>
      <c r="C284" s="41">
        <f t="shared" si="17"/>
        <v>0.1872953</v>
      </c>
      <c r="D284" s="41">
        <f t="shared" si="18"/>
        <v>0.1872953</v>
      </c>
      <c r="E284" s="157" t="s">
        <v>530</v>
      </c>
      <c r="F284" s="157" t="s">
        <v>526</v>
      </c>
      <c r="G284" s="157" t="s">
        <v>456</v>
      </c>
      <c r="H284" s="157" t="s">
        <v>1281</v>
      </c>
      <c r="I284" s="158">
        <v>45640</v>
      </c>
      <c r="J284" s="158">
        <v>45640</v>
      </c>
      <c r="K284" s="157">
        <v>0.1872953</v>
      </c>
      <c r="L284" s="157">
        <v>0.1872953</v>
      </c>
      <c r="M284" s="159">
        <v>14.109</v>
      </c>
      <c r="N284" s="159">
        <v>0.17199999999999999</v>
      </c>
      <c r="O284" s="159">
        <v>5.8360000000000003</v>
      </c>
      <c r="P284" s="159">
        <v>3.1890000000000001</v>
      </c>
      <c r="Q284" s="157">
        <v>2.65</v>
      </c>
      <c r="R284" s="157">
        <v>0.03</v>
      </c>
      <c r="S284" s="160">
        <v>6447.07</v>
      </c>
      <c r="T284" s="157">
        <v>3539.88</v>
      </c>
      <c r="U284" s="160">
        <v>9989.6299999999992</v>
      </c>
      <c r="X284" s="68">
        <f t="shared" si="16"/>
        <v>273.11448055999989</v>
      </c>
      <c r="Y284" s="68" t="e">
        <f>HLOOKUP(A284,'HY financials'!$1:$194,190,0)</f>
        <v>#N/A</v>
      </c>
      <c r="Z284" s="69" t="e">
        <f t="shared" si="19"/>
        <v>#N/A</v>
      </c>
    </row>
    <row r="285" spans="1:26" x14ac:dyDescent="0.2">
      <c r="A285" s="37" t="str" cm="1">
        <f t="array" ref="A285">INDEX('Scheme master'!F:F,MATCH(E285&amp;F285,'Scheme master'!N:N,0),0)</f>
        <v>LDSAPF</v>
      </c>
      <c r="B285" s="37" t="str">
        <f>A285&amp;VLOOKUP(E285&amp;F285,'Scheme master'!N:AA,13,0)</f>
        <v>LDSAPFRDD</v>
      </c>
      <c r="C285" s="41">
        <f t="shared" si="17"/>
        <v>1.4268200000000001E-3</v>
      </c>
      <c r="D285" s="41">
        <f t="shared" si="18"/>
        <v>1.4268200000000001E-3</v>
      </c>
      <c r="E285" s="157" t="s">
        <v>533</v>
      </c>
      <c r="F285" s="157" t="s">
        <v>8</v>
      </c>
      <c r="G285" s="157" t="s">
        <v>2242</v>
      </c>
      <c r="H285" s="157" t="s">
        <v>1279</v>
      </c>
      <c r="I285" s="158">
        <v>45608</v>
      </c>
      <c r="J285" s="158">
        <v>45608</v>
      </c>
      <c r="K285" s="157">
        <v>1.4268200000000001E-3</v>
      </c>
      <c r="L285" s="157">
        <v>1.4268200000000001E-3</v>
      </c>
      <c r="M285" s="159"/>
      <c r="N285" s="159"/>
      <c r="O285" s="159">
        <v>1970.2950000000001</v>
      </c>
      <c r="P285" s="159">
        <v>38.04</v>
      </c>
      <c r="Q285" s="157"/>
      <c r="R285" s="157"/>
      <c r="S285" s="160">
        <v>23378.06</v>
      </c>
      <c r="T285" s="157">
        <v>448.46</v>
      </c>
      <c r="U285" s="160">
        <v>23826.52</v>
      </c>
      <c r="X285" s="68">
        <f t="shared" si="16"/>
        <v>1.5207296000000006</v>
      </c>
      <c r="Y285" s="68" t="e">
        <f>HLOOKUP(A285,'HY financials'!$1:$194,190,0)</f>
        <v>#N/A</v>
      </c>
      <c r="Z285" s="69" t="e">
        <f t="shared" si="19"/>
        <v>#N/A</v>
      </c>
    </row>
    <row r="286" spans="1:26" x14ac:dyDescent="0.2">
      <c r="A286" s="37" t="str" cm="1">
        <f t="array" ref="A286">INDEX('Scheme master'!F:F,MATCH(E286&amp;F286,'Scheme master'!N:N,0),0)</f>
        <v>LDUSTF</v>
      </c>
      <c r="B286" s="37" t="str">
        <f>A286&amp;VLOOKUP(E286&amp;F286,'Scheme master'!N:AA,13,0)</f>
        <v>LDUSTFDDW</v>
      </c>
      <c r="C286" s="41">
        <f t="shared" si="17"/>
        <v>1.0218041200000001</v>
      </c>
      <c r="D286" s="41">
        <f t="shared" si="18"/>
        <v>1.0218041200000001</v>
      </c>
      <c r="E286" s="157" t="s">
        <v>1462</v>
      </c>
      <c r="F286" s="157" t="s">
        <v>527</v>
      </c>
      <c r="G286" s="157" t="s">
        <v>2241</v>
      </c>
      <c r="H286" s="157" t="s">
        <v>1280</v>
      </c>
      <c r="I286" s="158">
        <v>45721</v>
      </c>
      <c r="J286" s="158">
        <v>45721</v>
      </c>
      <c r="K286" s="157">
        <v>1.0218041200000001</v>
      </c>
      <c r="L286" s="157">
        <v>1.0218041200000001</v>
      </c>
      <c r="M286" s="159">
        <v>0.96599999999999997</v>
      </c>
      <c r="N286" s="159"/>
      <c r="O286" s="159">
        <v>7.0999999999999994E-2</v>
      </c>
      <c r="P286" s="159"/>
      <c r="Q286" s="157">
        <v>0.99</v>
      </c>
      <c r="R286" s="157"/>
      <c r="S286" s="160">
        <v>77.41</v>
      </c>
      <c r="T286" s="157"/>
      <c r="U286" s="160">
        <v>78.400000000000006</v>
      </c>
      <c r="X286" s="68">
        <f t="shared" si="16"/>
        <v>303.09935939999986</v>
      </c>
      <c r="Y286" s="68" t="e">
        <f>HLOOKUP(A286,'HY financials'!$1:$194,190,0)</f>
        <v>#N/A</v>
      </c>
      <c r="Z286" s="69" t="e">
        <f t="shared" si="19"/>
        <v>#N/A</v>
      </c>
    </row>
    <row r="287" spans="1:26" x14ac:dyDescent="0.2">
      <c r="A287" s="37" t="str" cm="1">
        <f t="array" ref="A287">INDEX('Scheme master'!F:F,MATCH(E287&amp;F287,'Scheme master'!N:N,0),0)</f>
        <v>LDINPF</v>
      </c>
      <c r="B287" s="37" t="str">
        <f>A287&amp;VLOOKUP(E287&amp;F287,'Scheme master'!N:AA,13,0)</f>
        <v>LDINPFDDW</v>
      </c>
      <c r="C287" s="41">
        <f t="shared" si="17"/>
        <v>9.3237600000000004E-3</v>
      </c>
      <c r="D287" s="41">
        <f t="shared" si="18"/>
        <v>9.3237600000000004E-3</v>
      </c>
      <c r="E287" s="157" t="s">
        <v>531</v>
      </c>
      <c r="F287" s="157" t="s">
        <v>527</v>
      </c>
      <c r="G287" s="157" t="s">
        <v>2726</v>
      </c>
      <c r="H287" s="157" t="s">
        <v>1280</v>
      </c>
      <c r="I287" s="158">
        <v>45637</v>
      </c>
      <c r="J287" s="158">
        <v>45637</v>
      </c>
      <c r="K287" s="157">
        <v>9.3237600000000004E-3</v>
      </c>
      <c r="L287" s="157">
        <v>9.3237600000000004E-3</v>
      </c>
      <c r="M287" s="159"/>
      <c r="N287" s="159"/>
      <c r="O287" s="159">
        <v>24.277000000000001</v>
      </c>
      <c r="P287" s="159"/>
      <c r="Q287" s="157"/>
      <c r="R287" s="157"/>
      <c r="S287" s="160">
        <v>255.56</v>
      </c>
      <c r="T287" s="157"/>
      <c r="U287" s="160">
        <v>255.56</v>
      </c>
      <c r="X287" s="68">
        <f t="shared" si="16"/>
        <v>3.1546907400000004</v>
      </c>
      <c r="Y287" s="68" t="e">
        <f>HLOOKUP(A287,'HY financials'!$1:$194,190,0)</f>
        <v>#N/A</v>
      </c>
      <c r="Z287" s="69" t="e">
        <f t="shared" si="19"/>
        <v>#N/A</v>
      </c>
    </row>
    <row r="288" spans="1:26" x14ac:dyDescent="0.2">
      <c r="A288" s="37" t="str" cm="1">
        <f t="array" ref="A288">INDEX('Scheme master'!F:F,MATCH(E288&amp;F288,'Scheme master'!N:N,0),0)</f>
        <v>LDSAPF</v>
      </c>
      <c r="B288" s="37" t="str">
        <f>A288&amp;VLOOKUP(E288&amp;F288,'Scheme master'!N:AA,13,0)</f>
        <v>LDSAPFRDD</v>
      </c>
      <c r="C288" s="41">
        <f t="shared" si="17"/>
        <v>5.0931600000000002E-3</v>
      </c>
      <c r="D288" s="41">
        <f t="shared" si="18"/>
        <v>5.0931600000000002E-3</v>
      </c>
      <c r="E288" s="157" t="s">
        <v>533</v>
      </c>
      <c r="F288" s="157" t="s">
        <v>8</v>
      </c>
      <c r="G288" s="157" t="s">
        <v>2242</v>
      </c>
      <c r="H288" s="157" t="s">
        <v>1279</v>
      </c>
      <c r="I288" s="158">
        <v>45726</v>
      </c>
      <c r="J288" s="158">
        <v>45726</v>
      </c>
      <c r="K288" s="157">
        <v>5.0931600000000002E-3</v>
      </c>
      <c r="L288" s="157">
        <v>5.0931600000000002E-3</v>
      </c>
      <c r="M288" s="159">
        <v>127665.537</v>
      </c>
      <c r="N288" s="159"/>
      <c r="O288" s="159">
        <v>7029.5940000000001</v>
      </c>
      <c r="P288" s="159">
        <v>138.262</v>
      </c>
      <c r="Q288" s="157">
        <v>650.22</v>
      </c>
      <c r="R288" s="157"/>
      <c r="S288" s="160">
        <v>83382.009999999995</v>
      </c>
      <c r="T288" s="157">
        <v>1630.02</v>
      </c>
      <c r="U288" s="160">
        <v>85662.25</v>
      </c>
      <c r="X288" s="68">
        <f t="shared" si="16"/>
        <v>1.5207296000000006</v>
      </c>
      <c r="Y288" s="68" t="e">
        <f>HLOOKUP(A288,'HY financials'!$1:$194,190,0)</f>
        <v>#N/A</v>
      </c>
      <c r="Z288" s="69" t="e">
        <f t="shared" si="19"/>
        <v>#N/A</v>
      </c>
    </row>
    <row r="289" spans="1:26" x14ac:dyDescent="0.2">
      <c r="A289" s="37" t="str" cm="1">
        <f t="array" ref="A289">INDEX('Scheme master'!F:F,MATCH(E289&amp;F289,'Scheme master'!N:N,0),0)</f>
        <v>LLIQDF</v>
      </c>
      <c r="B289" s="37" t="str">
        <f>A289&amp;VLOOKUP(E289&amp;F289,'Scheme master'!N:AA,13,0)</f>
        <v>LLIQDFRDD</v>
      </c>
      <c r="C289" s="41">
        <f t="shared" si="17"/>
        <v>0.18736936000000001</v>
      </c>
      <c r="D289" s="41">
        <f t="shared" si="18"/>
        <v>0.18736936000000001</v>
      </c>
      <c r="E289" s="157" t="s">
        <v>530</v>
      </c>
      <c r="F289" s="157" t="s">
        <v>526</v>
      </c>
      <c r="G289" s="157" t="s">
        <v>456</v>
      </c>
      <c r="H289" s="157" t="s">
        <v>1281</v>
      </c>
      <c r="I289" s="158">
        <v>45581</v>
      </c>
      <c r="J289" s="158">
        <v>45581</v>
      </c>
      <c r="K289" s="157">
        <v>0.18736936000000001</v>
      </c>
      <c r="L289" s="157">
        <v>0.18736936000000001</v>
      </c>
      <c r="M289" s="159">
        <v>12.609</v>
      </c>
      <c r="N289" s="159">
        <v>0.17199999999999999</v>
      </c>
      <c r="O289" s="159">
        <v>5.5670000000000002</v>
      </c>
      <c r="P289" s="159">
        <v>3.105</v>
      </c>
      <c r="Q289" s="157">
        <v>2.37</v>
      </c>
      <c r="R289" s="157">
        <v>0.03</v>
      </c>
      <c r="S289" s="160">
        <v>6260.68</v>
      </c>
      <c r="T289" s="157">
        <v>3506.97</v>
      </c>
      <c r="U289" s="160">
        <v>9770.0499999999993</v>
      </c>
      <c r="X289" s="68">
        <f t="shared" si="16"/>
        <v>273.11448055999989</v>
      </c>
      <c r="Y289" s="68" t="e">
        <f>HLOOKUP(A289,'HY financials'!$1:$194,190,0)</f>
        <v>#N/A</v>
      </c>
      <c r="Z289" s="69" t="e">
        <f t="shared" si="19"/>
        <v>#N/A</v>
      </c>
    </row>
    <row r="290" spans="1:26" x14ac:dyDescent="0.2">
      <c r="A290" s="37" t="str" cm="1">
        <f t="array" ref="A290">INDEX('Scheme master'!F:F,MATCH(E290&amp;F290,'Scheme master'!N:N,0),0)</f>
        <v>LDINPF</v>
      </c>
      <c r="B290" s="37" t="str">
        <f>A290&amp;VLOOKUP(E290&amp;F290,'Scheme master'!N:AA,13,0)</f>
        <v>LDINPFDDW</v>
      </c>
      <c r="C290" s="41">
        <f t="shared" si="17"/>
        <v>2.908577E-2</v>
      </c>
      <c r="D290" s="41">
        <f t="shared" si="18"/>
        <v>2.908577E-2</v>
      </c>
      <c r="E290" s="157" t="s">
        <v>531</v>
      </c>
      <c r="F290" s="157" t="s">
        <v>527</v>
      </c>
      <c r="G290" s="157" t="s">
        <v>2726</v>
      </c>
      <c r="H290" s="157" t="s">
        <v>1280</v>
      </c>
      <c r="I290" s="158">
        <v>45735</v>
      </c>
      <c r="J290" s="158">
        <v>45735</v>
      </c>
      <c r="K290" s="157">
        <v>2.908577E-2</v>
      </c>
      <c r="L290" s="157">
        <v>2.908577E-2</v>
      </c>
      <c r="M290" s="159"/>
      <c r="N290" s="159"/>
      <c r="O290" s="159">
        <v>82.887</v>
      </c>
      <c r="P290" s="159"/>
      <c r="Q290" s="157"/>
      <c r="R290" s="157"/>
      <c r="S290" s="160">
        <v>1053.78</v>
      </c>
      <c r="T290" s="157"/>
      <c r="U290" s="160">
        <v>1053.78</v>
      </c>
      <c r="X290" s="68">
        <f t="shared" si="16"/>
        <v>3.1546907400000004</v>
      </c>
      <c r="Y290" s="68" t="e">
        <f>HLOOKUP(A290,'HY financials'!$1:$194,190,0)</f>
        <v>#N/A</v>
      </c>
      <c r="Z290" s="69" t="e">
        <f t="shared" si="19"/>
        <v>#N/A</v>
      </c>
    </row>
    <row r="291" spans="1:26" x14ac:dyDescent="0.2">
      <c r="A291" s="37" t="str" cm="1">
        <f t="array" ref="A291">INDEX('Scheme master'!F:F,MATCH(E291&amp;F291,'Scheme master'!N:N,0),0)</f>
        <v>LDINPF</v>
      </c>
      <c r="B291" s="37" t="str">
        <f>A291&amp;VLOOKUP(E291&amp;F291,'Scheme master'!N:AA,13,0)</f>
        <v>LDINPFRDD</v>
      </c>
      <c r="C291" s="41">
        <f t="shared" si="17"/>
        <v>6.38925E-3</v>
      </c>
      <c r="D291" s="41">
        <f t="shared" si="18"/>
        <v>6.38925E-3</v>
      </c>
      <c r="E291" s="157" t="s">
        <v>531</v>
      </c>
      <c r="F291" s="157" t="s">
        <v>8</v>
      </c>
      <c r="G291" s="157" t="s">
        <v>2726</v>
      </c>
      <c r="H291" s="157" t="s">
        <v>1279</v>
      </c>
      <c r="I291" s="158">
        <v>45607</v>
      </c>
      <c r="J291" s="158">
        <v>45607</v>
      </c>
      <c r="K291" s="157">
        <v>6.38925E-3</v>
      </c>
      <c r="L291" s="157">
        <v>6.38925E-3</v>
      </c>
      <c r="M291" s="159"/>
      <c r="N291" s="159"/>
      <c r="O291" s="159">
        <v>1484.325</v>
      </c>
      <c r="P291" s="159">
        <v>71.587999999999994</v>
      </c>
      <c r="Q291" s="157"/>
      <c r="R291" s="157"/>
      <c r="S291" s="160">
        <v>18382.05</v>
      </c>
      <c r="T291" s="157">
        <v>883.56</v>
      </c>
      <c r="U291" s="160">
        <v>19265.61</v>
      </c>
      <c r="X291" s="68">
        <f t="shared" si="16"/>
        <v>3.1546907400000004</v>
      </c>
      <c r="Y291" s="68" t="e">
        <f>HLOOKUP(A291,'HY financials'!$1:$194,190,0)</f>
        <v>#N/A</v>
      </c>
      <c r="Z291" s="69" t="e">
        <f t="shared" si="19"/>
        <v>#N/A</v>
      </c>
    </row>
    <row r="292" spans="1:26" x14ac:dyDescent="0.2">
      <c r="A292" s="37" t="str" cm="1">
        <f t="array" ref="A292">INDEX('Scheme master'!F:F,MATCH(E292&amp;F292,'Scheme master'!N:N,0),0)</f>
        <v>LDINPF</v>
      </c>
      <c r="B292" s="37" t="str">
        <f>A292&amp;VLOOKUP(E292&amp;F292,'Scheme master'!N:AA,13,0)</f>
        <v>LDINPFRDD</v>
      </c>
      <c r="C292" s="41">
        <f t="shared" si="17"/>
        <v>7.1910100000000003E-3</v>
      </c>
      <c r="D292" s="41">
        <f t="shared" si="18"/>
        <v>7.1910100000000003E-3</v>
      </c>
      <c r="E292" s="157" t="s">
        <v>531</v>
      </c>
      <c r="F292" s="157" t="s">
        <v>8</v>
      </c>
      <c r="G292" s="157" t="s">
        <v>2726</v>
      </c>
      <c r="H292" s="157" t="s">
        <v>1279</v>
      </c>
      <c r="I292" s="158">
        <v>45604</v>
      </c>
      <c r="J292" s="158">
        <v>45604</v>
      </c>
      <c r="K292" s="157">
        <v>7.1910100000000003E-3</v>
      </c>
      <c r="L292" s="157">
        <v>7.1910100000000003E-3</v>
      </c>
      <c r="M292" s="159"/>
      <c r="N292" s="159"/>
      <c r="O292" s="159">
        <v>1670.35</v>
      </c>
      <c r="P292" s="159">
        <v>80.525000000000006</v>
      </c>
      <c r="Q292" s="157"/>
      <c r="R292" s="157"/>
      <c r="S292" s="160">
        <v>20684.939999999999</v>
      </c>
      <c r="T292" s="157">
        <v>993.87</v>
      </c>
      <c r="U292" s="160">
        <v>21678.81</v>
      </c>
      <c r="X292" s="68">
        <f t="shared" si="16"/>
        <v>3.1546907400000004</v>
      </c>
      <c r="Y292" s="68" t="e">
        <f>HLOOKUP(A292,'HY financials'!$1:$194,190,0)</f>
        <v>#N/A</v>
      </c>
      <c r="Z292" s="69" t="e">
        <f t="shared" si="19"/>
        <v>#N/A</v>
      </c>
    </row>
    <row r="293" spans="1:26" x14ac:dyDescent="0.2">
      <c r="A293" s="37" t="str" cm="1">
        <f t="array" ref="A293">INDEX('Scheme master'!F:F,MATCH(E293&amp;F293,'Scheme master'!N:N,0),0)</f>
        <v>LDINPF</v>
      </c>
      <c r="B293" s="37" t="str">
        <f>A293&amp;VLOOKUP(E293&amp;F293,'Scheme master'!N:AA,13,0)</f>
        <v>LDINPFRDW</v>
      </c>
      <c r="C293" s="41">
        <f t="shared" si="17"/>
        <v>1.232396E-2</v>
      </c>
      <c r="D293" s="41">
        <f t="shared" si="18"/>
        <v>1.232396E-2</v>
      </c>
      <c r="E293" s="157" t="s">
        <v>531</v>
      </c>
      <c r="F293" s="157" t="s">
        <v>23</v>
      </c>
      <c r="G293" s="157" t="s">
        <v>2726</v>
      </c>
      <c r="H293" s="157" t="s">
        <v>1278</v>
      </c>
      <c r="I293" s="158">
        <v>45617</v>
      </c>
      <c r="J293" s="158">
        <v>45617</v>
      </c>
      <c r="K293" s="157">
        <v>1.232396E-2</v>
      </c>
      <c r="L293" s="157">
        <v>1.232396E-2</v>
      </c>
      <c r="M293" s="159">
        <v>30031.785</v>
      </c>
      <c r="N293" s="159"/>
      <c r="O293" s="159">
        <v>183.679</v>
      </c>
      <c r="P293" s="159">
        <v>8.0000000000000002E-3</v>
      </c>
      <c r="Q293" s="157">
        <v>370.11</v>
      </c>
      <c r="R293" s="157"/>
      <c r="S293" s="160">
        <v>2064.3000000000002</v>
      </c>
      <c r="T293" s="157">
        <v>0.08</v>
      </c>
      <c r="U293" s="160">
        <v>2434.4899999999998</v>
      </c>
      <c r="X293" s="68">
        <f t="shared" si="16"/>
        <v>3.1546907400000004</v>
      </c>
      <c r="Y293" s="68" t="e">
        <f>HLOOKUP(A293,'HY financials'!$1:$194,190,0)</f>
        <v>#N/A</v>
      </c>
      <c r="Z293" s="69" t="e">
        <f t="shared" si="19"/>
        <v>#N/A</v>
      </c>
    </row>
    <row r="294" spans="1:26" x14ac:dyDescent="0.2">
      <c r="A294" s="37" t="str" cm="1">
        <f t="array" ref="A294">INDEX('Scheme master'!F:F,MATCH(E294&amp;F294,'Scheme master'!N:N,0),0)</f>
        <v>LDSAPF</v>
      </c>
      <c r="B294" s="37" t="str">
        <f>A294&amp;VLOOKUP(E294&amp;F294,'Scheme master'!N:AA,13,0)</f>
        <v>LDSAPFDDD</v>
      </c>
      <c r="C294" s="41">
        <f t="shared" si="17"/>
        <v>4.3669900000000003E-3</v>
      </c>
      <c r="D294" s="41">
        <f t="shared" si="18"/>
        <v>4.3669900000000003E-3</v>
      </c>
      <c r="E294" s="157" t="s">
        <v>533</v>
      </c>
      <c r="F294" s="157" t="s">
        <v>525</v>
      </c>
      <c r="G294" s="157" t="s">
        <v>2242</v>
      </c>
      <c r="H294" s="157" t="s">
        <v>1277</v>
      </c>
      <c r="I294" s="158">
        <v>45719</v>
      </c>
      <c r="J294" s="158">
        <v>45719</v>
      </c>
      <c r="K294" s="157">
        <v>4.3669900000000003E-3</v>
      </c>
      <c r="L294" s="157">
        <v>4.3669900000000003E-3</v>
      </c>
      <c r="M294" s="159"/>
      <c r="N294" s="159"/>
      <c r="O294" s="159">
        <v>230.63</v>
      </c>
      <c r="P294" s="159">
        <v>16.448</v>
      </c>
      <c r="Q294" s="157"/>
      <c r="R294" s="157"/>
      <c r="S294" s="160">
        <v>2541.8200000000002</v>
      </c>
      <c r="T294" s="157">
        <v>183.68</v>
      </c>
      <c r="U294" s="160">
        <v>2725.5</v>
      </c>
      <c r="X294" s="68">
        <f t="shared" si="16"/>
        <v>1.5207296000000006</v>
      </c>
      <c r="Y294" s="68" t="e">
        <f>HLOOKUP(A294,'HY financials'!$1:$194,190,0)</f>
        <v>#N/A</v>
      </c>
      <c r="Z294" s="69" t="e">
        <f t="shared" si="19"/>
        <v>#N/A</v>
      </c>
    </row>
    <row r="295" spans="1:26" x14ac:dyDescent="0.2">
      <c r="A295" s="37" t="str" cm="1">
        <f t="array" ref="A295">INDEX('Scheme master'!F:F,MATCH(E295&amp;F295,'Scheme master'!N:N,0),0)</f>
        <v>LDSAPF</v>
      </c>
      <c r="B295" s="37" t="str">
        <f>A295&amp;VLOOKUP(E295&amp;F295,'Scheme master'!N:AA,13,0)</f>
        <v>LDSAPFRDD</v>
      </c>
      <c r="C295" s="41">
        <f t="shared" si="17"/>
        <v>5.1340099999999996E-3</v>
      </c>
      <c r="D295" s="41">
        <f t="shared" si="18"/>
        <v>5.1340099999999996E-3</v>
      </c>
      <c r="E295" s="157" t="s">
        <v>533</v>
      </c>
      <c r="F295" s="157" t="s">
        <v>8</v>
      </c>
      <c r="G295" s="157" t="s">
        <v>2242</v>
      </c>
      <c r="H295" s="157" t="s">
        <v>1279</v>
      </c>
      <c r="I295" s="158">
        <v>45635</v>
      </c>
      <c r="J295" s="158">
        <v>45635</v>
      </c>
      <c r="K295" s="157">
        <v>5.1340099999999996E-3</v>
      </c>
      <c r="L295" s="157">
        <v>5.1340099999999996E-3</v>
      </c>
      <c r="M295" s="159">
        <v>135382.927</v>
      </c>
      <c r="N295" s="159"/>
      <c r="O295" s="159">
        <v>7056.9549999999999</v>
      </c>
      <c r="P295" s="159">
        <v>137.44800000000001</v>
      </c>
      <c r="Q295" s="157">
        <v>695.06</v>
      </c>
      <c r="R295" s="157"/>
      <c r="S295" s="160">
        <v>83825.36</v>
      </c>
      <c r="T295" s="157">
        <v>1620.46</v>
      </c>
      <c r="U295" s="160">
        <v>86140.88</v>
      </c>
      <c r="X295" s="68">
        <f t="shared" si="16"/>
        <v>1.5207296000000006</v>
      </c>
      <c r="Y295" s="68" t="e">
        <f>HLOOKUP(A295,'HY financials'!$1:$194,190,0)</f>
        <v>#N/A</v>
      </c>
      <c r="Z295" s="69" t="e">
        <f t="shared" si="19"/>
        <v>#N/A</v>
      </c>
    </row>
    <row r="296" spans="1:26" x14ac:dyDescent="0.2">
      <c r="A296" s="37" t="str" cm="1">
        <f t="array" ref="A296">INDEX('Scheme master'!F:F,MATCH(E296&amp;F296,'Scheme master'!N:N,0),0)</f>
        <v>LDUSTF</v>
      </c>
      <c r="B296" s="37" t="str">
        <f>A296&amp;VLOOKUP(E296&amp;F296,'Scheme master'!N:AA,13,0)</f>
        <v>LDUSTFRDD</v>
      </c>
      <c r="C296" s="41">
        <f t="shared" si="17"/>
        <v>0.57096851000000004</v>
      </c>
      <c r="D296" s="41">
        <f t="shared" si="18"/>
        <v>0.57096851000000004</v>
      </c>
      <c r="E296" s="157" t="s">
        <v>1462</v>
      </c>
      <c r="F296" s="157" t="s">
        <v>8</v>
      </c>
      <c r="G296" s="157" t="s">
        <v>2241</v>
      </c>
      <c r="H296" s="157" t="s">
        <v>1279</v>
      </c>
      <c r="I296" s="158">
        <v>45691</v>
      </c>
      <c r="J296" s="158">
        <v>45691</v>
      </c>
      <c r="K296" s="157">
        <v>0.57096851000000004</v>
      </c>
      <c r="L296" s="157">
        <v>0.57096851000000004</v>
      </c>
      <c r="M296" s="159"/>
      <c r="N296" s="159"/>
      <c r="O296" s="159">
        <v>10.816000000000001</v>
      </c>
      <c r="P296" s="159">
        <v>8.0000000000000002E-3</v>
      </c>
      <c r="Q296" s="157"/>
      <c r="R296" s="157"/>
      <c r="S296" s="160">
        <v>13131.79</v>
      </c>
      <c r="T296" s="157">
        <v>9.33</v>
      </c>
      <c r="U296" s="160">
        <v>13141.12</v>
      </c>
      <c r="X296" s="68">
        <f t="shared" si="16"/>
        <v>303.09935939999986</v>
      </c>
      <c r="Y296" s="68" t="e">
        <f>HLOOKUP(A296,'HY financials'!$1:$194,190,0)</f>
        <v>#N/A</v>
      </c>
      <c r="Z296" s="69" t="e">
        <f t="shared" si="19"/>
        <v>#N/A</v>
      </c>
    </row>
    <row r="297" spans="1:26" x14ac:dyDescent="0.2">
      <c r="A297" s="37" t="str" cm="1">
        <f t="array" ref="A297">INDEX('Scheme master'!F:F,MATCH(E297&amp;F297,'Scheme master'!N:N,0),0)</f>
        <v>LLIQDF</v>
      </c>
      <c r="B297" s="37" t="str">
        <f>A297&amp;VLOOKUP(E297&amp;F297,'Scheme master'!N:AA,13,0)</f>
        <v>LLIQDFRDD</v>
      </c>
      <c r="C297" s="41">
        <f t="shared" si="17"/>
        <v>0.18619252</v>
      </c>
      <c r="D297" s="41">
        <f t="shared" si="18"/>
        <v>0.18619252</v>
      </c>
      <c r="E297" s="157" t="s">
        <v>530</v>
      </c>
      <c r="F297" s="157" t="s">
        <v>526</v>
      </c>
      <c r="G297" s="157" t="s">
        <v>456</v>
      </c>
      <c r="H297" s="157" t="s">
        <v>1281</v>
      </c>
      <c r="I297" s="158">
        <v>45592</v>
      </c>
      <c r="J297" s="158">
        <v>45592</v>
      </c>
      <c r="K297" s="157">
        <v>0.18619252</v>
      </c>
      <c r="L297" s="157">
        <v>0.18619252</v>
      </c>
      <c r="M297" s="159">
        <v>13.609</v>
      </c>
      <c r="N297" s="159">
        <v>0.17199999999999999</v>
      </c>
      <c r="O297" s="159">
        <v>5.2350000000000003</v>
      </c>
      <c r="P297" s="159">
        <v>3.129</v>
      </c>
      <c r="Q297" s="157">
        <v>2.54</v>
      </c>
      <c r="R297" s="157">
        <v>0.03</v>
      </c>
      <c r="S297" s="160">
        <v>5910.52</v>
      </c>
      <c r="T297" s="157">
        <v>3491.14</v>
      </c>
      <c r="U297" s="160">
        <v>9404.23</v>
      </c>
      <c r="X297" s="68">
        <f t="shared" si="16"/>
        <v>273.11448055999989</v>
      </c>
      <c r="Y297" s="68" t="e">
        <f>HLOOKUP(A297,'HY financials'!$1:$194,190,0)</f>
        <v>#N/A</v>
      </c>
      <c r="Z297" s="69" t="e">
        <f t="shared" si="19"/>
        <v>#N/A</v>
      </c>
    </row>
    <row r="298" spans="1:26" x14ac:dyDescent="0.2">
      <c r="A298" s="37" t="str" cm="1">
        <f t="array" ref="A298">INDEX('Scheme master'!F:F,MATCH(E298&amp;F298,'Scheme master'!N:N,0),0)</f>
        <v>LDUSTF</v>
      </c>
      <c r="B298" s="37" t="str">
        <f>A298&amp;VLOOKUP(E298&amp;F298,'Scheme master'!N:AA,13,0)</f>
        <v>LDUSTFRDD</v>
      </c>
      <c r="C298" s="41">
        <f t="shared" si="17"/>
        <v>0.17970342</v>
      </c>
      <c r="D298" s="41">
        <f t="shared" si="18"/>
        <v>0.17970342</v>
      </c>
      <c r="E298" s="157" t="s">
        <v>1462</v>
      </c>
      <c r="F298" s="157" t="s">
        <v>8</v>
      </c>
      <c r="G298" s="157" t="s">
        <v>2241</v>
      </c>
      <c r="H298" s="157" t="s">
        <v>1279</v>
      </c>
      <c r="I298" s="158">
        <v>45625</v>
      </c>
      <c r="J298" s="158">
        <v>45625</v>
      </c>
      <c r="K298" s="157">
        <v>0.17970342</v>
      </c>
      <c r="L298" s="157">
        <v>0.17970342</v>
      </c>
      <c r="M298" s="159"/>
      <c r="N298" s="159"/>
      <c r="O298" s="159">
        <v>3.3570000000000002</v>
      </c>
      <c r="P298" s="159">
        <v>2E-3</v>
      </c>
      <c r="Q298" s="157"/>
      <c r="R298" s="157"/>
      <c r="S298" s="160">
        <v>4089.75</v>
      </c>
      <c r="T298" s="157">
        <v>2.91</v>
      </c>
      <c r="U298" s="160">
        <v>4092.66</v>
      </c>
      <c r="X298" s="68">
        <f t="shared" si="16"/>
        <v>303.09935939999986</v>
      </c>
      <c r="Y298" s="68" t="e">
        <f>HLOOKUP(A298,'HY financials'!$1:$194,190,0)</f>
        <v>#N/A</v>
      </c>
      <c r="Z298" s="69" t="e">
        <f t="shared" si="19"/>
        <v>#N/A</v>
      </c>
    </row>
    <row r="299" spans="1:26" x14ac:dyDescent="0.2">
      <c r="A299" s="37" t="str" cm="1">
        <f t="array" ref="A299">INDEX('Scheme master'!F:F,MATCH(E299&amp;F299,'Scheme master'!N:N,0),0)</f>
        <v>LLIQDF</v>
      </c>
      <c r="B299" s="37" t="str">
        <f>A299&amp;VLOOKUP(E299&amp;F299,'Scheme master'!N:AA,13,0)</f>
        <v>LLIQDFDDW</v>
      </c>
      <c r="C299" s="41">
        <f t="shared" si="17"/>
        <v>1.4617655700000001</v>
      </c>
      <c r="D299" s="41">
        <f t="shared" si="18"/>
        <v>1.4617655700000001</v>
      </c>
      <c r="E299" s="157" t="s">
        <v>530</v>
      </c>
      <c r="F299" s="157" t="s">
        <v>527</v>
      </c>
      <c r="G299" s="157" t="s">
        <v>456</v>
      </c>
      <c r="H299" s="157" t="s">
        <v>2246</v>
      </c>
      <c r="I299" s="158">
        <v>45700</v>
      </c>
      <c r="J299" s="158">
        <v>45700</v>
      </c>
      <c r="K299" s="157">
        <v>1.4617655700000001</v>
      </c>
      <c r="L299" s="157">
        <v>1.4617655700000001</v>
      </c>
      <c r="M299" s="159">
        <v>71.509</v>
      </c>
      <c r="N299" s="159">
        <v>5.0000000000000001E-3</v>
      </c>
      <c r="O299" s="159">
        <v>1.0409999999999999</v>
      </c>
      <c r="P299" s="159"/>
      <c r="Q299" s="157">
        <v>104.55</v>
      </c>
      <c r="R299" s="157">
        <v>0.01</v>
      </c>
      <c r="S299" s="160">
        <v>1151.99</v>
      </c>
      <c r="T299" s="157"/>
      <c r="U299" s="160">
        <v>1256.55</v>
      </c>
      <c r="X299" s="68">
        <f t="shared" si="16"/>
        <v>273.11448055999989</v>
      </c>
      <c r="Y299" s="68" t="e">
        <f>HLOOKUP(A299,'HY financials'!$1:$194,190,0)</f>
        <v>#N/A</v>
      </c>
      <c r="Z299" s="69" t="e">
        <f t="shared" si="19"/>
        <v>#N/A</v>
      </c>
    </row>
    <row r="300" spans="1:26" x14ac:dyDescent="0.2">
      <c r="A300" s="37" t="str" cm="1">
        <f t="array" ref="A300">INDEX('Scheme master'!F:F,MATCH(E300&amp;F300,'Scheme master'!N:N,0),0)</f>
        <v>LLIQDF</v>
      </c>
      <c r="B300" s="37" t="str">
        <f>A300&amp;VLOOKUP(E300&amp;F300,'Scheme master'!N:AA,13,0)</f>
        <v>LLIQDFRDD</v>
      </c>
      <c r="C300" s="41">
        <f t="shared" si="17"/>
        <v>0.23140625000000001</v>
      </c>
      <c r="D300" s="41">
        <f t="shared" si="18"/>
        <v>0.23140625000000001</v>
      </c>
      <c r="E300" s="157" t="s">
        <v>530</v>
      </c>
      <c r="F300" s="157" t="s">
        <v>526</v>
      </c>
      <c r="G300" s="157" t="s">
        <v>456</v>
      </c>
      <c r="H300" s="157" t="s">
        <v>1281</v>
      </c>
      <c r="I300" s="158">
        <v>45694</v>
      </c>
      <c r="J300" s="158">
        <v>45694</v>
      </c>
      <c r="K300" s="157">
        <v>0.23140625000000001</v>
      </c>
      <c r="L300" s="157">
        <v>0.23140625000000001</v>
      </c>
      <c r="M300" s="159">
        <v>90.266000000000005</v>
      </c>
      <c r="N300" s="159">
        <v>0.17199999999999999</v>
      </c>
      <c r="O300" s="159">
        <v>7.1749999999999998</v>
      </c>
      <c r="P300" s="159">
        <v>3.98</v>
      </c>
      <c r="Q300" s="157">
        <v>20.88</v>
      </c>
      <c r="R300" s="157">
        <v>0.04</v>
      </c>
      <c r="S300" s="160">
        <v>7951.23</v>
      </c>
      <c r="T300" s="157">
        <v>4414.2299999999996</v>
      </c>
      <c r="U300" s="160">
        <v>12386.38</v>
      </c>
      <c r="X300" s="68">
        <f t="shared" si="16"/>
        <v>273.11448055999989</v>
      </c>
      <c r="Y300" s="68" t="e">
        <f>HLOOKUP(A300,'HY financials'!$1:$194,190,0)</f>
        <v>#N/A</v>
      </c>
      <c r="Z300" s="69" t="e">
        <f t="shared" si="19"/>
        <v>#N/A</v>
      </c>
    </row>
    <row r="301" spans="1:26" x14ac:dyDescent="0.2">
      <c r="A301" s="37" t="str" cm="1">
        <f t="array" ref="A301">INDEX('Scheme master'!F:F,MATCH(E301&amp;F301,'Scheme master'!N:N,0),0)</f>
        <v>LLIQDF</v>
      </c>
      <c r="B301" s="37" t="str">
        <f>A301&amp;VLOOKUP(E301&amp;F301,'Scheme master'!N:AA,13,0)</f>
        <v>LLIQDFDDD</v>
      </c>
      <c r="C301" s="41">
        <f t="shared" si="17"/>
        <v>0.18405850000000001</v>
      </c>
      <c r="D301" s="41">
        <f t="shared" si="18"/>
        <v>0.18405850000000001</v>
      </c>
      <c r="E301" s="157" t="s">
        <v>530</v>
      </c>
      <c r="F301" s="157" t="s">
        <v>525</v>
      </c>
      <c r="G301" s="157" t="s">
        <v>456</v>
      </c>
      <c r="H301" s="157" t="s">
        <v>1276</v>
      </c>
      <c r="I301" s="158">
        <v>45720</v>
      </c>
      <c r="J301" s="158">
        <v>45720</v>
      </c>
      <c r="K301" s="157">
        <v>0.18405850000000001</v>
      </c>
      <c r="L301" s="157">
        <v>0.18405850000000001</v>
      </c>
      <c r="M301" s="159">
        <v>123.497</v>
      </c>
      <c r="N301" s="159"/>
      <c r="O301" s="159">
        <v>2.8679999999999999</v>
      </c>
      <c r="P301" s="159">
        <v>274.62200000000001</v>
      </c>
      <c r="Q301" s="157">
        <v>22.76</v>
      </c>
      <c r="R301" s="157"/>
      <c r="S301" s="160">
        <v>3279.54</v>
      </c>
      <c r="T301" s="157">
        <v>315362.18</v>
      </c>
      <c r="U301" s="160">
        <v>318664.48</v>
      </c>
      <c r="X301" s="68">
        <f t="shared" si="16"/>
        <v>273.11448055999989</v>
      </c>
      <c r="Y301" s="68" t="e">
        <f>HLOOKUP(A301,'HY financials'!$1:$194,190,0)</f>
        <v>#N/A</v>
      </c>
      <c r="Z301" s="69" t="e">
        <f t="shared" si="19"/>
        <v>#N/A</v>
      </c>
    </row>
    <row r="302" spans="1:26" x14ac:dyDescent="0.2">
      <c r="A302" s="37" t="str" cm="1">
        <f t="array" ref="A302">INDEX('Scheme master'!F:F,MATCH(E302&amp;F302,'Scheme master'!N:N,0),0)</f>
        <v>LDUSTF</v>
      </c>
      <c r="B302" s="37" t="str">
        <f>A302&amp;VLOOKUP(E302&amp;F302,'Scheme master'!N:AA,13,0)</f>
        <v>LDUSTFDDW</v>
      </c>
      <c r="C302" s="41">
        <f t="shared" si="17"/>
        <v>1.8035123399999999</v>
      </c>
      <c r="D302" s="41">
        <f t="shared" si="18"/>
        <v>1.8035123399999999</v>
      </c>
      <c r="E302" s="157" t="s">
        <v>1462</v>
      </c>
      <c r="F302" s="157" t="s">
        <v>527</v>
      </c>
      <c r="G302" s="157" t="s">
        <v>2241</v>
      </c>
      <c r="H302" s="157" t="s">
        <v>1280</v>
      </c>
      <c r="I302" s="158">
        <v>45693</v>
      </c>
      <c r="J302" s="158">
        <v>45693</v>
      </c>
      <c r="K302" s="157">
        <v>1.8035123399999999</v>
      </c>
      <c r="L302" s="157">
        <v>1.8035123399999999</v>
      </c>
      <c r="M302" s="159">
        <v>0.53400000000000003</v>
      </c>
      <c r="N302" s="159"/>
      <c r="O302" s="159">
        <v>0.121</v>
      </c>
      <c r="P302" s="159"/>
      <c r="Q302" s="157">
        <v>0.97</v>
      </c>
      <c r="R302" s="157"/>
      <c r="S302" s="160">
        <v>133.34</v>
      </c>
      <c r="T302" s="157"/>
      <c r="U302" s="160">
        <v>134.31</v>
      </c>
      <c r="X302" s="68">
        <f t="shared" si="16"/>
        <v>303.09935939999986</v>
      </c>
      <c r="Y302" s="68" t="e">
        <f>HLOOKUP(A302,'HY financials'!$1:$194,190,0)</f>
        <v>#N/A</v>
      </c>
      <c r="Z302" s="69" t="e">
        <f t="shared" si="19"/>
        <v>#N/A</v>
      </c>
    </row>
    <row r="303" spans="1:26" x14ac:dyDescent="0.2">
      <c r="A303" s="37" t="str" cm="1">
        <f t="array" ref="A303">INDEX('Scheme master'!F:F,MATCH(E303&amp;F303,'Scheme master'!N:N,0),0)</f>
        <v>LDSAPF</v>
      </c>
      <c r="B303" s="37" t="str">
        <f>A303&amp;VLOOKUP(E303&amp;F303,'Scheme master'!N:AA,13,0)</f>
        <v>LDSAPFRDD</v>
      </c>
      <c r="C303" s="41">
        <f t="shared" si="17"/>
        <v>1.53324E-3</v>
      </c>
      <c r="D303" s="41">
        <f t="shared" si="18"/>
        <v>1.53324E-3</v>
      </c>
      <c r="E303" s="157" t="s">
        <v>533</v>
      </c>
      <c r="F303" s="157" t="s">
        <v>8</v>
      </c>
      <c r="G303" s="157" t="s">
        <v>2242</v>
      </c>
      <c r="H303" s="157" t="s">
        <v>1279</v>
      </c>
      <c r="I303" s="158">
        <v>45618</v>
      </c>
      <c r="J303" s="158">
        <v>45618</v>
      </c>
      <c r="K303" s="157">
        <v>1.53324E-3</v>
      </c>
      <c r="L303" s="157">
        <v>1.53324E-3</v>
      </c>
      <c r="M303" s="159"/>
      <c r="N303" s="159"/>
      <c r="O303" s="159">
        <v>2119.9589999999998</v>
      </c>
      <c r="P303" s="159">
        <v>40.933999999999997</v>
      </c>
      <c r="Q303" s="157"/>
      <c r="R303" s="157"/>
      <c r="S303" s="160">
        <v>25154.240000000002</v>
      </c>
      <c r="T303" s="157">
        <v>482.6</v>
      </c>
      <c r="U303" s="160">
        <v>25636.84</v>
      </c>
      <c r="X303" s="68">
        <f t="shared" si="16"/>
        <v>1.5207296000000006</v>
      </c>
      <c r="Y303" s="68" t="e">
        <f>HLOOKUP(A303,'HY financials'!$1:$194,190,0)</f>
        <v>#N/A</v>
      </c>
      <c r="Z303" s="69" t="e">
        <f t="shared" si="19"/>
        <v>#N/A</v>
      </c>
    </row>
    <row r="304" spans="1:26" x14ac:dyDescent="0.2">
      <c r="A304" s="37" t="str" cm="1">
        <f t="array" ref="A304">INDEX('Scheme master'!F:F,MATCH(E304&amp;F304,'Scheme master'!N:N,0),0)</f>
        <v>LDINPF</v>
      </c>
      <c r="B304" s="37" t="str">
        <f>A304&amp;VLOOKUP(E304&amp;F304,'Scheme master'!N:AA,13,0)</f>
        <v>LDINPFDDD</v>
      </c>
      <c r="C304" s="41">
        <f t="shared" si="17"/>
        <v>2.7845740000000001E-2</v>
      </c>
      <c r="D304" s="41">
        <f t="shared" si="18"/>
        <v>2.7845740000000001E-2</v>
      </c>
      <c r="E304" s="157" t="s">
        <v>531</v>
      </c>
      <c r="F304" s="157" t="s">
        <v>525</v>
      </c>
      <c r="G304" s="157" t="s">
        <v>2726</v>
      </c>
      <c r="H304" s="157" t="s">
        <v>1277</v>
      </c>
      <c r="I304" s="158">
        <v>45744</v>
      </c>
      <c r="J304" s="158">
        <v>45744</v>
      </c>
      <c r="K304" s="157">
        <v>2.7845740000000001E-2</v>
      </c>
      <c r="L304" s="157">
        <v>2.7845740000000001E-2</v>
      </c>
      <c r="M304" s="159">
        <v>70397.289000000004</v>
      </c>
      <c r="N304" s="159"/>
      <c r="O304" s="159">
        <v>994.52599999999995</v>
      </c>
      <c r="P304" s="159"/>
      <c r="Q304" s="157">
        <v>1960.27</v>
      </c>
      <c r="R304" s="157"/>
      <c r="S304" s="160">
        <v>15622.66</v>
      </c>
      <c r="T304" s="157"/>
      <c r="U304" s="160">
        <v>17582.93</v>
      </c>
      <c r="X304" s="68">
        <f t="shared" si="16"/>
        <v>3.1546907400000004</v>
      </c>
      <c r="Y304" s="68" t="e">
        <f>HLOOKUP(A304,'HY financials'!$1:$194,190,0)</f>
        <v>#N/A</v>
      </c>
      <c r="Z304" s="69" t="e">
        <f t="shared" si="19"/>
        <v>#N/A</v>
      </c>
    </row>
    <row r="305" spans="1:26" x14ac:dyDescent="0.2">
      <c r="A305" s="37" t="str" cm="1">
        <f t="array" ref="A305">INDEX('Scheme master'!F:F,MATCH(E305&amp;F305,'Scheme master'!N:N,0),0)</f>
        <v>LDUSTF</v>
      </c>
      <c r="B305" s="37" t="str">
        <f>A305&amp;VLOOKUP(E305&amp;F305,'Scheme master'!N:AA,13,0)</f>
        <v>LDUSTFDDD</v>
      </c>
      <c r="C305" s="41">
        <f t="shared" si="17"/>
        <v>0.19522967999999999</v>
      </c>
      <c r="D305" s="41">
        <f t="shared" si="18"/>
        <v>0.19522967999999999</v>
      </c>
      <c r="E305" s="157" t="s">
        <v>1462</v>
      </c>
      <c r="F305" s="157" t="s">
        <v>525</v>
      </c>
      <c r="G305" s="157" t="s">
        <v>2241</v>
      </c>
      <c r="H305" s="157" t="s">
        <v>1277</v>
      </c>
      <c r="I305" s="158">
        <v>45671</v>
      </c>
      <c r="J305" s="158">
        <v>45671</v>
      </c>
      <c r="K305" s="157">
        <v>0.19522967999999999</v>
      </c>
      <c r="L305" s="157">
        <v>0.19522967999999999</v>
      </c>
      <c r="M305" s="159"/>
      <c r="N305" s="159"/>
      <c r="O305" s="159">
        <v>0.877</v>
      </c>
      <c r="P305" s="159"/>
      <c r="Q305" s="157"/>
      <c r="R305" s="157"/>
      <c r="S305" s="160">
        <v>1071.45</v>
      </c>
      <c r="T305" s="157"/>
      <c r="U305" s="160">
        <v>1071.45</v>
      </c>
      <c r="X305" s="68">
        <f t="shared" si="16"/>
        <v>303.09935939999986</v>
      </c>
      <c r="Y305" s="68" t="e">
        <f>HLOOKUP(A305,'HY financials'!$1:$194,190,0)</f>
        <v>#N/A</v>
      </c>
      <c r="Z305" s="69" t="e">
        <f t="shared" si="19"/>
        <v>#N/A</v>
      </c>
    </row>
    <row r="306" spans="1:26" x14ac:dyDescent="0.2">
      <c r="A306" s="37" t="str" cm="1">
        <f t="array" ref="A306">INDEX('Scheme master'!F:F,MATCH(E306&amp;F306,'Scheme master'!N:N,0),0)</f>
        <v>LDINPF</v>
      </c>
      <c r="B306" s="37" t="str">
        <f>A306&amp;VLOOKUP(E306&amp;F306,'Scheme master'!N:AA,13,0)</f>
        <v>LDINPFDDD</v>
      </c>
      <c r="C306" s="41">
        <f t="shared" si="17"/>
        <v>2.60487E-3</v>
      </c>
      <c r="D306" s="41">
        <f t="shared" si="18"/>
        <v>2.60487E-3</v>
      </c>
      <c r="E306" s="157" t="s">
        <v>531</v>
      </c>
      <c r="F306" s="157" t="s">
        <v>525</v>
      </c>
      <c r="G306" s="157" t="s">
        <v>2726</v>
      </c>
      <c r="H306" s="157" t="s">
        <v>1277</v>
      </c>
      <c r="I306" s="158">
        <v>45590</v>
      </c>
      <c r="J306" s="158">
        <v>45590</v>
      </c>
      <c r="K306" s="157">
        <v>2.60487E-3</v>
      </c>
      <c r="L306" s="157">
        <v>2.60487E-3</v>
      </c>
      <c r="M306" s="159"/>
      <c r="N306" s="159"/>
      <c r="O306" s="159">
        <v>106.14</v>
      </c>
      <c r="P306" s="159"/>
      <c r="Q306" s="157"/>
      <c r="R306" s="157"/>
      <c r="S306" s="160">
        <v>1519.44</v>
      </c>
      <c r="T306" s="157"/>
      <c r="U306" s="160">
        <v>1519.44</v>
      </c>
      <c r="X306" s="68">
        <f t="shared" si="16"/>
        <v>3.1546907400000004</v>
      </c>
      <c r="Y306" s="68" t="e">
        <f>HLOOKUP(A306,'HY financials'!$1:$194,190,0)</f>
        <v>#N/A</v>
      </c>
      <c r="Z306" s="69" t="e">
        <f t="shared" si="19"/>
        <v>#N/A</v>
      </c>
    </row>
    <row r="307" spans="1:26" x14ac:dyDescent="0.2">
      <c r="A307" s="37" t="str" cm="1">
        <f t="array" ref="A307">INDEX('Scheme master'!F:F,MATCH(E307&amp;F307,'Scheme master'!N:N,0),0)</f>
        <v>LDSAPF</v>
      </c>
      <c r="B307" s="37" t="str">
        <f>A307&amp;VLOOKUP(E307&amp;F307,'Scheme master'!N:AA,13,0)</f>
        <v>LDSAPFRDD</v>
      </c>
      <c r="C307" s="41">
        <f t="shared" si="17"/>
        <v>2.91531E-3</v>
      </c>
      <c r="D307" s="41">
        <f t="shared" si="18"/>
        <v>2.91531E-3</v>
      </c>
      <c r="E307" s="157" t="s">
        <v>533</v>
      </c>
      <c r="F307" s="157" t="s">
        <v>8</v>
      </c>
      <c r="G307" s="157" t="s">
        <v>2242</v>
      </c>
      <c r="H307" s="157" t="s">
        <v>1279</v>
      </c>
      <c r="I307" s="158">
        <v>45573</v>
      </c>
      <c r="J307" s="158">
        <v>45573</v>
      </c>
      <c r="K307" s="157">
        <v>2.91531E-3</v>
      </c>
      <c r="L307" s="157">
        <v>2.91531E-3</v>
      </c>
      <c r="M307" s="159">
        <v>127027.387</v>
      </c>
      <c r="N307" s="159"/>
      <c r="O307" s="159">
        <v>3960.1640000000002</v>
      </c>
      <c r="P307" s="159">
        <v>77.263999999999996</v>
      </c>
      <c r="Q307" s="157">
        <v>370.32</v>
      </c>
      <c r="R307" s="157"/>
      <c r="S307" s="160">
        <v>47148.84</v>
      </c>
      <c r="T307" s="157">
        <v>910.93</v>
      </c>
      <c r="U307" s="160">
        <v>48430.09</v>
      </c>
      <c r="X307" s="68">
        <f t="shared" si="16"/>
        <v>1.5207296000000006</v>
      </c>
      <c r="Y307" s="68" t="e">
        <f>HLOOKUP(A307,'HY financials'!$1:$194,190,0)</f>
        <v>#N/A</v>
      </c>
      <c r="Z307" s="69" t="e">
        <f t="shared" si="19"/>
        <v>#N/A</v>
      </c>
    </row>
    <row r="308" spans="1:26" x14ac:dyDescent="0.2">
      <c r="A308" s="37" t="str" cm="1">
        <f t="array" ref="A308">INDEX('Scheme master'!F:F,MATCH(E308&amp;F308,'Scheme master'!N:N,0),0)</f>
        <v>LDUSTF</v>
      </c>
      <c r="B308" s="37" t="str">
        <f>A308&amp;VLOOKUP(E308&amp;F308,'Scheme master'!N:AA,13,0)</f>
        <v>LDUSTFRDW</v>
      </c>
      <c r="C308" s="41">
        <f t="shared" si="17"/>
        <v>1.9513503000000001</v>
      </c>
      <c r="D308" s="41">
        <f t="shared" si="18"/>
        <v>1.9513503000000001</v>
      </c>
      <c r="E308" s="157" t="s">
        <v>1462</v>
      </c>
      <c r="F308" s="157" t="s">
        <v>23</v>
      </c>
      <c r="G308" s="157" t="s">
        <v>2241</v>
      </c>
      <c r="H308" s="157" t="s">
        <v>1278</v>
      </c>
      <c r="I308" s="158">
        <v>45568</v>
      </c>
      <c r="J308" s="158">
        <v>45568</v>
      </c>
      <c r="K308" s="157">
        <v>1.9513503000000001</v>
      </c>
      <c r="L308" s="157">
        <v>1.9513503000000001</v>
      </c>
      <c r="M308" s="159"/>
      <c r="N308" s="159"/>
      <c r="O308" s="159">
        <v>0.86299999999999999</v>
      </c>
      <c r="P308" s="159">
        <v>8.0000000000000002E-3</v>
      </c>
      <c r="Q308" s="157"/>
      <c r="R308" s="157"/>
      <c r="S308" s="160">
        <v>1088.92</v>
      </c>
      <c r="T308" s="157">
        <v>8.17</v>
      </c>
      <c r="U308" s="160">
        <v>1097.0899999999999</v>
      </c>
      <c r="X308" s="68">
        <f t="shared" si="16"/>
        <v>303.09935939999986</v>
      </c>
      <c r="Y308" s="68" t="e">
        <f>HLOOKUP(A308,'HY financials'!$1:$194,190,0)</f>
        <v>#N/A</v>
      </c>
      <c r="Z308" s="69" t="e">
        <f t="shared" si="19"/>
        <v>#N/A</v>
      </c>
    </row>
    <row r="309" spans="1:26" x14ac:dyDescent="0.2">
      <c r="A309" s="37" t="str" cm="1">
        <f t="array" ref="A309">INDEX('Scheme master'!F:F,MATCH(E309&amp;F309,'Scheme master'!N:N,0),0)</f>
        <v>LLIQDF</v>
      </c>
      <c r="B309" s="37" t="str">
        <f>A309&amp;VLOOKUP(E309&amp;F309,'Scheme master'!N:AA,13,0)</f>
        <v>LLIQDFDDD</v>
      </c>
      <c r="C309" s="41">
        <f t="shared" si="17"/>
        <v>0.19443645000000001</v>
      </c>
      <c r="D309" s="41">
        <f t="shared" si="18"/>
        <v>0.19443645000000001</v>
      </c>
      <c r="E309" s="157" t="s">
        <v>530</v>
      </c>
      <c r="F309" s="157" t="s">
        <v>525</v>
      </c>
      <c r="G309" s="157" t="s">
        <v>456</v>
      </c>
      <c r="H309" s="157" t="s">
        <v>1276</v>
      </c>
      <c r="I309" s="158">
        <v>45662</v>
      </c>
      <c r="J309" s="158">
        <v>45662</v>
      </c>
      <c r="K309" s="157">
        <v>0.19443645000000001</v>
      </c>
      <c r="L309" s="157">
        <v>0.19443645000000001</v>
      </c>
      <c r="M309" s="159">
        <v>5.077</v>
      </c>
      <c r="N309" s="159"/>
      <c r="O309" s="159">
        <v>4.8559999999999999</v>
      </c>
      <c r="P309" s="159">
        <v>239.262</v>
      </c>
      <c r="Q309" s="157">
        <v>0.99</v>
      </c>
      <c r="R309" s="157"/>
      <c r="S309" s="160">
        <v>5544.85</v>
      </c>
      <c r="T309" s="157">
        <v>274750.40000000002</v>
      </c>
      <c r="U309" s="160">
        <v>280296.24</v>
      </c>
      <c r="X309" s="68">
        <f t="shared" si="16"/>
        <v>273.11448055999989</v>
      </c>
      <c r="Y309" s="68" t="e">
        <f>HLOOKUP(A309,'HY financials'!$1:$194,190,0)</f>
        <v>#N/A</v>
      </c>
      <c r="Z309" s="69" t="e">
        <f t="shared" si="19"/>
        <v>#N/A</v>
      </c>
    </row>
    <row r="310" spans="1:26" x14ac:dyDescent="0.2">
      <c r="A310" s="37" t="str" cm="1">
        <f t="array" ref="A310">INDEX('Scheme master'!F:F,MATCH(E310&amp;F310,'Scheme master'!N:N,0),0)</f>
        <v>LDINPF</v>
      </c>
      <c r="B310" s="37" t="str">
        <f>A310&amp;VLOOKUP(E310&amp;F310,'Scheme master'!N:AA,13,0)</f>
        <v>LDINPFDDD</v>
      </c>
      <c r="C310" s="41">
        <f t="shared" si="17"/>
        <v>4.2950999999999996E-3</v>
      </c>
      <c r="D310" s="41">
        <f t="shared" si="18"/>
        <v>4.2950999999999996E-3</v>
      </c>
      <c r="E310" s="157" t="s">
        <v>531</v>
      </c>
      <c r="F310" s="157" t="s">
        <v>525</v>
      </c>
      <c r="G310" s="157" t="s">
        <v>2726</v>
      </c>
      <c r="H310" s="157" t="s">
        <v>1277</v>
      </c>
      <c r="I310" s="158">
        <v>45687</v>
      </c>
      <c r="J310" s="158">
        <v>45687</v>
      </c>
      <c r="K310" s="157">
        <v>4.2950999999999996E-3</v>
      </c>
      <c r="L310" s="157">
        <v>4.2950999999999996E-3</v>
      </c>
      <c r="M310" s="159"/>
      <c r="N310" s="159"/>
      <c r="O310" s="159">
        <v>164.249</v>
      </c>
      <c r="P310" s="159"/>
      <c r="Q310" s="157"/>
      <c r="R310" s="157"/>
      <c r="S310" s="160">
        <v>2573.73</v>
      </c>
      <c r="T310" s="157"/>
      <c r="U310" s="160">
        <v>2573.73</v>
      </c>
      <c r="X310" s="68">
        <f t="shared" si="16"/>
        <v>3.1546907400000004</v>
      </c>
      <c r="Y310" s="68" t="e">
        <f>HLOOKUP(A310,'HY financials'!$1:$194,190,0)</f>
        <v>#N/A</v>
      </c>
      <c r="Z310" s="69" t="e">
        <f t="shared" si="19"/>
        <v>#N/A</v>
      </c>
    </row>
    <row r="311" spans="1:26" x14ac:dyDescent="0.2">
      <c r="A311" s="37" t="str" cm="1">
        <f t="array" ref="A311">INDEX('Scheme master'!F:F,MATCH(E311&amp;F311,'Scheme master'!N:N,0),0)</f>
        <v>LLIQDF</v>
      </c>
      <c r="B311" s="37" t="str">
        <f>A311&amp;VLOOKUP(E311&amp;F311,'Scheme master'!N:AA,13,0)</f>
        <v>LLIQDFRDD</v>
      </c>
      <c r="C311" s="41">
        <f t="shared" si="17"/>
        <v>0.18480648999999999</v>
      </c>
      <c r="D311" s="41">
        <f t="shared" si="18"/>
        <v>0.18480648999999999</v>
      </c>
      <c r="E311" s="157" t="s">
        <v>530</v>
      </c>
      <c r="F311" s="157" t="s">
        <v>526</v>
      </c>
      <c r="G311" s="157" t="s">
        <v>456</v>
      </c>
      <c r="H311" s="157" t="s">
        <v>1281</v>
      </c>
      <c r="I311" s="158">
        <v>45597</v>
      </c>
      <c r="J311" s="158">
        <v>45597</v>
      </c>
      <c r="K311" s="157">
        <v>0.18480648999999999</v>
      </c>
      <c r="L311" s="157">
        <v>0.18480648999999999</v>
      </c>
      <c r="M311" s="159">
        <v>14.109</v>
      </c>
      <c r="N311" s="159">
        <v>0.17199999999999999</v>
      </c>
      <c r="O311" s="159">
        <v>5.2629999999999999</v>
      </c>
      <c r="P311" s="159">
        <v>3.121</v>
      </c>
      <c r="Q311" s="157">
        <v>2.6</v>
      </c>
      <c r="R311" s="157">
        <v>0.03</v>
      </c>
      <c r="S311" s="160">
        <v>5917.93</v>
      </c>
      <c r="T311" s="157">
        <v>3468.03</v>
      </c>
      <c r="U311" s="160">
        <v>9388.59</v>
      </c>
      <c r="X311" s="68">
        <f t="shared" si="16"/>
        <v>273.11448055999989</v>
      </c>
      <c r="Y311" s="68" t="e">
        <f>HLOOKUP(A311,'HY financials'!$1:$194,190,0)</f>
        <v>#N/A</v>
      </c>
      <c r="Z311" s="69" t="e">
        <f t="shared" si="19"/>
        <v>#N/A</v>
      </c>
    </row>
    <row r="312" spans="1:26" x14ac:dyDescent="0.2">
      <c r="A312" s="37" t="str" cm="1">
        <f t="array" ref="A312">INDEX('Scheme master'!F:F,MATCH(E312&amp;F312,'Scheme master'!N:N,0),0)</f>
        <v>LDSAPF</v>
      </c>
      <c r="B312" s="37" t="str">
        <f>A312&amp;VLOOKUP(E312&amp;F312,'Scheme master'!N:AA,13,0)</f>
        <v>LDSAPFDDD</v>
      </c>
      <c r="C312" s="41">
        <f t="shared" si="17"/>
        <v>1.72598E-3</v>
      </c>
      <c r="D312" s="41">
        <f t="shared" si="18"/>
        <v>1.72598E-3</v>
      </c>
      <c r="E312" s="157" t="s">
        <v>533</v>
      </c>
      <c r="F312" s="157" t="s">
        <v>525</v>
      </c>
      <c r="G312" s="157" t="s">
        <v>2242</v>
      </c>
      <c r="H312" s="157" t="s">
        <v>1277</v>
      </c>
      <c r="I312" s="158">
        <v>45629</v>
      </c>
      <c r="J312" s="158">
        <v>45629</v>
      </c>
      <c r="K312" s="157">
        <v>1.72598E-3</v>
      </c>
      <c r="L312" s="157">
        <v>1.72598E-3</v>
      </c>
      <c r="M312" s="159"/>
      <c r="N312" s="159"/>
      <c r="O312" s="159">
        <v>88.001000000000005</v>
      </c>
      <c r="P312" s="159"/>
      <c r="Q312" s="157"/>
      <c r="R312" s="157"/>
      <c r="S312" s="160">
        <v>969.16</v>
      </c>
      <c r="T312" s="157"/>
      <c r="U312" s="160">
        <v>969.16</v>
      </c>
      <c r="X312" s="68">
        <f t="shared" si="16"/>
        <v>1.5207296000000006</v>
      </c>
      <c r="Y312" s="68" t="e">
        <f>HLOOKUP(A312,'HY financials'!$1:$194,190,0)</f>
        <v>#N/A</v>
      </c>
      <c r="Z312" s="69" t="e">
        <f t="shared" si="19"/>
        <v>#N/A</v>
      </c>
    </row>
    <row r="313" spans="1:26" x14ac:dyDescent="0.2">
      <c r="A313" s="37" t="str" cm="1">
        <f t="array" ref="A313">INDEX('Scheme master'!F:F,MATCH(E313&amp;F313,'Scheme master'!N:N,0),0)</f>
        <v>LLIQDF</v>
      </c>
      <c r="B313" s="37" t="str">
        <f>A313&amp;VLOOKUP(E313&amp;F313,'Scheme master'!N:AA,13,0)</f>
        <v>LLIQDFDDD</v>
      </c>
      <c r="C313" s="41">
        <f t="shared" si="17"/>
        <v>0.20177600000000001</v>
      </c>
      <c r="D313" s="41">
        <f t="shared" si="18"/>
        <v>0.20177600000000001</v>
      </c>
      <c r="E313" s="157" t="s">
        <v>530</v>
      </c>
      <c r="F313" s="157" t="s">
        <v>525</v>
      </c>
      <c r="G313" s="157" t="s">
        <v>456</v>
      </c>
      <c r="H313" s="157" t="s">
        <v>1276</v>
      </c>
      <c r="I313" s="158">
        <v>45576</v>
      </c>
      <c r="J313" s="158">
        <v>45576</v>
      </c>
      <c r="K313" s="157">
        <v>0.20177600000000001</v>
      </c>
      <c r="L313" s="157">
        <v>0.20177600000000001</v>
      </c>
      <c r="M313" s="159">
        <v>6.0919999999999996</v>
      </c>
      <c r="N313" s="159"/>
      <c r="O313" s="159">
        <v>6.2729999999999997</v>
      </c>
      <c r="P313" s="159">
        <v>142.68199999999999</v>
      </c>
      <c r="Q313" s="157">
        <v>1.23</v>
      </c>
      <c r="R313" s="157"/>
      <c r="S313" s="160">
        <v>7165.47</v>
      </c>
      <c r="T313" s="157">
        <v>163881.19</v>
      </c>
      <c r="U313" s="160">
        <v>171047.89</v>
      </c>
      <c r="X313" s="68">
        <f t="shared" si="16"/>
        <v>273.11448055999989</v>
      </c>
      <c r="Y313" s="68" t="e">
        <f>HLOOKUP(A313,'HY financials'!$1:$194,190,0)</f>
        <v>#N/A</v>
      </c>
      <c r="Z313" s="69" t="e">
        <f t="shared" si="19"/>
        <v>#N/A</v>
      </c>
    </row>
    <row r="314" spans="1:26" x14ac:dyDescent="0.2">
      <c r="A314" s="37" t="str" cm="1">
        <f t="array" ref="A314">INDEX('Scheme master'!F:F,MATCH(E314&amp;F314,'Scheme master'!N:N,0),0)</f>
        <v>LDUSTF</v>
      </c>
      <c r="B314" s="37" t="str">
        <f>A314&amp;VLOOKUP(E314&amp;F314,'Scheme master'!N:AA,13,0)</f>
        <v>LDUSTFRDD</v>
      </c>
      <c r="C314" s="41">
        <f t="shared" si="17"/>
        <v>0.13706466</v>
      </c>
      <c r="D314" s="41">
        <f t="shared" si="18"/>
        <v>0.13706466</v>
      </c>
      <c r="E314" s="157" t="s">
        <v>1462</v>
      </c>
      <c r="F314" s="157" t="s">
        <v>8</v>
      </c>
      <c r="G314" s="157" t="s">
        <v>2241</v>
      </c>
      <c r="H314" s="157" t="s">
        <v>1279</v>
      </c>
      <c r="I314" s="158">
        <v>45723</v>
      </c>
      <c r="J314" s="158">
        <v>45723</v>
      </c>
      <c r="K314" s="157">
        <v>0.13706466</v>
      </c>
      <c r="L314" s="157">
        <v>0.13706466</v>
      </c>
      <c r="M314" s="159"/>
      <c r="N314" s="159"/>
      <c r="O314" s="159">
        <v>2.1139999999999999</v>
      </c>
      <c r="P314" s="159">
        <v>2E-3</v>
      </c>
      <c r="Q314" s="157"/>
      <c r="R314" s="157"/>
      <c r="S314" s="160">
        <v>2567.94</v>
      </c>
      <c r="T314" s="157">
        <v>2.25</v>
      </c>
      <c r="U314" s="160">
        <v>2570.19</v>
      </c>
      <c r="X314" s="68">
        <f t="shared" si="16"/>
        <v>303.09935939999986</v>
      </c>
      <c r="Y314" s="68" t="e">
        <f>HLOOKUP(A314,'HY financials'!$1:$194,190,0)</f>
        <v>#N/A</v>
      </c>
      <c r="Z314" s="69" t="e">
        <f t="shared" si="19"/>
        <v>#N/A</v>
      </c>
    </row>
    <row r="315" spans="1:26" x14ac:dyDescent="0.2">
      <c r="A315" s="37" t="str" cm="1">
        <f t="array" ref="A315">INDEX('Scheme master'!F:F,MATCH(E315&amp;F315,'Scheme master'!N:N,0),0)</f>
        <v>LDSAPF</v>
      </c>
      <c r="B315" s="37" t="str">
        <f>A315&amp;VLOOKUP(E315&amp;F315,'Scheme master'!N:AA,13,0)</f>
        <v>LDSAPFDDD</v>
      </c>
      <c r="C315" s="41">
        <f t="shared" si="17"/>
        <v>2.4122800000000002E-3</v>
      </c>
      <c r="D315" s="41">
        <f t="shared" si="18"/>
        <v>2.4122800000000002E-3</v>
      </c>
      <c r="E315" s="157" t="s">
        <v>533</v>
      </c>
      <c r="F315" s="157" t="s">
        <v>525</v>
      </c>
      <c r="G315" s="157" t="s">
        <v>2242</v>
      </c>
      <c r="H315" s="157" t="s">
        <v>1277</v>
      </c>
      <c r="I315" s="158">
        <v>45589</v>
      </c>
      <c r="J315" s="158">
        <v>45589</v>
      </c>
      <c r="K315" s="157">
        <v>2.4122800000000002E-3</v>
      </c>
      <c r="L315" s="157">
        <v>2.4122800000000002E-3</v>
      </c>
      <c r="M315" s="159">
        <v>11300.273999999999</v>
      </c>
      <c r="N315" s="159"/>
      <c r="O315" s="159">
        <v>115.306</v>
      </c>
      <c r="P315" s="159"/>
      <c r="Q315" s="157">
        <v>27.26</v>
      </c>
      <c r="R315" s="157"/>
      <c r="S315" s="160">
        <v>1274.3699999999999</v>
      </c>
      <c r="T315" s="157"/>
      <c r="U315" s="160">
        <v>1301.6300000000001</v>
      </c>
      <c r="X315" s="68">
        <f t="shared" si="16"/>
        <v>1.5207296000000006</v>
      </c>
      <c r="Y315" s="68" t="e">
        <f>HLOOKUP(A315,'HY financials'!$1:$194,190,0)</f>
        <v>#N/A</v>
      </c>
      <c r="Z315" s="69" t="e">
        <f t="shared" si="19"/>
        <v>#N/A</v>
      </c>
    </row>
    <row r="316" spans="1:26" x14ac:dyDescent="0.2">
      <c r="A316" s="37" t="str" cm="1">
        <f t="array" ref="A316">INDEX('Scheme master'!F:F,MATCH(E316&amp;F316,'Scheme master'!N:N,0),0)</f>
        <v>LDUSTF</v>
      </c>
      <c r="B316" s="37" t="str">
        <f>A316&amp;VLOOKUP(E316&amp;F316,'Scheme master'!N:AA,13,0)</f>
        <v>LDUSTFRDD</v>
      </c>
      <c r="C316" s="41">
        <f t="shared" si="17"/>
        <v>0.14870035000000001</v>
      </c>
      <c r="D316" s="41">
        <f t="shared" si="18"/>
        <v>0.14870035000000001</v>
      </c>
      <c r="E316" s="157" t="s">
        <v>1462</v>
      </c>
      <c r="F316" s="157" t="s">
        <v>8</v>
      </c>
      <c r="G316" s="157" t="s">
        <v>2241</v>
      </c>
      <c r="H316" s="157" t="s">
        <v>1279</v>
      </c>
      <c r="I316" s="158">
        <v>45602</v>
      </c>
      <c r="J316" s="158">
        <v>45602</v>
      </c>
      <c r="K316" s="157">
        <v>0.14870035000000001</v>
      </c>
      <c r="L316" s="157">
        <v>0.14870035000000001</v>
      </c>
      <c r="M316" s="159"/>
      <c r="N316" s="159"/>
      <c r="O316" s="159">
        <v>2.6389999999999998</v>
      </c>
      <c r="P316" s="159">
        <v>2E-3</v>
      </c>
      <c r="Q316" s="157"/>
      <c r="R316" s="157"/>
      <c r="S316" s="160">
        <v>3214.77</v>
      </c>
      <c r="T316" s="157">
        <v>2.39</v>
      </c>
      <c r="U316" s="160">
        <v>3217.16</v>
      </c>
      <c r="X316" s="68">
        <f t="shared" si="16"/>
        <v>303.09935939999986</v>
      </c>
      <c r="Y316" s="68" t="e">
        <f>HLOOKUP(A316,'HY financials'!$1:$194,190,0)</f>
        <v>#N/A</v>
      </c>
      <c r="Z316" s="69" t="e">
        <f t="shared" si="19"/>
        <v>#N/A</v>
      </c>
    </row>
    <row r="317" spans="1:26" x14ac:dyDescent="0.2">
      <c r="A317" s="37" t="str" cm="1">
        <f t="array" ref="A317">INDEX('Scheme master'!F:F,MATCH(E317&amp;F317,'Scheme master'!N:N,0),0)</f>
        <v>LDSAPF</v>
      </c>
      <c r="B317" s="37" t="str">
        <f>A317&amp;VLOOKUP(E317&amp;F317,'Scheme master'!N:AA,13,0)</f>
        <v>LDSAPFDDD</v>
      </c>
      <c r="C317" s="41">
        <f t="shared" si="17"/>
        <v>1.99993E-3</v>
      </c>
      <c r="D317" s="41">
        <f t="shared" si="18"/>
        <v>1.99993E-3</v>
      </c>
      <c r="E317" s="157" t="s">
        <v>533</v>
      </c>
      <c r="F317" s="157" t="s">
        <v>525</v>
      </c>
      <c r="G317" s="157" t="s">
        <v>2242</v>
      </c>
      <c r="H317" s="157" t="s">
        <v>1277</v>
      </c>
      <c r="I317" s="158">
        <v>45674</v>
      </c>
      <c r="J317" s="158">
        <v>45674</v>
      </c>
      <c r="K317" s="157">
        <v>1.99993E-3</v>
      </c>
      <c r="L317" s="157">
        <v>1.99993E-3</v>
      </c>
      <c r="M317" s="159"/>
      <c r="N317" s="159"/>
      <c r="O317" s="159">
        <v>100.614</v>
      </c>
      <c r="P317" s="159"/>
      <c r="Q317" s="157"/>
      <c r="R317" s="157"/>
      <c r="S317" s="160">
        <v>1105.28</v>
      </c>
      <c r="T317" s="157"/>
      <c r="U317" s="160">
        <v>1105.28</v>
      </c>
      <c r="X317" s="68">
        <f t="shared" si="16"/>
        <v>1.5207296000000006</v>
      </c>
      <c r="Y317" s="68" t="e">
        <f>HLOOKUP(A317,'HY financials'!$1:$194,190,0)</f>
        <v>#N/A</v>
      </c>
      <c r="Z317" s="69" t="e">
        <f t="shared" si="19"/>
        <v>#N/A</v>
      </c>
    </row>
    <row r="318" spans="1:26" x14ac:dyDescent="0.2">
      <c r="A318" s="37" t="str" cm="1">
        <f t="array" ref="A318">INDEX('Scheme master'!F:F,MATCH(E318&amp;F318,'Scheme master'!N:N,0),0)</f>
        <v>LLIQDF</v>
      </c>
      <c r="B318" s="37" t="str">
        <f>A318&amp;VLOOKUP(E318&amp;F318,'Scheme master'!N:AA,13,0)</f>
        <v>LLIQDFDDW</v>
      </c>
      <c r="C318" s="41">
        <f t="shared" si="17"/>
        <v>1.73483923</v>
      </c>
      <c r="D318" s="41">
        <f t="shared" si="18"/>
        <v>1.73483923</v>
      </c>
      <c r="E318" s="157" t="s">
        <v>530</v>
      </c>
      <c r="F318" s="157" t="s">
        <v>527</v>
      </c>
      <c r="G318" s="157" t="s">
        <v>456</v>
      </c>
      <c r="H318" s="157" t="s">
        <v>2246</v>
      </c>
      <c r="I318" s="158">
        <v>45658</v>
      </c>
      <c r="J318" s="158">
        <v>45658</v>
      </c>
      <c r="K318" s="157">
        <v>1.73483923</v>
      </c>
      <c r="L318" s="157">
        <v>1.73483923</v>
      </c>
      <c r="M318" s="159">
        <v>0.11899999999999999</v>
      </c>
      <c r="N318" s="159">
        <v>5.0000000000000001E-3</v>
      </c>
      <c r="O318" s="159">
        <v>1.371</v>
      </c>
      <c r="P318" s="159"/>
      <c r="Q318" s="157">
        <v>0.22</v>
      </c>
      <c r="R318" s="157">
        <v>0.01</v>
      </c>
      <c r="S318" s="160">
        <v>1621.71</v>
      </c>
      <c r="T318" s="157"/>
      <c r="U318" s="160">
        <v>1621.94</v>
      </c>
      <c r="X318" s="68">
        <f t="shared" si="16"/>
        <v>273.11448055999989</v>
      </c>
      <c r="Y318" s="68" t="e">
        <f>HLOOKUP(A318,'HY financials'!$1:$194,190,0)</f>
        <v>#N/A</v>
      </c>
      <c r="Z318" s="69" t="e">
        <f t="shared" si="19"/>
        <v>#N/A</v>
      </c>
    </row>
    <row r="319" spans="1:26" x14ac:dyDescent="0.2">
      <c r="A319" s="37" t="str" cm="1">
        <f t="array" ref="A319">INDEX('Scheme master'!F:F,MATCH(E319&amp;F319,'Scheme master'!N:N,0),0)</f>
        <v>LDINPF</v>
      </c>
      <c r="B319" s="37" t="str">
        <f>A319&amp;VLOOKUP(E319&amp;F319,'Scheme master'!N:AA,13,0)</f>
        <v>LDINPFDDW</v>
      </c>
      <c r="C319" s="41">
        <f t="shared" si="17"/>
        <v>1.9064049999999999E-2</v>
      </c>
      <c r="D319" s="41">
        <f t="shared" si="18"/>
        <v>1.9064049999999999E-2</v>
      </c>
      <c r="E319" s="157" t="s">
        <v>531</v>
      </c>
      <c r="F319" s="157" t="s">
        <v>527</v>
      </c>
      <c r="G319" s="157" t="s">
        <v>2726</v>
      </c>
      <c r="H319" s="157" t="s">
        <v>1280</v>
      </c>
      <c r="I319" s="158">
        <v>45568</v>
      </c>
      <c r="J319" s="158">
        <v>45568</v>
      </c>
      <c r="K319" s="157">
        <v>1.9064049999999999E-2</v>
      </c>
      <c r="L319" s="157">
        <v>1.9064049999999999E-2</v>
      </c>
      <c r="M319" s="159"/>
      <c r="N319" s="159"/>
      <c r="O319" s="159">
        <v>78.850999999999999</v>
      </c>
      <c r="P319" s="159"/>
      <c r="Q319" s="157"/>
      <c r="R319" s="157"/>
      <c r="S319" s="160">
        <v>855.43</v>
      </c>
      <c r="T319" s="157"/>
      <c r="U319" s="160">
        <v>855.43</v>
      </c>
      <c r="X319" s="68">
        <f t="shared" si="16"/>
        <v>3.1546907400000004</v>
      </c>
      <c r="Y319" s="68" t="e">
        <f>HLOOKUP(A319,'HY financials'!$1:$194,190,0)</f>
        <v>#N/A</v>
      </c>
      <c r="Z319" s="69" t="e">
        <f t="shared" si="19"/>
        <v>#N/A</v>
      </c>
    </row>
    <row r="320" spans="1:26" x14ac:dyDescent="0.2">
      <c r="A320" s="37" t="str" cm="1">
        <f t="array" ref="A320">INDEX('Scheme master'!F:F,MATCH(E320&amp;F320,'Scheme master'!N:N,0),0)</f>
        <v>LDSAPF</v>
      </c>
      <c r="B320" s="37" t="str">
        <f>A320&amp;VLOOKUP(E320&amp;F320,'Scheme master'!N:AA,13,0)</f>
        <v>LDSAPFDDD</v>
      </c>
      <c r="C320" s="41">
        <f t="shared" si="17"/>
        <v>4.4106199999999996E-3</v>
      </c>
      <c r="D320" s="41">
        <f t="shared" si="18"/>
        <v>4.4106199999999996E-3</v>
      </c>
      <c r="E320" s="157" t="s">
        <v>533</v>
      </c>
      <c r="F320" s="157" t="s">
        <v>525</v>
      </c>
      <c r="G320" s="157" t="s">
        <v>2242</v>
      </c>
      <c r="H320" s="157" t="s">
        <v>1277</v>
      </c>
      <c r="I320" s="158">
        <v>45736</v>
      </c>
      <c r="J320" s="158">
        <v>45736</v>
      </c>
      <c r="K320" s="157">
        <v>4.4106199999999996E-3</v>
      </c>
      <c r="L320" s="157">
        <v>4.4106199999999996E-3</v>
      </c>
      <c r="M320" s="159"/>
      <c r="N320" s="159"/>
      <c r="O320" s="159">
        <v>238.22499999999999</v>
      </c>
      <c r="P320" s="159">
        <v>16.667999999999999</v>
      </c>
      <c r="Q320" s="157"/>
      <c r="R320" s="157"/>
      <c r="S320" s="160">
        <v>2618.83</v>
      </c>
      <c r="T320" s="157">
        <v>186.13</v>
      </c>
      <c r="U320" s="160">
        <v>2804.96</v>
      </c>
      <c r="X320" s="68">
        <f t="shared" si="16"/>
        <v>1.5207296000000006</v>
      </c>
      <c r="Y320" s="68" t="e">
        <f>HLOOKUP(A320,'HY financials'!$1:$194,190,0)</f>
        <v>#N/A</v>
      </c>
      <c r="Z320" s="69" t="e">
        <f t="shared" si="19"/>
        <v>#N/A</v>
      </c>
    </row>
    <row r="321" spans="1:26" x14ac:dyDescent="0.2">
      <c r="A321" s="37" t="str" cm="1">
        <f t="array" ref="A321">INDEX('Scheme master'!F:F,MATCH(E321&amp;F321,'Scheme master'!N:N,0),0)</f>
        <v>LLIQDF</v>
      </c>
      <c r="B321" s="37" t="str">
        <f>A321&amp;VLOOKUP(E321&amp;F321,'Scheme master'!N:AA,13,0)</f>
        <v>LLIQDFRDD</v>
      </c>
      <c r="C321" s="41">
        <f t="shared" si="17"/>
        <v>0.19396037999999999</v>
      </c>
      <c r="D321" s="41">
        <f t="shared" si="18"/>
        <v>0.19396037999999999</v>
      </c>
      <c r="E321" s="157" t="s">
        <v>530</v>
      </c>
      <c r="F321" s="157" t="s">
        <v>526</v>
      </c>
      <c r="G321" s="157" t="s">
        <v>456</v>
      </c>
      <c r="H321" s="157" t="s">
        <v>1281</v>
      </c>
      <c r="I321" s="158">
        <v>45732</v>
      </c>
      <c r="J321" s="158">
        <v>45732</v>
      </c>
      <c r="K321" s="157">
        <v>0.19396037999999999</v>
      </c>
      <c r="L321" s="157">
        <v>0.19396037999999999</v>
      </c>
      <c r="M321" s="159">
        <v>13.086</v>
      </c>
      <c r="N321" s="159">
        <v>0.17199999999999999</v>
      </c>
      <c r="O321" s="159">
        <v>6.0060000000000002</v>
      </c>
      <c r="P321" s="159">
        <v>1.03</v>
      </c>
      <c r="Q321" s="157">
        <v>2.54</v>
      </c>
      <c r="R321" s="157">
        <v>0.03</v>
      </c>
      <c r="S321" s="160">
        <v>6657.56</v>
      </c>
      <c r="T321" s="157">
        <v>1154.95</v>
      </c>
      <c r="U321" s="160">
        <v>7815.08</v>
      </c>
      <c r="X321" s="68">
        <f t="shared" si="16"/>
        <v>273.11448055999989</v>
      </c>
      <c r="Y321" s="68" t="e">
        <f>HLOOKUP(A321,'HY financials'!$1:$194,190,0)</f>
        <v>#N/A</v>
      </c>
      <c r="Z321" s="69" t="e">
        <f t="shared" si="19"/>
        <v>#N/A</v>
      </c>
    </row>
    <row r="322" spans="1:26" x14ac:dyDescent="0.2">
      <c r="A322" s="37" t="str" cm="1">
        <f t="array" ref="A322">INDEX('Scheme master'!F:F,MATCH(E322&amp;F322,'Scheme master'!N:N,0),0)</f>
        <v>LDUSTF</v>
      </c>
      <c r="B322" s="37" t="str">
        <f>A322&amp;VLOOKUP(E322&amp;F322,'Scheme master'!N:AA,13,0)</f>
        <v>LDUSTFRDD</v>
      </c>
      <c r="C322" s="41">
        <f t="shared" si="17"/>
        <v>0.19779068</v>
      </c>
      <c r="D322" s="41">
        <f t="shared" si="18"/>
        <v>0.19779068</v>
      </c>
      <c r="E322" s="157" t="s">
        <v>1462</v>
      </c>
      <c r="F322" s="157" t="s">
        <v>8</v>
      </c>
      <c r="G322" s="157" t="s">
        <v>2241</v>
      </c>
      <c r="H322" s="157" t="s">
        <v>1279</v>
      </c>
      <c r="I322" s="158">
        <v>45709</v>
      </c>
      <c r="J322" s="158">
        <v>45709</v>
      </c>
      <c r="K322" s="157">
        <v>0.19779068</v>
      </c>
      <c r="L322" s="157">
        <v>0.19779068</v>
      </c>
      <c r="M322" s="159"/>
      <c r="N322" s="159"/>
      <c r="O322" s="159">
        <v>3.0550000000000002</v>
      </c>
      <c r="P322" s="159">
        <v>3.0000000000000001E-3</v>
      </c>
      <c r="Q322" s="157"/>
      <c r="R322" s="157"/>
      <c r="S322" s="160">
        <v>3707.91</v>
      </c>
      <c r="T322" s="157">
        <v>3.24</v>
      </c>
      <c r="U322" s="160">
        <v>3711.15</v>
      </c>
      <c r="X322" s="68">
        <f t="shared" si="16"/>
        <v>303.09935939999986</v>
      </c>
      <c r="Y322" s="68" t="e">
        <f>HLOOKUP(A322,'HY financials'!$1:$194,190,0)</f>
        <v>#N/A</v>
      </c>
      <c r="Z322" s="69" t="e">
        <f t="shared" si="19"/>
        <v>#N/A</v>
      </c>
    </row>
    <row r="323" spans="1:26" x14ac:dyDescent="0.2">
      <c r="A323" s="37" t="str" cm="1">
        <f t="array" ref="A323">INDEX('Scheme master'!F:F,MATCH(E323&amp;F323,'Scheme master'!N:N,0),0)</f>
        <v>LLIQDF</v>
      </c>
      <c r="B323" s="37" t="str">
        <f>A323&amp;VLOOKUP(E323&amp;F323,'Scheme master'!N:AA,13,0)</f>
        <v>LLIQDFDDD</v>
      </c>
      <c r="C323" s="41">
        <f t="shared" si="17"/>
        <v>0.13568733999999999</v>
      </c>
      <c r="D323" s="41">
        <f t="shared" si="18"/>
        <v>0.13568733999999999</v>
      </c>
      <c r="E323" s="157" t="s">
        <v>530</v>
      </c>
      <c r="F323" s="157" t="s">
        <v>525</v>
      </c>
      <c r="G323" s="157" t="s">
        <v>456</v>
      </c>
      <c r="H323" s="157" t="s">
        <v>1276</v>
      </c>
      <c r="I323" s="158">
        <v>45666</v>
      </c>
      <c r="J323" s="158">
        <v>45666</v>
      </c>
      <c r="K323" s="157">
        <v>0.13568733999999999</v>
      </c>
      <c r="L323" s="157">
        <v>0.13568733999999999</v>
      </c>
      <c r="M323" s="159">
        <v>5.077</v>
      </c>
      <c r="N323" s="159"/>
      <c r="O323" s="159">
        <v>3.3959999999999999</v>
      </c>
      <c r="P323" s="159">
        <v>188.8</v>
      </c>
      <c r="Q323" s="157">
        <v>0.69</v>
      </c>
      <c r="R323" s="157"/>
      <c r="S323" s="160">
        <v>3872.44</v>
      </c>
      <c r="T323" s="157">
        <v>216804.98</v>
      </c>
      <c r="U323" s="160">
        <v>220678.11</v>
      </c>
      <c r="X323" s="68">
        <f t="shared" si="16"/>
        <v>273.11448055999989</v>
      </c>
      <c r="Y323" s="68" t="e">
        <f>HLOOKUP(A323,'HY financials'!$1:$194,190,0)</f>
        <v>#N/A</v>
      </c>
      <c r="Z323" s="69" t="e">
        <f t="shared" si="19"/>
        <v>#N/A</v>
      </c>
    </row>
    <row r="324" spans="1:26" x14ac:dyDescent="0.2">
      <c r="A324" s="37" t="str" cm="1">
        <f t="array" ref="A324">INDEX('Scheme master'!F:F,MATCH(E324&amp;F324,'Scheme master'!N:N,0),0)</f>
        <v>LLIQDF</v>
      </c>
      <c r="B324" s="37" t="str">
        <f>A324&amp;VLOOKUP(E324&amp;F324,'Scheme master'!N:AA,13,0)</f>
        <v>LLIQDFDDD</v>
      </c>
      <c r="C324" s="41">
        <f t="shared" si="17"/>
        <v>0.23782907</v>
      </c>
      <c r="D324" s="41">
        <f t="shared" si="18"/>
        <v>0.23782907</v>
      </c>
      <c r="E324" s="157" t="s">
        <v>530</v>
      </c>
      <c r="F324" s="157" t="s">
        <v>525</v>
      </c>
      <c r="G324" s="157" t="s">
        <v>456</v>
      </c>
      <c r="H324" s="157" t="s">
        <v>1276</v>
      </c>
      <c r="I324" s="158">
        <v>45566</v>
      </c>
      <c r="J324" s="158">
        <v>45566</v>
      </c>
      <c r="K324" s="157">
        <v>0.23782907</v>
      </c>
      <c r="L324" s="157">
        <v>0.23782907</v>
      </c>
      <c r="M324" s="159">
        <v>5.6340000000000003</v>
      </c>
      <c r="N324" s="159"/>
      <c r="O324" s="159">
        <v>7.1950000000000003</v>
      </c>
      <c r="P324" s="159">
        <v>180.91200000000001</v>
      </c>
      <c r="Q324" s="157">
        <v>1.35</v>
      </c>
      <c r="R324" s="157"/>
      <c r="S324" s="160">
        <v>8225.5300000000007</v>
      </c>
      <c r="T324" s="157">
        <v>207772.52</v>
      </c>
      <c r="U324" s="160">
        <v>215999.4</v>
      </c>
      <c r="X324" s="68">
        <f t="shared" si="16"/>
        <v>273.11448055999989</v>
      </c>
      <c r="Y324" s="68" t="e">
        <f>HLOOKUP(A324,'HY financials'!$1:$194,190,0)</f>
        <v>#N/A</v>
      </c>
      <c r="Z324" s="69" t="e">
        <f t="shared" si="19"/>
        <v>#N/A</v>
      </c>
    </row>
    <row r="325" spans="1:26" x14ac:dyDescent="0.2">
      <c r="A325" s="37" t="str" cm="1">
        <f t="array" ref="A325">INDEX('Scheme master'!F:F,MATCH(E325&amp;F325,'Scheme master'!N:N,0),0)</f>
        <v>LLIQDF</v>
      </c>
      <c r="B325" s="37" t="str">
        <f>A325&amp;VLOOKUP(E325&amp;F325,'Scheme master'!N:AA,13,0)</f>
        <v>LLIQDFRDW</v>
      </c>
      <c r="C325" s="41">
        <f t="shared" si="17"/>
        <v>1.4245447099999999</v>
      </c>
      <c r="D325" s="41">
        <f t="shared" si="18"/>
        <v>1.4245447099999999</v>
      </c>
      <c r="E325" s="157" t="s">
        <v>530</v>
      </c>
      <c r="F325" s="157" t="s">
        <v>23</v>
      </c>
      <c r="G325" s="157" t="s">
        <v>456</v>
      </c>
      <c r="H325" s="157" t="s">
        <v>2245</v>
      </c>
      <c r="I325" s="158">
        <v>45574</v>
      </c>
      <c r="J325" s="158">
        <v>45574</v>
      </c>
      <c r="K325" s="157">
        <v>1.4245447099999999</v>
      </c>
      <c r="L325" s="157">
        <v>1.4245447099999999</v>
      </c>
      <c r="M325" s="159">
        <v>1085.7460000000001</v>
      </c>
      <c r="N325" s="159"/>
      <c r="O325" s="159">
        <v>9.4909999999999997</v>
      </c>
      <c r="P325" s="159">
        <v>5.0000000000000001E-3</v>
      </c>
      <c r="Q325" s="157">
        <v>1546.69</v>
      </c>
      <c r="R325" s="157"/>
      <c r="S325" s="160">
        <v>10547.23</v>
      </c>
      <c r="T325" s="157">
        <v>5.08</v>
      </c>
      <c r="U325" s="160">
        <v>12099</v>
      </c>
      <c r="X325" s="68">
        <f t="shared" si="16"/>
        <v>273.11448055999989</v>
      </c>
      <c r="Y325" s="68" t="e">
        <f>HLOOKUP(A325,'HY financials'!$1:$194,190,0)</f>
        <v>#N/A</v>
      </c>
      <c r="Z325" s="69" t="e">
        <f t="shared" si="19"/>
        <v>#N/A</v>
      </c>
    </row>
    <row r="326" spans="1:26" x14ac:dyDescent="0.2">
      <c r="A326" s="37" t="str" cm="1">
        <f t="array" ref="A326">INDEX('Scheme master'!F:F,MATCH(E326&amp;F326,'Scheme master'!N:N,0),0)</f>
        <v>LLIQDF</v>
      </c>
      <c r="B326" s="37" t="str">
        <f>A326&amp;VLOOKUP(E326&amp;F326,'Scheme master'!N:AA,13,0)</f>
        <v>LLIQDFRDD</v>
      </c>
      <c r="C326" s="41">
        <f t="shared" si="17"/>
        <v>0.16380140000000001</v>
      </c>
      <c r="D326" s="41">
        <f t="shared" si="18"/>
        <v>0.16380140000000001</v>
      </c>
      <c r="E326" s="157" t="s">
        <v>530</v>
      </c>
      <c r="F326" s="157" t="s">
        <v>526</v>
      </c>
      <c r="G326" s="157" t="s">
        <v>456</v>
      </c>
      <c r="H326" s="157" t="s">
        <v>1281</v>
      </c>
      <c r="I326" s="158">
        <v>45681</v>
      </c>
      <c r="J326" s="158">
        <v>45681</v>
      </c>
      <c r="K326" s="157">
        <v>0.16380140000000001</v>
      </c>
      <c r="L326" s="157">
        <v>0.16380140000000001</v>
      </c>
      <c r="M326" s="159">
        <v>90.268000000000001</v>
      </c>
      <c r="N326" s="159">
        <v>0.17199999999999999</v>
      </c>
      <c r="O326" s="159">
        <v>5.0529999999999999</v>
      </c>
      <c r="P326" s="159">
        <v>2.8079999999999998</v>
      </c>
      <c r="Q326" s="157">
        <v>14.79</v>
      </c>
      <c r="R326" s="157">
        <v>0.03</v>
      </c>
      <c r="S326" s="160">
        <v>5607.66</v>
      </c>
      <c r="T326" s="157">
        <v>3130.14</v>
      </c>
      <c r="U326" s="160">
        <v>8752.6200000000008</v>
      </c>
      <c r="X326" s="68">
        <f t="shared" ref="X326:X389" si="20">SUMIF(A:A,A326,C:C)+SUMIF(A:A,A326,D:D)</f>
        <v>273.11448055999989</v>
      </c>
      <c r="Y326" s="68" t="e">
        <f>HLOOKUP(A326,'HY financials'!$1:$194,190,0)</f>
        <v>#N/A</v>
      </c>
      <c r="Z326" s="69" t="e">
        <f t="shared" si="19"/>
        <v>#N/A</v>
      </c>
    </row>
    <row r="327" spans="1:26" x14ac:dyDescent="0.2">
      <c r="A327" s="37" t="str" cm="1">
        <f t="array" ref="A327">INDEX('Scheme master'!F:F,MATCH(E327&amp;F327,'Scheme master'!N:N,0),0)</f>
        <v>LDSAPF</v>
      </c>
      <c r="B327" s="37" t="str">
        <f>A327&amp;VLOOKUP(E327&amp;F327,'Scheme master'!N:AA,13,0)</f>
        <v>LDSAPFDDD</v>
      </c>
      <c r="C327" s="41">
        <f t="shared" ref="C327:C390" si="21">K327</f>
        <v>5.28263E-3</v>
      </c>
      <c r="D327" s="41">
        <f t="shared" ref="D327:D390" si="22">L327</f>
        <v>5.28263E-3</v>
      </c>
      <c r="E327" s="157" t="s">
        <v>533</v>
      </c>
      <c r="F327" s="157" t="s">
        <v>525</v>
      </c>
      <c r="G327" s="157" t="s">
        <v>2242</v>
      </c>
      <c r="H327" s="157" t="s">
        <v>1277</v>
      </c>
      <c r="I327" s="158">
        <v>45742</v>
      </c>
      <c r="J327" s="158">
        <v>45742</v>
      </c>
      <c r="K327" s="157">
        <v>5.28263E-3</v>
      </c>
      <c r="L327" s="157">
        <v>5.28263E-3</v>
      </c>
      <c r="M327" s="159"/>
      <c r="N327" s="159"/>
      <c r="O327" s="159">
        <v>285.74799999999999</v>
      </c>
      <c r="P327" s="159">
        <v>19.997</v>
      </c>
      <c r="Q327" s="157"/>
      <c r="R327" s="157"/>
      <c r="S327" s="160">
        <v>3141.31</v>
      </c>
      <c r="T327" s="157">
        <v>223.31</v>
      </c>
      <c r="U327" s="160">
        <v>3364.62</v>
      </c>
      <c r="X327" s="68">
        <f t="shared" si="20"/>
        <v>1.5207296000000006</v>
      </c>
      <c r="Y327" s="68" t="e">
        <f>HLOOKUP(A327,'HY financials'!$1:$194,190,0)</f>
        <v>#N/A</v>
      </c>
      <c r="Z327" s="69" t="e">
        <f t="shared" ref="Z327:Z390" si="23">X327-Y327</f>
        <v>#N/A</v>
      </c>
    </row>
    <row r="328" spans="1:26" x14ac:dyDescent="0.2">
      <c r="A328" s="37" t="str" cm="1">
        <f t="array" ref="A328">INDEX('Scheme master'!F:F,MATCH(E328&amp;F328,'Scheme master'!N:N,0),0)</f>
        <v>LDSAPF</v>
      </c>
      <c r="B328" s="37" t="str">
        <f>A328&amp;VLOOKUP(E328&amp;F328,'Scheme master'!N:AA,13,0)</f>
        <v>LDSAPFRDD</v>
      </c>
      <c r="C328" s="41">
        <f t="shared" si="21"/>
        <v>1.1638600000000001E-3</v>
      </c>
      <c r="D328" s="41">
        <f t="shared" si="22"/>
        <v>1.1638600000000001E-3</v>
      </c>
      <c r="E328" s="157" t="s">
        <v>533</v>
      </c>
      <c r="F328" s="157" t="s">
        <v>8</v>
      </c>
      <c r="G328" s="157" t="s">
        <v>2242</v>
      </c>
      <c r="H328" s="157" t="s">
        <v>1279</v>
      </c>
      <c r="I328" s="158">
        <v>45624</v>
      </c>
      <c r="J328" s="158">
        <v>45624</v>
      </c>
      <c r="K328" s="157">
        <v>1.1638600000000001E-3</v>
      </c>
      <c r="L328" s="157">
        <v>1.1638600000000001E-3</v>
      </c>
      <c r="M328" s="159"/>
      <c r="N328" s="159"/>
      <c r="O328" s="159">
        <v>1610.4259999999999</v>
      </c>
      <c r="P328" s="159">
        <v>31.094999999999999</v>
      </c>
      <c r="Q328" s="157"/>
      <c r="R328" s="157"/>
      <c r="S328" s="160">
        <v>19108.43</v>
      </c>
      <c r="T328" s="157">
        <v>366.62</v>
      </c>
      <c r="U328" s="160">
        <v>19475.05</v>
      </c>
      <c r="X328" s="68">
        <f t="shared" si="20"/>
        <v>1.5207296000000006</v>
      </c>
      <c r="Y328" s="68" t="e">
        <f>HLOOKUP(A328,'HY financials'!$1:$194,190,0)</f>
        <v>#N/A</v>
      </c>
      <c r="Z328" s="69" t="e">
        <f t="shared" si="23"/>
        <v>#N/A</v>
      </c>
    </row>
    <row r="329" spans="1:26" x14ac:dyDescent="0.2">
      <c r="A329" s="37" t="str" cm="1">
        <f t="array" ref="A329">INDEX('Scheme master'!F:F,MATCH(E329&amp;F329,'Scheme master'!N:N,0),0)</f>
        <v>LLIQDF</v>
      </c>
      <c r="B329" s="37" t="str">
        <f>A329&amp;VLOOKUP(E329&amp;F329,'Scheme master'!N:AA,13,0)</f>
        <v>LLIQDFDDD</v>
      </c>
      <c r="C329" s="41">
        <f t="shared" si="21"/>
        <v>0.15971356</v>
      </c>
      <c r="D329" s="41">
        <f t="shared" si="22"/>
        <v>0.15971356</v>
      </c>
      <c r="E329" s="157" t="s">
        <v>530</v>
      </c>
      <c r="F329" s="157" t="s">
        <v>525</v>
      </c>
      <c r="G329" s="157" t="s">
        <v>456</v>
      </c>
      <c r="H329" s="157" t="s">
        <v>1276</v>
      </c>
      <c r="I329" s="158">
        <v>45715</v>
      </c>
      <c r="J329" s="158">
        <v>45715</v>
      </c>
      <c r="K329" s="157">
        <v>0.15971356</v>
      </c>
      <c r="L329" s="157">
        <v>0.15971356</v>
      </c>
      <c r="M329" s="159">
        <v>117.489</v>
      </c>
      <c r="N329" s="159"/>
      <c r="O329" s="159">
        <v>2.504</v>
      </c>
      <c r="P329" s="159">
        <v>238.10900000000001</v>
      </c>
      <c r="Q329" s="157">
        <v>18.75</v>
      </c>
      <c r="R329" s="157"/>
      <c r="S329" s="160">
        <v>2855.76</v>
      </c>
      <c r="T329" s="157">
        <v>273434.5</v>
      </c>
      <c r="U329" s="160">
        <v>276309.01</v>
      </c>
      <c r="X329" s="68">
        <f t="shared" si="20"/>
        <v>273.11448055999989</v>
      </c>
      <c r="Y329" s="68" t="e">
        <f>HLOOKUP(A329,'HY financials'!$1:$194,190,0)</f>
        <v>#N/A</v>
      </c>
      <c r="Z329" s="69" t="e">
        <f t="shared" si="23"/>
        <v>#N/A</v>
      </c>
    </row>
    <row r="330" spans="1:26" x14ac:dyDescent="0.2">
      <c r="A330" s="37" t="str" cm="1">
        <f t="array" ref="A330">INDEX('Scheme master'!F:F,MATCH(E330&amp;F330,'Scheme master'!N:N,0),0)</f>
        <v>LDUSTF</v>
      </c>
      <c r="B330" s="37" t="str">
        <f>A330&amp;VLOOKUP(E330&amp;F330,'Scheme master'!N:AA,13,0)</f>
        <v>LDUSTFDDD</v>
      </c>
      <c r="C330" s="41">
        <f t="shared" si="21"/>
        <v>0.24629693</v>
      </c>
      <c r="D330" s="41">
        <f t="shared" si="22"/>
        <v>0.24629693</v>
      </c>
      <c r="E330" s="157" t="s">
        <v>1462</v>
      </c>
      <c r="F330" s="157" t="s">
        <v>525</v>
      </c>
      <c r="G330" s="157" t="s">
        <v>2241</v>
      </c>
      <c r="H330" s="157" t="s">
        <v>1277</v>
      </c>
      <c r="I330" s="158">
        <v>45734</v>
      </c>
      <c r="J330" s="158">
        <v>45734</v>
      </c>
      <c r="K330" s="157">
        <v>0.24629693</v>
      </c>
      <c r="L330" s="157">
        <v>0.24629693</v>
      </c>
      <c r="M330" s="159"/>
      <c r="N330" s="159"/>
      <c r="O330" s="159">
        <v>1.0860000000000001</v>
      </c>
      <c r="P330" s="159"/>
      <c r="Q330" s="157"/>
      <c r="R330" s="157"/>
      <c r="S330" s="160">
        <v>1333.6</v>
      </c>
      <c r="T330" s="157"/>
      <c r="U330" s="160">
        <v>1333.6</v>
      </c>
      <c r="X330" s="68">
        <f t="shared" si="20"/>
        <v>303.09935939999986</v>
      </c>
      <c r="Y330" s="68" t="e">
        <f>HLOOKUP(A330,'HY financials'!$1:$194,190,0)</f>
        <v>#N/A</v>
      </c>
      <c r="Z330" s="69" t="e">
        <f t="shared" si="23"/>
        <v>#N/A</v>
      </c>
    </row>
    <row r="331" spans="1:26" x14ac:dyDescent="0.2">
      <c r="A331" s="37" t="str" cm="1">
        <f t="array" ref="A331">INDEX('Scheme master'!F:F,MATCH(E331&amp;F331,'Scheme master'!N:N,0),0)</f>
        <v>LDSAPF</v>
      </c>
      <c r="B331" s="37" t="str">
        <f>A331&amp;VLOOKUP(E331&amp;F331,'Scheme master'!N:AA,13,0)</f>
        <v>LDSAPFDDD</v>
      </c>
      <c r="C331" s="41">
        <f t="shared" si="21"/>
        <v>1.8969E-3</v>
      </c>
      <c r="D331" s="41">
        <f t="shared" si="22"/>
        <v>1.8969E-3</v>
      </c>
      <c r="E331" s="157" t="s">
        <v>533</v>
      </c>
      <c r="F331" s="157" t="s">
        <v>525</v>
      </c>
      <c r="G331" s="157" t="s">
        <v>2242</v>
      </c>
      <c r="H331" s="157" t="s">
        <v>1277</v>
      </c>
      <c r="I331" s="158">
        <v>45615</v>
      </c>
      <c r="J331" s="158">
        <v>45615</v>
      </c>
      <c r="K331" s="157">
        <v>1.8969E-3</v>
      </c>
      <c r="L331" s="157">
        <v>1.8969E-3</v>
      </c>
      <c r="M331" s="159"/>
      <c r="N331" s="159"/>
      <c r="O331" s="159">
        <v>92.900999999999996</v>
      </c>
      <c r="P331" s="159"/>
      <c r="Q331" s="157"/>
      <c r="R331" s="157"/>
      <c r="S331" s="160">
        <v>1026.82</v>
      </c>
      <c r="T331" s="157"/>
      <c r="U331" s="160">
        <v>1026.82</v>
      </c>
      <c r="X331" s="68">
        <f t="shared" si="20"/>
        <v>1.5207296000000006</v>
      </c>
      <c r="Y331" s="68" t="e">
        <f>HLOOKUP(A331,'HY financials'!$1:$194,190,0)</f>
        <v>#N/A</v>
      </c>
      <c r="Z331" s="69" t="e">
        <f t="shared" si="23"/>
        <v>#N/A</v>
      </c>
    </row>
    <row r="332" spans="1:26" x14ac:dyDescent="0.2">
      <c r="A332" s="37" t="str" cm="1">
        <f t="array" ref="A332">INDEX('Scheme master'!F:F,MATCH(E332&amp;F332,'Scheme master'!N:N,0),0)</f>
        <v>LLIQDF</v>
      </c>
      <c r="B332" s="37" t="str">
        <f>A332&amp;VLOOKUP(E332&amp;F332,'Scheme master'!N:AA,13,0)</f>
        <v>LLIQDFDDD</v>
      </c>
      <c r="C332" s="41">
        <f t="shared" si="21"/>
        <v>0.16334703</v>
      </c>
      <c r="D332" s="41">
        <f t="shared" si="22"/>
        <v>0.16334703</v>
      </c>
      <c r="E332" s="157" t="s">
        <v>530</v>
      </c>
      <c r="F332" s="157" t="s">
        <v>525</v>
      </c>
      <c r="G332" s="157" t="s">
        <v>456</v>
      </c>
      <c r="H332" s="157" t="s">
        <v>1276</v>
      </c>
      <c r="I332" s="158">
        <v>45587</v>
      </c>
      <c r="J332" s="158">
        <v>45587</v>
      </c>
      <c r="K332" s="157">
        <v>0.16334703</v>
      </c>
      <c r="L332" s="157">
        <v>0.16334703</v>
      </c>
      <c r="M332" s="159">
        <v>5.0759999999999996</v>
      </c>
      <c r="N332" s="159"/>
      <c r="O332" s="159">
        <v>5.15</v>
      </c>
      <c r="P332" s="159">
        <v>115.741</v>
      </c>
      <c r="Q332" s="157">
        <v>0.84</v>
      </c>
      <c r="R332" s="157"/>
      <c r="S332" s="160">
        <v>5875.96</v>
      </c>
      <c r="T332" s="157">
        <v>132909.76000000001</v>
      </c>
      <c r="U332" s="160">
        <v>138786.56</v>
      </c>
      <c r="X332" s="68">
        <f t="shared" si="20"/>
        <v>273.11448055999989</v>
      </c>
      <c r="Y332" s="68" t="e">
        <f>HLOOKUP(A332,'HY financials'!$1:$194,190,0)</f>
        <v>#N/A</v>
      </c>
      <c r="Z332" s="69" t="e">
        <f t="shared" si="23"/>
        <v>#N/A</v>
      </c>
    </row>
    <row r="333" spans="1:26" x14ac:dyDescent="0.2">
      <c r="A333" s="37" t="str" cm="1">
        <f t="array" ref="A333">INDEX('Scheme master'!F:F,MATCH(E333&amp;F333,'Scheme master'!N:N,0),0)</f>
        <v>LLIQDF</v>
      </c>
      <c r="B333" s="37" t="str">
        <f>A333&amp;VLOOKUP(E333&amp;F333,'Scheme master'!N:AA,13,0)</f>
        <v>LLIQDFRDD</v>
      </c>
      <c r="C333" s="41">
        <f t="shared" si="21"/>
        <v>0.20932998</v>
      </c>
      <c r="D333" s="41">
        <f t="shared" si="22"/>
        <v>0.20932998</v>
      </c>
      <c r="E333" s="157" t="s">
        <v>530</v>
      </c>
      <c r="F333" s="157" t="s">
        <v>526</v>
      </c>
      <c r="G333" s="157" t="s">
        <v>456</v>
      </c>
      <c r="H333" s="157" t="s">
        <v>1281</v>
      </c>
      <c r="I333" s="158">
        <v>45672</v>
      </c>
      <c r="J333" s="158">
        <v>45672</v>
      </c>
      <c r="K333" s="157">
        <v>0.20932998</v>
      </c>
      <c r="L333" s="157">
        <v>0.20932998</v>
      </c>
      <c r="M333" s="159">
        <v>90.296999999999997</v>
      </c>
      <c r="N333" s="159">
        <v>0.17199999999999999</v>
      </c>
      <c r="O333" s="159">
        <v>6.5570000000000004</v>
      </c>
      <c r="P333" s="159">
        <v>3.5859999999999999</v>
      </c>
      <c r="Q333" s="157">
        <v>18.87</v>
      </c>
      <c r="R333" s="157">
        <v>0.04</v>
      </c>
      <c r="S333" s="160">
        <v>7292.53</v>
      </c>
      <c r="T333" s="157">
        <v>3994.05</v>
      </c>
      <c r="U333" s="160">
        <v>11305.49</v>
      </c>
      <c r="X333" s="68">
        <f t="shared" si="20"/>
        <v>273.11448055999989</v>
      </c>
      <c r="Y333" s="68" t="e">
        <f>HLOOKUP(A333,'HY financials'!$1:$194,190,0)</f>
        <v>#N/A</v>
      </c>
      <c r="Z333" s="69" t="e">
        <f t="shared" si="23"/>
        <v>#N/A</v>
      </c>
    </row>
    <row r="334" spans="1:26" x14ac:dyDescent="0.2">
      <c r="A334" s="37" t="str" cm="1">
        <f t="array" ref="A334">INDEX('Scheme master'!F:F,MATCH(E334&amp;F334,'Scheme master'!N:N,0),0)</f>
        <v>LDSAPF</v>
      </c>
      <c r="B334" s="37" t="str">
        <f>A334&amp;VLOOKUP(E334&amp;F334,'Scheme master'!N:AA,13,0)</f>
        <v>LDSAPFRDD</v>
      </c>
      <c r="C334" s="41">
        <f t="shared" si="21"/>
        <v>3.68564E-3</v>
      </c>
      <c r="D334" s="41">
        <f t="shared" si="22"/>
        <v>3.68564E-3</v>
      </c>
      <c r="E334" s="157" t="s">
        <v>533</v>
      </c>
      <c r="F334" s="157" t="s">
        <v>8</v>
      </c>
      <c r="G334" s="157" t="s">
        <v>2242</v>
      </c>
      <c r="H334" s="157" t="s">
        <v>1279</v>
      </c>
      <c r="I334" s="158">
        <v>45566</v>
      </c>
      <c r="J334" s="158">
        <v>45566</v>
      </c>
      <c r="K334" s="157">
        <v>3.68564E-3</v>
      </c>
      <c r="L334" s="157">
        <v>3.68564E-3</v>
      </c>
      <c r="M334" s="159">
        <v>127014.227</v>
      </c>
      <c r="N334" s="159"/>
      <c r="O334" s="159">
        <v>4995.049</v>
      </c>
      <c r="P334" s="159">
        <v>97.555000000000007</v>
      </c>
      <c r="Q334" s="157">
        <v>468.13</v>
      </c>
      <c r="R334" s="157"/>
      <c r="S334" s="160">
        <v>59529.72</v>
      </c>
      <c r="T334" s="157">
        <v>1150.1600000000001</v>
      </c>
      <c r="U334" s="160">
        <v>61148.01</v>
      </c>
      <c r="X334" s="68">
        <f t="shared" si="20"/>
        <v>1.5207296000000006</v>
      </c>
      <c r="Y334" s="68" t="e">
        <f>HLOOKUP(A334,'HY financials'!$1:$194,190,0)</f>
        <v>#N/A</v>
      </c>
      <c r="Z334" s="69" t="e">
        <f t="shared" si="23"/>
        <v>#N/A</v>
      </c>
    </row>
    <row r="335" spans="1:26" x14ac:dyDescent="0.2">
      <c r="A335" s="37" t="str" cm="1">
        <f t="array" ref="A335">INDEX('Scheme master'!F:F,MATCH(E335&amp;F335,'Scheme master'!N:N,0),0)</f>
        <v>LDINPF</v>
      </c>
      <c r="B335" s="37" t="str">
        <f>A335&amp;VLOOKUP(E335&amp;F335,'Scheme master'!N:AA,13,0)</f>
        <v>LDINPFDDD</v>
      </c>
      <c r="C335" s="41">
        <f t="shared" si="21"/>
        <v>1.9780659999999999E-2</v>
      </c>
      <c r="D335" s="41">
        <f t="shared" si="22"/>
        <v>1.9780659999999999E-2</v>
      </c>
      <c r="E335" s="157" t="s">
        <v>531</v>
      </c>
      <c r="F335" s="157" t="s">
        <v>525</v>
      </c>
      <c r="G335" s="157" t="s">
        <v>2726</v>
      </c>
      <c r="H335" s="157" t="s">
        <v>1277</v>
      </c>
      <c r="I335" s="158">
        <v>45737</v>
      </c>
      <c r="J335" s="158">
        <v>45737</v>
      </c>
      <c r="K335" s="157">
        <v>1.9780659999999999E-2</v>
      </c>
      <c r="L335" s="157">
        <v>1.9780659999999999E-2</v>
      </c>
      <c r="M335" s="159">
        <v>70362.668999999994</v>
      </c>
      <c r="N335" s="159"/>
      <c r="O335" s="159">
        <v>703.66600000000005</v>
      </c>
      <c r="P335" s="159"/>
      <c r="Q335" s="157">
        <v>1391.83</v>
      </c>
      <c r="R335" s="157"/>
      <c r="S335" s="160">
        <v>11052.14</v>
      </c>
      <c r="T335" s="157"/>
      <c r="U335" s="160">
        <v>12443.97</v>
      </c>
      <c r="X335" s="68">
        <f t="shared" si="20"/>
        <v>3.1546907400000004</v>
      </c>
      <c r="Y335" s="68" t="e">
        <f>HLOOKUP(A335,'HY financials'!$1:$194,190,0)</f>
        <v>#N/A</v>
      </c>
      <c r="Z335" s="69" t="e">
        <f t="shared" si="23"/>
        <v>#N/A</v>
      </c>
    </row>
    <row r="336" spans="1:26" x14ac:dyDescent="0.2">
      <c r="A336" s="37" t="str" cm="1">
        <f t="array" ref="A336">INDEX('Scheme master'!F:F,MATCH(E336&amp;F336,'Scheme master'!N:N,0),0)</f>
        <v>LLIQDF</v>
      </c>
      <c r="B336" s="37" t="str">
        <f>A336&amp;VLOOKUP(E336&amp;F336,'Scheme master'!N:AA,13,0)</f>
        <v>LLIQDFRDD</v>
      </c>
      <c r="C336" s="41">
        <f t="shared" si="21"/>
        <v>0.17895928</v>
      </c>
      <c r="D336" s="41">
        <f t="shared" si="22"/>
        <v>0.17895928</v>
      </c>
      <c r="E336" s="157" t="s">
        <v>530</v>
      </c>
      <c r="F336" s="157" t="s">
        <v>526</v>
      </c>
      <c r="G336" s="157" t="s">
        <v>456</v>
      </c>
      <c r="H336" s="157" t="s">
        <v>1281</v>
      </c>
      <c r="I336" s="158">
        <v>45664</v>
      </c>
      <c r="J336" s="158">
        <v>45664</v>
      </c>
      <c r="K336" s="157">
        <v>0.17895928</v>
      </c>
      <c r="L336" s="157">
        <v>0.17895928</v>
      </c>
      <c r="M336" s="159">
        <v>15.119</v>
      </c>
      <c r="N336" s="159">
        <v>0.17199999999999999</v>
      </c>
      <c r="O336" s="159">
        <v>5.6</v>
      </c>
      <c r="P336" s="159">
        <v>3.0619999999999998</v>
      </c>
      <c r="Q336" s="157">
        <v>2.74</v>
      </c>
      <c r="R336" s="157">
        <v>0.03</v>
      </c>
      <c r="S336" s="160">
        <v>6244.02</v>
      </c>
      <c r="T336" s="157">
        <v>3410.4</v>
      </c>
      <c r="U336" s="160">
        <v>9657.19</v>
      </c>
      <c r="X336" s="68">
        <f t="shared" si="20"/>
        <v>273.11448055999989</v>
      </c>
      <c r="Y336" s="68" t="e">
        <f>HLOOKUP(A336,'HY financials'!$1:$194,190,0)</f>
        <v>#N/A</v>
      </c>
      <c r="Z336" s="69" t="e">
        <f t="shared" si="23"/>
        <v>#N/A</v>
      </c>
    </row>
    <row r="337" spans="1:26" x14ac:dyDescent="0.2">
      <c r="A337" s="37" t="str" cm="1">
        <f t="array" ref="A337">INDEX('Scheme master'!F:F,MATCH(E337&amp;F337,'Scheme master'!N:N,0),0)</f>
        <v>LDINPF</v>
      </c>
      <c r="B337" s="37" t="str">
        <f>A337&amp;VLOOKUP(E337&amp;F337,'Scheme master'!N:AA,13,0)</f>
        <v>LDINPFDDD</v>
      </c>
      <c r="C337" s="41">
        <f t="shared" si="21"/>
        <v>1.934452E-2</v>
      </c>
      <c r="D337" s="41">
        <f t="shared" si="22"/>
        <v>1.934452E-2</v>
      </c>
      <c r="E337" s="157" t="s">
        <v>531</v>
      </c>
      <c r="F337" s="157" t="s">
        <v>525</v>
      </c>
      <c r="G337" s="157" t="s">
        <v>2726</v>
      </c>
      <c r="H337" s="157" t="s">
        <v>1277</v>
      </c>
      <c r="I337" s="158">
        <v>45742</v>
      </c>
      <c r="J337" s="158">
        <v>45742</v>
      </c>
      <c r="K337" s="157">
        <v>1.934452E-2</v>
      </c>
      <c r="L337" s="157">
        <v>1.934452E-2</v>
      </c>
      <c r="M337" s="159">
        <v>70397.289000000004</v>
      </c>
      <c r="N337" s="159"/>
      <c r="O337" s="159">
        <v>690.08600000000001</v>
      </c>
      <c r="P337" s="159"/>
      <c r="Q337" s="157">
        <v>1361.8</v>
      </c>
      <c r="R337" s="157"/>
      <c r="S337" s="160">
        <v>10838.41</v>
      </c>
      <c r="T337" s="157"/>
      <c r="U337" s="160">
        <v>12200.21</v>
      </c>
      <c r="X337" s="68">
        <f t="shared" si="20"/>
        <v>3.1546907400000004</v>
      </c>
      <c r="Y337" s="68" t="e">
        <f>HLOOKUP(A337,'HY financials'!$1:$194,190,0)</f>
        <v>#N/A</v>
      </c>
      <c r="Z337" s="69" t="e">
        <f t="shared" si="23"/>
        <v>#N/A</v>
      </c>
    </row>
    <row r="338" spans="1:26" x14ac:dyDescent="0.2">
      <c r="A338" s="37" t="str" cm="1">
        <f t="array" ref="A338">INDEX('Scheme master'!F:F,MATCH(E338&amp;F338,'Scheme master'!N:N,0),0)</f>
        <v>LLIQDF</v>
      </c>
      <c r="B338" s="37" t="str">
        <f>A338&amp;VLOOKUP(E338&amp;F338,'Scheme master'!N:AA,13,0)</f>
        <v>LLIQDFDDD</v>
      </c>
      <c r="C338" s="41">
        <f t="shared" si="21"/>
        <v>0.19857016</v>
      </c>
      <c r="D338" s="41">
        <f t="shared" si="22"/>
        <v>0.19857016</v>
      </c>
      <c r="E338" s="157" t="s">
        <v>530</v>
      </c>
      <c r="F338" s="157" t="s">
        <v>525</v>
      </c>
      <c r="G338" s="157" t="s">
        <v>456</v>
      </c>
      <c r="H338" s="157" t="s">
        <v>1276</v>
      </c>
      <c r="I338" s="158">
        <v>45596</v>
      </c>
      <c r="J338" s="158">
        <v>45596</v>
      </c>
      <c r="K338" s="157">
        <v>0.19857016</v>
      </c>
      <c r="L338" s="157">
        <v>0.19857016</v>
      </c>
      <c r="M338" s="159">
        <v>5.0759999999999996</v>
      </c>
      <c r="N338" s="159"/>
      <c r="O338" s="159">
        <v>6.085</v>
      </c>
      <c r="P338" s="159">
        <v>188.24799999999999</v>
      </c>
      <c r="Q338" s="157">
        <v>1.01</v>
      </c>
      <c r="R338" s="157"/>
      <c r="S338" s="160">
        <v>6975.09</v>
      </c>
      <c r="T338" s="157">
        <v>216172.1</v>
      </c>
      <c r="U338" s="160">
        <v>223148.2</v>
      </c>
      <c r="X338" s="68">
        <f t="shared" si="20"/>
        <v>273.11448055999989</v>
      </c>
      <c r="Y338" s="68" t="e">
        <f>HLOOKUP(A338,'HY financials'!$1:$194,190,0)</f>
        <v>#N/A</v>
      </c>
      <c r="Z338" s="69" t="e">
        <f t="shared" si="23"/>
        <v>#N/A</v>
      </c>
    </row>
    <row r="339" spans="1:26" x14ac:dyDescent="0.2">
      <c r="A339" s="37" t="str" cm="1">
        <f t="array" ref="A339">INDEX('Scheme master'!F:F,MATCH(E339&amp;F339,'Scheme master'!N:N,0),0)</f>
        <v>LDSAPF</v>
      </c>
      <c r="B339" s="37" t="str">
        <f>A339&amp;VLOOKUP(E339&amp;F339,'Scheme master'!N:AA,13,0)</f>
        <v>LDSAPFDDD</v>
      </c>
      <c r="C339" s="41">
        <f t="shared" si="21"/>
        <v>7.3070000000000003E-4</v>
      </c>
      <c r="D339" s="41">
        <f t="shared" si="22"/>
        <v>7.3070000000000003E-4</v>
      </c>
      <c r="E339" s="157" t="s">
        <v>533</v>
      </c>
      <c r="F339" s="157" t="s">
        <v>525</v>
      </c>
      <c r="G339" s="157" t="s">
        <v>2242</v>
      </c>
      <c r="H339" s="157" t="s">
        <v>1277</v>
      </c>
      <c r="I339" s="158">
        <v>45680</v>
      </c>
      <c r="J339" s="158">
        <v>45680</v>
      </c>
      <c r="K339" s="157">
        <v>7.3070000000000003E-4</v>
      </c>
      <c r="L339" s="157">
        <v>7.3070000000000003E-4</v>
      </c>
      <c r="M339" s="159"/>
      <c r="N339" s="159"/>
      <c r="O339" s="159">
        <v>37.015999999999998</v>
      </c>
      <c r="P339" s="159">
        <v>2.734</v>
      </c>
      <c r="Q339" s="157"/>
      <c r="R339" s="157"/>
      <c r="S339" s="160">
        <v>406.38</v>
      </c>
      <c r="T339" s="157">
        <v>30.53</v>
      </c>
      <c r="U339" s="160">
        <v>436.91</v>
      </c>
      <c r="X339" s="68">
        <f t="shared" si="20"/>
        <v>1.5207296000000006</v>
      </c>
      <c r="Y339" s="68" t="e">
        <f>HLOOKUP(A339,'HY financials'!$1:$194,190,0)</f>
        <v>#N/A</v>
      </c>
      <c r="Z339" s="69" t="e">
        <f t="shared" si="23"/>
        <v>#N/A</v>
      </c>
    </row>
    <row r="340" spans="1:26" x14ac:dyDescent="0.2">
      <c r="A340" s="37" t="str" cm="1">
        <f t="array" ref="A340">INDEX('Scheme master'!F:F,MATCH(E340&amp;F340,'Scheme master'!N:N,0),0)</f>
        <v>LLIQDF</v>
      </c>
      <c r="B340" s="37" t="str">
        <f>A340&amp;VLOOKUP(E340&amp;F340,'Scheme master'!N:AA,13,0)</f>
        <v>LLIQDFDDD</v>
      </c>
      <c r="C340" s="41">
        <f t="shared" si="21"/>
        <v>0.19126061</v>
      </c>
      <c r="D340" s="41">
        <f t="shared" si="22"/>
        <v>0.19126061</v>
      </c>
      <c r="E340" s="157" t="s">
        <v>530</v>
      </c>
      <c r="F340" s="157" t="s">
        <v>525</v>
      </c>
      <c r="G340" s="157" t="s">
        <v>456</v>
      </c>
      <c r="H340" s="157" t="s">
        <v>1276</v>
      </c>
      <c r="I340" s="158">
        <v>45572</v>
      </c>
      <c r="J340" s="158">
        <v>45572</v>
      </c>
      <c r="K340" s="157">
        <v>0.19126061</v>
      </c>
      <c r="L340" s="157">
        <v>0.19126061</v>
      </c>
      <c r="M340" s="159">
        <v>8.1389999999999993</v>
      </c>
      <c r="N340" s="159"/>
      <c r="O340" s="159">
        <v>6.1180000000000003</v>
      </c>
      <c r="P340" s="159">
        <v>138.37799999999999</v>
      </c>
      <c r="Q340" s="157">
        <v>1.56</v>
      </c>
      <c r="R340" s="157"/>
      <c r="S340" s="160">
        <v>6992.89</v>
      </c>
      <c r="T340" s="157">
        <v>158935.13</v>
      </c>
      <c r="U340" s="160">
        <v>165929.57999999999</v>
      </c>
      <c r="X340" s="68">
        <f t="shared" si="20"/>
        <v>273.11448055999989</v>
      </c>
      <c r="Y340" s="68" t="e">
        <f>HLOOKUP(A340,'HY financials'!$1:$194,190,0)</f>
        <v>#N/A</v>
      </c>
      <c r="Z340" s="69" t="e">
        <f t="shared" si="23"/>
        <v>#N/A</v>
      </c>
    </row>
    <row r="341" spans="1:26" x14ac:dyDescent="0.2">
      <c r="A341" s="37" t="str" cm="1">
        <f t="array" ref="A341">INDEX('Scheme master'!F:F,MATCH(E341&amp;F341,'Scheme master'!N:N,0),0)</f>
        <v>LDUSTF</v>
      </c>
      <c r="B341" s="37" t="str">
        <f>A341&amp;VLOOKUP(E341&amp;F341,'Scheme master'!N:AA,13,0)</f>
        <v>LDUSTFDDD</v>
      </c>
      <c r="C341" s="41">
        <f t="shared" si="21"/>
        <v>0.19724558</v>
      </c>
      <c r="D341" s="41">
        <f t="shared" si="22"/>
        <v>0.19724558</v>
      </c>
      <c r="E341" s="157" t="s">
        <v>1462</v>
      </c>
      <c r="F341" s="157" t="s">
        <v>525</v>
      </c>
      <c r="G341" s="157" t="s">
        <v>2241</v>
      </c>
      <c r="H341" s="157" t="s">
        <v>1277</v>
      </c>
      <c r="I341" s="158">
        <v>45582</v>
      </c>
      <c r="J341" s="158">
        <v>45582</v>
      </c>
      <c r="K341" s="157">
        <v>0.19724558</v>
      </c>
      <c r="L341" s="157">
        <v>0.19724558</v>
      </c>
      <c r="M341" s="159"/>
      <c r="N341" s="159"/>
      <c r="O341" s="159">
        <v>0.89700000000000002</v>
      </c>
      <c r="P341" s="159"/>
      <c r="Q341" s="157"/>
      <c r="R341" s="157"/>
      <c r="S341" s="160">
        <v>1090.3699999999999</v>
      </c>
      <c r="T341" s="157"/>
      <c r="U341" s="160">
        <v>1090.3699999999999</v>
      </c>
      <c r="X341" s="68">
        <f t="shared" si="20"/>
        <v>303.09935939999986</v>
      </c>
      <c r="Y341" s="68" t="e">
        <f>HLOOKUP(A341,'HY financials'!$1:$194,190,0)</f>
        <v>#N/A</v>
      </c>
      <c r="Z341" s="69" t="e">
        <f t="shared" si="23"/>
        <v>#N/A</v>
      </c>
    </row>
    <row r="342" spans="1:26" x14ac:dyDescent="0.2">
      <c r="A342" s="37" t="str" cm="1">
        <f t="array" ref="A342">INDEX('Scheme master'!F:F,MATCH(E342&amp;F342,'Scheme master'!N:N,0),0)</f>
        <v>LDUSTF</v>
      </c>
      <c r="B342" s="37" t="str">
        <f>A342&amp;VLOOKUP(E342&amp;F342,'Scheme master'!N:AA,13,0)</f>
        <v>LDUSTFDDW</v>
      </c>
      <c r="C342" s="41">
        <f t="shared" si="21"/>
        <v>1.09126262</v>
      </c>
      <c r="D342" s="41">
        <f t="shared" si="22"/>
        <v>1.09126262</v>
      </c>
      <c r="E342" s="157" t="s">
        <v>1462</v>
      </c>
      <c r="F342" s="157" t="s">
        <v>527</v>
      </c>
      <c r="G342" s="157" t="s">
        <v>2241</v>
      </c>
      <c r="H342" s="157" t="s">
        <v>1280</v>
      </c>
      <c r="I342" s="158">
        <v>45644</v>
      </c>
      <c r="J342" s="158">
        <v>45644</v>
      </c>
      <c r="K342" s="157">
        <v>1.09126262</v>
      </c>
      <c r="L342" s="157">
        <v>1.09126262</v>
      </c>
      <c r="M342" s="159">
        <v>0.95699999999999996</v>
      </c>
      <c r="N342" s="159"/>
      <c r="O342" s="159">
        <v>6.8000000000000005E-2</v>
      </c>
      <c r="P342" s="159"/>
      <c r="Q342" s="157">
        <v>1.05</v>
      </c>
      <c r="R342" s="157"/>
      <c r="S342" s="160">
        <v>75.56</v>
      </c>
      <c r="T342" s="157"/>
      <c r="U342" s="160">
        <v>76.61</v>
      </c>
      <c r="X342" s="68">
        <f t="shared" si="20"/>
        <v>303.09935939999986</v>
      </c>
      <c r="Y342" s="68" t="e">
        <f>HLOOKUP(A342,'HY financials'!$1:$194,190,0)</f>
        <v>#N/A</v>
      </c>
      <c r="Z342" s="69" t="e">
        <f t="shared" si="23"/>
        <v>#N/A</v>
      </c>
    </row>
    <row r="343" spans="1:26" x14ac:dyDescent="0.2">
      <c r="A343" s="37" t="str" cm="1">
        <f t="array" ref="A343">INDEX('Scheme master'!F:F,MATCH(E343&amp;F343,'Scheme master'!N:N,0),0)</f>
        <v>LDSAPF</v>
      </c>
      <c r="B343" s="37" t="str">
        <f>A343&amp;VLOOKUP(E343&amp;F343,'Scheme master'!N:AA,13,0)</f>
        <v>LDSAPFDDD</v>
      </c>
      <c r="C343" s="41">
        <f t="shared" si="21"/>
        <v>2.7076600000000002E-3</v>
      </c>
      <c r="D343" s="41">
        <f t="shared" si="22"/>
        <v>2.7076600000000002E-3</v>
      </c>
      <c r="E343" s="157" t="s">
        <v>533</v>
      </c>
      <c r="F343" s="157" t="s">
        <v>525</v>
      </c>
      <c r="G343" s="157" t="s">
        <v>2242</v>
      </c>
      <c r="H343" s="157" t="s">
        <v>1277</v>
      </c>
      <c r="I343" s="158">
        <v>45590</v>
      </c>
      <c r="J343" s="158">
        <v>45590</v>
      </c>
      <c r="K343" s="157">
        <v>2.7076600000000002E-3</v>
      </c>
      <c r="L343" s="157">
        <v>2.7076600000000002E-3</v>
      </c>
      <c r="M343" s="159">
        <v>11300.273999999999</v>
      </c>
      <c r="N343" s="159"/>
      <c r="O343" s="159">
        <v>129.44499999999999</v>
      </c>
      <c r="P343" s="159"/>
      <c r="Q343" s="157">
        <v>30.6</v>
      </c>
      <c r="R343" s="157"/>
      <c r="S343" s="160">
        <v>1430.7</v>
      </c>
      <c r="T343" s="157"/>
      <c r="U343" s="160">
        <v>1461.3</v>
      </c>
      <c r="X343" s="68">
        <f t="shared" si="20"/>
        <v>1.5207296000000006</v>
      </c>
      <c r="Y343" s="68" t="e">
        <f>HLOOKUP(A343,'HY financials'!$1:$194,190,0)</f>
        <v>#N/A</v>
      </c>
      <c r="Z343" s="69" t="e">
        <f t="shared" si="23"/>
        <v>#N/A</v>
      </c>
    </row>
    <row r="344" spans="1:26" x14ac:dyDescent="0.2">
      <c r="A344" s="37" t="str" cm="1">
        <f t="array" ref="A344">INDEX('Scheme master'!F:F,MATCH(E344&amp;F344,'Scheme master'!N:N,0),0)</f>
        <v>LDINPF</v>
      </c>
      <c r="B344" s="37" t="str">
        <f>A344&amp;VLOOKUP(E344&amp;F344,'Scheme master'!N:AA,13,0)</f>
        <v>LDINPFDDW</v>
      </c>
      <c r="C344" s="41">
        <f t="shared" si="21"/>
        <v>1.4284369999999999E-2</v>
      </c>
      <c r="D344" s="41">
        <f t="shared" si="22"/>
        <v>1.4284369999999999E-2</v>
      </c>
      <c r="E344" s="157" t="s">
        <v>531</v>
      </c>
      <c r="F344" s="157" t="s">
        <v>527</v>
      </c>
      <c r="G344" s="157" t="s">
        <v>2726</v>
      </c>
      <c r="H344" s="157" t="s">
        <v>1280</v>
      </c>
      <c r="I344" s="158">
        <v>45574</v>
      </c>
      <c r="J344" s="158">
        <v>45574</v>
      </c>
      <c r="K344" s="157">
        <v>1.4284369999999999E-2</v>
      </c>
      <c r="L344" s="157">
        <v>1.4284369999999999E-2</v>
      </c>
      <c r="M344" s="159"/>
      <c r="N344" s="159"/>
      <c r="O344" s="159">
        <v>64.402000000000001</v>
      </c>
      <c r="P344" s="159"/>
      <c r="Q344" s="157"/>
      <c r="R344" s="157"/>
      <c r="S344" s="160">
        <v>694.54</v>
      </c>
      <c r="T344" s="157"/>
      <c r="U344" s="160">
        <v>694.54</v>
      </c>
      <c r="X344" s="68">
        <f t="shared" si="20"/>
        <v>3.1546907400000004</v>
      </c>
      <c r="Y344" s="68" t="e">
        <f>HLOOKUP(A344,'HY financials'!$1:$194,190,0)</f>
        <v>#N/A</v>
      </c>
      <c r="Z344" s="69" t="e">
        <f t="shared" si="23"/>
        <v>#N/A</v>
      </c>
    </row>
    <row r="345" spans="1:26" x14ac:dyDescent="0.2">
      <c r="A345" s="37" t="str" cm="1">
        <f t="array" ref="A345">INDEX('Scheme master'!F:F,MATCH(E345&amp;F345,'Scheme master'!N:N,0),0)</f>
        <v>LDMIPF</v>
      </c>
      <c r="B345" s="37" t="str">
        <f>A345&amp;VLOOKUP(E345&amp;F345,'Scheme master'!N:AA,13,0)</f>
        <v>LDMIPFDDM</v>
      </c>
      <c r="C345" s="41">
        <f t="shared" si="21"/>
        <v>0.06</v>
      </c>
      <c r="D345" s="41">
        <f t="shared" si="22"/>
        <v>0.06</v>
      </c>
      <c r="E345" s="157" t="s">
        <v>532</v>
      </c>
      <c r="F345" s="157" t="s">
        <v>2729</v>
      </c>
      <c r="G345" s="157" t="s">
        <v>2415</v>
      </c>
      <c r="H345" s="157" t="s">
        <v>2730</v>
      </c>
      <c r="I345" s="158">
        <v>45715</v>
      </c>
      <c r="J345" s="158">
        <v>45715</v>
      </c>
      <c r="K345" s="157">
        <v>0.06</v>
      </c>
      <c r="L345" s="157">
        <v>0.06</v>
      </c>
      <c r="M345" s="159">
        <v>11675.71</v>
      </c>
      <c r="N345" s="159"/>
      <c r="O345" s="159">
        <v>98.789000000000001</v>
      </c>
      <c r="P345" s="159"/>
      <c r="Q345" s="157">
        <v>700.54</v>
      </c>
      <c r="R345" s="157"/>
      <c r="S345" s="160">
        <v>1351.26</v>
      </c>
      <c r="T345" s="157"/>
      <c r="U345" s="160">
        <v>2051.8000000000002</v>
      </c>
      <c r="X345" s="68">
        <f t="shared" si="20"/>
        <v>4.4400000000000013</v>
      </c>
      <c r="Y345" s="68" t="e">
        <f>HLOOKUP(A345,'HY financials'!$1:$194,190,0)</f>
        <v>#N/A</v>
      </c>
      <c r="Z345" s="69" t="e">
        <f t="shared" si="23"/>
        <v>#N/A</v>
      </c>
    </row>
    <row r="346" spans="1:26" x14ac:dyDescent="0.2">
      <c r="A346" s="37" t="str" cm="1">
        <f t="array" ref="A346">INDEX('Scheme master'!F:F,MATCH(E346&amp;F346,'Scheme master'!N:N,0),0)</f>
        <v>LLIQDF</v>
      </c>
      <c r="B346" s="37" t="str">
        <f>A346&amp;VLOOKUP(E346&amp;F346,'Scheme master'!N:AA,13,0)</f>
        <v>LLIQDFRDD</v>
      </c>
      <c r="C346" s="41">
        <f t="shared" si="21"/>
        <v>0.18365719999999999</v>
      </c>
      <c r="D346" s="41">
        <f t="shared" si="22"/>
        <v>0.18365719999999999</v>
      </c>
      <c r="E346" s="157" t="s">
        <v>530</v>
      </c>
      <c r="F346" s="157" t="s">
        <v>526</v>
      </c>
      <c r="G346" s="157" t="s">
        <v>456</v>
      </c>
      <c r="H346" s="157" t="s">
        <v>1281</v>
      </c>
      <c r="I346" s="158">
        <v>45726</v>
      </c>
      <c r="J346" s="158">
        <v>45726</v>
      </c>
      <c r="K346" s="157">
        <v>0.18365719999999999</v>
      </c>
      <c r="L346" s="157">
        <v>0.18365719999999999</v>
      </c>
      <c r="M346" s="159">
        <v>78.289000000000001</v>
      </c>
      <c r="N346" s="159">
        <v>0.17199999999999999</v>
      </c>
      <c r="O346" s="159">
        <v>5.6589999999999998</v>
      </c>
      <c r="P346" s="159">
        <v>0.97599999999999998</v>
      </c>
      <c r="Q346" s="157">
        <v>14.39</v>
      </c>
      <c r="R346" s="157">
        <v>0.03</v>
      </c>
      <c r="S346" s="160">
        <v>6285.92</v>
      </c>
      <c r="T346" s="157">
        <v>1092.55</v>
      </c>
      <c r="U346" s="160">
        <v>7392.89</v>
      </c>
      <c r="X346" s="68">
        <f t="shared" si="20"/>
        <v>273.11448055999989</v>
      </c>
      <c r="Y346" s="68" t="e">
        <f>HLOOKUP(A346,'HY financials'!$1:$194,190,0)</f>
        <v>#N/A</v>
      </c>
      <c r="Z346" s="69" t="e">
        <f t="shared" si="23"/>
        <v>#N/A</v>
      </c>
    </row>
    <row r="347" spans="1:26" x14ac:dyDescent="0.2">
      <c r="A347" s="37" t="str" cm="1">
        <f t="array" ref="A347">INDEX('Scheme master'!F:F,MATCH(E347&amp;F347,'Scheme master'!N:N,0),0)</f>
        <v>LDUSTF</v>
      </c>
      <c r="B347" s="37" t="str">
        <f>A347&amp;VLOOKUP(E347&amp;F347,'Scheme master'!N:AA,13,0)</f>
        <v>LDUSTFDDW</v>
      </c>
      <c r="C347" s="41">
        <f t="shared" si="21"/>
        <v>1.6752476199999999</v>
      </c>
      <c r="D347" s="41">
        <f t="shared" si="22"/>
        <v>1.6752476199999999</v>
      </c>
      <c r="E347" s="157" t="s">
        <v>1462</v>
      </c>
      <c r="F347" s="157" t="s">
        <v>527</v>
      </c>
      <c r="G347" s="157" t="s">
        <v>2241</v>
      </c>
      <c r="H347" s="157" t="s">
        <v>1280</v>
      </c>
      <c r="I347" s="158">
        <v>45574</v>
      </c>
      <c r="J347" s="158">
        <v>45574</v>
      </c>
      <c r="K347" s="157">
        <v>1.6752476199999999</v>
      </c>
      <c r="L347" s="157">
        <v>1.6752476199999999</v>
      </c>
      <c r="M347" s="159">
        <v>0.53400000000000003</v>
      </c>
      <c r="N347" s="159"/>
      <c r="O347" s="159">
        <v>0.10100000000000001</v>
      </c>
      <c r="P347" s="159"/>
      <c r="Q347" s="157">
        <v>0.89</v>
      </c>
      <c r="R347" s="157"/>
      <c r="S347" s="160">
        <v>109.1</v>
      </c>
      <c r="T347" s="157"/>
      <c r="U347" s="160">
        <v>109.99</v>
      </c>
      <c r="X347" s="68">
        <f t="shared" si="20"/>
        <v>303.09935939999986</v>
      </c>
      <c r="Y347" s="68" t="e">
        <f>HLOOKUP(A347,'HY financials'!$1:$194,190,0)</f>
        <v>#N/A</v>
      </c>
      <c r="Z347" s="69" t="e">
        <f t="shared" si="23"/>
        <v>#N/A</v>
      </c>
    </row>
    <row r="348" spans="1:26" x14ac:dyDescent="0.2">
      <c r="A348" s="37" t="str" cm="1">
        <f t="array" ref="A348">INDEX('Scheme master'!F:F,MATCH(E348&amp;F348,'Scheme master'!N:N,0),0)</f>
        <v>LDINPF</v>
      </c>
      <c r="B348" s="37" t="str">
        <f>A348&amp;VLOOKUP(E348&amp;F348,'Scheme master'!N:AA,13,0)</f>
        <v>LDINPFDDD</v>
      </c>
      <c r="C348" s="41">
        <f t="shared" si="21"/>
        <v>1.5882199999999999E-2</v>
      </c>
      <c r="D348" s="41">
        <f t="shared" si="22"/>
        <v>1.5882199999999999E-2</v>
      </c>
      <c r="E348" s="157" t="s">
        <v>531</v>
      </c>
      <c r="F348" s="157" t="s">
        <v>525</v>
      </c>
      <c r="G348" s="157" t="s">
        <v>2726</v>
      </c>
      <c r="H348" s="157" t="s">
        <v>1277</v>
      </c>
      <c r="I348" s="158">
        <v>45693</v>
      </c>
      <c r="J348" s="158">
        <v>45693</v>
      </c>
      <c r="K348" s="157">
        <v>1.5882199999999999E-2</v>
      </c>
      <c r="L348" s="157">
        <v>1.5882199999999999E-2</v>
      </c>
      <c r="M348" s="159">
        <v>42249.682000000001</v>
      </c>
      <c r="N348" s="159"/>
      <c r="O348" s="159">
        <v>566.077</v>
      </c>
      <c r="P348" s="159"/>
      <c r="Q348" s="157">
        <v>671.02</v>
      </c>
      <c r="R348" s="157"/>
      <c r="S348" s="160">
        <v>8884.2999999999993</v>
      </c>
      <c r="T348" s="157"/>
      <c r="U348" s="160">
        <v>9555.32</v>
      </c>
      <c r="X348" s="68">
        <f t="shared" si="20"/>
        <v>3.1546907400000004</v>
      </c>
      <c r="Y348" s="68" t="e">
        <f>HLOOKUP(A348,'HY financials'!$1:$194,190,0)</f>
        <v>#N/A</v>
      </c>
      <c r="Z348" s="69" t="e">
        <f t="shared" si="23"/>
        <v>#N/A</v>
      </c>
    </row>
    <row r="349" spans="1:26" x14ac:dyDescent="0.2">
      <c r="A349" s="37" t="str" cm="1">
        <f t="array" ref="A349">INDEX('Scheme master'!F:F,MATCH(E349&amp;F349,'Scheme master'!N:N,0),0)</f>
        <v>LDSAPF</v>
      </c>
      <c r="B349" s="37" t="str">
        <f>A349&amp;VLOOKUP(E349&amp;F349,'Scheme master'!N:AA,13,0)</f>
        <v>LDSAPFRDD</v>
      </c>
      <c r="C349" s="41">
        <f t="shared" si="21"/>
        <v>6.5566699999999997E-3</v>
      </c>
      <c r="D349" s="41">
        <f t="shared" si="22"/>
        <v>6.5566699999999997E-3</v>
      </c>
      <c r="E349" s="157" t="s">
        <v>533</v>
      </c>
      <c r="F349" s="157" t="s">
        <v>8</v>
      </c>
      <c r="G349" s="157" t="s">
        <v>2242</v>
      </c>
      <c r="H349" s="157" t="s">
        <v>1279</v>
      </c>
      <c r="I349" s="158">
        <v>45712</v>
      </c>
      <c r="J349" s="158">
        <v>45712</v>
      </c>
      <c r="K349" s="157">
        <v>6.5566699999999997E-3</v>
      </c>
      <c r="L349" s="157">
        <v>6.5566699999999997E-3</v>
      </c>
      <c r="M349" s="159">
        <v>127595.333</v>
      </c>
      <c r="N349" s="159"/>
      <c r="O349" s="159">
        <v>9070.1370000000006</v>
      </c>
      <c r="P349" s="159">
        <v>177.655</v>
      </c>
      <c r="Q349" s="157">
        <v>836.6</v>
      </c>
      <c r="R349" s="157"/>
      <c r="S349" s="160">
        <v>107681.41</v>
      </c>
      <c r="T349" s="157">
        <v>2094.46</v>
      </c>
      <c r="U349" s="160">
        <v>110612.47</v>
      </c>
      <c r="X349" s="68">
        <f t="shared" si="20"/>
        <v>1.5207296000000006</v>
      </c>
      <c r="Y349" s="68" t="e">
        <f>HLOOKUP(A349,'HY financials'!$1:$194,190,0)</f>
        <v>#N/A</v>
      </c>
      <c r="Z349" s="69" t="e">
        <f t="shared" si="23"/>
        <v>#N/A</v>
      </c>
    </row>
    <row r="350" spans="1:26" x14ac:dyDescent="0.2">
      <c r="A350" s="37" t="str" cm="1">
        <f t="array" ref="A350">INDEX('Scheme master'!F:F,MATCH(E350&amp;F350,'Scheme master'!N:N,0),0)</f>
        <v>LDINPF</v>
      </c>
      <c r="B350" s="37" t="str">
        <f>A350&amp;VLOOKUP(E350&amp;F350,'Scheme master'!N:AA,13,0)</f>
        <v>LDINPFRDD</v>
      </c>
      <c r="C350" s="41">
        <f t="shared" si="21"/>
        <v>5.2801300000000001E-3</v>
      </c>
      <c r="D350" s="41">
        <f t="shared" si="22"/>
        <v>5.2801300000000001E-3</v>
      </c>
      <c r="E350" s="157" t="s">
        <v>531</v>
      </c>
      <c r="F350" s="157" t="s">
        <v>8</v>
      </c>
      <c r="G350" s="157" t="s">
        <v>2726</v>
      </c>
      <c r="H350" s="157" t="s">
        <v>1279</v>
      </c>
      <c r="I350" s="158">
        <v>45673</v>
      </c>
      <c r="J350" s="158">
        <v>45673</v>
      </c>
      <c r="K350" s="157">
        <v>5.2801300000000001E-3</v>
      </c>
      <c r="L350" s="157">
        <v>5.2801300000000001E-3</v>
      </c>
      <c r="M350" s="159">
        <v>11490.457</v>
      </c>
      <c r="N350" s="159"/>
      <c r="O350" s="159">
        <v>1232.943</v>
      </c>
      <c r="P350" s="159">
        <v>59.665999999999997</v>
      </c>
      <c r="Q350" s="157">
        <v>60.67</v>
      </c>
      <c r="R350" s="157"/>
      <c r="S350" s="160">
        <v>15288.49</v>
      </c>
      <c r="T350" s="157">
        <v>736.38</v>
      </c>
      <c r="U350" s="160">
        <v>16085.54</v>
      </c>
      <c r="X350" s="68">
        <f t="shared" si="20"/>
        <v>3.1546907400000004</v>
      </c>
      <c r="Y350" s="68" t="e">
        <f>HLOOKUP(A350,'HY financials'!$1:$194,190,0)</f>
        <v>#N/A</v>
      </c>
      <c r="Z350" s="69" t="e">
        <f t="shared" si="23"/>
        <v>#N/A</v>
      </c>
    </row>
    <row r="351" spans="1:26" x14ac:dyDescent="0.2">
      <c r="A351" s="37" t="str" cm="1">
        <f t="array" ref="A351">INDEX('Scheme master'!F:F,MATCH(E351&amp;F351,'Scheme master'!N:N,0),0)</f>
        <v>LDUSTF</v>
      </c>
      <c r="B351" s="37" t="str">
        <f>A351&amp;VLOOKUP(E351&amp;F351,'Scheme master'!N:AA,13,0)</f>
        <v>LDUSTFDDD</v>
      </c>
      <c r="C351" s="41">
        <f t="shared" si="21"/>
        <v>0.12807067999999999</v>
      </c>
      <c r="D351" s="41">
        <f t="shared" si="22"/>
        <v>0.12807067999999999</v>
      </c>
      <c r="E351" s="157" t="s">
        <v>1462</v>
      </c>
      <c r="F351" s="157" t="s">
        <v>525</v>
      </c>
      <c r="G351" s="157" t="s">
        <v>2241</v>
      </c>
      <c r="H351" s="157" t="s">
        <v>1277</v>
      </c>
      <c r="I351" s="158">
        <v>45587</v>
      </c>
      <c r="J351" s="158">
        <v>45587</v>
      </c>
      <c r="K351" s="157">
        <v>0.12807067999999999</v>
      </c>
      <c r="L351" s="157">
        <v>0.12807067999999999</v>
      </c>
      <c r="M351" s="159"/>
      <c r="N351" s="159"/>
      <c r="O351" s="159">
        <v>0.58199999999999996</v>
      </c>
      <c r="P351" s="159"/>
      <c r="Q351" s="157"/>
      <c r="R351" s="157"/>
      <c r="S351" s="160">
        <v>708.5</v>
      </c>
      <c r="T351" s="157"/>
      <c r="U351" s="160">
        <v>708.5</v>
      </c>
      <c r="X351" s="68">
        <f t="shared" si="20"/>
        <v>303.09935939999986</v>
      </c>
      <c r="Y351" s="68" t="e">
        <f>HLOOKUP(A351,'HY financials'!$1:$194,190,0)</f>
        <v>#N/A</v>
      </c>
      <c r="Z351" s="69" t="e">
        <f t="shared" si="23"/>
        <v>#N/A</v>
      </c>
    </row>
    <row r="352" spans="1:26" x14ac:dyDescent="0.2">
      <c r="A352" s="37" t="str" cm="1">
        <f t="array" ref="A352">INDEX('Scheme master'!F:F,MATCH(E352&amp;F352,'Scheme master'!N:N,0),0)</f>
        <v>LDINPF</v>
      </c>
      <c r="B352" s="37" t="str">
        <f>A352&amp;VLOOKUP(E352&amp;F352,'Scheme master'!N:AA,13,0)</f>
        <v>LDINPFRDD</v>
      </c>
      <c r="C352" s="41">
        <f t="shared" si="21"/>
        <v>1.4736E-3</v>
      </c>
      <c r="D352" s="41">
        <f t="shared" si="22"/>
        <v>1.4736E-3</v>
      </c>
      <c r="E352" s="157" t="s">
        <v>531</v>
      </c>
      <c r="F352" s="157" t="s">
        <v>8</v>
      </c>
      <c r="G352" s="157" t="s">
        <v>2726</v>
      </c>
      <c r="H352" s="157" t="s">
        <v>1279</v>
      </c>
      <c r="I352" s="158">
        <v>45601</v>
      </c>
      <c r="J352" s="158">
        <v>45601</v>
      </c>
      <c r="K352" s="157">
        <v>1.4736E-3</v>
      </c>
      <c r="L352" s="157">
        <v>1.4736E-3</v>
      </c>
      <c r="M352" s="159"/>
      <c r="N352" s="159"/>
      <c r="O352" s="159">
        <v>342.13600000000002</v>
      </c>
      <c r="P352" s="159">
        <v>14.760999999999999</v>
      </c>
      <c r="Q352" s="157"/>
      <c r="R352" s="157"/>
      <c r="S352" s="160">
        <v>4236.8500000000004</v>
      </c>
      <c r="T352" s="157">
        <v>203.56</v>
      </c>
      <c r="U352" s="160">
        <v>4440.41</v>
      </c>
      <c r="X352" s="68">
        <f t="shared" si="20"/>
        <v>3.1546907400000004</v>
      </c>
      <c r="Y352" s="68" t="e">
        <f>HLOOKUP(A352,'HY financials'!$1:$194,190,0)</f>
        <v>#N/A</v>
      </c>
      <c r="Z352" s="69" t="e">
        <f t="shared" si="23"/>
        <v>#N/A</v>
      </c>
    </row>
    <row r="353" spans="1:26" x14ac:dyDescent="0.2">
      <c r="A353" s="37" t="str" cm="1">
        <f t="array" ref="A353">INDEX('Scheme master'!F:F,MATCH(E353&amp;F353,'Scheme master'!N:N,0),0)</f>
        <v>LDSAPF</v>
      </c>
      <c r="B353" s="37" t="str">
        <f>A353&amp;VLOOKUP(E353&amp;F353,'Scheme master'!N:AA,13,0)</f>
        <v>LDSAPFDDD</v>
      </c>
      <c r="C353" s="41">
        <f t="shared" si="21"/>
        <v>1.3100469999999999E-2</v>
      </c>
      <c r="D353" s="41">
        <f t="shared" si="22"/>
        <v>1.3100469999999999E-2</v>
      </c>
      <c r="E353" s="157" t="s">
        <v>533</v>
      </c>
      <c r="F353" s="157" t="s">
        <v>525</v>
      </c>
      <c r="G353" s="157" t="s">
        <v>2242</v>
      </c>
      <c r="H353" s="157" t="s">
        <v>1277</v>
      </c>
      <c r="I353" s="158">
        <v>45744</v>
      </c>
      <c r="J353" s="158">
        <v>45744</v>
      </c>
      <c r="K353" s="157">
        <v>1.3100469999999999E-2</v>
      </c>
      <c r="L353" s="157">
        <v>1.3100469999999999E-2</v>
      </c>
      <c r="M353" s="159">
        <v>64249.536999999997</v>
      </c>
      <c r="N353" s="159"/>
      <c r="O353" s="159">
        <v>633.41399999999999</v>
      </c>
      <c r="P353" s="159">
        <v>49.642000000000003</v>
      </c>
      <c r="Q353" s="157">
        <v>841.7</v>
      </c>
      <c r="R353" s="157"/>
      <c r="S353" s="160">
        <v>6989.96</v>
      </c>
      <c r="T353" s="157">
        <v>554.36</v>
      </c>
      <c r="U353" s="160">
        <v>8386.02</v>
      </c>
      <c r="X353" s="68">
        <f t="shared" si="20"/>
        <v>1.5207296000000006</v>
      </c>
      <c r="Y353" s="68" t="e">
        <f>HLOOKUP(A353,'HY financials'!$1:$194,190,0)</f>
        <v>#N/A</v>
      </c>
      <c r="Z353" s="69" t="e">
        <f t="shared" si="23"/>
        <v>#N/A</v>
      </c>
    </row>
    <row r="354" spans="1:26" x14ac:dyDescent="0.2">
      <c r="A354" s="37" t="str" cm="1">
        <f t="array" ref="A354">INDEX('Scheme master'!F:F,MATCH(E354&amp;F354,'Scheme master'!N:N,0),0)</f>
        <v>LDINPF</v>
      </c>
      <c r="B354" s="37" t="str">
        <f>A354&amp;VLOOKUP(E354&amp;F354,'Scheme master'!N:AA,13,0)</f>
        <v>LDINPFDDD</v>
      </c>
      <c r="C354" s="41">
        <f t="shared" si="21"/>
        <v>2.0902799999999999E-3</v>
      </c>
      <c r="D354" s="41">
        <f t="shared" si="22"/>
        <v>2.0902799999999999E-3</v>
      </c>
      <c r="E354" s="157" t="s">
        <v>531</v>
      </c>
      <c r="F354" s="157" t="s">
        <v>525</v>
      </c>
      <c r="G354" s="157" t="s">
        <v>2726</v>
      </c>
      <c r="H354" s="157" t="s">
        <v>1277</v>
      </c>
      <c r="I354" s="158">
        <v>45601</v>
      </c>
      <c r="J354" s="158">
        <v>45601</v>
      </c>
      <c r="K354" s="157">
        <v>2.0902799999999999E-3</v>
      </c>
      <c r="L354" s="157">
        <v>2.0902799999999999E-3</v>
      </c>
      <c r="M354" s="159"/>
      <c r="N354" s="159"/>
      <c r="O354" s="159">
        <v>57.595999999999997</v>
      </c>
      <c r="P354" s="159"/>
      <c r="Q354" s="157"/>
      <c r="R354" s="157"/>
      <c r="S354" s="160">
        <v>1229.2</v>
      </c>
      <c r="T354" s="157"/>
      <c r="U354" s="160">
        <v>1229.2</v>
      </c>
      <c r="X354" s="68">
        <f t="shared" si="20"/>
        <v>3.1546907400000004</v>
      </c>
      <c r="Y354" s="68" t="e">
        <f>HLOOKUP(A354,'HY financials'!$1:$194,190,0)</f>
        <v>#N/A</v>
      </c>
      <c r="Z354" s="69" t="e">
        <f t="shared" si="23"/>
        <v>#N/A</v>
      </c>
    </row>
    <row r="355" spans="1:26" x14ac:dyDescent="0.2">
      <c r="A355" s="37" t="str" cm="1">
        <f t="array" ref="A355">INDEX('Scheme master'!F:F,MATCH(E355&amp;F355,'Scheme master'!N:N,0),0)</f>
        <v>LDUSTF</v>
      </c>
      <c r="B355" s="37" t="str">
        <f>A355&amp;VLOOKUP(E355&amp;F355,'Scheme master'!N:AA,13,0)</f>
        <v>LDUSTFDDD</v>
      </c>
      <c r="C355" s="41">
        <f t="shared" si="21"/>
        <v>0.23931821</v>
      </c>
      <c r="D355" s="41">
        <f t="shared" si="22"/>
        <v>0.23931821</v>
      </c>
      <c r="E355" s="157" t="s">
        <v>1462</v>
      </c>
      <c r="F355" s="157" t="s">
        <v>525</v>
      </c>
      <c r="G355" s="157" t="s">
        <v>2241</v>
      </c>
      <c r="H355" s="157" t="s">
        <v>1277</v>
      </c>
      <c r="I355" s="158">
        <v>45630</v>
      </c>
      <c r="J355" s="158">
        <v>45630</v>
      </c>
      <c r="K355" s="157">
        <v>0.23931821</v>
      </c>
      <c r="L355" s="157">
        <v>0.23931821</v>
      </c>
      <c r="M355" s="159"/>
      <c r="N355" s="159"/>
      <c r="O355" s="159">
        <v>1.06</v>
      </c>
      <c r="P355" s="159"/>
      <c r="Q355" s="157"/>
      <c r="R355" s="157"/>
      <c r="S355" s="160">
        <v>1334.24</v>
      </c>
      <c r="T355" s="157"/>
      <c r="U355" s="160">
        <v>1334.24</v>
      </c>
      <c r="X355" s="68">
        <f t="shared" si="20"/>
        <v>303.09935939999986</v>
      </c>
      <c r="Y355" s="68" t="e">
        <f>HLOOKUP(A355,'HY financials'!$1:$194,190,0)</f>
        <v>#N/A</v>
      </c>
      <c r="Z355" s="69" t="e">
        <f t="shared" si="23"/>
        <v>#N/A</v>
      </c>
    </row>
    <row r="356" spans="1:26" x14ac:dyDescent="0.2">
      <c r="A356" s="37" t="str" cm="1">
        <f t="array" ref="A356">INDEX('Scheme master'!F:F,MATCH(E356&amp;F356,'Scheme master'!N:N,0),0)</f>
        <v>LLIQDF</v>
      </c>
      <c r="B356" s="37" t="str">
        <f>A356&amp;VLOOKUP(E356&amp;F356,'Scheme master'!N:AA,13,0)</f>
        <v>LLIQDFDDD</v>
      </c>
      <c r="C356" s="41">
        <f t="shared" si="21"/>
        <v>0.19121621</v>
      </c>
      <c r="D356" s="41">
        <f t="shared" si="22"/>
        <v>0.19121621</v>
      </c>
      <c r="E356" s="157" t="s">
        <v>530</v>
      </c>
      <c r="F356" s="157" t="s">
        <v>525</v>
      </c>
      <c r="G356" s="157" t="s">
        <v>456</v>
      </c>
      <c r="H356" s="157" t="s">
        <v>1276</v>
      </c>
      <c r="I356" s="158">
        <v>45570</v>
      </c>
      <c r="J356" s="158">
        <v>45570</v>
      </c>
      <c r="K356" s="157">
        <v>0.19121621</v>
      </c>
      <c r="L356" s="157">
        <v>0.19121621</v>
      </c>
      <c r="M356" s="159">
        <v>5.6109999999999998</v>
      </c>
      <c r="N356" s="159"/>
      <c r="O356" s="159">
        <v>6.1120000000000001</v>
      </c>
      <c r="P356" s="159">
        <v>138.30199999999999</v>
      </c>
      <c r="Q356" s="157">
        <v>1.07</v>
      </c>
      <c r="R356" s="157"/>
      <c r="S356" s="160">
        <v>6988.42</v>
      </c>
      <c r="T356" s="157">
        <v>158845.35999999999</v>
      </c>
      <c r="U356" s="160">
        <v>165834.85</v>
      </c>
      <c r="X356" s="68">
        <f t="shared" si="20"/>
        <v>273.11448055999989</v>
      </c>
      <c r="Y356" s="68" t="e">
        <f>HLOOKUP(A356,'HY financials'!$1:$194,190,0)</f>
        <v>#N/A</v>
      </c>
      <c r="Z356" s="69" t="e">
        <f t="shared" si="23"/>
        <v>#N/A</v>
      </c>
    </row>
    <row r="357" spans="1:26" x14ac:dyDescent="0.2">
      <c r="A357" s="37" t="str" cm="1">
        <f t="array" ref="A357">INDEX('Scheme master'!F:F,MATCH(E357&amp;F357,'Scheme master'!N:N,0),0)</f>
        <v>LDSAPF</v>
      </c>
      <c r="B357" s="37" t="str">
        <f>A357&amp;VLOOKUP(E357&amp;F357,'Scheme master'!N:AA,13,0)</f>
        <v>LDSAPFRDD</v>
      </c>
      <c r="C357" s="41">
        <f t="shared" si="21"/>
        <v>1.0701700000000001E-3</v>
      </c>
      <c r="D357" s="41">
        <f t="shared" si="22"/>
        <v>1.0701700000000001E-3</v>
      </c>
      <c r="E357" s="157" t="s">
        <v>533</v>
      </c>
      <c r="F357" s="157" t="s">
        <v>8</v>
      </c>
      <c r="G357" s="157" t="s">
        <v>2242</v>
      </c>
      <c r="H357" s="157" t="s">
        <v>1279</v>
      </c>
      <c r="I357" s="158">
        <v>45646</v>
      </c>
      <c r="J357" s="158">
        <v>45646</v>
      </c>
      <c r="K357" s="157">
        <v>1.0701700000000001E-3</v>
      </c>
      <c r="L357" s="157">
        <v>1.0701700000000001E-3</v>
      </c>
      <c r="M357" s="159">
        <v>8108.04</v>
      </c>
      <c r="N357" s="159"/>
      <c r="O357" s="159">
        <v>1484.5329999999999</v>
      </c>
      <c r="P357" s="159">
        <v>28.693999999999999</v>
      </c>
      <c r="Q357" s="157">
        <v>8.68</v>
      </c>
      <c r="R357" s="157"/>
      <c r="S357" s="160">
        <v>17633.89</v>
      </c>
      <c r="T357" s="157">
        <v>338.31</v>
      </c>
      <c r="U357" s="160">
        <v>17980.88</v>
      </c>
      <c r="X357" s="68">
        <f t="shared" si="20"/>
        <v>1.5207296000000006</v>
      </c>
      <c r="Y357" s="68" t="e">
        <f>HLOOKUP(A357,'HY financials'!$1:$194,190,0)</f>
        <v>#N/A</v>
      </c>
      <c r="Z357" s="69" t="e">
        <f t="shared" si="23"/>
        <v>#N/A</v>
      </c>
    </row>
    <row r="358" spans="1:26" x14ac:dyDescent="0.2">
      <c r="A358" s="37" t="str" cm="1">
        <f t="array" ref="A358">INDEX('Scheme master'!F:F,MATCH(E358&amp;F358,'Scheme master'!N:N,0),0)</f>
        <v>LDSAPF</v>
      </c>
      <c r="B358" s="37" t="str">
        <f>A358&amp;VLOOKUP(E358&amp;F358,'Scheme master'!N:AA,13,0)</f>
        <v>LDSAPFRDD</v>
      </c>
      <c r="C358" s="41">
        <f t="shared" si="21"/>
        <v>3.35937E-3</v>
      </c>
      <c r="D358" s="41">
        <f t="shared" si="22"/>
        <v>3.35937E-3</v>
      </c>
      <c r="E358" s="157" t="s">
        <v>533</v>
      </c>
      <c r="F358" s="157" t="s">
        <v>8</v>
      </c>
      <c r="G358" s="157" t="s">
        <v>2242</v>
      </c>
      <c r="H358" s="157" t="s">
        <v>1279</v>
      </c>
      <c r="I358" s="158">
        <v>45734</v>
      </c>
      <c r="J358" s="158">
        <v>45734</v>
      </c>
      <c r="K358" s="157">
        <v>3.35937E-3</v>
      </c>
      <c r="L358" s="157">
        <v>3.35937E-3</v>
      </c>
      <c r="M358" s="159">
        <v>127700.014</v>
      </c>
      <c r="N358" s="159"/>
      <c r="O358" s="159">
        <v>4641.1270000000004</v>
      </c>
      <c r="P358" s="159">
        <v>91.338999999999999</v>
      </c>
      <c r="Q358" s="157">
        <v>428.99</v>
      </c>
      <c r="R358" s="157"/>
      <c r="S358" s="160">
        <v>55051.13</v>
      </c>
      <c r="T358" s="157">
        <v>1076.8499999999999</v>
      </c>
      <c r="U358" s="160">
        <v>56556.97</v>
      </c>
      <c r="X358" s="68">
        <f t="shared" si="20"/>
        <v>1.5207296000000006</v>
      </c>
      <c r="Y358" s="68" t="e">
        <f>HLOOKUP(A358,'HY financials'!$1:$194,190,0)</f>
        <v>#N/A</v>
      </c>
      <c r="Z358" s="69" t="e">
        <f t="shared" si="23"/>
        <v>#N/A</v>
      </c>
    </row>
    <row r="359" spans="1:26" x14ac:dyDescent="0.2">
      <c r="A359" s="37" t="str" cm="1">
        <f t="array" ref="A359">INDEX('Scheme master'!F:F,MATCH(E359&amp;F359,'Scheme master'!N:N,0),0)</f>
        <v>LLIQDF</v>
      </c>
      <c r="B359" s="37" t="str">
        <f>A359&amp;VLOOKUP(E359&amp;F359,'Scheme master'!N:AA,13,0)</f>
        <v>LLIQDFDDD</v>
      </c>
      <c r="C359" s="41">
        <f t="shared" si="21"/>
        <v>0.12255834</v>
      </c>
      <c r="D359" s="41">
        <f t="shared" si="22"/>
        <v>0.12255834</v>
      </c>
      <c r="E359" s="157" t="s">
        <v>530</v>
      </c>
      <c r="F359" s="157" t="s">
        <v>525</v>
      </c>
      <c r="G359" s="157" t="s">
        <v>456</v>
      </c>
      <c r="H359" s="157" t="s">
        <v>1276</v>
      </c>
      <c r="I359" s="158">
        <v>45639</v>
      </c>
      <c r="J359" s="158">
        <v>45639</v>
      </c>
      <c r="K359" s="157">
        <v>0.12255834</v>
      </c>
      <c r="L359" s="157">
        <v>0.12255834</v>
      </c>
      <c r="M359" s="159">
        <v>121.001</v>
      </c>
      <c r="N359" s="159"/>
      <c r="O359" s="159">
        <v>3.2370000000000001</v>
      </c>
      <c r="P359" s="159">
        <v>126.508</v>
      </c>
      <c r="Q359" s="157">
        <v>14.82</v>
      </c>
      <c r="R359" s="157"/>
      <c r="S359" s="160">
        <v>3694.13</v>
      </c>
      <c r="T359" s="157">
        <v>145272.06</v>
      </c>
      <c r="U359" s="160">
        <v>148981.01</v>
      </c>
      <c r="X359" s="68">
        <f t="shared" si="20"/>
        <v>273.11448055999989</v>
      </c>
      <c r="Y359" s="68" t="e">
        <f>HLOOKUP(A359,'HY financials'!$1:$194,190,0)</f>
        <v>#N/A</v>
      </c>
      <c r="Z359" s="69" t="e">
        <f t="shared" si="23"/>
        <v>#N/A</v>
      </c>
    </row>
    <row r="360" spans="1:26" x14ac:dyDescent="0.2">
      <c r="A360" s="37" t="str" cm="1">
        <f t="array" ref="A360">INDEX('Scheme master'!F:F,MATCH(E360&amp;F360,'Scheme master'!N:N,0),0)</f>
        <v>LLIQDF</v>
      </c>
      <c r="B360" s="37" t="str">
        <f>A360&amp;VLOOKUP(E360&amp;F360,'Scheme master'!N:AA,13,0)</f>
        <v>LLIQDFDDD</v>
      </c>
      <c r="C360" s="41">
        <f t="shared" si="21"/>
        <v>0.19506936999999999</v>
      </c>
      <c r="D360" s="41">
        <f t="shared" si="22"/>
        <v>0.19506936999999999</v>
      </c>
      <c r="E360" s="157" t="s">
        <v>530</v>
      </c>
      <c r="F360" s="157" t="s">
        <v>525</v>
      </c>
      <c r="G360" s="157" t="s">
        <v>456</v>
      </c>
      <c r="H360" s="157" t="s">
        <v>1276</v>
      </c>
      <c r="I360" s="158">
        <v>45581</v>
      </c>
      <c r="J360" s="158">
        <v>45581</v>
      </c>
      <c r="K360" s="157">
        <v>0.19506936999999999</v>
      </c>
      <c r="L360" s="157">
        <v>0.19506936999999999</v>
      </c>
      <c r="M360" s="159">
        <v>6.0919999999999996</v>
      </c>
      <c r="N360" s="159"/>
      <c r="O360" s="159">
        <v>6.0739999999999998</v>
      </c>
      <c r="P360" s="159">
        <v>138.08199999999999</v>
      </c>
      <c r="Q360" s="157">
        <v>1.19</v>
      </c>
      <c r="R360" s="157"/>
      <c r="S360" s="160">
        <v>6934.32</v>
      </c>
      <c r="T360" s="157">
        <v>158562.82999999999</v>
      </c>
      <c r="U360" s="160">
        <v>165498.34</v>
      </c>
      <c r="X360" s="68">
        <f t="shared" si="20"/>
        <v>273.11448055999989</v>
      </c>
      <c r="Y360" s="68" t="e">
        <f>HLOOKUP(A360,'HY financials'!$1:$194,190,0)</f>
        <v>#N/A</v>
      </c>
      <c r="Z360" s="69" t="e">
        <f t="shared" si="23"/>
        <v>#N/A</v>
      </c>
    </row>
    <row r="361" spans="1:26" x14ac:dyDescent="0.2">
      <c r="A361" s="37" t="str" cm="1">
        <f t="array" ref="A361">INDEX('Scheme master'!F:F,MATCH(E361&amp;F361,'Scheme master'!N:N,0),0)</f>
        <v>LLIQDF</v>
      </c>
      <c r="B361" s="37" t="str">
        <f>A361&amp;VLOOKUP(E361&amp;F361,'Scheme master'!N:AA,13,0)</f>
        <v>LLIQDFRDD</v>
      </c>
      <c r="C361" s="41">
        <f t="shared" si="21"/>
        <v>0.25685810999999997</v>
      </c>
      <c r="D361" s="41">
        <f t="shared" si="22"/>
        <v>0.25685810999999997</v>
      </c>
      <c r="E361" s="157" t="s">
        <v>530</v>
      </c>
      <c r="F361" s="157" t="s">
        <v>526</v>
      </c>
      <c r="G361" s="157" t="s">
        <v>456</v>
      </c>
      <c r="H361" s="157" t="s">
        <v>1281</v>
      </c>
      <c r="I361" s="158">
        <v>45737</v>
      </c>
      <c r="J361" s="158">
        <v>45737</v>
      </c>
      <c r="K361" s="157">
        <v>0.25685810999999997</v>
      </c>
      <c r="L361" s="157">
        <v>0.25685810999999997</v>
      </c>
      <c r="M361" s="159">
        <v>9.0470000000000006</v>
      </c>
      <c r="N361" s="159">
        <v>0.17199999999999999</v>
      </c>
      <c r="O361" s="159">
        <v>7.9669999999999996</v>
      </c>
      <c r="P361" s="159">
        <v>1.3680000000000001</v>
      </c>
      <c r="Q361" s="157">
        <v>2.35</v>
      </c>
      <c r="R361" s="157">
        <v>0.04</v>
      </c>
      <c r="S361" s="160">
        <v>8821.43</v>
      </c>
      <c r="T361" s="157">
        <v>1530.73</v>
      </c>
      <c r="U361" s="160">
        <v>10354.549999999999</v>
      </c>
      <c r="X361" s="68">
        <f t="shared" si="20"/>
        <v>273.11448055999989</v>
      </c>
      <c r="Y361" s="68" t="e">
        <f>HLOOKUP(A361,'HY financials'!$1:$194,190,0)</f>
        <v>#N/A</v>
      </c>
      <c r="Z361" s="69" t="e">
        <f t="shared" si="23"/>
        <v>#N/A</v>
      </c>
    </row>
    <row r="362" spans="1:26" x14ac:dyDescent="0.2">
      <c r="A362" s="37" t="str" cm="1">
        <f t="array" ref="A362">INDEX('Scheme master'!F:F,MATCH(E362&amp;F362,'Scheme master'!N:N,0),0)</f>
        <v>LDSAPF</v>
      </c>
      <c r="B362" s="37" t="str">
        <f>A362&amp;VLOOKUP(E362&amp;F362,'Scheme master'!N:AA,13,0)</f>
        <v>LDSAPFDDD</v>
      </c>
      <c r="C362" s="41">
        <f t="shared" si="21"/>
        <v>5.3979299999999996E-3</v>
      </c>
      <c r="D362" s="41">
        <f t="shared" si="22"/>
        <v>5.3979299999999996E-3</v>
      </c>
      <c r="E362" s="157" t="s">
        <v>533</v>
      </c>
      <c r="F362" s="157" t="s">
        <v>525</v>
      </c>
      <c r="G362" s="157" t="s">
        <v>2242</v>
      </c>
      <c r="H362" s="157" t="s">
        <v>1277</v>
      </c>
      <c r="I362" s="158">
        <v>45635</v>
      </c>
      <c r="J362" s="158">
        <v>45635</v>
      </c>
      <c r="K362" s="157">
        <v>5.3979299999999996E-3</v>
      </c>
      <c r="L362" s="157">
        <v>5.3979299999999996E-3</v>
      </c>
      <c r="M362" s="159"/>
      <c r="N362" s="159"/>
      <c r="O362" s="159">
        <v>275.45</v>
      </c>
      <c r="P362" s="159"/>
      <c r="Q362" s="157"/>
      <c r="R362" s="157"/>
      <c r="S362" s="160">
        <v>3033.58</v>
      </c>
      <c r="T362" s="157"/>
      <c r="U362" s="160">
        <v>3033.58</v>
      </c>
      <c r="X362" s="68">
        <f t="shared" si="20"/>
        <v>1.5207296000000006</v>
      </c>
      <c r="Y362" s="68" t="e">
        <f>HLOOKUP(A362,'HY financials'!$1:$194,190,0)</f>
        <v>#N/A</v>
      </c>
      <c r="Z362" s="69" t="e">
        <f t="shared" si="23"/>
        <v>#N/A</v>
      </c>
    </row>
    <row r="363" spans="1:26" x14ac:dyDescent="0.2">
      <c r="A363" s="37" t="str" cm="1">
        <f t="array" ref="A363">INDEX('Scheme master'!F:F,MATCH(E363&amp;F363,'Scheme master'!N:N,0),0)</f>
        <v>LDSAPF</v>
      </c>
      <c r="B363" s="37" t="str">
        <f>A363&amp;VLOOKUP(E363&amp;F363,'Scheme master'!N:AA,13,0)</f>
        <v>LDSAPFRDD</v>
      </c>
      <c r="C363" s="41">
        <f t="shared" si="21"/>
        <v>2.1991200000000002E-3</v>
      </c>
      <c r="D363" s="41">
        <f t="shared" si="22"/>
        <v>2.1991200000000002E-3</v>
      </c>
      <c r="E363" s="157" t="s">
        <v>533</v>
      </c>
      <c r="F363" s="157" t="s">
        <v>8</v>
      </c>
      <c r="G363" s="157" t="s">
        <v>2242</v>
      </c>
      <c r="H363" s="157" t="s">
        <v>1279</v>
      </c>
      <c r="I363" s="158">
        <v>45632</v>
      </c>
      <c r="J363" s="158">
        <v>45632</v>
      </c>
      <c r="K363" s="157">
        <v>2.1991200000000002E-3</v>
      </c>
      <c r="L363" s="157">
        <v>2.1991200000000002E-3</v>
      </c>
      <c r="M363" s="159">
        <v>135382.927</v>
      </c>
      <c r="N363" s="159"/>
      <c r="O363" s="159">
        <v>3022.241</v>
      </c>
      <c r="P363" s="159">
        <v>58.86</v>
      </c>
      <c r="Q363" s="157">
        <v>297.72000000000003</v>
      </c>
      <c r="R363" s="157"/>
      <c r="S363" s="160">
        <v>35899.39</v>
      </c>
      <c r="T363" s="157">
        <v>693.97</v>
      </c>
      <c r="U363" s="160">
        <v>36891.08</v>
      </c>
      <c r="X363" s="68">
        <f t="shared" si="20"/>
        <v>1.5207296000000006</v>
      </c>
      <c r="Y363" s="68" t="e">
        <f>HLOOKUP(A363,'HY financials'!$1:$194,190,0)</f>
        <v>#N/A</v>
      </c>
      <c r="Z363" s="69" t="e">
        <f t="shared" si="23"/>
        <v>#N/A</v>
      </c>
    </row>
    <row r="364" spans="1:26" x14ac:dyDescent="0.2">
      <c r="A364" s="37" t="str" cm="1">
        <f t="array" ref="A364">INDEX('Scheme master'!F:F,MATCH(E364&amp;F364,'Scheme master'!N:N,0),0)</f>
        <v>LDUSTF</v>
      </c>
      <c r="B364" s="37" t="str">
        <f>A364&amp;VLOOKUP(E364&amp;F364,'Scheme master'!N:AA,13,0)</f>
        <v>LDUSTFRDW</v>
      </c>
      <c r="C364" s="41">
        <f t="shared" si="21"/>
        <v>1.26015305</v>
      </c>
      <c r="D364" s="41">
        <f t="shared" si="22"/>
        <v>1.26015305</v>
      </c>
      <c r="E364" s="157" t="s">
        <v>1462</v>
      </c>
      <c r="F364" s="157" t="s">
        <v>23</v>
      </c>
      <c r="G364" s="157" t="s">
        <v>2241</v>
      </c>
      <c r="H364" s="157" t="s">
        <v>1278</v>
      </c>
      <c r="I364" s="158">
        <v>45630</v>
      </c>
      <c r="J364" s="158">
        <v>45630</v>
      </c>
      <c r="K364" s="157">
        <v>1.26015305</v>
      </c>
      <c r="L364" s="157">
        <v>1.26015305</v>
      </c>
      <c r="M364" s="159"/>
      <c r="N364" s="159"/>
      <c r="O364" s="159">
        <v>0.54900000000000004</v>
      </c>
      <c r="P364" s="159">
        <v>5.0000000000000001E-3</v>
      </c>
      <c r="Q364" s="157"/>
      <c r="R364" s="157"/>
      <c r="S364" s="160">
        <v>709.11</v>
      </c>
      <c r="T364" s="157">
        <v>5.33</v>
      </c>
      <c r="U364" s="160">
        <v>714.44</v>
      </c>
      <c r="X364" s="68">
        <f t="shared" si="20"/>
        <v>303.09935939999986</v>
      </c>
      <c r="Y364" s="68" t="e">
        <f>HLOOKUP(A364,'HY financials'!$1:$194,190,0)</f>
        <v>#N/A</v>
      </c>
      <c r="Z364" s="69" t="e">
        <f t="shared" si="23"/>
        <v>#N/A</v>
      </c>
    </row>
    <row r="365" spans="1:26" x14ac:dyDescent="0.2">
      <c r="A365" s="37" t="str" cm="1">
        <f t="array" ref="A365">INDEX('Scheme master'!F:F,MATCH(E365&amp;F365,'Scheme master'!N:N,0),0)</f>
        <v>LDSAPF</v>
      </c>
      <c r="B365" s="37" t="str">
        <f>A365&amp;VLOOKUP(E365&amp;F365,'Scheme master'!N:AA,13,0)</f>
        <v>LDSAPFRDD</v>
      </c>
      <c r="C365" s="41">
        <f t="shared" si="21"/>
        <v>4.4354499999999996E-3</v>
      </c>
      <c r="D365" s="41">
        <f t="shared" si="22"/>
        <v>4.4354499999999996E-3</v>
      </c>
      <c r="E365" s="157" t="s">
        <v>533</v>
      </c>
      <c r="F365" s="157" t="s">
        <v>8</v>
      </c>
      <c r="G365" s="157" t="s">
        <v>2242</v>
      </c>
      <c r="H365" s="157" t="s">
        <v>1279</v>
      </c>
      <c r="I365" s="158">
        <v>45694</v>
      </c>
      <c r="J365" s="158">
        <v>45694</v>
      </c>
      <c r="K365" s="157">
        <v>4.4354499999999996E-3</v>
      </c>
      <c r="L365" s="157">
        <v>4.4354499999999996E-3</v>
      </c>
      <c r="M365" s="159">
        <v>127516.96</v>
      </c>
      <c r="N365" s="159"/>
      <c r="O365" s="159">
        <v>6139.1779999999999</v>
      </c>
      <c r="P365" s="159">
        <v>119.9</v>
      </c>
      <c r="Q365" s="157">
        <v>565.6</v>
      </c>
      <c r="R365" s="157"/>
      <c r="S365" s="160">
        <v>72884.72</v>
      </c>
      <c r="T365" s="157">
        <v>1413.59</v>
      </c>
      <c r="U365" s="160">
        <v>74863.91</v>
      </c>
      <c r="X365" s="68">
        <f t="shared" si="20"/>
        <v>1.5207296000000006</v>
      </c>
      <c r="Y365" s="68" t="e">
        <f>HLOOKUP(A365,'HY financials'!$1:$194,190,0)</f>
        <v>#N/A</v>
      </c>
      <c r="Z365" s="69" t="e">
        <f t="shared" si="23"/>
        <v>#N/A</v>
      </c>
    </row>
    <row r="366" spans="1:26" x14ac:dyDescent="0.2">
      <c r="A366" s="37" t="str" cm="1">
        <f t="array" ref="A366">INDEX('Scheme master'!F:F,MATCH(E366&amp;F366,'Scheme master'!N:N,0),0)</f>
        <v>LLIQDF</v>
      </c>
      <c r="B366" s="37" t="str">
        <f>A366&amp;VLOOKUP(E366&amp;F366,'Scheme master'!N:AA,13,0)</f>
        <v>LLIQDFDDD</v>
      </c>
      <c r="C366" s="41">
        <f t="shared" si="21"/>
        <v>0.19378892</v>
      </c>
      <c r="D366" s="41">
        <f t="shared" si="22"/>
        <v>0.19378892</v>
      </c>
      <c r="E366" s="157" t="s">
        <v>530</v>
      </c>
      <c r="F366" s="157" t="s">
        <v>525</v>
      </c>
      <c r="G366" s="157" t="s">
        <v>456</v>
      </c>
      <c r="H366" s="157" t="s">
        <v>1276</v>
      </c>
      <c r="I366" s="158">
        <v>45591</v>
      </c>
      <c r="J366" s="158">
        <v>45591</v>
      </c>
      <c r="K366" s="157">
        <v>0.19378892</v>
      </c>
      <c r="L366" s="157">
        <v>0.19378892</v>
      </c>
      <c r="M366" s="159">
        <v>5.0759999999999996</v>
      </c>
      <c r="N366" s="159"/>
      <c r="O366" s="159">
        <v>5.63</v>
      </c>
      <c r="P366" s="159">
        <v>196.619</v>
      </c>
      <c r="Q366" s="157">
        <v>0.99</v>
      </c>
      <c r="R366" s="157"/>
      <c r="S366" s="160">
        <v>6427.86</v>
      </c>
      <c r="T366" s="157">
        <v>225783.58</v>
      </c>
      <c r="U366" s="160">
        <v>232212.43</v>
      </c>
      <c r="X366" s="68">
        <f t="shared" si="20"/>
        <v>273.11448055999989</v>
      </c>
      <c r="Y366" s="68" t="e">
        <f>HLOOKUP(A366,'HY financials'!$1:$194,190,0)</f>
        <v>#N/A</v>
      </c>
      <c r="Z366" s="69" t="e">
        <f t="shared" si="23"/>
        <v>#N/A</v>
      </c>
    </row>
    <row r="367" spans="1:26" x14ac:dyDescent="0.2">
      <c r="A367" s="37" t="str" cm="1">
        <f t="array" ref="A367">INDEX('Scheme master'!F:F,MATCH(E367&amp;F367,'Scheme master'!N:N,0),0)</f>
        <v>LLIQDF</v>
      </c>
      <c r="B367" s="37" t="str">
        <f>A367&amp;VLOOKUP(E367&amp;F367,'Scheme master'!N:AA,13,0)</f>
        <v>LLIQDFRDD</v>
      </c>
      <c r="C367" s="41">
        <f t="shared" si="21"/>
        <v>0.21275699000000001</v>
      </c>
      <c r="D367" s="41">
        <f t="shared" si="22"/>
        <v>0.21275699000000001</v>
      </c>
      <c r="E367" s="157" t="s">
        <v>530</v>
      </c>
      <c r="F367" s="157" t="s">
        <v>526</v>
      </c>
      <c r="G367" s="157" t="s">
        <v>456</v>
      </c>
      <c r="H367" s="157" t="s">
        <v>1281</v>
      </c>
      <c r="I367" s="158">
        <v>45632</v>
      </c>
      <c r="J367" s="158">
        <v>45632</v>
      </c>
      <c r="K367" s="157">
        <v>0.21275699000000001</v>
      </c>
      <c r="L367" s="157">
        <v>0.21275699000000001</v>
      </c>
      <c r="M367" s="159">
        <v>14.109</v>
      </c>
      <c r="N367" s="159">
        <v>0.17199999999999999</v>
      </c>
      <c r="O367" s="159">
        <v>6.0860000000000003</v>
      </c>
      <c r="P367" s="159">
        <v>3.62</v>
      </c>
      <c r="Q367" s="157">
        <v>2.98</v>
      </c>
      <c r="R367" s="157">
        <v>0.04</v>
      </c>
      <c r="S367" s="160">
        <v>6794.17</v>
      </c>
      <c r="T367" s="157">
        <v>4035.56</v>
      </c>
      <c r="U367" s="160">
        <v>10832.75</v>
      </c>
      <c r="X367" s="68">
        <f t="shared" si="20"/>
        <v>273.11448055999989</v>
      </c>
      <c r="Y367" s="68" t="e">
        <f>HLOOKUP(A367,'HY financials'!$1:$194,190,0)</f>
        <v>#N/A</v>
      </c>
      <c r="Z367" s="69" t="e">
        <f t="shared" si="23"/>
        <v>#N/A</v>
      </c>
    </row>
    <row r="368" spans="1:26" x14ac:dyDescent="0.2">
      <c r="A368" s="37" t="str" cm="1">
        <f t="array" ref="A368">INDEX('Scheme master'!F:F,MATCH(E368&amp;F368,'Scheme master'!N:N,0),0)</f>
        <v>LDSTDF</v>
      </c>
      <c r="B368" s="37" t="str">
        <f>A368&amp;VLOOKUP(E368&amp;F368,'Scheme master'!N:AA,13,0)</f>
        <v>LDSTDFRDW</v>
      </c>
      <c r="C368" s="41">
        <f t="shared" si="21"/>
        <v>1.130042E-2</v>
      </c>
      <c r="D368" s="41">
        <f t="shared" si="22"/>
        <v>1.130042E-2</v>
      </c>
      <c r="E368" s="157" t="s">
        <v>1608</v>
      </c>
      <c r="F368" s="157" t="s">
        <v>23</v>
      </c>
      <c r="G368" s="157" t="s">
        <v>2244</v>
      </c>
      <c r="H368" s="157" t="s">
        <v>2245</v>
      </c>
      <c r="I368" s="158">
        <v>45602</v>
      </c>
      <c r="J368" s="158">
        <v>45602</v>
      </c>
      <c r="K368" s="157">
        <v>1.130042E-2</v>
      </c>
      <c r="L368" s="157">
        <v>1.130042E-2</v>
      </c>
      <c r="M368" s="159"/>
      <c r="N368" s="159"/>
      <c r="O368" s="159">
        <v>2.8690000000000002</v>
      </c>
      <c r="P368" s="159">
        <v>3020.2629999999999</v>
      </c>
      <c r="Q368" s="157"/>
      <c r="R368" s="157"/>
      <c r="S368" s="160">
        <v>36.4</v>
      </c>
      <c r="T368" s="157">
        <v>42593.88</v>
      </c>
      <c r="U368" s="160">
        <v>42630.28</v>
      </c>
      <c r="X368" s="68">
        <f t="shared" si="20"/>
        <v>0.83794095999999996</v>
      </c>
      <c r="Y368" s="68" t="e">
        <f>HLOOKUP(A368,'HY financials'!$1:$194,190,0)</f>
        <v>#N/A</v>
      </c>
      <c r="Z368" s="69" t="e">
        <f t="shared" si="23"/>
        <v>#N/A</v>
      </c>
    </row>
    <row r="369" spans="1:26" x14ac:dyDescent="0.2">
      <c r="A369" s="37" t="str" cm="1">
        <f t="array" ref="A369">INDEX('Scheme master'!F:F,MATCH(E369&amp;F369,'Scheme master'!N:N,0),0)</f>
        <v>LLIQDF</v>
      </c>
      <c r="B369" s="37" t="str">
        <f>A369&amp;VLOOKUP(E369&amp;F369,'Scheme master'!N:AA,13,0)</f>
        <v>LLIQDFRDD</v>
      </c>
      <c r="C369" s="41">
        <f t="shared" si="21"/>
        <v>0.18396293999999999</v>
      </c>
      <c r="D369" s="41">
        <f t="shared" si="22"/>
        <v>0.18396293999999999</v>
      </c>
      <c r="E369" s="157" t="s">
        <v>530</v>
      </c>
      <c r="F369" s="157" t="s">
        <v>526</v>
      </c>
      <c r="G369" s="157" t="s">
        <v>456</v>
      </c>
      <c r="H369" s="157" t="s">
        <v>1281</v>
      </c>
      <c r="I369" s="158">
        <v>45680</v>
      </c>
      <c r="J369" s="158">
        <v>45680</v>
      </c>
      <c r="K369" s="157">
        <v>0.18396293999999999</v>
      </c>
      <c r="L369" s="157">
        <v>0.18396293999999999</v>
      </c>
      <c r="M369" s="159">
        <v>90.296999999999997</v>
      </c>
      <c r="N369" s="159">
        <v>0.17199999999999999</v>
      </c>
      <c r="O369" s="159">
        <v>5.7610000000000001</v>
      </c>
      <c r="P369" s="159">
        <v>3.1549999999999998</v>
      </c>
      <c r="Q369" s="157">
        <v>16.62</v>
      </c>
      <c r="R369" s="157">
        <v>0.03</v>
      </c>
      <c r="S369" s="160">
        <v>6398.74</v>
      </c>
      <c r="T369" s="157">
        <v>3514.81</v>
      </c>
      <c r="U369" s="160">
        <v>9930.2000000000007</v>
      </c>
      <c r="X369" s="68">
        <f t="shared" si="20"/>
        <v>273.11448055999989</v>
      </c>
      <c r="Y369" s="68" t="e">
        <f>HLOOKUP(A369,'HY financials'!$1:$194,190,0)</f>
        <v>#N/A</v>
      </c>
      <c r="Z369" s="69" t="e">
        <f t="shared" si="23"/>
        <v>#N/A</v>
      </c>
    </row>
    <row r="370" spans="1:26" x14ac:dyDescent="0.2">
      <c r="A370" s="37" t="str" cm="1">
        <f t="array" ref="A370">INDEX('Scheme master'!F:F,MATCH(E370&amp;F370,'Scheme master'!N:N,0),0)</f>
        <v>LDSAPF</v>
      </c>
      <c r="B370" s="37" t="str">
        <f>A370&amp;VLOOKUP(E370&amp;F370,'Scheme master'!N:AA,13,0)</f>
        <v>LDSAPFDDD</v>
      </c>
      <c r="C370" s="41">
        <f t="shared" si="21"/>
        <v>5.6192600000000001E-3</v>
      </c>
      <c r="D370" s="41">
        <f t="shared" si="22"/>
        <v>5.6192600000000001E-3</v>
      </c>
      <c r="E370" s="157" t="s">
        <v>533</v>
      </c>
      <c r="F370" s="157" t="s">
        <v>525</v>
      </c>
      <c r="G370" s="157" t="s">
        <v>2242</v>
      </c>
      <c r="H370" s="157" t="s">
        <v>1277</v>
      </c>
      <c r="I370" s="158">
        <v>45607</v>
      </c>
      <c r="J370" s="158">
        <v>45607</v>
      </c>
      <c r="K370" s="157">
        <v>5.6192600000000001E-3</v>
      </c>
      <c r="L370" s="157">
        <v>5.6192600000000001E-3</v>
      </c>
      <c r="M370" s="159">
        <v>11300.273999999999</v>
      </c>
      <c r="N370" s="159"/>
      <c r="O370" s="159">
        <v>273.02800000000002</v>
      </c>
      <c r="P370" s="159"/>
      <c r="Q370" s="157">
        <v>63.5</v>
      </c>
      <c r="R370" s="157"/>
      <c r="S370" s="160">
        <v>3013.9</v>
      </c>
      <c r="T370" s="157"/>
      <c r="U370" s="160">
        <v>3077.4</v>
      </c>
      <c r="X370" s="68">
        <f t="shared" si="20"/>
        <v>1.5207296000000006</v>
      </c>
      <c r="Y370" s="68" t="e">
        <f>HLOOKUP(A370,'HY financials'!$1:$194,190,0)</f>
        <v>#N/A</v>
      </c>
      <c r="Z370" s="69" t="e">
        <f t="shared" si="23"/>
        <v>#N/A</v>
      </c>
    </row>
    <row r="371" spans="1:26" x14ac:dyDescent="0.2">
      <c r="A371" s="37" t="str" cm="1">
        <f t="array" ref="A371">INDEX('Scheme master'!F:F,MATCH(E371&amp;F371,'Scheme master'!N:N,0),0)</f>
        <v>LDSAPF</v>
      </c>
      <c r="B371" s="37" t="str">
        <f>A371&amp;VLOOKUP(E371&amp;F371,'Scheme master'!N:AA,13,0)</f>
        <v>LDSAPFRDD</v>
      </c>
      <c r="C371" s="41">
        <f t="shared" si="21"/>
        <v>1.5497600000000001E-3</v>
      </c>
      <c r="D371" s="41">
        <f t="shared" si="22"/>
        <v>1.5497600000000001E-3</v>
      </c>
      <c r="E371" s="157" t="s">
        <v>533</v>
      </c>
      <c r="F371" s="157" t="s">
        <v>8</v>
      </c>
      <c r="G371" s="157" t="s">
        <v>2242</v>
      </c>
      <c r="H371" s="157" t="s">
        <v>1279</v>
      </c>
      <c r="I371" s="158">
        <v>45660</v>
      </c>
      <c r="J371" s="158">
        <v>45660</v>
      </c>
      <c r="K371" s="157">
        <v>1.5497600000000001E-3</v>
      </c>
      <c r="L371" s="157">
        <v>1.5497600000000001E-3</v>
      </c>
      <c r="M371" s="159"/>
      <c r="N371" s="159"/>
      <c r="O371" s="159">
        <v>2153.913</v>
      </c>
      <c r="P371" s="159">
        <v>41.656999999999996</v>
      </c>
      <c r="Q371" s="157"/>
      <c r="R371" s="157"/>
      <c r="S371" s="160">
        <v>25584.13</v>
      </c>
      <c r="T371" s="157">
        <v>491.11</v>
      </c>
      <c r="U371" s="160">
        <v>26075.24</v>
      </c>
      <c r="X371" s="68">
        <f t="shared" si="20"/>
        <v>1.5207296000000006</v>
      </c>
      <c r="Y371" s="68" t="e">
        <f>HLOOKUP(A371,'HY financials'!$1:$194,190,0)</f>
        <v>#N/A</v>
      </c>
      <c r="Z371" s="69" t="e">
        <f t="shared" si="23"/>
        <v>#N/A</v>
      </c>
    </row>
    <row r="372" spans="1:26" x14ac:dyDescent="0.2">
      <c r="A372" s="37" t="str" cm="1">
        <f t="array" ref="A372">INDEX('Scheme master'!F:F,MATCH(E372&amp;F372,'Scheme master'!N:N,0),0)</f>
        <v>LDUSTF</v>
      </c>
      <c r="B372" s="37" t="str">
        <f>A372&amp;VLOOKUP(E372&amp;F372,'Scheme master'!N:AA,13,0)</f>
        <v>LDUSTFRDD</v>
      </c>
      <c r="C372" s="41">
        <f t="shared" si="21"/>
        <v>1.0835849999999999E-2</v>
      </c>
      <c r="D372" s="41">
        <f t="shared" si="22"/>
        <v>1.0835849999999999E-2</v>
      </c>
      <c r="E372" s="157" t="s">
        <v>1462</v>
      </c>
      <c r="F372" s="157" t="s">
        <v>8</v>
      </c>
      <c r="G372" s="157" t="s">
        <v>2241</v>
      </c>
      <c r="H372" s="157" t="s">
        <v>1279</v>
      </c>
      <c r="I372" s="158">
        <v>45638</v>
      </c>
      <c r="J372" s="158">
        <v>45638</v>
      </c>
      <c r="K372" s="157">
        <v>1.0835849999999999E-2</v>
      </c>
      <c r="L372" s="157">
        <v>1.0835849999999999E-2</v>
      </c>
      <c r="M372" s="159"/>
      <c r="N372" s="159"/>
      <c r="O372" s="159">
        <v>0.20399999999999999</v>
      </c>
      <c r="P372" s="159"/>
      <c r="Q372" s="157"/>
      <c r="R372" s="157"/>
      <c r="S372" s="160">
        <v>243.61</v>
      </c>
      <c r="T372" s="157"/>
      <c r="U372" s="160">
        <v>243.61</v>
      </c>
      <c r="X372" s="68">
        <f t="shared" si="20"/>
        <v>303.09935939999986</v>
      </c>
      <c r="Y372" s="68" t="e">
        <f>HLOOKUP(A372,'HY financials'!$1:$194,190,0)</f>
        <v>#N/A</v>
      </c>
      <c r="Z372" s="69" t="e">
        <f t="shared" si="23"/>
        <v>#N/A</v>
      </c>
    </row>
    <row r="373" spans="1:26" x14ac:dyDescent="0.2">
      <c r="A373" s="37" t="str" cm="1">
        <f t="array" ref="A373">INDEX('Scheme master'!F:F,MATCH(E373&amp;F373,'Scheme master'!N:N,0),0)</f>
        <v>LLIQDF</v>
      </c>
      <c r="B373" s="37" t="str">
        <f>A373&amp;VLOOKUP(E373&amp;F373,'Scheme master'!N:AA,13,0)</f>
        <v>LLIQDFRDD</v>
      </c>
      <c r="C373" s="41">
        <f t="shared" si="21"/>
        <v>0.18809544</v>
      </c>
      <c r="D373" s="41">
        <f t="shared" si="22"/>
        <v>0.18809544</v>
      </c>
      <c r="E373" s="157" t="s">
        <v>530</v>
      </c>
      <c r="F373" s="157" t="s">
        <v>526</v>
      </c>
      <c r="G373" s="157" t="s">
        <v>456</v>
      </c>
      <c r="H373" s="157" t="s">
        <v>1281</v>
      </c>
      <c r="I373" s="158">
        <v>45648</v>
      </c>
      <c r="J373" s="158">
        <v>45648</v>
      </c>
      <c r="K373" s="157">
        <v>0.18809544</v>
      </c>
      <c r="L373" s="157">
        <v>0.18809544</v>
      </c>
      <c r="M373" s="159">
        <v>14.109</v>
      </c>
      <c r="N373" s="159">
        <v>0.17199999999999999</v>
      </c>
      <c r="O373" s="159">
        <v>5.819</v>
      </c>
      <c r="P373" s="159">
        <v>3.21</v>
      </c>
      <c r="Q373" s="157">
        <v>2.65</v>
      </c>
      <c r="R373" s="157">
        <v>0.03</v>
      </c>
      <c r="S373" s="160">
        <v>6476.11</v>
      </c>
      <c r="T373" s="157">
        <v>3559.67</v>
      </c>
      <c r="U373" s="160">
        <v>10038.459999999999</v>
      </c>
      <c r="X373" s="68">
        <f t="shared" si="20"/>
        <v>273.11448055999989</v>
      </c>
      <c r="Y373" s="68" t="e">
        <f>HLOOKUP(A373,'HY financials'!$1:$194,190,0)</f>
        <v>#N/A</v>
      </c>
      <c r="Z373" s="69" t="e">
        <f t="shared" si="23"/>
        <v>#N/A</v>
      </c>
    </row>
    <row r="374" spans="1:26" x14ac:dyDescent="0.2">
      <c r="A374" s="37" t="str" cm="1">
        <f t="array" ref="A374">INDEX('Scheme master'!F:F,MATCH(E374&amp;F374,'Scheme master'!N:N,0),0)</f>
        <v>LDSAPF</v>
      </c>
      <c r="B374" s="37" t="str">
        <f>A374&amp;VLOOKUP(E374&amp;F374,'Scheme master'!N:AA,13,0)</f>
        <v>LDSAPFRDD</v>
      </c>
      <c r="C374" s="41">
        <f t="shared" si="21"/>
        <v>4.3908000000000003E-3</v>
      </c>
      <c r="D374" s="41">
        <f t="shared" si="22"/>
        <v>4.3908000000000003E-3</v>
      </c>
      <c r="E374" s="157" t="s">
        <v>533</v>
      </c>
      <c r="F374" s="157" t="s">
        <v>8</v>
      </c>
      <c r="G374" s="157" t="s">
        <v>2242</v>
      </c>
      <c r="H374" s="157" t="s">
        <v>1279</v>
      </c>
      <c r="I374" s="158">
        <v>45586</v>
      </c>
      <c r="J374" s="158">
        <v>45586</v>
      </c>
      <c r="K374" s="157">
        <v>4.3908000000000003E-3</v>
      </c>
      <c r="L374" s="157">
        <v>4.3908000000000003E-3</v>
      </c>
      <c r="M374" s="159">
        <v>127077.351</v>
      </c>
      <c r="N374" s="159"/>
      <c r="O374" s="159">
        <v>5992.4290000000001</v>
      </c>
      <c r="P374" s="159">
        <v>116.614</v>
      </c>
      <c r="Q374" s="157">
        <v>557.97</v>
      </c>
      <c r="R374" s="157"/>
      <c r="S374" s="160">
        <v>71158.13</v>
      </c>
      <c r="T374" s="157">
        <v>1374.84</v>
      </c>
      <c r="U374" s="160">
        <v>73090.94</v>
      </c>
      <c r="X374" s="68">
        <f t="shared" si="20"/>
        <v>1.5207296000000006</v>
      </c>
      <c r="Y374" s="68" t="e">
        <f>HLOOKUP(A374,'HY financials'!$1:$194,190,0)</f>
        <v>#N/A</v>
      </c>
      <c r="Z374" s="69" t="e">
        <f t="shared" si="23"/>
        <v>#N/A</v>
      </c>
    </row>
    <row r="375" spans="1:26" x14ac:dyDescent="0.2">
      <c r="A375" s="37" t="str" cm="1">
        <f t="array" ref="A375">INDEX('Scheme master'!F:F,MATCH(E375&amp;F375,'Scheme master'!N:N,0),0)</f>
        <v>LDSAPF</v>
      </c>
      <c r="B375" s="37" t="str">
        <f>A375&amp;VLOOKUP(E375&amp;F375,'Scheme master'!N:AA,13,0)</f>
        <v>LDSAPFRDD</v>
      </c>
      <c r="C375" s="41">
        <f t="shared" si="21"/>
        <v>4.4833499999999997E-3</v>
      </c>
      <c r="D375" s="41">
        <f t="shared" si="22"/>
        <v>4.4833499999999997E-3</v>
      </c>
      <c r="E375" s="157" t="s">
        <v>533</v>
      </c>
      <c r="F375" s="157" t="s">
        <v>8</v>
      </c>
      <c r="G375" s="157" t="s">
        <v>2242</v>
      </c>
      <c r="H375" s="157" t="s">
        <v>1279</v>
      </c>
      <c r="I375" s="158">
        <v>45736</v>
      </c>
      <c r="J375" s="158">
        <v>45736</v>
      </c>
      <c r="K375" s="157">
        <v>4.4833499999999997E-3</v>
      </c>
      <c r="L375" s="157">
        <v>4.4833499999999997E-3</v>
      </c>
      <c r="M375" s="159">
        <v>127700.014</v>
      </c>
      <c r="N375" s="159"/>
      <c r="O375" s="159">
        <v>6196.3379999999997</v>
      </c>
      <c r="P375" s="159">
        <v>121.974</v>
      </c>
      <c r="Q375" s="157">
        <v>572.52</v>
      </c>
      <c r="R375" s="157"/>
      <c r="S375" s="160">
        <v>73500.210000000006</v>
      </c>
      <c r="T375" s="157">
        <v>1438.03</v>
      </c>
      <c r="U375" s="160">
        <v>75510.759999999995</v>
      </c>
      <c r="X375" s="68">
        <f t="shared" si="20"/>
        <v>1.5207296000000006</v>
      </c>
      <c r="Y375" s="68" t="e">
        <f>HLOOKUP(A375,'HY financials'!$1:$194,190,0)</f>
        <v>#N/A</v>
      </c>
      <c r="Z375" s="69" t="e">
        <f t="shared" si="23"/>
        <v>#N/A</v>
      </c>
    </row>
    <row r="376" spans="1:26" x14ac:dyDescent="0.2">
      <c r="A376" s="37" t="str" cm="1">
        <f t="array" ref="A376">INDEX('Scheme master'!F:F,MATCH(E376&amp;F376,'Scheme master'!N:N,0),0)</f>
        <v>LDUSTF</v>
      </c>
      <c r="B376" s="37" t="str">
        <f>A376&amp;VLOOKUP(E376&amp;F376,'Scheme master'!N:AA,13,0)</f>
        <v>LDUSTFRDD</v>
      </c>
      <c r="C376" s="41">
        <f t="shared" si="21"/>
        <v>0.22079051999999999</v>
      </c>
      <c r="D376" s="41">
        <f t="shared" si="22"/>
        <v>0.22079051999999999</v>
      </c>
      <c r="E376" s="157" t="s">
        <v>1462</v>
      </c>
      <c r="F376" s="157" t="s">
        <v>8</v>
      </c>
      <c r="G376" s="157" t="s">
        <v>2241</v>
      </c>
      <c r="H376" s="157" t="s">
        <v>1279</v>
      </c>
      <c r="I376" s="158">
        <v>45687</v>
      </c>
      <c r="J376" s="158">
        <v>45687</v>
      </c>
      <c r="K376" s="157">
        <v>0.22079051999999999</v>
      </c>
      <c r="L376" s="157">
        <v>0.22079051999999999</v>
      </c>
      <c r="M376" s="159"/>
      <c r="N376" s="159"/>
      <c r="O376" s="159">
        <v>4.1779999999999999</v>
      </c>
      <c r="P376" s="159">
        <v>4.0000000000000001E-3</v>
      </c>
      <c r="Q376" s="157"/>
      <c r="R376" s="157"/>
      <c r="S376" s="160">
        <v>5073.3999999999996</v>
      </c>
      <c r="T376" s="157">
        <v>3.6</v>
      </c>
      <c r="U376" s="160">
        <v>5077</v>
      </c>
      <c r="X376" s="68">
        <f t="shared" si="20"/>
        <v>303.09935939999986</v>
      </c>
      <c r="Y376" s="68" t="e">
        <f>HLOOKUP(A376,'HY financials'!$1:$194,190,0)</f>
        <v>#N/A</v>
      </c>
      <c r="Z376" s="69" t="e">
        <f t="shared" si="23"/>
        <v>#N/A</v>
      </c>
    </row>
    <row r="377" spans="1:26" x14ac:dyDescent="0.2">
      <c r="A377" s="37" t="str" cm="1">
        <f t="array" ref="A377">INDEX('Scheme master'!F:F,MATCH(E377&amp;F377,'Scheme master'!N:N,0),0)</f>
        <v>LDUSTF</v>
      </c>
      <c r="B377" s="37" t="str">
        <f>A377&amp;VLOOKUP(E377&amp;F377,'Scheme master'!N:AA,13,0)</f>
        <v>LDUSTFRDD</v>
      </c>
      <c r="C377" s="41">
        <f t="shared" si="21"/>
        <v>0.13587643999999999</v>
      </c>
      <c r="D377" s="41">
        <f t="shared" si="22"/>
        <v>0.13587643999999999</v>
      </c>
      <c r="E377" s="157" t="s">
        <v>1462</v>
      </c>
      <c r="F377" s="157" t="s">
        <v>8</v>
      </c>
      <c r="G377" s="157" t="s">
        <v>2241</v>
      </c>
      <c r="H377" s="157" t="s">
        <v>1279</v>
      </c>
      <c r="I377" s="158">
        <v>45722</v>
      </c>
      <c r="J377" s="158">
        <v>45722</v>
      </c>
      <c r="K377" s="157">
        <v>0.13587643999999999</v>
      </c>
      <c r="L377" s="157">
        <v>0.13587643999999999</v>
      </c>
      <c r="M377" s="159"/>
      <c r="N377" s="159"/>
      <c r="O377" s="159">
        <v>2.0979999999999999</v>
      </c>
      <c r="P377" s="159">
        <v>2E-3</v>
      </c>
      <c r="Q377" s="157"/>
      <c r="R377" s="157"/>
      <c r="S377" s="160">
        <v>2544.7399999999998</v>
      </c>
      <c r="T377" s="157">
        <v>2.23</v>
      </c>
      <c r="U377" s="160">
        <v>2546.9699999999998</v>
      </c>
      <c r="X377" s="68">
        <f t="shared" si="20"/>
        <v>303.09935939999986</v>
      </c>
      <c r="Y377" s="68" t="e">
        <f>HLOOKUP(A377,'HY financials'!$1:$194,190,0)</f>
        <v>#N/A</v>
      </c>
      <c r="Z377" s="69" t="e">
        <f t="shared" si="23"/>
        <v>#N/A</v>
      </c>
    </row>
    <row r="378" spans="1:26" x14ac:dyDescent="0.2">
      <c r="A378" s="37" t="str" cm="1">
        <f t="array" ref="A378">INDEX('Scheme master'!F:F,MATCH(E378&amp;F378,'Scheme master'!N:N,0),0)</f>
        <v>LDUSTF</v>
      </c>
      <c r="B378" s="37" t="str">
        <f>A378&amp;VLOOKUP(E378&amp;F378,'Scheme master'!N:AA,13,0)</f>
        <v>LDUSTFRDD</v>
      </c>
      <c r="C378" s="41">
        <f t="shared" si="21"/>
        <v>0.63887373999999997</v>
      </c>
      <c r="D378" s="41">
        <f t="shared" si="22"/>
        <v>0.63887373999999997</v>
      </c>
      <c r="E378" s="157" t="s">
        <v>1462</v>
      </c>
      <c r="F378" s="157" t="s">
        <v>8</v>
      </c>
      <c r="G378" s="157" t="s">
        <v>2241</v>
      </c>
      <c r="H378" s="157" t="s">
        <v>1279</v>
      </c>
      <c r="I378" s="158">
        <v>45684</v>
      </c>
      <c r="J378" s="158">
        <v>45684</v>
      </c>
      <c r="K378" s="157">
        <v>0.63887373999999997</v>
      </c>
      <c r="L378" s="157">
        <v>0.63887373999999997</v>
      </c>
      <c r="M378" s="159"/>
      <c r="N378" s="159"/>
      <c r="O378" s="159">
        <v>12.089</v>
      </c>
      <c r="P378" s="159">
        <v>1.0999999999999999E-2</v>
      </c>
      <c r="Q378" s="157"/>
      <c r="R378" s="157"/>
      <c r="S378" s="160">
        <v>14673.51</v>
      </c>
      <c r="T378" s="157">
        <v>10.97</v>
      </c>
      <c r="U378" s="160">
        <v>14684.48</v>
      </c>
      <c r="X378" s="68">
        <f t="shared" si="20"/>
        <v>303.09935939999986</v>
      </c>
      <c r="Y378" s="68" t="e">
        <f>HLOOKUP(A378,'HY financials'!$1:$194,190,0)</f>
        <v>#N/A</v>
      </c>
      <c r="Z378" s="69" t="e">
        <f t="shared" si="23"/>
        <v>#N/A</v>
      </c>
    </row>
    <row r="379" spans="1:26" x14ac:dyDescent="0.2">
      <c r="A379" s="37" t="str" cm="1">
        <f t="array" ref="A379">INDEX('Scheme master'!F:F,MATCH(E379&amp;F379,'Scheme master'!N:N,0),0)</f>
        <v>LDUSTF</v>
      </c>
      <c r="B379" s="37" t="str">
        <f>A379&amp;VLOOKUP(E379&amp;F379,'Scheme master'!N:AA,13,0)</f>
        <v>LDUSTFRDD</v>
      </c>
      <c r="C379" s="41">
        <f t="shared" si="21"/>
        <v>0.63457030999999997</v>
      </c>
      <c r="D379" s="41">
        <f t="shared" si="22"/>
        <v>0.63457030999999997</v>
      </c>
      <c r="E379" s="157" t="s">
        <v>1462</v>
      </c>
      <c r="F379" s="157" t="s">
        <v>8</v>
      </c>
      <c r="G379" s="157" t="s">
        <v>2241</v>
      </c>
      <c r="H379" s="157" t="s">
        <v>1279</v>
      </c>
      <c r="I379" s="158">
        <v>45726</v>
      </c>
      <c r="J379" s="158">
        <v>45726</v>
      </c>
      <c r="K379" s="157">
        <v>0.63457030999999997</v>
      </c>
      <c r="L379" s="157">
        <v>0.63457030999999997</v>
      </c>
      <c r="M379" s="159"/>
      <c r="N379" s="159"/>
      <c r="O379" s="159">
        <v>9.8049999999999997</v>
      </c>
      <c r="P379" s="159">
        <v>1.0999999999999999E-2</v>
      </c>
      <c r="Q379" s="157"/>
      <c r="R379" s="157"/>
      <c r="S379" s="160">
        <v>11903.64</v>
      </c>
      <c r="T379" s="157">
        <v>10.97</v>
      </c>
      <c r="U379" s="160">
        <v>11914.61</v>
      </c>
      <c r="X379" s="68">
        <f t="shared" si="20"/>
        <v>303.09935939999986</v>
      </c>
      <c r="Y379" s="68" t="e">
        <f>HLOOKUP(A379,'HY financials'!$1:$194,190,0)</f>
        <v>#N/A</v>
      </c>
      <c r="Z379" s="69" t="e">
        <f t="shared" si="23"/>
        <v>#N/A</v>
      </c>
    </row>
    <row r="380" spans="1:26" x14ac:dyDescent="0.2">
      <c r="A380" s="37" t="str" cm="1">
        <f t="array" ref="A380">INDEX('Scheme master'!F:F,MATCH(E380&amp;F380,'Scheme master'!N:N,0),0)</f>
        <v>LDSAPF</v>
      </c>
      <c r="B380" s="37" t="str">
        <f>A380&amp;VLOOKUP(E380&amp;F380,'Scheme master'!N:AA,13,0)</f>
        <v>LDSAPFDDD</v>
      </c>
      <c r="C380" s="41">
        <f t="shared" si="21"/>
        <v>5.4706999999999998E-4</v>
      </c>
      <c r="D380" s="41">
        <f t="shared" si="22"/>
        <v>5.4706999999999998E-4</v>
      </c>
      <c r="E380" s="157" t="s">
        <v>533</v>
      </c>
      <c r="F380" s="157" t="s">
        <v>525</v>
      </c>
      <c r="G380" s="157" t="s">
        <v>2242</v>
      </c>
      <c r="H380" s="157" t="s">
        <v>1277</v>
      </c>
      <c r="I380" s="158">
        <v>45650</v>
      </c>
      <c r="J380" s="158">
        <v>45650</v>
      </c>
      <c r="K380" s="157">
        <v>5.4706999999999998E-4</v>
      </c>
      <c r="L380" s="157">
        <v>5.4706999999999998E-4</v>
      </c>
      <c r="M380" s="159"/>
      <c r="N380" s="159"/>
      <c r="O380" s="159">
        <v>26.626000000000001</v>
      </c>
      <c r="P380" s="159"/>
      <c r="Q380" s="157"/>
      <c r="R380" s="157"/>
      <c r="S380" s="160">
        <v>293.17</v>
      </c>
      <c r="T380" s="157"/>
      <c r="U380" s="160">
        <v>293.17</v>
      </c>
      <c r="X380" s="68">
        <f t="shared" si="20"/>
        <v>1.5207296000000006</v>
      </c>
      <c r="Y380" s="68" t="e">
        <f>HLOOKUP(A380,'HY financials'!$1:$194,190,0)</f>
        <v>#N/A</v>
      </c>
      <c r="Z380" s="69" t="e">
        <f t="shared" si="23"/>
        <v>#N/A</v>
      </c>
    </row>
    <row r="381" spans="1:26" x14ac:dyDescent="0.2">
      <c r="A381" s="37" t="str" cm="1">
        <f t="array" ref="A381">INDEX('Scheme master'!F:F,MATCH(E381&amp;F381,'Scheme master'!N:N,0),0)</f>
        <v>LDUSTF</v>
      </c>
      <c r="B381" s="37" t="str">
        <f>A381&amp;VLOOKUP(E381&amp;F381,'Scheme master'!N:AA,13,0)</f>
        <v>LDUSTFDDD</v>
      </c>
      <c r="C381" s="41">
        <f t="shared" si="21"/>
        <v>0.18668551999999999</v>
      </c>
      <c r="D381" s="41">
        <f t="shared" si="22"/>
        <v>0.18668551999999999</v>
      </c>
      <c r="E381" s="157" t="s">
        <v>1462</v>
      </c>
      <c r="F381" s="157" t="s">
        <v>525</v>
      </c>
      <c r="G381" s="157" t="s">
        <v>2241</v>
      </c>
      <c r="H381" s="157" t="s">
        <v>1277</v>
      </c>
      <c r="I381" s="158">
        <v>45573</v>
      </c>
      <c r="J381" s="158">
        <v>45573</v>
      </c>
      <c r="K381" s="157">
        <v>0.18668551999999999</v>
      </c>
      <c r="L381" s="157">
        <v>0.18668551999999999</v>
      </c>
      <c r="M381" s="159"/>
      <c r="N381" s="159"/>
      <c r="O381" s="159">
        <v>0.84699999999999998</v>
      </c>
      <c r="P381" s="159"/>
      <c r="Q381" s="157"/>
      <c r="R381" s="157"/>
      <c r="S381" s="160">
        <v>1030.0999999999999</v>
      </c>
      <c r="T381" s="157"/>
      <c r="U381" s="160">
        <v>1030.0999999999999</v>
      </c>
      <c r="X381" s="68">
        <f t="shared" si="20"/>
        <v>303.09935939999986</v>
      </c>
      <c r="Y381" s="68" t="e">
        <f>HLOOKUP(A381,'HY financials'!$1:$194,190,0)</f>
        <v>#N/A</v>
      </c>
      <c r="Z381" s="69" t="e">
        <f t="shared" si="23"/>
        <v>#N/A</v>
      </c>
    </row>
    <row r="382" spans="1:26" x14ac:dyDescent="0.2">
      <c r="A382" s="37" t="str" cm="1">
        <f t="array" ref="A382">INDEX('Scheme master'!F:F,MATCH(E382&amp;F382,'Scheme master'!N:N,0),0)</f>
        <v>LLIQDF</v>
      </c>
      <c r="B382" s="37" t="str">
        <f>A382&amp;VLOOKUP(E382&amp;F382,'Scheme master'!N:AA,13,0)</f>
        <v>LLIQDFRDD</v>
      </c>
      <c r="C382" s="41">
        <f t="shared" si="21"/>
        <v>0.18412935</v>
      </c>
      <c r="D382" s="41">
        <f t="shared" si="22"/>
        <v>0.18412935</v>
      </c>
      <c r="E382" s="157" t="s">
        <v>530</v>
      </c>
      <c r="F382" s="157" t="s">
        <v>526</v>
      </c>
      <c r="G382" s="157" t="s">
        <v>456</v>
      </c>
      <c r="H382" s="157" t="s">
        <v>1281</v>
      </c>
      <c r="I382" s="158">
        <v>45661</v>
      </c>
      <c r="J382" s="158">
        <v>45661</v>
      </c>
      <c r="K382" s="157">
        <v>0.18412935</v>
      </c>
      <c r="L382" s="157">
        <v>0.18412935</v>
      </c>
      <c r="M382" s="159">
        <v>15.119</v>
      </c>
      <c r="N382" s="159">
        <v>0.17199999999999999</v>
      </c>
      <c r="O382" s="159">
        <v>5.7690000000000001</v>
      </c>
      <c r="P382" s="159">
        <v>3.1480000000000001</v>
      </c>
      <c r="Q382" s="157">
        <v>2.79</v>
      </c>
      <c r="R382" s="157">
        <v>0.03</v>
      </c>
      <c r="S382" s="160">
        <v>6420.82</v>
      </c>
      <c r="T382" s="157">
        <v>3507.12</v>
      </c>
      <c r="U382" s="160">
        <v>9930.76</v>
      </c>
      <c r="X382" s="68">
        <f t="shared" si="20"/>
        <v>273.11448055999989</v>
      </c>
      <c r="Y382" s="68" t="e">
        <f>HLOOKUP(A382,'HY financials'!$1:$194,190,0)</f>
        <v>#N/A</v>
      </c>
      <c r="Z382" s="69" t="e">
        <f t="shared" si="23"/>
        <v>#N/A</v>
      </c>
    </row>
    <row r="383" spans="1:26" x14ac:dyDescent="0.2">
      <c r="A383" s="37" t="str" cm="1">
        <f t="array" ref="A383">INDEX('Scheme master'!F:F,MATCH(E383&amp;F383,'Scheme master'!N:N,0),0)</f>
        <v>LDSAPF</v>
      </c>
      <c r="B383" s="37" t="str">
        <f>A383&amp;VLOOKUP(E383&amp;F383,'Scheme master'!N:AA,13,0)</f>
        <v>LDSAPFDDD</v>
      </c>
      <c r="C383" s="41">
        <f t="shared" si="21"/>
        <v>4.3655600000000001E-3</v>
      </c>
      <c r="D383" s="41">
        <f t="shared" si="22"/>
        <v>4.3655600000000001E-3</v>
      </c>
      <c r="E383" s="157" t="s">
        <v>533</v>
      </c>
      <c r="F383" s="157" t="s">
        <v>525</v>
      </c>
      <c r="G383" s="157" t="s">
        <v>2242</v>
      </c>
      <c r="H383" s="157" t="s">
        <v>1277</v>
      </c>
      <c r="I383" s="158">
        <v>45694</v>
      </c>
      <c r="J383" s="158">
        <v>45694</v>
      </c>
      <c r="K383" s="157">
        <v>4.3655600000000001E-3</v>
      </c>
      <c r="L383" s="157">
        <v>4.3655600000000001E-3</v>
      </c>
      <c r="M383" s="159"/>
      <c r="N383" s="159"/>
      <c r="O383" s="159">
        <v>227.13399999999999</v>
      </c>
      <c r="P383" s="159">
        <v>16.38</v>
      </c>
      <c r="Q383" s="157"/>
      <c r="R383" s="157"/>
      <c r="S383" s="160">
        <v>2488.8000000000002</v>
      </c>
      <c r="T383" s="157">
        <v>182.92</v>
      </c>
      <c r="U383" s="160">
        <v>2671.72</v>
      </c>
      <c r="X383" s="68">
        <f t="shared" si="20"/>
        <v>1.5207296000000006</v>
      </c>
      <c r="Y383" s="68" t="e">
        <f>HLOOKUP(A383,'HY financials'!$1:$194,190,0)</f>
        <v>#N/A</v>
      </c>
      <c r="Z383" s="69" t="e">
        <f t="shared" si="23"/>
        <v>#N/A</v>
      </c>
    </row>
    <row r="384" spans="1:26" x14ac:dyDescent="0.2">
      <c r="A384" s="37" t="str" cm="1">
        <f t="array" ref="A384">INDEX('Scheme master'!F:F,MATCH(E384&amp;F384,'Scheme master'!N:N,0),0)</f>
        <v>LDUSTF</v>
      </c>
      <c r="B384" s="37" t="str">
        <f>A384&amp;VLOOKUP(E384&amp;F384,'Scheme master'!N:AA,13,0)</f>
        <v>LDUSTFRDD</v>
      </c>
      <c r="C384" s="41">
        <f t="shared" si="21"/>
        <v>0.21522504000000001</v>
      </c>
      <c r="D384" s="41">
        <f t="shared" si="22"/>
        <v>0.21522504000000001</v>
      </c>
      <c r="E384" s="157" t="s">
        <v>1462</v>
      </c>
      <c r="F384" s="157" t="s">
        <v>8</v>
      </c>
      <c r="G384" s="157" t="s">
        <v>2241</v>
      </c>
      <c r="H384" s="157" t="s">
        <v>1279</v>
      </c>
      <c r="I384" s="158">
        <v>45569</v>
      </c>
      <c r="J384" s="158">
        <v>45569</v>
      </c>
      <c r="K384" s="157">
        <v>0.21522504000000001</v>
      </c>
      <c r="L384" s="157">
        <v>0.21522504000000001</v>
      </c>
      <c r="M384" s="159"/>
      <c r="N384" s="159"/>
      <c r="O384" s="159">
        <v>4.04</v>
      </c>
      <c r="P384" s="159">
        <v>4.0000000000000001E-3</v>
      </c>
      <c r="Q384" s="157"/>
      <c r="R384" s="157"/>
      <c r="S384" s="160">
        <v>4896</v>
      </c>
      <c r="T384" s="157">
        <v>3.45</v>
      </c>
      <c r="U384" s="160">
        <v>4899.45</v>
      </c>
      <c r="X384" s="68">
        <f t="shared" si="20"/>
        <v>303.09935939999986</v>
      </c>
      <c r="Y384" s="68" t="e">
        <f>HLOOKUP(A384,'HY financials'!$1:$194,190,0)</f>
        <v>#N/A</v>
      </c>
      <c r="Z384" s="69" t="e">
        <f t="shared" si="23"/>
        <v>#N/A</v>
      </c>
    </row>
    <row r="385" spans="1:26" x14ac:dyDescent="0.2">
      <c r="A385" s="37" t="str" cm="1">
        <f t="array" ref="A385">INDEX('Scheme master'!F:F,MATCH(E385&amp;F385,'Scheme master'!N:N,0),0)</f>
        <v>LLIQDF</v>
      </c>
      <c r="B385" s="37" t="str">
        <f>A385&amp;VLOOKUP(E385&amp;F385,'Scheme master'!N:AA,13,0)</f>
        <v>LLIQDFDDD</v>
      </c>
      <c r="C385" s="41">
        <f t="shared" si="21"/>
        <v>0.20440125000000001</v>
      </c>
      <c r="D385" s="41">
        <f t="shared" si="22"/>
        <v>0.20440125000000001</v>
      </c>
      <c r="E385" s="157" t="s">
        <v>530</v>
      </c>
      <c r="F385" s="157" t="s">
        <v>525</v>
      </c>
      <c r="G385" s="157" t="s">
        <v>456</v>
      </c>
      <c r="H385" s="157" t="s">
        <v>1276</v>
      </c>
      <c r="I385" s="158">
        <v>45667</v>
      </c>
      <c r="J385" s="158">
        <v>45667</v>
      </c>
      <c r="K385" s="157">
        <v>0.20440125000000001</v>
      </c>
      <c r="L385" s="157">
        <v>0.20440125000000001</v>
      </c>
      <c r="M385" s="159">
        <v>5.077</v>
      </c>
      <c r="N385" s="159"/>
      <c r="O385" s="159">
        <v>4.4180000000000001</v>
      </c>
      <c r="P385" s="159">
        <v>286.16500000000002</v>
      </c>
      <c r="Q385" s="157">
        <v>1.04</v>
      </c>
      <c r="R385" s="157"/>
      <c r="S385" s="160">
        <v>5042.54</v>
      </c>
      <c r="T385" s="157">
        <v>328614.28999999998</v>
      </c>
      <c r="U385" s="160">
        <v>333657.87</v>
      </c>
      <c r="X385" s="68">
        <f t="shared" si="20"/>
        <v>273.11448055999989</v>
      </c>
      <c r="Y385" s="68" t="e">
        <f>HLOOKUP(A385,'HY financials'!$1:$194,190,0)</f>
        <v>#N/A</v>
      </c>
      <c r="Z385" s="69" t="e">
        <f t="shared" si="23"/>
        <v>#N/A</v>
      </c>
    </row>
    <row r="386" spans="1:26" x14ac:dyDescent="0.2">
      <c r="A386" s="37" t="str" cm="1">
        <f t="array" ref="A386">INDEX('Scheme master'!F:F,MATCH(E386&amp;F386,'Scheme master'!N:N,0),0)</f>
        <v>LDINPF</v>
      </c>
      <c r="B386" s="37" t="str">
        <f>A386&amp;VLOOKUP(E386&amp;F386,'Scheme master'!N:AA,13,0)</f>
        <v>LDINPFDDD</v>
      </c>
      <c r="C386" s="41">
        <f t="shared" si="21"/>
        <v>4.4358100000000001E-3</v>
      </c>
      <c r="D386" s="41">
        <f t="shared" si="22"/>
        <v>4.4358100000000001E-3</v>
      </c>
      <c r="E386" s="157" t="s">
        <v>531</v>
      </c>
      <c r="F386" s="157" t="s">
        <v>525</v>
      </c>
      <c r="G386" s="157" t="s">
        <v>2726</v>
      </c>
      <c r="H386" s="157" t="s">
        <v>1277</v>
      </c>
      <c r="I386" s="158">
        <v>45594</v>
      </c>
      <c r="J386" s="158">
        <v>45594</v>
      </c>
      <c r="K386" s="157">
        <v>4.4358100000000001E-3</v>
      </c>
      <c r="L386" s="157">
        <v>4.4358100000000001E-3</v>
      </c>
      <c r="M386" s="159"/>
      <c r="N386" s="159"/>
      <c r="O386" s="159">
        <v>181.86</v>
      </c>
      <c r="P386" s="159"/>
      <c r="Q386" s="157"/>
      <c r="R386" s="157"/>
      <c r="S386" s="160">
        <v>2603.46</v>
      </c>
      <c r="T386" s="157"/>
      <c r="U386" s="160">
        <v>2603.46</v>
      </c>
      <c r="X386" s="68">
        <f t="shared" si="20"/>
        <v>3.1546907400000004</v>
      </c>
      <c r="Y386" s="68" t="e">
        <f>HLOOKUP(A386,'HY financials'!$1:$194,190,0)</f>
        <v>#N/A</v>
      </c>
      <c r="Z386" s="69" t="e">
        <f t="shared" si="23"/>
        <v>#N/A</v>
      </c>
    </row>
    <row r="387" spans="1:26" x14ac:dyDescent="0.2">
      <c r="A387" s="37" t="str" cm="1">
        <f t="array" ref="A387">INDEX('Scheme master'!F:F,MATCH(E387&amp;F387,'Scheme master'!N:N,0),0)</f>
        <v>LDINPF</v>
      </c>
      <c r="B387" s="37" t="str">
        <f>A387&amp;VLOOKUP(E387&amp;F387,'Scheme master'!N:AA,13,0)</f>
        <v>LDINPFRDD</v>
      </c>
      <c r="C387" s="41">
        <f t="shared" si="21"/>
        <v>1.9849999999999998E-3</v>
      </c>
      <c r="D387" s="41">
        <f t="shared" si="22"/>
        <v>1.9849999999999998E-3</v>
      </c>
      <c r="E387" s="157" t="s">
        <v>531</v>
      </c>
      <c r="F387" s="157" t="s">
        <v>8</v>
      </c>
      <c r="G387" s="157" t="s">
        <v>2726</v>
      </c>
      <c r="H387" s="157" t="s">
        <v>1279</v>
      </c>
      <c r="I387" s="158">
        <v>45566</v>
      </c>
      <c r="J387" s="158">
        <v>45566</v>
      </c>
      <c r="K387" s="157">
        <v>1.9849999999999998E-3</v>
      </c>
      <c r="L387" s="157">
        <v>1.9849999999999998E-3</v>
      </c>
      <c r="M387" s="159"/>
      <c r="N387" s="159"/>
      <c r="O387" s="159">
        <v>459.11799999999999</v>
      </c>
      <c r="P387" s="159">
        <v>22.779</v>
      </c>
      <c r="Q387" s="157"/>
      <c r="R387" s="157"/>
      <c r="S387" s="160">
        <v>5681.16</v>
      </c>
      <c r="T387" s="157">
        <v>273.31</v>
      </c>
      <c r="U387" s="160">
        <v>5954.47</v>
      </c>
      <c r="X387" s="68">
        <f t="shared" si="20"/>
        <v>3.1546907400000004</v>
      </c>
      <c r="Y387" s="68" t="e">
        <f>HLOOKUP(A387,'HY financials'!$1:$194,190,0)</f>
        <v>#N/A</v>
      </c>
      <c r="Z387" s="69" t="e">
        <f t="shared" si="23"/>
        <v>#N/A</v>
      </c>
    </row>
    <row r="388" spans="1:26" x14ac:dyDescent="0.2">
      <c r="A388" s="37" t="str" cm="1">
        <f t="array" ref="A388">INDEX('Scheme master'!F:F,MATCH(E388&amp;F388,'Scheme master'!N:N,0),0)</f>
        <v>LDUSTF</v>
      </c>
      <c r="B388" s="37" t="str">
        <f>A388&amp;VLOOKUP(E388&amp;F388,'Scheme master'!N:AA,13,0)</f>
        <v>LDUSTFRDD</v>
      </c>
      <c r="C388" s="41">
        <f t="shared" si="21"/>
        <v>0.57442289000000002</v>
      </c>
      <c r="D388" s="41">
        <f t="shared" si="22"/>
        <v>0.57442289000000002</v>
      </c>
      <c r="E388" s="157" t="s">
        <v>1462</v>
      </c>
      <c r="F388" s="157" t="s">
        <v>8</v>
      </c>
      <c r="G388" s="157" t="s">
        <v>2241</v>
      </c>
      <c r="H388" s="157" t="s">
        <v>1279</v>
      </c>
      <c r="I388" s="158">
        <v>45677</v>
      </c>
      <c r="J388" s="158">
        <v>45677</v>
      </c>
      <c r="K388" s="157">
        <v>0.57442289000000002</v>
      </c>
      <c r="L388" s="157">
        <v>0.57442289000000002</v>
      </c>
      <c r="M388" s="159"/>
      <c r="N388" s="159"/>
      <c r="O388" s="159">
        <v>10.861000000000001</v>
      </c>
      <c r="P388" s="159">
        <v>8.0000000000000002E-3</v>
      </c>
      <c r="Q388" s="157"/>
      <c r="R388" s="157"/>
      <c r="S388" s="160">
        <v>13180.1</v>
      </c>
      <c r="T388" s="157">
        <v>9.35</v>
      </c>
      <c r="U388" s="160">
        <v>13189.45</v>
      </c>
      <c r="X388" s="68">
        <f t="shared" si="20"/>
        <v>303.09935939999986</v>
      </c>
      <c r="Y388" s="68" t="e">
        <f>HLOOKUP(A388,'HY financials'!$1:$194,190,0)</f>
        <v>#N/A</v>
      </c>
      <c r="Z388" s="69" t="e">
        <f t="shared" si="23"/>
        <v>#N/A</v>
      </c>
    </row>
    <row r="389" spans="1:26" x14ac:dyDescent="0.2">
      <c r="A389" s="37" t="str" cm="1">
        <f t="array" ref="A389">INDEX('Scheme master'!F:F,MATCH(E389&amp;F389,'Scheme master'!N:N,0),0)</f>
        <v>LLIQDF</v>
      </c>
      <c r="B389" s="37" t="str">
        <f>A389&amp;VLOOKUP(E389&amp;F389,'Scheme master'!N:AA,13,0)</f>
        <v>LLIQDFDDD</v>
      </c>
      <c r="C389" s="41">
        <f t="shared" si="21"/>
        <v>0.20056779999999999</v>
      </c>
      <c r="D389" s="41">
        <f t="shared" si="22"/>
        <v>0.20056779999999999</v>
      </c>
      <c r="E389" s="157" t="s">
        <v>530</v>
      </c>
      <c r="F389" s="157" t="s">
        <v>525</v>
      </c>
      <c r="G389" s="157" t="s">
        <v>456</v>
      </c>
      <c r="H389" s="157" t="s">
        <v>1276</v>
      </c>
      <c r="I389" s="158">
        <v>45595</v>
      </c>
      <c r="J389" s="158">
        <v>45595</v>
      </c>
      <c r="K389" s="157">
        <v>0.20056779999999999</v>
      </c>
      <c r="L389" s="157">
        <v>0.20056779999999999</v>
      </c>
      <c r="M389" s="159">
        <v>5.0759999999999996</v>
      </c>
      <c r="N389" s="159"/>
      <c r="O389" s="159">
        <v>5.806</v>
      </c>
      <c r="P389" s="159">
        <v>190.11</v>
      </c>
      <c r="Q389" s="157">
        <v>1.02</v>
      </c>
      <c r="R389" s="157"/>
      <c r="S389" s="160">
        <v>6655.85</v>
      </c>
      <c r="T389" s="157">
        <v>218308.71</v>
      </c>
      <c r="U389" s="160">
        <v>224965.58</v>
      </c>
      <c r="X389" s="68">
        <f t="shared" si="20"/>
        <v>273.11448055999989</v>
      </c>
      <c r="Y389" s="68" t="e">
        <f>HLOOKUP(A389,'HY financials'!$1:$194,190,0)</f>
        <v>#N/A</v>
      </c>
      <c r="Z389" s="69" t="e">
        <f t="shared" si="23"/>
        <v>#N/A</v>
      </c>
    </row>
    <row r="390" spans="1:26" x14ac:dyDescent="0.2">
      <c r="A390" s="37" t="str" cm="1">
        <f t="array" ref="A390">INDEX('Scheme master'!F:F,MATCH(E390&amp;F390,'Scheme master'!N:N,0),0)</f>
        <v>LDSAPF</v>
      </c>
      <c r="B390" s="37" t="str">
        <f>A390&amp;VLOOKUP(E390&amp;F390,'Scheme master'!N:AA,13,0)</f>
        <v>LDSAPFDDD</v>
      </c>
      <c r="C390" s="41">
        <f t="shared" si="21"/>
        <v>8.2255100000000001E-3</v>
      </c>
      <c r="D390" s="41">
        <f t="shared" si="22"/>
        <v>8.2255100000000001E-3</v>
      </c>
      <c r="E390" s="157" t="s">
        <v>533</v>
      </c>
      <c r="F390" s="157" t="s">
        <v>525</v>
      </c>
      <c r="G390" s="157" t="s">
        <v>2242</v>
      </c>
      <c r="H390" s="157" t="s">
        <v>1277</v>
      </c>
      <c r="I390" s="158">
        <v>45614</v>
      </c>
      <c r="J390" s="158">
        <v>45614</v>
      </c>
      <c r="K390" s="157">
        <v>8.2255100000000001E-3</v>
      </c>
      <c r="L390" s="157">
        <v>8.2255100000000001E-3</v>
      </c>
      <c r="M390" s="159"/>
      <c r="N390" s="159"/>
      <c r="O390" s="159">
        <v>402.976</v>
      </c>
      <c r="P390" s="159"/>
      <c r="Q390" s="157"/>
      <c r="R390" s="157"/>
      <c r="S390" s="160">
        <v>4453.4799999999996</v>
      </c>
      <c r="T390" s="157"/>
      <c r="U390" s="160">
        <v>4453.4799999999996</v>
      </c>
      <c r="X390" s="68">
        <f t="shared" ref="X390:X453" si="24">SUMIF(A:A,A390,C:C)+SUMIF(A:A,A390,D:D)</f>
        <v>1.5207296000000006</v>
      </c>
      <c r="Y390" s="68" t="e">
        <f>HLOOKUP(A390,'HY financials'!$1:$194,190,0)</f>
        <v>#N/A</v>
      </c>
      <c r="Z390" s="69" t="e">
        <f t="shared" si="23"/>
        <v>#N/A</v>
      </c>
    </row>
    <row r="391" spans="1:26" x14ac:dyDescent="0.2">
      <c r="A391" s="37" t="str" cm="1">
        <f t="array" ref="A391">INDEX('Scheme master'!F:F,MATCH(E391&amp;F391,'Scheme master'!N:N,0),0)</f>
        <v>LLIQDF</v>
      </c>
      <c r="B391" s="37" t="str">
        <f>A391&amp;VLOOKUP(E391&amp;F391,'Scheme master'!N:AA,13,0)</f>
        <v>LLIQDFDDD</v>
      </c>
      <c r="C391" s="41">
        <f t="shared" ref="C391:C454" si="25">K391</f>
        <v>0.20428959999999999</v>
      </c>
      <c r="D391" s="41">
        <f t="shared" ref="D391:D454" si="26">L391</f>
        <v>0.20428959999999999</v>
      </c>
      <c r="E391" s="157" t="s">
        <v>530</v>
      </c>
      <c r="F391" s="157" t="s">
        <v>525</v>
      </c>
      <c r="G391" s="157" t="s">
        <v>456</v>
      </c>
      <c r="H391" s="157" t="s">
        <v>1276</v>
      </c>
      <c r="I391" s="158">
        <v>45730</v>
      </c>
      <c r="J391" s="158">
        <v>45730</v>
      </c>
      <c r="K391" s="157">
        <v>0.20428959999999999</v>
      </c>
      <c r="L391" s="157">
        <v>0.20428959999999999</v>
      </c>
      <c r="M391" s="159">
        <v>124.17</v>
      </c>
      <c r="N391" s="159"/>
      <c r="O391" s="159">
        <v>3.9740000000000002</v>
      </c>
      <c r="P391" s="159">
        <v>318.20999999999998</v>
      </c>
      <c r="Q391" s="157">
        <v>25.37</v>
      </c>
      <c r="R391" s="157"/>
      <c r="S391" s="160">
        <v>4558.5600000000004</v>
      </c>
      <c r="T391" s="157">
        <v>365415.66</v>
      </c>
      <c r="U391" s="160">
        <v>369999.59</v>
      </c>
      <c r="X391" s="68">
        <f t="shared" si="24"/>
        <v>273.11448055999989</v>
      </c>
      <c r="Y391" s="68" t="e">
        <f>HLOOKUP(A391,'HY financials'!$1:$194,190,0)</f>
        <v>#N/A</v>
      </c>
      <c r="Z391" s="69" t="e">
        <f t="shared" ref="Z391:Z454" si="27">X391-Y391</f>
        <v>#N/A</v>
      </c>
    </row>
    <row r="392" spans="1:26" x14ac:dyDescent="0.2">
      <c r="A392" s="37" t="str" cm="1">
        <f t="array" ref="A392">INDEX('Scheme master'!F:F,MATCH(E392&amp;F392,'Scheme master'!N:N,0),0)</f>
        <v>LLIQDF</v>
      </c>
      <c r="B392" s="37" t="str">
        <f>A392&amp;VLOOKUP(E392&amp;F392,'Scheme master'!N:AA,13,0)</f>
        <v>LLIQDFRDD</v>
      </c>
      <c r="C392" s="41">
        <f t="shared" si="25"/>
        <v>0.18523020000000001</v>
      </c>
      <c r="D392" s="41">
        <f t="shared" si="26"/>
        <v>0.18523020000000001</v>
      </c>
      <c r="E392" s="157" t="s">
        <v>530</v>
      </c>
      <c r="F392" s="157" t="s">
        <v>526</v>
      </c>
      <c r="G392" s="157" t="s">
        <v>456</v>
      </c>
      <c r="H392" s="157" t="s">
        <v>1281</v>
      </c>
      <c r="I392" s="158">
        <v>45714</v>
      </c>
      <c r="J392" s="158">
        <v>45714</v>
      </c>
      <c r="K392" s="157">
        <v>0.18523020000000001</v>
      </c>
      <c r="L392" s="157">
        <v>0.18523020000000001</v>
      </c>
      <c r="M392" s="159">
        <v>80.290999999999997</v>
      </c>
      <c r="N392" s="159">
        <v>0.17199999999999999</v>
      </c>
      <c r="O392" s="159">
        <v>5.7030000000000003</v>
      </c>
      <c r="P392" s="159">
        <v>0.98199999999999998</v>
      </c>
      <c r="Q392" s="157">
        <v>14.87</v>
      </c>
      <c r="R392" s="157">
        <v>0.03</v>
      </c>
      <c r="S392" s="160">
        <v>6332.87</v>
      </c>
      <c r="T392" s="157">
        <v>1099.8900000000001</v>
      </c>
      <c r="U392" s="160">
        <v>7447.66</v>
      </c>
      <c r="X392" s="68">
        <f t="shared" si="24"/>
        <v>273.11448055999989</v>
      </c>
      <c r="Y392" s="68" t="e">
        <f>HLOOKUP(A392,'HY financials'!$1:$194,190,0)</f>
        <v>#N/A</v>
      </c>
      <c r="Z392" s="69" t="e">
        <f t="shared" si="27"/>
        <v>#N/A</v>
      </c>
    </row>
    <row r="393" spans="1:26" x14ac:dyDescent="0.2">
      <c r="A393" s="37" t="str" cm="1">
        <f t="array" ref="A393">INDEX('Scheme master'!F:F,MATCH(E393&amp;F393,'Scheme master'!N:N,0),0)</f>
        <v>LEBADF</v>
      </c>
      <c r="B393" s="37" t="str">
        <f>A393&amp;VLOOKUP(E393&amp;F393,'Scheme master'!N:AA,13,0)</f>
        <v>LEBADFRD</v>
      </c>
      <c r="C393" s="41">
        <f t="shared" si="25"/>
        <v>0.5</v>
      </c>
      <c r="D393" s="41">
        <f t="shared" si="26"/>
        <v>0.5</v>
      </c>
      <c r="E393" s="157" t="s">
        <v>1463</v>
      </c>
      <c r="F393" s="157" t="s">
        <v>526</v>
      </c>
      <c r="G393" s="157" t="s">
        <v>1360</v>
      </c>
      <c r="H393" s="157" t="s">
        <v>1281</v>
      </c>
      <c r="I393" s="158">
        <v>45742</v>
      </c>
      <c r="J393" s="158">
        <v>45742</v>
      </c>
      <c r="K393" s="157">
        <v>0.5</v>
      </c>
      <c r="L393" s="157">
        <v>0.5</v>
      </c>
      <c r="M393" s="159">
        <v>1476280.2309999999</v>
      </c>
      <c r="N393" s="159"/>
      <c r="O393" s="159">
        <v>23116.909</v>
      </c>
      <c r="P393" s="159"/>
      <c r="Q393" s="157">
        <v>738140.3</v>
      </c>
      <c r="R393" s="157"/>
      <c r="S393" s="160">
        <v>300376.27</v>
      </c>
      <c r="T393" s="157"/>
      <c r="U393" s="160">
        <v>1038516.57</v>
      </c>
      <c r="X393" s="68">
        <f t="shared" si="24"/>
        <v>2</v>
      </c>
      <c r="Y393" s="68" t="e">
        <f>HLOOKUP(A393,'HY financials'!$1:$194,190,0)</f>
        <v>#N/A</v>
      </c>
      <c r="Z393" s="69" t="e">
        <f t="shared" si="27"/>
        <v>#N/A</v>
      </c>
    </row>
    <row r="394" spans="1:26" x14ac:dyDescent="0.2">
      <c r="A394" s="37" t="str" cm="1">
        <f t="array" ref="A394">INDEX('Scheme master'!F:F,MATCH(E394&amp;F394,'Scheme master'!N:N,0),0)</f>
        <v>LDINPF</v>
      </c>
      <c r="B394" s="37" t="str">
        <f>A394&amp;VLOOKUP(E394&amp;F394,'Scheme master'!N:AA,13,0)</f>
        <v>LDINPFDDW</v>
      </c>
      <c r="C394" s="41">
        <f t="shared" si="25"/>
        <v>3.7423730000000002E-2</v>
      </c>
      <c r="D394" s="41">
        <f t="shared" si="26"/>
        <v>3.7423730000000002E-2</v>
      </c>
      <c r="E394" s="157" t="s">
        <v>531</v>
      </c>
      <c r="F394" s="157" t="s">
        <v>527</v>
      </c>
      <c r="G394" s="157" t="s">
        <v>2726</v>
      </c>
      <c r="H394" s="157" t="s">
        <v>1280</v>
      </c>
      <c r="I394" s="158">
        <v>45630</v>
      </c>
      <c r="J394" s="158">
        <v>45630</v>
      </c>
      <c r="K394" s="157">
        <v>3.7423730000000002E-2</v>
      </c>
      <c r="L394" s="157">
        <v>3.7423730000000002E-2</v>
      </c>
      <c r="M394" s="159"/>
      <c r="N394" s="159"/>
      <c r="O394" s="159">
        <v>97.090999999999994</v>
      </c>
      <c r="P394" s="159"/>
      <c r="Q394" s="157"/>
      <c r="R394" s="157"/>
      <c r="S394" s="160">
        <v>1022.11</v>
      </c>
      <c r="T394" s="157"/>
      <c r="U394" s="160">
        <v>1022.11</v>
      </c>
      <c r="X394" s="68">
        <f t="shared" si="24"/>
        <v>3.1546907400000004</v>
      </c>
      <c r="Y394" s="68" t="e">
        <f>HLOOKUP(A394,'HY financials'!$1:$194,190,0)</f>
        <v>#N/A</v>
      </c>
      <c r="Z394" s="69" t="e">
        <f t="shared" si="27"/>
        <v>#N/A</v>
      </c>
    </row>
    <row r="395" spans="1:26" x14ac:dyDescent="0.2">
      <c r="A395" s="37" t="str" cm="1">
        <f t="array" ref="A395">INDEX('Scheme master'!F:F,MATCH(E395&amp;F395,'Scheme master'!N:N,0),0)</f>
        <v>LDINPF</v>
      </c>
      <c r="B395" s="37" t="str">
        <f>A395&amp;VLOOKUP(E395&amp;F395,'Scheme master'!N:AA,13,0)</f>
        <v>LDINPFRDW</v>
      </c>
      <c r="C395" s="41">
        <f t="shared" si="25"/>
        <v>4.8881999999999997E-3</v>
      </c>
      <c r="D395" s="41">
        <f t="shared" si="26"/>
        <v>4.8881999999999997E-3</v>
      </c>
      <c r="E395" s="157" t="s">
        <v>531</v>
      </c>
      <c r="F395" s="157" t="s">
        <v>23</v>
      </c>
      <c r="G395" s="157" t="s">
        <v>2726</v>
      </c>
      <c r="H395" s="157" t="s">
        <v>1278</v>
      </c>
      <c r="I395" s="158">
        <v>45644</v>
      </c>
      <c r="J395" s="158">
        <v>45644</v>
      </c>
      <c r="K395" s="157">
        <v>4.8881999999999997E-3</v>
      </c>
      <c r="L395" s="157">
        <v>4.8881999999999997E-3</v>
      </c>
      <c r="M395" s="159"/>
      <c r="N395" s="159"/>
      <c r="O395" s="159">
        <v>86.192999999999998</v>
      </c>
      <c r="P395" s="159">
        <v>3.0000000000000001E-3</v>
      </c>
      <c r="Q395" s="157"/>
      <c r="R395" s="157"/>
      <c r="S395" s="160">
        <v>970.22</v>
      </c>
      <c r="T395" s="157">
        <v>0.03</v>
      </c>
      <c r="U395" s="160">
        <v>970.25</v>
      </c>
      <c r="X395" s="68">
        <f t="shared" si="24"/>
        <v>3.1546907400000004</v>
      </c>
      <c r="Y395" s="68" t="e">
        <f>HLOOKUP(A395,'HY financials'!$1:$194,190,0)</f>
        <v>#N/A</v>
      </c>
      <c r="Z395" s="69" t="e">
        <f t="shared" si="27"/>
        <v>#N/A</v>
      </c>
    </row>
    <row r="396" spans="1:26" x14ac:dyDescent="0.2">
      <c r="A396" s="37" t="str" cm="1">
        <f t="array" ref="A396">INDEX('Scheme master'!F:F,MATCH(E396&amp;F396,'Scheme master'!N:N,0),0)</f>
        <v>LLIQDF</v>
      </c>
      <c r="B396" s="37" t="str">
        <f>A396&amp;VLOOKUP(E396&amp;F396,'Scheme master'!N:AA,13,0)</f>
        <v>LLIQDFDDD</v>
      </c>
      <c r="C396" s="41">
        <f t="shared" si="25"/>
        <v>0.19403252000000001</v>
      </c>
      <c r="D396" s="41">
        <f t="shared" si="26"/>
        <v>0.19403252000000001</v>
      </c>
      <c r="E396" s="157" t="s">
        <v>530</v>
      </c>
      <c r="F396" s="157" t="s">
        <v>525</v>
      </c>
      <c r="G396" s="157" t="s">
        <v>456</v>
      </c>
      <c r="H396" s="157" t="s">
        <v>1276</v>
      </c>
      <c r="I396" s="158">
        <v>45697</v>
      </c>
      <c r="J396" s="158">
        <v>45697</v>
      </c>
      <c r="K396" s="157">
        <v>0.19403252000000001</v>
      </c>
      <c r="L396" s="157">
        <v>0.19403252000000001</v>
      </c>
      <c r="M396" s="159">
        <v>117.27800000000001</v>
      </c>
      <c r="N396" s="159"/>
      <c r="O396" s="159">
        <v>3.7090000000000001</v>
      </c>
      <c r="P396" s="159">
        <v>225.13</v>
      </c>
      <c r="Q396" s="157">
        <v>22.75</v>
      </c>
      <c r="R396" s="157"/>
      <c r="S396" s="160">
        <v>4287.67</v>
      </c>
      <c r="T396" s="157">
        <v>258523.85</v>
      </c>
      <c r="U396" s="160">
        <v>262834.27</v>
      </c>
      <c r="X396" s="68">
        <f t="shared" si="24"/>
        <v>273.11448055999989</v>
      </c>
      <c r="Y396" s="68" t="e">
        <f>HLOOKUP(A396,'HY financials'!$1:$194,190,0)</f>
        <v>#N/A</v>
      </c>
      <c r="Z396" s="69" t="e">
        <f t="shared" si="27"/>
        <v>#N/A</v>
      </c>
    </row>
    <row r="397" spans="1:26" x14ac:dyDescent="0.2">
      <c r="A397" s="37" t="str" cm="1">
        <f t="array" ref="A397">INDEX('Scheme master'!F:F,MATCH(E397&amp;F397,'Scheme master'!N:N,0),0)</f>
        <v>LLIQDF</v>
      </c>
      <c r="B397" s="37" t="str">
        <f>A397&amp;VLOOKUP(E397&amp;F397,'Scheme master'!N:AA,13,0)</f>
        <v>LLIQDFRDD</v>
      </c>
      <c r="C397" s="41">
        <f t="shared" si="25"/>
        <v>0.20422609999999999</v>
      </c>
      <c r="D397" s="41">
        <f t="shared" si="26"/>
        <v>0.20422609999999999</v>
      </c>
      <c r="E397" s="157" t="s">
        <v>530</v>
      </c>
      <c r="F397" s="157" t="s">
        <v>526</v>
      </c>
      <c r="G397" s="157" t="s">
        <v>456</v>
      </c>
      <c r="H397" s="157" t="s">
        <v>1281</v>
      </c>
      <c r="I397" s="158">
        <v>45610</v>
      </c>
      <c r="J397" s="158">
        <v>45610</v>
      </c>
      <c r="K397" s="157">
        <v>0.20422609999999999</v>
      </c>
      <c r="L397" s="157">
        <v>0.20422609999999999</v>
      </c>
      <c r="M397" s="159">
        <v>14.109</v>
      </c>
      <c r="N397" s="159">
        <v>0.17199999999999999</v>
      </c>
      <c r="O397" s="159">
        <v>5.8920000000000003</v>
      </c>
      <c r="P397" s="159">
        <v>3.4630000000000001</v>
      </c>
      <c r="Q397" s="157">
        <v>2.86</v>
      </c>
      <c r="R397" s="157">
        <v>0.04</v>
      </c>
      <c r="S397" s="160">
        <v>6512.51</v>
      </c>
      <c r="T397" s="157">
        <v>3841.03</v>
      </c>
      <c r="U397" s="160">
        <v>10356.44</v>
      </c>
      <c r="X397" s="68">
        <f t="shared" si="24"/>
        <v>273.11448055999989</v>
      </c>
      <c r="Y397" s="68" t="e">
        <f>HLOOKUP(A397,'HY financials'!$1:$194,190,0)</f>
        <v>#N/A</v>
      </c>
      <c r="Z397" s="69" t="e">
        <f t="shared" si="27"/>
        <v>#N/A</v>
      </c>
    </row>
    <row r="398" spans="1:26" x14ac:dyDescent="0.2">
      <c r="A398" s="37" t="str" cm="1">
        <f t="array" ref="A398">INDEX('Scheme master'!F:F,MATCH(E398&amp;F398,'Scheme master'!N:N,0),0)</f>
        <v>LLIQDF</v>
      </c>
      <c r="B398" s="37" t="str">
        <f>A398&amp;VLOOKUP(E398&amp;F398,'Scheme master'!N:AA,13,0)</f>
        <v>LLIQDFRDD</v>
      </c>
      <c r="C398" s="41">
        <f t="shared" si="25"/>
        <v>0.18833596</v>
      </c>
      <c r="D398" s="41">
        <f t="shared" si="26"/>
        <v>0.18833596</v>
      </c>
      <c r="E398" s="157" t="s">
        <v>530</v>
      </c>
      <c r="F398" s="157" t="s">
        <v>526</v>
      </c>
      <c r="G398" s="157" t="s">
        <v>456</v>
      </c>
      <c r="H398" s="157" t="s">
        <v>1281</v>
      </c>
      <c r="I398" s="158">
        <v>45717</v>
      </c>
      <c r="J398" s="158">
        <v>45717</v>
      </c>
      <c r="K398" s="157">
        <v>0.18833596</v>
      </c>
      <c r="L398" s="157">
        <v>0.18833596</v>
      </c>
      <c r="M398" s="159">
        <v>78.289000000000001</v>
      </c>
      <c r="N398" s="159">
        <v>0.17199999999999999</v>
      </c>
      <c r="O398" s="159">
        <v>5.8019999999999996</v>
      </c>
      <c r="P398" s="159">
        <v>1</v>
      </c>
      <c r="Q398" s="157">
        <v>14.73</v>
      </c>
      <c r="R398" s="157">
        <v>0.03</v>
      </c>
      <c r="S398" s="160">
        <v>6439.08</v>
      </c>
      <c r="T398" s="157">
        <v>1118.83</v>
      </c>
      <c r="U398" s="160">
        <v>7572.67</v>
      </c>
      <c r="X398" s="68">
        <f t="shared" si="24"/>
        <v>273.11448055999989</v>
      </c>
      <c r="Y398" s="68" t="e">
        <f>HLOOKUP(A398,'HY financials'!$1:$194,190,0)</f>
        <v>#N/A</v>
      </c>
      <c r="Z398" s="69" t="e">
        <f t="shared" si="27"/>
        <v>#N/A</v>
      </c>
    </row>
    <row r="399" spans="1:26" x14ac:dyDescent="0.2">
      <c r="A399" s="37" t="str" cm="1">
        <f t="array" ref="A399">INDEX('Scheme master'!F:F,MATCH(E399&amp;F399,'Scheme master'!N:N,0),0)</f>
        <v>LLIQDF</v>
      </c>
      <c r="B399" s="37" t="str">
        <f>A399&amp;VLOOKUP(E399&amp;F399,'Scheme master'!N:AA,13,0)</f>
        <v>LLIQDFDDD</v>
      </c>
      <c r="C399" s="41">
        <f t="shared" si="25"/>
        <v>0.28764782</v>
      </c>
      <c r="D399" s="41">
        <f t="shared" si="26"/>
        <v>0.28764782</v>
      </c>
      <c r="E399" s="157" t="s">
        <v>530</v>
      </c>
      <c r="F399" s="157" t="s">
        <v>525</v>
      </c>
      <c r="G399" s="157" t="s">
        <v>456</v>
      </c>
      <c r="H399" s="157" t="s">
        <v>1276</v>
      </c>
      <c r="I399" s="158">
        <v>45741</v>
      </c>
      <c r="J399" s="158">
        <v>45741</v>
      </c>
      <c r="K399" s="157">
        <v>0.28764782</v>
      </c>
      <c r="L399" s="157">
        <v>0.28764782</v>
      </c>
      <c r="M399" s="159">
        <v>1162.201</v>
      </c>
      <c r="N399" s="159"/>
      <c r="O399" s="159">
        <v>5.1029999999999998</v>
      </c>
      <c r="P399" s="159">
        <v>525.58299999999997</v>
      </c>
      <c r="Q399" s="157">
        <v>334.32</v>
      </c>
      <c r="R399" s="157"/>
      <c r="S399" s="160">
        <v>5875.71</v>
      </c>
      <c r="T399" s="157">
        <v>603551.92000000004</v>
      </c>
      <c r="U399" s="160">
        <v>609761.94999999995</v>
      </c>
      <c r="X399" s="68">
        <f t="shared" si="24"/>
        <v>273.11448055999989</v>
      </c>
      <c r="Y399" s="68" t="e">
        <f>HLOOKUP(A399,'HY financials'!$1:$194,190,0)</f>
        <v>#N/A</v>
      </c>
      <c r="Z399" s="69" t="e">
        <f t="shared" si="27"/>
        <v>#N/A</v>
      </c>
    </row>
    <row r="400" spans="1:26" x14ac:dyDescent="0.2">
      <c r="A400" s="37" t="str" cm="1">
        <f t="array" ref="A400">INDEX('Scheme master'!F:F,MATCH(E400&amp;F400,'Scheme master'!N:N,0),0)</f>
        <v>LLIQDF</v>
      </c>
      <c r="B400" s="37" t="str">
        <f>A400&amp;VLOOKUP(E400&amp;F400,'Scheme master'!N:AA,13,0)</f>
        <v>LLIQDFRDD</v>
      </c>
      <c r="C400" s="41">
        <f t="shared" si="25"/>
        <v>0.15825040000000001</v>
      </c>
      <c r="D400" s="41">
        <f t="shared" si="26"/>
        <v>0.15825040000000001</v>
      </c>
      <c r="E400" s="157" t="s">
        <v>530</v>
      </c>
      <c r="F400" s="157" t="s">
        <v>526</v>
      </c>
      <c r="G400" s="157" t="s">
        <v>456</v>
      </c>
      <c r="H400" s="157" t="s">
        <v>1281</v>
      </c>
      <c r="I400" s="158">
        <v>45638</v>
      </c>
      <c r="J400" s="158">
        <v>45638</v>
      </c>
      <c r="K400" s="157">
        <v>0.15825040000000001</v>
      </c>
      <c r="L400" s="157">
        <v>0.15825040000000001</v>
      </c>
      <c r="M400" s="159">
        <v>14.048999999999999</v>
      </c>
      <c r="N400" s="159">
        <v>0.17199999999999999</v>
      </c>
      <c r="O400" s="159">
        <v>4.9219999999999997</v>
      </c>
      <c r="P400" s="159">
        <v>2.6960000000000002</v>
      </c>
      <c r="Q400" s="157">
        <v>2.2400000000000002</v>
      </c>
      <c r="R400" s="157">
        <v>0.03</v>
      </c>
      <c r="S400" s="160">
        <v>5445.58</v>
      </c>
      <c r="T400" s="157">
        <v>2990.22</v>
      </c>
      <c r="U400" s="160">
        <v>8438.07</v>
      </c>
      <c r="X400" s="68">
        <f t="shared" si="24"/>
        <v>273.11448055999989</v>
      </c>
      <c r="Y400" s="68" t="e">
        <f>HLOOKUP(A400,'HY financials'!$1:$194,190,0)</f>
        <v>#N/A</v>
      </c>
      <c r="Z400" s="69" t="e">
        <f t="shared" si="27"/>
        <v>#N/A</v>
      </c>
    </row>
    <row r="401" spans="1:26" x14ac:dyDescent="0.2">
      <c r="A401" s="37" t="str" cm="1">
        <f t="array" ref="A401">INDEX('Scheme master'!F:F,MATCH(E401&amp;F401,'Scheme master'!N:N,0),0)</f>
        <v>LDSAPF</v>
      </c>
      <c r="B401" s="37" t="str">
        <f>A401&amp;VLOOKUP(E401&amp;F401,'Scheme master'!N:AA,13,0)</f>
        <v>LDSAPFRDD</v>
      </c>
      <c r="C401" s="41">
        <f t="shared" si="25"/>
        <v>3.9503400000000001E-3</v>
      </c>
      <c r="D401" s="41">
        <f t="shared" si="26"/>
        <v>3.9503400000000001E-3</v>
      </c>
      <c r="E401" s="157" t="s">
        <v>533</v>
      </c>
      <c r="F401" s="157" t="s">
        <v>8</v>
      </c>
      <c r="G401" s="157" t="s">
        <v>2242</v>
      </c>
      <c r="H401" s="157" t="s">
        <v>1279</v>
      </c>
      <c r="I401" s="158">
        <v>45735</v>
      </c>
      <c r="J401" s="158">
        <v>45735</v>
      </c>
      <c r="K401" s="157">
        <v>3.9503400000000001E-3</v>
      </c>
      <c r="L401" s="157">
        <v>3.9503400000000001E-3</v>
      </c>
      <c r="M401" s="159">
        <v>127700.014</v>
      </c>
      <c r="N401" s="159"/>
      <c r="O401" s="159">
        <v>5459.1210000000001</v>
      </c>
      <c r="P401" s="159">
        <v>107.44</v>
      </c>
      <c r="Q401" s="157">
        <v>504.46</v>
      </c>
      <c r="R401" s="157"/>
      <c r="S401" s="160">
        <v>64753.84</v>
      </c>
      <c r="T401" s="157">
        <v>1266.6600000000001</v>
      </c>
      <c r="U401" s="160">
        <v>66524.960000000006</v>
      </c>
      <c r="X401" s="68">
        <f t="shared" si="24"/>
        <v>1.5207296000000006</v>
      </c>
      <c r="Y401" s="68" t="e">
        <f>HLOOKUP(A401,'HY financials'!$1:$194,190,0)</f>
        <v>#N/A</v>
      </c>
      <c r="Z401" s="69" t="e">
        <f t="shared" si="27"/>
        <v>#N/A</v>
      </c>
    </row>
    <row r="402" spans="1:26" x14ac:dyDescent="0.2">
      <c r="A402" s="37" t="str" cm="1">
        <f t="array" ref="A402">INDEX('Scheme master'!F:F,MATCH(E402&amp;F402,'Scheme master'!N:N,0),0)</f>
        <v>LLIQDF</v>
      </c>
      <c r="B402" s="37" t="str">
        <f>A402&amp;VLOOKUP(E402&amp;F402,'Scheme master'!N:AA,13,0)</f>
        <v>LLIQDFDDD</v>
      </c>
      <c r="C402" s="41">
        <f t="shared" si="25"/>
        <v>0.18850228999999999</v>
      </c>
      <c r="D402" s="41">
        <f t="shared" si="26"/>
        <v>0.18850228999999999</v>
      </c>
      <c r="E402" s="157" t="s">
        <v>530</v>
      </c>
      <c r="F402" s="157" t="s">
        <v>525</v>
      </c>
      <c r="G402" s="157" t="s">
        <v>456</v>
      </c>
      <c r="H402" s="157" t="s">
        <v>1276</v>
      </c>
      <c r="I402" s="158">
        <v>45616</v>
      </c>
      <c r="J402" s="158">
        <v>45616</v>
      </c>
      <c r="K402" s="157">
        <v>0.18850228999999999</v>
      </c>
      <c r="L402" s="157">
        <v>0.18850228999999999</v>
      </c>
      <c r="M402" s="159">
        <v>6.0789999999999997</v>
      </c>
      <c r="N402" s="159"/>
      <c r="O402" s="159">
        <v>5.548</v>
      </c>
      <c r="P402" s="159">
        <v>207.97800000000001</v>
      </c>
      <c r="Q402" s="157">
        <v>1.1499999999999999</v>
      </c>
      <c r="R402" s="157"/>
      <c r="S402" s="160">
        <v>6377.04</v>
      </c>
      <c r="T402" s="157">
        <v>238826.71</v>
      </c>
      <c r="U402" s="160">
        <v>245204.9</v>
      </c>
      <c r="X402" s="68">
        <f t="shared" si="24"/>
        <v>273.11448055999989</v>
      </c>
      <c r="Y402" s="68" t="e">
        <f>HLOOKUP(A402,'HY financials'!$1:$194,190,0)</f>
        <v>#N/A</v>
      </c>
      <c r="Z402" s="69" t="e">
        <f t="shared" si="27"/>
        <v>#N/A</v>
      </c>
    </row>
    <row r="403" spans="1:26" x14ac:dyDescent="0.2">
      <c r="A403" s="37" t="str" cm="1">
        <f t="array" ref="A403">INDEX('Scheme master'!F:F,MATCH(E403&amp;F403,'Scheme master'!N:N,0),0)</f>
        <v>LLIQDF</v>
      </c>
      <c r="B403" s="37" t="str">
        <f>A403&amp;VLOOKUP(E403&amp;F403,'Scheme master'!N:AA,13,0)</f>
        <v>LLIQDFRDD</v>
      </c>
      <c r="C403" s="41">
        <f t="shared" si="25"/>
        <v>0.14155817000000001</v>
      </c>
      <c r="D403" s="41">
        <f t="shared" si="26"/>
        <v>0.14155817000000001</v>
      </c>
      <c r="E403" s="157" t="s">
        <v>530</v>
      </c>
      <c r="F403" s="157" t="s">
        <v>526</v>
      </c>
      <c r="G403" s="157" t="s">
        <v>456</v>
      </c>
      <c r="H403" s="157" t="s">
        <v>1281</v>
      </c>
      <c r="I403" s="158">
        <v>45645</v>
      </c>
      <c r="J403" s="158">
        <v>45645</v>
      </c>
      <c r="K403" s="157">
        <v>0.14155817000000001</v>
      </c>
      <c r="L403" s="157">
        <v>0.14155817000000001</v>
      </c>
      <c r="M403" s="159">
        <v>14.048999999999999</v>
      </c>
      <c r="N403" s="159">
        <v>0.17199999999999999</v>
      </c>
      <c r="O403" s="159">
        <v>4.41</v>
      </c>
      <c r="P403" s="159">
        <v>2.4140000000000001</v>
      </c>
      <c r="Q403" s="157">
        <v>2</v>
      </c>
      <c r="R403" s="157">
        <v>0.02</v>
      </c>
      <c r="S403" s="160">
        <v>4873.97</v>
      </c>
      <c r="T403" s="157">
        <v>2677.72</v>
      </c>
      <c r="U403" s="160">
        <v>7553.71</v>
      </c>
      <c r="X403" s="68">
        <f t="shared" si="24"/>
        <v>273.11448055999989</v>
      </c>
      <c r="Y403" s="68" t="e">
        <f>HLOOKUP(A403,'HY financials'!$1:$194,190,0)</f>
        <v>#N/A</v>
      </c>
      <c r="Z403" s="69" t="e">
        <f t="shared" si="27"/>
        <v>#N/A</v>
      </c>
    </row>
    <row r="404" spans="1:26" x14ac:dyDescent="0.2">
      <c r="A404" s="37" t="str" cm="1">
        <f t="array" ref="A404">INDEX('Scheme master'!F:F,MATCH(E404&amp;F404,'Scheme master'!N:N,0),0)</f>
        <v>LDSAPF</v>
      </c>
      <c r="B404" s="37" t="str">
        <f>A404&amp;VLOOKUP(E404&amp;F404,'Scheme master'!N:AA,13,0)</f>
        <v>LDSAPFDDD</v>
      </c>
      <c r="C404" s="41">
        <f t="shared" si="25"/>
        <v>3.65687E-3</v>
      </c>
      <c r="D404" s="41">
        <f t="shared" si="26"/>
        <v>3.65687E-3</v>
      </c>
      <c r="E404" s="157" t="s">
        <v>533</v>
      </c>
      <c r="F404" s="157" t="s">
        <v>525</v>
      </c>
      <c r="G404" s="157" t="s">
        <v>2242</v>
      </c>
      <c r="H404" s="157" t="s">
        <v>1277</v>
      </c>
      <c r="I404" s="158">
        <v>45566</v>
      </c>
      <c r="J404" s="158">
        <v>45566</v>
      </c>
      <c r="K404" s="157">
        <v>3.65687E-3</v>
      </c>
      <c r="L404" s="157">
        <v>3.65687E-3</v>
      </c>
      <c r="M404" s="159"/>
      <c r="N404" s="159"/>
      <c r="O404" s="159">
        <v>189.62700000000001</v>
      </c>
      <c r="P404" s="159"/>
      <c r="Q404" s="157"/>
      <c r="R404" s="157"/>
      <c r="S404" s="160">
        <v>2112.79</v>
      </c>
      <c r="T404" s="157"/>
      <c r="U404" s="160">
        <v>2112.79</v>
      </c>
      <c r="X404" s="68">
        <f t="shared" si="24"/>
        <v>1.5207296000000006</v>
      </c>
      <c r="Y404" s="68" t="e">
        <f>HLOOKUP(A404,'HY financials'!$1:$194,190,0)</f>
        <v>#N/A</v>
      </c>
      <c r="Z404" s="69" t="e">
        <f t="shared" si="27"/>
        <v>#N/A</v>
      </c>
    </row>
    <row r="405" spans="1:26" x14ac:dyDescent="0.2">
      <c r="A405" s="37" t="str" cm="1">
        <f t="array" ref="A405">INDEX('Scheme master'!F:F,MATCH(E405&amp;F405,'Scheme master'!N:N,0),0)</f>
        <v>LLIQDF</v>
      </c>
      <c r="B405" s="37" t="str">
        <f>A405&amp;VLOOKUP(E405&amp;F405,'Scheme master'!N:AA,13,0)</f>
        <v>LLIQDFDDD</v>
      </c>
      <c r="C405" s="41">
        <f t="shared" si="25"/>
        <v>0.20743223999999999</v>
      </c>
      <c r="D405" s="41">
        <f t="shared" si="26"/>
        <v>0.20743223999999999</v>
      </c>
      <c r="E405" s="157" t="s">
        <v>530</v>
      </c>
      <c r="F405" s="157" t="s">
        <v>525</v>
      </c>
      <c r="G405" s="157" t="s">
        <v>456</v>
      </c>
      <c r="H405" s="157" t="s">
        <v>1276</v>
      </c>
      <c r="I405" s="158">
        <v>45671</v>
      </c>
      <c r="J405" s="158">
        <v>45671</v>
      </c>
      <c r="K405" s="157">
        <v>0.20743223999999999</v>
      </c>
      <c r="L405" s="157">
        <v>0.20743223999999999</v>
      </c>
      <c r="M405" s="159">
        <v>5.077</v>
      </c>
      <c r="N405" s="159"/>
      <c r="O405" s="159">
        <v>4.4939999999999998</v>
      </c>
      <c r="P405" s="159">
        <v>290.61599999999999</v>
      </c>
      <c r="Q405" s="157">
        <v>1.05</v>
      </c>
      <c r="R405" s="157"/>
      <c r="S405" s="160">
        <v>5126.38</v>
      </c>
      <c r="T405" s="157">
        <v>333724.01</v>
      </c>
      <c r="U405" s="160">
        <v>338851.44</v>
      </c>
      <c r="X405" s="68">
        <f t="shared" si="24"/>
        <v>273.11448055999989</v>
      </c>
      <c r="Y405" s="68" t="e">
        <f>HLOOKUP(A405,'HY financials'!$1:$194,190,0)</f>
        <v>#N/A</v>
      </c>
      <c r="Z405" s="69" t="e">
        <f t="shared" si="27"/>
        <v>#N/A</v>
      </c>
    </row>
    <row r="406" spans="1:26" x14ac:dyDescent="0.2">
      <c r="A406" s="37" t="str" cm="1">
        <f t="array" ref="A406">INDEX('Scheme master'!F:F,MATCH(E406&amp;F406,'Scheme master'!N:N,0),0)</f>
        <v>LDINPF</v>
      </c>
      <c r="B406" s="37" t="str">
        <f>A406&amp;VLOOKUP(E406&amp;F406,'Scheme master'!N:AA,13,0)</f>
        <v>LDINPFRDD</v>
      </c>
      <c r="C406" s="41">
        <f t="shared" si="25"/>
        <v>1.9950900000000001E-3</v>
      </c>
      <c r="D406" s="41">
        <f t="shared" si="26"/>
        <v>1.9950900000000001E-3</v>
      </c>
      <c r="E406" s="157" t="s">
        <v>531</v>
      </c>
      <c r="F406" s="157" t="s">
        <v>8</v>
      </c>
      <c r="G406" s="157" t="s">
        <v>2726</v>
      </c>
      <c r="H406" s="157" t="s">
        <v>1279</v>
      </c>
      <c r="I406" s="158">
        <v>45602</v>
      </c>
      <c r="J406" s="158">
        <v>45602</v>
      </c>
      <c r="K406" s="157">
        <v>1.9950900000000001E-3</v>
      </c>
      <c r="L406" s="157">
        <v>1.9950900000000001E-3</v>
      </c>
      <c r="M406" s="159"/>
      <c r="N406" s="159"/>
      <c r="O406" s="159">
        <v>463.25799999999998</v>
      </c>
      <c r="P406" s="159">
        <v>22.331</v>
      </c>
      <c r="Q406" s="157"/>
      <c r="R406" s="157"/>
      <c r="S406" s="160">
        <v>5736.83</v>
      </c>
      <c r="T406" s="157">
        <v>275.63</v>
      </c>
      <c r="U406" s="160">
        <v>6012.46</v>
      </c>
      <c r="X406" s="68">
        <f t="shared" si="24"/>
        <v>3.1546907400000004</v>
      </c>
      <c r="Y406" s="68" t="e">
        <f>HLOOKUP(A406,'HY financials'!$1:$194,190,0)</f>
        <v>#N/A</v>
      </c>
      <c r="Z406" s="69" t="e">
        <f t="shared" si="27"/>
        <v>#N/A</v>
      </c>
    </row>
    <row r="407" spans="1:26" x14ac:dyDescent="0.2">
      <c r="A407" s="37" t="str" cm="1">
        <f t="array" ref="A407">INDEX('Scheme master'!F:F,MATCH(E407&amp;F407,'Scheme master'!N:N,0),0)</f>
        <v>LDSTDF</v>
      </c>
      <c r="B407" s="37" t="str">
        <f>A407&amp;VLOOKUP(E407&amp;F407,'Scheme master'!N:AA,13,0)</f>
        <v>LDSTDFRDW</v>
      </c>
      <c r="C407" s="41">
        <f t="shared" si="25"/>
        <v>1.9252799999999999E-3</v>
      </c>
      <c r="D407" s="41">
        <f t="shared" si="26"/>
        <v>1.9252799999999999E-3</v>
      </c>
      <c r="E407" s="157" t="s">
        <v>1608</v>
      </c>
      <c r="F407" s="157" t="s">
        <v>23</v>
      </c>
      <c r="G407" s="157" t="s">
        <v>2244</v>
      </c>
      <c r="H407" s="157" t="s">
        <v>2245</v>
      </c>
      <c r="I407" s="158">
        <v>45588</v>
      </c>
      <c r="J407" s="158">
        <v>45588</v>
      </c>
      <c r="K407" s="157">
        <v>1.9252799999999999E-3</v>
      </c>
      <c r="L407" s="157">
        <v>1.9252799999999999E-3</v>
      </c>
      <c r="M407" s="159"/>
      <c r="N407" s="159"/>
      <c r="O407" s="159">
        <v>0.45200000000000001</v>
      </c>
      <c r="P407" s="159">
        <v>514.01199999999994</v>
      </c>
      <c r="Q407" s="157"/>
      <c r="R407" s="157"/>
      <c r="S407" s="160">
        <v>5.74</v>
      </c>
      <c r="T407" s="157">
        <v>7248.96</v>
      </c>
      <c r="U407" s="160">
        <v>7254.7</v>
      </c>
      <c r="X407" s="68">
        <f t="shared" si="24"/>
        <v>0.83794095999999996</v>
      </c>
      <c r="Y407" s="68" t="e">
        <f>HLOOKUP(A407,'HY financials'!$1:$194,190,0)</f>
        <v>#N/A</v>
      </c>
      <c r="Z407" s="69" t="e">
        <f t="shared" si="27"/>
        <v>#N/A</v>
      </c>
    </row>
    <row r="408" spans="1:26" x14ac:dyDescent="0.2">
      <c r="A408" s="37" t="str" cm="1">
        <f t="array" ref="A408">INDEX('Scheme master'!F:F,MATCH(E408&amp;F408,'Scheme master'!N:N,0),0)</f>
        <v>LDSAPF</v>
      </c>
      <c r="B408" s="37" t="str">
        <f>A408&amp;VLOOKUP(E408&amp;F408,'Scheme master'!N:AA,13,0)</f>
        <v>LDSAPFDDD</v>
      </c>
      <c r="C408" s="41">
        <f t="shared" si="25"/>
        <v>3.1151400000000002E-3</v>
      </c>
      <c r="D408" s="41">
        <f t="shared" si="26"/>
        <v>3.1151400000000002E-3</v>
      </c>
      <c r="E408" s="157" t="s">
        <v>533</v>
      </c>
      <c r="F408" s="157" t="s">
        <v>525</v>
      </c>
      <c r="G408" s="157" t="s">
        <v>2242</v>
      </c>
      <c r="H408" s="157" t="s">
        <v>1277</v>
      </c>
      <c r="I408" s="158">
        <v>45594</v>
      </c>
      <c r="J408" s="158">
        <v>45594</v>
      </c>
      <c r="K408" s="157">
        <v>3.1151400000000002E-3</v>
      </c>
      <c r="L408" s="157">
        <v>3.1151400000000002E-3</v>
      </c>
      <c r="M408" s="159">
        <v>11300.273999999999</v>
      </c>
      <c r="N408" s="159"/>
      <c r="O408" s="159">
        <v>151.83699999999999</v>
      </c>
      <c r="P408" s="159"/>
      <c r="Q408" s="157">
        <v>35.200000000000003</v>
      </c>
      <c r="R408" s="157"/>
      <c r="S408" s="160">
        <v>1675.34</v>
      </c>
      <c r="T408" s="157"/>
      <c r="U408" s="160">
        <v>1710.54</v>
      </c>
      <c r="X408" s="68">
        <f t="shared" si="24"/>
        <v>1.5207296000000006</v>
      </c>
      <c r="Y408" s="68" t="e">
        <f>HLOOKUP(A408,'HY financials'!$1:$194,190,0)</f>
        <v>#N/A</v>
      </c>
      <c r="Z408" s="69" t="e">
        <f t="shared" si="27"/>
        <v>#N/A</v>
      </c>
    </row>
    <row r="409" spans="1:26" x14ac:dyDescent="0.2">
      <c r="A409" s="37" t="str" cm="1">
        <f t="array" ref="A409">INDEX('Scheme master'!F:F,MATCH(E409&amp;F409,'Scheme master'!N:N,0),0)</f>
        <v>LDSAPF</v>
      </c>
      <c r="B409" s="37" t="str">
        <f>A409&amp;VLOOKUP(E409&amp;F409,'Scheme master'!N:AA,13,0)</f>
        <v>LDSAPFDDD</v>
      </c>
      <c r="C409" s="41">
        <f t="shared" si="25"/>
        <v>4.7307E-3</v>
      </c>
      <c r="D409" s="41">
        <f t="shared" si="26"/>
        <v>4.7307E-3</v>
      </c>
      <c r="E409" s="157" t="s">
        <v>533</v>
      </c>
      <c r="F409" s="157" t="s">
        <v>525</v>
      </c>
      <c r="G409" s="157" t="s">
        <v>2242</v>
      </c>
      <c r="H409" s="157" t="s">
        <v>1277</v>
      </c>
      <c r="I409" s="158">
        <v>45737</v>
      </c>
      <c r="J409" s="158">
        <v>45737</v>
      </c>
      <c r="K409" s="157">
        <v>4.7307E-3</v>
      </c>
      <c r="L409" s="157">
        <v>4.7307E-3</v>
      </c>
      <c r="M409" s="159"/>
      <c r="N409" s="159"/>
      <c r="O409" s="159">
        <v>255.798</v>
      </c>
      <c r="P409" s="159">
        <v>17.884</v>
      </c>
      <c r="Q409" s="157"/>
      <c r="R409" s="157"/>
      <c r="S409" s="160">
        <v>2811.83</v>
      </c>
      <c r="T409" s="157">
        <v>199.71</v>
      </c>
      <c r="U409" s="160">
        <v>3011.54</v>
      </c>
      <c r="X409" s="68">
        <f t="shared" si="24"/>
        <v>1.5207296000000006</v>
      </c>
      <c r="Y409" s="68" t="e">
        <f>HLOOKUP(A409,'HY financials'!$1:$194,190,0)</f>
        <v>#N/A</v>
      </c>
      <c r="Z409" s="69" t="e">
        <f t="shared" si="27"/>
        <v>#N/A</v>
      </c>
    </row>
    <row r="410" spans="1:26" x14ac:dyDescent="0.2">
      <c r="A410" s="37" t="str" cm="1">
        <f t="array" ref="A410">INDEX('Scheme master'!F:F,MATCH(E410&amp;F410,'Scheme master'!N:N,0),0)</f>
        <v>LDSAPF</v>
      </c>
      <c r="B410" s="37" t="str">
        <f>A410&amp;VLOOKUP(E410&amp;F410,'Scheme master'!N:AA,13,0)</f>
        <v>LDSAPFRDD</v>
      </c>
      <c r="C410" s="41">
        <f t="shared" si="25"/>
        <v>1.6197500000000001E-3</v>
      </c>
      <c r="D410" s="41">
        <f t="shared" si="26"/>
        <v>1.6197500000000001E-3</v>
      </c>
      <c r="E410" s="157" t="s">
        <v>533</v>
      </c>
      <c r="F410" s="157" t="s">
        <v>8</v>
      </c>
      <c r="G410" s="157" t="s">
        <v>2242</v>
      </c>
      <c r="H410" s="157" t="s">
        <v>1279</v>
      </c>
      <c r="I410" s="158">
        <v>45741</v>
      </c>
      <c r="J410" s="158">
        <v>45741</v>
      </c>
      <c r="K410" s="157">
        <v>1.6197500000000001E-3</v>
      </c>
      <c r="L410" s="157">
        <v>1.6197500000000001E-3</v>
      </c>
      <c r="M410" s="159"/>
      <c r="N410" s="159"/>
      <c r="O410" s="159">
        <v>2248.7040000000002</v>
      </c>
      <c r="P410" s="159">
        <v>44.134999999999998</v>
      </c>
      <c r="Q410" s="157"/>
      <c r="R410" s="157"/>
      <c r="S410" s="160">
        <v>26686.55</v>
      </c>
      <c r="T410" s="157">
        <v>520.30999999999995</v>
      </c>
      <c r="U410" s="160">
        <v>27206.86</v>
      </c>
      <c r="X410" s="68">
        <f t="shared" si="24"/>
        <v>1.5207296000000006</v>
      </c>
      <c r="Y410" s="68" t="e">
        <f>HLOOKUP(A410,'HY financials'!$1:$194,190,0)</f>
        <v>#N/A</v>
      </c>
      <c r="Z410" s="69" t="e">
        <f t="shared" si="27"/>
        <v>#N/A</v>
      </c>
    </row>
    <row r="411" spans="1:26" x14ac:dyDescent="0.2">
      <c r="A411" s="37" t="str" cm="1">
        <f t="array" ref="A411">INDEX('Scheme master'!F:F,MATCH(E411&amp;F411,'Scheme master'!N:N,0),0)</f>
        <v>LDUSTF</v>
      </c>
      <c r="B411" s="37" t="str">
        <f>A411&amp;VLOOKUP(E411&amp;F411,'Scheme master'!N:AA,13,0)</f>
        <v>LDUSTFRDW</v>
      </c>
      <c r="C411" s="41">
        <f t="shared" si="25"/>
        <v>1.25148996</v>
      </c>
      <c r="D411" s="41">
        <f t="shared" si="26"/>
        <v>1.25148996</v>
      </c>
      <c r="E411" s="157" t="s">
        <v>1462</v>
      </c>
      <c r="F411" s="157" t="s">
        <v>23</v>
      </c>
      <c r="G411" s="157" t="s">
        <v>2241</v>
      </c>
      <c r="H411" s="157" t="s">
        <v>1278</v>
      </c>
      <c r="I411" s="158">
        <v>45595</v>
      </c>
      <c r="J411" s="158">
        <v>45595</v>
      </c>
      <c r="K411" s="157">
        <v>1.25148996</v>
      </c>
      <c r="L411" s="157">
        <v>1.25148996</v>
      </c>
      <c r="M411" s="159">
        <v>115.373</v>
      </c>
      <c r="N411" s="159"/>
      <c r="O411" s="159">
        <v>0.40600000000000003</v>
      </c>
      <c r="P411" s="159">
        <v>5.0000000000000001E-3</v>
      </c>
      <c r="Q411" s="157">
        <v>144.38999999999999</v>
      </c>
      <c r="R411" s="157"/>
      <c r="S411" s="160">
        <v>557.03</v>
      </c>
      <c r="T411" s="157">
        <v>5.27</v>
      </c>
      <c r="U411" s="160">
        <v>706.69</v>
      </c>
      <c r="X411" s="68">
        <f t="shared" si="24"/>
        <v>303.09935939999986</v>
      </c>
      <c r="Y411" s="68" t="e">
        <f>HLOOKUP(A411,'HY financials'!$1:$194,190,0)</f>
        <v>#N/A</v>
      </c>
      <c r="Z411" s="69" t="e">
        <f t="shared" si="27"/>
        <v>#N/A</v>
      </c>
    </row>
    <row r="412" spans="1:26" x14ac:dyDescent="0.2">
      <c r="A412" s="37" t="str" cm="1">
        <f t="array" ref="A412">INDEX('Scheme master'!F:F,MATCH(E412&amp;F412,'Scheme master'!N:N,0),0)</f>
        <v>LLIQDF</v>
      </c>
      <c r="B412" s="37" t="str">
        <f>A412&amp;VLOOKUP(E412&amp;F412,'Scheme master'!N:AA,13,0)</f>
        <v>LLIQDFRDD</v>
      </c>
      <c r="C412" s="41">
        <f t="shared" si="25"/>
        <v>0.18135404999999999</v>
      </c>
      <c r="D412" s="41">
        <f t="shared" si="26"/>
        <v>0.18135404999999999</v>
      </c>
      <c r="E412" s="157" t="s">
        <v>530</v>
      </c>
      <c r="F412" s="157" t="s">
        <v>526</v>
      </c>
      <c r="G412" s="157" t="s">
        <v>456</v>
      </c>
      <c r="H412" s="157" t="s">
        <v>1281</v>
      </c>
      <c r="I412" s="158">
        <v>45613</v>
      </c>
      <c r="J412" s="158">
        <v>45613</v>
      </c>
      <c r="K412" s="157">
        <v>0.18135404999999999</v>
      </c>
      <c r="L412" s="157">
        <v>0.18135404999999999</v>
      </c>
      <c r="M412" s="159">
        <v>14.109</v>
      </c>
      <c r="N412" s="159">
        <v>0.17199999999999999</v>
      </c>
      <c r="O412" s="159">
        <v>5.218</v>
      </c>
      <c r="P412" s="159">
        <v>3.0760000000000001</v>
      </c>
      <c r="Q412" s="157">
        <v>2.57</v>
      </c>
      <c r="R412" s="157">
        <v>0.03</v>
      </c>
      <c r="S412" s="160">
        <v>5785.66</v>
      </c>
      <c r="T412" s="157">
        <v>3429.17</v>
      </c>
      <c r="U412" s="160">
        <v>9217.43</v>
      </c>
      <c r="X412" s="68">
        <f t="shared" si="24"/>
        <v>273.11448055999989</v>
      </c>
      <c r="Y412" s="68" t="e">
        <f>HLOOKUP(A412,'HY financials'!$1:$194,190,0)</f>
        <v>#N/A</v>
      </c>
      <c r="Z412" s="69" t="e">
        <f t="shared" si="27"/>
        <v>#N/A</v>
      </c>
    </row>
    <row r="413" spans="1:26" x14ac:dyDescent="0.2">
      <c r="A413" s="37" t="str" cm="1">
        <f t="array" ref="A413">INDEX('Scheme master'!F:F,MATCH(E413&amp;F413,'Scheme master'!N:N,0),0)</f>
        <v>LLIQDF</v>
      </c>
      <c r="B413" s="37" t="str">
        <f>A413&amp;VLOOKUP(E413&amp;F413,'Scheme master'!N:AA,13,0)</f>
        <v>LLIQDFDDD</v>
      </c>
      <c r="C413" s="41">
        <f t="shared" si="25"/>
        <v>0.19863943000000001</v>
      </c>
      <c r="D413" s="41">
        <f t="shared" si="26"/>
        <v>0.19863943000000001</v>
      </c>
      <c r="E413" s="157" t="s">
        <v>530</v>
      </c>
      <c r="F413" s="157" t="s">
        <v>525</v>
      </c>
      <c r="G413" s="157" t="s">
        <v>456</v>
      </c>
      <c r="H413" s="157" t="s">
        <v>1276</v>
      </c>
      <c r="I413" s="158">
        <v>45718</v>
      </c>
      <c r="J413" s="158">
        <v>45718</v>
      </c>
      <c r="K413" s="157">
        <v>0.19863943000000001</v>
      </c>
      <c r="L413" s="157">
        <v>0.19863943000000001</v>
      </c>
      <c r="M413" s="159">
        <v>119.91500000000001</v>
      </c>
      <c r="N413" s="159"/>
      <c r="O413" s="159">
        <v>3.1110000000000002</v>
      </c>
      <c r="P413" s="159">
        <v>296.286</v>
      </c>
      <c r="Q413" s="157">
        <v>23.82</v>
      </c>
      <c r="R413" s="157"/>
      <c r="S413" s="160">
        <v>3554.49</v>
      </c>
      <c r="T413" s="157">
        <v>340239.33</v>
      </c>
      <c r="U413" s="160">
        <v>343817.64</v>
      </c>
      <c r="X413" s="68">
        <f t="shared" si="24"/>
        <v>273.11448055999989</v>
      </c>
      <c r="Y413" s="68" t="e">
        <f>HLOOKUP(A413,'HY financials'!$1:$194,190,0)</f>
        <v>#N/A</v>
      </c>
      <c r="Z413" s="69" t="e">
        <f t="shared" si="27"/>
        <v>#N/A</v>
      </c>
    </row>
    <row r="414" spans="1:26" x14ac:dyDescent="0.2">
      <c r="A414" s="37" t="str" cm="1">
        <f t="array" ref="A414">INDEX('Scheme master'!F:F,MATCH(E414&amp;F414,'Scheme master'!N:N,0),0)</f>
        <v>LDINPF</v>
      </c>
      <c r="B414" s="37" t="str">
        <f>A414&amp;VLOOKUP(E414&amp;F414,'Scheme master'!N:AA,13,0)</f>
        <v>LDINPFRDD</v>
      </c>
      <c r="C414" s="41">
        <f t="shared" si="25"/>
        <v>5.0804500000000002E-3</v>
      </c>
      <c r="D414" s="41">
        <f t="shared" si="26"/>
        <v>5.0804500000000002E-3</v>
      </c>
      <c r="E414" s="157" t="s">
        <v>531</v>
      </c>
      <c r="F414" s="157" t="s">
        <v>8</v>
      </c>
      <c r="G414" s="157" t="s">
        <v>2726</v>
      </c>
      <c r="H414" s="157" t="s">
        <v>1279</v>
      </c>
      <c r="I414" s="158">
        <v>45727</v>
      </c>
      <c r="J414" s="158">
        <v>45727</v>
      </c>
      <c r="K414" s="157">
        <v>5.0804500000000002E-3</v>
      </c>
      <c r="L414" s="157">
        <v>5.0804500000000002E-3</v>
      </c>
      <c r="M414" s="159"/>
      <c r="N414" s="159"/>
      <c r="O414" s="159">
        <v>1156.125</v>
      </c>
      <c r="P414" s="159">
        <v>57.857999999999997</v>
      </c>
      <c r="Q414" s="157"/>
      <c r="R414" s="157"/>
      <c r="S414" s="160">
        <v>14335.95</v>
      </c>
      <c r="T414" s="157">
        <v>714.08</v>
      </c>
      <c r="U414" s="160">
        <v>15050.03</v>
      </c>
      <c r="X414" s="68">
        <f t="shared" si="24"/>
        <v>3.1546907400000004</v>
      </c>
      <c r="Y414" s="68" t="e">
        <f>HLOOKUP(A414,'HY financials'!$1:$194,190,0)</f>
        <v>#N/A</v>
      </c>
      <c r="Z414" s="69" t="e">
        <f t="shared" si="27"/>
        <v>#N/A</v>
      </c>
    </row>
    <row r="415" spans="1:26" x14ac:dyDescent="0.2">
      <c r="A415" s="37" t="str" cm="1">
        <f t="array" ref="A415">INDEX('Scheme master'!F:F,MATCH(E415&amp;F415,'Scheme master'!N:N,0),0)</f>
        <v>LDINPF</v>
      </c>
      <c r="B415" s="37" t="str">
        <f>A415&amp;VLOOKUP(E415&amp;F415,'Scheme master'!N:AA,13,0)</f>
        <v>LDINPFRDD</v>
      </c>
      <c r="C415" s="41">
        <f t="shared" si="25"/>
        <v>6.8723000000000005E-4</v>
      </c>
      <c r="D415" s="41">
        <f t="shared" si="26"/>
        <v>6.8723000000000005E-4</v>
      </c>
      <c r="E415" s="157" t="s">
        <v>531</v>
      </c>
      <c r="F415" s="157" t="s">
        <v>8</v>
      </c>
      <c r="G415" s="157" t="s">
        <v>2726</v>
      </c>
      <c r="H415" s="157" t="s">
        <v>1279</v>
      </c>
      <c r="I415" s="158">
        <v>45590</v>
      </c>
      <c r="J415" s="158">
        <v>45590</v>
      </c>
      <c r="K415" s="157">
        <v>6.8723000000000005E-4</v>
      </c>
      <c r="L415" s="157">
        <v>6.8723000000000005E-4</v>
      </c>
      <c r="M415" s="159"/>
      <c r="N415" s="159"/>
      <c r="O415" s="159">
        <v>159.34200000000001</v>
      </c>
      <c r="P415" s="159">
        <v>5.7690000000000001</v>
      </c>
      <c r="Q415" s="157"/>
      <c r="R415" s="157"/>
      <c r="S415" s="160">
        <v>1973.23</v>
      </c>
      <c r="T415" s="157">
        <v>94.84</v>
      </c>
      <c r="U415" s="160">
        <v>2068.0700000000002</v>
      </c>
      <c r="X415" s="68">
        <f t="shared" si="24"/>
        <v>3.1546907400000004</v>
      </c>
      <c r="Y415" s="68" t="e">
        <f>HLOOKUP(A415,'HY financials'!$1:$194,190,0)</f>
        <v>#N/A</v>
      </c>
      <c r="Z415" s="69" t="e">
        <f t="shared" si="27"/>
        <v>#N/A</v>
      </c>
    </row>
    <row r="416" spans="1:26" x14ac:dyDescent="0.2">
      <c r="A416" s="37" t="str" cm="1">
        <f t="array" ref="A416">INDEX('Scheme master'!F:F,MATCH(E416&amp;F416,'Scheme master'!N:N,0),0)</f>
        <v>LLIQDF</v>
      </c>
      <c r="B416" s="37" t="str">
        <f>A416&amp;VLOOKUP(E416&amp;F416,'Scheme master'!N:AA,13,0)</f>
        <v>LLIQDFRDD</v>
      </c>
      <c r="C416" s="41">
        <f t="shared" si="25"/>
        <v>0.18885445000000001</v>
      </c>
      <c r="D416" s="41">
        <f t="shared" si="26"/>
        <v>0.18885445000000001</v>
      </c>
      <c r="E416" s="157" t="s">
        <v>530</v>
      </c>
      <c r="F416" s="157" t="s">
        <v>526</v>
      </c>
      <c r="G416" s="157" t="s">
        <v>456</v>
      </c>
      <c r="H416" s="157" t="s">
        <v>1281</v>
      </c>
      <c r="I416" s="158">
        <v>45668</v>
      </c>
      <c r="J416" s="158">
        <v>45668</v>
      </c>
      <c r="K416" s="157">
        <v>0.18885445000000001</v>
      </c>
      <c r="L416" s="157">
        <v>0.18885445000000001</v>
      </c>
      <c r="M416" s="159">
        <v>90.296999999999997</v>
      </c>
      <c r="N416" s="159">
        <v>0.17199999999999999</v>
      </c>
      <c r="O416" s="159">
        <v>5.8929999999999998</v>
      </c>
      <c r="P416" s="159">
        <v>3.2330000000000001</v>
      </c>
      <c r="Q416" s="157">
        <v>17.05</v>
      </c>
      <c r="R416" s="157">
        <v>0.03</v>
      </c>
      <c r="S416" s="160">
        <v>6575.87</v>
      </c>
      <c r="T416" s="157">
        <v>3600.85</v>
      </c>
      <c r="U416" s="160">
        <v>10193.799999999999</v>
      </c>
      <c r="X416" s="68">
        <f t="shared" si="24"/>
        <v>273.11448055999989</v>
      </c>
      <c r="Y416" s="68" t="e">
        <f>HLOOKUP(A416,'HY financials'!$1:$194,190,0)</f>
        <v>#N/A</v>
      </c>
      <c r="Z416" s="69" t="e">
        <f t="shared" si="27"/>
        <v>#N/A</v>
      </c>
    </row>
    <row r="417" spans="1:26" x14ac:dyDescent="0.2">
      <c r="A417" s="37" t="str" cm="1">
        <f t="array" ref="A417">INDEX('Scheme master'!F:F,MATCH(E417&amp;F417,'Scheme master'!N:N,0),0)</f>
        <v>LLIQDF</v>
      </c>
      <c r="B417" s="37" t="str">
        <f>A417&amp;VLOOKUP(E417&amp;F417,'Scheme master'!N:AA,13,0)</f>
        <v>LLIQDFRDD</v>
      </c>
      <c r="C417" s="41">
        <f t="shared" si="25"/>
        <v>0.20481962000000001</v>
      </c>
      <c r="D417" s="41">
        <f t="shared" si="26"/>
        <v>0.20481962000000001</v>
      </c>
      <c r="E417" s="157" t="s">
        <v>530</v>
      </c>
      <c r="F417" s="157" t="s">
        <v>526</v>
      </c>
      <c r="G417" s="157" t="s">
        <v>456</v>
      </c>
      <c r="H417" s="157" t="s">
        <v>1281</v>
      </c>
      <c r="I417" s="158">
        <v>45600</v>
      </c>
      <c r="J417" s="158">
        <v>45600</v>
      </c>
      <c r="K417" s="157">
        <v>0.20481962000000001</v>
      </c>
      <c r="L417" s="157">
        <v>0.20481962000000001</v>
      </c>
      <c r="M417" s="159">
        <v>14.109</v>
      </c>
      <c r="N417" s="159">
        <v>0.17199999999999999</v>
      </c>
      <c r="O417" s="159">
        <v>5.8780000000000001</v>
      </c>
      <c r="P417" s="159">
        <v>3.4660000000000002</v>
      </c>
      <c r="Q417" s="157">
        <v>2.88</v>
      </c>
      <c r="R417" s="157">
        <v>0.04</v>
      </c>
      <c r="S417" s="160">
        <v>6540.68</v>
      </c>
      <c r="T417" s="157">
        <v>3845.52</v>
      </c>
      <c r="U417" s="160">
        <v>10389.120000000001</v>
      </c>
      <c r="X417" s="68">
        <f t="shared" si="24"/>
        <v>273.11448055999989</v>
      </c>
      <c r="Y417" s="68" t="e">
        <f>HLOOKUP(A417,'HY financials'!$1:$194,190,0)</f>
        <v>#N/A</v>
      </c>
      <c r="Z417" s="69" t="e">
        <f t="shared" si="27"/>
        <v>#N/A</v>
      </c>
    </row>
    <row r="418" spans="1:26" x14ac:dyDescent="0.2">
      <c r="A418" s="37" t="str" cm="1">
        <f t="array" ref="A418">INDEX('Scheme master'!F:F,MATCH(E418&amp;F418,'Scheme master'!N:N,0),0)</f>
        <v>LDSAPF</v>
      </c>
      <c r="B418" s="37" t="str">
        <f>A418&amp;VLOOKUP(E418&amp;F418,'Scheme master'!N:AA,13,0)</f>
        <v>LDSAPFDDD</v>
      </c>
      <c r="C418" s="41">
        <f t="shared" si="25"/>
        <v>1.3875599999999999E-3</v>
      </c>
      <c r="D418" s="41">
        <f t="shared" si="26"/>
        <v>1.3875599999999999E-3</v>
      </c>
      <c r="E418" s="157" t="s">
        <v>533</v>
      </c>
      <c r="F418" s="157" t="s">
        <v>525</v>
      </c>
      <c r="G418" s="157" t="s">
        <v>2242</v>
      </c>
      <c r="H418" s="157" t="s">
        <v>1277</v>
      </c>
      <c r="I418" s="158">
        <v>45646</v>
      </c>
      <c r="J418" s="158">
        <v>45646</v>
      </c>
      <c r="K418" s="157">
        <v>1.3875599999999999E-3</v>
      </c>
      <c r="L418" s="157">
        <v>1.3875599999999999E-3</v>
      </c>
      <c r="M418" s="159"/>
      <c r="N418" s="159"/>
      <c r="O418" s="159">
        <v>67.456999999999994</v>
      </c>
      <c r="P418" s="159"/>
      <c r="Q418" s="157"/>
      <c r="R418" s="157"/>
      <c r="S418" s="160">
        <v>742.89</v>
      </c>
      <c r="T418" s="157"/>
      <c r="U418" s="160">
        <v>742.89</v>
      </c>
      <c r="X418" s="68">
        <f t="shared" si="24"/>
        <v>1.5207296000000006</v>
      </c>
      <c r="Y418" s="68" t="e">
        <f>HLOOKUP(A418,'HY financials'!$1:$194,190,0)</f>
        <v>#N/A</v>
      </c>
      <c r="Z418" s="69" t="e">
        <f t="shared" si="27"/>
        <v>#N/A</v>
      </c>
    </row>
    <row r="419" spans="1:26" x14ac:dyDescent="0.2">
      <c r="A419" s="37" t="str" cm="1">
        <f t="array" ref="A419">INDEX('Scheme master'!F:F,MATCH(E419&amp;F419,'Scheme master'!N:N,0),0)</f>
        <v>LDMIPF</v>
      </c>
      <c r="B419" s="37" t="str">
        <f>A419&amp;VLOOKUP(E419&amp;F419,'Scheme master'!N:AA,13,0)</f>
        <v>LDMIPFRDM</v>
      </c>
      <c r="C419" s="41">
        <f t="shared" si="25"/>
        <v>0.06</v>
      </c>
      <c r="D419" s="41">
        <f t="shared" si="26"/>
        <v>0.06</v>
      </c>
      <c r="E419" s="157" t="s">
        <v>532</v>
      </c>
      <c r="F419" s="157" t="s">
        <v>2727</v>
      </c>
      <c r="G419" s="157" t="s">
        <v>2415</v>
      </c>
      <c r="H419" s="157" t="s">
        <v>2728</v>
      </c>
      <c r="I419" s="158">
        <v>45622</v>
      </c>
      <c r="J419" s="158">
        <v>45622</v>
      </c>
      <c r="K419" s="157">
        <v>0.06</v>
      </c>
      <c r="L419" s="157">
        <v>0.06</v>
      </c>
      <c r="M419" s="159">
        <v>951156.28700000001</v>
      </c>
      <c r="N419" s="159"/>
      <c r="O419" s="159">
        <v>2745.56</v>
      </c>
      <c r="P419" s="159"/>
      <c r="Q419" s="157">
        <v>57069.4</v>
      </c>
      <c r="R419" s="157"/>
      <c r="S419" s="160">
        <v>38998.449999999997</v>
      </c>
      <c r="T419" s="157"/>
      <c r="U419" s="160">
        <v>96067.85</v>
      </c>
      <c r="X419" s="68">
        <f t="shared" si="24"/>
        <v>4.4400000000000013</v>
      </c>
      <c r="Y419" s="68" t="e">
        <f>HLOOKUP(A419,'HY financials'!$1:$194,190,0)</f>
        <v>#N/A</v>
      </c>
      <c r="Z419" s="69" t="e">
        <f t="shared" si="27"/>
        <v>#N/A</v>
      </c>
    </row>
    <row r="420" spans="1:26" x14ac:dyDescent="0.2">
      <c r="A420" s="37" t="str" cm="1">
        <f t="array" ref="A420">INDEX('Scheme master'!F:F,MATCH(E420&amp;F420,'Scheme master'!N:N,0),0)</f>
        <v>LDUSTF</v>
      </c>
      <c r="B420" s="37" t="str">
        <f>A420&amp;VLOOKUP(E420&amp;F420,'Scheme master'!N:AA,13,0)</f>
        <v>LDUSTFDDD</v>
      </c>
      <c r="C420" s="41">
        <f t="shared" si="25"/>
        <v>0.21968694999999999</v>
      </c>
      <c r="D420" s="41">
        <f t="shared" si="26"/>
        <v>0.21968694999999999</v>
      </c>
      <c r="E420" s="157" t="s">
        <v>1462</v>
      </c>
      <c r="F420" s="157" t="s">
        <v>525</v>
      </c>
      <c r="G420" s="157" t="s">
        <v>2241</v>
      </c>
      <c r="H420" s="157" t="s">
        <v>1277</v>
      </c>
      <c r="I420" s="158">
        <v>45743</v>
      </c>
      <c r="J420" s="158">
        <v>45743</v>
      </c>
      <c r="K420" s="157">
        <v>0.21968694999999999</v>
      </c>
      <c r="L420" s="157">
        <v>0.21968694999999999</v>
      </c>
      <c r="M420" s="159"/>
      <c r="N420" s="159"/>
      <c r="O420" s="159">
        <v>0.97099999999999997</v>
      </c>
      <c r="P420" s="159"/>
      <c r="Q420" s="157"/>
      <c r="R420" s="157"/>
      <c r="S420" s="160">
        <v>1192.47</v>
      </c>
      <c r="T420" s="157"/>
      <c r="U420" s="160">
        <v>1192.47</v>
      </c>
      <c r="X420" s="68">
        <f t="shared" si="24"/>
        <v>303.09935939999986</v>
      </c>
      <c r="Y420" s="68" t="e">
        <f>HLOOKUP(A420,'HY financials'!$1:$194,190,0)</f>
        <v>#N/A</v>
      </c>
      <c r="Z420" s="69" t="e">
        <f t="shared" si="27"/>
        <v>#N/A</v>
      </c>
    </row>
    <row r="421" spans="1:26" x14ac:dyDescent="0.2">
      <c r="A421" s="37" t="str" cm="1">
        <f t="array" ref="A421">INDEX('Scheme master'!F:F,MATCH(E421&amp;F421,'Scheme master'!N:N,0),0)</f>
        <v>LLIQDF</v>
      </c>
      <c r="B421" s="37" t="str">
        <f>A421&amp;VLOOKUP(E421&amp;F421,'Scheme master'!N:AA,13,0)</f>
        <v>LLIQDFRDW</v>
      </c>
      <c r="C421" s="41">
        <f t="shared" si="25"/>
        <v>1.2791934199999999</v>
      </c>
      <c r="D421" s="41">
        <f t="shared" si="26"/>
        <v>1.2791934199999999</v>
      </c>
      <c r="E421" s="157" t="s">
        <v>530</v>
      </c>
      <c r="F421" s="157" t="s">
        <v>23</v>
      </c>
      <c r="G421" s="157" t="s">
        <v>456</v>
      </c>
      <c r="H421" s="157" t="s">
        <v>2245</v>
      </c>
      <c r="I421" s="158">
        <v>45581</v>
      </c>
      <c r="J421" s="158">
        <v>45581</v>
      </c>
      <c r="K421" s="157">
        <v>1.2791934199999999</v>
      </c>
      <c r="L421" s="157">
        <v>1.2791934199999999</v>
      </c>
      <c r="M421" s="159">
        <v>1085.7460000000001</v>
      </c>
      <c r="N421" s="159"/>
      <c r="O421" s="159">
        <v>8.532</v>
      </c>
      <c r="P421" s="159">
        <v>5.0000000000000001E-3</v>
      </c>
      <c r="Q421" s="157">
        <v>1388.89</v>
      </c>
      <c r="R421" s="157"/>
      <c r="S421" s="160">
        <v>9482.69</v>
      </c>
      <c r="T421" s="157">
        <v>4.57</v>
      </c>
      <c r="U421" s="160">
        <v>10876.15</v>
      </c>
      <c r="X421" s="68">
        <f t="shared" si="24"/>
        <v>273.11448055999989</v>
      </c>
      <c r="Y421" s="68" t="e">
        <f>HLOOKUP(A421,'HY financials'!$1:$194,190,0)</f>
        <v>#N/A</v>
      </c>
      <c r="Z421" s="69" t="e">
        <f t="shared" si="27"/>
        <v>#N/A</v>
      </c>
    </row>
    <row r="422" spans="1:26" x14ac:dyDescent="0.2">
      <c r="A422" s="37" t="str" cm="1">
        <f t="array" ref="A422">INDEX('Scheme master'!F:F,MATCH(E422&amp;F422,'Scheme master'!N:N,0),0)</f>
        <v>LDUSTF</v>
      </c>
      <c r="B422" s="37" t="str">
        <f>A422&amp;VLOOKUP(E422&amp;F422,'Scheme master'!N:AA,13,0)</f>
        <v>LDUSTFDDD</v>
      </c>
      <c r="C422" s="41">
        <f t="shared" si="25"/>
        <v>0.14364381000000001</v>
      </c>
      <c r="D422" s="41">
        <f t="shared" si="26"/>
        <v>0.14364381000000001</v>
      </c>
      <c r="E422" s="157" t="s">
        <v>1462</v>
      </c>
      <c r="F422" s="157" t="s">
        <v>525</v>
      </c>
      <c r="G422" s="157" t="s">
        <v>2241</v>
      </c>
      <c r="H422" s="157" t="s">
        <v>1277</v>
      </c>
      <c r="I422" s="158">
        <v>45741</v>
      </c>
      <c r="J422" s="158">
        <v>45741</v>
      </c>
      <c r="K422" s="157">
        <v>0.14364381000000001</v>
      </c>
      <c r="L422" s="157">
        <v>0.14364381000000001</v>
      </c>
      <c r="M422" s="159"/>
      <c r="N422" s="159"/>
      <c r="O422" s="159">
        <v>0.63400000000000001</v>
      </c>
      <c r="P422" s="159"/>
      <c r="Q422" s="157"/>
      <c r="R422" s="157"/>
      <c r="S422" s="160">
        <v>779.31</v>
      </c>
      <c r="T422" s="157"/>
      <c r="U422" s="160">
        <v>779.31</v>
      </c>
      <c r="X422" s="68">
        <f t="shared" si="24"/>
        <v>303.09935939999986</v>
      </c>
      <c r="Y422" s="68" t="e">
        <f>HLOOKUP(A422,'HY financials'!$1:$194,190,0)</f>
        <v>#N/A</v>
      </c>
      <c r="Z422" s="69" t="e">
        <f t="shared" si="27"/>
        <v>#N/A</v>
      </c>
    </row>
    <row r="423" spans="1:26" x14ac:dyDescent="0.2">
      <c r="A423" s="37" t="str" cm="1">
        <f t="array" ref="A423">INDEX('Scheme master'!F:F,MATCH(E423&amp;F423,'Scheme master'!N:N,0),0)</f>
        <v>LDSAPF</v>
      </c>
      <c r="B423" s="37" t="str">
        <f>A423&amp;VLOOKUP(E423&amp;F423,'Scheme master'!N:AA,13,0)</f>
        <v>LDSAPFDDD</v>
      </c>
      <c r="C423" s="41">
        <f t="shared" si="25"/>
        <v>7.6785999999999998E-4</v>
      </c>
      <c r="D423" s="41">
        <f t="shared" si="26"/>
        <v>7.6785999999999998E-4</v>
      </c>
      <c r="E423" s="157" t="s">
        <v>533</v>
      </c>
      <c r="F423" s="157" t="s">
        <v>525</v>
      </c>
      <c r="G423" s="157" t="s">
        <v>2242</v>
      </c>
      <c r="H423" s="157" t="s">
        <v>1277</v>
      </c>
      <c r="I423" s="158">
        <v>45623</v>
      </c>
      <c r="J423" s="158">
        <v>45623</v>
      </c>
      <c r="K423" s="157">
        <v>7.6785999999999998E-4</v>
      </c>
      <c r="L423" s="157">
        <v>7.6785999999999998E-4</v>
      </c>
      <c r="M423" s="159"/>
      <c r="N423" s="159"/>
      <c r="O423" s="159">
        <v>38.408000000000001</v>
      </c>
      <c r="P423" s="159"/>
      <c r="Q423" s="157"/>
      <c r="R423" s="157"/>
      <c r="S423" s="160">
        <v>423.7</v>
      </c>
      <c r="T423" s="157"/>
      <c r="U423" s="160">
        <v>423.7</v>
      </c>
      <c r="X423" s="68">
        <f t="shared" si="24"/>
        <v>1.5207296000000006</v>
      </c>
      <c r="Y423" s="68" t="e">
        <f>HLOOKUP(A423,'HY financials'!$1:$194,190,0)</f>
        <v>#N/A</v>
      </c>
      <c r="Z423" s="69" t="e">
        <f t="shared" si="27"/>
        <v>#N/A</v>
      </c>
    </row>
    <row r="424" spans="1:26" x14ac:dyDescent="0.2">
      <c r="A424" s="37" t="str" cm="1">
        <f t="array" ref="A424">INDEX('Scheme master'!F:F,MATCH(E424&amp;F424,'Scheme master'!N:N,0),0)</f>
        <v>LDUSTF</v>
      </c>
      <c r="B424" s="37" t="str">
        <f>A424&amp;VLOOKUP(E424&amp;F424,'Scheme master'!N:AA,13,0)</f>
        <v>LDUSTFDDD</v>
      </c>
      <c r="C424" s="41">
        <f t="shared" si="25"/>
        <v>0.31750031000000001</v>
      </c>
      <c r="D424" s="41">
        <f t="shared" si="26"/>
        <v>0.31750031000000001</v>
      </c>
      <c r="E424" s="157" t="s">
        <v>1462</v>
      </c>
      <c r="F424" s="157" t="s">
        <v>525</v>
      </c>
      <c r="G424" s="157" t="s">
        <v>2241</v>
      </c>
      <c r="H424" s="157" t="s">
        <v>1277</v>
      </c>
      <c r="I424" s="158">
        <v>45576</v>
      </c>
      <c r="J424" s="158">
        <v>45576</v>
      </c>
      <c r="K424" s="157">
        <v>0.31750031000000001</v>
      </c>
      <c r="L424" s="157">
        <v>0.31750031000000001</v>
      </c>
      <c r="M424" s="159"/>
      <c r="N424" s="159"/>
      <c r="O424" s="159">
        <v>1.44</v>
      </c>
      <c r="P424" s="159"/>
      <c r="Q424" s="157"/>
      <c r="R424" s="157"/>
      <c r="S424" s="160">
        <v>1753.29</v>
      </c>
      <c r="T424" s="157"/>
      <c r="U424" s="160">
        <v>1753.29</v>
      </c>
      <c r="X424" s="68">
        <f t="shared" si="24"/>
        <v>303.09935939999986</v>
      </c>
      <c r="Y424" s="68" t="e">
        <f>HLOOKUP(A424,'HY financials'!$1:$194,190,0)</f>
        <v>#N/A</v>
      </c>
      <c r="Z424" s="69" t="e">
        <f t="shared" si="27"/>
        <v>#N/A</v>
      </c>
    </row>
    <row r="425" spans="1:26" x14ac:dyDescent="0.2">
      <c r="A425" s="37" t="str" cm="1">
        <f t="array" ref="A425">INDEX('Scheme master'!F:F,MATCH(E425&amp;F425,'Scheme master'!N:N,0),0)</f>
        <v>LDUSTF</v>
      </c>
      <c r="B425" s="37" t="str">
        <f>A425&amp;VLOOKUP(E425&amp;F425,'Scheme master'!N:AA,13,0)</f>
        <v>LDUSTFDDD</v>
      </c>
      <c r="C425" s="41">
        <f t="shared" si="25"/>
        <v>0.64085247000000001</v>
      </c>
      <c r="D425" s="41">
        <f t="shared" si="26"/>
        <v>0.64085247000000001</v>
      </c>
      <c r="E425" s="157" t="s">
        <v>1462</v>
      </c>
      <c r="F425" s="157" t="s">
        <v>525</v>
      </c>
      <c r="G425" s="157" t="s">
        <v>2241</v>
      </c>
      <c r="H425" s="157" t="s">
        <v>1277</v>
      </c>
      <c r="I425" s="158">
        <v>45642</v>
      </c>
      <c r="J425" s="158">
        <v>45642</v>
      </c>
      <c r="K425" s="157">
        <v>0.64085247000000001</v>
      </c>
      <c r="L425" s="157">
        <v>0.64085247000000001</v>
      </c>
      <c r="M425" s="159"/>
      <c r="N425" s="159"/>
      <c r="O425" s="159">
        <v>2.8439999999999999</v>
      </c>
      <c r="P425" s="159"/>
      <c r="Q425" s="157"/>
      <c r="R425" s="157"/>
      <c r="S425" s="160">
        <v>3578.98</v>
      </c>
      <c r="T425" s="157"/>
      <c r="U425" s="160">
        <v>3578.98</v>
      </c>
      <c r="X425" s="68">
        <f t="shared" si="24"/>
        <v>303.09935939999986</v>
      </c>
      <c r="Y425" s="68" t="e">
        <f>HLOOKUP(A425,'HY financials'!$1:$194,190,0)</f>
        <v>#N/A</v>
      </c>
      <c r="Z425" s="69" t="e">
        <f t="shared" si="27"/>
        <v>#N/A</v>
      </c>
    </row>
    <row r="426" spans="1:26" x14ac:dyDescent="0.2">
      <c r="A426" s="37" t="str" cm="1">
        <f t="array" ref="A426">INDEX('Scheme master'!F:F,MATCH(E426&amp;F426,'Scheme master'!N:N,0),0)</f>
        <v>LDUSTF</v>
      </c>
      <c r="B426" s="37" t="str">
        <f>A426&amp;VLOOKUP(E426&amp;F426,'Scheme master'!N:AA,13,0)</f>
        <v>LDUSTFRDD</v>
      </c>
      <c r="C426" s="41">
        <f t="shared" si="25"/>
        <v>0.33717518000000002</v>
      </c>
      <c r="D426" s="41">
        <f t="shared" si="26"/>
        <v>0.33717518000000002</v>
      </c>
      <c r="E426" s="157" t="s">
        <v>1462</v>
      </c>
      <c r="F426" s="157" t="s">
        <v>8</v>
      </c>
      <c r="G426" s="157" t="s">
        <v>2241</v>
      </c>
      <c r="H426" s="157" t="s">
        <v>1279</v>
      </c>
      <c r="I426" s="158">
        <v>45658</v>
      </c>
      <c r="J426" s="158">
        <v>45658</v>
      </c>
      <c r="K426" s="157">
        <v>0.33717518000000002</v>
      </c>
      <c r="L426" s="157">
        <v>0.33717518000000002</v>
      </c>
      <c r="M426" s="159"/>
      <c r="N426" s="159"/>
      <c r="O426" s="159">
        <v>6.359</v>
      </c>
      <c r="P426" s="159">
        <v>5.0000000000000001E-3</v>
      </c>
      <c r="Q426" s="157"/>
      <c r="R426" s="157"/>
      <c r="S426" s="160">
        <v>7716.99</v>
      </c>
      <c r="T426" s="157">
        <v>5.48</v>
      </c>
      <c r="U426" s="160">
        <v>7722.47</v>
      </c>
      <c r="X426" s="68">
        <f t="shared" si="24"/>
        <v>303.09935939999986</v>
      </c>
      <c r="Y426" s="68" t="e">
        <f>HLOOKUP(A426,'HY financials'!$1:$194,190,0)</f>
        <v>#N/A</v>
      </c>
      <c r="Z426" s="69" t="e">
        <f t="shared" si="27"/>
        <v>#N/A</v>
      </c>
    </row>
    <row r="427" spans="1:26" x14ac:dyDescent="0.2">
      <c r="A427" s="37" t="str" cm="1">
        <f t="array" ref="A427">INDEX('Scheme master'!F:F,MATCH(E427&amp;F427,'Scheme master'!N:N,0),0)</f>
        <v>LLIQDF</v>
      </c>
      <c r="B427" s="37" t="str">
        <f>A427&amp;VLOOKUP(E427&amp;F427,'Scheme master'!N:AA,13,0)</f>
        <v>LLIQDFDDW</v>
      </c>
      <c r="C427" s="41">
        <f t="shared" si="25"/>
        <v>1.3348276100000001</v>
      </c>
      <c r="D427" s="41">
        <f t="shared" si="26"/>
        <v>1.3348276100000001</v>
      </c>
      <c r="E427" s="157" t="s">
        <v>530</v>
      </c>
      <c r="F427" s="157" t="s">
        <v>527</v>
      </c>
      <c r="G427" s="157" t="s">
        <v>456</v>
      </c>
      <c r="H427" s="157" t="s">
        <v>2246</v>
      </c>
      <c r="I427" s="158">
        <v>45595</v>
      </c>
      <c r="J427" s="158">
        <v>45595</v>
      </c>
      <c r="K427" s="157">
        <v>1.3348276100000001</v>
      </c>
      <c r="L427" s="157">
        <v>1.3348276100000001</v>
      </c>
      <c r="M427" s="159">
        <v>0.45400000000000001</v>
      </c>
      <c r="N427" s="159">
        <v>5.0000000000000001E-3</v>
      </c>
      <c r="O427" s="159">
        <v>1.268</v>
      </c>
      <c r="P427" s="159"/>
      <c r="Q427" s="157">
        <v>0.6</v>
      </c>
      <c r="R427" s="157">
        <v>0.01</v>
      </c>
      <c r="S427" s="160">
        <v>1355.59</v>
      </c>
      <c r="T427" s="157"/>
      <c r="U427" s="160">
        <v>1356.2</v>
      </c>
      <c r="X427" s="68">
        <f t="shared" si="24"/>
        <v>273.11448055999989</v>
      </c>
      <c r="Y427" s="68" t="e">
        <f>HLOOKUP(A427,'HY financials'!$1:$194,190,0)</f>
        <v>#N/A</v>
      </c>
      <c r="Z427" s="69" t="e">
        <f t="shared" si="27"/>
        <v>#N/A</v>
      </c>
    </row>
    <row r="428" spans="1:26" x14ac:dyDescent="0.2">
      <c r="A428" s="37" t="str" cm="1">
        <f t="array" ref="A428">INDEX('Scheme master'!F:F,MATCH(E428&amp;F428,'Scheme master'!N:N,0),0)</f>
        <v>LDINPF</v>
      </c>
      <c r="B428" s="37" t="str">
        <f>A428&amp;VLOOKUP(E428&amp;F428,'Scheme master'!N:AA,13,0)</f>
        <v>LDINPFRDD</v>
      </c>
      <c r="C428" s="41">
        <f t="shared" si="25"/>
        <v>3.7712599999999998E-3</v>
      </c>
      <c r="D428" s="41">
        <f t="shared" si="26"/>
        <v>3.7712599999999998E-3</v>
      </c>
      <c r="E428" s="157" t="s">
        <v>531</v>
      </c>
      <c r="F428" s="157" t="s">
        <v>8</v>
      </c>
      <c r="G428" s="157" t="s">
        <v>2726</v>
      </c>
      <c r="H428" s="157" t="s">
        <v>1279</v>
      </c>
      <c r="I428" s="158">
        <v>45644</v>
      </c>
      <c r="J428" s="158">
        <v>45644</v>
      </c>
      <c r="K428" s="157">
        <v>3.7712599999999998E-3</v>
      </c>
      <c r="L428" s="157">
        <v>3.7712599999999998E-3</v>
      </c>
      <c r="M428" s="159"/>
      <c r="N428" s="159"/>
      <c r="O428" s="159">
        <v>880.524</v>
      </c>
      <c r="P428" s="159">
        <v>42.497</v>
      </c>
      <c r="Q428" s="157"/>
      <c r="R428" s="157"/>
      <c r="S428" s="160">
        <v>10915.63</v>
      </c>
      <c r="T428" s="157">
        <v>524.52</v>
      </c>
      <c r="U428" s="160">
        <v>11440.15</v>
      </c>
      <c r="X428" s="68">
        <f t="shared" si="24"/>
        <v>3.1546907400000004</v>
      </c>
      <c r="Y428" s="68" t="e">
        <f>HLOOKUP(A428,'HY financials'!$1:$194,190,0)</f>
        <v>#N/A</v>
      </c>
      <c r="Z428" s="69" t="e">
        <f t="shared" si="27"/>
        <v>#N/A</v>
      </c>
    </row>
    <row r="429" spans="1:26" x14ac:dyDescent="0.2">
      <c r="A429" s="37" t="str" cm="1">
        <f t="array" ref="A429">INDEX('Scheme master'!F:F,MATCH(E429&amp;F429,'Scheme master'!N:N,0),0)</f>
        <v>LDUSTF</v>
      </c>
      <c r="B429" s="37" t="str">
        <f>A429&amp;VLOOKUP(E429&amp;F429,'Scheme master'!N:AA,13,0)</f>
        <v>LDUSTFDDD</v>
      </c>
      <c r="C429" s="41">
        <f t="shared" si="25"/>
        <v>0.19007685999999999</v>
      </c>
      <c r="D429" s="41">
        <f t="shared" si="26"/>
        <v>0.19007685999999999</v>
      </c>
      <c r="E429" s="157" t="s">
        <v>1462</v>
      </c>
      <c r="F429" s="157" t="s">
        <v>525</v>
      </c>
      <c r="G429" s="157" t="s">
        <v>2241</v>
      </c>
      <c r="H429" s="157" t="s">
        <v>1277</v>
      </c>
      <c r="I429" s="158">
        <v>45728</v>
      </c>
      <c r="J429" s="158">
        <v>45728</v>
      </c>
      <c r="K429" s="157">
        <v>0.19007685999999999</v>
      </c>
      <c r="L429" s="157">
        <v>0.19007685999999999</v>
      </c>
      <c r="M429" s="159"/>
      <c r="N429" s="159"/>
      <c r="O429" s="159">
        <v>0.83899999999999997</v>
      </c>
      <c r="P429" s="159"/>
      <c r="Q429" s="157"/>
      <c r="R429" s="157"/>
      <c r="S429" s="160">
        <v>1028.0999999999999</v>
      </c>
      <c r="T429" s="157"/>
      <c r="U429" s="160">
        <v>1028.0999999999999</v>
      </c>
      <c r="X429" s="68">
        <f t="shared" si="24"/>
        <v>303.09935939999986</v>
      </c>
      <c r="Y429" s="68" t="e">
        <f>HLOOKUP(A429,'HY financials'!$1:$194,190,0)</f>
        <v>#N/A</v>
      </c>
      <c r="Z429" s="69" t="e">
        <f t="shared" si="27"/>
        <v>#N/A</v>
      </c>
    </row>
    <row r="430" spans="1:26" x14ac:dyDescent="0.2">
      <c r="A430" s="37" t="str" cm="1">
        <f t="array" ref="A430">INDEX('Scheme master'!F:F,MATCH(E430&amp;F430,'Scheme master'!N:N,0),0)</f>
        <v>LDINPF</v>
      </c>
      <c r="B430" s="37" t="str">
        <f>A430&amp;VLOOKUP(E430&amp;F430,'Scheme master'!N:AA,13,0)</f>
        <v>LDINPFDDW</v>
      </c>
      <c r="C430" s="41">
        <f t="shared" si="25"/>
        <v>1.321981E-2</v>
      </c>
      <c r="D430" s="41">
        <f t="shared" si="26"/>
        <v>1.321981E-2</v>
      </c>
      <c r="E430" s="157" t="s">
        <v>531</v>
      </c>
      <c r="F430" s="157" t="s">
        <v>527</v>
      </c>
      <c r="G430" s="157" t="s">
        <v>2726</v>
      </c>
      <c r="H430" s="157" t="s">
        <v>1280</v>
      </c>
      <c r="I430" s="158">
        <v>45617</v>
      </c>
      <c r="J430" s="158">
        <v>45617</v>
      </c>
      <c r="K430" s="157">
        <v>1.321981E-2</v>
      </c>
      <c r="L430" s="157">
        <v>1.321981E-2</v>
      </c>
      <c r="M430" s="159"/>
      <c r="N430" s="159"/>
      <c r="O430" s="159">
        <v>34.112000000000002</v>
      </c>
      <c r="P430" s="159"/>
      <c r="Q430" s="157"/>
      <c r="R430" s="157"/>
      <c r="S430" s="160">
        <v>359.15</v>
      </c>
      <c r="T430" s="157"/>
      <c r="U430" s="160">
        <v>359.15</v>
      </c>
      <c r="X430" s="68">
        <f t="shared" si="24"/>
        <v>3.1546907400000004</v>
      </c>
      <c r="Y430" s="68" t="e">
        <f>HLOOKUP(A430,'HY financials'!$1:$194,190,0)</f>
        <v>#N/A</v>
      </c>
      <c r="Z430" s="69" t="e">
        <f t="shared" si="27"/>
        <v>#N/A</v>
      </c>
    </row>
    <row r="431" spans="1:26" x14ac:dyDescent="0.2">
      <c r="A431" s="37" t="str" cm="1">
        <f t="array" ref="A431">INDEX('Scheme master'!F:F,MATCH(E431&amp;F431,'Scheme master'!N:N,0),0)</f>
        <v>LLIQDF</v>
      </c>
      <c r="B431" s="37" t="str">
        <f>A431&amp;VLOOKUP(E431&amp;F431,'Scheme master'!N:AA,13,0)</f>
        <v>LLIQDFDDW</v>
      </c>
      <c r="C431" s="41">
        <f t="shared" si="25"/>
        <v>1.3325705000000001</v>
      </c>
      <c r="D431" s="41">
        <f t="shared" si="26"/>
        <v>1.3325705000000001</v>
      </c>
      <c r="E431" s="157" t="s">
        <v>530</v>
      </c>
      <c r="F431" s="157" t="s">
        <v>527</v>
      </c>
      <c r="G431" s="157" t="s">
        <v>456</v>
      </c>
      <c r="H431" s="157" t="s">
        <v>2246</v>
      </c>
      <c r="I431" s="158">
        <v>45714</v>
      </c>
      <c r="J431" s="158">
        <v>45714</v>
      </c>
      <c r="K431" s="157">
        <v>1.3325705000000001</v>
      </c>
      <c r="L431" s="157">
        <v>1.3325705000000001</v>
      </c>
      <c r="M431" s="159">
        <v>0.46</v>
      </c>
      <c r="N431" s="159">
        <v>9850.643</v>
      </c>
      <c r="O431" s="159">
        <v>1.006</v>
      </c>
      <c r="P431" s="159"/>
      <c r="Q431" s="157">
        <v>0.61</v>
      </c>
      <c r="R431" s="157">
        <v>13126.68</v>
      </c>
      <c r="S431" s="160">
        <v>1116.03</v>
      </c>
      <c r="T431" s="157"/>
      <c r="U431" s="160">
        <v>14243.32</v>
      </c>
      <c r="X431" s="68">
        <f t="shared" si="24"/>
        <v>273.11448055999989</v>
      </c>
      <c r="Y431" s="68" t="e">
        <f>HLOOKUP(A431,'HY financials'!$1:$194,190,0)</f>
        <v>#N/A</v>
      </c>
      <c r="Z431" s="69" t="e">
        <f t="shared" si="27"/>
        <v>#N/A</v>
      </c>
    </row>
    <row r="432" spans="1:26" x14ac:dyDescent="0.2">
      <c r="A432" s="37" t="str" cm="1">
        <f t="array" ref="A432">INDEX('Scheme master'!F:F,MATCH(E432&amp;F432,'Scheme master'!N:N,0),0)</f>
        <v>LDUSTF</v>
      </c>
      <c r="B432" s="37" t="str">
        <f>A432&amp;VLOOKUP(E432&amp;F432,'Scheme master'!N:AA,13,0)</f>
        <v>LDUSTFDDD</v>
      </c>
      <c r="C432" s="41">
        <f t="shared" si="25"/>
        <v>0.54632535999999998</v>
      </c>
      <c r="D432" s="41">
        <f t="shared" si="26"/>
        <v>0.54632535999999998</v>
      </c>
      <c r="E432" s="157" t="s">
        <v>1462</v>
      </c>
      <c r="F432" s="157" t="s">
        <v>525</v>
      </c>
      <c r="G432" s="157" t="s">
        <v>2241</v>
      </c>
      <c r="H432" s="157" t="s">
        <v>1277</v>
      </c>
      <c r="I432" s="158">
        <v>45586</v>
      </c>
      <c r="J432" s="158">
        <v>45586</v>
      </c>
      <c r="K432" s="157">
        <v>0.54632535999999998</v>
      </c>
      <c r="L432" s="157">
        <v>0.54632535999999998</v>
      </c>
      <c r="M432" s="159"/>
      <c r="N432" s="159"/>
      <c r="O432" s="159">
        <v>2.4809999999999999</v>
      </c>
      <c r="P432" s="159"/>
      <c r="Q432" s="157"/>
      <c r="R432" s="157"/>
      <c r="S432" s="160">
        <v>3021.01</v>
      </c>
      <c r="T432" s="157"/>
      <c r="U432" s="160">
        <v>3021.01</v>
      </c>
      <c r="X432" s="68">
        <f t="shared" si="24"/>
        <v>303.09935939999986</v>
      </c>
      <c r="Y432" s="68" t="e">
        <f>HLOOKUP(A432,'HY financials'!$1:$194,190,0)</f>
        <v>#N/A</v>
      </c>
      <c r="Z432" s="69" t="e">
        <f t="shared" si="27"/>
        <v>#N/A</v>
      </c>
    </row>
    <row r="433" spans="1:26" x14ac:dyDescent="0.2">
      <c r="A433" s="37" t="str" cm="1">
        <f t="array" ref="A433">INDEX('Scheme master'!F:F,MATCH(E433&amp;F433,'Scheme master'!N:N,0),0)</f>
        <v>LLIQDF</v>
      </c>
      <c r="B433" s="37" t="str">
        <f>A433&amp;VLOOKUP(E433&amp;F433,'Scheme master'!N:AA,13,0)</f>
        <v>LLIQDFRDD</v>
      </c>
      <c r="C433" s="41">
        <f t="shared" si="25"/>
        <v>0.18830088</v>
      </c>
      <c r="D433" s="41">
        <f t="shared" si="26"/>
        <v>0.18830088</v>
      </c>
      <c r="E433" s="157" t="s">
        <v>530</v>
      </c>
      <c r="F433" s="157" t="s">
        <v>526</v>
      </c>
      <c r="G433" s="157" t="s">
        <v>456</v>
      </c>
      <c r="H433" s="157" t="s">
        <v>1281</v>
      </c>
      <c r="I433" s="158">
        <v>45688</v>
      </c>
      <c r="J433" s="158">
        <v>45688</v>
      </c>
      <c r="K433" s="157">
        <v>0.18830088</v>
      </c>
      <c r="L433" s="157">
        <v>0.18830088</v>
      </c>
      <c r="M433" s="159">
        <v>90.266000000000005</v>
      </c>
      <c r="N433" s="159">
        <v>0.17199999999999999</v>
      </c>
      <c r="O433" s="159">
        <v>5.8259999999999996</v>
      </c>
      <c r="P433" s="159">
        <v>3.234</v>
      </c>
      <c r="Q433" s="157">
        <v>16.989999999999998</v>
      </c>
      <c r="R433" s="157">
        <v>0.03</v>
      </c>
      <c r="S433" s="160">
        <v>6469.59</v>
      </c>
      <c r="T433" s="157">
        <v>3588</v>
      </c>
      <c r="U433" s="160">
        <v>10074.61</v>
      </c>
      <c r="X433" s="68">
        <f t="shared" si="24"/>
        <v>273.11448055999989</v>
      </c>
      <c r="Y433" s="68" t="e">
        <f>HLOOKUP(A433,'HY financials'!$1:$194,190,0)</f>
        <v>#N/A</v>
      </c>
      <c r="Z433" s="69" t="e">
        <f t="shared" si="27"/>
        <v>#N/A</v>
      </c>
    </row>
    <row r="434" spans="1:26" x14ac:dyDescent="0.2">
      <c r="A434" s="37" t="str" cm="1">
        <f t="array" ref="A434">INDEX('Scheme master'!F:F,MATCH(E434&amp;F434,'Scheme master'!N:N,0),0)</f>
        <v>LDINPF</v>
      </c>
      <c r="B434" s="37" t="str">
        <f>A434&amp;VLOOKUP(E434&amp;F434,'Scheme master'!N:AA,13,0)</f>
        <v>LDINPFDDD</v>
      </c>
      <c r="C434" s="41">
        <f t="shared" si="25"/>
        <v>7.9643800000000001E-3</v>
      </c>
      <c r="D434" s="41">
        <f t="shared" si="26"/>
        <v>7.9643800000000001E-3</v>
      </c>
      <c r="E434" s="157" t="s">
        <v>531</v>
      </c>
      <c r="F434" s="157" t="s">
        <v>525</v>
      </c>
      <c r="G434" s="157" t="s">
        <v>2726</v>
      </c>
      <c r="H434" s="157" t="s">
        <v>1277</v>
      </c>
      <c r="I434" s="158">
        <v>45673</v>
      </c>
      <c r="J434" s="158">
        <v>45673</v>
      </c>
      <c r="K434" s="157">
        <v>7.9643800000000001E-3</v>
      </c>
      <c r="L434" s="157">
        <v>7.9643800000000001E-3</v>
      </c>
      <c r="M434" s="159"/>
      <c r="N434" s="159"/>
      <c r="O434" s="159">
        <v>298.25700000000001</v>
      </c>
      <c r="P434" s="159"/>
      <c r="Q434" s="157"/>
      <c r="R434" s="157"/>
      <c r="S434" s="160">
        <v>4680.5</v>
      </c>
      <c r="T434" s="157"/>
      <c r="U434" s="160">
        <v>4680.5</v>
      </c>
      <c r="X434" s="68">
        <f t="shared" si="24"/>
        <v>3.1546907400000004</v>
      </c>
      <c r="Y434" s="68" t="e">
        <f>HLOOKUP(A434,'HY financials'!$1:$194,190,0)</f>
        <v>#N/A</v>
      </c>
      <c r="Z434" s="69" t="e">
        <f t="shared" si="27"/>
        <v>#N/A</v>
      </c>
    </row>
    <row r="435" spans="1:26" x14ac:dyDescent="0.2">
      <c r="A435" s="37" t="str" cm="1">
        <f t="array" ref="A435">INDEX('Scheme master'!F:F,MATCH(E435&amp;F435,'Scheme master'!N:N,0),0)</f>
        <v>LDUSTF</v>
      </c>
      <c r="B435" s="37" t="str">
        <f>A435&amp;VLOOKUP(E435&amp;F435,'Scheme master'!N:AA,13,0)</f>
        <v>LDUSTFDDW</v>
      </c>
      <c r="C435" s="41">
        <f t="shared" si="25"/>
        <v>1.50073184</v>
      </c>
      <c r="D435" s="41">
        <f t="shared" si="26"/>
        <v>1.50073184</v>
      </c>
      <c r="E435" s="157" t="s">
        <v>1462</v>
      </c>
      <c r="F435" s="157" t="s">
        <v>527</v>
      </c>
      <c r="G435" s="157" t="s">
        <v>2241</v>
      </c>
      <c r="H435" s="157" t="s">
        <v>1280</v>
      </c>
      <c r="I435" s="158">
        <v>45715</v>
      </c>
      <c r="J435" s="158">
        <v>45715</v>
      </c>
      <c r="K435" s="157">
        <v>1.50073184</v>
      </c>
      <c r="L435" s="157">
        <v>1.50073184</v>
      </c>
      <c r="M435" s="159">
        <v>0.53400000000000003</v>
      </c>
      <c r="N435" s="159"/>
      <c r="O435" s="159">
        <v>0.10100000000000001</v>
      </c>
      <c r="P435" s="159"/>
      <c r="Q435" s="157">
        <v>0.8</v>
      </c>
      <c r="R435" s="157"/>
      <c r="S435" s="160">
        <v>111.48</v>
      </c>
      <c r="T435" s="157"/>
      <c r="U435" s="160">
        <v>112.28</v>
      </c>
      <c r="X435" s="68">
        <f t="shared" si="24"/>
        <v>303.09935939999986</v>
      </c>
      <c r="Y435" s="68" t="e">
        <f>HLOOKUP(A435,'HY financials'!$1:$194,190,0)</f>
        <v>#N/A</v>
      </c>
      <c r="Z435" s="69" t="e">
        <f t="shared" si="27"/>
        <v>#N/A</v>
      </c>
    </row>
    <row r="436" spans="1:26" x14ac:dyDescent="0.2">
      <c r="A436" s="37" t="str" cm="1">
        <f t="array" ref="A436">INDEX('Scheme master'!F:F,MATCH(E436&amp;F436,'Scheme master'!N:N,0),0)</f>
        <v>LDUSTF</v>
      </c>
      <c r="B436" s="37" t="str">
        <f>A436&amp;VLOOKUP(E436&amp;F436,'Scheme master'!N:AA,13,0)</f>
        <v>LDUSTFRDD</v>
      </c>
      <c r="C436" s="41">
        <f t="shared" si="25"/>
        <v>0.25858944</v>
      </c>
      <c r="D436" s="41">
        <f t="shared" si="26"/>
        <v>0.25858944</v>
      </c>
      <c r="E436" s="157" t="s">
        <v>1462</v>
      </c>
      <c r="F436" s="157" t="s">
        <v>8</v>
      </c>
      <c r="G436" s="157" t="s">
        <v>2241</v>
      </c>
      <c r="H436" s="157" t="s">
        <v>1279</v>
      </c>
      <c r="I436" s="158">
        <v>45692</v>
      </c>
      <c r="J436" s="158">
        <v>45692</v>
      </c>
      <c r="K436" s="157">
        <v>0.25858944</v>
      </c>
      <c r="L436" s="157">
        <v>0.25858944</v>
      </c>
      <c r="M436" s="159"/>
      <c r="N436" s="159"/>
      <c r="O436" s="159">
        <v>4.8970000000000002</v>
      </c>
      <c r="P436" s="159">
        <v>4.0000000000000001E-3</v>
      </c>
      <c r="Q436" s="157"/>
      <c r="R436" s="157"/>
      <c r="S436" s="160">
        <v>5947.04</v>
      </c>
      <c r="T436" s="157">
        <v>4.22</v>
      </c>
      <c r="U436" s="160">
        <v>5951.26</v>
      </c>
      <c r="X436" s="68">
        <f t="shared" si="24"/>
        <v>303.09935939999986</v>
      </c>
      <c r="Y436" s="68" t="e">
        <f>HLOOKUP(A436,'HY financials'!$1:$194,190,0)</f>
        <v>#N/A</v>
      </c>
      <c r="Z436" s="69" t="e">
        <f t="shared" si="27"/>
        <v>#N/A</v>
      </c>
    </row>
    <row r="437" spans="1:26" x14ac:dyDescent="0.2">
      <c r="A437" s="37" t="str" cm="1">
        <f t="array" ref="A437">INDEX('Scheme master'!F:F,MATCH(E437&amp;F437,'Scheme master'!N:N,0),0)</f>
        <v>LDONTF</v>
      </c>
      <c r="B437" s="37" t="str">
        <f>A437&amp;VLOOKUP(E437&amp;F437,'Scheme master'!N:AA,13,0)</f>
        <v>LDONTFDDW</v>
      </c>
      <c r="C437" s="41">
        <f t="shared" si="25"/>
        <v>1.25098285</v>
      </c>
      <c r="D437" s="41">
        <f t="shared" si="26"/>
        <v>1.25098285</v>
      </c>
      <c r="E437" s="157" t="s">
        <v>924</v>
      </c>
      <c r="F437" s="157" t="s">
        <v>527</v>
      </c>
      <c r="G437" s="157" t="s">
        <v>906</v>
      </c>
      <c r="H437" s="157" t="s">
        <v>1280</v>
      </c>
      <c r="I437" s="158">
        <v>45567</v>
      </c>
      <c r="J437" s="158">
        <v>45567</v>
      </c>
      <c r="K437" s="157">
        <v>1.25098285</v>
      </c>
      <c r="L437" s="157">
        <v>1.25098285</v>
      </c>
      <c r="M437" s="159"/>
      <c r="N437" s="159"/>
      <c r="O437" s="159">
        <v>6.5000000000000002E-2</v>
      </c>
      <c r="P437" s="159"/>
      <c r="Q437" s="157"/>
      <c r="R437" s="157"/>
      <c r="S437" s="160">
        <v>65.099999999999994</v>
      </c>
      <c r="T437" s="157"/>
      <c r="U437" s="160">
        <v>65.099999999999994</v>
      </c>
      <c r="X437" s="68">
        <f t="shared" si="24"/>
        <v>7.3774604200000002</v>
      </c>
      <c r="Y437" s="68" t="e">
        <f>HLOOKUP(A437,'HY financials'!$1:$194,190,0)</f>
        <v>#N/A</v>
      </c>
      <c r="Z437" s="69" t="e">
        <f t="shared" si="27"/>
        <v>#N/A</v>
      </c>
    </row>
    <row r="438" spans="1:26" x14ac:dyDescent="0.2">
      <c r="A438" s="37" t="str" cm="1">
        <f t="array" ref="A438">INDEX('Scheme master'!F:F,MATCH(E438&amp;F438,'Scheme master'!N:N,0),0)</f>
        <v>LDINPF</v>
      </c>
      <c r="B438" s="37" t="str">
        <f>A438&amp;VLOOKUP(E438&amp;F438,'Scheme master'!N:AA,13,0)</f>
        <v>LDINPFDDD</v>
      </c>
      <c r="C438" s="41">
        <f t="shared" si="25"/>
        <v>2.4136000000000001E-3</v>
      </c>
      <c r="D438" s="41">
        <f t="shared" si="26"/>
        <v>2.4136000000000001E-3</v>
      </c>
      <c r="E438" s="157" t="s">
        <v>531</v>
      </c>
      <c r="F438" s="157" t="s">
        <v>525</v>
      </c>
      <c r="G438" s="157" t="s">
        <v>2726</v>
      </c>
      <c r="H438" s="157" t="s">
        <v>1277</v>
      </c>
      <c r="I438" s="158">
        <v>45623</v>
      </c>
      <c r="J438" s="158">
        <v>45623</v>
      </c>
      <c r="K438" s="157">
        <v>2.4136000000000001E-3</v>
      </c>
      <c r="L438" s="157">
        <v>2.4136000000000001E-3</v>
      </c>
      <c r="M438" s="159"/>
      <c r="N438" s="159"/>
      <c r="O438" s="159">
        <v>94.328000000000003</v>
      </c>
      <c r="P438" s="159"/>
      <c r="Q438" s="157"/>
      <c r="R438" s="157"/>
      <c r="S438" s="160">
        <v>1463.31</v>
      </c>
      <c r="T438" s="157"/>
      <c r="U438" s="160">
        <v>1463.31</v>
      </c>
      <c r="X438" s="68">
        <f t="shared" si="24"/>
        <v>3.1546907400000004</v>
      </c>
      <c r="Y438" s="68" t="e">
        <f>HLOOKUP(A438,'HY financials'!$1:$194,190,0)</f>
        <v>#N/A</v>
      </c>
      <c r="Z438" s="69" t="e">
        <f t="shared" si="27"/>
        <v>#N/A</v>
      </c>
    </row>
    <row r="439" spans="1:26" x14ac:dyDescent="0.2">
      <c r="A439" s="37" t="str" cm="1">
        <f t="array" ref="A439">INDEX('Scheme master'!F:F,MATCH(E439&amp;F439,'Scheme master'!N:N,0),0)</f>
        <v>LDSAPF</v>
      </c>
      <c r="B439" s="37" t="str">
        <f>A439&amp;VLOOKUP(E439&amp;F439,'Scheme master'!N:AA,13,0)</f>
        <v>LDSAPFRDD</v>
      </c>
      <c r="C439" s="41">
        <f t="shared" si="25"/>
        <v>5.7437999999999999E-4</v>
      </c>
      <c r="D439" s="41">
        <f t="shared" si="26"/>
        <v>5.7437999999999999E-4</v>
      </c>
      <c r="E439" s="157" t="s">
        <v>533</v>
      </c>
      <c r="F439" s="157" t="s">
        <v>8</v>
      </c>
      <c r="G439" s="157" t="s">
        <v>2242</v>
      </c>
      <c r="H439" s="157" t="s">
        <v>1279</v>
      </c>
      <c r="I439" s="158">
        <v>45680</v>
      </c>
      <c r="J439" s="158">
        <v>45680</v>
      </c>
      <c r="K439" s="157">
        <v>5.7437999999999999E-4</v>
      </c>
      <c r="L439" s="157">
        <v>5.7437999999999999E-4</v>
      </c>
      <c r="M439" s="159"/>
      <c r="N439" s="159"/>
      <c r="O439" s="159">
        <v>801.01599999999996</v>
      </c>
      <c r="P439" s="159">
        <v>15.489000000000001</v>
      </c>
      <c r="Q439" s="157"/>
      <c r="R439" s="157"/>
      <c r="S439" s="160">
        <v>9509.66</v>
      </c>
      <c r="T439" s="157">
        <v>182.58</v>
      </c>
      <c r="U439" s="160">
        <v>9692.24</v>
      </c>
      <c r="X439" s="68">
        <f t="shared" si="24"/>
        <v>1.5207296000000006</v>
      </c>
      <c r="Y439" s="68" t="e">
        <f>HLOOKUP(A439,'HY financials'!$1:$194,190,0)</f>
        <v>#N/A</v>
      </c>
      <c r="Z439" s="69" t="e">
        <f t="shared" si="27"/>
        <v>#N/A</v>
      </c>
    </row>
    <row r="440" spans="1:26" x14ac:dyDescent="0.2">
      <c r="A440" s="37" t="str" cm="1">
        <f t="array" ref="A440">INDEX('Scheme master'!F:F,MATCH(E440&amp;F440,'Scheme master'!N:N,0),0)</f>
        <v>LDUSTF</v>
      </c>
      <c r="B440" s="37" t="str">
        <f>A440&amp;VLOOKUP(E440&amp;F440,'Scheme master'!N:AA,13,0)</f>
        <v>LDUSTFRDD</v>
      </c>
      <c r="C440" s="41">
        <f t="shared" si="25"/>
        <v>0.20215736000000001</v>
      </c>
      <c r="D440" s="41">
        <f t="shared" si="26"/>
        <v>0.20215736000000001</v>
      </c>
      <c r="E440" s="157" t="s">
        <v>1462</v>
      </c>
      <c r="F440" s="157" t="s">
        <v>8</v>
      </c>
      <c r="G440" s="157" t="s">
        <v>2241</v>
      </c>
      <c r="H440" s="157" t="s">
        <v>1279</v>
      </c>
      <c r="I440" s="158">
        <v>45604</v>
      </c>
      <c r="J440" s="158">
        <v>45604</v>
      </c>
      <c r="K440" s="157">
        <v>0.20215736000000001</v>
      </c>
      <c r="L440" s="157">
        <v>0.20215736000000001</v>
      </c>
      <c r="M440" s="159"/>
      <c r="N440" s="159"/>
      <c r="O440" s="159">
        <v>3.766</v>
      </c>
      <c r="P440" s="159">
        <v>3.0000000000000001E-3</v>
      </c>
      <c r="Q440" s="157"/>
      <c r="R440" s="157"/>
      <c r="S440" s="160">
        <v>4587.22</v>
      </c>
      <c r="T440" s="157">
        <v>3.26</v>
      </c>
      <c r="U440" s="160">
        <v>4590.4799999999996</v>
      </c>
      <c r="X440" s="68">
        <f t="shared" si="24"/>
        <v>303.09935939999986</v>
      </c>
      <c r="Y440" s="68" t="e">
        <f>HLOOKUP(A440,'HY financials'!$1:$194,190,0)</f>
        <v>#N/A</v>
      </c>
      <c r="Z440" s="69" t="e">
        <f t="shared" si="27"/>
        <v>#N/A</v>
      </c>
    </row>
    <row r="441" spans="1:26" x14ac:dyDescent="0.2">
      <c r="A441" s="37" t="str" cm="1">
        <f t="array" ref="A441">INDEX('Scheme master'!F:F,MATCH(E441&amp;F441,'Scheme master'!N:N,0),0)</f>
        <v>LDSAPF</v>
      </c>
      <c r="B441" s="37" t="str">
        <f>A441&amp;VLOOKUP(E441&amp;F441,'Scheme master'!N:AA,13,0)</f>
        <v>LDSAPFDDD</v>
      </c>
      <c r="C441" s="41">
        <f t="shared" si="25"/>
        <v>5.47848E-3</v>
      </c>
      <c r="D441" s="41">
        <f t="shared" si="26"/>
        <v>5.47848E-3</v>
      </c>
      <c r="E441" s="157" t="s">
        <v>533</v>
      </c>
      <c r="F441" s="157" t="s">
        <v>525</v>
      </c>
      <c r="G441" s="157" t="s">
        <v>2242</v>
      </c>
      <c r="H441" s="157" t="s">
        <v>1277</v>
      </c>
      <c r="I441" s="158">
        <v>45572</v>
      </c>
      <c r="J441" s="158">
        <v>45572</v>
      </c>
      <c r="K441" s="157">
        <v>5.47848E-3</v>
      </c>
      <c r="L441" s="157">
        <v>5.47848E-3</v>
      </c>
      <c r="M441" s="159"/>
      <c r="N441" s="159"/>
      <c r="O441" s="159">
        <v>262.16399999999999</v>
      </c>
      <c r="P441" s="159"/>
      <c r="Q441" s="157"/>
      <c r="R441" s="157"/>
      <c r="S441" s="160">
        <v>2917</v>
      </c>
      <c r="T441" s="157"/>
      <c r="U441" s="160">
        <v>2917</v>
      </c>
      <c r="X441" s="68">
        <f t="shared" si="24"/>
        <v>1.5207296000000006</v>
      </c>
      <c r="Y441" s="68" t="e">
        <f>HLOOKUP(A441,'HY financials'!$1:$194,190,0)</f>
        <v>#N/A</v>
      </c>
      <c r="Z441" s="69" t="e">
        <f t="shared" si="27"/>
        <v>#N/A</v>
      </c>
    </row>
    <row r="442" spans="1:26" x14ac:dyDescent="0.2">
      <c r="A442" s="37" t="str" cm="1">
        <f t="array" ref="A442">INDEX('Scheme master'!F:F,MATCH(E442&amp;F442,'Scheme master'!N:N,0),0)</f>
        <v>LDSAPF</v>
      </c>
      <c r="B442" s="37" t="str">
        <f>A442&amp;VLOOKUP(E442&amp;F442,'Scheme master'!N:AA,13,0)</f>
        <v>LDSAPFRDD</v>
      </c>
      <c r="C442" s="41">
        <f t="shared" si="25"/>
        <v>2.5417299999999999E-3</v>
      </c>
      <c r="D442" s="41">
        <f t="shared" si="26"/>
        <v>2.5417299999999999E-3</v>
      </c>
      <c r="E442" s="157" t="s">
        <v>533</v>
      </c>
      <c r="F442" s="157" t="s">
        <v>8</v>
      </c>
      <c r="G442" s="157" t="s">
        <v>2242</v>
      </c>
      <c r="H442" s="157" t="s">
        <v>1279</v>
      </c>
      <c r="I442" s="158">
        <v>45713</v>
      </c>
      <c r="J442" s="158">
        <v>45713</v>
      </c>
      <c r="K442" s="157">
        <v>2.5417299999999999E-3</v>
      </c>
      <c r="L442" s="157">
        <v>2.5417299999999999E-3</v>
      </c>
      <c r="M442" s="159">
        <v>127595.333</v>
      </c>
      <c r="N442" s="159"/>
      <c r="O442" s="159">
        <v>3518.67</v>
      </c>
      <c r="P442" s="159">
        <v>68.906999999999996</v>
      </c>
      <c r="Q442" s="157">
        <v>324.31</v>
      </c>
      <c r="R442" s="157"/>
      <c r="S442" s="160">
        <v>41766.379999999997</v>
      </c>
      <c r="T442" s="157">
        <v>812.38</v>
      </c>
      <c r="U442" s="160">
        <v>42903.07</v>
      </c>
      <c r="X442" s="68">
        <f t="shared" si="24"/>
        <v>1.5207296000000006</v>
      </c>
      <c r="Y442" s="68" t="e">
        <f>HLOOKUP(A442,'HY financials'!$1:$194,190,0)</f>
        <v>#N/A</v>
      </c>
      <c r="Z442" s="69" t="e">
        <f t="shared" si="27"/>
        <v>#N/A</v>
      </c>
    </row>
    <row r="443" spans="1:26" x14ac:dyDescent="0.2">
      <c r="A443" s="37" t="str" cm="1">
        <f t="array" ref="A443">INDEX('Scheme master'!F:F,MATCH(E443&amp;F443,'Scheme master'!N:N,0),0)</f>
        <v>LDUSTF</v>
      </c>
      <c r="B443" s="37" t="str">
        <f>A443&amp;VLOOKUP(E443&amp;F443,'Scheme master'!N:AA,13,0)</f>
        <v>LDUSTFDDD</v>
      </c>
      <c r="C443" s="41">
        <f t="shared" si="25"/>
        <v>0.37589057999999997</v>
      </c>
      <c r="D443" s="41">
        <f t="shared" si="26"/>
        <v>0.37589057999999997</v>
      </c>
      <c r="E443" s="157" t="s">
        <v>1462</v>
      </c>
      <c r="F443" s="157" t="s">
        <v>525</v>
      </c>
      <c r="G443" s="157" t="s">
        <v>2241</v>
      </c>
      <c r="H443" s="157" t="s">
        <v>1277</v>
      </c>
      <c r="I443" s="158">
        <v>45652</v>
      </c>
      <c r="J443" s="158">
        <v>45652</v>
      </c>
      <c r="K443" s="157">
        <v>0.37589057999999997</v>
      </c>
      <c r="L443" s="157">
        <v>0.37589057999999997</v>
      </c>
      <c r="M443" s="159"/>
      <c r="N443" s="159"/>
      <c r="O443" s="159">
        <v>1.681</v>
      </c>
      <c r="P443" s="159"/>
      <c r="Q443" s="157"/>
      <c r="R443" s="157"/>
      <c r="S443" s="160">
        <v>2054.96</v>
      </c>
      <c r="T443" s="157"/>
      <c r="U443" s="160">
        <v>2054.96</v>
      </c>
      <c r="X443" s="68">
        <f t="shared" si="24"/>
        <v>303.09935939999986</v>
      </c>
      <c r="Y443" s="68" t="e">
        <f>HLOOKUP(A443,'HY financials'!$1:$194,190,0)</f>
        <v>#N/A</v>
      </c>
      <c r="Z443" s="69" t="e">
        <f t="shared" si="27"/>
        <v>#N/A</v>
      </c>
    </row>
    <row r="444" spans="1:26" x14ac:dyDescent="0.2">
      <c r="A444" s="37" t="str" cm="1">
        <f t="array" ref="A444">INDEX('Scheme master'!F:F,MATCH(E444&amp;F444,'Scheme master'!N:N,0),0)</f>
        <v>LLIQDF</v>
      </c>
      <c r="B444" s="37" t="str">
        <f>A444&amp;VLOOKUP(E444&amp;F444,'Scheme master'!N:AA,13,0)</f>
        <v>LLIQDFRDD</v>
      </c>
      <c r="C444" s="41">
        <f t="shared" si="25"/>
        <v>0.18544949999999999</v>
      </c>
      <c r="D444" s="41">
        <f t="shared" si="26"/>
        <v>0.18544949999999999</v>
      </c>
      <c r="E444" s="157" t="s">
        <v>530</v>
      </c>
      <c r="F444" s="157" t="s">
        <v>526</v>
      </c>
      <c r="G444" s="157" t="s">
        <v>456</v>
      </c>
      <c r="H444" s="157" t="s">
        <v>1281</v>
      </c>
      <c r="I444" s="158">
        <v>45609</v>
      </c>
      <c r="J444" s="158">
        <v>45609</v>
      </c>
      <c r="K444" s="157">
        <v>0.18544949999999999</v>
      </c>
      <c r="L444" s="157">
        <v>0.18544949999999999</v>
      </c>
      <c r="M444" s="159">
        <v>14.109</v>
      </c>
      <c r="N444" s="159">
        <v>0.17199999999999999</v>
      </c>
      <c r="O444" s="159">
        <v>5.3479999999999999</v>
      </c>
      <c r="P444" s="159">
        <v>3.1440000000000001</v>
      </c>
      <c r="Q444" s="157">
        <v>2.62</v>
      </c>
      <c r="R444" s="157">
        <v>0.03</v>
      </c>
      <c r="S444" s="160">
        <v>5912.24</v>
      </c>
      <c r="T444" s="157">
        <v>3487.29</v>
      </c>
      <c r="U444" s="160">
        <v>9402.18</v>
      </c>
      <c r="X444" s="68">
        <f t="shared" si="24"/>
        <v>273.11448055999989</v>
      </c>
      <c r="Y444" s="68" t="e">
        <f>HLOOKUP(A444,'HY financials'!$1:$194,190,0)</f>
        <v>#N/A</v>
      </c>
      <c r="Z444" s="69" t="e">
        <f t="shared" si="27"/>
        <v>#N/A</v>
      </c>
    </row>
    <row r="445" spans="1:26" x14ac:dyDescent="0.2">
      <c r="A445" s="37" t="str" cm="1">
        <f t="array" ref="A445">INDEX('Scheme master'!F:F,MATCH(E445&amp;F445,'Scheme master'!N:N,0),0)</f>
        <v>LDSAPF</v>
      </c>
      <c r="B445" s="37" t="str">
        <f>A445&amp;VLOOKUP(E445&amp;F445,'Scheme master'!N:AA,13,0)</f>
        <v>LDSAPFRDD</v>
      </c>
      <c r="C445" s="41">
        <f t="shared" si="25"/>
        <v>2.6772699999999998E-3</v>
      </c>
      <c r="D445" s="41">
        <f t="shared" si="26"/>
        <v>2.6772699999999998E-3</v>
      </c>
      <c r="E445" s="157" t="s">
        <v>533</v>
      </c>
      <c r="F445" s="157" t="s">
        <v>8</v>
      </c>
      <c r="G445" s="157" t="s">
        <v>2242</v>
      </c>
      <c r="H445" s="157" t="s">
        <v>1279</v>
      </c>
      <c r="I445" s="158">
        <v>45590</v>
      </c>
      <c r="J445" s="158">
        <v>45590</v>
      </c>
      <c r="K445" s="157">
        <v>2.6772699999999998E-3</v>
      </c>
      <c r="L445" s="157">
        <v>2.6772699999999998E-3</v>
      </c>
      <c r="M445" s="159">
        <v>127107.72100000001</v>
      </c>
      <c r="N445" s="159"/>
      <c r="O445" s="159">
        <v>3655.279</v>
      </c>
      <c r="P445" s="159">
        <v>71.162000000000006</v>
      </c>
      <c r="Q445" s="157">
        <v>340.3</v>
      </c>
      <c r="R445" s="157"/>
      <c r="S445" s="160">
        <v>43398.2</v>
      </c>
      <c r="T445" s="157">
        <v>839</v>
      </c>
      <c r="U445" s="160">
        <v>44577.5</v>
      </c>
      <c r="X445" s="68">
        <f t="shared" si="24"/>
        <v>1.5207296000000006</v>
      </c>
      <c r="Y445" s="68" t="e">
        <f>HLOOKUP(A445,'HY financials'!$1:$194,190,0)</f>
        <v>#N/A</v>
      </c>
      <c r="Z445" s="69" t="e">
        <f t="shared" si="27"/>
        <v>#N/A</v>
      </c>
    </row>
    <row r="446" spans="1:26" x14ac:dyDescent="0.2">
      <c r="A446" s="37" t="str" cm="1">
        <f t="array" ref="A446">INDEX('Scheme master'!F:F,MATCH(E446&amp;F446,'Scheme master'!N:N,0),0)</f>
        <v>LDINPF</v>
      </c>
      <c r="B446" s="37" t="str">
        <f>A446&amp;VLOOKUP(E446&amp;F446,'Scheme master'!N:AA,13,0)</f>
        <v>LDINPFDDW</v>
      </c>
      <c r="C446" s="41">
        <f t="shared" si="25"/>
        <v>3.1895090000000001E-2</v>
      </c>
      <c r="D446" s="41">
        <f t="shared" si="26"/>
        <v>3.1895090000000001E-2</v>
      </c>
      <c r="E446" s="157" t="s">
        <v>531</v>
      </c>
      <c r="F446" s="157" t="s">
        <v>527</v>
      </c>
      <c r="G446" s="157" t="s">
        <v>2726</v>
      </c>
      <c r="H446" s="157" t="s">
        <v>1280</v>
      </c>
      <c r="I446" s="158">
        <v>45679</v>
      </c>
      <c r="J446" s="158">
        <v>45679</v>
      </c>
      <c r="K446" s="157">
        <v>3.1895090000000001E-2</v>
      </c>
      <c r="L446" s="157">
        <v>3.1895090000000001E-2</v>
      </c>
      <c r="M446" s="159"/>
      <c r="N446" s="159"/>
      <c r="O446" s="159">
        <v>83.695999999999998</v>
      </c>
      <c r="P446" s="159"/>
      <c r="Q446" s="157"/>
      <c r="R446" s="157"/>
      <c r="S446" s="160">
        <v>880.92</v>
      </c>
      <c r="T446" s="157"/>
      <c r="U446" s="160">
        <v>880.92</v>
      </c>
      <c r="X446" s="68">
        <f t="shared" si="24"/>
        <v>3.1546907400000004</v>
      </c>
      <c r="Y446" s="68" t="e">
        <f>HLOOKUP(A446,'HY financials'!$1:$194,190,0)</f>
        <v>#N/A</v>
      </c>
      <c r="Z446" s="69" t="e">
        <f t="shared" si="27"/>
        <v>#N/A</v>
      </c>
    </row>
    <row r="447" spans="1:26" x14ac:dyDescent="0.2">
      <c r="A447" s="37" t="str" cm="1">
        <f t="array" ref="A447">INDEX('Scheme master'!F:F,MATCH(E447&amp;F447,'Scheme master'!N:N,0),0)</f>
        <v>LLIQDF</v>
      </c>
      <c r="B447" s="37" t="str">
        <f>A447&amp;VLOOKUP(E447&amp;F447,'Scheme master'!N:AA,13,0)</f>
        <v>LLIQDFDDD</v>
      </c>
      <c r="C447" s="41">
        <f t="shared" si="25"/>
        <v>0.19595372</v>
      </c>
      <c r="D447" s="41">
        <f t="shared" si="26"/>
        <v>0.19595372</v>
      </c>
      <c r="E447" s="157" t="s">
        <v>530</v>
      </c>
      <c r="F447" s="157" t="s">
        <v>525</v>
      </c>
      <c r="G447" s="157" t="s">
        <v>456</v>
      </c>
      <c r="H447" s="157" t="s">
        <v>1276</v>
      </c>
      <c r="I447" s="158">
        <v>45675</v>
      </c>
      <c r="J447" s="158">
        <v>45675</v>
      </c>
      <c r="K447" s="157">
        <v>0.19595372</v>
      </c>
      <c r="L447" s="157">
        <v>0.19595372</v>
      </c>
      <c r="M447" s="159">
        <v>5.2709999999999999</v>
      </c>
      <c r="N447" s="159"/>
      <c r="O447" s="159">
        <v>4.2380000000000004</v>
      </c>
      <c r="P447" s="159">
        <v>274.73599999999999</v>
      </c>
      <c r="Q447" s="157">
        <v>1.03</v>
      </c>
      <c r="R447" s="157"/>
      <c r="S447" s="160">
        <v>4837.04</v>
      </c>
      <c r="T447" s="157">
        <v>315490.11</v>
      </c>
      <c r="U447" s="160">
        <v>320328.18</v>
      </c>
      <c r="X447" s="68">
        <f t="shared" si="24"/>
        <v>273.11448055999989</v>
      </c>
      <c r="Y447" s="68" t="e">
        <f>HLOOKUP(A447,'HY financials'!$1:$194,190,0)</f>
        <v>#N/A</v>
      </c>
      <c r="Z447" s="69" t="e">
        <f t="shared" si="27"/>
        <v>#N/A</v>
      </c>
    </row>
    <row r="448" spans="1:26" x14ac:dyDescent="0.2">
      <c r="A448" s="37" t="str" cm="1">
        <f t="array" ref="A448">INDEX('Scheme master'!F:F,MATCH(E448&amp;F448,'Scheme master'!N:N,0),0)</f>
        <v>LLIQDF</v>
      </c>
      <c r="B448" s="37" t="str">
        <f>A448&amp;VLOOKUP(E448&amp;F448,'Scheme master'!N:AA,13,0)</f>
        <v>LLIQDFRDD</v>
      </c>
      <c r="C448" s="41">
        <f t="shared" si="25"/>
        <v>0.2103207</v>
      </c>
      <c r="D448" s="41">
        <f t="shared" si="26"/>
        <v>0.2103207</v>
      </c>
      <c r="E448" s="157" t="s">
        <v>530</v>
      </c>
      <c r="F448" s="157" t="s">
        <v>526</v>
      </c>
      <c r="G448" s="157" t="s">
        <v>456</v>
      </c>
      <c r="H448" s="157" t="s">
        <v>1281</v>
      </c>
      <c r="I448" s="158">
        <v>45631</v>
      </c>
      <c r="J448" s="158">
        <v>45631</v>
      </c>
      <c r="K448" s="157">
        <v>0.2103207</v>
      </c>
      <c r="L448" s="157">
        <v>0.2103207</v>
      </c>
      <c r="M448" s="159">
        <v>14.109</v>
      </c>
      <c r="N448" s="159">
        <v>0.17199999999999999</v>
      </c>
      <c r="O448" s="159">
        <v>6.016</v>
      </c>
      <c r="P448" s="159">
        <v>3.58</v>
      </c>
      <c r="Q448" s="157">
        <v>2.97</v>
      </c>
      <c r="R448" s="157">
        <v>0.04</v>
      </c>
      <c r="S448" s="160">
        <v>6714.62</v>
      </c>
      <c r="T448" s="157">
        <v>3988.6</v>
      </c>
      <c r="U448" s="160">
        <v>10706.23</v>
      </c>
      <c r="X448" s="68">
        <f t="shared" si="24"/>
        <v>273.11448055999989</v>
      </c>
      <c r="Y448" s="68" t="e">
        <f>HLOOKUP(A448,'HY financials'!$1:$194,190,0)</f>
        <v>#N/A</v>
      </c>
      <c r="Z448" s="69" t="e">
        <f t="shared" si="27"/>
        <v>#N/A</v>
      </c>
    </row>
    <row r="449" spans="1:26" x14ac:dyDescent="0.2">
      <c r="A449" s="37" t="str" cm="1">
        <f t="array" ref="A449">INDEX('Scheme master'!F:F,MATCH(E449&amp;F449,'Scheme master'!N:N,0),0)</f>
        <v>LDINPF</v>
      </c>
      <c r="B449" s="37" t="str">
        <f>A449&amp;VLOOKUP(E449&amp;F449,'Scheme master'!N:AA,13,0)</f>
        <v>LDINPFDDD</v>
      </c>
      <c r="C449" s="41">
        <f t="shared" si="25"/>
        <v>6.2461000000000001E-3</v>
      </c>
      <c r="D449" s="41">
        <f t="shared" si="26"/>
        <v>6.2461000000000001E-3</v>
      </c>
      <c r="E449" s="157" t="s">
        <v>531</v>
      </c>
      <c r="F449" s="157" t="s">
        <v>525</v>
      </c>
      <c r="G449" s="157" t="s">
        <v>2726</v>
      </c>
      <c r="H449" s="157" t="s">
        <v>1277</v>
      </c>
      <c r="I449" s="158">
        <v>45629</v>
      </c>
      <c r="J449" s="158">
        <v>45629</v>
      </c>
      <c r="K449" s="157">
        <v>6.2461000000000001E-3</v>
      </c>
      <c r="L449" s="157">
        <v>6.2461000000000001E-3</v>
      </c>
      <c r="M449" s="159"/>
      <c r="N449" s="159"/>
      <c r="O449" s="159">
        <v>244.904</v>
      </c>
      <c r="P449" s="159"/>
      <c r="Q449" s="157"/>
      <c r="R449" s="157"/>
      <c r="S449" s="160">
        <v>3799.05</v>
      </c>
      <c r="T449" s="157"/>
      <c r="U449" s="160">
        <v>3799.05</v>
      </c>
      <c r="X449" s="68">
        <f t="shared" si="24"/>
        <v>3.1546907400000004</v>
      </c>
      <c r="Y449" s="68" t="e">
        <f>HLOOKUP(A449,'HY financials'!$1:$194,190,0)</f>
        <v>#N/A</v>
      </c>
      <c r="Z449" s="69" t="e">
        <f t="shared" si="27"/>
        <v>#N/A</v>
      </c>
    </row>
    <row r="450" spans="1:26" x14ac:dyDescent="0.2">
      <c r="A450" s="37" t="str" cm="1">
        <f t="array" ref="A450">INDEX('Scheme master'!F:F,MATCH(E450&amp;F450,'Scheme master'!N:N,0),0)</f>
        <v>LLIQDF</v>
      </c>
      <c r="B450" s="37" t="str">
        <f>A450&amp;VLOOKUP(E450&amp;F450,'Scheme master'!N:AA,13,0)</f>
        <v>LLIQDFDDD</v>
      </c>
      <c r="C450" s="41">
        <f t="shared" si="25"/>
        <v>0.19378819</v>
      </c>
      <c r="D450" s="41">
        <f t="shared" si="26"/>
        <v>0.19378819</v>
      </c>
      <c r="E450" s="157" t="s">
        <v>530</v>
      </c>
      <c r="F450" s="157" t="s">
        <v>525</v>
      </c>
      <c r="G450" s="157" t="s">
        <v>456</v>
      </c>
      <c r="H450" s="157" t="s">
        <v>1276</v>
      </c>
      <c r="I450" s="158">
        <v>45707</v>
      </c>
      <c r="J450" s="158">
        <v>45707</v>
      </c>
      <c r="K450" s="157">
        <v>0.19378819</v>
      </c>
      <c r="L450" s="157">
        <v>0.19378819</v>
      </c>
      <c r="M450" s="159">
        <v>115.14400000000001</v>
      </c>
      <c r="N450" s="159"/>
      <c r="O450" s="159">
        <v>3.0110000000000001</v>
      </c>
      <c r="P450" s="159">
        <v>246.07599999999999</v>
      </c>
      <c r="Q450" s="157">
        <v>22.32</v>
      </c>
      <c r="R450" s="157"/>
      <c r="S450" s="160">
        <v>3460.22</v>
      </c>
      <c r="T450" s="157">
        <v>282580.36</v>
      </c>
      <c r="U450" s="160">
        <v>286062.90000000002</v>
      </c>
      <c r="X450" s="68">
        <f t="shared" si="24"/>
        <v>273.11448055999989</v>
      </c>
      <c r="Y450" s="68" t="e">
        <f>HLOOKUP(A450,'HY financials'!$1:$194,190,0)</f>
        <v>#N/A</v>
      </c>
      <c r="Z450" s="69" t="e">
        <f t="shared" si="27"/>
        <v>#N/A</v>
      </c>
    </row>
    <row r="451" spans="1:26" x14ac:dyDescent="0.2">
      <c r="A451" s="37" t="str" cm="1">
        <f t="array" ref="A451">INDEX('Scheme master'!F:F,MATCH(E451&amp;F451,'Scheme master'!N:N,0),0)</f>
        <v>LDSTDF</v>
      </c>
      <c r="B451" s="37" t="str">
        <f>A451&amp;VLOOKUP(E451&amp;F451,'Scheme master'!N:AA,13,0)</f>
        <v>LDSTDFRDW</v>
      </c>
      <c r="C451" s="41">
        <f t="shared" si="25"/>
        <v>1.44447E-2</v>
      </c>
      <c r="D451" s="41">
        <f t="shared" si="26"/>
        <v>1.44447E-2</v>
      </c>
      <c r="E451" s="157" t="s">
        <v>1608</v>
      </c>
      <c r="F451" s="157" t="s">
        <v>23</v>
      </c>
      <c r="G451" s="157" t="s">
        <v>2244</v>
      </c>
      <c r="H451" s="157" t="s">
        <v>2245</v>
      </c>
      <c r="I451" s="158">
        <v>45658</v>
      </c>
      <c r="J451" s="158">
        <v>45658</v>
      </c>
      <c r="K451" s="157">
        <v>1.44447E-2</v>
      </c>
      <c r="L451" s="157">
        <v>1.44447E-2</v>
      </c>
      <c r="M451" s="159"/>
      <c r="N451" s="159"/>
      <c r="O451" s="159">
        <v>6.6589999999999998</v>
      </c>
      <c r="P451" s="159">
        <v>3890.4850000000001</v>
      </c>
      <c r="Q451" s="157"/>
      <c r="R451" s="157"/>
      <c r="S451" s="160">
        <v>84.51</v>
      </c>
      <c r="T451" s="157">
        <v>54866.36</v>
      </c>
      <c r="U451" s="160">
        <v>54950.87</v>
      </c>
      <c r="X451" s="68">
        <f t="shared" si="24"/>
        <v>0.83794095999999996</v>
      </c>
      <c r="Y451" s="68" t="e">
        <f>HLOOKUP(A451,'HY financials'!$1:$194,190,0)</f>
        <v>#N/A</v>
      </c>
      <c r="Z451" s="69" t="e">
        <f t="shared" si="27"/>
        <v>#N/A</v>
      </c>
    </row>
    <row r="452" spans="1:26" x14ac:dyDescent="0.2">
      <c r="A452" s="37" t="str" cm="1">
        <f t="array" ref="A452">INDEX('Scheme master'!F:F,MATCH(E452&amp;F452,'Scheme master'!N:N,0),0)</f>
        <v>LLIQDF</v>
      </c>
      <c r="B452" s="37" t="str">
        <f>A452&amp;VLOOKUP(E452&amp;F452,'Scheme master'!N:AA,13,0)</f>
        <v>LLIQDFDDW</v>
      </c>
      <c r="C452" s="41">
        <f t="shared" si="25"/>
        <v>1.4143730400000001</v>
      </c>
      <c r="D452" s="41">
        <f t="shared" si="26"/>
        <v>1.4143730400000001</v>
      </c>
      <c r="E452" s="157" t="s">
        <v>530</v>
      </c>
      <c r="F452" s="157" t="s">
        <v>527</v>
      </c>
      <c r="G452" s="157" t="s">
        <v>456</v>
      </c>
      <c r="H452" s="157" t="s">
        <v>2246</v>
      </c>
      <c r="I452" s="158">
        <v>45602</v>
      </c>
      <c r="J452" s="158">
        <v>45602</v>
      </c>
      <c r="K452" s="157">
        <v>1.4143730400000001</v>
      </c>
      <c r="L452" s="157">
        <v>1.4143730400000001</v>
      </c>
      <c r="M452" s="159">
        <v>0.45400000000000001</v>
      </c>
      <c r="N452" s="159">
        <v>5.0000000000000001E-3</v>
      </c>
      <c r="O452" s="159">
        <v>1.3149999999999999</v>
      </c>
      <c r="P452" s="159"/>
      <c r="Q452" s="157">
        <v>0.66</v>
      </c>
      <c r="R452" s="157">
        <v>0.01</v>
      </c>
      <c r="S452" s="160">
        <v>1403.38</v>
      </c>
      <c r="T452" s="157"/>
      <c r="U452" s="160">
        <v>1404.05</v>
      </c>
      <c r="X452" s="68">
        <f t="shared" si="24"/>
        <v>273.11448055999989</v>
      </c>
      <c r="Y452" s="68" t="e">
        <f>HLOOKUP(A452,'HY financials'!$1:$194,190,0)</f>
        <v>#N/A</v>
      </c>
      <c r="Z452" s="69" t="e">
        <f t="shared" si="27"/>
        <v>#N/A</v>
      </c>
    </row>
    <row r="453" spans="1:26" x14ac:dyDescent="0.2">
      <c r="A453" s="37" t="str" cm="1">
        <f t="array" ref="A453">INDEX('Scheme master'!F:F,MATCH(E453&amp;F453,'Scheme master'!N:N,0),0)</f>
        <v>LLIQDF</v>
      </c>
      <c r="B453" s="37" t="str">
        <f>A453&amp;VLOOKUP(E453&amp;F453,'Scheme master'!N:AA,13,0)</f>
        <v>LLIQDFRDD</v>
      </c>
      <c r="C453" s="41">
        <f t="shared" si="25"/>
        <v>1.0400372499999999</v>
      </c>
      <c r="D453" s="41">
        <f t="shared" si="26"/>
        <v>1.0400372499999999</v>
      </c>
      <c r="E453" s="157" t="s">
        <v>530</v>
      </c>
      <c r="F453" s="157" t="s">
        <v>526</v>
      </c>
      <c r="G453" s="157" t="s">
        <v>456</v>
      </c>
      <c r="H453" s="157" t="s">
        <v>1281</v>
      </c>
      <c r="I453" s="158">
        <v>45744</v>
      </c>
      <c r="J453" s="158">
        <v>45744</v>
      </c>
      <c r="K453" s="157">
        <v>1.0400372499999999</v>
      </c>
      <c r="L453" s="157">
        <v>1.0400372499999999</v>
      </c>
      <c r="M453" s="159">
        <v>1454.5709999999999</v>
      </c>
      <c r="N453" s="159">
        <v>0.17199999999999999</v>
      </c>
      <c r="O453" s="159">
        <v>31.027000000000001</v>
      </c>
      <c r="P453" s="159">
        <v>5.6040000000000001</v>
      </c>
      <c r="Q453" s="157">
        <v>1512.82</v>
      </c>
      <c r="R453" s="157">
        <v>0.18</v>
      </c>
      <c r="S453" s="160">
        <v>34376.769999999997</v>
      </c>
      <c r="T453" s="157">
        <v>6209.55</v>
      </c>
      <c r="U453" s="160">
        <v>42099.32</v>
      </c>
      <c r="X453" s="68">
        <f t="shared" si="24"/>
        <v>273.11448055999989</v>
      </c>
      <c r="Y453" s="68" t="e">
        <f>HLOOKUP(A453,'HY financials'!$1:$194,190,0)</f>
        <v>#N/A</v>
      </c>
      <c r="Z453" s="69" t="e">
        <f t="shared" si="27"/>
        <v>#N/A</v>
      </c>
    </row>
    <row r="454" spans="1:26" x14ac:dyDescent="0.2">
      <c r="A454" s="37" t="str" cm="1">
        <f t="array" ref="A454">INDEX('Scheme master'!F:F,MATCH(E454&amp;F454,'Scheme master'!N:N,0),0)</f>
        <v>LDINPF</v>
      </c>
      <c r="B454" s="37" t="str">
        <f>A454&amp;VLOOKUP(E454&amp;F454,'Scheme master'!N:AA,13,0)</f>
        <v>LDINPFDDW</v>
      </c>
      <c r="C454" s="41">
        <f t="shared" si="25"/>
        <v>9.7411200000000007E-3</v>
      </c>
      <c r="D454" s="41">
        <f t="shared" si="26"/>
        <v>9.7411200000000007E-3</v>
      </c>
      <c r="E454" s="157" t="s">
        <v>531</v>
      </c>
      <c r="F454" s="157" t="s">
        <v>527</v>
      </c>
      <c r="G454" s="157" t="s">
        <v>2726</v>
      </c>
      <c r="H454" s="157" t="s">
        <v>1280</v>
      </c>
      <c r="I454" s="158">
        <v>45602</v>
      </c>
      <c r="J454" s="158">
        <v>45602</v>
      </c>
      <c r="K454" s="157">
        <v>9.7411200000000007E-3</v>
      </c>
      <c r="L454" s="157">
        <v>9.7411200000000007E-3</v>
      </c>
      <c r="M454" s="159"/>
      <c r="N454" s="159"/>
      <c r="O454" s="159">
        <v>26.050999999999998</v>
      </c>
      <c r="P454" s="159"/>
      <c r="Q454" s="157"/>
      <c r="R454" s="157"/>
      <c r="S454" s="160">
        <v>273.81</v>
      </c>
      <c r="T454" s="157"/>
      <c r="U454" s="160">
        <v>273.81</v>
      </c>
      <c r="X454" s="68">
        <f t="shared" ref="X454:X517" si="28">SUMIF(A:A,A454,C:C)+SUMIF(A:A,A454,D:D)</f>
        <v>3.1546907400000004</v>
      </c>
      <c r="Y454" s="68" t="e">
        <f>HLOOKUP(A454,'HY financials'!$1:$194,190,0)</f>
        <v>#N/A</v>
      </c>
      <c r="Z454" s="69" t="e">
        <f t="shared" si="27"/>
        <v>#N/A</v>
      </c>
    </row>
    <row r="455" spans="1:26" x14ac:dyDescent="0.2">
      <c r="A455" s="37" t="str" cm="1">
        <f t="array" ref="A455">INDEX('Scheme master'!F:F,MATCH(E455&amp;F455,'Scheme master'!N:N,0),0)</f>
        <v>LLIQDF</v>
      </c>
      <c r="B455" s="37" t="str">
        <f>A455&amp;VLOOKUP(E455&amp;F455,'Scheme master'!N:AA,13,0)</f>
        <v>LLIQDFRDD</v>
      </c>
      <c r="C455" s="41">
        <f t="shared" ref="C455:C518" si="29">K455</f>
        <v>0.18982205999999999</v>
      </c>
      <c r="D455" s="41">
        <f t="shared" ref="D455:D518" si="30">L455</f>
        <v>0.18982205999999999</v>
      </c>
      <c r="E455" s="157" t="s">
        <v>530</v>
      </c>
      <c r="F455" s="157" t="s">
        <v>526</v>
      </c>
      <c r="G455" s="157" t="s">
        <v>456</v>
      </c>
      <c r="H455" s="157" t="s">
        <v>1281</v>
      </c>
      <c r="I455" s="158">
        <v>45682</v>
      </c>
      <c r="J455" s="158">
        <v>45682</v>
      </c>
      <c r="K455" s="157">
        <v>0.18982205999999999</v>
      </c>
      <c r="L455" s="157">
        <v>0.18982205999999999</v>
      </c>
      <c r="M455" s="159">
        <v>90.296999999999997</v>
      </c>
      <c r="N455" s="159">
        <v>0.17199999999999999</v>
      </c>
      <c r="O455" s="159">
        <v>5.8579999999999997</v>
      </c>
      <c r="P455" s="159">
        <v>3.2570000000000001</v>
      </c>
      <c r="Q455" s="157">
        <v>17.14</v>
      </c>
      <c r="R455" s="157">
        <v>0.03</v>
      </c>
      <c r="S455" s="160">
        <v>6499.53</v>
      </c>
      <c r="T455" s="157">
        <v>3627.9</v>
      </c>
      <c r="U455" s="160">
        <v>10144.6</v>
      </c>
      <c r="X455" s="68">
        <f t="shared" si="28"/>
        <v>273.11448055999989</v>
      </c>
      <c r="Y455" s="68" t="e">
        <f>HLOOKUP(A455,'HY financials'!$1:$194,190,0)</f>
        <v>#N/A</v>
      </c>
      <c r="Z455" s="69" t="e">
        <f t="shared" ref="Z455:Z518" si="31">X455-Y455</f>
        <v>#N/A</v>
      </c>
    </row>
    <row r="456" spans="1:26" x14ac:dyDescent="0.2">
      <c r="A456" s="37" t="str" cm="1">
        <f t="array" ref="A456">INDEX('Scheme master'!F:F,MATCH(E456&amp;F456,'Scheme master'!N:N,0),0)</f>
        <v>LLIQDF</v>
      </c>
      <c r="B456" s="37" t="str">
        <f>A456&amp;VLOOKUP(E456&amp;F456,'Scheme master'!N:AA,13,0)</f>
        <v>LLIQDFRDD</v>
      </c>
      <c r="C456" s="41">
        <f t="shared" si="29"/>
        <v>0.19687614000000001</v>
      </c>
      <c r="D456" s="41">
        <f t="shared" si="30"/>
        <v>0.19687614000000001</v>
      </c>
      <c r="E456" s="157" t="s">
        <v>530</v>
      </c>
      <c r="F456" s="157" t="s">
        <v>526</v>
      </c>
      <c r="G456" s="157" t="s">
        <v>456</v>
      </c>
      <c r="H456" s="157" t="s">
        <v>1281</v>
      </c>
      <c r="I456" s="158">
        <v>45671</v>
      </c>
      <c r="J456" s="158">
        <v>45671</v>
      </c>
      <c r="K456" s="157">
        <v>0.19687614000000001</v>
      </c>
      <c r="L456" s="157">
        <v>0.19687614000000001</v>
      </c>
      <c r="M456" s="159">
        <v>90.296999999999997</v>
      </c>
      <c r="N456" s="159">
        <v>0.17199999999999999</v>
      </c>
      <c r="O456" s="159">
        <v>6.165</v>
      </c>
      <c r="P456" s="159">
        <v>3.3690000000000002</v>
      </c>
      <c r="Q456" s="157">
        <v>17.79</v>
      </c>
      <c r="R456" s="157">
        <v>0.03</v>
      </c>
      <c r="S456" s="160">
        <v>6858.69</v>
      </c>
      <c r="T456" s="157">
        <v>3755.73</v>
      </c>
      <c r="U456" s="160">
        <v>10632.24</v>
      </c>
      <c r="X456" s="68">
        <f t="shared" si="28"/>
        <v>273.11448055999989</v>
      </c>
      <c r="Y456" s="68" t="e">
        <f>HLOOKUP(A456,'HY financials'!$1:$194,190,0)</f>
        <v>#N/A</v>
      </c>
      <c r="Z456" s="69" t="e">
        <f t="shared" si="31"/>
        <v>#N/A</v>
      </c>
    </row>
    <row r="457" spans="1:26" x14ac:dyDescent="0.2">
      <c r="A457" s="37" t="str" cm="1">
        <f t="array" ref="A457">INDEX('Scheme master'!F:F,MATCH(E457&amp;F457,'Scheme master'!N:N,0),0)</f>
        <v>LDINPF</v>
      </c>
      <c r="B457" s="37" t="str">
        <f>A457&amp;VLOOKUP(E457&amp;F457,'Scheme master'!N:AA,13,0)</f>
        <v>LDINPFRDD</v>
      </c>
      <c r="C457" s="41">
        <f t="shared" si="29"/>
        <v>2.9225800000000001E-3</v>
      </c>
      <c r="D457" s="41">
        <f t="shared" si="30"/>
        <v>2.9225800000000001E-3</v>
      </c>
      <c r="E457" s="157" t="s">
        <v>531</v>
      </c>
      <c r="F457" s="157" t="s">
        <v>8</v>
      </c>
      <c r="G457" s="157" t="s">
        <v>2726</v>
      </c>
      <c r="H457" s="157" t="s">
        <v>1279</v>
      </c>
      <c r="I457" s="158">
        <v>45729</v>
      </c>
      <c r="J457" s="158">
        <v>45729</v>
      </c>
      <c r="K457" s="157">
        <v>2.9225800000000001E-3</v>
      </c>
      <c r="L457" s="157">
        <v>2.9225800000000001E-3</v>
      </c>
      <c r="M457" s="159"/>
      <c r="N457" s="159"/>
      <c r="O457" s="159">
        <v>665.48</v>
      </c>
      <c r="P457" s="159">
        <v>33.302</v>
      </c>
      <c r="Q457" s="157"/>
      <c r="R457" s="157"/>
      <c r="S457" s="160">
        <v>8251.92</v>
      </c>
      <c r="T457" s="157">
        <v>411.01</v>
      </c>
      <c r="U457" s="160">
        <v>8662.93</v>
      </c>
      <c r="X457" s="68">
        <f t="shared" si="28"/>
        <v>3.1546907400000004</v>
      </c>
      <c r="Y457" s="68" t="e">
        <f>HLOOKUP(A457,'HY financials'!$1:$194,190,0)</f>
        <v>#N/A</v>
      </c>
      <c r="Z457" s="69" t="e">
        <f t="shared" si="31"/>
        <v>#N/A</v>
      </c>
    </row>
    <row r="458" spans="1:26" x14ac:dyDescent="0.2">
      <c r="A458" s="37" t="str" cm="1">
        <f t="array" ref="A458">INDEX('Scheme master'!F:F,MATCH(E458&amp;F458,'Scheme master'!N:N,0),0)</f>
        <v>LLIQDF</v>
      </c>
      <c r="B458" s="37" t="str">
        <f>A458&amp;VLOOKUP(E458&amp;F458,'Scheme master'!N:AA,13,0)</f>
        <v>LLIQDFRDD</v>
      </c>
      <c r="C458" s="41">
        <f t="shared" si="29"/>
        <v>0.17126532</v>
      </c>
      <c r="D458" s="41">
        <f t="shared" si="30"/>
        <v>0.17126532</v>
      </c>
      <c r="E458" s="157" t="s">
        <v>530</v>
      </c>
      <c r="F458" s="157" t="s">
        <v>526</v>
      </c>
      <c r="G458" s="157" t="s">
        <v>456</v>
      </c>
      <c r="H458" s="157" t="s">
        <v>1281</v>
      </c>
      <c r="I458" s="158">
        <v>45643</v>
      </c>
      <c r="J458" s="158">
        <v>45643</v>
      </c>
      <c r="K458" s="157">
        <v>0.17126532</v>
      </c>
      <c r="L458" s="157">
        <v>0.17126532</v>
      </c>
      <c r="M458" s="159">
        <v>14.08</v>
      </c>
      <c r="N458" s="159">
        <v>0.17199999999999999</v>
      </c>
      <c r="O458" s="159">
        <v>5.335</v>
      </c>
      <c r="P458" s="159">
        <v>2.9169999999999998</v>
      </c>
      <c r="Q458" s="157">
        <v>2.44</v>
      </c>
      <c r="R458" s="157">
        <v>0.03</v>
      </c>
      <c r="S458" s="160">
        <v>5899.87</v>
      </c>
      <c r="T458" s="157">
        <v>3238.7</v>
      </c>
      <c r="U458" s="160">
        <v>9141.0400000000009</v>
      </c>
      <c r="X458" s="68">
        <f t="shared" si="28"/>
        <v>273.11448055999989</v>
      </c>
      <c r="Y458" s="68" t="e">
        <f>HLOOKUP(A458,'HY financials'!$1:$194,190,0)</f>
        <v>#N/A</v>
      </c>
      <c r="Z458" s="69" t="e">
        <f t="shared" si="31"/>
        <v>#N/A</v>
      </c>
    </row>
    <row r="459" spans="1:26" x14ac:dyDescent="0.2">
      <c r="A459" s="37" t="str" cm="1">
        <f t="array" ref="A459">INDEX('Scheme master'!F:F,MATCH(E459&amp;F459,'Scheme master'!N:N,0),0)</f>
        <v>LLIQDF</v>
      </c>
      <c r="B459" s="37" t="str">
        <f>A459&amp;VLOOKUP(E459&amp;F459,'Scheme master'!N:AA,13,0)</f>
        <v>LLIQDFDDD</v>
      </c>
      <c r="C459" s="41">
        <f t="shared" si="29"/>
        <v>0.21242517999999999</v>
      </c>
      <c r="D459" s="41">
        <f t="shared" si="30"/>
        <v>0.21242517999999999</v>
      </c>
      <c r="E459" s="157" t="s">
        <v>530</v>
      </c>
      <c r="F459" s="157" t="s">
        <v>525</v>
      </c>
      <c r="G459" s="157" t="s">
        <v>456</v>
      </c>
      <c r="H459" s="157" t="s">
        <v>1276</v>
      </c>
      <c r="I459" s="158">
        <v>45670</v>
      </c>
      <c r="J459" s="158">
        <v>45670</v>
      </c>
      <c r="K459" s="157">
        <v>0.21242517999999999</v>
      </c>
      <c r="L459" s="157">
        <v>0.21242517999999999</v>
      </c>
      <c r="M459" s="159">
        <v>5.077</v>
      </c>
      <c r="N459" s="159"/>
      <c r="O459" s="159">
        <v>4.5990000000000002</v>
      </c>
      <c r="P459" s="159">
        <v>297.55500000000001</v>
      </c>
      <c r="Q459" s="157">
        <v>1.07</v>
      </c>
      <c r="R459" s="157"/>
      <c r="S459" s="160">
        <v>5248.52</v>
      </c>
      <c r="T459" s="157">
        <v>341693.61</v>
      </c>
      <c r="U459" s="160">
        <v>346943.2</v>
      </c>
      <c r="X459" s="68">
        <f t="shared" si="28"/>
        <v>273.11448055999989</v>
      </c>
      <c r="Y459" s="68" t="e">
        <f>HLOOKUP(A459,'HY financials'!$1:$194,190,0)</f>
        <v>#N/A</v>
      </c>
      <c r="Z459" s="69" t="e">
        <f t="shared" si="31"/>
        <v>#N/A</v>
      </c>
    </row>
    <row r="460" spans="1:26" x14ac:dyDescent="0.2">
      <c r="A460" s="37" t="str" cm="1">
        <f t="array" ref="A460">INDEX('Scheme master'!F:F,MATCH(E460&amp;F460,'Scheme master'!N:N,0),0)</f>
        <v>LDUSTF</v>
      </c>
      <c r="B460" s="37" t="str">
        <f>A460&amp;VLOOKUP(E460&amp;F460,'Scheme master'!N:AA,13,0)</f>
        <v>LDUSTFDDD</v>
      </c>
      <c r="C460" s="41">
        <f t="shared" si="29"/>
        <v>0.20330118</v>
      </c>
      <c r="D460" s="41">
        <f t="shared" si="30"/>
        <v>0.20330118</v>
      </c>
      <c r="E460" s="157" t="s">
        <v>1462</v>
      </c>
      <c r="F460" s="157" t="s">
        <v>525</v>
      </c>
      <c r="G460" s="157" t="s">
        <v>2241</v>
      </c>
      <c r="H460" s="157" t="s">
        <v>1277</v>
      </c>
      <c r="I460" s="158">
        <v>45610</v>
      </c>
      <c r="J460" s="158">
        <v>45610</v>
      </c>
      <c r="K460" s="157">
        <v>0.20330118</v>
      </c>
      <c r="L460" s="157">
        <v>0.20330118</v>
      </c>
      <c r="M460" s="159"/>
      <c r="N460" s="159"/>
      <c r="O460" s="159">
        <v>0.91200000000000003</v>
      </c>
      <c r="P460" s="159"/>
      <c r="Q460" s="157"/>
      <c r="R460" s="157"/>
      <c r="S460" s="160">
        <v>1129.1600000000001</v>
      </c>
      <c r="T460" s="157"/>
      <c r="U460" s="160">
        <v>1129.1600000000001</v>
      </c>
      <c r="X460" s="68">
        <f t="shared" si="28"/>
        <v>303.09935939999986</v>
      </c>
      <c r="Y460" s="68" t="e">
        <f>HLOOKUP(A460,'HY financials'!$1:$194,190,0)</f>
        <v>#N/A</v>
      </c>
      <c r="Z460" s="69" t="e">
        <f t="shared" si="31"/>
        <v>#N/A</v>
      </c>
    </row>
    <row r="461" spans="1:26" x14ac:dyDescent="0.2">
      <c r="A461" s="37" t="str" cm="1">
        <f t="array" ref="A461">INDEX('Scheme master'!F:F,MATCH(E461&amp;F461,'Scheme master'!N:N,0),0)</f>
        <v>LDUSTF</v>
      </c>
      <c r="B461" s="37" t="str">
        <f>A461&amp;VLOOKUP(E461&amp;F461,'Scheme master'!N:AA,13,0)</f>
        <v>LDUSTFDDD</v>
      </c>
      <c r="C461" s="41">
        <f t="shared" si="29"/>
        <v>0.15490586000000001</v>
      </c>
      <c r="D461" s="41">
        <f t="shared" si="30"/>
        <v>0.15490586000000001</v>
      </c>
      <c r="E461" s="157" t="s">
        <v>1462</v>
      </c>
      <c r="F461" s="157" t="s">
        <v>525</v>
      </c>
      <c r="G461" s="157" t="s">
        <v>2241</v>
      </c>
      <c r="H461" s="157" t="s">
        <v>1277</v>
      </c>
      <c r="I461" s="158">
        <v>45645</v>
      </c>
      <c r="J461" s="158">
        <v>45645</v>
      </c>
      <c r="K461" s="157">
        <v>0.15490586000000001</v>
      </c>
      <c r="L461" s="157">
        <v>0.15490586000000001</v>
      </c>
      <c r="M461" s="159"/>
      <c r="N461" s="159"/>
      <c r="O461" s="159">
        <v>0.69199999999999995</v>
      </c>
      <c r="P461" s="159"/>
      <c r="Q461" s="157"/>
      <c r="R461" s="157"/>
      <c r="S461" s="160">
        <v>846.15</v>
      </c>
      <c r="T461" s="157"/>
      <c r="U461" s="160">
        <v>846.15</v>
      </c>
      <c r="X461" s="68">
        <f t="shared" si="28"/>
        <v>303.09935939999986</v>
      </c>
      <c r="Y461" s="68" t="e">
        <f>HLOOKUP(A461,'HY financials'!$1:$194,190,0)</f>
        <v>#N/A</v>
      </c>
      <c r="Z461" s="69" t="e">
        <f t="shared" si="31"/>
        <v>#N/A</v>
      </c>
    </row>
    <row r="462" spans="1:26" x14ac:dyDescent="0.2">
      <c r="A462" s="37" t="str" cm="1">
        <f t="array" ref="A462">INDEX('Scheme master'!F:F,MATCH(E462&amp;F462,'Scheme master'!N:N,0),0)</f>
        <v>LDMIPF</v>
      </c>
      <c r="B462" s="37" t="str">
        <f>A462&amp;VLOOKUP(E462&amp;F462,'Scheme master'!N:AA,13,0)</f>
        <v>LDMIPFDDM</v>
      </c>
      <c r="C462" s="41">
        <f t="shared" si="29"/>
        <v>0.06</v>
      </c>
      <c r="D462" s="41">
        <f t="shared" si="30"/>
        <v>0.06</v>
      </c>
      <c r="E462" s="157" t="s">
        <v>532</v>
      </c>
      <c r="F462" s="157" t="s">
        <v>2729</v>
      </c>
      <c r="G462" s="157" t="s">
        <v>2415</v>
      </c>
      <c r="H462" s="157" t="s">
        <v>2730</v>
      </c>
      <c r="I462" s="158">
        <v>45742</v>
      </c>
      <c r="J462" s="158">
        <v>45742</v>
      </c>
      <c r="K462" s="157">
        <v>0.06</v>
      </c>
      <c r="L462" s="157">
        <v>0.06</v>
      </c>
      <c r="M462" s="159">
        <v>11789.233</v>
      </c>
      <c r="N462" s="159"/>
      <c r="O462" s="159">
        <v>102.095</v>
      </c>
      <c r="P462" s="159"/>
      <c r="Q462" s="157">
        <v>707.35</v>
      </c>
      <c r="R462" s="157"/>
      <c r="S462" s="160">
        <v>1398.19</v>
      </c>
      <c r="T462" s="157"/>
      <c r="U462" s="160">
        <v>2105.54</v>
      </c>
      <c r="X462" s="68">
        <f t="shared" si="28"/>
        <v>4.4400000000000013</v>
      </c>
      <c r="Y462" s="68" t="e">
        <f>HLOOKUP(A462,'HY financials'!$1:$194,190,0)</f>
        <v>#N/A</v>
      </c>
      <c r="Z462" s="69" t="e">
        <f t="shared" si="31"/>
        <v>#N/A</v>
      </c>
    </row>
    <row r="463" spans="1:26" x14ac:dyDescent="0.2">
      <c r="A463" s="37" t="str" cm="1">
        <f t="array" ref="A463">INDEX('Scheme master'!F:F,MATCH(E463&amp;F463,'Scheme master'!N:N,0),0)</f>
        <v>LLIQDF</v>
      </c>
      <c r="B463" s="37" t="str">
        <f>A463&amp;VLOOKUP(E463&amp;F463,'Scheme master'!N:AA,13,0)</f>
        <v>LLIQDFDDD</v>
      </c>
      <c r="C463" s="41">
        <f t="shared" si="29"/>
        <v>0.18799297000000001</v>
      </c>
      <c r="D463" s="41">
        <f t="shared" si="30"/>
        <v>0.18799297000000001</v>
      </c>
      <c r="E463" s="157" t="s">
        <v>530</v>
      </c>
      <c r="F463" s="157" t="s">
        <v>525</v>
      </c>
      <c r="G463" s="157" t="s">
        <v>456</v>
      </c>
      <c r="H463" s="157" t="s">
        <v>1276</v>
      </c>
      <c r="I463" s="158">
        <v>45589</v>
      </c>
      <c r="J463" s="158">
        <v>45589</v>
      </c>
      <c r="K463" s="157">
        <v>0.18799297000000001</v>
      </c>
      <c r="L463" s="157">
        <v>0.18799297000000001</v>
      </c>
      <c r="M463" s="159">
        <v>5.0759999999999996</v>
      </c>
      <c r="N463" s="159"/>
      <c r="O463" s="159">
        <v>5.4589999999999996</v>
      </c>
      <c r="P463" s="159">
        <v>190.27799999999999</v>
      </c>
      <c r="Q463" s="157">
        <v>0.96</v>
      </c>
      <c r="R463" s="157"/>
      <c r="S463" s="160">
        <v>6229.92</v>
      </c>
      <c r="T463" s="157">
        <v>218501.68</v>
      </c>
      <c r="U463" s="160">
        <v>224732.56</v>
      </c>
      <c r="X463" s="68">
        <f t="shared" si="28"/>
        <v>273.11448055999989</v>
      </c>
      <c r="Y463" s="68" t="e">
        <f>HLOOKUP(A463,'HY financials'!$1:$194,190,0)</f>
        <v>#N/A</v>
      </c>
      <c r="Z463" s="69" t="e">
        <f t="shared" si="31"/>
        <v>#N/A</v>
      </c>
    </row>
    <row r="464" spans="1:26" x14ac:dyDescent="0.2">
      <c r="A464" s="37" t="str" cm="1">
        <f t="array" ref="A464">INDEX('Scheme master'!F:F,MATCH(E464&amp;F464,'Scheme master'!N:N,0),0)</f>
        <v>LDUSTF</v>
      </c>
      <c r="B464" s="37" t="str">
        <f>A464&amp;VLOOKUP(E464&amp;F464,'Scheme master'!N:AA,13,0)</f>
        <v>LDUSTFRDD</v>
      </c>
      <c r="C464" s="41">
        <f t="shared" si="29"/>
        <v>0.20499087999999999</v>
      </c>
      <c r="D464" s="41">
        <f t="shared" si="30"/>
        <v>0.20499087999999999</v>
      </c>
      <c r="E464" s="157" t="s">
        <v>1462</v>
      </c>
      <c r="F464" s="157" t="s">
        <v>8</v>
      </c>
      <c r="G464" s="157" t="s">
        <v>2241</v>
      </c>
      <c r="H464" s="157" t="s">
        <v>1279</v>
      </c>
      <c r="I464" s="158">
        <v>45589</v>
      </c>
      <c r="J464" s="158">
        <v>45589</v>
      </c>
      <c r="K464" s="157">
        <v>0.20499087999999999</v>
      </c>
      <c r="L464" s="157">
        <v>0.20499087999999999</v>
      </c>
      <c r="M464" s="159"/>
      <c r="N464" s="159"/>
      <c r="O464" s="159">
        <v>3.8090000000000002</v>
      </c>
      <c r="P464" s="159">
        <v>3.0000000000000001E-3</v>
      </c>
      <c r="Q464" s="157"/>
      <c r="R464" s="157"/>
      <c r="S464" s="160">
        <v>4640.32</v>
      </c>
      <c r="T464" s="157">
        <v>3.29</v>
      </c>
      <c r="U464" s="160">
        <v>4643.6099999999997</v>
      </c>
      <c r="X464" s="68">
        <f t="shared" si="28"/>
        <v>303.09935939999986</v>
      </c>
      <c r="Y464" s="68" t="e">
        <f>HLOOKUP(A464,'HY financials'!$1:$194,190,0)</f>
        <v>#N/A</v>
      </c>
      <c r="Z464" s="69" t="e">
        <f t="shared" si="31"/>
        <v>#N/A</v>
      </c>
    </row>
    <row r="465" spans="1:26" x14ac:dyDescent="0.2">
      <c r="A465" s="37" t="str" cm="1">
        <f t="array" ref="A465">INDEX('Scheme master'!F:F,MATCH(E465&amp;F465,'Scheme master'!N:N,0),0)</f>
        <v>LLIQDF</v>
      </c>
      <c r="B465" s="37" t="str">
        <f>A465&amp;VLOOKUP(E465&amp;F465,'Scheme master'!N:AA,13,0)</f>
        <v>LLIQDFDDD</v>
      </c>
      <c r="C465" s="41">
        <f t="shared" si="29"/>
        <v>0.19241786999999999</v>
      </c>
      <c r="D465" s="41">
        <f t="shared" si="30"/>
        <v>0.19241786999999999</v>
      </c>
      <c r="E465" s="157" t="s">
        <v>530</v>
      </c>
      <c r="F465" s="157" t="s">
        <v>525</v>
      </c>
      <c r="G465" s="157" t="s">
        <v>456</v>
      </c>
      <c r="H465" s="157" t="s">
        <v>1276</v>
      </c>
      <c r="I465" s="158">
        <v>45674</v>
      </c>
      <c r="J465" s="158">
        <v>45674</v>
      </c>
      <c r="K465" s="157">
        <v>0.19241786999999999</v>
      </c>
      <c r="L465" s="157">
        <v>0.19241786999999999</v>
      </c>
      <c r="M465" s="159">
        <v>5.2709999999999999</v>
      </c>
      <c r="N465" s="159"/>
      <c r="O465" s="159">
        <v>4.16</v>
      </c>
      <c r="P465" s="159">
        <v>269.73500000000001</v>
      </c>
      <c r="Q465" s="157">
        <v>1.02</v>
      </c>
      <c r="R465" s="157"/>
      <c r="S465" s="160">
        <v>4748.96</v>
      </c>
      <c r="T465" s="157">
        <v>309745.40999999997</v>
      </c>
      <c r="U465" s="160">
        <v>314495.39</v>
      </c>
      <c r="X465" s="68">
        <f t="shared" si="28"/>
        <v>273.11448055999989</v>
      </c>
      <c r="Y465" s="68" t="e">
        <f>HLOOKUP(A465,'HY financials'!$1:$194,190,0)</f>
        <v>#N/A</v>
      </c>
      <c r="Z465" s="69" t="e">
        <f t="shared" si="31"/>
        <v>#N/A</v>
      </c>
    </row>
    <row r="466" spans="1:26" x14ac:dyDescent="0.2">
      <c r="A466" s="37" t="str" cm="1">
        <f t="array" ref="A466">INDEX('Scheme master'!F:F,MATCH(E466&amp;F466,'Scheme master'!N:N,0),0)</f>
        <v>LLIQDF</v>
      </c>
      <c r="B466" s="37" t="str">
        <f>A466&amp;VLOOKUP(E466&amp;F466,'Scheme master'!N:AA,13,0)</f>
        <v>LLIQDFDDD</v>
      </c>
      <c r="C466" s="41">
        <f t="shared" si="29"/>
        <v>0.19206581</v>
      </c>
      <c r="D466" s="41">
        <f t="shared" si="30"/>
        <v>0.19206581</v>
      </c>
      <c r="E466" s="157" t="s">
        <v>530</v>
      </c>
      <c r="F466" s="157" t="s">
        <v>525</v>
      </c>
      <c r="G466" s="157" t="s">
        <v>456</v>
      </c>
      <c r="H466" s="157" t="s">
        <v>1276</v>
      </c>
      <c r="I466" s="158">
        <v>45584</v>
      </c>
      <c r="J466" s="158">
        <v>45584</v>
      </c>
      <c r="K466" s="157">
        <v>0.19206581</v>
      </c>
      <c r="L466" s="157">
        <v>0.19206581</v>
      </c>
      <c r="M466" s="159">
        <v>6.0919999999999996</v>
      </c>
      <c r="N466" s="159"/>
      <c r="O466" s="159">
        <v>6.3029999999999999</v>
      </c>
      <c r="P466" s="159">
        <v>136.02199999999999</v>
      </c>
      <c r="Q466" s="157">
        <v>1.18</v>
      </c>
      <c r="R466" s="157"/>
      <c r="S466" s="160">
        <v>7202.85</v>
      </c>
      <c r="T466" s="157">
        <v>156198.91</v>
      </c>
      <c r="U466" s="160">
        <v>163402.94</v>
      </c>
      <c r="X466" s="68">
        <f t="shared" si="28"/>
        <v>273.11448055999989</v>
      </c>
      <c r="Y466" s="68" t="e">
        <f>HLOOKUP(A466,'HY financials'!$1:$194,190,0)</f>
        <v>#N/A</v>
      </c>
      <c r="Z466" s="69" t="e">
        <f t="shared" si="31"/>
        <v>#N/A</v>
      </c>
    </row>
    <row r="467" spans="1:26" x14ac:dyDescent="0.2">
      <c r="A467" s="37" t="str" cm="1">
        <f t="array" ref="A467">INDEX('Scheme master'!F:F,MATCH(E467&amp;F467,'Scheme master'!N:N,0),0)</f>
        <v>LDUSTF</v>
      </c>
      <c r="B467" s="37" t="str">
        <f>A467&amp;VLOOKUP(E467&amp;F467,'Scheme master'!N:AA,13,0)</f>
        <v>LDUSTFDDD</v>
      </c>
      <c r="C467" s="41">
        <f t="shared" si="29"/>
        <v>0.19338306</v>
      </c>
      <c r="D467" s="41">
        <f t="shared" si="30"/>
        <v>0.19338306</v>
      </c>
      <c r="E467" s="157" t="s">
        <v>1462</v>
      </c>
      <c r="F467" s="157" t="s">
        <v>525</v>
      </c>
      <c r="G467" s="157" t="s">
        <v>2241</v>
      </c>
      <c r="H467" s="157" t="s">
        <v>1277</v>
      </c>
      <c r="I467" s="158">
        <v>45615</v>
      </c>
      <c r="J467" s="158">
        <v>45615</v>
      </c>
      <c r="K467" s="157">
        <v>0.19338306</v>
      </c>
      <c r="L467" s="157">
        <v>0.19338306</v>
      </c>
      <c r="M467" s="159"/>
      <c r="N467" s="159"/>
      <c r="O467" s="159">
        <v>0.85599999999999998</v>
      </c>
      <c r="P467" s="159"/>
      <c r="Q467" s="157"/>
      <c r="R467" s="157"/>
      <c r="S467" s="160">
        <v>1075</v>
      </c>
      <c r="T467" s="157"/>
      <c r="U467" s="160">
        <v>1075</v>
      </c>
      <c r="X467" s="68">
        <f t="shared" si="28"/>
        <v>303.09935939999986</v>
      </c>
      <c r="Y467" s="68" t="e">
        <f>HLOOKUP(A467,'HY financials'!$1:$194,190,0)</f>
        <v>#N/A</v>
      </c>
      <c r="Z467" s="69" t="e">
        <f t="shared" si="31"/>
        <v>#N/A</v>
      </c>
    </row>
    <row r="468" spans="1:26" x14ac:dyDescent="0.2">
      <c r="A468" s="37" t="str" cm="1">
        <f t="array" ref="A468">INDEX('Scheme master'!F:F,MATCH(E468&amp;F468,'Scheme master'!N:N,0),0)</f>
        <v>LDUSTF</v>
      </c>
      <c r="B468" s="37" t="str">
        <f>A468&amp;VLOOKUP(E468&amp;F468,'Scheme master'!N:AA,13,0)</f>
        <v>LDUSTFDDD</v>
      </c>
      <c r="C468" s="41">
        <f t="shared" si="29"/>
        <v>0.30672537</v>
      </c>
      <c r="D468" s="41">
        <f t="shared" si="30"/>
        <v>0.30672537</v>
      </c>
      <c r="E468" s="157" t="s">
        <v>1462</v>
      </c>
      <c r="F468" s="157" t="s">
        <v>525</v>
      </c>
      <c r="G468" s="157" t="s">
        <v>2241</v>
      </c>
      <c r="H468" s="157" t="s">
        <v>1277</v>
      </c>
      <c r="I468" s="158">
        <v>45735</v>
      </c>
      <c r="J468" s="158">
        <v>45735</v>
      </c>
      <c r="K468" s="157">
        <v>0.30672537</v>
      </c>
      <c r="L468" s="157">
        <v>0.30672537</v>
      </c>
      <c r="M468" s="159"/>
      <c r="N468" s="159"/>
      <c r="O468" s="159">
        <v>1.3540000000000001</v>
      </c>
      <c r="P468" s="159"/>
      <c r="Q468" s="157"/>
      <c r="R468" s="157"/>
      <c r="S468" s="160">
        <v>1661.18</v>
      </c>
      <c r="T468" s="157"/>
      <c r="U468" s="160">
        <v>1661.18</v>
      </c>
      <c r="X468" s="68">
        <f t="shared" si="28"/>
        <v>303.09935939999986</v>
      </c>
      <c r="Y468" s="68" t="e">
        <f>HLOOKUP(A468,'HY financials'!$1:$194,190,0)</f>
        <v>#N/A</v>
      </c>
      <c r="Z468" s="69" t="e">
        <f t="shared" si="31"/>
        <v>#N/A</v>
      </c>
    </row>
    <row r="469" spans="1:26" x14ac:dyDescent="0.2">
      <c r="A469" s="37" t="str" cm="1">
        <f t="array" ref="A469">INDEX('Scheme master'!F:F,MATCH(E469&amp;F469,'Scheme master'!N:N,0),0)</f>
        <v>LDINPF</v>
      </c>
      <c r="B469" s="37" t="str">
        <f>A469&amp;VLOOKUP(E469&amp;F469,'Scheme master'!N:AA,13,0)</f>
        <v>LDINPFRDW</v>
      </c>
      <c r="C469" s="41">
        <f t="shared" si="29"/>
        <v>7.8826E-3</v>
      </c>
      <c r="D469" s="41">
        <f t="shared" si="30"/>
        <v>7.8826E-3</v>
      </c>
      <c r="E469" s="157" t="s">
        <v>531</v>
      </c>
      <c r="F469" s="157" t="s">
        <v>23</v>
      </c>
      <c r="G469" s="157" t="s">
        <v>2726</v>
      </c>
      <c r="H469" s="157" t="s">
        <v>1278</v>
      </c>
      <c r="I469" s="158">
        <v>45595</v>
      </c>
      <c r="J469" s="158">
        <v>45595</v>
      </c>
      <c r="K469" s="157">
        <v>7.8826E-3</v>
      </c>
      <c r="L469" s="157">
        <v>7.8826E-3</v>
      </c>
      <c r="M469" s="159"/>
      <c r="N469" s="159"/>
      <c r="O469" s="159">
        <v>136.19</v>
      </c>
      <c r="P469" s="159">
        <v>5.0000000000000001E-3</v>
      </c>
      <c r="Q469" s="157"/>
      <c r="R469" s="157"/>
      <c r="S469" s="160">
        <v>1534.96</v>
      </c>
      <c r="T469" s="157">
        <v>0.05</v>
      </c>
      <c r="U469" s="160">
        <v>1535.01</v>
      </c>
      <c r="X469" s="68">
        <f t="shared" si="28"/>
        <v>3.1546907400000004</v>
      </c>
      <c r="Y469" s="68" t="e">
        <f>HLOOKUP(A469,'HY financials'!$1:$194,190,0)</f>
        <v>#N/A</v>
      </c>
      <c r="Z469" s="69" t="e">
        <f t="shared" si="31"/>
        <v>#N/A</v>
      </c>
    </row>
    <row r="470" spans="1:26" x14ac:dyDescent="0.2">
      <c r="A470" s="37" t="str" cm="1">
        <f t="array" ref="A470">INDEX('Scheme master'!F:F,MATCH(E470&amp;F470,'Scheme master'!N:N,0),0)</f>
        <v>LEBALF</v>
      </c>
      <c r="B470" s="37" t="str">
        <f>A470&amp;VLOOKUP(E470&amp;F470,'Scheme master'!N:AA,13,0)</f>
        <v>LEBALFRD</v>
      </c>
      <c r="C470" s="41">
        <f t="shared" si="29"/>
        <v>0.1</v>
      </c>
      <c r="D470" s="41">
        <f t="shared" si="30"/>
        <v>0.1</v>
      </c>
      <c r="E470" s="157" t="s">
        <v>528</v>
      </c>
      <c r="F470" s="157" t="s">
        <v>526</v>
      </c>
      <c r="G470" s="157" t="s">
        <v>2243</v>
      </c>
      <c r="H470" s="157" t="s">
        <v>1281</v>
      </c>
      <c r="I470" s="158">
        <v>45685</v>
      </c>
      <c r="J470" s="158">
        <v>45685</v>
      </c>
      <c r="K470" s="157">
        <v>0.1</v>
      </c>
      <c r="L470" s="157">
        <v>0.1</v>
      </c>
      <c r="M470" s="159">
        <v>33962950.803000003</v>
      </c>
      <c r="N470" s="159">
        <v>757565.56099999999</v>
      </c>
      <c r="O470" s="159">
        <v>32779.61</v>
      </c>
      <c r="P470" s="159">
        <v>22.628</v>
      </c>
      <c r="Q470" s="157">
        <v>3396294.77</v>
      </c>
      <c r="R470" s="157">
        <v>75756.55</v>
      </c>
      <c r="S470" s="160">
        <v>554029.66</v>
      </c>
      <c r="T470" s="157">
        <v>344.47</v>
      </c>
      <c r="U470" s="160">
        <v>4026425.45</v>
      </c>
      <c r="X470" s="68">
        <f t="shared" si="28"/>
        <v>1.2</v>
      </c>
      <c r="Y470" s="68" t="e">
        <f>HLOOKUP(A470,'HY financials'!$1:$194,190,0)</f>
        <v>#N/A</v>
      </c>
      <c r="Z470" s="69" t="e">
        <f t="shared" si="31"/>
        <v>#N/A</v>
      </c>
    </row>
    <row r="471" spans="1:26" x14ac:dyDescent="0.2">
      <c r="A471" s="37" t="str" cm="1">
        <f t="array" ref="A471">INDEX('Scheme master'!F:F,MATCH(E471&amp;F471,'Scheme master'!N:N,0),0)</f>
        <v>LDUSTF</v>
      </c>
      <c r="B471" s="37" t="str">
        <f>A471&amp;VLOOKUP(E471&amp;F471,'Scheme master'!N:AA,13,0)</f>
        <v>LDUSTFRDD</v>
      </c>
      <c r="C471" s="41">
        <f t="shared" si="29"/>
        <v>0.15919941000000001</v>
      </c>
      <c r="D471" s="41">
        <f t="shared" si="30"/>
        <v>0.15919941000000001</v>
      </c>
      <c r="E471" s="157" t="s">
        <v>1462</v>
      </c>
      <c r="F471" s="157" t="s">
        <v>8</v>
      </c>
      <c r="G471" s="157" t="s">
        <v>2241</v>
      </c>
      <c r="H471" s="157" t="s">
        <v>1279</v>
      </c>
      <c r="I471" s="158">
        <v>45674</v>
      </c>
      <c r="J471" s="158">
        <v>45674</v>
      </c>
      <c r="K471" s="157">
        <v>0.15919941000000001</v>
      </c>
      <c r="L471" s="157">
        <v>0.15919941000000001</v>
      </c>
      <c r="M471" s="159"/>
      <c r="N471" s="159"/>
      <c r="O471" s="159">
        <v>3.01</v>
      </c>
      <c r="P471" s="159">
        <v>2E-3</v>
      </c>
      <c r="Q471" s="157"/>
      <c r="R471" s="157"/>
      <c r="S471" s="160">
        <v>3649.98</v>
      </c>
      <c r="T471" s="157">
        <v>2.59</v>
      </c>
      <c r="U471" s="160">
        <v>3652.57</v>
      </c>
      <c r="X471" s="68">
        <f t="shared" si="28"/>
        <v>303.09935939999986</v>
      </c>
      <c r="Y471" s="68" t="e">
        <f>HLOOKUP(A471,'HY financials'!$1:$194,190,0)</f>
        <v>#N/A</v>
      </c>
      <c r="Z471" s="69" t="e">
        <f t="shared" si="31"/>
        <v>#N/A</v>
      </c>
    </row>
    <row r="472" spans="1:26" x14ac:dyDescent="0.2">
      <c r="A472" s="37" t="str" cm="1">
        <f t="array" ref="A472">INDEX('Scheme master'!F:F,MATCH(E472&amp;F472,'Scheme master'!N:N,0),0)</f>
        <v>LLIQDF</v>
      </c>
      <c r="B472" s="37" t="str">
        <f>A472&amp;VLOOKUP(E472&amp;F472,'Scheme master'!N:AA,13,0)</f>
        <v>LLIQDFDDD</v>
      </c>
      <c r="C472" s="41">
        <f t="shared" si="29"/>
        <v>0.18923456</v>
      </c>
      <c r="D472" s="41">
        <f t="shared" si="30"/>
        <v>0.18923456</v>
      </c>
      <c r="E472" s="157" t="s">
        <v>530</v>
      </c>
      <c r="F472" s="157" t="s">
        <v>525</v>
      </c>
      <c r="G472" s="157" t="s">
        <v>456</v>
      </c>
      <c r="H472" s="157" t="s">
        <v>1276</v>
      </c>
      <c r="I472" s="158">
        <v>45607</v>
      </c>
      <c r="J472" s="158">
        <v>45607</v>
      </c>
      <c r="K472" s="157">
        <v>0.18923456</v>
      </c>
      <c r="L472" s="157">
        <v>0.18923456</v>
      </c>
      <c r="M472" s="159">
        <v>6.0789999999999997</v>
      </c>
      <c r="N472" s="159"/>
      <c r="O472" s="159">
        <v>5.5970000000000004</v>
      </c>
      <c r="P472" s="159">
        <v>214.05699999999999</v>
      </c>
      <c r="Q472" s="157">
        <v>1.1599999999999999</v>
      </c>
      <c r="R472" s="157"/>
      <c r="S472" s="160">
        <v>6446.99</v>
      </c>
      <c r="T472" s="157">
        <v>245809.04</v>
      </c>
      <c r="U472" s="160">
        <v>252257.19</v>
      </c>
      <c r="X472" s="68">
        <f t="shared" si="28"/>
        <v>273.11448055999989</v>
      </c>
      <c r="Y472" s="68" t="e">
        <f>HLOOKUP(A472,'HY financials'!$1:$194,190,0)</f>
        <v>#N/A</v>
      </c>
      <c r="Z472" s="69" t="e">
        <f t="shared" si="31"/>
        <v>#N/A</v>
      </c>
    </row>
    <row r="473" spans="1:26" x14ac:dyDescent="0.2">
      <c r="A473" s="37" t="str" cm="1">
        <f t="array" ref="A473">INDEX('Scheme master'!F:F,MATCH(E473&amp;F473,'Scheme master'!N:N,0),0)</f>
        <v>LDINPF</v>
      </c>
      <c r="B473" s="37" t="str">
        <f>A473&amp;VLOOKUP(E473&amp;F473,'Scheme master'!N:AA,13,0)</f>
        <v>LDINPFRDD</v>
      </c>
      <c r="C473" s="41">
        <f t="shared" si="29"/>
        <v>3.4520599999999999E-3</v>
      </c>
      <c r="D473" s="41">
        <f t="shared" si="30"/>
        <v>3.4520599999999999E-3</v>
      </c>
      <c r="E473" s="157" t="s">
        <v>531</v>
      </c>
      <c r="F473" s="157" t="s">
        <v>8</v>
      </c>
      <c r="G473" s="157" t="s">
        <v>2726</v>
      </c>
      <c r="H473" s="157" t="s">
        <v>1279</v>
      </c>
      <c r="I473" s="158">
        <v>45740</v>
      </c>
      <c r="J473" s="158">
        <v>45740</v>
      </c>
      <c r="K473" s="157">
        <v>3.4520599999999999E-3</v>
      </c>
      <c r="L473" s="157">
        <v>3.4520599999999999E-3</v>
      </c>
      <c r="M473" s="159"/>
      <c r="N473" s="159"/>
      <c r="O473" s="159">
        <v>787.33199999999999</v>
      </c>
      <c r="P473" s="159">
        <v>39.533000000000001</v>
      </c>
      <c r="Q473" s="157"/>
      <c r="R473" s="157"/>
      <c r="S473" s="160">
        <v>9796.5499999999993</v>
      </c>
      <c r="T473" s="157">
        <v>487.95</v>
      </c>
      <c r="U473" s="160">
        <v>10284.5</v>
      </c>
      <c r="X473" s="68">
        <f t="shared" si="28"/>
        <v>3.1546907400000004</v>
      </c>
      <c r="Y473" s="68" t="e">
        <f>HLOOKUP(A473,'HY financials'!$1:$194,190,0)</f>
        <v>#N/A</v>
      </c>
      <c r="Z473" s="69" t="e">
        <f t="shared" si="31"/>
        <v>#N/A</v>
      </c>
    </row>
    <row r="474" spans="1:26" x14ac:dyDescent="0.2">
      <c r="A474" s="37" t="str" cm="1">
        <f t="array" ref="A474">INDEX('Scheme master'!F:F,MATCH(E474&amp;F474,'Scheme master'!N:N,0),0)</f>
        <v>LDUSTF</v>
      </c>
      <c r="B474" s="37" t="str">
        <f>A474&amp;VLOOKUP(E474&amp;F474,'Scheme master'!N:AA,13,0)</f>
        <v>LDUSTFRDW</v>
      </c>
      <c r="C474" s="41">
        <f t="shared" si="29"/>
        <v>1.77567483</v>
      </c>
      <c r="D474" s="41">
        <f t="shared" si="30"/>
        <v>1.77567483</v>
      </c>
      <c r="E474" s="157" t="s">
        <v>1462</v>
      </c>
      <c r="F474" s="157" t="s">
        <v>23</v>
      </c>
      <c r="G474" s="157" t="s">
        <v>2241</v>
      </c>
      <c r="H474" s="157" t="s">
        <v>1278</v>
      </c>
      <c r="I474" s="158">
        <v>45658</v>
      </c>
      <c r="J474" s="158">
        <v>45658</v>
      </c>
      <c r="K474" s="157">
        <v>1.77567483</v>
      </c>
      <c r="L474" s="157">
        <v>1.77567483</v>
      </c>
      <c r="M474" s="159"/>
      <c r="N474" s="159"/>
      <c r="O474" s="159">
        <v>0.98099999999999998</v>
      </c>
      <c r="P474" s="159">
        <v>7.0000000000000001E-3</v>
      </c>
      <c r="Q474" s="157"/>
      <c r="R474" s="157"/>
      <c r="S474" s="160">
        <v>1097.8900000000001</v>
      </c>
      <c r="T474" s="157">
        <v>7.55</v>
      </c>
      <c r="U474" s="160">
        <v>1105.44</v>
      </c>
      <c r="X474" s="68">
        <f t="shared" si="28"/>
        <v>303.09935939999986</v>
      </c>
      <c r="Y474" s="68" t="e">
        <f>HLOOKUP(A474,'HY financials'!$1:$194,190,0)</f>
        <v>#N/A</v>
      </c>
      <c r="Z474" s="69" t="e">
        <f t="shared" si="31"/>
        <v>#N/A</v>
      </c>
    </row>
    <row r="475" spans="1:26" x14ac:dyDescent="0.2">
      <c r="A475" s="37" t="str" cm="1">
        <f t="array" ref="A475">INDEX('Scheme master'!F:F,MATCH(E475&amp;F475,'Scheme master'!N:N,0),0)</f>
        <v>LDSAPF</v>
      </c>
      <c r="B475" s="37" t="str">
        <f>A475&amp;VLOOKUP(E475&amp;F475,'Scheme master'!N:AA,13,0)</f>
        <v>LDSAPFRDD</v>
      </c>
      <c r="C475" s="41">
        <f t="shared" si="29"/>
        <v>7.9414900000000007E-3</v>
      </c>
      <c r="D475" s="41">
        <f t="shared" si="30"/>
        <v>7.9414900000000007E-3</v>
      </c>
      <c r="E475" s="157" t="s">
        <v>533</v>
      </c>
      <c r="F475" s="157" t="s">
        <v>8</v>
      </c>
      <c r="G475" s="157" t="s">
        <v>2242</v>
      </c>
      <c r="H475" s="157" t="s">
        <v>1279</v>
      </c>
      <c r="I475" s="158">
        <v>45614</v>
      </c>
      <c r="J475" s="158">
        <v>45614</v>
      </c>
      <c r="K475" s="157">
        <v>7.9414900000000007E-3</v>
      </c>
      <c r="L475" s="157">
        <v>7.9414900000000007E-3</v>
      </c>
      <c r="M475" s="159">
        <v>127187.26300000001</v>
      </c>
      <c r="N475" s="159"/>
      <c r="O475" s="159">
        <v>10885.98</v>
      </c>
      <c r="P475" s="159">
        <v>211.798</v>
      </c>
      <c r="Q475" s="157">
        <v>1010.06</v>
      </c>
      <c r="R475" s="157"/>
      <c r="S475" s="160">
        <v>129165</v>
      </c>
      <c r="T475" s="157">
        <v>2497.0100000000002</v>
      </c>
      <c r="U475" s="160">
        <v>132672.07</v>
      </c>
      <c r="X475" s="68">
        <f t="shared" si="28"/>
        <v>1.5207296000000006</v>
      </c>
      <c r="Y475" s="68" t="e">
        <f>HLOOKUP(A475,'HY financials'!$1:$194,190,0)</f>
        <v>#N/A</v>
      </c>
      <c r="Z475" s="69" t="e">
        <f t="shared" si="31"/>
        <v>#N/A</v>
      </c>
    </row>
    <row r="476" spans="1:26" x14ac:dyDescent="0.2">
      <c r="A476" s="37" t="str" cm="1">
        <f t="array" ref="A476">INDEX('Scheme master'!F:F,MATCH(E476&amp;F476,'Scheme master'!N:N,0),0)</f>
        <v>LDUSTF</v>
      </c>
      <c r="B476" s="37" t="str">
        <f>A476&amp;VLOOKUP(E476&amp;F476,'Scheme master'!N:AA,13,0)</f>
        <v>LDUSTFRDD</v>
      </c>
      <c r="C476" s="41">
        <f t="shared" si="29"/>
        <v>0.16722359000000001</v>
      </c>
      <c r="D476" s="41">
        <f t="shared" si="30"/>
        <v>0.16722359000000001</v>
      </c>
      <c r="E476" s="157" t="s">
        <v>1462</v>
      </c>
      <c r="F476" s="157" t="s">
        <v>8</v>
      </c>
      <c r="G476" s="157" t="s">
        <v>2241</v>
      </c>
      <c r="H476" s="157" t="s">
        <v>1279</v>
      </c>
      <c r="I476" s="158">
        <v>45728</v>
      </c>
      <c r="J476" s="158">
        <v>45728</v>
      </c>
      <c r="K476" s="157">
        <v>0.16722359000000001</v>
      </c>
      <c r="L476" s="157">
        <v>0.16722359000000001</v>
      </c>
      <c r="M476" s="159"/>
      <c r="N476" s="159"/>
      <c r="O476" s="159">
        <v>2.5840000000000001</v>
      </c>
      <c r="P476" s="159">
        <v>2E-3</v>
      </c>
      <c r="Q476" s="157"/>
      <c r="R476" s="157"/>
      <c r="S476" s="160">
        <v>3136.58</v>
      </c>
      <c r="T476" s="157">
        <v>2.74</v>
      </c>
      <c r="U476" s="160">
        <v>3139.32</v>
      </c>
      <c r="X476" s="68">
        <f t="shared" si="28"/>
        <v>303.09935939999986</v>
      </c>
      <c r="Y476" s="68" t="e">
        <f>HLOOKUP(A476,'HY financials'!$1:$194,190,0)</f>
        <v>#N/A</v>
      </c>
      <c r="Z476" s="69" t="e">
        <f t="shared" si="31"/>
        <v>#N/A</v>
      </c>
    </row>
    <row r="477" spans="1:26" x14ac:dyDescent="0.2">
      <c r="A477" s="37" t="str" cm="1">
        <f t="array" ref="A477">INDEX('Scheme master'!F:F,MATCH(E477&amp;F477,'Scheme master'!N:N,0),0)</f>
        <v>LLIQDF</v>
      </c>
      <c r="B477" s="37" t="str">
        <f>A477&amp;VLOOKUP(E477&amp;F477,'Scheme master'!N:AA,13,0)</f>
        <v>LLIQDFRDW</v>
      </c>
      <c r="C477" s="41">
        <f t="shared" si="29"/>
        <v>1.2569494800000001</v>
      </c>
      <c r="D477" s="41">
        <f t="shared" si="30"/>
        <v>1.2569494800000001</v>
      </c>
      <c r="E477" s="157" t="s">
        <v>530</v>
      </c>
      <c r="F477" s="157" t="s">
        <v>23</v>
      </c>
      <c r="G477" s="157" t="s">
        <v>456</v>
      </c>
      <c r="H477" s="157" t="s">
        <v>2245</v>
      </c>
      <c r="I477" s="158">
        <v>45588</v>
      </c>
      <c r="J477" s="158">
        <v>45588</v>
      </c>
      <c r="K477" s="157">
        <v>1.2569494800000001</v>
      </c>
      <c r="L477" s="157">
        <v>1.2569494800000001</v>
      </c>
      <c r="M477" s="159">
        <v>1085.7460000000001</v>
      </c>
      <c r="N477" s="159"/>
      <c r="O477" s="159">
        <v>8.3949999999999996</v>
      </c>
      <c r="P477" s="159">
        <v>4.0000000000000001E-3</v>
      </c>
      <c r="Q477" s="157">
        <v>1364.74</v>
      </c>
      <c r="R477" s="157"/>
      <c r="S477" s="160">
        <v>9328.49</v>
      </c>
      <c r="T477" s="157">
        <v>4.49</v>
      </c>
      <c r="U477" s="160">
        <v>10697.72</v>
      </c>
      <c r="X477" s="68">
        <f t="shared" si="28"/>
        <v>273.11448055999989</v>
      </c>
      <c r="Y477" s="68" t="e">
        <f>HLOOKUP(A477,'HY financials'!$1:$194,190,0)</f>
        <v>#N/A</v>
      </c>
      <c r="Z477" s="69" t="e">
        <f t="shared" si="31"/>
        <v>#N/A</v>
      </c>
    </row>
    <row r="478" spans="1:26" x14ac:dyDescent="0.2">
      <c r="A478" s="37" t="str" cm="1">
        <f t="array" ref="A478">INDEX('Scheme master'!F:F,MATCH(E478&amp;F478,'Scheme master'!N:N,0),0)</f>
        <v>LLIQDF</v>
      </c>
      <c r="B478" s="37" t="str">
        <f>A478&amp;VLOOKUP(E478&amp;F478,'Scheme master'!N:AA,13,0)</f>
        <v>LLIQDFRDD</v>
      </c>
      <c r="C478" s="41">
        <f t="shared" si="29"/>
        <v>0.19873267999999999</v>
      </c>
      <c r="D478" s="41">
        <f t="shared" si="30"/>
        <v>0.19873267999999999</v>
      </c>
      <c r="E478" s="157" t="s">
        <v>530</v>
      </c>
      <c r="F478" s="157" t="s">
        <v>526</v>
      </c>
      <c r="G478" s="157" t="s">
        <v>456</v>
      </c>
      <c r="H478" s="157" t="s">
        <v>1281</v>
      </c>
      <c r="I478" s="158">
        <v>45573</v>
      </c>
      <c r="J478" s="158">
        <v>45573</v>
      </c>
      <c r="K478" s="157">
        <v>0.19873267999999999</v>
      </c>
      <c r="L478" s="157">
        <v>0.19873267999999999</v>
      </c>
      <c r="M478" s="159">
        <v>12.609</v>
      </c>
      <c r="N478" s="159">
        <v>0.17199999999999999</v>
      </c>
      <c r="O478" s="159">
        <v>5.6150000000000002</v>
      </c>
      <c r="P478" s="159">
        <v>3.3109999999999999</v>
      </c>
      <c r="Q478" s="157">
        <v>2.52</v>
      </c>
      <c r="R478" s="157">
        <v>0.03</v>
      </c>
      <c r="S478" s="160">
        <v>6246.04</v>
      </c>
      <c r="T478" s="157">
        <v>3714.69</v>
      </c>
      <c r="U478" s="160">
        <v>9963.2800000000007</v>
      </c>
      <c r="X478" s="68">
        <f t="shared" si="28"/>
        <v>273.11448055999989</v>
      </c>
      <c r="Y478" s="68" t="e">
        <f>HLOOKUP(A478,'HY financials'!$1:$194,190,0)</f>
        <v>#N/A</v>
      </c>
      <c r="Z478" s="69" t="e">
        <f t="shared" si="31"/>
        <v>#N/A</v>
      </c>
    </row>
    <row r="479" spans="1:26" x14ac:dyDescent="0.2">
      <c r="A479" s="37" t="str" cm="1">
        <f t="array" ref="A479">INDEX('Scheme master'!F:F,MATCH(E479&amp;F479,'Scheme master'!N:N,0),0)</f>
        <v>LLIQDF</v>
      </c>
      <c r="B479" s="37" t="str">
        <f>A479&amp;VLOOKUP(E479&amp;F479,'Scheme master'!N:AA,13,0)</f>
        <v>LLIQDFDDD</v>
      </c>
      <c r="C479" s="41">
        <f t="shared" si="29"/>
        <v>0.19955500000000001</v>
      </c>
      <c r="D479" s="41">
        <f t="shared" si="30"/>
        <v>0.19955500000000001</v>
      </c>
      <c r="E479" s="157" t="s">
        <v>530</v>
      </c>
      <c r="F479" s="157" t="s">
        <v>525</v>
      </c>
      <c r="G479" s="157" t="s">
        <v>456</v>
      </c>
      <c r="H479" s="157" t="s">
        <v>1276</v>
      </c>
      <c r="I479" s="158">
        <v>45604</v>
      </c>
      <c r="J479" s="158">
        <v>45604</v>
      </c>
      <c r="K479" s="157">
        <v>0.19955500000000001</v>
      </c>
      <c r="L479" s="157">
        <v>0.19955500000000001</v>
      </c>
      <c r="M479" s="159">
        <v>6.0789999999999997</v>
      </c>
      <c r="N479" s="159"/>
      <c r="O479" s="159">
        <v>5.984</v>
      </c>
      <c r="P479" s="159">
        <v>225.61699999999999</v>
      </c>
      <c r="Q479" s="157">
        <v>1.21</v>
      </c>
      <c r="R479" s="157"/>
      <c r="S479" s="160">
        <v>6891.56</v>
      </c>
      <c r="T479" s="157">
        <v>259084.38</v>
      </c>
      <c r="U479" s="160">
        <v>265977.15000000002</v>
      </c>
      <c r="X479" s="68">
        <f t="shared" si="28"/>
        <v>273.11448055999989</v>
      </c>
      <c r="Y479" s="68" t="e">
        <f>HLOOKUP(A479,'HY financials'!$1:$194,190,0)</f>
        <v>#N/A</v>
      </c>
      <c r="Z479" s="69" t="e">
        <f t="shared" si="31"/>
        <v>#N/A</v>
      </c>
    </row>
    <row r="480" spans="1:26" x14ac:dyDescent="0.2">
      <c r="A480" s="37" t="str" cm="1">
        <f t="array" ref="A480">INDEX('Scheme master'!F:F,MATCH(E480&amp;F480,'Scheme master'!N:N,0),0)</f>
        <v>LDUSTF</v>
      </c>
      <c r="B480" s="37" t="str">
        <f>A480&amp;VLOOKUP(E480&amp;F480,'Scheme master'!N:AA,13,0)</f>
        <v>LDUSTFRDD</v>
      </c>
      <c r="C480" s="41">
        <f t="shared" si="29"/>
        <v>0.57135497999999996</v>
      </c>
      <c r="D480" s="41">
        <f t="shared" si="30"/>
        <v>0.57135497999999996</v>
      </c>
      <c r="E480" s="157" t="s">
        <v>1462</v>
      </c>
      <c r="F480" s="157" t="s">
        <v>8</v>
      </c>
      <c r="G480" s="157" t="s">
        <v>2241</v>
      </c>
      <c r="H480" s="157" t="s">
        <v>1279</v>
      </c>
      <c r="I480" s="158">
        <v>45747</v>
      </c>
      <c r="J480" s="158">
        <v>45747</v>
      </c>
      <c r="K480" s="157">
        <v>0.57135497999999996</v>
      </c>
      <c r="L480" s="157">
        <v>0.57135497999999996</v>
      </c>
      <c r="M480" s="159"/>
      <c r="N480" s="159"/>
      <c r="O480" s="159">
        <v>8.8689999999999998</v>
      </c>
      <c r="P480" s="159">
        <v>8.0000000000000002E-3</v>
      </c>
      <c r="Q480" s="157"/>
      <c r="R480" s="157"/>
      <c r="S480" s="160">
        <v>10767.27</v>
      </c>
      <c r="T480" s="157">
        <v>9.43</v>
      </c>
      <c r="U480" s="160">
        <v>10776.7</v>
      </c>
      <c r="X480" s="68">
        <f t="shared" si="28"/>
        <v>303.09935939999986</v>
      </c>
      <c r="Y480" s="68" t="e">
        <f>HLOOKUP(A480,'HY financials'!$1:$194,190,0)</f>
        <v>#N/A</v>
      </c>
      <c r="Z480" s="69" t="e">
        <f t="shared" si="31"/>
        <v>#N/A</v>
      </c>
    </row>
    <row r="481" spans="1:26" x14ac:dyDescent="0.2">
      <c r="A481" s="37" t="str" cm="1">
        <f t="array" ref="A481">INDEX('Scheme master'!F:F,MATCH(E481&amp;F481,'Scheme master'!N:N,0),0)</f>
        <v>LDSAPF</v>
      </c>
      <c r="B481" s="37" t="str">
        <f>A481&amp;VLOOKUP(E481&amp;F481,'Scheme master'!N:AA,13,0)</f>
        <v>LDSAPFDDD</v>
      </c>
      <c r="C481" s="41">
        <f t="shared" si="29"/>
        <v>2.9872200000000001E-3</v>
      </c>
      <c r="D481" s="41">
        <f t="shared" si="30"/>
        <v>2.9872200000000001E-3</v>
      </c>
      <c r="E481" s="157" t="s">
        <v>533</v>
      </c>
      <c r="F481" s="157" t="s">
        <v>525</v>
      </c>
      <c r="G481" s="157" t="s">
        <v>2242</v>
      </c>
      <c r="H481" s="157" t="s">
        <v>1277</v>
      </c>
      <c r="I481" s="158">
        <v>45625</v>
      </c>
      <c r="J481" s="158">
        <v>45625</v>
      </c>
      <c r="K481" s="157">
        <v>2.9872200000000001E-3</v>
      </c>
      <c r="L481" s="157">
        <v>2.9872200000000001E-3</v>
      </c>
      <c r="M481" s="159"/>
      <c r="N481" s="159"/>
      <c r="O481" s="159">
        <v>149.17599999999999</v>
      </c>
      <c r="P481" s="159"/>
      <c r="Q481" s="157"/>
      <c r="R481" s="157"/>
      <c r="S481" s="160">
        <v>1645.72</v>
      </c>
      <c r="T481" s="157"/>
      <c r="U481" s="160">
        <v>1645.72</v>
      </c>
      <c r="X481" s="68">
        <f t="shared" si="28"/>
        <v>1.5207296000000006</v>
      </c>
      <c r="Y481" s="68" t="e">
        <f>HLOOKUP(A481,'HY financials'!$1:$194,190,0)</f>
        <v>#N/A</v>
      </c>
      <c r="Z481" s="69" t="e">
        <f t="shared" si="31"/>
        <v>#N/A</v>
      </c>
    </row>
    <row r="482" spans="1:26" x14ac:dyDescent="0.2">
      <c r="A482" s="37" t="str" cm="1">
        <f t="array" ref="A482">INDEX('Scheme master'!F:F,MATCH(E482&amp;F482,'Scheme master'!N:N,0),0)</f>
        <v>LLIQDF</v>
      </c>
      <c r="B482" s="37" t="str">
        <f>A482&amp;VLOOKUP(E482&amp;F482,'Scheme master'!N:AA,13,0)</f>
        <v>LLIQDFRDD</v>
      </c>
      <c r="C482" s="41">
        <f t="shared" si="29"/>
        <v>0.27444551</v>
      </c>
      <c r="D482" s="41">
        <f t="shared" si="30"/>
        <v>0.27444551</v>
      </c>
      <c r="E482" s="157" t="s">
        <v>530</v>
      </c>
      <c r="F482" s="157" t="s">
        <v>526</v>
      </c>
      <c r="G482" s="157" t="s">
        <v>456</v>
      </c>
      <c r="H482" s="157" t="s">
        <v>1281</v>
      </c>
      <c r="I482" s="158">
        <v>45741</v>
      </c>
      <c r="J482" s="158">
        <v>45741</v>
      </c>
      <c r="K482" s="157">
        <v>0.27444551</v>
      </c>
      <c r="L482" s="157">
        <v>0.27444551</v>
      </c>
      <c r="M482" s="159">
        <v>9.0660000000000007</v>
      </c>
      <c r="N482" s="159">
        <v>0.17199999999999999</v>
      </c>
      <c r="O482" s="159">
        <v>8.5129999999999999</v>
      </c>
      <c r="P482" s="159">
        <v>1.48</v>
      </c>
      <c r="Q482" s="157">
        <v>2.5</v>
      </c>
      <c r="R482" s="157">
        <v>0.05</v>
      </c>
      <c r="S482" s="160">
        <v>9427.18</v>
      </c>
      <c r="T482" s="157">
        <v>1636.89</v>
      </c>
      <c r="U482" s="160">
        <v>11066.62</v>
      </c>
      <c r="X482" s="68">
        <f t="shared" si="28"/>
        <v>273.11448055999989</v>
      </c>
      <c r="Y482" s="68" t="e">
        <f>HLOOKUP(A482,'HY financials'!$1:$194,190,0)</f>
        <v>#N/A</v>
      </c>
      <c r="Z482" s="69" t="e">
        <f t="shared" si="31"/>
        <v>#N/A</v>
      </c>
    </row>
    <row r="483" spans="1:26" x14ac:dyDescent="0.2">
      <c r="A483" s="37" t="str" cm="1">
        <f t="array" ref="A483">INDEX('Scheme master'!F:F,MATCH(E483&amp;F483,'Scheme master'!N:N,0),0)</f>
        <v>LDUSTF</v>
      </c>
      <c r="B483" s="37" t="str">
        <f>A483&amp;VLOOKUP(E483&amp;F483,'Scheme master'!N:AA,13,0)</f>
        <v>LDUSTFDDD</v>
      </c>
      <c r="C483" s="41">
        <f t="shared" si="29"/>
        <v>0.26867371000000001</v>
      </c>
      <c r="D483" s="41">
        <f t="shared" si="30"/>
        <v>0.26867371000000001</v>
      </c>
      <c r="E483" s="157" t="s">
        <v>1462</v>
      </c>
      <c r="F483" s="157" t="s">
        <v>525</v>
      </c>
      <c r="G483" s="157" t="s">
        <v>2241</v>
      </c>
      <c r="H483" s="157" t="s">
        <v>1277</v>
      </c>
      <c r="I483" s="158">
        <v>45603</v>
      </c>
      <c r="J483" s="158">
        <v>45603</v>
      </c>
      <c r="K483" s="157">
        <v>0.26867371000000001</v>
      </c>
      <c r="L483" s="157">
        <v>0.26867371000000001</v>
      </c>
      <c r="M483" s="159"/>
      <c r="N483" s="159"/>
      <c r="O483" s="159">
        <v>1.2050000000000001</v>
      </c>
      <c r="P483" s="159"/>
      <c r="Q483" s="157"/>
      <c r="R483" s="157"/>
      <c r="S483" s="160">
        <v>1490.44</v>
      </c>
      <c r="T483" s="157"/>
      <c r="U483" s="160">
        <v>1490.44</v>
      </c>
      <c r="X483" s="68">
        <f t="shared" si="28"/>
        <v>303.09935939999986</v>
      </c>
      <c r="Y483" s="68" t="e">
        <f>HLOOKUP(A483,'HY financials'!$1:$194,190,0)</f>
        <v>#N/A</v>
      </c>
      <c r="Z483" s="69" t="e">
        <f t="shared" si="31"/>
        <v>#N/A</v>
      </c>
    </row>
    <row r="484" spans="1:26" x14ac:dyDescent="0.2">
      <c r="A484" s="37" t="str" cm="1">
        <f t="array" ref="A484">INDEX('Scheme master'!F:F,MATCH(E484&amp;F484,'Scheme master'!N:N,0),0)</f>
        <v>LDUSTF</v>
      </c>
      <c r="B484" s="37" t="str">
        <f>A484&amp;VLOOKUP(E484&amp;F484,'Scheme master'!N:AA,13,0)</f>
        <v>LDUSTFRDW</v>
      </c>
      <c r="C484" s="41">
        <f t="shared" si="29"/>
        <v>1.2532085100000001</v>
      </c>
      <c r="D484" s="41">
        <f t="shared" si="30"/>
        <v>1.2532085100000001</v>
      </c>
      <c r="E484" s="157" t="s">
        <v>1462</v>
      </c>
      <c r="F484" s="157" t="s">
        <v>23</v>
      </c>
      <c r="G484" s="157" t="s">
        <v>2241</v>
      </c>
      <c r="H484" s="157" t="s">
        <v>1278</v>
      </c>
      <c r="I484" s="158">
        <v>45715</v>
      </c>
      <c r="J484" s="158">
        <v>45715</v>
      </c>
      <c r="K484" s="157">
        <v>1.2532085100000001</v>
      </c>
      <c r="L484" s="157">
        <v>1.2532085100000001</v>
      </c>
      <c r="M484" s="159"/>
      <c r="N484" s="159"/>
      <c r="O484" s="159">
        <v>0.64</v>
      </c>
      <c r="P484" s="159">
        <v>5.0000000000000001E-3</v>
      </c>
      <c r="Q484" s="157"/>
      <c r="R484" s="157"/>
      <c r="S484" s="160">
        <v>719.93</v>
      </c>
      <c r="T484" s="157">
        <v>5.38</v>
      </c>
      <c r="U484" s="160">
        <v>725.31</v>
      </c>
      <c r="X484" s="68">
        <f t="shared" si="28"/>
        <v>303.09935939999986</v>
      </c>
      <c r="Y484" s="68" t="e">
        <f>HLOOKUP(A484,'HY financials'!$1:$194,190,0)</f>
        <v>#N/A</v>
      </c>
      <c r="Z484" s="69" t="e">
        <f t="shared" si="31"/>
        <v>#N/A</v>
      </c>
    </row>
    <row r="485" spans="1:26" x14ac:dyDescent="0.2">
      <c r="A485" s="37" t="str" cm="1">
        <f t="array" ref="A485">INDEX('Scheme master'!F:F,MATCH(E485&amp;F485,'Scheme master'!N:N,0),0)</f>
        <v>LDSAPF</v>
      </c>
      <c r="B485" s="37" t="str">
        <f>A485&amp;VLOOKUP(E485&amp;F485,'Scheme master'!N:AA,13,0)</f>
        <v>LDSAPFRDD</v>
      </c>
      <c r="C485" s="41">
        <f t="shared" si="29"/>
        <v>1.42124E-3</v>
      </c>
      <c r="D485" s="41">
        <f t="shared" si="30"/>
        <v>1.42124E-3</v>
      </c>
      <c r="E485" s="157" t="s">
        <v>533</v>
      </c>
      <c r="F485" s="157" t="s">
        <v>8</v>
      </c>
      <c r="G485" s="157" t="s">
        <v>2242</v>
      </c>
      <c r="H485" s="157" t="s">
        <v>1279</v>
      </c>
      <c r="I485" s="158">
        <v>45643</v>
      </c>
      <c r="J485" s="158">
        <v>45643</v>
      </c>
      <c r="K485" s="157">
        <v>1.42124E-3</v>
      </c>
      <c r="L485" s="157">
        <v>1.42124E-3</v>
      </c>
      <c r="M485" s="159">
        <v>8108.04</v>
      </c>
      <c r="N485" s="159"/>
      <c r="O485" s="159">
        <v>1970.9749999999999</v>
      </c>
      <c r="P485" s="159">
        <v>38.097999999999999</v>
      </c>
      <c r="Q485" s="157">
        <v>11.52</v>
      </c>
      <c r="R485" s="157"/>
      <c r="S485" s="160">
        <v>23412.1</v>
      </c>
      <c r="T485" s="157">
        <v>449.15</v>
      </c>
      <c r="U485" s="160">
        <v>23872.77</v>
      </c>
      <c r="X485" s="68">
        <f t="shared" si="28"/>
        <v>1.5207296000000006</v>
      </c>
      <c r="Y485" s="68" t="e">
        <f>HLOOKUP(A485,'HY financials'!$1:$194,190,0)</f>
        <v>#N/A</v>
      </c>
      <c r="Z485" s="69" t="e">
        <f t="shared" si="31"/>
        <v>#N/A</v>
      </c>
    </row>
    <row r="486" spans="1:26" x14ac:dyDescent="0.2">
      <c r="A486" s="37" t="str" cm="1">
        <f t="array" ref="A486">INDEX('Scheme master'!F:F,MATCH(E486&amp;F486,'Scheme master'!N:N,0),0)</f>
        <v>LDUSTF</v>
      </c>
      <c r="B486" s="37" t="str">
        <f>A486&amp;VLOOKUP(E486&amp;F486,'Scheme master'!N:AA,13,0)</f>
        <v>LDUSTFRDW</v>
      </c>
      <c r="C486" s="41">
        <f t="shared" si="29"/>
        <v>2.0363745600000001</v>
      </c>
      <c r="D486" s="41">
        <f t="shared" si="30"/>
        <v>2.0363745600000001</v>
      </c>
      <c r="E486" s="157" t="s">
        <v>1462</v>
      </c>
      <c r="F486" s="157" t="s">
        <v>23</v>
      </c>
      <c r="G486" s="157" t="s">
        <v>2241</v>
      </c>
      <c r="H486" s="157" t="s">
        <v>1278</v>
      </c>
      <c r="I486" s="158">
        <v>45742</v>
      </c>
      <c r="J486" s="158">
        <v>45742</v>
      </c>
      <c r="K486" s="157">
        <v>2.0363745600000001</v>
      </c>
      <c r="L486" s="157">
        <v>2.0363745600000001</v>
      </c>
      <c r="M486" s="159"/>
      <c r="N486" s="159"/>
      <c r="O486" s="159">
        <v>1.153</v>
      </c>
      <c r="P486" s="159">
        <v>8.9999999999999993E-3</v>
      </c>
      <c r="Q486" s="157"/>
      <c r="R486" s="157"/>
      <c r="S486" s="160">
        <v>1288.52</v>
      </c>
      <c r="T486" s="157">
        <v>8.7799999999999994</v>
      </c>
      <c r="U486" s="160">
        <v>1297.3</v>
      </c>
      <c r="X486" s="68">
        <f t="shared" si="28"/>
        <v>303.09935939999986</v>
      </c>
      <c r="Y486" s="68" t="e">
        <f>HLOOKUP(A486,'HY financials'!$1:$194,190,0)</f>
        <v>#N/A</v>
      </c>
      <c r="Z486" s="69" t="e">
        <f t="shared" si="31"/>
        <v>#N/A</v>
      </c>
    </row>
    <row r="487" spans="1:26" x14ac:dyDescent="0.2">
      <c r="A487" s="37" t="str" cm="1">
        <f t="array" ref="A487">INDEX('Scheme master'!F:F,MATCH(E487&amp;F487,'Scheme master'!N:N,0),0)</f>
        <v>LLIQDF</v>
      </c>
      <c r="B487" s="37" t="str">
        <f>A487&amp;VLOOKUP(E487&amp;F487,'Scheme master'!N:AA,13,0)</f>
        <v>LLIQDFDDD</v>
      </c>
      <c r="C487" s="41">
        <f t="shared" si="29"/>
        <v>0.18421308</v>
      </c>
      <c r="D487" s="41">
        <f t="shared" si="30"/>
        <v>0.18421308</v>
      </c>
      <c r="E487" s="157" t="s">
        <v>530</v>
      </c>
      <c r="F487" s="157" t="s">
        <v>525</v>
      </c>
      <c r="G487" s="157" t="s">
        <v>456</v>
      </c>
      <c r="H487" s="157" t="s">
        <v>1276</v>
      </c>
      <c r="I487" s="158">
        <v>45623</v>
      </c>
      <c r="J487" s="158">
        <v>45623</v>
      </c>
      <c r="K487" s="157">
        <v>0.18421308</v>
      </c>
      <c r="L487" s="157">
        <v>0.18421308</v>
      </c>
      <c r="M487" s="159">
        <v>6.0789999999999997</v>
      </c>
      <c r="N487" s="159"/>
      <c r="O487" s="159">
        <v>4.54</v>
      </c>
      <c r="P487" s="159">
        <v>226.78700000000001</v>
      </c>
      <c r="Q487" s="157">
        <v>1.1399999999999999</v>
      </c>
      <c r="R487" s="157"/>
      <c r="S487" s="160">
        <v>5204.37</v>
      </c>
      <c r="T487" s="157">
        <v>260427.53</v>
      </c>
      <c r="U487" s="160">
        <v>265633.03999999998</v>
      </c>
      <c r="X487" s="68">
        <f t="shared" si="28"/>
        <v>273.11448055999989</v>
      </c>
      <c r="Y487" s="68" t="e">
        <f>HLOOKUP(A487,'HY financials'!$1:$194,190,0)</f>
        <v>#N/A</v>
      </c>
      <c r="Z487" s="69" t="e">
        <f t="shared" si="31"/>
        <v>#N/A</v>
      </c>
    </row>
    <row r="488" spans="1:26" x14ac:dyDescent="0.2">
      <c r="A488" s="37" t="str" cm="1">
        <f t="array" ref="A488">INDEX('Scheme master'!F:F,MATCH(E488&amp;F488,'Scheme master'!N:N,0),0)</f>
        <v>LDUSTF</v>
      </c>
      <c r="B488" s="37" t="str">
        <f>A488&amp;VLOOKUP(E488&amp;F488,'Scheme master'!N:AA,13,0)</f>
        <v>LDUSTFDDD</v>
      </c>
      <c r="C488" s="41">
        <f t="shared" si="29"/>
        <v>0.53236026999999997</v>
      </c>
      <c r="D488" s="41">
        <f t="shared" si="30"/>
        <v>0.53236026999999997</v>
      </c>
      <c r="E488" s="157" t="s">
        <v>1462</v>
      </c>
      <c r="F488" s="157" t="s">
        <v>525</v>
      </c>
      <c r="G488" s="157" t="s">
        <v>2241</v>
      </c>
      <c r="H488" s="157" t="s">
        <v>1277</v>
      </c>
      <c r="I488" s="158">
        <v>45579</v>
      </c>
      <c r="J488" s="158">
        <v>45579</v>
      </c>
      <c r="K488" s="157">
        <v>0.53236026999999997</v>
      </c>
      <c r="L488" s="157">
        <v>0.53236026999999997</v>
      </c>
      <c r="M488" s="159"/>
      <c r="N488" s="159"/>
      <c r="O488" s="159">
        <v>2.4159999999999999</v>
      </c>
      <c r="P488" s="159"/>
      <c r="Q488" s="157"/>
      <c r="R488" s="157"/>
      <c r="S488" s="160">
        <v>2940.53</v>
      </c>
      <c r="T488" s="157"/>
      <c r="U488" s="160">
        <v>2940.53</v>
      </c>
      <c r="X488" s="68">
        <f t="shared" si="28"/>
        <v>303.09935939999986</v>
      </c>
      <c r="Y488" s="68" t="e">
        <f>HLOOKUP(A488,'HY financials'!$1:$194,190,0)</f>
        <v>#N/A</v>
      </c>
      <c r="Z488" s="69" t="e">
        <f t="shared" si="31"/>
        <v>#N/A</v>
      </c>
    </row>
    <row r="489" spans="1:26" x14ac:dyDescent="0.2">
      <c r="A489" s="37" t="str" cm="1">
        <f t="array" ref="A489">INDEX('Scheme master'!F:F,MATCH(E489&amp;F489,'Scheme master'!N:N,0),0)</f>
        <v>LDINPF</v>
      </c>
      <c r="B489" s="37" t="str">
        <f>A489&amp;VLOOKUP(E489&amp;F489,'Scheme master'!N:AA,13,0)</f>
        <v>LDINPFDDD</v>
      </c>
      <c r="C489" s="41">
        <f t="shared" si="29"/>
        <v>4.3210999999999998E-4</v>
      </c>
      <c r="D489" s="41">
        <f t="shared" si="30"/>
        <v>4.3210999999999998E-4</v>
      </c>
      <c r="E489" s="157" t="s">
        <v>531</v>
      </c>
      <c r="F489" s="157" t="s">
        <v>525</v>
      </c>
      <c r="G489" s="157" t="s">
        <v>2726</v>
      </c>
      <c r="H489" s="157" t="s">
        <v>1277</v>
      </c>
      <c r="I489" s="158">
        <v>45596</v>
      </c>
      <c r="J489" s="158">
        <v>45596</v>
      </c>
      <c r="K489" s="157">
        <v>4.3210999999999998E-4</v>
      </c>
      <c r="L489" s="157">
        <v>4.3210999999999998E-4</v>
      </c>
      <c r="M489" s="159"/>
      <c r="N489" s="159"/>
      <c r="O489" s="159">
        <v>9.048</v>
      </c>
      <c r="P489" s="159"/>
      <c r="Q489" s="157"/>
      <c r="R489" s="157"/>
      <c r="S489" s="160">
        <v>254.15</v>
      </c>
      <c r="T489" s="157"/>
      <c r="U489" s="160">
        <v>254.15</v>
      </c>
      <c r="X489" s="68">
        <f t="shared" si="28"/>
        <v>3.1546907400000004</v>
      </c>
      <c r="Y489" s="68" t="e">
        <f>HLOOKUP(A489,'HY financials'!$1:$194,190,0)</f>
        <v>#N/A</v>
      </c>
      <c r="Z489" s="69" t="e">
        <f t="shared" si="31"/>
        <v>#N/A</v>
      </c>
    </row>
    <row r="490" spans="1:26" x14ac:dyDescent="0.2">
      <c r="A490" s="37" t="str" cm="1">
        <f t="array" ref="A490">INDEX('Scheme master'!F:F,MATCH(E490&amp;F490,'Scheme master'!N:N,0),0)</f>
        <v>LDMIPF</v>
      </c>
      <c r="B490" s="37" t="str">
        <f>A490&amp;VLOOKUP(E490&amp;F490,'Scheme master'!N:AA,13,0)</f>
        <v>LDMIPFRDM</v>
      </c>
      <c r="C490" s="41">
        <f t="shared" si="29"/>
        <v>0.06</v>
      </c>
      <c r="D490" s="41">
        <f t="shared" si="30"/>
        <v>0.06</v>
      </c>
      <c r="E490" s="157" t="s">
        <v>532</v>
      </c>
      <c r="F490" s="157" t="s">
        <v>2727</v>
      </c>
      <c r="G490" s="157" t="s">
        <v>2415</v>
      </c>
      <c r="H490" s="157" t="s">
        <v>2728</v>
      </c>
      <c r="I490" s="158">
        <v>45591</v>
      </c>
      <c r="J490" s="158">
        <v>45591</v>
      </c>
      <c r="K490" s="157">
        <v>0.06</v>
      </c>
      <c r="L490" s="157">
        <v>0.06</v>
      </c>
      <c r="M490" s="159"/>
      <c r="N490" s="159"/>
      <c r="O490" s="159"/>
      <c r="P490" s="159"/>
      <c r="Q490" s="157"/>
      <c r="R490" s="157"/>
      <c r="S490" s="160"/>
      <c r="T490" s="157"/>
      <c r="U490" s="160">
        <v>0</v>
      </c>
      <c r="X490" s="68">
        <f t="shared" si="28"/>
        <v>4.4400000000000013</v>
      </c>
      <c r="Y490" s="68" t="e">
        <f>HLOOKUP(A490,'HY financials'!$1:$194,190,0)</f>
        <v>#N/A</v>
      </c>
      <c r="Z490" s="69" t="e">
        <f t="shared" si="31"/>
        <v>#N/A</v>
      </c>
    </row>
    <row r="491" spans="1:26" x14ac:dyDescent="0.2">
      <c r="A491" s="37" t="str" cm="1">
        <f t="array" ref="A491">INDEX('Scheme master'!F:F,MATCH(E491&amp;F491,'Scheme master'!N:N,0),0)</f>
        <v>LDSTDF</v>
      </c>
      <c r="B491" s="37" t="str">
        <f>A491&amp;VLOOKUP(E491&amp;F491,'Scheme master'!N:AA,13,0)</f>
        <v>LDSTDFRDW</v>
      </c>
      <c r="C491" s="41">
        <f t="shared" si="29"/>
        <v>4.8122270000000002E-2</v>
      </c>
      <c r="D491" s="41">
        <f t="shared" si="30"/>
        <v>4.8122270000000002E-2</v>
      </c>
      <c r="E491" s="157" t="s">
        <v>1608</v>
      </c>
      <c r="F491" s="157" t="s">
        <v>23</v>
      </c>
      <c r="G491" s="157" t="s">
        <v>2244</v>
      </c>
      <c r="H491" s="157" t="s">
        <v>2245</v>
      </c>
      <c r="I491" s="158">
        <v>45630</v>
      </c>
      <c r="J491" s="158">
        <v>45630</v>
      </c>
      <c r="K491" s="157">
        <v>4.8122270000000002E-2</v>
      </c>
      <c r="L491" s="157">
        <v>4.8122270000000002E-2</v>
      </c>
      <c r="M491" s="159"/>
      <c r="N491" s="159"/>
      <c r="O491" s="159">
        <v>13.15</v>
      </c>
      <c r="P491" s="159">
        <v>12902.897999999999</v>
      </c>
      <c r="Q491" s="157"/>
      <c r="R491" s="157"/>
      <c r="S491" s="160">
        <v>166.91</v>
      </c>
      <c r="T491" s="157">
        <v>181965.77</v>
      </c>
      <c r="U491" s="160">
        <v>182132.68</v>
      </c>
      <c r="X491" s="68">
        <f t="shared" si="28"/>
        <v>0.83794095999999996</v>
      </c>
      <c r="Y491" s="68" t="e">
        <f>HLOOKUP(A491,'HY financials'!$1:$194,190,0)</f>
        <v>#N/A</v>
      </c>
      <c r="Z491" s="69" t="e">
        <f t="shared" si="31"/>
        <v>#N/A</v>
      </c>
    </row>
    <row r="492" spans="1:26" x14ac:dyDescent="0.2">
      <c r="A492" s="37" t="str" cm="1">
        <f t="array" ref="A492">INDEX('Scheme master'!F:F,MATCH(E492&amp;F492,'Scheme master'!N:N,0),0)</f>
        <v>LDINPF</v>
      </c>
      <c r="B492" s="37" t="str">
        <f>A492&amp;VLOOKUP(E492&amp;F492,'Scheme master'!N:AA,13,0)</f>
        <v>LDINPFRDD</v>
      </c>
      <c r="C492" s="41">
        <f t="shared" si="29"/>
        <v>1.4896299999999999E-2</v>
      </c>
      <c r="D492" s="41">
        <f t="shared" si="30"/>
        <v>1.4896299999999999E-2</v>
      </c>
      <c r="E492" s="157" t="s">
        <v>531</v>
      </c>
      <c r="F492" s="157" t="s">
        <v>8</v>
      </c>
      <c r="G492" s="157" t="s">
        <v>2726</v>
      </c>
      <c r="H492" s="157" t="s">
        <v>1279</v>
      </c>
      <c r="I492" s="158">
        <v>45742</v>
      </c>
      <c r="J492" s="158">
        <v>45742</v>
      </c>
      <c r="K492" s="157">
        <v>1.4896299999999999E-2</v>
      </c>
      <c r="L492" s="157">
        <v>1.4896299999999999E-2</v>
      </c>
      <c r="M492" s="159"/>
      <c r="N492" s="159"/>
      <c r="O492" s="159">
        <v>3403.6190000000001</v>
      </c>
      <c r="P492" s="159">
        <v>170.77</v>
      </c>
      <c r="Q492" s="157"/>
      <c r="R492" s="157"/>
      <c r="S492" s="160">
        <v>42323.040000000001</v>
      </c>
      <c r="T492" s="157">
        <v>2107.66</v>
      </c>
      <c r="U492" s="160">
        <v>44430.7</v>
      </c>
      <c r="X492" s="68">
        <f t="shared" si="28"/>
        <v>3.1546907400000004</v>
      </c>
      <c r="Y492" s="68" t="e">
        <f>HLOOKUP(A492,'HY financials'!$1:$194,190,0)</f>
        <v>#N/A</v>
      </c>
      <c r="Z492" s="69" t="e">
        <f t="shared" si="31"/>
        <v>#N/A</v>
      </c>
    </row>
    <row r="493" spans="1:26" x14ac:dyDescent="0.2">
      <c r="A493" s="37" t="str" cm="1">
        <f t="array" ref="A493">INDEX('Scheme master'!F:F,MATCH(E493&amp;F493,'Scheme master'!N:N,0),0)</f>
        <v>LDUSTF</v>
      </c>
      <c r="B493" s="37" t="str">
        <f>A493&amp;VLOOKUP(E493&amp;F493,'Scheme master'!N:AA,13,0)</f>
        <v>LDUSTFDDD</v>
      </c>
      <c r="C493" s="41">
        <f t="shared" si="29"/>
        <v>0.10056502</v>
      </c>
      <c r="D493" s="41">
        <f t="shared" si="30"/>
        <v>0.10056502</v>
      </c>
      <c r="E493" s="157" t="s">
        <v>1462</v>
      </c>
      <c r="F493" s="157" t="s">
        <v>525</v>
      </c>
      <c r="G493" s="157" t="s">
        <v>2241</v>
      </c>
      <c r="H493" s="157" t="s">
        <v>1277</v>
      </c>
      <c r="I493" s="158">
        <v>45637</v>
      </c>
      <c r="J493" s="158">
        <v>45637</v>
      </c>
      <c r="K493" s="157">
        <v>0.10056502</v>
      </c>
      <c r="L493" s="157">
        <v>0.10056502</v>
      </c>
      <c r="M493" s="159"/>
      <c r="N493" s="159"/>
      <c r="O493" s="159">
        <v>0.44500000000000001</v>
      </c>
      <c r="P493" s="159"/>
      <c r="Q493" s="157"/>
      <c r="R493" s="157"/>
      <c r="S493" s="160">
        <v>561.12</v>
      </c>
      <c r="T493" s="157"/>
      <c r="U493" s="160">
        <v>561.12</v>
      </c>
      <c r="X493" s="68">
        <f t="shared" si="28"/>
        <v>303.09935939999986</v>
      </c>
      <c r="Y493" s="68" t="e">
        <f>HLOOKUP(A493,'HY financials'!$1:$194,190,0)</f>
        <v>#N/A</v>
      </c>
      <c r="Z493" s="69" t="e">
        <f t="shared" si="31"/>
        <v>#N/A</v>
      </c>
    </row>
    <row r="494" spans="1:26" x14ac:dyDescent="0.2">
      <c r="A494" s="37" t="str" cm="1">
        <f t="array" ref="A494">INDEX('Scheme master'!F:F,MATCH(E494&amp;F494,'Scheme master'!N:N,0),0)</f>
        <v>LDUSTF</v>
      </c>
      <c r="B494" s="37" t="str">
        <f>A494&amp;VLOOKUP(E494&amp;F494,'Scheme master'!N:AA,13,0)</f>
        <v>LDUSTFRDD</v>
      </c>
      <c r="C494" s="41">
        <f t="shared" si="29"/>
        <v>1.3205669900000001</v>
      </c>
      <c r="D494" s="41">
        <f t="shared" si="30"/>
        <v>1.3205669900000001</v>
      </c>
      <c r="E494" s="157" t="s">
        <v>1462</v>
      </c>
      <c r="F494" s="157" t="s">
        <v>8</v>
      </c>
      <c r="G494" s="157" t="s">
        <v>2241</v>
      </c>
      <c r="H494" s="157" t="s">
        <v>1279</v>
      </c>
      <c r="I494" s="158">
        <v>45744</v>
      </c>
      <c r="J494" s="158">
        <v>45744</v>
      </c>
      <c r="K494" s="157">
        <v>1.3205669900000001</v>
      </c>
      <c r="L494" s="157">
        <v>1.3205669900000001</v>
      </c>
      <c r="M494" s="159"/>
      <c r="N494" s="159"/>
      <c r="O494" s="159">
        <v>20.481999999999999</v>
      </c>
      <c r="P494" s="159">
        <v>2.4E-2</v>
      </c>
      <c r="Q494" s="157"/>
      <c r="R494" s="157"/>
      <c r="S494" s="160">
        <v>24865.09</v>
      </c>
      <c r="T494" s="157">
        <v>25.19</v>
      </c>
      <c r="U494" s="160">
        <v>24890.28</v>
      </c>
      <c r="X494" s="68">
        <f t="shared" si="28"/>
        <v>303.09935939999986</v>
      </c>
      <c r="Y494" s="68" t="e">
        <f>HLOOKUP(A494,'HY financials'!$1:$194,190,0)</f>
        <v>#N/A</v>
      </c>
      <c r="Z494" s="69" t="e">
        <f t="shared" si="31"/>
        <v>#N/A</v>
      </c>
    </row>
    <row r="495" spans="1:26" x14ac:dyDescent="0.2">
      <c r="A495" s="37" t="str" cm="1">
        <f t="array" ref="A495">INDEX('Scheme master'!F:F,MATCH(E495&amp;F495,'Scheme master'!N:N,0),0)</f>
        <v>LDSAPF</v>
      </c>
      <c r="B495" s="37" t="str">
        <f>A495&amp;VLOOKUP(E495&amp;F495,'Scheme master'!N:AA,13,0)</f>
        <v>LDSAPFDDD</v>
      </c>
      <c r="C495" s="41">
        <f t="shared" si="29"/>
        <v>1.33533E-3</v>
      </c>
      <c r="D495" s="41">
        <f t="shared" si="30"/>
        <v>1.33533E-3</v>
      </c>
      <c r="E495" s="157" t="s">
        <v>533</v>
      </c>
      <c r="F495" s="157" t="s">
        <v>525</v>
      </c>
      <c r="G495" s="157" t="s">
        <v>2242</v>
      </c>
      <c r="H495" s="157" t="s">
        <v>1277</v>
      </c>
      <c r="I495" s="158">
        <v>45602</v>
      </c>
      <c r="J495" s="158">
        <v>45602</v>
      </c>
      <c r="K495" s="157">
        <v>1.33533E-3</v>
      </c>
      <c r="L495" s="157">
        <v>1.33533E-3</v>
      </c>
      <c r="M495" s="159">
        <v>11300.273999999999</v>
      </c>
      <c r="N495" s="159"/>
      <c r="O495" s="159">
        <v>64.927999999999997</v>
      </c>
      <c r="P495" s="159"/>
      <c r="Q495" s="157">
        <v>15.09</v>
      </c>
      <c r="R495" s="157"/>
      <c r="S495" s="160">
        <v>716.6</v>
      </c>
      <c r="T495" s="157"/>
      <c r="U495" s="160">
        <v>731.69</v>
      </c>
      <c r="X495" s="68">
        <f t="shared" si="28"/>
        <v>1.5207296000000006</v>
      </c>
      <c r="Y495" s="68" t="e">
        <f>HLOOKUP(A495,'HY financials'!$1:$194,190,0)</f>
        <v>#N/A</v>
      </c>
      <c r="Z495" s="69" t="e">
        <f t="shared" si="31"/>
        <v>#N/A</v>
      </c>
    </row>
    <row r="496" spans="1:26" x14ac:dyDescent="0.2">
      <c r="A496" s="37" t="str" cm="1">
        <f t="array" ref="A496">INDEX('Scheme master'!F:F,MATCH(E496&amp;F496,'Scheme master'!N:N,0),0)</f>
        <v>LLIQDF</v>
      </c>
      <c r="B496" s="37" t="str">
        <f>A496&amp;VLOOKUP(E496&amp;F496,'Scheme master'!N:AA,13,0)</f>
        <v>LLIQDFRDD</v>
      </c>
      <c r="C496" s="41">
        <f t="shared" si="29"/>
        <v>0.18443341999999999</v>
      </c>
      <c r="D496" s="41">
        <f t="shared" si="30"/>
        <v>0.18443341999999999</v>
      </c>
      <c r="E496" s="157" t="s">
        <v>530</v>
      </c>
      <c r="F496" s="157" t="s">
        <v>526</v>
      </c>
      <c r="G496" s="157" t="s">
        <v>456</v>
      </c>
      <c r="H496" s="157" t="s">
        <v>1281</v>
      </c>
      <c r="I496" s="158">
        <v>45608</v>
      </c>
      <c r="J496" s="158">
        <v>45608</v>
      </c>
      <c r="K496" s="157">
        <v>0.18443341999999999</v>
      </c>
      <c r="L496" s="157">
        <v>0.18443341999999999</v>
      </c>
      <c r="M496" s="159">
        <v>14.109</v>
      </c>
      <c r="N496" s="159">
        <v>0.17199999999999999</v>
      </c>
      <c r="O496" s="159">
        <v>5.3129999999999997</v>
      </c>
      <c r="P496" s="159">
        <v>3.1269999999999998</v>
      </c>
      <c r="Q496" s="157">
        <v>2.6</v>
      </c>
      <c r="R496" s="157">
        <v>0.03</v>
      </c>
      <c r="S496" s="160">
        <v>5878.94</v>
      </c>
      <c r="T496" s="157">
        <v>3467.61</v>
      </c>
      <c r="U496" s="160">
        <v>9349.18</v>
      </c>
      <c r="X496" s="68">
        <f t="shared" si="28"/>
        <v>273.11448055999989</v>
      </c>
      <c r="Y496" s="68" t="e">
        <f>HLOOKUP(A496,'HY financials'!$1:$194,190,0)</f>
        <v>#N/A</v>
      </c>
      <c r="Z496" s="69" t="e">
        <f t="shared" si="31"/>
        <v>#N/A</v>
      </c>
    </row>
    <row r="497" spans="1:26" x14ac:dyDescent="0.2">
      <c r="A497" s="37" t="str" cm="1">
        <f t="array" ref="A497">INDEX('Scheme master'!F:F,MATCH(E497&amp;F497,'Scheme master'!N:N,0),0)</f>
        <v>LDUSTF</v>
      </c>
      <c r="B497" s="37" t="str">
        <f>A497&amp;VLOOKUP(E497&amp;F497,'Scheme master'!N:AA,13,0)</f>
        <v>LDUSTFRDD</v>
      </c>
      <c r="C497" s="41">
        <f t="shared" si="29"/>
        <v>0.42383805000000002</v>
      </c>
      <c r="D497" s="41">
        <f t="shared" si="30"/>
        <v>0.42383805000000002</v>
      </c>
      <c r="E497" s="157" t="s">
        <v>1462</v>
      </c>
      <c r="F497" s="157" t="s">
        <v>8</v>
      </c>
      <c r="G497" s="157" t="s">
        <v>2241</v>
      </c>
      <c r="H497" s="157" t="s">
        <v>1279</v>
      </c>
      <c r="I497" s="158">
        <v>45737</v>
      </c>
      <c r="J497" s="158">
        <v>45737</v>
      </c>
      <c r="K497" s="157">
        <v>0.42383805000000002</v>
      </c>
      <c r="L497" s="157">
        <v>0.42383805000000002</v>
      </c>
      <c r="M497" s="159"/>
      <c r="N497" s="159"/>
      <c r="O497" s="159">
        <v>6.5609999999999999</v>
      </c>
      <c r="P497" s="159">
        <v>6.0000000000000001E-3</v>
      </c>
      <c r="Q497" s="157"/>
      <c r="R497" s="157"/>
      <c r="S497" s="160">
        <v>7966.79</v>
      </c>
      <c r="T497" s="157">
        <v>6.98</v>
      </c>
      <c r="U497" s="160">
        <v>7973.77</v>
      </c>
      <c r="X497" s="68">
        <f t="shared" si="28"/>
        <v>303.09935939999986</v>
      </c>
      <c r="Y497" s="68" t="e">
        <f>HLOOKUP(A497,'HY financials'!$1:$194,190,0)</f>
        <v>#N/A</v>
      </c>
      <c r="Z497" s="69" t="e">
        <f t="shared" si="31"/>
        <v>#N/A</v>
      </c>
    </row>
    <row r="498" spans="1:26" x14ac:dyDescent="0.2">
      <c r="A498" s="37" t="str" cm="1">
        <f t="array" ref="A498">INDEX('Scheme master'!F:F,MATCH(E498&amp;F498,'Scheme master'!N:N,0),0)</f>
        <v>LDUSTF</v>
      </c>
      <c r="B498" s="37" t="str">
        <f>A498&amp;VLOOKUP(E498&amp;F498,'Scheme master'!N:AA,13,0)</f>
        <v>LDUSTFDDD</v>
      </c>
      <c r="C498" s="41">
        <f t="shared" si="29"/>
        <v>0.62414382999999996</v>
      </c>
      <c r="D498" s="41">
        <f t="shared" si="30"/>
        <v>0.62414382999999996</v>
      </c>
      <c r="E498" s="157" t="s">
        <v>1462</v>
      </c>
      <c r="F498" s="157" t="s">
        <v>525</v>
      </c>
      <c r="G498" s="157" t="s">
        <v>2241</v>
      </c>
      <c r="H498" s="157" t="s">
        <v>1277</v>
      </c>
      <c r="I498" s="158">
        <v>45621</v>
      </c>
      <c r="J498" s="158">
        <v>45621</v>
      </c>
      <c r="K498" s="157">
        <v>0.62414382999999996</v>
      </c>
      <c r="L498" s="157">
        <v>0.62414382999999996</v>
      </c>
      <c r="M498" s="159"/>
      <c r="N498" s="159"/>
      <c r="O498" s="159">
        <v>2.718</v>
      </c>
      <c r="P498" s="159"/>
      <c r="Q498" s="157"/>
      <c r="R498" s="157"/>
      <c r="S498" s="160">
        <v>3473.56</v>
      </c>
      <c r="T498" s="157"/>
      <c r="U498" s="160">
        <v>3473.56</v>
      </c>
      <c r="X498" s="68">
        <f t="shared" si="28"/>
        <v>303.09935939999986</v>
      </c>
      <c r="Y498" s="68" t="e">
        <f>HLOOKUP(A498,'HY financials'!$1:$194,190,0)</f>
        <v>#N/A</v>
      </c>
      <c r="Z498" s="69" t="e">
        <f t="shared" si="31"/>
        <v>#N/A</v>
      </c>
    </row>
    <row r="499" spans="1:26" x14ac:dyDescent="0.2">
      <c r="A499" s="37" t="str" cm="1">
        <f t="array" ref="A499">INDEX('Scheme master'!F:F,MATCH(E499&amp;F499,'Scheme master'!N:N,0),0)</f>
        <v>LDUSTF</v>
      </c>
      <c r="B499" s="37" t="str">
        <f>A499&amp;VLOOKUP(E499&amp;F499,'Scheme master'!N:AA,13,0)</f>
        <v>LDUSTFRDD</v>
      </c>
      <c r="C499" s="41">
        <f t="shared" si="29"/>
        <v>0.29523925000000001</v>
      </c>
      <c r="D499" s="41">
        <f t="shared" si="30"/>
        <v>0.29523925000000001</v>
      </c>
      <c r="E499" s="157" t="s">
        <v>1462</v>
      </c>
      <c r="F499" s="157" t="s">
        <v>8</v>
      </c>
      <c r="G499" s="157" t="s">
        <v>2241</v>
      </c>
      <c r="H499" s="157" t="s">
        <v>1279</v>
      </c>
      <c r="I499" s="158">
        <v>45736</v>
      </c>
      <c r="J499" s="158">
        <v>45736</v>
      </c>
      <c r="K499" s="157">
        <v>0.29523925000000001</v>
      </c>
      <c r="L499" s="157">
        <v>0.29523925000000001</v>
      </c>
      <c r="M499" s="159"/>
      <c r="N499" s="159"/>
      <c r="O499" s="159">
        <v>4.5679999999999996</v>
      </c>
      <c r="P499" s="159">
        <v>4.0000000000000001E-3</v>
      </c>
      <c r="Q499" s="157"/>
      <c r="R499" s="157"/>
      <c r="S499" s="160">
        <v>5546.77</v>
      </c>
      <c r="T499" s="157">
        <v>4.8600000000000003</v>
      </c>
      <c r="U499" s="160">
        <v>5551.63</v>
      </c>
      <c r="X499" s="68">
        <f t="shared" si="28"/>
        <v>303.09935939999986</v>
      </c>
      <c r="Y499" s="68" t="e">
        <f>HLOOKUP(A499,'HY financials'!$1:$194,190,0)</f>
        <v>#N/A</v>
      </c>
      <c r="Z499" s="69" t="e">
        <f t="shared" si="31"/>
        <v>#N/A</v>
      </c>
    </row>
    <row r="500" spans="1:26" x14ac:dyDescent="0.2">
      <c r="A500" s="37" t="str" cm="1">
        <f t="array" ref="A500">INDEX('Scheme master'!F:F,MATCH(E500&amp;F500,'Scheme master'!N:N,0),0)</f>
        <v>LDUSTF</v>
      </c>
      <c r="B500" s="37" t="str">
        <f>A500&amp;VLOOKUP(E500&amp;F500,'Scheme master'!N:AA,13,0)</f>
        <v>LDUSTFRDW</v>
      </c>
      <c r="C500" s="41">
        <f t="shared" si="29"/>
        <v>0.83549757999999996</v>
      </c>
      <c r="D500" s="41">
        <f t="shared" si="30"/>
        <v>0.83549757999999996</v>
      </c>
      <c r="E500" s="157" t="s">
        <v>1462</v>
      </c>
      <c r="F500" s="157" t="s">
        <v>23</v>
      </c>
      <c r="G500" s="157" t="s">
        <v>2241</v>
      </c>
      <c r="H500" s="157" t="s">
        <v>1278</v>
      </c>
      <c r="I500" s="158">
        <v>45721</v>
      </c>
      <c r="J500" s="158">
        <v>45721</v>
      </c>
      <c r="K500" s="157">
        <v>0.83549757999999996</v>
      </c>
      <c r="L500" s="157">
        <v>0.83549757999999996</v>
      </c>
      <c r="M500" s="159"/>
      <c r="N500" s="159"/>
      <c r="O500" s="159">
        <v>0.47099999999999997</v>
      </c>
      <c r="P500" s="159">
        <v>3.0000000000000001E-3</v>
      </c>
      <c r="Q500" s="157"/>
      <c r="R500" s="157"/>
      <c r="S500" s="160">
        <v>526.6</v>
      </c>
      <c r="T500" s="157">
        <v>3.59</v>
      </c>
      <c r="U500" s="160">
        <v>530.19000000000005</v>
      </c>
      <c r="X500" s="68">
        <f t="shared" si="28"/>
        <v>303.09935939999986</v>
      </c>
      <c r="Y500" s="68" t="e">
        <f>HLOOKUP(A500,'HY financials'!$1:$194,190,0)</f>
        <v>#N/A</v>
      </c>
      <c r="Z500" s="69" t="e">
        <f t="shared" si="31"/>
        <v>#N/A</v>
      </c>
    </row>
    <row r="501" spans="1:26" x14ac:dyDescent="0.2">
      <c r="A501" s="37" t="str" cm="1">
        <f t="array" ref="A501">INDEX('Scheme master'!F:F,MATCH(E501&amp;F501,'Scheme master'!N:N,0),0)</f>
        <v>LDUSTF</v>
      </c>
      <c r="B501" s="37" t="str">
        <f>A501&amp;VLOOKUP(E501&amp;F501,'Scheme master'!N:AA,13,0)</f>
        <v>LDUSTFDDD</v>
      </c>
      <c r="C501" s="41">
        <f t="shared" si="29"/>
        <v>0.15558593000000001</v>
      </c>
      <c r="D501" s="41">
        <f t="shared" si="30"/>
        <v>0.15558593000000001</v>
      </c>
      <c r="E501" s="157" t="s">
        <v>1462</v>
      </c>
      <c r="F501" s="157" t="s">
        <v>525</v>
      </c>
      <c r="G501" s="157" t="s">
        <v>2241</v>
      </c>
      <c r="H501" s="157" t="s">
        <v>1277</v>
      </c>
      <c r="I501" s="158">
        <v>45713</v>
      </c>
      <c r="J501" s="158">
        <v>45713</v>
      </c>
      <c r="K501" s="157">
        <v>0.15558593000000001</v>
      </c>
      <c r="L501" s="157">
        <v>0.15558593000000001</v>
      </c>
      <c r="M501" s="159"/>
      <c r="N501" s="159"/>
      <c r="O501" s="159">
        <v>0.68600000000000005</v>
      </c>
      <c r="P501" s="159"/>
      <c r="Q501" s="157"/>
      <c r="R501" s="157"/>
      <c r="S501" s="160">
        <v>839.55</v>
      </c>
      <c r="T501" s="157"/>
      <c r="U501" s="160">
        <v>839.55</v>
      </c>
      <c r="X501" s="68">
        <f t="shared" si="28"/>
        <v>303.09935939999986</v>
      </c>
      <c r="Y501" s="68" t="e">
        <f>HLOOKUP(A501,'HY financials'!$1:$194,190,0)</f>
        <v>#N/A</v>
      </c>
      <c r="Z501" s="69" t="e">
        <f t="shared" si="31"/>
        <v>#N/A</v>
      </c>
    </row>
    <row r="502" spans="1:26" x14ac:dyDescent="0.2">
      <c r="A502" s="37" t="str" cm="1">
        <f t="array" ref="A502">INDEX('Scheme master'!F:F,MATCH(E502&amp;F502,'Scheme master'!N:N,0),0)</f>
        <v>LDSAPF</v>
      </c>
      <c r="B502" s="37" t="str">
        <f>A502&amp;VLOOKUP(E502&amp;F502,'Scheme master'!N:AA,13,0)</f>
        <v>LDSAPFDDD</v>
      </c>
      <c r="C502" s="41">
        <f t="shared" si="29"/>
        <v>1.7148700000000001E-3</v>
      </c>
      <c r="D502" s="41">
        <f t="shared" si="30"/>
        <v>1.7148700000000001E-3</v>
      </c>
      <c r="E502" s="157" t="s">
        <v>533</v>
      </c>
      <c r="F502" s="157" t="s">
        <v>525</v>
      </c>
      <c r="G502" s="157" t="s">
        <v>2242</v>
      </c>
      <c r="H502" s="157" t="s">
        <v>1277</v>
      </c>
      <c r="I502" s="158">
        <v>45741</v>
      </c>
      <c r="J502" s="158">
        <v>45741</v>
      </c>
      <c r="K502" s="157">
        <v>1.7148700000000001E-3</v>
      </c>
      <c r="L502" s="157">
        <v>1.7148700000000001E-3</v>
      </c>
      <c r="M502" s="159"/>
      <c r="N502" s="159"/>
      <c r="O502" s="159">
        <v>92.756</v>
      </c>
      <c r="P502" s="159">
        <v>6.4909999999999997</v>
      </c>
      <c r="Q502" s="157"/>
      <c r="R502" s="157"/>
      <c r="S502" s="160">
        <v>1019.67</v>
      </c>
      <c r="T502" s="157">
        <v>72.48</v>
      </c>
      <c r="U502" s="160">
        <v>1092.1500000000001</v>
      </c>
      <c r="X502" s="68">
        <f t="shared" si="28"/>
        <v>1.5207296000000006</v>
      </c>
      <c r="Y502" s="68" t="e">
        <f>HLOOKUP(A502,'HY financials'!$1:$194,190,0)</f>
        <v>#N/A</v>
      </c>
      <c r="Z502" s="69" t="e">
        <f t="shared" si="31"/>
        <v>#N/A</v>
      </c>
    </row>
    <row r="503" spans="1:26" x14ac:dyDescent="0.2">
      <c r="A503" s="37" t="str" cm="1">
        <f t="array" ref="A503">INDEX('Scheme master'!F:F,MATCH(E503&amp;F503,'Scheme master'!N:N,0),0)</f>
        <v>LDSAPF</v>
      </c>
      <c r="B503" s="37" t="str">
        <f>A503&amp;VLOOKUP(E503&amp;F503,'Scheme master'!N:AA,13,0)</f>
        <v>LDSAPFDDD</v>
      </c>
      <c r="C503" s="41">
        <f t="shared" si="29"/>
        <v>2.1586000000000001E-3</v>
      </c>
      <c r="D503" s="41">
        <f t="shared" si="30"/>
        <v>2.1586000000000001E-3</v>
      </c>
      <c r="E503" s="157" t="s">
        <v>533</v>
      </c>
      <c r="F503" s="157" t="s">
        <v>525</v>
      </c>
      <c r="G503" s="157" t="s">
        <v>2242</v>
      </c>
      <c r="H503" s="157" t="s">
        <v>1277</v>
      </c>
      <c r="I503" s="158">
        <v>45588</v>
      </c>
      <c r="J503" s="158">
        <v>45588</v>
      </c>
      <c r="K503" s="157">
        <v>2.1586000000000001E-3</v>
      </c>
      <c r="L503" s="157">
        <v>2.1586000000000001E-3</v>
      </c>
      <c r="M503" s="159"/>
      <c r="N503" s="159"/>
      <c r="O503" s="159">
        <v>105.581</v>
      </c>
      <c r="P503" s="159"/>
      <c r="Q503" s="157"/>
      <c r="R503" s="157"/>
      <c r="S503" s="160">
        <v>1164.51</v>
      </c>
      <c r="T503" s="157"/>
      <c r="U503" s="160">
        <v>1164.51</v>
      </c>
      <c r="X503" s="68">
        <f t="shared" si="28"/>
        <v>1.5207296000000006</v>
      </c>
      <c r="Y503" s="68" t="e">
        <f>HLOOKUP(A503,'HY financials'!$1:$194,190,0)</f>
        <v>#N/A</v>
      </c>
      <c r="Z503" s="69" t="e">
        <f t="shared" si="31"/>
        <v>#N/A</v>
      </c>
    </row>
    <row r="504" spans="1:26" x14ac:dyDescent="0.2">
      <c r="A504" s="37" t="str" cm="1">
        <f t="array" ref="A504">INDEX('Scheme master'!F:F,MATCH(E504&amp;F504,'Scheme master'!N:N,0),0)</f>
        <v>LDSAPF</v>
      </c>
      <c r="B504" s="37" t="str">
        <f>A504&amp;VLOOKUP(E504&amp;F504,'Scheme master'!N:AA,13,0)</f>
        <v>LDSAPFRDD</v>
      </c>
      <c r="C504" s="41">
        <f t="shared" si="29"/>
        <v>1.36286E-3</v>
      </c>
      <c r="D504" s="41">
        <f t="shared" si="30"/>
        <v>1.36286E-3</v>
      </c>
      <c r="E504" s="157" t="s">
        <v>533</v>
      </c>
      <c r="F504" s="157" t="s">
        <v>8</v>
      </c>
      <c r="G504" s="157" t="s">
        <v>2242</v>
      </c>
      <c r="H504" s="157" t="s">
        <v>1279</v>
      </c>
      <c r="I504" s="158">
        <v>45581</v>
      </c>
      <c r="J504" s="158">
        <v>45581</v>
      </c>
      <c r="K504" s="157">
        <v>1.36286E-3</v>
      </c>
      <c r="L504" s="157">
        <v>1.36286E-3</v>
      </c>
      <c r="M504" s="159"/>
      <c r="N504" s="159"/>
      <c r="O504" s="159">
        <v>1867.896</v>
      </c>
      <c r="P504" s="159">
        <v>36.186999999999998</v>
      </c>
      <c r="Q504" s="157"/>
      <c r="R504" s="157"/>
      <c r="S504" s="160">
        <v>22253.54</v>
      </c>
      <c r="T504" s="157">
        <v>426.65</v>
      </c>
      <c r="U504" s="160">
        <v>22680.19</v>
      </c>
      <c r="X504" s="68">
        <f t="shared" si="28"/>
        <v>1.5207296000000006</v>
      </c>
      <c r="Y504" s="68" t="e">
        <f>HLOOKUP(A504,'HY financials'!$1:$194,190,0)</f>
        <v>#N/A</v>
      </c>
      <c r="Z504" s="69" t="e">
        <f t="shared" si="31"/>
        <v>#N/A</v>
      </c>
    </row>
    <row r="505" spans="1:26" x14ac:dyDescent="0.2">
      <c r="A505" s="37" t="str" cm="1">
        <f t="array" ref="A505">INDEX('Scheme master'!F:F,MATCH(E505&amp;F505,'Scheme master'!N:N,0),0)</f>
        <v>LLIQDF</v>
      </c>
      <c r="B505" s="37" t="str">
        <f>A505&amp;VLOOKUP(E505&amp;F505,'Scheme master'!N:AA,13,0)</f>
        <v>LLIQDFDDD</v>
      </c>
      <c r="C505" s="41">
        <f t="shared" si="29"/>
        <v>0.19226477</v>
      </c>
      <c r="D505" s="41">
        <f t="shared" si="30"/>
        <v>0.19226477</v>
      </c>
      <c r="E505" s="157" t="s">
        <v>530</v>
      </c>
      <c r="F505" s="157" t="s">
        <v>525</v>
      </c>
      <c r="G505" s="157" t="s">
        <v>456</v>
      </c>
      <c r="H505" s="157" t="s">
        <v>1276</v>
      </c>
      <c r="I505" s="158">
        <v>45598</v>
      </c>
      <c r="J505" s="158">
        <v>45598</v>
      </c>
      <c r="K505" s="157">
        <v>0.19226477</v>
      </c>
      <c r="L505" s="157">
        <v>0.19226477</v>
      </c>
      <c r="M505" s="159">
        <v>5.0759999999999996</v>
      </c>
      <c r="N505" s="159"/>
      <c r="O505" s="159">
        <v>5.891</v>
      </c>
      <c r="P505" s="159">
        <v>182.334</v>
      </c>
      <c r="Q505" s="157">
        <v>0.98</v>
      </c>
      <c r="R505" s="157"/>
      <c r="S505" s="160">
        <v>6755.89</v>
      </c>
      <c r="T505" s="157">
        <v>209379.05</v>
      </c>
      <c r="U505" s="160">
        <v>216135.92</v>
      </c>
      <c r="X505" s="68">
        <f t="shared" si="28"/>
        <v>273.11448055999989</v>
      </c>
      <c r="Y505" s="68" t="e">
        <f>HLOOKUP(A505,'HY financials'!$1:$194,190,0)</f>
        <v>#N/A</v>
      </c>
      <c r="Z505" s="69" t="e">
        <f t="shared" si="31"/>
        <v>#N/A</v>
      </c>
    </row>
    <row r="506" spans="1:26" x14ac:dyDescent="0.2">
      <c r="A506" s="37" t="str" cm="1">
        <f t="array" ref="A506">INDEX('Scheme master'!F:F,MATCH(E506&amp;F506,'Scheme master'!N:N,0),0)</f>
        <v>LDINPF</v>
      </c>
      <c r="B506" s="37" t="str">
        <f>A506&amp;VLOOKUP(E506&amp;F506,'Scheme master'!N:AA,13,0)</f>
        <v>LDINPFDDD</v>
      </c>
      <c r="C506" s="41">
        <f t="shared" si="29"/>
        <v>2.2240449999999998E-2</v>
      </c>
      <c r="D506" s="41">
        <f t="shared" si="30"/>
        <v>2.2240449999999998E-2</v>
      </c>
      <c r="E506" s="157" t="s">
        <v>531</v>
      </c>
      <c r="F506" s="157" t="s">
        <v>525</v>
      </c>
      <c r="G506" s="157" t="s">
        <v>2726</v>
      </c>
      <c r="H506" s="157" t="s">
        <v>1277</v>
      </c>
      <c r="I506" s="158">
        <v>45628</v>
      </c>
      <c r="J506" s="158">
        <v>45628</v>
      </c>
      <c r="K506" s="157">
        <v>2.2240449999999998E-2</v>
      </c>
      <c r="L506" s="157">
        <v>2.2240449999999998E-2</v>
      </c>
      <c r="M506" s="159">
        <v>53841.582999999999</v>
      </c>
      <c r="N506" s="159"/>
      <c r="O506" s="159">
        <v>788.23199999999997</v>
      </c>
      <c r="P506" s="159"/>
      <c r="Q506" s="157">
        <v>1197.46</v>
      </c>
      <c r="R506" s="157"/>
      <c r="S506" s="160">
        <v>12295.4</v>
      </c>
      <c r="T506" s="157"/>
      <c r="U506" s="160">
        <v>13492.86</v>
      </c>
      <c r="X506" s="68">
        <f t="shared" si="28"/>
        <v>3.1546907400000004</v>
      </c>
      <c r="Y506" s="68" t="e">
        <f>HLOOKUP(A506,'HY financials'!$1:$194,190,0)</f>
        <v>#N/A</v>
      </c>
      <c r="Z506" s="69" t="e">
        <f t="shared" si="31"/>
        <v>#N/A</v>
      </c>
    </row>
    <row r="507" spans="1:26" x14ac:dyDescent="0.2">
      <c r="A507" s="37" t="str" cm="1">
        <f t="array" ref="A507">INDEX('Scheme master'!F:F,MATCH(E507&amp;F507,'Scheme master'!N:N,0),0)</f>
        <v>LDUSTF</v>
      </c>
      <c r="B507" s="37" t="str">
        <f>A507&amp;VLOOKUP(E507&amp;F507,'Scheme master'!N:AA,13,0)</f>
        <v>LDUSTFDDD</v>
      </c>
      <c r="C507" s="41">
        <f t="shared" si="29"/>
        <v>0.34029552000000002</v>
      </c>
      <c r="D507" s="41">
        <f t="shared" si="30"/>
        <v>0.34029552000000002</v>
      </c>
      <c r="E507" s="157" t="s">
        <v>1462</v>
      </c>
      <c r="F507" s="157" t="s">
        <v>525</v>
      </c>
      <c r="G507" s="157" t="s">
        <v>2241</v>
      </c>
      <c r="H507" s="157" t="s">
        <v>1277</v>
      </c>
      <c r="I507" s="158">
        <v>45617</v>
      </c>
      <c r="J507" s="158">
        <v>45617</v>
      </c>
      <c r="K507" s="157">
        <v>0.34029552000000002</v>
      </c>
      <c r="L507" s="157">
        <v>0.34029552000000002</v>
      </c>
      <c r="M507" s="159"/>
      <c r="N507" s="159"/>
      <c r="O507" s="159">
        <v>1.5049999999999999</v>
      </c>
      <c r="P507" s="159"/>
      <c r="Q507" s="157"/>
      <c r="R507" s="157"/>
      <c r="S507" s="160">
        <v>1892.61</v>
      </c>
      <c r="T507" s="157"/>
      <c r="U507" s="160">
        <v>1892.61</v>
      </c>
      <c r="X507" s="68">
        <f t="shared" si="28"/>
        <v>303.09935939999986</v>
      </c>
      <c r="Y507" s="68" t="e">
        <f>HLOOKUP(A507,'HY financials'!$1:$194,190,0)</f>
        <v>#N/A</v>
      </c>
      <c r="Z507" s="69" t="e">
        <f t="shared" si="31"/>
        <v>#N/A</v>
      </c>
    </row>
    <row r="508" spans="1:26" x14ac:dyDescent="0.2">
      <c r="A508" s="37" t="str" cm="1">
        <f t="array" ref="A508">INDEX('Scheme master'!F:F,MATCH(E508&amp;F508,'Scheme master'!N:N,0),0)</f>
        <v>LDUSTF</v>
      </c>
      <c r="B508" s="37" t="str">
        <f>A508&amp;VLOOKUP(E508&amp;F508,'Scheme master'!N:AA,13,0)</f>
        <v>LDUSTFRDD</v>
      </c>
      <c r="C508" s="41">
        <f t="shared" si="29"/>
        <v>0.13063427</v>
      </c>
      <c r="D508" s="41">
        <f t="shared" si="30"/>
        <v>0.13063427</v>
      </c>
      <c r="E508" s="157" t="s">
        <v>1462</v>
      </c>
      <c r="F508" s="157" t="s">
        <v>8</v>
      </c>
      <c r="G508" s="157" t="s">
        <v>2241</v>
      </c>
      <c r="H508" s="157" t="s">
        <v>1279</v>
      </c>
      <c r="I508" s="158">
        <v>45721</v>
      </c>
      <c r="J508" s="158">
        <v>45721</v>
      </c>
      <c r="K508" s="157">
        <v>0.13063427</v>
      </c>
      <c r="L508" s="157">
        <v>0.13063427</v>
      </c>
      <c r="M508" s="159"/>
      <c r="N508" s="159"/>
      <c r="O508" s="159">
        <v>2.012</v>
      </c>
      <c r="P508" s="159">
        <v>2E-3</v>
      </c>
      <c r="Q508" s="157"/>
      <c r="R508" s="157"/>
      <c r="S508" s="160">
        <v>2446.27</v>
      </c>
      <c r="T508" s="157">
        <v>2.15</v>
      </c>
      <c r="U508" s="160">
        <v>2448.42</v>
      </c>
      <c r="X508" s="68">
        <f t="shared" si="28"/>
        <v>303.09935939999986</v>
      </c>
      <c r="Y508" s="68" t="e">
        <f>HLOOKUP(A508,'HY financials'!$1:$194,190,0)</f>
        <v>#N/A</v>
      </c>
      <c r="Z508" s="69" t="e">
        <f t="shared" si="31"/>
        <v>#N/A</v>
      </c>
    </row>
    <row r="509" spans="1:26" x14ac:dyDescent="0.2">
      <c r="A509" s="37" t="str" cm="1">
        <f t="array" ref="A509">INDEX('Scheme master'!F:F,MATCH(E509&amp;F509,'Scheme master'!N:N,0),0)</f>
        <v>LDINPF</v>
      </c>
      <c r="B509" s="37" t="str">
        <f>A509&amp;VLOOKUP(E509&amp;F509,'Scheme master'!N:AA,13,0)</f>
        <v>LDINPFRDD</v>
      </c>
      <c r="C509" s="41">
        <f t="shared" si="29"/>
        <v>6.0654699999999999E-3</v>
      </c>
      <c r="D509" s="41">
        <f t="shared" si="30"/>
        <v>6.0654699999999999E-3</v>
      </c>
      <c r="E509" s="157" t="s">
        <v>531</v>
      </c>
      <c r="F509" s="157" t="s">
        <v>8</v>
      </c>
      <c r="G509" s="157" t="s">
        <v>2726</v>
      </c>
      <c r="H509" s="157" t="s">
        <v>1279</v>
      </c>
      <c r="I509" s="158">
        <v>45600</v>
      </c>
      <c r="J509" s="158">
        <v>45600</v>
      </c>
      <c r="K509" s="157">
        <v>6.0654699999999999E-3</v>
      </c>
      <c r="L509" s="157">
        <v>6.0654699999999999E-3</v>
      </c>
      <c r="M509" s="159"/>
      <c r="N509" s="159"/>
      <c r="O509" s="159">
        <v>1407.403</v>
      </c>
      <c r="P509" s="159">
        <v>57.874000000000002</v>
      </c>
      <c r="Q509" s="157"/>
      <c r="R509" s="157"/>
      <c r="S509" s="160">
        <v>17429.02</v>
      </c>
      <c r="T509" s="157">
        <v>837.57</v>
      </c>
      <c r="U509" s="160">
        <v>18266.59</v>
      </c>
      <c r="X509" s="68">
        <f t="shared" si="28"/>
        <v>3.1546907400000004</v>
      </c>
      <c r="Y509" s="68" t="e">
        <f>HLOOKUP(A509,'HY financials'!$1:$194,190,0)</f>
        <v>#N/A</v>
      </c>
      <c r="Z509" s="69" t="e">
        <f t="shared" si="31"/>
        <v>#N/A</v>
      </c>
    </row>
    <row r="510" spans="1:26" x14ac:dyDescent="0.2">
      <c r="A510" s="37" t="str" cm="1">
        <f t="array" ref="A510">INDEX('Scheme master'!F:F,MATCH(E510&amp;F510,'Scheme master'!N:N,0),0)</f>
        <v>LLIQDF</v>
      </c>
      <c r="B510" s="37" t="str">
        <f>A510&amp;VLOOKUP(E510&amp;F510,'Scheme master'!N:AA,13,0)</f>
        <v>LLIQDFRDD</v>
      </c>
      <c r="C510" s="41">
        <f t="shared" si="29"/>
        <v>0.2043768</v>
      </c>
      <c r="D510" s="41">
        <f t="shared" si="30"/>
        <v>0.2043768</v>
      </c>
      <c r="E510" s="157" t="s">
        <v>530</v>
      </c>
      <c r="F510" s="157" t="s">
        <v>526</v>
      </c>
      <c r="G510" s="157" t="s">
        <v>456</v>
      </c>
      <c r="H510" s="157" t="s">
        <v>1281</v>
      </c>
      <c r="I510" s="158">
        <v>45736</v>
      </c>
      <c r="J510" s="158">
        <v>45736</v>
      </c>
      <c r="K510" s="157">
        <v>0.2043768</v>
      </c>
      <c r="L510" s="157">
        <v>0.2043768</v>
      </c>
      <c r="M510" s="159">
        <v>13.086</v>
      </c>
      <c r="N510" s="159">
        <v>0.17199999999999999</v>
      </c>
      <c r="O510" s="159">
        <v>6.335</v>
      </c>
      <c r="P510" s="159">
        <v>1.0880000000000001</v>
      </c>
      <c r="Q510" s="157">
        <v>2.66</v>
      </c>
      <c r="R510" s="157">
        <v>0.04</v>
      </c>
      <c r="S510" s="160">
        <v>7014.63</v>
      </c>
      <c r="T510" s="157">
        <v>1217.76</v>
      </c>
      <c r="U510" s="160">
        <v>8235.09</v>
      </c>
      <c r="X510" s="68">
        <f t="shared" si="28"/>
        <v>273.11448055999989</v>
      </c>
      <c r="Y510" s="68" t="e">
        <f>HLOOKUP(A510,'HY financials'!$1:$194,190,0)</f>
        <v>#N/A</v>
      </c>
      <c r="Z510" s="69" t="e">
        <f t="shared" si="31"/>
        <v>#N/A</v>
      </c>
    </row>
    <row r="511" spans="1:26" x14ac:dyDescent="0.2">
      <c r="A511" s="37" t="str" cm="1">
        <f t="array" ref="A511">INDEX('Scheme master'!F:F,MATCH(E511&amp;F511,'Scheme master'!N:N,0),0)</f>
        <v>LDUSTF</v>
      </c>
      <c r="B511" s="37" t="str">
        <f>A511&amp;VLOOKUP(E511&amp;F511,'Scheme master'!N:AA,13,0)</f>
        <v>LDUSTFDDD</v>
      </c>
      <c r="C511" s="41">
        <f t="shared" si="29"/>
        <v>0.21324577</v>
      </c>
      <c r="D511" s="41">
        <f t="shared" si="30"/>
        <v>0.21324577</v>
      </c>
      <c r="E511" s="157" t="s">
        <v>1462</v>
      </c>
      <c r="F511" s="157" t="s">
        <v>525</v>
      </c>
      <c r="G511" s="157" t="s">
        <v>2241</v>
      </c>
      <c r="H511" s="157" t="s">
        <v>1277</v>
      </c>
      <c r="I511" s="158">
        <v>45608</v>
      </c>
      <c r="J511" s="158">
        <v>45608</v>
      </c>
      <c r="K511" s="157">
        <v>0.21324577</v>
      </c>
      <c r="L511" s="157">
        <v>0.21324577</v>
      </c>
      <c r="M511" s="159"/>
      <c r="N511" s="159"/>
      <c r="O511" s="159">
        <v>0.95699999999999996</v>
      </c>
      <c r="P511" s="159"/>
      <c r="Q511" s="157"/>
      <c r="R511" s="157"/>
      <c r="S511" s="160">
        <v>1183.99</v>
      </c>
      <c r="T511" s="157"/>
      <c r="U511" s="160">
        <v>1183.99</v>
      </c>
      <c r="X511" s="68">
        <f t="shared" si="28"/>
        <v>303.09935939999986</v>
      </c>
      <c r="Y511" s="68" t="e">
        <f>HLOOKUP(A511,'HY financials'!$1:$194,190,0)</f>
        <v>#N/A</v>
      </c>
      <c r="Z511" s="69" t="e">
        <f t="shared" si="31"/>
        <v>#N/A</v>
      </c>
    </row>
    <row r="512" spans="1:26" x14ac:dyDescent="0.2">
      <c r="A512" s="37" t="str" cm="1">
        <f t="array" ref="A512">INDEX('Scheme master'!F:F,MATCH(E512&amp;F512,'Scheme master'!N:N,0),0)</f>
        <v>LDUSTF</v>
      </c>
      <c r="B512" s="37" t="str">
        <f>A512&amp;VLOOKUP(E512&amp;F512,'Scheme master'!N:AA,13,0)</f>
        <v>LDUSTFRDD</v>
      </c>
      <c r="C512" s="41">
        <f t="shared" si="29"/>
        <v>0.17401987999999999</v>
      </c>
      <c r="D512" s="41">
        <f t="shared" si="30"/>
        <v>0.17401987999999999</v>
      </c>
      <c r="E512" s="157" t="s">
        <v>1462</v>
      </c>
      <c r="F512" s="157" t="s">
        <v>8</v>
      </c>
      <c r="G512" s="157" t="s">
        <v>2241</v>
      </c>
      <c r="H512" s="157" t="s">
        <v>1279</v>
      </c>
      <c r="I512" s="158">
        <v>45623</v>
      </c>
      <c r="J512" s="158">
        <v>45623</v>
      </c>
      <c r="K512" s="157">
        <v>0.17401987999999999</v>
      </c>
      <c r="L512" s="157">
        <v>0.17401987999999999</v>
      </c>
      <c r="M512" s="159"/>
      <c r="N512" s="159"/>
      <c r="O512" s="159">
        <v>3.2490000000000001</v>
      </c>
      <c r="P512" s="159">
        <v>2E-3</v>
      </c>
      <c r="Q512" s="157"/>
      <c r="R512" s="157"/>
      <c r="S512" s="160">
        <v>3959.32</v>
      </c>
      <c r="T512" s="157">
        <v>2.81</v>
      </c>
      <c r="U512" s="160">
        <v>3962.13</v>
      </c>
      <c r="X512" s="68">
        <f t="shared" si="28"/>
        <v>303.09935939999986</v>
      </c>
      <c r="Y512" s="68" t="e">
        <f>HLOOKUP(A512,'HY financials'!$1:$194,190,0)</f>
        <v>#N/A</v>
      </c>
      <c r="Z512" s="69" t="e">
        <f t="shared" si="31"/>
        <v>#N/A</v>
      </c>
    </row>
    <row r="513" spans="1:26" x14ac:dyDescent="0.2">
      <c r="A513" s="37" t="str" cm="1">
        <f t="array" ref="A513">INDEX('Scheme master'!F:F,MATCH(E513&amp;F513,'Scheme master'!N:N,0),0)</f>
        <v>LLIQDF</v>
      </c>
      <c r="B513" s="37" t="str">
        <f>A513&amp;VLOOKUP(E513&amp;F513,'Scheme master'!N:AA,13,0)</f>
        <v>LLIQDFDDD</v>
      </c>
      <c r="C513" s="41">
        <f t="shared" si="29"/>
        <v>0.19817114</v>
      </c>
      <c r="D513" s="41">
        <f t="shared" si="30"/>
        <v>0.19817114</v>
      </c>
      <c r="E513" s="157" t="s">
        <v>530</v>
      </c>
      <c r="F513" s="157" t="s">
        <v>525</v>
      </c>
      <c r="G513" s="157" t="s">
        <v>456</v>
      </c>
      <c r="H513" s="157" t="s">
        <v>1276</v>
      </c>
      <c r="I513" s="158">
        <v>45647</v>
      </c>
      <c r="J513" s="158">
        <v>45647</v>
      </c>
      <c r="K513" s="157">
        <v>0.19817114</v>
      </c>
      <c r="L513" s="157">
        <v>0.19817114</v>
      </c>
      <c r="M513" s="159">
        <v>121.07899999999999</v>
      </c>
      <c r="N513" s="159"/>
      <c r="O513" s="159">
        <v>5.2290000000000001</v>
      </c>
      <c r="P513" s="159">
        <v>204.565</v>
      </c>
      <c r="Q513" s="157">
        <v>24</v>
      </c>
      <c r="R513" s="157"/>
      <c r="S513" s="160">
        <v>5975.38</v>
      </c>
      <c r="T513" s="157">
        <v>234908.63</v>
      </c>
      <c r="U513" s="160">
        <v>240908.01</v>
      </c>
      <c r="X513" s="68">
        <f t="shared" si="28"/>
        <v>273.11448055999989</v>
      </c>
      <c r="Y513" s="68" t="e">
        <f>HLOOKUP(A513,'HY financials'!$1:$194,190,0)</f>
        <v>#N/A</v>
      </c>
      <c r="Z513" s="69" t="e">
        <f t="shared" si="31"/>
        <v>#N/A</v>
      </c>
    </row>
    <row r="514" spans="1:26" x14ac:dyDescent="0.2">
      <c r="A514" s="37" t="str" cm="1">
        <f t="array" ref="A514">INDEX('Scheme master'!F:F,MATCH(E514&amp;F514,'Scheme master'!N:N,0),0)</f>
        <v>LLIQDF</v>
      </c>
      <c r="B514" s="37" t="str">
        <f>A514&amp;VLOOKUP(E514&amp;F514,'Scheme master'!N:AA,13,0)</f>
        <v>LLIQDFDDD</v>
      </c>
      <c r="C514" s="41">
        <f t="shared" si="29"/>
        <v>0.20191711000000001</v>
      </c>
      <c r="D514" s="41">
        <f t="shared" si="30"/>
        <v>0.20191711000000001</v>
      </c>
      <c r="E514" s="157" t="s">
        <v>530</v>
      </c>
      <c r="F514" s="157" t="s">
        <v>525</v>
      </c>
      <c r="G514" s="157" t="s">
        <v>456</v>
      </c>
      <c r="H514" s="157" t="s">
        <v>1276</v>
      </c>
      <c r="I514" s="158">
        <v>45590</v>
      </c>
      <c r="J514" s="158">
        <v>45590</v>
      </c>
      <c r="K514" s="157">
        <v>0.20191711000000001</v>
      </c>
      <c r="L514" s="157">
        <v>0.20191711000000001</v>
      </c>
      <c r="M514" s="159">
        <v>5.0759999999999996</v>
      </c>
      <c r="N514" s="159"/>
      <c r="O514" s="159">
        <v>5.8639999999999999</v>
      </c>
      <c r="P514" s="159">
        <v>204.83</v>
      </c>
      <c r="Q514" s="157">
        <v>1.02</v>
      </c>
      <c r="R514" s="157"/>
      <c r="S514" s="160">
        <v>6696.29</v>
      </c>
      <c r="T514" s="157">
        <v>235212.38</v>
      </c>
      <c r="U514" s="160">
        <v>241909.69</v>
      </c>
      <c r="X514" s="68">
        <f t="shared" si="28"/>
        <v>273.11448055999989</v>
      </c>
      <c r="Y514" s="68" t="e">
        <f>HLOOKUP(A514,'HY financials'!$1:$194,190,0)</f>
        <v>#N/A</v>
      </c>
      <c r="Z514" s="69" t="e">
        <f t="shared" si="31"/>
        <v>#N/A</v>
      </c>
    </row>
    <row r="515" spans="1:26" x14ac:dyDescent="0.2">
      <c r="A515" s="37" t="str" cm="1">
        <f t="array" ref="A515">INDEX('Scheme master'!F:F,MATCH(E515&amp;F515,'Scheme master'!N:N,0),0)</f>
        <v>LLIQDF</v>
      </c>
      <c r="B515" s="37" t="str">
        <f>A515&amp;VLOOKUP(E515&amp;F515,'Scheme master'!N:AA,13,0)</f>
        <v>LLIQDFDDD</v>
      </c>
      <c r="C515" s="41">
        <f t="shared" si="29"/>
        <v>0.49884800000000001</v>
      </c>
      <c r="D515" s="41">
        <f t="shared" si="30"/>
        <v>0.49884800000000001</v>
      </c>
      <c r="E515" s="157" t="s">
        <v>530</v>
      </c>
      <c r="F515" s="157" t="s">
        <v>525</v>
      </c>
      <c r="G515" s="157" t="s">
        <v>456</v>
      </c>
      <c r="H515" s="157" t="s">
        <v>1276</v>
      </c>
      <c r="I515" s="158">
        <v>45744</v>
      </c>
      <c r="J515" s="158">
        <v>45744</v>
      </c>
      <c r="K515" s="157">
        <v>0.49884800000000001</v>
      </c>
      <c r="L515" s="157">
        <v>0.49884800000000001</v>
      </c>
      <c r="M515" s="159">
        <v>1158.1400000000001</v>
      </c>
      <c r="N515" s="159"/>
      <c r="O515" s="159">
        <v>6.7240000000000002</v>
      </c>
      <c r="P515" s="159">
        <v>112.777</v>
      </c>
      <c r="Q515" s="157">
        <v>577.75</v>
      </c>
      <c r="R515" s="157"/>
      <c r="S515" s="160">
        <v>7739.9</v>
      </c>
      <c r="T515" s="157">
        <v>129576.37</v>
      </c>
      <c r="U515" s="160">
        <v>137894.01999999999</v>
      </c>
      <c r="X515" s="68">
        <f t="shared" si="28"/>
        <v>273.11448055999989</v>
      </c>
      <c r="Y515" s="68" t="e">
        <f>HLOOKUP(A515,'HY financials'!$1:$194,190,0)</f>
        <v>#N/A</v>
      </c>
      <c r="Z515" s="69" t="e">
        <f t="shared" si="31"/>
        <v>#N/A</v>
      </c>
    </row>
    <row r="516" spans="1:26" x14ac:dyDescent="0.2">
      <c r="A516" s="37" t="str" cm="1">
        <f t="array" ref="A516">INDEX('Scheme master'!F:F,MATCH(E516&amp;F516,'Scheme master'!N:N,0),0)</f>
        <v>LDINPF</v>
      </c>
      <c r="B516" s="37" t="str">
        <f>A516&amp;VLOOKUP(E516&amp;F516,'Scheme master'!N:AA,13,0)</f>
        <v>LDINPFDDD</v>
      </c>
      <c r="C516" s="41">
        <f t="shared" si="29"/>
        <v>2.1550200000000001E-3</v>
      </c>
      <c r="D516" s="41">
        <f t="shared" si="30"/>
        <v>2.1550200000000001E-3</v>
      </c>
      <c r="E516" s="157" t="s">
        <v>531</v>
      </c>
      <c r="F516" s="157" t="s">
        <v>525</v>
      </c>
      <c r="G516" s="157" t="s">
        <v>2726</v>
      </c>
      <c r="H516" s="157" t="s">
        <v>1277</v>
      </c>
      <c r="I516" s="158">
        <v>45667</v>
      </c>
      <c r="J516" s="158">
        <v>45667</v>
      </c>
      <c r="K516" s="157">
        <v>2.1550200000000001E-3</v>
      </c>
      <c r="L516" s="157">
        <v>2.1550200000000001E-3</v>
      </c>
      <c r="M516" s="159"/>
      <c r="N516" s="159"/>
      <c r="O516" s="159">
        <v>81.661000000000001</v>
      </c>
      <c r="P516" s="159"/>
      <c r="Q516" s="157"/>
      <c r="R516" s="157"/>
      <c r="S516" s="160">
        <v>1280.0899999999999</v>
      </c>
      <c r="T516" s="157"/>
      <c r="U516" s="160">
        <v>1280.0899999999999</v>
      </c>
      <c r="X516" s="68">
        <f t="shared" si="28"/>
        <v>3.1546907400000004</v>
      </c>
      <c r="Y516" s="68" t="e">
        <f>HLOOKUP(A516,'HY financials'!$1:$194,190,0)</f>
        <v>#N/A</v>
      </c>
      <c r="Z516" s="69" t="e">
        <f t="shared" si="31"/>
        <v>#N/A</v>
      </c>
    </row>
    <row r="517" spans="1:26" x14ac:dyDescent="0.2">
      <c r="A517" s="37" t="str" cm="1">
        <f t="array" ref="A517">INDEX('Scheme master'!F:F,MATCH(E517&amp;F517,'Scheme master'!N:N,0),0)</f>
        <v>LLIQDF</v>
      </c>
      <c r="B517" s="37" t="str">
        <f>A517&amp;VLOOKUP(E517&amp;F517,'Scheme master'!N:AA,13,0)</f>
        <v>LLIQDFDDD</v>
      </c>
      <c r="C517" s="41">
        <f t="shared" si="29"/>
        <v>0.19195156999999999</v>
      </c>
      <c r="D517" s="41">
        <f t="shared" si="30"/>
        <v>0.19195156999999999</v>
      </c>
      <c r="E517" s="157" t="s">
        <v>530</v>
      </c>
      <c r="F517" s="157" t="s">
        <v>525</v>
      </c>
      <c r="G517" s="157" t="s">
        <v>456</v>
      </c>
      <c r="H517" s="157" t="s">
        <v>1276</v>
      </c>
      <c r="I517" s="158">
        <v>45578</v>
      </c>
      <c r="J517" s="158">
        <v>45578</v>
      </c>
      <c r="K517" s="157">
        <v>0.19195156999999999</v>
      </c>
      <c r="L517" s="157">
        <v>0.19195156999999999</v>
      </c>
      <c r="M517" s="159">
        <v>6.0919999999999996</v>
      </c>
      <c r="N517" s="159"/>
      <c r="O517" s="159">
        <v>5.9710000000000001</v>
      </c>
      <c r="P517" s="159">
        <v>135.792</v>
      </c>
      <c r="Q517" s="157">
        <v>1.18</v>
      </c>
      <c r="R517" s="157"/>
      <c r="S517" s="160">
        <v>6818.91</v>
      </c>
      <c r="T517" s="157">
        <v>155955.28</v>
      </c>
      <c r="U517" s="160">
        <v>162775.37</v>
      </c>
      <c r="X517" s="68">
        <f t="shared" si="28"/>
        <v>273.11448055999989</v>
      </c>
      <c r="Y517" s="68" t="e">
        <f>HLOOKUP(A517,'HY financials'!$1:$194,190,0)</f>
        <v>#N/A</v>
      </c>
      <c r="Z517" s="69" t="e">
        <f t="shared" si="31"/>
        <v>#N/A</v>
      </c>
    </row>
    <row r="518" spans="1:26" x14ac:dyDescent="0.2">
      <c r="A518" s="37" t="str" cm="1">
        <f t="array" ref="A518">INDEX('Scheme master'!F:F,MATCH(E518&amp;F518,'Scheme master'!N:N,0),0)</f>
        <v>LLIQDF</v>
      </c>
      <c r="B518" s="37" t="str">
        <f>A518&amp;VLOOKUP(E518&amp;F518,'Scheme master'!N:AA,13,0)</f>
        <v>LLIQDFRDD</v>
      </c>
      <c r="C518" s="41">
        <f t="shared" si="29"/>
        <v>0.18577347</v>
      </c>
      <c r="D518" s="41">
        <f t="shared" si="30"/>
        <v>0.18577347</v>
      </c>
      <c r="E518" s="157" t="s">
        <v>530</v>
      </c>
      <c r="F518" s="157" t="s">
        <v>526</v>
      </c>
      <c r="G518" s="157" t="s">
        <v>456</v>
      </c>
      <c r="H518" s="157" t="s">
        <v>1281</v>
      </c>
      <c r="I518" s="158">
        <v>45675</v>
      </c>
      <c r="J518" s="158">
        <v>45675</v>
      </c>
      <c r="K518" s="157">
        <v>0.18577347</v>
      </c>
      <c r="L518" s="157">
        <v>0.18577347</v>
      </c>
      <c r="M518" s="159">
        <v>90.296999999999997</v>
      </c>
      <c r="N518" s="159">
        <v>0.17199999999999999</v>
      </c>
      <c r="O518" s="159">
        <v>5.8170000000000002</v>
      </c>
      <c r="P518" s="159">
        <v>3.1829999999999998</v>
      </c>
      <c r="Q518" s="157">
        <v>16.78</v>
      </c>
      <c r="R518" s="157">
        <v>0.03</v>
      </c>
      <c r="S518" s="160">
        <v>6474.89</v>
      </c>
      <c r="T518" s="157">
        <v>3546.52</v>
      </c>
      <c r="U518" s="160">
        <v>10038.219999999999</v>
      </c>
      <c r="X518" s="68">
        <f t="shared" ref="X518:X581" si="32">SUMIF(A:A,A518,C:C)+SUMIF(A:A,A518,D:D)</f>
        <v>273.11448055999989</v>
      </c>
      <c r="Y518" s="68" t="e">
        <f>HLOOKUP(A518,'HY financials'!$1:$194,190,0)</f>
        <v>#N/A</v>
      </c>
      <c r="Z518" s="69" t="e">
        <f t="shared" si="31"/>
        <v>#N/A</v>
      </c>
    </row>
    <row r="519" spans="1:26" x14ac:dyDescent="0.2">
      <c r="A519" s="37" t="str" cm="1">
        <f t="array" ref="A519">INDEX('Scheme master'!F:F,MATCH(E519&amp;F519,'Scheme master'!N:N,0),0)</f>
        <v>LDSAPF</v>
      </c>
      <c r="B519" s="37" t="str">
        <f>A519&amp;VLOOKUP(E519&amp;F519,'Scheme master'!N:AA,13,0)</f>
        <v>LDSAPFDDD</v>
      </c>
      <c r="C519" s="41">
        <f t="shared" ref="C519:C582" si="33">K519</f>
        <v>5.1353299999999996E-3</v>
      </c>
      <c r="D519" s="41">
        <f t="shared" ref="D519:D582" si="34">L519</f>
        <v>5.1353299999999996E-3</v>
      </c>
      <c r="E519" s="157" t="s">
        <v>533</v>
      </c>
      <c r="F519" s="157" t="s">
        <v>525</v>
      </c>
      <c r="G519" s="157" t="s">
        <v>2242</v>
      </c>
      <c r="H519" s="157" t="s">
        <v>1277</v>
      </c>
      <c r="I519" s="158">
        <v>45693</v>
      </c>
      <c r="J519" s="158">
        <v>45693</v>
      </c>
      <c r="K519" s="157">
        <v>5.1353299999999996E-3</v>
      </c>
      <c r="L519" s="157">
        <v>5.1353299999999996E-3</v>
      </c>
      <c r="M519" s="159"/>
      <c r="N519" s="159"/>
      <c r="O519" s="159">
        <v>267.05700000000002</v>
      </c>
      <c r="P519" s="159">
        <v>19.260000000000002</v>
      </c>
      <c r="Q519" s="157"/>
      <c r="R519" s="157"/>
      <c r="S519" s="160">
        <v>2926.28</v>
      </c>
      <c r="T519" s="157">
        <v>215.08</v>
      </c>
      <c r="U519" s="160">
        <v>3141.36</v>
      </c>
      <c r="X519" s="68">
        <f t="shared" si="32"/>
        <v>1.5207296000000006</v>
      </c>
      <c r="Y519" s="68" t="e">
        <f>HLOOKUP(A519,'HY financials'!$1:$194,190,0)</f>
        <v>#N/A</v>
      </c>
      <c r="Z519" s="69" t="e">
        <f t="shared" ref="Z519:Z582" si="35">X519-Y519</f>
        <v>#N/A</v>
      </c>
    </row>
    <row r="520" spans="1:26" x14ac:dyDescent="0.2">
      <c r="A520" s="37" t="str" cm="1">
        <f t="array" ref="A520">INDEX('Scheme master'!F:F,MATCH(E520&amp;F520,'Scheme master'!N:N,0),0)</f>
        <v>LDUSTF</v>
      </c>
      <c r="B520" s="37" t="str">
        <f>A520&amp;VLOOKUP(E520&amp;F520,'Scheme master'!N:AA,13,0)</f>
        <v>LDUSTFDDW</v>
      </c>
      <c r="C520" s="41">
        <f t="shared" si="33"/>
        <v>1.2823096599999999</v>
      </c>
      <c r="D520" s="41">
        <f t="shared" si="34"/>
        <v>1.2823096599999999</v>
      </c>
      <c r="E520" s="157" t="s">
        <v>1462</v>
      </c>
      <c r="F520" s="157" t="s">
        <v>527</v>
      </c>
      <c r="G520" s="157" t="s">
        <v>2241</v>
      </c>
      <c r="H520" s="157" t="s">
        <v>1280</v>
      </c>
      <c r="I520" s="158">
        <v>45588</v>
      </c>
      <c r="J520" s="158">
        <v>45588</v>
      </c>
      <c r="K520" s="157">
        <v>1.2823096599999999</v>
      </c>
      <c r="L520" s="157">
        <v>1.2823096599999999</v>
      </c>
      <c r="M520" s="159">
        <v>0.95499999999999996</v>
      </c>
      <c r="N520" s="159"/>
      <c r="O520" s="159">
        <v>7.4999999999999997E-2</v>
      </c>
      <c r="P520" s="159"/>
      <c r="Q520" s="157">
        <v>1.23</v>
      </c>
      <c r="R520" s="157"/>
      <c r="S520" s="160">
        <v>83.21</v>
      </c>
      <c r="T520" s="157"/>
      <c r="U520" s="160">
        <v>84.44</v>
      </c>
      <c r="X520" s="68">
        <f t="shared" si="32"/>
        <v>303.09935939999986</v>
      </c>
      <c r="Y520" s="68" t="e">
        <f>HLOOKUP(A520,'HY financials'!$1:$194,190,0)</f>
        <v>#N/A</v>
      </c>
      <c r="Z520" s="69" t="e">
        <f t="shared" si="35"/>
        <v>#N/A</v>
      </c>
    </row>
    <row r="521" spans="1:26" x14ac:dyDescent="0.2">
      <c r="A521" s="37" t="str" cm="1">
        <f t="array" ref="A521">INDEX('Scheme master'!F:F,MATCH(E521&amp;F521,'Scheme master'!N:N,0),0)</f>
        <v>LDUSTF</v>
      </c>
      <c r="B521" s="37" t="str">
        <f>A521&amp;VLOOKUP(E521&amp;F521,'Scheme master'!N:AA,13,0)</f>
        <v>LDUSTFDDD</v>
      </c>
      <c r="C521" s="41">
        <f t="shared" si="33"/>
        <v>0.73931190999999996</v>
      </c>
      <c r="D521" s="41">
        <f t="shared" si="34"/>
        <v>0.73931190999999996</v>
      </c>
      <c r="E521" s="157" t="s">
        <v>1462</v>
      </c>
      <c r="F521" s="157" t="s">
        <v>525</v>
      </c>
      <c r="G521" s="157" t="s">
        <v>2241</v>
      </c>
      <c r="H521" s="157" t="s">
        <v>1277</v>
      </c>
      <c r="I521" s="158">
        <v>45657</v>
      </c>
      <c r="J521" s="158">
        <v>45657</v>
      </c>
      <c r="K521" s="157">
        <v>0.73931190999999996</v>
      </c>
      <c r="L521" s="157">
        <v>0.73931190999999996</v>
      </c>
      <c r="M521" s="159"/>
      <c r="N521" s="159"/>
      <c r="O521" s="159">
        <v>3.3119999999999998</v>
      </c>
      <c r="P521" s="159"/>
      <c r="Q521" s="157"/>
      <c r="R521" s="157"/>
      <c r="S521" s="160">
        <v>4046.19</v>
      </c>
      <c r="T521" s="157"/>
      <c r="U521" s="160">
        <v>4046.19</v>
      </c>
      <c r="X521" s="68">
        <f t="shared" si="32"/>
        <v>303.09935939999986</v>
      </c>
      <c r="Y521" s="68" t="e">
        <f>HLOOKUP(A521,'HY financials'!$1:$194,190,0)</f>
        <v>#N/A</v>
      </c>
      <c r="Z521" s="69" t="e">
        <f t="shared" si="35"/>
        <v>#N/A</v>
      </c>
    </row>
    <row r="522" spans="1:26" x14ac:dyDescent="0.2">
      <c r="A522" s="37" t="str" cm="1">
        <f t="array" ref="A522">INDEX('Scheme master'!F:F,MATCH(E522&amp;F522,'Scheme master'!N:N,0),0)</f>
        <v>LLIQDF</v>
      </c>
      <c r="B522" s="37" t="str">
        <f>A522&amp;VLOOKUP(E522&amp;F522,'Scheme master'!N:AA,13,0)</f>
        <v>LLIQDFRDD</v>
      </c>
      <c r="C522" s="41">
        <f t="shared" si="33"/>
        <v>0.18539443999999999</v>
      </c>
      <c r="D522" s="41">
        <f t="shared" si="34"/>
        <v>0.18539443999999999</v>
      </c>
      <c r="E522" s="157" t="s">
        <v>530</v>
      </c>
      <c r="F522" s="157" t="s">
        <v>526</v>
      </c>
      <c r="G522" s="157" t="s">
        <v>456</v>
      </c>
      <c r="H522" s="157" t="s">
        <v>1281</v>
      </c>
      <c r="I522" s="158">
        <v>45627</v>
      </c>
      <c r="J522" s="158">
        <v>45627</v>
      </c>
      <c r="K522" s="157">
        <v>0.18539443999999999</v>
      </c>
      <c r="L522" s="157">
        <v>0.18539443999999999</v>
      </c>
      <c r="M522" s="159">
        <v>14.109</v>
      </c>
      <c r="N522" s="159">
        <v>0.17199999999999999</v>
      </c>
      <c r="O522" s="159">
        <v>5.3150000000000004</v>
      </c>
      <c r="P522" s="159">
        <v>3.153</v>
      </c>
      <c r="Q522" s="157">
        <v>2.62</v>
      </c>
      <c r="R522" s="157">
        <v>0.03</v>
      </c>
      <c r="S522" s="160">
        <v>5914.3</v>
      </c>
      <c r="T522" s="157">
        <v>3513.51</v>
      </c>
      <c r="U522" s="160">
        <v>9430.4599999999991</v>
      </c>
      <c r="X522" s="68">
        <f t="shared" si="32"/>
        <v>273.11448055999989</v>
      </c>
      <c r="Y522" s="68" t="e">
        <f>HLOOKUP(A522,'HY financials'!$1:$194,190,0)</f>
        <v>#N/A</v>
      </c>
      <c r="Z522" s="69" t="e">
        <f t="shared" si="35"/>
        <v>#N/A</v>
      </c>
    </row>
    <row r="523" spans="1:26" x14ac:dyDescent="0.2">
      <c r="A523" s="37" t="str" cm="1">
        <f t="array" ref="A523">INDEX('Scheme master'!F:F,MATCH(E523&amp;F523,'Scheme master'!N:N,0),0)</f>
        <v>LDSAPF</v>
      </c>
      <c r="B523" s="37" t="str">
        <f>A523&amp;VLOOKUP(E523&amp;F523,'Scheme master'!N:AA,13,0)</f>
        <v>LDSAPFRDD</v>
      </c>
      <c r="C523" s="41">
        <f t="shared" si="33"/>
        <v>1.47719E-3</v>
      </c>
      <c r="D523" s="41">
        <f t="shared" si="34"/>
        <v>1.47719E-3</v>
      </c>
      <c r="E523" s="157" t="s">
        <v>533</v>
      </c>
      <c r="F523" s="157" t="s">
        <v>8</v>
      </c>
      <c r="G523" s="157" t="s">
        <v>2242</v>
      </c>
      <c r="H523" s="157" t="s">
        <v>1279</v>
      </c>
      <c r="I523" s="158">
        <v>45688</v>
      </c>
      <c r="J523" s="158">
        <v>45688</v>
      </c>
      <c r="K523" s="157">
        <v>1.47719E-3</v>
      </c>
      <c r="L523" s="157">
        <v>1.47719E-3</v>
      </c>
      <c r="M523" s="159"/>
      <c r="N523" s="159"/>
      <c r="O523" s="159">
        <v>2057.8150000000001</v>
      </c>
      <c r="P523" s="159">
        <v>39.883000000000003</v>
      </c>
      <c r="Q523" s="157"/>
      <c r="R523" s="157"/>
      <c r="S523" s="160">
        <v>24430.41</v>
      </c>
      <c r="T523" s="157">
        <v>470.17</v>
      </c>
      <c r="U523" s="160">
        <v>24900.58</v>
      </c>
      <c r="X523" s="68">
        <f t="shared" si="32"/>
        <v>1.5207296000000006</v>
      </c>
      <c r="Y523" s="68" t="e">
        <f>HLOOKUP(A523,'HY financials'!$1:$194,190,0)</f>
        <v>#N/A</v>
      </c>
      <c r="Z523" s="69" t="e">
        <f t="shared" si="35"/>
        <v>#N/A</v>
      </c>
    </row>
    <row r="524" spans="1:26" x14ac:dyDescent="0.2">
      <c r="A524" s="37" t="str" cm="1">
        <f t="array" ref="A524">INDEX('Scheme master'!F:F,MATCH(E524&amp;F524,'Scheme master'!N:N,0),0)</f>
        <v>LLIQDF</v>
      </c>
      <c r="B524" s="37" t="str">
        <f>A524&amp;VLOOKUP(E524&amp;F524,'Scheme master'!N:AA,13,0)</f>
        <v>LLIQDFRDD</v>
      </c>
      <c r="C524" s="41">
        <f t="shared" si="33"/>
        <v>0.18362902</v>
      </c>
      <c r="D524" s="41">
        <f t="shared" si="34"/>
        <v>0.18362902</v>
      </c>
      <c r="E524" s="157" t="s">
        <v>530</v>
      </c>
      <c r="F524" s="157" t="s">
        <v>526</v>
      </c>
      <c r="G524" s="157" t="s">
        <v>456</v>
      </c>
      <c r="H524" s="157" t="s">
        <v>1281</v>
      </c>
      <c r="I524" s="158">
        <v>45707</v>
      </c>
      <c r="J524" s="158">
        <v>45707</v>
      </c>
      <c r="K524" s="157">
        <v>0.18362902</v>
      </c>
      <c r="L524" s="157">
        <v>0.18362902</v>
      </c>
      <c r="M524" s="159">
        <v>80.290999999999997</v>
      </c>
      <c r="N524" s="159">
        <v>0.17199999999999999</v>
      </c>
      <c r="O524" s="159">
        <v>5.6959999999999997</v>
      </c>
      <c r="P524" s="159">
        <v>3.1520000000000001</v>
      </c>
      <c r="Q524" s="157">
        <v>14.75</v>
      </c>
      <c r="R524" s="157">
        <v>0.03</v>
      </c>
      <c r="S524" s="160">
        <v>6325.32</v>
      </c>
      <c r="T524" s="157">
        <v>3510.58</v>
      </c>
      <c r="U524" s="160">
        <v>9850.68</v>
      </c>
      <c r="X524" s="68">
        <f t="shared" si="32"/>
        <v>273.11448055999989</v>
      </c>
      <c r="Y524" s="68" t="e">
        <f>HLOOKUP(A524,'HY financials'!$1:$194,190,0)</f>
        <v>#N/A</v>
      </c>
      <c r="Z524" s="69" t="e">
        <f t="shared" si="35"/>
        <v>#N/A</v>
      </c>
    </row>
    <row r="525" spans="1:26" x14ac:dyDescent="0.2">
      <c r="A525" s="37" t="str" cm="1">
        <f t="array" ref="A525">INDEX('Scheme master'!F:F,MATCH(E525&amp;F525,'Scheme master'!N:N,0),0)</f>
        <v>LDINPF</v>
      </c>
      <c r="B525" s="37" t="str">
        <f>A525&amp;VLOOKUP(E525&amp;F525,'Scheme master'!N:AA,13,0)</f>
        <v>LDINPFRDW</v>
      </c>
      <c r="C525" s="41">
        <f t="shared" si="33"/>
        <v>5.398319E-2</v>
      </c>
      <c r="D525" s="41">
        <f t="shared" si="34"/>
        <v>5.398319E-2</v>
      </c>
      <c r="E525" s="157" t="s">
        <v>531</v>
      </c>
      <c r="F525" s="157" t="s">
        <v>23</v>
      </c>
      <c r="G525" s="157" t="s">
        <v>2726</v>
      </c>
      <c r="H525" s="157" t="s">
        <v>1278</v>
      </c>
      <c r="I525" s="158">
        <v>45742</v>
      </c>
      <c r="J525" s="158">
        <v>45742</v>
      </c>
      <c r="K525" s="157">
        <v>5.398319E-2</v>
      </c>
      <c r="L525" s="157">
        <v>5.398319E-2</v>
      </c>
      <c r="M525" s="159">
        <v>30116.683000000001</v>
      </c>
      <c r="N525" s="159"/>
      <c r="O525" s="159">
        <v>817.81600000000003</v>
      </c>
      <c r="P525" s="159">
        <v>3.4000000000000002E-2</v>
      </c>
      <c r="Q525" s="157">
        <v>1625.79</v>
      </c>
      <c r="R525" s="157"/>
      <c r="S525" s="160">
        <v>9238.35</v>
      </c>
      <c r="T525" s="157">
        <v>0.35</v>
      </c>
      <c r="U525" s="160">
        <v>10864.49</v>
      </c>
      <c r="X525" s="68">
        <f t="shared" si="32"/>
        <v>3.1546907400000004</v>
      </c>
      <c r="Y525" s="68" t="e">
        <f>HLOOKUP(A525,'HY financials'!$1:$194,190,0)</f>
        <v>#N/A</v>
      </c>
      <c r="Z525" s="69" t="e">
        <f t="shared" si="35"/>
        <v>#N/A</v>
      </c>
    </row>
    <row r="526" spans="1:26" x14ac:dyDescent="0.2">
      <c r="A526" s="37" t="str" cm="1">
        <f t="array" ref="A526">INDEX('Scheme master'!F:F,MATCH(E526&amp;F526,'Scheme master'!N:N,0),0)</f>
        <v>LLIQDF</v>
      </c>
      <c r="B526" s="37" t="str">
        <f>A526&amp;VLOOKUP(E526&amp;F526,'Scheme master'!N:AA,13,0)</f>
        <v>LLIQDFRDD</v>
      </c>
      <c r="C526" s="41">
        <f t="shared" si="33"/>
        <v>0.18423270999999999</v>
      </c>
      <c r="D526" s="41">
        <f t="shared" si="34"/>
        <v>0.18423270999999999</v>
      </c>
      <c r="E526" s="157" t="s">
        <v>530</v>
      </c>
      <c r="F526" s="157" t="s">
        <v>526</v>
      </c>
      <c r="G526" s="157" t="s">
        <v>456</v>
      </c>
      <c r="H526" s="157" t="s">
        <v>1281</v>
      </c>
      <c r="I526" s="158">
        <v>45603</v>
      </c>
      <c r="J526" s="158">
        <v>45603</v>
      </c>
      <c r="K526" s="157">
        <v>0.18423270999999999</v>
      </c>
      <c r="L526" s="157">
        <v>0.18423270999999999</v>
      </c>
      <c r="M526" s="159">
        <v>14.109</v>
      </c>
      <c r="N526" s="159">
        <v>0.17199999999999999</v>
      </c>
      <c r="O526" s="159">
        <v>5.3040000000000003</v>
      </c>
      <c r="P526" s="159">
        <v>3.121</v>
      </c>
      <c r="Q526" s="157">
        <v>2.6</v>
      </c>
      <c r="R526" s="157">
        <v>0.03</v>
      </c>
      <c r="S526" s="160">
        <v>5867.11</v>
      </c>
      <c r="T526" s="157">
        <v>3460.95</v>
      </c>
      <c r="U526" s="160">
        <v>9330.69</v>
      </c>
      <c r="X526" s="68">
        <f t="shared" si="32"/>
        <v>273.11448055999989</v>
      </c>
      <c r="Y526" s="68" t="e">
        <f>HLOOKUP(A526,'HY financials'!$1:$194,190,0)</f>
        <v>#N/A</v>
      </c>
      <c r="Z526" s="69" t="e">
        <f t="shared" si="35"/>
        <v>#N/A</v>
      </c>
    </row>
    <row r="527" spans="1:26" x14ac:dyDescent="0.2">
      <c r="A527" s="37" t="str" cm="1">
        <f t="array" ref="A527">INDEX('Scheme master'!F:F,MATCH(E527&amp;F527,'Scheme master'!N:N,0),0)</f>
        <v>LDINPF</v>
      </c>
      <c r="B527" s="37" t="str">
        <f>A527&amp;VLOOKUP(E527&amp;F527,'Scheme master'!N:AA,13,0)</f>
        <v>LDINPFDDD</v>
      </c>
      <c r="C527" s="41">
        <f t="shared" si="33"/>
        <v>4.4327999999999998E-3</v>
      </c>
      <c r="D527" s="41">
        <f t="shared" si="34"/>
        <v>4.4327999999999998E-3</v>
      </c>
      <c r="E527" s="157" t="s">
        <v>531</v>
      </c>
      <c r="F527" s="157" t="s">
        <v>525</v>
      </c>
      <c r="G527" s="157" t="s">
        <v>2726</v>
      </c>
      <c r="H527" s="157" t="s">
        <v>1277</v>
      </c>
      <c r="I527" s="158">
        <v>45679</v>
      </c>
      <c r="J527" s="158">
        <v>45679</v>
      </c>
      <c r="K527" s="157">
        <v>4.4327999999999998E-3</v>
      </c>
      <c r="L527" s="157">
        <v>4.4327999999999998E-3</v>
      </c>
      <c r="M527" s="159"/>
      <c r="N527" s="159"/>
      <c r="O527" s="159">
        <v>167.304</v>
      </c>
      <c r="P527" s="159"/>
      <c r="Q527" s="157"/>
      <c r="R527" s="157"/>
      <c r="S527" s="160">
        <v>2624.16</v>
      </c>
      <c r="T527" s="157"/>
      <c r="U527" s="160">
        <v>2624.16</v>
      </c>
      <c r="X527" s="68">
        <f t="shared" si="32"/>
        <v>3.1546907400000004</v>
      </c>
      <c r="Y527" s="68" t="e">
        <f>HLOOKUP(A527,'HY financials'!$1:$194,190,0)</f>
        <v>#N/A</v>
      </c>
      <c r="Z527" s="69" t="e">
        <f t="shared" si="35"/>
        <v>#N/A</v>
      </c>
    </row>
    <row r="528" spans="1:26" x14ac:dyDescent="0.2">
      <c r="A528" s="37" t="str" cm="1">
        <f t="array" ref="A528">INDEX('Scheme master'!F:F,MATCH(E528&amp;F528,'Scheme master'!N:N,0),0)</f>
        <v>LDINPF</v>
      </c>
      <c r="B528" s="37" t="str">
        <f>A528&amp;VLOOKUP(E528&amp;F528,'Scheme master'!N:AA,13,0)</f>
        <v>LDINPFRDD</v>
      </c>
      <c r="C528" s="41">
        <f t="shared" si="33"/>
        <v>5.1031499999999999E-3</v>
      </c>
      <c r="D528" s="41">
        <f t="shared" si="34"/>
        <v>5.1031499999999999E-3</v>
      </c>
      <c r="E528" s="157" t="s">
        <v>531</v>
      </c>
      <c r="F528" s="157" t="s">
        <v>8</v>
      </c>
      <c r="G528" s="157" t="s">
        <v>2726</v>
      </c>
      <c r="H528" s="157" t="s">
        <v>1279</v>
      </c>
      <c r="I528" s="158">
        <v>45595</v>
      </c>
      <c r="J528" s="158">
        <v>45595</v>
      </c>
      <c r="K528" s="157">
        <v>5.1031499999999999E-3</v>
      </c>
      <c r="L528" s="157">
        <v>5.1031499999999999E-3</v>
      </c>
      <c r="M528" s="159"/>
      <c r="N528" s="159"/>
      <c r="O528" s="159">
        <v>1183.6089999999999</v>
      </c>
      <c r="P528" s="159">
        <v>42.847000000000001</v>
      </c>
      <c r="Q528" s="157"/>
      <c r="R528" s="157"/>
      <c r="S528" s="160">
        <v>14657.5</v>
      </c>
      <c r="T528" s="157">
        <v>704.45</v>
      </c>
      <c r="U528" s="160">
        <v>15361.95</v>
      </c>
      <c r="X528" s="68">
        <f t="shared" si="32"/>
        <v>3.1546907400000004</v>
      </c>
      <c r="Y528" s="68" t="e">
        <f>HLOOKUP(A528,'HY financials'!$1:$194,190,0)</f>
        <v>#N/A</v>
      </c>
      <c r="Z528" s="69" t="e">
        <f t="shared" si="35"/>
        <v>#N/A</v>
      </c>
    </row>
    <row r="529" spans="1:26" x14ac:dyDescent="0.2">
      <c r="A529" s="37" t="str" cm="1">
        <f t="array" ref="A529">INDEX('Scheme master'!F:F,MATCH(E529&amp;F529,'Scheme master'!N:N,0),0)</f>
        <v>LLIQDF</v>
      </c>
      <c r="B529" s="37" t="str">
        <f>A529&amp;VLOOKUP(E529&amp;F529,'Scheme master'!N:AA,13,0)</f>
        <v>LLIQDFRDD</v>
      </c>
      <c r="C529" s="41">
        <f t="shared" si="33"/>
        <v>0.18433413000000001</v>
      </c>
      <c r="D529" s="41">
        <f t="shared" si="34"/>
        <v>0.18433413000000001</v>
      </c>
      <c r="E529" s="157" t="s">
        <v>530</v>
      </c>
      <c r="F529" s="157" t="s">
        <v>526</v>
      </c>
      <c r="G529" s="157" t="s">
        <v>456</v>
      </c>
      <c r="H529" s="157" t="s">
        <v>1281</v>
      </c>
      <c r="I529" s="158">
        <v>45662</v>
      </c>
      <c r="J529" s="158">
        <v>45662</v>
      </c>
      <c r="K529" s="157">
        <v>0.18433413000000001</v>
      </c>
      <c r="L529" s="157">
        <v>0.18433413000000001</v>
      </c>
      <c r="M529" s="159">
        <v>15.119</v>
      </c>
      <c r="N529" s="159">
        <v>0.17199999999999999</v>
      </c>
      <c r="O529" s="159">
        <v>5.78</v>
      </c>
      <c r="P529" s="159">
        <v>3.153</v>
      </c>
      <c r="Q529" s="157">
        <v>2.79</v>
      </c>
      <c r="R529" s="157">
        <v>0.03</v>
      </c>
      <c r="S529" s="160">
        <v>6428.97</v>
      </c>
      <c r="T529" s="157">
        <v>3511.58</v>
      </c>
      <c r="U529" s="160">
        <v>9943.3700000000008</v>
      </c>
      <c r="X529" s="68">
        <f t="shared" si="32"/>
        <v>273.11448055999989</v>
      </c>
      <c r="Y529" s="68" t="e">
        <f>HLOOKUP(A529,'HY financials'!$1:$194,190,0)</f>
        <v>#N/A</v>
      </c>
      <c r="Z529" s="69" t="e">
        <f t="shared" si="35"/>
        <v>#N/A</v>
      </c>
    </row>
    <row r="530" spans="1:26" x14ac:dyDescent="0.2">
      <c r="A530" s="37" t="str" cm="1">
        <f t="array" ref="A530">INDEX('Scheme master'!F:F,MATCH(E530&amp;F530,'Scheme master'!N:N,0),0)</f>
        <v>LDUSTF</v>
      </c>
      <c r="B530" s="37" t="str">
        <f>A530&amp;VLOOKUP(E530&amp;F530,'Scheme master'!N:AA,13,0)</f>
        <v>LDUSTFRDD</v>
      </c>
      <c r="C530" s="41">
        <f t="shared" si="33"/>
        <v>0.21535845000000001</v>
      </c>
      <c r="D530" s="41">
        <f t="shared" si="34"/>
        <v>0.21535845000000001</v>
      </c>
      <c r="E530" s="157" t="s">
        <v>1462</v>
      </c>
      <c r="F530" s="157" t="s">
        <v>8</v>
      </c>
      <c r="G530" s="157" t="s">
        <v>2241</v>
      </c>
      <c r="H530" s="157" t="s">
        <v>1279</v>
      </c>
      <c r="I530" s="158">
        <v>45700</v>
      </c>
      <c r="J530" s="158">
        <v>45700</v>
      </c>
      <c r="K530" s="157">
        <v>0.21535845000000001</v>
      </c>
      <c r="L530" s="157">
        <v>0.21535845000000001</v>
      </c>
      <c r="M530" s="159"/>
      <c r="N530" s="159"/>
      <c r="O530" s="159">
        <v>4.0860000000000003</v>
      </c>
      <c r="P530" s="159">
        <v>4.0000000000000001E-3</v>
      </c>
      <c r="Q530" s="157"/>
      <c r="R530" s="157"/>
      <c r="S530" s="160">
        <v>4959.8100000000004</v>
      </c>
      <c r="T530" s="157">
        <v>3.52</v>
      </c>
      <c r="U530" s="160">
        <v>4963.33</v>
      </c>
      <c r="X530" s="68">
        <f t="shared" si="32"/>
        <v>303.09935939999986</v>
      </c>
      <c r="Y530" s="68" t="e">
        <f>HLOOKUP(A530,'HY financials'!$1:$194,190,0)</f>
        <v>#N/A</v>
      </c>
      <c r="Z530" s="69" t="e">
        <f t="shared" si="35"/>
        <v>#N/A</v>
      </c>
    </row>
    <row r="531" spans="1:26" x14ac:dyDescent="0.2">
      <c r="A531" s="37" t="str" cm="1">
        <f t="array" ref="A531">INDEX('Scheme master'!F:F,MATCH(E531&amp;F531,'Scheme master'!N:N,0),0)</f>
        <v>LDUSTF</v>
      </c>
      <c r="B531" s="37" t="str">
        <f>A531&amp;VLOOKUP(E531&amp;F531,'Scheme master'!N:AA,13,0)</f>
        <v>LDUSTFRDD</v>
      </c>
      <c r="C531" s="41">
        <f t="shared" si="33"/>
        <v>0.33095641999999997</v>
      </c>
      <c r="D531" s="41">
        <f t="shared" si="34"/>
        <v>0.33095641999999997</v>
      </c>
      <c r="E531" s="157" t="s">
        <v>1462</v>
      </c>
      <c r="F531" s="157" t="s">
        <v>8</v>
      </c>
      <c r="G531" s="157" t="s">
        <v>2241</v>
      </c>
      <c r="H531" s="157" t="s">
        <v>1279</v>
      </c>
      <c r="I531" s="158">
        <v>45652</v>
      </c>
      <c r="J531" s="158">
        <v>45652</v>
      </c>
      <c r="K531" s="157">
        <v>0.33095641999999997</v>
      </c>
      <c r="L531" s="157">
        <v>0.33095641999999997</v>
      </c>
      <c r="M531" s="159"/>
      <c r="N531" s="159"/>
      <c r="O531" s="159">
        <v>6.2329999999999997</v>
      </c>
      <c r="P531" s="159">
        <v>5.0000000000000001E-3</v>
      </c>
      <c r="Q531" s="157"/>
      <c r="R531" s="157"/>
      <c r="S531" s="160">
        <v>7560.86</v>
      </c>
      <c r="T531" s="157">
        <v>5.37</v>
      </c>
      <c r="U531" s="160">
        <v>7566.23</v>
      </c>
      <c r="X531" s="68">
        <f t="shared" si="32"/>
        <v>303.09935939999986</v>
      </c>
      <c r="Y531" s="68" t="e">
        <f>HLOOKUP(A531,'HY financials'!$1:$194,190,0)</f>
        <v>#N/A</v>
      </c>
      <c r="Z531" s="69" t="e">
        <f t="shared" si="35"/>
        <v>#N/A</v>
      </c>
    </row>
    <row r="532" spans="1:26" x14ac:dyDescent="0.2">
      <c r="A532" s="37" t="str" cm="1">
        <f t="array" ref="A532">INDEX('Scheme master'!F:F,MATCH(E532&amp;F532,'Scheme master'!N:N,0),0)</f>
        <v>LDUSTF</v>
      </c>
      <c r="B532" s="37" t="str">
        <f>A532&amp;VLOOKUP(E532&amp;F532,'Scheme master'!N:AA,13,0)</f>
        <v>LDUSTFDDD</v>
      </c>
      <c r="C532" s="41">
        <f t="shared" si="33"/>
        <v>3.2282539999999998E-2</v>
      </c>
      <c r="D532" s="41">
        <f t="shared" si="34"/>
        <v>3.2282539999999998E-2</v>
      </c>
      <c r="E532" s="157" t="s">
        <v>1462</v>
      </c>
      <c r="F532" s="157" t="s">
        <v>525</v>
      </c>
      <c r="G532" s="157" t="s">
        <v>2241</v>
      </c>
      <c r="H532" s="157" t="s">
        <v>1277</v>
      </c>
      <c r="I532" s="158">
        <v>45638</v>
      </c>
      <c r="J532" s="158">
        <v>45638</v>
      </c>
      <c r="K532" s="157">
        <v>3.2282539999999998E-2</v>
      </c>
      <c r="L532" s="157">
        <v>3.2282539999999998E-2</v>
      </c>
      <c r="M532" s="159"/>
      <c r="N532" s="159"/>
      <c r="O532" s="159">
        <v>0.14299999999999999</v>
      </c>
      <c r="P532" s="159"/>
      <c r="Q532" s="157"/>
      <c r="R532" s="157"/>
      <c r="S532" s="160">
        <v>178.77</v>
      </c>
      <c r="T532" s="157"/>
      <c r="U532" s="160">
        <v>178.77</v>
      </c>
      <c r="X532" s="68">
        <f t="shared" si="32"/>
        <v>303.09935939999986</v>
      </c>
      <c r="Y532" s="68" t="e">
        <f>HLOOKUP(A532,'HY financials'!$1:$194,190,0)</f>
        <v>#N/A</v>
      </c>
      <c r="Z532" s="69" t="e">
        <f t="shared" si="35"/>
        <v>#N/A</v>
      </c>
    </row>
    <row r="533" spans="1:26" x14ac:dyDescent="0.2">
      <c r="A533" s="37" t="str" cm="1">
        <f t="array" ref="A533">INDEX('Scheme master'!F:F,MATCH(E533&amp;F533,'Scheme master'!N:N,0),0)</f>
        <v>LLIQDF</v>
      </c>
      <c r="B533" s="37" t="str">
        <f>A533&amp;VLOOKUP(E533&amp;F533,'Scheme master'!N:AA,13,0)</f>
        <v>LLIQDFRDD</v>
      </c>
      <c r="C533" s="41">
        <f t="shared" si="33"/>
        <v>0.17524255999999999</v>
      </c>
      <c r="D533" s="41">
        <f t="shared" si="34"/>
        <v>0.17524255999999999</v>
      </c>
      <c r="E533" s="157" t="s">
        <v>530</v>
      </c>
      <c r="F533" s="157" t="s">
        <v>526</v>
      </c>
      <c r="G533" s="157" t="s">
        <v>456</v>
      </c>
      <c r="H533" s="157" t="s">
        <v>1281</v>
      </c>
      <c r="I533" s="158">
        <v>45652</v>
      </c>
      <c r="J533" s="158">
        <v>45652</v>
      </c>
      <c r="K533" s="157">
        <v>0.17524255999999999</v>
      </c>
      <c r="L533" s="157">
        <v>0.17524255999999999</v>
      </c>
      <c r="M533" s="159">
        <v>14.109</v>
      </c>
      <c r="N533" s="159">
        <v>0.17199999999999999</v>
      </c>
      <c r="O533" s="159">
        <v>5.4710000000000001</v>
      </c>
      <c r="P533" s="159">
        <v>2.9889999999999999</v>
      </c>
      <c r="Q533" s="157">
        <v>2.4900000000000002</v>
      </c>
      <c r="R533" s="157">
        <v>0.03</v>
      </c>
      <c r="S533" s="160">
        <v>6099.12</v>
      </c>
      <c r="T533" s="157">
        <v>3317.97</v>
      </c>
      <c r="U533" s="160">
        <v>9419.61</v>
      </c>
      <c r="X533" s="68">
        <f t="shared" si="32"/>
        <v>273.11448055999989</v>
      </c>
      <c r="Y533" s="68" t="e">
        <f>HLOOKUP(A533,'HY financials'!$1:$194,190,0)</f>
        <v>#N/A</v>
      </c>
      <c r="Z533" s="69" t="e">
        <f t="shared" si="35"/>
        <v>#N/A</v>
      </c>
    </row>
    <row r="534" spans="1:26" x14ac:dyDescent="0.2">
      <c r="A534" s="37" t="str" cm="1">
        <f t="array" ref="A534">INDEX('Scheme master'!F:F,MATCH(E534&amp;F534,'Scheme master'!N:N,0),0)</f>
        <v>LDUSTF</v>
      </c>
      <c r="B534" s="37" t="str">
        <f>A534&amp;VLOOKUP(E534&amp;F534,'Scheme master'!N:AA,13,0)</f>
        <v>LDUSTFDDD</v>
      </c>
      <c r="C534" s="41">
        <f t="shared" si="33"/>
        <v>0.31344741999999998</v>
      </c>
      <c r="D534" s="41">
        <f t="shared" si="34"/>
        <v>0.31344741999999998</v>
      </c>
      <c r="E534" s="157" t="s">
        <v>1462</v>
      </c>
      <c r="F534" s="157" t="s">
        <v>525</v>
      </c>
      <c r="G534" s="157" t="s">
        <v>2241</v>
      </c>
      <c r="H534" s="157" t="s">
        <v>1277</v>
      </c>
      <c r="I534" s="158">
        <v>45631</v>
      </c>
      <c r="J534" s="158">
        <v>45631</v>
      </c>
      <c r="K534" s="157">
        <v>0.31344741999999998</v>
      </c>
      <c r="L534" s="157">
        <v>0.31344741999999998</v>
      </c>
      <c r="M534" s="159"/>
      <c r="N534" s="159"/>
      <c r="O534" s="159">
        <v>1.39</v>
      </c>
      <c r="P534" s="159"/>
      <c r="Q534" s="157"/>
      <c r="R534" s="157"/>
      <c r="S534" s="160">
        <v>1747.92</v>
      </c>
      <c r="T534" s="157"/>
      <c r="U534" s="160">
        <v>1747.92</v>
      </c>
      <c r="X534" s="68">
        <f t="shared" si="32"/>
        <v>303.09935939999986</v>
      </c>
      <c r="Y534" s="68" t="e">
        <f>HLOOKUP(A534,'HY financials'!$1:$194,190,0)</f>
        <v>#N/A</v>
      </c>
      <c r="Z534" s="69" t="e">
        <f t="shared" si="35"/>
        <v>#N/A</v>
      </c>
    </row>
    <row r="535" spans="1:26" x14ac:dyDescent="0.2">
      <c r="A535" s="37" t="str" cm="1">
        <f t="array" ref="A535">INDEX('Scheme master'!F:F,MATCH(E535&amp;F535,'Scheme master'!N:N,0),0)</f>
        <v>LDUSTF</v>
      </c>
      <c r="B535" s="37" t="str">
        <f>A535&amp;VLOOKUP(E535&amp;F535,'Scheme master'!N:AA,13,0)</f>
        <v>LDUSTFDDD</v>
      </c>
      <c r="C535" s="41">
        <f t="shared" si="33"/>
        <v>0.28992316000000001</v>
      </c>
      <c r="D535" s="41">
        <f t="shared" si="34"/>
        <v>0.28992316000000001</v>
      </c>
      <c r="E535" s="157" t="s">
        <v>1462</v>
      </c>
      <c r="F535" s="157" t="s">
        <v>525</v>
      </c>
      <c r="G535" s="157" t="s">
        <v>2241</v>
      </c>
      <c r="H535" s="157" t="s">
        <v>1277</v>
      </c>
      <c r="I535" s="158">
        <v>45672</v>
      </c>
      <c r="J535" s="158">
        <v>45672</v>
      </c>
      <c r="K535" s="157">
        <v>0.28992316000000001</v>
      </c>
      <c r="L535" s="157">
        <v>0.28992316000000001</v>
      </c>
      <c r="M535" s="159"/>
      <c r="N535" s="159"/>
      <c r="O535" s="159">
        <v>1.3009999999999999</v>
      </c>
      <c r="P535" s="159"/>
      <c r="Q535" s="157"/>
      <c r="R535" s="157"/>
      <c r="S535" s="160">
        <v>1591.41</v>
      </c>
      <c r="T535" s="157"/>
      <c r="U535" s="160">
        <v>1591.41</v>
      </c>
      <c r="X535" s="68">
        <f t="shared" si="32"/>
        <v>303.09935939999986</v>
      </c>
      <c r="Y535" s="68" t="e">
        <f>HLOOKUP(A535,'HY financials'!$1:$194,190,0)</f>
        <v>#N/A</v>
      </c>
      <c r="Z535" s="69" t="e">
        <f t="shared" si="35"/>
        <v>#N/A</v>
      </c>
    </row>
    <row r="536" spans="1:26" x14ac:dyDescent="0.2">
      <c r="A536" s="37" t="str" cm="1">
        <f t="array" ref="A536">INDEX('Scheme master'!F:F,MATCH(E536&amp;F536,'Scheme master'!N:N,0),0)</f>
        <v>LLIQDF</v>
      </c>
      <c r="B536" s="37" t="str">
        <f>A536&amp;VLOOKUP(E536&amp;F536,'Scheme master'!N:AA,13,0)</f>
        <v>LLIQDFRDD</v>
      </c>
      <c r="C536" s="41">
        <f t="shared" si="33"/>
        <v>1.4398360000000001E-2</v>
      </c>
      <c r="D536" s="41">
        <f t="shared" si="34"/>
        <v>1.4398360000000001E-2</v>
      </c>
      <c r="E536" s="157" t="s">
        <v>530</v>
      </c>
      <c r="F536" s="157" t="s">
        <v>526</v>
      </c>
      <c r="G536" s="157" t="s">
        <v>456</v>
      </c>
      <c r="H536" s="157" t="s">
        <v>1281</v>
      </c>
      <c r="I536" s="158">
        <v>45743</v>
      </c>
      <c r="J536" s="158">
        <v>45743</v>
      </c>
      <c r="K536" s="157">
        <v>1.4398360000000001E-2</v>
      </c>
      <c r="L536" s="157">
        <v>1.4398360000000001E-2</v>
      </c>
      <c r="M536" s="159">
        <v>280.28500000000003</v>
      </c>
      <c r="N536" s="159"/>
      <c r="O536" s="159">
        <v>0.439</v>
      </c>
      <c r="P536" s="159">
        <v>7.4999999999999997E-2</v>
      </c>
      <c r="Q536" s="157">
        <v>4.07</v>
      </c>
      <c r="R536" s="157"/>
      <c r="S536" s="160">
        <v>485.14</v>
      </c>
      <c r="T536" s="157">
        <v>83.85</v>
      </c>
      <c r="U536" s="160">
        <v>573.05999999999995</v>
      </c>
      <c r="X536" s="68">
        <f t="shared" si="32"/>
        <v>273.11448055999989</v>
      </c>
      <c r="Y536" s="68" t="e">
        <f>HLOOKUP(A536,'HY financials'!$1:$194,190,0)</f>
        <v>#N/A</v>
      </c>
      <c r="Z536" s="69" t="e">
        <f t="shared" si="35"/>
        <v>#N/A</v>
      </c>
    </row>
    <row r="537" spans="1:26" x14ac:dyDescent="0.2">
      <c r="A537" s="37" t="str" cm="1">
        <f t="array" ref="A537">INDEX('Scheme master'!F:F,MATCH(E537&amp;F537,'Scheme master'!N:N,0),0)</f>
        <v>LLIQDF</v>
      </c>
      <c r="B537" s="37" t="str">
        <f>A537&amp;VLOOKUP(E537&amp;F537,'Scheme master'!N:AA,13,0)</f>
        <v>LLIQDFDDD</v>
      </c>
      <c r="C537" s="41">
        <f t="shared" si="33"/>
        <v>0.17046248999999999</v>
      </c>
      <c r="D537" s="41">
        <f t="shared" si="34"/>
        <v>0.17046248999999999</v>
      </c>
      <c r="E537" s="157" t="s">
        <v>530</v>
      </c>
      <c r="F537" s="157" t="s">
        <v>525</v>
      </c>
      <c r="G537" s="157" t="s">
        <v>456</v>
      </c>
      <c r="H537" s="157" t="s">
        <v>1276</v>
      </c>
      <c r="I537" s="158">
        <v>45644</v>
      </c>
      <c r="J537" s="158">
        <v>45644</v>
      </c>
      <c r="K537" s="157">
        <v>0.17046248999999999</v>
      </c>
      <c r="L537" s="157">
        <v>0.17046248999999999</v>
      </c>
      <c r="M537" s="159">
        <v>121.07899999999999</v>
      </c>
      <c r="N537" s="159"/>
      <c r="O537" s="159">
        <v>4.5010000000000003</v>
      </c>
      <c r="P537" s="159">
        <v>175.88399999999999</v>
      </c>
      <c r="Q537" s="157">
        <v>20.63</v>
      </c>
      <c r="R537" s="157"/>
      <c r="S537" s="160">
        <v>5137.46</v>
      </c>
      <c r="T537" s="157">
        <v>201972.81</v>
      </c>
      <c r="U537" s="160">
        <v>207130.9</v>
      </c>
      <c r="X537" s="68">
        <f t="shared" si="32"/>
        <v>273.11448055999989</v>
      </c>
      <c r="Y537" s="68" t="e">
        <f>HLOOKUP(A537,'HY financials'!$1:$194,190,0)</f>
        <v>#N/A</v>
      </c>
      <c r="Z537" s="69" t="e">
        <f t="shared" si="35"/>
        <v>#N/A</v>
      </c>
    </row>
    <row r="538" spans="1:26" x14ac:dyDescent="0.2">
      <c r="A538" s="37" t="str" cm="1">
        <f t="array" ref="A538">INDEX('Scheme master'!F:F,MATCH(E538&amp;F538,'Scheme master'!N:N,0),0)</f>
        <v>LLIQDF</v>
      </c>
      <c r="B538" s="37" t="str">
        <f>A538&amp;VLOOKUP(E538&amp;F538,'Scheme master'!N:AA,13,0)</f>
        <v>LLIQDFRDD</v>
      </c>
      <c r="C538" s="41">
        <f t="shared" si="33"/>
        <v>0.19960358</v>
      </c>
      <c r="D538" s="41">
        <f t="shared" si="34"/>
        <v>0.19960358</v>
      </c>
      <c r="E538" s="157" t="s">
        <v>530</v>
      </c>
      <c r="F538" s="157" t="s">
        <v>526</v>
      </c>
      <c r="G538" s="157" t="s">
        <v>456</v>
      </c>
      <c r="H538" s="157" t="s">
        <v>1281</v>
      </c>
      <c r="I538" s="158">
        <v>45576</v>
      </c>
      <c r="J538" s="158">
        <v>45576</v>
      </c>
      <c r="K538" s="157">
        <v>0.19960358</v>
      </c>
      <c r="L538" s="157">
        <v>0.19960358</v>
      </c>
      <c r="M538" s="159">
        <v>12.609</v>
      </c>
      <c r="N538" s="159">
        <v>0.17199999999999999</v>
      </c>
      <c r="O538" s="159">
        <v>5.9480000000000004</v>
      </c>
      <c r="P538" s="159">
        <v>3.3029999999999999</v>
      </c>
      <c r="Q538" s="157">
        <v>2.52</v>
      </c>
      <c r="R538" s="157">
        <v>0.03</v>
      </c>
      <c r="S538" s="160">
        <v>6642.65</v>
      </c>
      <c r="T538" s="157">
        <v>3732.97</v>
      </c>
      <c r="U538" s="160">
        <v>10378.17</v>
      </c>
      <c r="X538" s="68">
        <f t="shared" si="32"/>
        <v>273.11448055999989</v>
      </c>
      <c r="Y538" s="68" t="e">
        <f>HLOOKUP(A538,'HY financials'!$1:$194,190,0)</f>
        <v>#N/A</v>
      </c>
      <c r="Z538" s="69" t="e">
        <f t="shared" si="35"/>
        <v>#N/A</v>
      </c>
    </row>
    <row r="539" spans="1:26" x14ac:dyDescent="0.2">
      <c r="A539" s="37" t="str" cm="1">
        <f t="array" ref="A539">INDEX('Scheme master'!F:F,MATCH(E539&amp;F539,'Scheme master'!N:N,0),0)</f>
        <v>LLIQDF</v>
      </c>
      <c r="B539" s="37" t="str">
        <f>A539&amp;VLOOKUP(E539&amp;F539,'Scheme master'!N:AA,13,0)</f>
        <v>LLIQDFRDD</v>
      </c>
      <c r="C539" s="41">
        <f t="shared" si="33"/>
        <v>0.17682477999999999</v>
      </c>
      <c r="D539" s="41">
        <f t="shared" si="34"/>
        <v>0.17682477999999999</v>
      </c>
      <c r="E539" s="157" t="s">
        <v>530</v>
      </c>
      <c r="F539" s="157" t="s">
        <v>526</v>
      </c>
      <c r="G539" s="157" t="s">
        <v>456</v>
      </c>
      <c r="H539" s="157" t="s">
        <v>1281</v>
      </c>
      <c r="I539" s="158">
        <v>45582</v>
      </c>
      <c r="J539" s="158">
        <v>45582</v>
      </c>
      <c r="K539" s="157">
        <v>0.17682477999999999</v>
      </c>
      <c r="L539" s="157">
        <v>0.17682477999999999</v>
      </c>
      <c r="M539" s="159">
        <v>12.609</v>
      </c>
      <c r="N539" s="159">
        <v>0.17199999999999999</v>
      </c>
      <c r="O539" s="159">
        <v>5.2569999999999997</v>
      </c>
      <c r="P539" s="159">
        <v>2.93</v>
      </c>
      <c r="Q539" s="157">
        <v>2.2400000000000002</v>
      </c>
      <c r="R539" s="157">
        <v>0.03</v>
      </c>
      <c r="S539" s="160">
        <v>5909.36</v>
      </c>
      <c r="T539" s="157">
        <v>3310.15</v>
      </c>
      <c r="U539" s="160">
        <v>9221.7800000000007</v>
      </c>
      <c r="X539" s="68">
        <f t="shared" si="32"/>
        <v>273.11448055999989</v>
      </c>
      <c r="Y539" s="68" t="e">
        <f>HLOOKUP(A539,'HY financials'!$1:$194,190,0)</f>
        <v>#N/A</v>
      </c>
      <c r="Z539" s="69" t="e">
        <f t="shared" si="35"/>
        <v>#N/A</v>
      </c>
    </row>
    <row r="540" spans="1:26" x14ac:dyDescent="0.2">
      <c r="A540" s="37" t="str" cm="1">
        <f t="array" ref="A540">INDEX('Scheme master'!F:F,MATCH(E540&amp;F540,'Scheme master'!N:N,0),0)</f>
        <v>LDUSTF</v>
      </c>
      <c r="B540" s="37" t="str">
        <f>A540&amp;VLOOKUP(E540&amp;F540,'Scheme master'!N:AA,13,0)</f>
        <v>LDUSTFDDD</v>
      </c>
      <c r="C540" s="41">
        <f t="shared" si="33"/>
        <v>0.20129612999999999</v>
      </c>
      <c r="D540" s="41">
        <f t="shared" si="34"/>
        <v>0.20129612999999999</v>
      </c>
      <c r="E540" s="157" t="s">
        <v>1462</v>
      </c>
      <c r="F540" s="157" t="s">
        <v>525</v>
      </c>
      <c r="G540" s="157" t="s">
        <v>2241</v>
      </c>
      <c r="H540" s="157" t="s">
        <v>1277</v>
      </c>
      <c r="I540" s="158">
        <v>45664</v>
      </c>
      <c r="J540" s="158">
        <v>45664</v>
      </c>
      <c r="K540" s="157">
        <v>0.20129612999999999</v>
      </c>
      <c r="L540" s="157">
        <v>0.20129612999999999</v>
      </c>
      <c r="M540" s="159"/>
      <c r="N540" s="159"/>
      <c r="O540" s="159">
        <v>0.90400000000000003</v>
      </c>
      <c r="P540" s="159"/>
      <c r="Q540" s="157"/>
      <c r="R540" s="157"/>
      <c r="S540" s="160">
        <v>1103.69</v>
      </c>
      <c r="T540" s="157"/>
      <c r="U540" s="160">
        <v>1103.69</v>
      </c>
      <c r="X540" s="68">
        <f t="shared" si="32"/>
        <v>303.09935939999986</v>
      </c>
      <c r="Y540" s="68" t="e">
        <f>HLOOKUP(A540,'HY financials'!$1:$194,190,0)</f>
        <v>#N/A</v>
      </c>
      <c r="Z540" s="69" t="e">
        <f t="shared" si="35"/>
        <v>#N/A</v>
      </c>
    </row>
    <row r="541" spans="1:26" x14ac:dyDescent="0.2">
      <c r="A541" s="37" t="str" cm="1">
        <f t="array" ref="A541">INDEX('Scheme master'!F:F,MATCH(E541&amp;F541,'Scheme master'!N:N,0),0)</f>
        <v>LDSTDF</v>
      </c>
      <c r="B541" s="37" t="str">
        <f>A541&amp;VLOOKUP(E541&amp;F541,'Scheme master'!N:AA,13,0)</f>
        <v>LDSTDFRDW</v>
      </c>
      <c r="C541" s="41">
        <f t="shared" si="33"/>
        <v>1.5512160000000001E-2</v>
      </c>
      <c r="D541" s="41">
        <f t="shared" si="34"/>
        <v>1.5512160000000001E-2</v>
      </c>
      <c r="E541" s="157" t="s">
        <v>1608</v>
      </c>
      <c r="F541" s="157" t="s">
        <v>23</v>
      </c>
      <c r="G541" s="157" t="s">
        <v>2244</v>
      </c>
      <c r="H541" s="157" t="s">
        <v>2245</v>
      </c>
      <c r="I541" s="158">
        <v>45715</v>
      </c>
      <c r="J541" s="158">
        <v>45715</v>
      </c>
      <c r="K541" s="157">
        <v>1.5512160000000001E-2</v>
      </c>
      <c r="L541" s="157">
        <v>1.5512160000000001E-2</v>
      </c>
      <c r="M541" s="159"/>
      <c r="N541" s="159"/>
      <c r="O541" s="159">
        <v>10.108000000000001</v>
      </c>
      <c r="P541" s="159">
        <v>4217.1229999999996</v>
      </c>
      <c r="Q541" s="157"/>
      <c r="R541" s="157"/>
      <c r="S541" s="160">
        <v>128.31</v>
      </c>
      <c r="T541" s="157">
        <v>59472.85</v>
      </c>
      <c r="U541" s="160">
        <v>59601.16</v>
      </c>
      <c r="X541" s="68">
        <f t="shared" si="32"/>
        <v>0.83794095999999996</v>
      </c>
      <c r="Y541" s="68" t="e">
        <f>HLOOKUP(A541,'HY financials'!$1:$194,190,0)</f>
        <v>#N/A</v>
      </c>
      <c r="Z541" s="69" t="e">
        <f t="shared" si="35"/>
        <v>#N/A</v>
      </c>
    </row>
    <row r="542" spans="1:26" x14ac:dyDescent="0.2">
      <c r="A542" s="37" t="str" cm="1">
        <f t="array" ref="A542">INDEX('Scheme master'!F:F,MATCH(E542&amp;F542,'Scheme master'!N:N,0),0)</f>
        <v>LDINPF</v>
      </c>
      <c r="B542" s="37" t="str">
        <f>A542&amp;VLOOKUP(E542&amp;F542,'Scheme master'!N:AA,13,0)</f>
        <v>LDINPFDDW</v>
      </c>
      <c r="C542" s="41">
        <f t="shared" si="33"/>
        <v>2.2679600000000001E-2</v>
      </c>
      <c r="D542" s="41">
        <f t="shared" si="34"/>
        <v>2.2679600000000001E-2</v>
      </c>
      <c r="E542" s="157" t="s">
        <v>531</v>
      </c>
      <c r="F542" s="157" t="s">
        <v>527</v>
      </c>
      <c r="G542" s="157" t="s">
        <v>2726</v>
      </c>
      <c r="H542" s="157" t="s">
        <v>1280</v>
      </c>
      <c r="I542" s="158">
        <v>45581</v>
      </c>
      <c r="J542" s="158">
        <v>45581</v>
      </c>
      <c r="K542" s="157">
        <v>2.2679600000000001E-2</v>
      </c>
      <c r="L542" s="157">
        <v>2.2679600000000001E-2</v>
      </c>
      <c r="M542" s="159"/>
      <c r="N542" s="159"/>
      <c r="O542" s="159">
        <v>102.393</v>
      </c>
      <c r="P542" s="159"/>
      <c r="Q542" s="157"/>
      <c r="R542" s="157"/>
      <c r="S542" s="160">
        <v>1104.24</v>
      </c>
      <c r="T542" s="157"/>
      <c r="U542" s="160">
        <v>1104.24</v>
      </c>
      <c r="X542" s="68">
        <f t="shared" si="32"/>
        <v>3.1546907400000004</v>
      </c>
      <c r="Y542" s="68" t="e">
        <f>HLOOKUP(A542,'HY financials'!$1:$194,190,0)</f>
        <v>#N/A</v>
      </c>
      <c r="Z542" s="69" t="e">
        <f t="shared" si="35"/>
        <v>#N/A</v>
      </c>
    </row>
    <row r="543" spans="1:26" x14ac:dyDescent="0.2">
      <c r="A543" s="37" t="str" cm="1">
        <f t="array" ref="A543">INDEX('Scheme master'!F:F,MATCH(E543&amp;F543,'Scheme master'!N:N,0),0)</f>
        <v>LDUSTF</v>
      </c>
      <c r="B543" s="37" t="str">
        <f>A543&amp;VLOOKUP(E543&amp;F543,'Scheme master'!N:AA,13,0)</f>
        <v>LDUSTFRDD</v>
      </c>
      <c r="C543" s="41">
        <f t="shared" si="33"/>
        <v>0.41960892999999999</v>
      </c>
      <c r="D543" s="41">
        <f t="shared" si="34"/>
        <v>0.41960892999999999</v>
      </c>
      <c r="E543" s="157" t="s">
        <v>1462</v>
      </c>
      <c r="F543" s="157" t="s">
        <v>8</v>
      </c>
      <c r="G543" s="157" t="s">
        <v>2241</v>
      </c>
      <c r="H543" s="157" t="s">
        <v>1279</v>
      </c>
      <c r="I543" s="158">
        <v>45694</v>
      </c>
      <c r="J543" s="158">
        <v>45694</v>
      </c>
      <c r="K543" s="157">
        <v>0.41960892999999999</v>
      </c>
      <c r="L543" s="157">
        <v>0.41960892999999999</v>
      </c>
      <c r="M543" s="159"/>
      <c r="N543" s="159"/>
      <c r="O543" s="159">
        <v>7.9580000000000002</v>
      </c>
      <c r="P543" s="159">
        <v>6.0000000000000001E-3</v>
      </c>
      <c r="Q543" s="157"/>
      <c r="R543" s="157"/>
      <c r="S543" s="160">
        <v>9659.6</v>
      </c>
      <c r="T543" s="157">
        <v>6.86</v>
      </c>
      <c r="U543" s="160">
        <v>9666.4599999999991</v>
      </c>
      <c r="X543" s="68">
        <f t="shared" si="32"/>
        <v>303.09935939999986</v>
      </c>
      <c r="Y543" s="68" t="e">
        <f>HLOOKUP(A543,'HY financials'!$1:$194,190,0)</f>
        <v>#N/A</v>
      </c>
      <c r="Z543" s="69" t="e">
        <f t="shared" si="35"/>
        <v>#N/A</v>
      </c>
    </row>
    <row r="544" spans="1:26" x14ac:dyDescent="0.2">
      <c r="A544" s="37" t="str" cm="1">
        <f t="array" ref="A544">INDEX('Scheme master'!F:F,MATCH(E544&amp;F544,'Scheme master'!N:N,0),0)</f>
        <v>LDSAPF</v>
      </c>
      <c r="B544" s="37" t="str">
        <f>A544&amp;VLOOKUP(E544&amp;F544,'Scheme master'!N:AA,13,0)</f>
        <v>LDSAPFDDD</v>
      </c>
      <c r="C544" s="41">
        <f t="shared" si="33"/>
        <v>1.4669800000000001E-3</v>
      </c>
      <c r="D544" s="41">
        <f t="shared" si="34"/>
        <v>1.4669800000000001E-3</v>
      </c>
      <c r="E544" s="157" t="s">
        <v>533</v>
      </c>
      <c r="F544" s="157" t="s">
        <v>525</v>
      </c>
      <c r="G544" s="157" t="s">
        <v>2242</v>
      </c>
      <c r="H544" s="157" t="s">
        <v>1277</v>
      </c>
      <c r="I544" s="158">
        <v>45679</v>
      </c>
      <c r="J544" s="158">
        <v>45679</v>
      </c>
      <c r="K544" s="157">
        <v>1.4669800000000001E-3</v>
      </c>
      <c r="L544" s="157">
        <v>1.4669800000000001E-3</v>
      </c>
      <c r="M544" s="159"/>
      <c r="N544" s="159"/>
      <c r="O544" s="159">
        <v>74.385000000000005</v>
      </c>
      <c r="P544" s="159">
        <v>5.4880000000000004</v>
      </c>
      <c r="Q544" s="157"/>
      <c r="R544" s="157"/>
      <c r="S544" s="160">
        <v>816.63</v>
      </c>
      <c r="T544" s="157">
        <v>61.28</v>
      </c>
      <c r="U544" s="160">
        <v>877.91</v>
      </c>
      <c r="X544" s="68">
        <f t="shared" si="32"/>
        <v>1.5207296000000006</v>
      </c>
      <c r="Y544" s="68" t="e">
        <f>HLOOKUP(A544,'HY financials'!$1:$194,190,0)</f>
        <v>#N/A</v>
      </c>
      <c r="Z544" s="69" t="e">
        <f t="shared" si="35"/>
        <v>#N/A</v>
      </c>
    </row>
    <row r="545" spans="1:26" x14ac:dyDescent="0.2">
      <c r="A545" s="37" t="str" cm="1">
        <f t="array" ref="A545">INDEX('Scheme master'!F:F,MATCH(E545&amp;F545,'Scheme master'!N:N,0),0)</f>
        <v>LLIQDF</v>
      </c>
      <c r="B545" s="37" t="str">
        <f>A545&amp;VLOOKUP(E545&amp;F545,'Scheme master'!N:AA,13,0)</f>
        <v>LLIQDFRDD</v>
      </c>
      <c r="C545" s="41">
        <f t="shared" si="33"/>
        <v>0.17714221999999999</v>
      </c>
      <c r="D545" s="41">
        <f t="shared" si="34"/>
        <v>0.17714221999999999</v>
      </c>
      <c r="E545" s="157" t="s">
        <v>530</v>
      </c>
      <c r="F545" s="157" t="s">
        <v>526</v>
      </c>
      <c r="G545" s="157" t="s">
        <v>456</v>
      </c>
      <c r="H545" s="157" t="s">
        <v>1281</v>
      </c>
      <c r="I545" s="158">
        <v>45735</v>
      </c>
      <c r="J545" s="158">
        <v>45735</v>
      </c>
      <c r="K545" s="157">
        <v>0.17714221999999999</v>
      </c>
      <c r="L545" s="157">
        <v>0.17714221999999999</v>
      </c>
      <c r="M545" s="159">
        <v>13.086</v>
      </c>
      <c r="N545" s="159">
        <v>0.17199999999999999</v>
      </c>
      <c r="O545" s="159">
        <v>5.4909999999999997</v>
      </c>
      <c r="P545" s="159">
        <v>0.94299999999999995</v>
      </c>
      <c r="Q545" s="157">
        <v>2.33</v>
      </c>
      <c r="R545" s="157">
        <v>0.03</v>
      </c>
      <c r="S545" s="160">
        <v>6077.93</v>
      </c>
      <c r="T545" s="157">
        <v>1055.3</v>
      </c>
      <c r="U545" s="160">
        <v>7135.59</v>
      </c>
      <c r="X545" s="68">
        <f t="shared" si="32"/>
        <v>273.11448055999989</v>
      </c>
      <c r="Y545" s="68" t="e">
        <f>HLOOKUP(A545,'HY financials'!$1:$194,190,0)</f>
        <v>#N/A</v>
      </c>
      <c r="Z545" s="69" t="e">
        <f t="shared" si="35"/>
        <v>#N/A</v>
      </c>
    </row>
    <row r="546" spans="1:26" x14ac:dyDescent="0.2">
      <c r="A546" s="37" t="str" cm="1">
        <f t="array" ref="A546">INDEX('Scheme master'!F:F,MATCH(E546&amp;F546,'Scheme master'!N:N,0),0)</f>
        <v>LLIQDF</v>
      </c>
      <c r="B546" s="37" t="str">
        <f>A546&amp;VLOOKUP(E546&amp;F546,'Scheme master'!N:AA,13,0)</f>
        <v>LLIQDFRDD</v>
      </c>
      <c r="C546" s="41">
        <f t="shared" si="33"/>
        <v>0.15666666000000001</v>
      </c>
      <c r="D546" s="41">
        <f t="shared" si="34"/>
        <v>0.15666666000000001</v>
      </c>
      <c r="E546" s="157" t="s">
        <v>530</v>
      </c>
      <c r="F546" s="157" t="s">
        <v>526</v>
      </c>
      <c r="G546" s="157" t="s">
        <v>456</v>
      </c>
      <c r="H546" s="157" t="s">
        <v>1281</v>
      </c>
      <c r="I546" s="158">
        <v>45587</v>
      </c>
      <c r="J546" s="158">
        <v>45587</v>
      </c>
      <c r="K546" s="157">
        <v>0.15666666000000001</v>
      </c>
      <c r="L546" s="157">
        <v>0.15666666000000001</v>
      </c>
      <c r="M546" s="159">
        <v>12.548999999999999</v>
      </c>
      <c r="N546" s="159">
        <v>0.17199999999999999</v>
      </c>
      <c r="O546" s="159">
        <v>4.5330000000000004</v>
      </c>
      <c r="P546" s="159">
        <v>2.5979999999999999</v>
      </c>
      <c r="Q546" s="157">
        <v>1.99</v>
      </c>
      <c r="R546" s="157">
        <v>0.03</v>
      </c>
      <c r="S546" s="160">
        <v>5232.76</v>
      </c>
      <c r="T546" s="157">
        <v>2935.13</v>
      </c>
      <c r="U546" s="160">
        <v>8169.91</v>
      </c>
      <c r="X546" s="68">
        <f t="shared" si="32"/>
        <v>273.11448055999989</v>
      </c>
      <c r="Y546" s="68" t="e">
        <f>HLOOKUP(A546,'HY financials'!$1:$194,190,0)</f>
        <v>#N/A</v>
      </c>
      <c r="Z546" s="69" t="e">
        <f t="shared" si="35"/>
        <v>#N/A</v>
      </c>
    </row>
    <row r="547" spans="1:26" x14ac:dyDescent="0.2">
      <c r="A547" s="37" t="str" cm="1">
        <f t="array" ref="A547">INDEX('Scheme master'!F:F,MATCH(E547&amp;F547,'Scheme master'!N:N,0),0)</f>
        <v>LLIQDF</v>
      </c>
      <c r="B547" s="37" t="str">
        <f>A547&amp;VLOOKUP(E547&amp;F547,'Scheme master'!N:AA,13,0)</f>
        <v>LLIQDFDDD</v>
      </c>
      <c r="C547" s="41">
        <f t="shared" si="33"/>
        <v>0.17499112</v>
      </c>
      <c r="D547" s="41">
        <f t="shared" si="34"/>
        <v>0.17499112</v>
      </c>
      <c r="E547" s="157" t="s">
        <v>530</v>
      </c>
      <c r="F547" s="157" t="s">
        <v>525</v>
      </c>
      <c r="G547" s="157" t="s">
        <v>456</v>
      </c>
      <c r="H547" s="157" t="s">
        <v>1276</v>
      </c>
      <c r="I547" s="158">
        <v>45721</v>
      </c>
      <c r="J547" s="158">
        <v>45721</v>
      </c>
      <c r="K547" s="157">
        <v>0.17499112</v>
      </c>
      <c r="L547" s="157">
        <v>0.17499112</v>
      </c>
      <c r="M547" s="159">
        <v>124.078</v>
      </c>
      <c r="N547" s="159"/>
      <c r="O547" s="159">
        <v>3.08</v>
      </c>
      <c r="P547" s="159">
        <v>261.137</v>
      </c>
      <c r="Q547" s="157">
        <v>21.72</v>
      </c>
      <c r="R547" s="157"/>
      <c r="S547" s="160">
        <v>3491.01</v>
      </c>
      <c r="T547" s="157">
        <v>299874.36</v>
      </c>
      <c r="U547" s="160">
        <v>303387.09000000003</v>
      </c>
      <c r="X547" s="68">
        <f t="shared" si="32"/>
        <v>273.11448055999989</v>
      </c>
      <c r="Y547" s="68" t="e">
        <f>HLOOKUP(A547,'HY financials'!$1:$194,190,0)</f>
        <v>#N/A</v>
      </c>
      <c r="Z547" s="69" t="e">
        <f t="shared" si="35"/>
        <v>#N/A</v>
      </c>
    </row>
    <row r="548" spans="1:26" x14ac:dyDescent="0.2">
      <c r="A548" s="37" t="str" cm="1">
        <f t="array" ref="A548">INDEX('Scheme master'!F:F,MATCH(E548&amp;F548,'Scheme master'!N:N,0),0)</f>
        <v>LLIQDF</v>
      </c>
      <c r="B548" s="37" t="str">
        <f>A548&amp;VLOOKUP(E548&amp;F548,'Scheme master'!N:AA,13,0)</f>
        <v>LLIQDFRDD</v>
      </c>
      <c r="C548" s="41">
        <f t="shared" si="33"/>
        <v>0.18832262999999999</v>
      </c>
      <c r="D548" s="41">
        <f t="shared" si="34"/>
        <v>0.18832262999999999</v>
      </c>
      <c r="E548" s="157" t="s">
        <v>530</v>
      </c>
      <c r="F548" s="157" t="s">
        <v>526</v>
      </c>
      <c r="G548" s="157" t="s">
        <v>456</v>
      </c>
      <c r="H548" s="157" t="s">
        <v>1281</v>
      </c>
      <c r="I548" s="158">
        <v>45706</v>
      </c>
      <c r="J548" s="158">
        <v>45706</v>
      </c>
      <c r="K548" s="157">
        <v>0.18832262999999999</v>
      </c>
      <c r="L548" s="157">
        <v>0.18832262999999999</v>
      </c>
      <c r="M548" s="159">
        <v>80.290999999999997</v>
      </c>
      <c r="N548" s="159">
        <v>0.17199999999999999</v>
      </c>
      <c r="O548" s="159">
        <v>5.8419999999999996</v>
      </c>
      <c r="P548" s="159">
        <v>3.2330000000000001</v>
      </c>
      <c r="Q548" s="157">
        <v>15.11</v>
      </c>
      <c r="R548" s="157">
        <v>0.03</v>
      </c>
      <c r="S548" s="160">
        <v>6485.94</v>
      </c>
      <c r="T548" s="157">
        <v>3599.75</v>
      </c>
      <c r="U548" s="160">
        <v>10100.83</v>
      </c>
      <c r="X548" s="68">
        <f t="shared" si="32"/>
        <v>273.11448055999989</v>
      </c>
      <c r="Y548" s="68" t="e">
        <f>HLOOKUP(A548,'HY financials'!$1:$194,190,0)</f>
        <v>#N/A</v>
      </c>
      <c r="Z548" s="69" t="e">
        <f t="shared" si="35"/>
        <v>#N/A</v>
      </c>
    </row>
    <row r="549" spans="1:26" x14ac:dyDescent="0.2">
      <c r="A549" s="37" t="str" cm="1">
        <f t="array" ref="A549">INDEX('Scheme master'!F:F,MATCH(E549&amp;F549,'Scheme master'!N:N,0),0)</f>
        <v>LLIQDF</v>
      </c>
      <c r="B549" s="37" t="str">
        <f>A549&amp;VLOOKUP(E549&amp;F549,'Scheme master'!N:AA,13,0)</f>
        <v>LLIQDFRDD</v>
      </c>
      <c r="C549" s="41">
        <f t="shared" si="33"/>
        <v>0.18365827000000001</v>
      </c>
      <c r="D549" s="41">
        <f t="shared" si="34"/>
        <v>0.18365827000000001</v>
      </c>
      <c r="E549" s="157" t="s">
        <v>530</v>
      </c>
      <c r="F549" s="157" t="s">
        <v>526</v>
      </c>
      <c r="G549" s="157" t="s">
        <v>456</v>
      </c>
      <c r="H549" s="157" t="s">
        <v>1281</v>
      </c>
      <c r="I549" s="158">
        <v>45704</v>
      </c>
      <c r="J549" s="158">
        <v>45704</v>
      </c>
      <c r="K549" s="157">
        <v>0.18365827000000001</v>
      </c>
      <c r="L549" s="157">
        <v>0.18365827000000001</v>
      </c>
      <c r="M549" s="159">
        <v>80.290999999999997</v>
      </c>
      <c r="N549" s="159">
        <v>0.17199999999999999</v>
      </c>
      <c r="O549" s="159">
        <v>5.6950000000000003</v>
      </c>
      <c r="P549" s="159">
        <v>3.1520000000000001</v>
      </c>
      <c r="Q549" s="157">
        <v>14.76</v>
      </c>
      <c r="R549" s="157">
        <v>0.03</v>
      </c>
      <c r="S549" s="160">
        <v>6323.16</v>
      </c>
      <c r="T549" s="157">
        <v>3509.48</v>
      </c>
      <c r="U549" s="160">
        <v>9847.43</v>
      </c>
      <c r="X549" s="68">
        <f t="shared" si="32"/>
        <v>273.11448055999989</v>
      </c>
      <c r="Y549" s="68" t="e">
        <f>HLOOKUP(A549,'HY financials'!$1:$194,190,0)</f>
        <v>#N/A</v>
      </c>
      <c r="Z549" s="69" t="e">
        <f t="shared" si="35"/>
        <v>#N/A</v>
      </c>
    </row>
    <row r="550" spans="1:26" x14ac:dyDescent="0.2">
      <c r="A550" s="37" t="str" cm="1">
        <f t="array" ref="A550">INDEX('Scheme master'!F:F,MATCH(E550&amp;F550,'Scheme master'!N:N,0),0)</f>
        <v>LLIQDF</v>
      </c>
      <c r="B550" s="37" t="str">
        <f>A550&amp;VLOOKUP(E550&amp;F550,'Scheme master'!N:AA,13,0)</f>
        <v>LLIQDFDDW</v>
      </c>
      <c r="C550" s="41">
        <f t="shared" si="33"/>
        <v>1.30674125</v>
      </c>
      <c r="D550" s="41">
        <f t="shared" si="34"/>
        <v>1.30674125</v>
      </c>
      <c r="E550" s="157" t="s">
        <v>530</v>
      </c>
      <c r="F550" s="157" t="s">
        <v>527</v>
      </c>
      <c r="G550" s="157" t="s">
        <v>456</v>
      </c>
      <c r="H550" s="157" t="s">
        <v>2246</v>
      </c>
      <c r="I550" s="158">
        <v>45581</v>
      </c>
      <c r="J550" s="158">
        <v>45581</v>
      </c>
      <c r="K550" s="157">
        <v>1.30674125</v>
      </c>
      <c r="L550" s="157">
        <v>1.30674125</v>
      </c>
      <c r="M550" s="159">
        <v>0.45400000000000001</v>
      </c>
      <c r="N550" s="159">
        <v>5.0000000000000001E-3</v>
      </c>
      <c r="O550" s="159">
        <v>1.4330000000000001</v>
      </c>
      <c r="P550" s="159"/>
      <c r="Q550" s="157">
        <v>0.59</v>
      </c>
      <c r="R550" s="157">
        <v>0.01</v>
      </c>
      <c r="S550" s="160">
        <v>1526</v>
      </c>
      <c r="T550" s="157"/>
      <c r="U550" s="160">
        <v>1526.6</v>
      </c>
      <c r="X550" s="68">
        <f t="shared" si="32"/>
        <v>273.11448055999989</v>
      </c>
      <c r="Y550" s="68" t="e">
        <f>HLOOKUP(A550,'HY financials'!$1:$194,190,0)</f>
        <v>#N/A</v>
      </c>
      <c r="Z550" s="69" t="e">
        <f t="shared" si="35"/>
        <v>#N/A</v>
      </c>
    </row>
    <row r="551" spans="1:26" x14ac:dyDescent="0.2">
      <c r="A551" s="37" t="str" cm="1">
        <f t="array" ref="A551">INDEX('Scheme master'!F:F,MATCH(E551&amp;F551,'Scheme master'!N:N,0),0)</f>
        <v>LLIQDF</v>
      </c>
      <c r="B551" s="37" t="str">
        <f>A551&amp;VLOOKUP(E551&amp;F551,'Scheme master'!N:AA,13,0)</f>
        <v>LLIQDFDDD</v>
      </c>
      <c r="C551" s="41">
        <f t="shared" si="33"/>
        <v>0.22165588</v>
      </c>
      <c r="D551" s="41">
        <f t="shared" si="34"/>
        <v>0.22165588</v>
      </c>
      <c r="E551" s="157" t="s">
        <v>530</v>
      </c>
      <c r="F551" s="157" t="s">
        <v>525</v>
      </c>
      <c r="G551" s="157" t="s">
        <v>456</v>
      </c>
      <c r="H551" s="157" t="s">
        <v>1276</v>
      </c>
      <c r="I551" s="158">
        <v>45663</v>
      </c>
      <c r="J551" s="158">
        <v>45663</v>
      </c>
      <c r="K551" s="157">
        <v>0.22165588</v>
      </c>
      <c r="L551" s="157">
        <v>0.22165588</v>
      </c>
      <c r="M551" s="159">
        <v>5.0999999999999996</v>
      </c>
      <c r="N551" s="159"/>
      <c r="O551" s="159">
        <v>5.5369999999999999</v>
      </c>
      <c r="P551" s="159">
        <v>300.815</v>
      </c>
      <c r="Q551" s="157">
        <v>1.1299999999999999</v>
      </c>
      <c r="R551" s="157"/>
      <c r="S551" s="160">
        <v>6326.67</v>
      </c>
      <c r="T551" s="157">
        <v>345436.58</v>
      </c>
      <c r="U551" s="160">
        <v>351764.38</v>
      </c>
      <c r="X551" s="68">
        <f t="shared" si="32"/>
        <v>273.11448055999989</v>
      </c>
      <c r="Y551" s="68" t="e">
        <f>HLOOKUP(A551,'HY financials'!$1:$194,190,0)</f>
        <v>#N/A</v>
      </c>
      <c r="Z551" s="69" t="e">
        <f t="shared" si="35"/>
        <v>#N/A</v>
      </c>
    </row>
    <row r="552" spans="1:26" x14ac:dyDescent="0.2">
      <c r="A552" s="37" t="str" cm="1">
        <f t="array" ref="A552">INDEX('Scheme master'!F:F,MATCH(E552&amp;F552,'Scheme master'!N:N,0),0)</f>
        <v>LDUSTF</v>
      </c>
      <c r="B552" s="37" t="str">
        <f>A552&amp;VLOOKUP(E552&amp;F552,'Scheme master'!N:AA,13,0)</f>
        <v>LDUSTFDDD</v>
      </c>
      <c r="C552" s="41">
        <f t="shared" si="33"/>
        <v>2.845079E-2</v>
      </c>
      <c r="D552" s="41">
        <f t="shared" si="34"/>
        <v>2.845079E-2</v>
      </c>
      <c r="E552" s="157" t="s">
        <v>1462</v>
      </c>
      <c r="F552" s="157" t="s">
        <v>525</v>
      </c>
      <c r="G552" s="157" t="s">
        <v>2241</v>
      </c>
      <c r="H552" s="157" t="s">
        <v>1277</v>
      </c>
      <c r="I552" s="158">
        <v>45665</v>
      </c>
      <c r="J552" s="158">
        <v>45665</v>
      </c>
      <c r="K552" s="157">
        <v>2.845079E-2</v>
      </c>
      <c r="L552" s="157">
        <v>2.845079E-2</v>
      </c>
      <c r="M552" s="159"/>
      <c r="N552" s="159"/>
      <c r="O552" s="159">
        <v>0.127</v>
      </c>
      <c r="P552" s="159"/>
      <c r="Q552" s="157"/>
      <c r="R552" s="157"/>
      <c r="S552" s="160">
        <v>155.13</v>
      </c>
      <c r="T552" s="157"/>
      <c r="U552" s="160">
        <v>155.13</v>
      </c>
      <c r="X552" s="68">
        <f t="shared" si="32"/>
        <v>303.09935939999986</v>
      </c>
      <c r="Y552" s="68" t="e">
        <f>HLOOKUP(A552,'HY financials'!$1:$194,190,0)</f>
        <v>#N/A</v>
      </c>
      <c r="Z552" s="69" t="e">
        <f t="shared" si="35"/>
        <v>#N/A</v>
      </c>
    </row>
    <row r="553" spans="1:26" x14ac:dyDescent="0.2">
      <c r="A553" s="37" t="str" cm="1">
        <f t="array" ref="A553">INDEX('Scheme master'!F:F,MATCH(E553&amp;F553,'Scheme master'!N:N,0),0)</f>
        <v>LLIQDF</v>
      </c>
      <c r="B553" s="37" t="str">
        <f>A553&amp;VLOOKUP(E553&amp;F553,'Scheme master'!N:AA,13,0)</f>
        <v>LLIQDFRDD</v>
      </c>
      <c r="C553" s="41">
        <f t="shared" si="33"/>
        <v>0.12737441999999999</v>
      </c>
      <c r="D553" s="41">
        <f t="shared" si="34"/>
        <v>0.12737441999999999</v>
      </c>
      <c r="E553" s="157" t="s">
        <v>530</v>
      </c>
      <c r="F553" s="157" t="s">
        <v>526</v>
      </c>
      <c r="G553" s="157" t="s">
        <v>456</v>
      </c>
      <c r="H553" s="157" t="s">
        <v>1281</v>
      </c>
      <c r="I553" s="158">
        <v>45666</v>
      </c>
      <c r="J553" s="158">
        <v>45666</v>
      </c>
      <c r="K553" s="157">
        <v>0.12737441999999999</v>
      </c>
      <c r="L553" s="157">
        <v>0.12737441999999999</v>
      </c>
      <c r="M553" s="159">
        <v>15.058999999999999</v>
      </c>
      <c r="N553" s="159">
        <v>0.17199999999999999</v>
      </c>
      <c r="O553" s="159">
        <v>3.98</v>
      </c>
      <c r="P553" s="159">
        <v>2.1800000000000002</v>
      </c>
      <c r="Q553" s="157">
        <v>1.93</v>
      </c>
      <c r="R553" s="157">
        <v>0.02</v>
      </c>
      <c r="S553" s="160">
        <v>4438.71</v>
      </c>
      <c r="T553" s="157">
        <v>2427.42</v>
      </c>
      <c r="U553" s="160">
        <v>6868.08</v>
      </c>
      <c r="X553" s="68">
        <f t="shared" si="32"/>
        <v>273.11448055999989</v>
      </c>
      <c r="Y553" s="68" t="e">
        <f>HLOOKUP(A553,'HY financials'!$1:$194,190,0)</f>
        <v>#N/A</v>
      </c>
      <c r="Z553" s="69" t="e">
        <f t="shared" si="35"/>
        <v>#N/A</v>
      </c>
    </row>
    <row r="554" spans="1:26" x14ac:dyDescent="0.2">
      <c r="A554" s="37" t="str" cm="1">
        <f t="array" ref="A554">INDEX('Scheme master'!F:F,MATCH(E554&amp;F554,'Scheme master'!N:N,0),0)</f>
        <v>LDUSTF</v>
      </c>
      <c r="B554" s="37" t="str">
        <f>A554&amp;VLOOKUP(E554&amp;F554,'Scheme master'!N:AA,13,0)</f>
        <v>LDUSTFRDW</v>
      </c>
      <c r="C554" s="41">
        <f t="shared" si="33"/>
        <v>0.88061955999999997</v>
      </c>
      <c r="D554" s="41">
        <f t="shared" si="34"/>
        <v>0.88061955999999997</v>
      </c>
      <c r="E554" s="157" t="s">
        <v>1462</v>
      </c>
      <c r="F554" s="157" t="s">
        <v>23</v>
      </c>
      <c r="G554" s="157" t="s">
        <v>2241</v>
      </c>
      <c r="H554" s="157" t="s">
        <v>1278</v>
      </c>
      <c r="I554" s="158">
        <v>45644</v>
      </c>
      <c r="J554" s="158">
        <v>45644</v>
      </c>
      <c r="K554" s="157">
        <v>0.88061955999999997</v>
      </c>
      <c r="L554" s="157">
        <v>0.88061955999999997</v>
      </c>
      <c r="M554" s="159"/>
      <c r="N554" s="159"/>
      <c r="O554" s="159">
        <v>0.439</v>
      </c>
      <c r="P554" s="159">
        <v>4.0000000000000001E-3</v>
      </c>
      <c r="Q554" s="157"/>
      <c r="R554" s="157"/>
      <c r="S554" s="160">
        <v>496.07</v>
      </c>
      <c r="T554" s="157">
        <v>3.74</v>
      </c>
      <c r="U554" s="160">
        <v>499.81</v>
      </c>
      <c r="X554" s="68">
        <f t="shared" si="32"/>
        <v>303.09935939999986</v>
      </c>
      <c r="Y554" s="68" t="e">
        <f>HLOOKUP(A554,'HY financials'!$1:$194,190,0)</f>
        <v>#N/A</v>
      </c>
      <c r="Z554" s="69" t="e">
        <f t="shared" si="35"/>
        <v>#N/A</v>
      </c>
    </row>
    <row r="555" spans="1:26" x14ac:dyDescent="0.2">
      <c r="A555" s="37" t="str" cm="1">
        <f t="array" ref="A555">INDEX('Scheme master'!F:F,MATCH(E555&amp;F555,'Scheme master'!N:N,0),0)</f>
        <v>LDSAPF</v>
      </c>
      <c r="B555" s="37" t="str">
        <f>A555&amp;VLOOKUP(E555&amp;F555,'Scheme master'!N:AA,13,0)</f>
        <v>LDSAPFDDD</v>
      </c>
      <c r="C555" s="41">
        <f t="shared" si="33"/>
        <v>3.8436999999999998E-4</v>
      </c>
      <c r="D555" s="41">
        <f t="shared" si="34"/>
        <v>3.8436999999999998E-4</v>
      </c>
      <c r="E555" s="157" t="s">
        <v>533</v>
      </c>
      <c r="F555" s="157" t="s">
        <v>525</v>
      </c>
      <c r="G555" s="157" t="s">
        <v>2242</v>
      </c>
      <c r="H555" s="157" t="s">
        <v>1277</v>
      </c>
      <c r="I555" s="158">
        <v>45583</v>
      </c>
      <c r="J555" s="158">
        <v>45583</v>
      </c>
      <c r="K555" s="157">
        <v>3.8436999999999998E-4</v>
      </c>
      <c r="L555" s="157">
        <v>3.8436999999999998E-4</v>
      </c>
      <c r="M555" s="159"/>
      <c r="N555" s="159"/>
      <c r="O555" s="159">
        <v>20.344000000000001</v>
      </c>
      <c r="P555" s="159"/>
      <c r="Q555" s="157"/>
      <c r="R555" s="157"/>
      <c r="S555" s="160">
        <v>224.73</v>
      </c>
      <c r="T555" s="157"/>
      <c r="U555" s="160">
        <v>224.73</v>
      </c>
      <c r="X555" s="68">
        <f t="shared" si="32"/>
        <v>1.5207296000000006</v>
      </c>
      <c r="Y555" s="68" t="e">
        <f>HLOOKUP(A555,'HY financials'!$1:$194,190,0)</f>
        <v>#N/A</v>
      </c>
      <c r="Z555" s="69" t="e">
        <f t="shared" si="35"/>
        <v>#N/A</v>
      </c>
    </row>
    <row r="556" spans="1:26" x14ac:dyDescent="0.2">
      <c r="A556" s="37" t="str" cm="1">
        <f t="array" ref="A556">INDEX('Scheme master'!F:F,MATCH(E556&amp;F556,'Scheme master'!N:N,0),0)</f>
        <v>LDSAPF</v>
      </c>
      <c r="B556" s="37" t="str">
        <f>A556&amp;VLOOKUP(E556&amp;F556,'Scheme master'!N:AA,13,0)</f>
        <v>LDSAPFRDD</v>
      </c>
      <c r="C556" s="41">
        <f t="shared" si="33"/>
        <v>2.2132200000000001E-3</v>
      </c>
      <c r="D556" s="41">
        <f t="shared" si="34"/>
        <v>2.2132200000000001E-3</v>
      </c>
      <c r="E556" s="157" t="s">
        <v>533</v>
      </c>
      <c r="F556" s="157" t="s">
        <v>8</v>
      </c>
      <c r="G556" s="157" t="s">
        <v>2242</v>
      </c>
      <c r="H556" s="157" t="s">
        <v>1279</v>
      </c>
      <c r="I556" s="158">
        <v>45685</v>
      </c>
      <c r="J556" s="158">
        <v>45685</v>
      </c>
      <c r="K556" s="157">
        <v>2.2132200000000001E-3</v>
      </c>
      <c r="L556" s="157">
        <v>2.2132200000000001E-3</v>
      </c>
      <c r="M556" s="159">
        <v>127478.761</v>
      </c>
      <c r="N556" s="159"/>
      <c r="O556" s="159">
        <v>3064.386</v>
      </c>
      <c r="P556" s="159">
        <v>59.713999999999999</v>
      </c>
      <c r="Q556" s="157">
        <v>282.14</v>
      </c>
      <c r="R556" s="157"/>
      <c r="S556" s="160">
        <v>36380.97</v>
      </c>
      <c r="T556" s="157">
        <v>704.02</v>
      </c>
      <c r="U556" s="160">
        <v>37367.129999999997</v>
      </c>
      <c r="X556" s="68">
        <f t="shared" si="32"/>
        <v>1.5207296000000006</v>
      </c>
      <c r="Y556" s="68" t="e">
        <f>HLOOKUP(A556,'HY financials'!$1:$194,190,0)</f>
        <v>#N/A</v>
      </c>
      <c r="Z556" s="69" t="e">
        <f t="shared" si="35"/>
        <v>#N/A</v>
      </c>
    </row>
    <row r="557" spans="1:26" x14ac:dyDescent="0.2">
      <c r="A557" s="37" t="str" cm="1">
        <f t="array" ref="A557">INDEX('Scheme master'!F:F,MATCH(E557&amp;F557,'Scheme master'!N:N,0),0)</f>
        <v>LDUSTF</v>
      </c>
      <c r="B557" s="37" t="str">
        <f>A557&amp;VLOOKUP(E557&amp;F557,'Scheme master'!N:AA,13,0)</f>
        <v>LDUSTFDDD</v>
      </c>
      <c r="C557" s="41">
        <f t="shared" si="33"/>
        <v>0.25599627000000003</v>
      </c>
      <c r="D557" s="41">
        <f t="shared" si="34"/>
        <v>0.25599627000000003</v>
      </c>
      <c r="E557" s="157" t="s">
        <v>1462</v>
      </c>
      <c r="F557" s="157" t="s">
        <v>525</v>
      </c>
      <c r="G557" s="157" t="s">
        <v>2241</v>
      </c>
      <c r="H557" s="157" t="s">
        <v>1277</v>
      </c>
      <c r="I557" s="158">
        <v>45688</v>
      </c>
      <c r="J557" s="158">
        <v>45688</v>
      </c>
      <c r="K557" s="157">
        <v>0.25599627000000003</v>
      </c>
      <c r="L557" s="157">
        <v>0.25599627000000003</v>
      </c>
      <c r="M557" s="159"/>
      <c r="N557" s="159"/>
      <c r="O557" s="159">
        <v>1.155</v>
      </c>
      <c r="P557" s="159"/>
      <c r="Q557" s="157"/>
      <c r="R557" s="157"/>
      <c r="S557" s="160">
        <v>1409.74</v>
      </c>
      <c r="T557" s="157"/>
      <c r="U557" s="160">
        <v>1409.74</v>
      </c>
      <c r="X557" s="68">
        <f t="shared" si="32"/>
        <v>303.09935939999986</v>
      </c>
      <c r="Y557" s="68" t="e">
        <f>HLOOKUP(A557,'HY financials'!$1:$194,190,0)</f>
        <v>#N/A</v>
      </c>
      <c r="Z557" s="69" t="e">
        <f t="shared" si="35"/>
        <v>#N/A</v>
      </c>
    </row>
    <row r="558" spans="1:26" x14ac:dyDescent="0.2">
      <c r="A558" s="37" t="str" cm="1">
        <f t="array" ref="A558">INDEX('Scheme master'!F:F,MATCH(E558&amp;F558,'Scheme master'!N:N,0),0)</f>
        <v>LDSAPF</v>
      </c>
      <c r="B558" s="37" t="str">
        <f>A558&amp;VLOOKUP(E558&amp;F558,'Scheme master'!N:AA,13,0)</f>
        <v>LDSAPFRDD</v>
      </c>
      <c r="C558" s="41">
        <f t="shared" si="33"/>
        <v>1.22904E-3</v>
      </c>
      <c r="D558" s="41">
        <f t="shared" si="34"/>
        <v>1.22904E-3</v>
      </c>
      <c r="E558" s="157" t="s">
        <v>533</v>
      </c>
      <c r="F558" s="157" t="s">
        <v>8</v>
      </c>
      <c r="G558" s="157" t="s">
        <v>2242</v>
      </c>
      <c r="H558" s="157" t="s">
        <v>1279</v>
      </c>
      <c r="I558" s="158">
        <v>45569</v>
      </c>
      <c r="J558" s="158">
        <v>45569</v>
      </c>
      <c r="K558" s="157">
        <v>1.22904E-3</v>
      </c>
      <c r="L558" s="157">
        <v>1.22904E-3</v>
      </c>
      <c r="M558" s="159"/>
      <c r="N558" s="159"/>
      <c r="O558" s="159">
        <v>1681.3330000000001</v>
      </c>
      <c r="P558" s="159">
        <v>32.555999999999997</v>
      </c>
      <c r="Q558" s="157"/>
      <c r="R558" s="157"/>
      <c r="S558" s="160">
        <v>20022.400000000001</v>
      </c>
      <c r="T558" s="157">
        <v>383.82</v>
      </c>
      <c r="U558" s="160">
        <v>20406.22</v>
      </c>
      <c r="X558" s="68">
        <f t="shared" si="32"/>
        <v>1.5207296000000006</v>
      </c>
      <c r="Y558" s="68" t="e">
        <f>HLOOKUP(A558,'HY financials'!$1:$194,190,0)</f>
        <v>#N/A</v>
      </c>
      <c r="Z558" s="69" t="e">
        <f t="shared" si="35"/>
        <v>#N/A</v>
      </c>
    </row>
    <row r="559" spans="1:26" x14ac:dyDescent="0.2">
      <c r="A559" s="37" t="str" cm="1">
        <f t="array" ref="A559">INDEX('Scheme master'!F:F,MATCH(E559&amp;F559,'Scheme master'!N:N,0),0)</f>
        <v>LDINPF</v>
      </c>
      <c r="B559" s="37" t="str">
        <f>A559&amp;VLOOKUP(E559&amp;F559,'Scheme master'!N:AA,13,0)</f>
        <v>LDINPFDDD</v>
      </c>
      <c r="C559" s="41">
        <f t="shared" si="33"/>
        <v>1.320356E-2</v>
      </c>
      <c r="D559" s="41">
        <f t="shared" si="34"/>
        <v>1.320356E-2</v>
      </c>
      <c r="E559" s="157" t="s">
        <v>531</v>
      </c>
      <c r="F559" s="157" t="s">
        <v>525</v>
      </c>
      <c r="G559" s="157" t="s">
        <v>2726</v>
      </c>
      <c r="H559" s="157" t="s">
        <v>1277</v>
      </c>
      <c r="I559" s="158">
        <v>45677</v>
      </c>
      <c r="J559" s="158">
        <v>45677</v>
      </c>
      <c r="K559" s="157">
        <v>1.320356E-2</v>
      </c>
      <c r="L559" s="157">
        <v>1.320356E-2</v>
      </c>
      <c r="M559" s="159">
        <v>26979.742999999999</v>
      </c>
      <c r="N559" s="159"/>
      <c r="O559" s="159">
        <v>472.572</v>
      </c>
      <c r="P559" s="159"/>
      <c r="Q559" s="157">
        <v>356.23</v>
      </c>
      <c r="R559" s="157"/>
      <c r="S559" s="160">
        <v>7411.16</v>
      </c>
      <c r="T559" s="157"/>
      <c r="U559" s="160">
        <v>7767.39</v>
      </c>
      <c r="X559" s="68">
        <f t="shared" si="32"/>
        <v>3.1546907400000004</v>
      </c>
      <c r="Y559" s="68" t="e">
        <f>HLOOKUP(A559,'HY financials'!$1:$194,190,0)</f>
        <v>#N/A</v>
      </c>
      <c r="Z559" s="69" t="e">
        <f t="shared" si="35"/>
        <v>#N/A</v>
      </c>
    </row>
    <row r="560" spans="1:26" x14ac:dyDescent="0.2">
      <c r="A560" s="37" t="str" cm="1">
        <f t="array" ref="A560">INDEX('Scheme master'!F:F,MATCH(E560&amp;F560,'Scheme master'!N:N,0),0)</f>
        <v>LDINPF</v>
      </c>
      <c r="B560" s="37" t="str">
        <f>A560&amp;VLOOKUP(E560&amp;F560,'Scheme master'!N:AA,13,0)</f>
        <v>LDINPFRDD</v>
      </c>
      <c r="C560" s="41">
        <f t="shared" si="33"/>
        <v>7.6862999999999996E-4</v>
      </c>
      <c r="D560" s="41">
        <f t="shared" si="34"/>
        <v>7.6862999999999996E-4</v>
      </c>
      <c r="E560" s="157" t="s">
        <v>531</v>
      </c>
      <c r="F560" s="157" t="s">
        <v>8</v>
      </c>
      <c r="G560" s="157" t="s">
        <v>2726</v>
      </c>
      <c r="H560" s="157" t="s">
        <v>1279</v>
      </c>
      <c r="I560" s="158">
        <v>45621</v>
      </c>
      <c r="J560" s="158">
        <v>45621</v>
      </c>
      <c r="K560" s="157">
        <v>7.6862999999999996E-4</v>
      </c>
      <c r="L560" s="157">
        <v>7.6862999999999996E-4</v>
      </c>
      <c r="M560" s="159"/>
      <c r="N560" s="159"/>
      <c r="O560" s="159">
        <v>178.685</v>
      </c>
      <c r="P560" s="159">
        <v>8.6240000000000006</v>
      </c>
      <c r="Q560" s="157"/>
      <c r="R560" s="157"/>
      <c r="S560" s="160">
        <v>2212.96</v>
      </c>
      <c r="T560" s="157">
        <v>106.42</v>
      </c>
      <c r="U560" s="160">
        <v>2319.38</v>
      </c>
      <c r="X560" s="68">
        <f t="shared" si="32"/>
        <v>3.1546907400000004</v>
      </c>
      <c r="Y560" s="68" t="e">
        <f>HLOOKUP(A560,'HY financials'!$1:$194,190,0)</f>
        <v>#N/A</v>
      </c>
      <c r="Z560" s="69" t="e">
        <f t="shared" si="35"/>
        <v>#N/A</v>
      </c>
    </row>
    <row r="561" spans="1:26" x14ac:dyDescent="0.2">
      <c r="A561" s="37" t="str" cm="1">
        <f t="array" ref="A561">INDEX('Scheme master'!F:F,MATCH(E561&amp;F561,'Scheme master'!N:N,0),0)</f>
        <v>LDSAPF</v>
      </c>
      <c r="B561" s="37" t="str">
        <f>A561&amp;VLOOKUP(E561&amp;F561,'Scheme master'!N:AA,13,0)</f>
        <v>LDSAPFRDD</v>
      </c>
      <c r="C561" s="41">
        <f t="shared" si="33"/>
        <v>5.1711600000000002E-3</v>
      </c>
      <c r="D561" s="41">
        <f t="shared" si="34"/>
        <v>5.1711600000000002E-3</v>
      </c>
      <c r="E561" s="157" t="s">
        <v>533</v>
      </c>
      <c r="F561" s="157" t="s">
        <v>8</v>
      </c>
      <c r="G561" s="157" t="s">
        <v>2242</v>
      </c>
      <c r="H561" s="157" t="s">
        <v>1279</v>
      </c>
      <c r="I561" s="158">
        <v>45574</v>
      </c>
      <c r="J561" s="158">
        <v>45574</v>
      </c>
      <c r="K561" s="157">
        <v>5.1711600000000002E-3</v>
      </c>
      <c r="L561" s="157">
        <v>5.1711600000000002E-3</v>
      </c>
      <c r="M561" s="159">
        <v>127027.387</v>
      </c>
      <c r="N561" s="159"/>
      <c r="O561" s="159">
        <v>7026.2209999999995</v>
      </c>
      <c r="P561" s="159">
        <v>137.089</v>
      </c>
      <c r="Q561" s="157">
        <v>656.88</v>
      </c>
      <c r="R561" s="157"/>
      <c r="S561" s="160">
        <v>83652.72</v>
      </c>
      <c r="T561" s="157">
        <v>1616.23</v>
      </c>
      <c r="U561" s="160">
        <v>85925.83</v>
      </c>
      <c r="X561" s="68">
        <f t="shared" si="32"/>
        <v>1.5207296000000006</v>
      </c>
      <c r="Y561" s="68" t="e">
        <f>HLOOKUP(A561,'HY financials'!$1:$194,190,0)</f>
        <v>#N/A</v>
      </c>
      <c r="Z561" s="69" t="e">
        <f t="shared" si="35"/>
        <v>#N/A</v>
      </c>
    </row>
    <row r="562" spans="1:26" x14ac:dyDescent="0.2">
      <c r="A562" s="37" t="str" cm="1">
        <f t="array" ref="A562">INDEX('Scheme master'!F:F,MATCH(E562&amp;F562,'Scheme master'!N:N,0),0)</f>
        <v>LDUSTF</v>
      </c>
      <c r="B562" s="37" t="str">
        <f>A562&amp;VLOOKUP(E562&amp;F562,'Scheme master'!N:AA,13,0)</f>
        <v>LDUSTFDDD</v>
      </c>
      <c r="C562" s="41">
        <f t="shared" si="33"/>
        <v>0.21711991999999999</v>
      </c>
      <c r="D562" s="41">
        <f t="shared" si="34"/>
        <v>0.21711991999999999</v>
      </c>
      <c r="E562" s="157" t="s">
        <v>1462</v>
      </c>
      <c r="F562" s="157" t="s">
        <v>525</v>
      </c>
      <c r="G562" s="157" t="s">
        <v>2241</v>
      </c>
      <c r="H562" s="157" t="s">
        <v>1277</v>
      </c>
      <c r="I562" s="158">
        <v>45609</v>
      </c>
      <c r="J562" s="158">
        <v>45609</v>
      </c>
      <c r="K562" s="157">
        <v>0.21711991999999999</v>
      </c>
      <c r="L562" s="157">
        <v>0.21711991999999999</v>
      </c>
      <c r="M562" s="159"/>
      <c r="N562" s="159"/>
      <c r="O562" s="159">
        <v>0.97299999999999998</v>
      </c>
      <c r="P562" s="159"/>
      <c r="Q562" s="157"/>
      <c r="R562" s="157"/>
      <c r="S562" s="160">
        <v>1205.71</v>
      </c>
      <c r="T562" s="157"/>
      <c r="U562" s="160">
        <v>1205.71</v>
      </c>
      <c r="X562" s="68">
        <f t="shared" si="32"/>
        <v>303.09935939999986</v>
      </c>
      <c r="Y562" s="68" t="e">
        <f>HLOOKUP(A562,'HY financials'!$1:$194,190,0)</f>
        <v>#N/A</v>
      </c>
      <c r="Z562" s="69" t="e">
        <f t="shared" si="35"/>
        <v>#N/A</v>
      </c>
    </row>
    <row r="563" spans="1:26" x14ac:dyDescent="0.2">
      <c r="A563" s="37" t="str" cm="1">
        <f t="array" ref="A563">INDEX('Scheme master'!F:F,MATCH(E563&amp;F563,'Scheme master'!N:N,0),0)</f>
        <v>LDUSTF</v>
      </c>
      <c r="B563" s="37" t="str">
        <f>A563&amp;VLOOKUP(E563&amp;F563,'Scheme master'!N:AA,13,0)</f>
        <v>LDUSTFRDD</v>
      </c>
      <c r="C563" s="41">
        <f t="shared" si="33"/>
        <v>0.18387723</v>
      </c>
      <c r="D563" s="41">
        <f t="shared" si="34"/>
        <v>0.18387723</v>
      </c>
      <c r="E563" s="157" t="s">
        <v>1462</v>
      </c>
      <c r="F563" s="157" t="s">
        <v>8</v>
      </c>
      <c r="G563" s="157" t="s">
        <v>2241</v>
      </c>
      <c r="H563" s="157" t="s">
        <v>1279</v>
      </c>
      <c r="I563" s="158">
        <v>45636</v>
      </c>
      <c r="J563" s="158">
        <v>45636</v>
      </c>
      <c r="K563" s="157">
        <v>0.18387723</v>
      </c>
      <c r="L563" s="157">
        <v>0.18387723</v>
      </c>
      <c r="M563" s="159"/>
      <c r="N563" s="159"/>
      <c r="O563" s="159">
        <v>3.4409999999999998</v>
      </c>
      <c r="P563" s="159">
        <v>2E-3</v>
      </c>
      <c r="Q563" s="157"/>
      <c r="R563" s="157"/>
      <c r="S563" s="160">
        <v>4192.3599999999997</v>
      </c>
      <c r="T563" s="157">
        <v>2.97</v>
      </c>
      <c r="U563" s="160">
        <v>4195.33</v>
      </c>
      <c r="X563" s="68">
        <f t="shared" si="32"/>
        <v>303.09935939999986</v>
      </c>
      <c r="Y563" s="68" t="e">
        <f>HLOOKUP(A563,'HY financials'!$1:$194,190,0)</f>
        <v>#N/A</v>
      </c>
      <c r="Z563" s="69" t="e">
        <f t="shared" si="35"/>
        <v>#N/A</v>
      </c>
    </row>
    <row r="564" spans="1:26" x14ac:dyDescent="0.2">
      <c r="A564" s="37" t="str" cm="1">
        <f t="array" ref="A564">INDEX('Scheme master'!F:F,MATCH(E564&amp;F564,'Scheme master'!N:N,0),0)</f>
        <v>LDUSTF</v>
      </c>
      <c r="B564" s="37" t="str">
        <f>A564&amp;VLOOKUP(E564&amp;F564,'Scheme master'!N:AA,13,0)</f>
        <v>LDUSTFRDD</v>
      </c>
      <c r="C564" s="41">
        <f t="shared" si="33"/>
        <v>0.49703897000000002</v>
      </c>
      <c r="D564" s="41">
        <f t="shared" si="34"/>
        <v>0.49703897000000002</v>
      </c>
      <c r="E564" s="157" t="s">
        <v>1462</v>
      </c>
      <c r="F564" s="157" t="s">
        <v>8</v>
      </c>
      <c r="G564" s="157" t="s">
        <v>2241</v>
      </c>
      <c r="H564" s="157" t="s">
        <v>1279</v>
      </c>
      <c r="I564" s="158">
        <v>45574</v>
      </c>
      <c r="J564" s="158">
        <v>45574</v>
      </c>
      <c r="K564" s="157">
        <v>0.49703897000000002</v>
      </c>
      <c r="L564" s="157">
        <v>0.49703897000000002</v>
      </c>
      <c r="M564" s="159"/>
      <c r="N564" s="159"/>
      <c r="O564" s="159">
        <v>9.343</v>
      </c>
      <c r="P564" s="159">
        <v>7.0000000000000001E-3</v>
      </c>
      <c r="Q564" s="157"/>
      <c r="R564" s="157"/>
      <c r="S564" s="160">
        <v>11322.48</v>
      </c>
      <c r="T564" s="157">
        <v>7.96</v>
      </c>
      <c r="U564" s="160">
        <v>11330.44</v>
      </c>
      <c r="X564" s="68">
        <f t="shared" si="32"/>
        <v>303.09935939999986</v>
      </c>
      <c r="Y564" s="68" t="e">
        <f>HLOOKUP(A564,'HY financials'!$1:$194,190,0)</f>
        <v>#N/A</v>
      </c>
      <c r="Z564" s="69" t="e">
        <f t="shared" si="35"/>
        <v>#N/A</v>
      </c>
    </row>
    <row r="565" spans="1:26" x14ac:dyDescent="0.2">
      <c r="A565" s="37" t="str" cm="1">
        <f t="array" ref="A565">INDEX('Scheme master'!F:F,MATCH(E565&amp;F565,'Scheme master'!N:N,0),0)</f>
        <v>LDSAPF</v>
      </c>
      <c r="B565" s="37" t="str">
        <f>A565&amp;VLOOKUP(E565&amp;F565,'Scheme master'!N:AA,13,0)</f>
        <v>LDSAPFRDD</v>
      </c>
      <c r="C565" s="41">
        <f t="shared" si="33"/>
        <v>2.3801199999999999E-3</v>
      </c>
      <c r="D565" s="41">
        <f t="shared" si="34"/>
        <v>2.3801199999999999E-3</v>
      </c>
      <c r="E565" s="157" t="s">
        <v>533</v>
      </c>
      <c r="F565" s="157" t="s">
        <v>8</v>
      </c>
      <c r="G565" s="157" t="s">
        <v>2242</v>
      </c>
      <c r="H565" s="157" t="s">
        <v>1279</v>
      </c>
      <c r="I565" s="158">
        <v>45604</v>
      </c>
      <c r="J565" s="158">
        <v>45604</v>
      </c>
      <c r="K565" s="157">
        <v>2.3801199999999999E-3</v>
      </c>
      <c r="L565" s="157">
        <v>2.3801199999999999E-3</v>
      </c>
      <c r="M565" s="159">
        <v>127138.398</v>
      </c>
      <c r="N565" s="159"/>
      <c r="O565" s="159">
        <v>3259.0630000000001</v>
      </c>
      <c r="P565" s="159">
        <v>63.411999999999999</v>
      </c>
      <c r="Q565" s="157">
        <v>302.60000000000002</v>
      </c>
      <c r="R565" s="157"/>
      <c r="S565" s="160">
        <v>38669.78</v>
      </c>
      <c r="T565" s="157">
        <v>747.59</v>
      </c>
      <c r="U565" s="160">
        <v>39719.97</v>
      </c>
      <c r="X565" s="68">
        <f t="shared" si="32"/>
        <v>1.5207296000000006</v>
      </c>
      <c r="Y565" s="68" t="e">
        <f>HLOOKUP(A565,'HY financials'!$1:$194,190,0)</f>
        <v>#N/A</v>
      </c>
      <c r="Z565" s="69" t="e">
        <f t="shared" si="35"/>
        <v>#N/A</v>
      </c>
    </row>
    <row r="566" spans="1:26" x14ac:dyDescent="0.2">
      <c r="A566" s="37" t="str" cm="1">
        <f t="array" ref="A566">INDEX('Scheme master'!F:F,MATCH(E566&amp;F566,'Scheme master'!N:N,0),0)</f>
        <v>LDUSTF</v>
      </c>
      <c r="B566" s="37" t="str">
        <f>A566&amp;VLOOKUP(E566&amp;F566,'Scheme master'!N:AA,13,0)</f>
        <v>LDUSTFRDD</v>
      </c>
      <c r="C566" s="41">
        <f t="shared" si="33"/>
        <v>0.21934832000000001</v>
      </c>
      <c r="D566" s="41">
        <f t="shared" si="34"/>
        <v>0.21934832000000001</v>
      </c>
      <c r="E566" s="157" t="s">
        <v>1462</v>
      </c>
      <c r="F566" s="157" t="s">
        <v>8</v>
      </c>
      <c r="G566" s="157" t="s">
        <v>2241</v>
      </c>
      <c r="H566" s="157" t="s">
        <v>1279</v>
      </c>
      <c r="I566" s="158">
        <v>45594</v>
      </c>
      <c r="J566" s="158">
        <v>45594</v>
      </c>
      <c r="K566" s="157">
        <v>0.21934832000000001</v>
      </c>
      <c r="L566" s="157">
        <v>0.21934832000000001</v>
      </c>
      <c r="M566" s="159"/>
      <c r="N566" s="159"/>
      <c r="O566" s="159">
        <v>4.0810000000000004</v>
      </c>
      <c r="P566" s="159">
        <v>4.0000000000000001E-3</v>
      </c>
      <c r="Q566" s="157"/>
      <c r="R566" s="157"/>
      <c r="S566" s="160">
        <v>4969.1099999999997</v>
      </c>
      <c r="T566" s="157">
        <v>3.52</v>
      </c>
      <c r="U566" s="160">
        <v>4972.63</v>
      </c>
      <c r="X566" s="68">
        <f t="shared" si="32"/>
        <v>303.09935939999986</v>
      </c>
      <c r="Y566" s="68" t="e">
        <f>HLOOKUP(A566,'HY financials'!$1:$194,190,0)</f>
        <v>#N/A</v>
      </c>
      <c r="Z566" s="69" t="e">
        <f t="shared" si="35"/>
        <v>#N/A</v>
      </c>
    </row>
    <row r="567" spans="1:26" x14ac:dyDescent="0.2">
      <c r="A567" s="37" t="str" cm="1">
        <f t="array" ref="A567">INDEX('Scheme master'!F:F,MATCH(E567&amp;F567,'Scheme master'!N:N,0),0)</f>
        <v>LLIQDF</v>
      </c>
      <c r="B567" s="37" t="str">
        <f>A567&amp;VLOOKUP(E567&amp;F567,'Scheme master'!N:AA,13,0)</f>
        <v>LLIQDFDDD</v>
      </c>
      <c r="C567" s="41">
        <f t="shared" si="33"/>
        <v>0.23468574</v>
      </c>
      <c r="D567" s="41">
        <f t="shared" si="34"/>
        <v>0.23468574</v>
      </c>
      <c r="E567" s="157" t="s">
        <v>530</v>
      </c>
      <c r="F567" s="157" t="s">
        <v>525</v>
      </c>
      <c r="G567" s="157" t="s">
        <v>456</v>
      </c>
      <c r="H567" s="157" t="s">
        <v>1276</v>
      </c>
      <c r="I567" s="158">
        <v>45699</v>
      </c>
      <c r="J567" s="158">
        <v>45699</v>
      </c>
      <c r="K567" s="157">
        <v>0.23468574</v>
      </c>
      <c r="L567" s="157">
        <v>0.23468574</v>
      </c>
      <c r="M567" s="159">
        <v>115.167</v>
      </c>
      <c r="N567" s="159"/>
      <c r="O567" s="159">
        <v>4.4889999999999999</v>
      </c>
      <c r="P567" s="159">
        <v>297.601</v>
      </c>
      <c r="Q567" s="157">
        <v>27.05</v>
      </c>
      <c r="R567" s="157"/>
      <c r="S567" s="160">
        <v>5188.6000000000004</v>
      </c>
      <c r="T567" s="157">
        <v>341745.48</v>
      </c>
      <c r="U567" s="160">
        <v>346961.13</v>
      </c>
      <c r="X567" s="68">
        <f t="shared" si="32"/>
        <v>273.11448055999989</v>
      </c>
      <c r="Y567" s="68" t="e">
        <f>HLOOKUP(A567,'HY financials'!$1:$194,190,0)</f>
        <v>#N/A</v>
      </c>
      <c r="Z567" s="69" t="e">
        <f t="shared" si="35"/>
        <v>#N/A</v>
      </c>
    </row>
    <row r="568" spans="1:26" x14ac:dyDescent="0.2">
      <c r="A568" s="37" t="str" cm="1">
        <f t="array" ref="A568">INDEX('Scheme master'!F:F,MATCH(E568&amp;F568,'Scheme master'!N:N,0),0)</f>
        <v>LLIQDF</v>
      </c>
      <c r="B568" s="37" t="str">
        <f>A568&amp;VLOOKUP(E568&amp;F568,'Scheme master'!N:AA,13,0)</f>
        <v>LLIQDFRDD</v>
      </c>
      <c r="C568" s="41">
        <f t="shared" si="33"/>
        <v>0.19448925</v>
      </c>
      <c r="D568" s="41">
        <f t="shared" si="34"/>
        <v>0.19448925</v>
      </c>
      <c r="E568" s="157" t="s">
        <v>530</v>
      </c>
      <c r="F568" s="157" t="s">
        <v>526</v>
      </c>
      <c r="G568" s="157" t="s">
        <v>456</v>
      </c>
      <c r="H568" s="157" t="s">
        <v>1281</v>
      </c>
      <c r="I568" s="158">
        <v>45691</v>
      </c>
      <c r="J568" s="158">
        <v>45691</v>
      </c>
      <c r="K568" s="157">
        <v>0.19448925</v>
      </c>
      <c r="L568" s="157">
        <v>0.19448925</v>
      </c>
      <c r="M568" s="159">
        <v>90.266000000000005</v>
      </c>
      <c r="N568" s="159">
        <v>0.17199999999999999</v>
      </c>
      <c r="O568" s="159">
        <v>6.02</v>
      </c>
      <c r="P568" s="159">
        <v>3.34</v>
      </c>
      <c r="Q568" s="157">
        <v>17.55</v>
      </c>
      <c r="R568" s="157">
        <v>0.03</v>
      </c>
      <c r="S568" s="160">
        <v>6685.55</v>
      </c>
      <c r="T568" s="157">
        <v>3707.8</v>
      </c>
      <c r="U568" s="160">
        <v>10410.93</v>
      </c>
      <c r="X568" s="68">
        <f t="shared" si="32"/>
        <v>273.11448055999989</v>
      </c>
      <c r="Y568" s="68" t="e">
        <f>HLOOKUP(A568,'HY financials'!$1:$194,190,0)</f>
        <v>#N/A</v>
      </c>
      <c r="Z568" s="69" t="e">
        <f t="shared" si="35"/>
        <v>#N/A</v>
      </c>
    </row>
    <row r="569" spans="1:26" x14ac:dyDescent="0.2">
      <c r="A569" s="37" t="str" cm="1">
        <f t="array" ref="A569">INDEX('Scheme master'!F:F,MATCH(E569&amp;F569,'Scheme master'!N:N,0),0)</f>
        <v>LDUSTF</v>
      </c>
      <c r="B569" s="37" t="str">
        <f>A569&amp;VLOOKUP(E569&amp;F569,'Scheme master'!N:AA,13,0)</f>
        <v>LDUSTFDDW</v>
      </c>
      <c r="C569" s="41">
        <f t="shared" si="33"/>
        <v>2.3389206800000002</v>
      </c>
      <c r="D569" s="41">
        <f t="shared" si="34"/>
        <v>2.3389206800000002</v>
      </c>
      <c r="E569" s="157" t="s">
        <v>1462</v>
      </c>
      <c r="F569" s="157" t="s">
        <v>527</v>
      </c>
      <c r="G569" s="157" t="s">
        <v>2241</v>
      </c>
      <c r="H569" s="157" t="s">
        <v>1280</v>
      </c>
      <c r="I569" s="158">
        <v>45742</v>
      </c>
      <c r="J569" s="158">
        <v>45742</v>
      </c>
      <c r="K569" s="157">
        <v>2.3389206800000002</v>
      </c>
      <c r="L569" s="157">
        <v>2.3389206800000002</v>
      </c>
      <c r="M569" s="159">
        <v>0.53400000000000003</v>
      </c>
      <c r="N569" s="159"/>
      <c r="O569" s="159">
        <v>0.16500000000000001</v>
      </c>
      <c r="P569" s="159"/>
      <c r="Q569" s="157">
        <v>1.24</v>
      </c>
      <c r="R569" s="157"/>
      <c r="S569" s="160">
        <v>180.99</v>
      </c>
      <c r="T569" s="157"/>
      <c r="U569" s="160">
        <v>182.23</v>
      </c>
      <c r="X569" s="68">
        <f t="shared" si="32"/>
        <v>303.09935939999986</v>
      </c>
      <c r="Y569" s="68" t="e">
        <f>HLOOKUP(A569,'HY financials'!$1:$194,190,0)</f>
        <v>#N/A</v>
      </c>
      <c r="Z569" s="69" t="e">
        <f t="shared" si="35"/>
        <v>#N/A</v>
      </c>
    </row>
    <row r="570" spans="1:26" x14ac:dyDescent="0.2">
      <c r="A570" s="37" t="str" cm="1">
        <f t="array" ref="A570">INDEX('Scheme master'!F:F,MATCH(E570&amp;F570,'Scheme master'!N:N,0),0)</f>
        <v>LDSAPF</v>
      </c>
      <c r="B570" s="37" t="str">
        <f>A570&amp;VLOOKUP(E570&amp;F570,'Scheme master'!N:AA,13,0)</f>
        <v>LDSAPFDDD</v>
      </c>
      <c r="C570" s="41">
        <f t="shared" si="33"/>
        <v>2.5171600000000001E-3</v>
      </c>
      <c r="D570" s="41">
        <f t="shared" si="34"/>
        <v>2.5171600000000001E-3</v>
      </c>
      <c r="E570" s="157" t="s">
        <v>533</v>
      </c>
      <c r="F570" s="157" t="s">
        <v>525</v>
      </c>
      <c r="G570" s="157" t="s">
        <v>2242</v>
      </c>
      <c r="H570" s="157" t="s">
        <v>1277</v>
      </c>
      <c r="I570" s="158">
        <v>45692</v>
      </c>
      <c r="J570" s="158">
        <v>45692</v>
      </c>
      <c r="K570" s="157">
        <v>2.5171600000000001E-3</v>
      </c>
      <c r="L570" s="157">
        <v>2.5171600000000001E-3</v>
      </c>
      <c r="M570" s="159"/>
      <c r="N570" s="159"/>
      <c r="O570" s="159">
        <v>128.28</v>
      </c>
      <c r="P570" s="159">
        <v>9.4390000000000001</v>
      </c>
      <c r="Q570" s="157"/>
      <c r="R570" s="157"/>
      <c r="S570" s="160">
        <v>1408.03</v>
      </c>
      <c r="T570" s="157">
        <v>105.4</v>
      </c>
      <c r="U570" s="160">
        <v>1513.43</v>
      </c>
      <c r="X570" s="68">
        <f t="shared" si="32"/>
        <v>1.5207296000000006</v>
      </c>
      <c r="Y570" s="68" t="e">
        <f>HLOOKUP(A570,'HY financials'!$1:$194,190,0)</f>
        <v>#N/A</v>
      </c>
      <c r="Z570" s="69" t="e">
        <f t="shared" si="35"/>
        <v>#N/A</v>
      </c>
    </row>
    <row r="571" spans="1:26" x14ac:dyDescent="0.2">
      <c r="A571" s="37" t="str" cm="1">
        <f t="array" ref="A571">INDEX('Scheme master'!F:F,MATCH(E571&amp;F571,'Scheme master'!N:N,0),0)</f>
        <v>LDUSTF</v>
      </c>
      <c r="B571" s="37" t="str">
        <f>A571&amp;VLOOKUP(E571&amp;F571,'Scheme master'!N:AA,13,0)</f>
        <v>LDUSTFDDD</v>
      </c>
      <c r="C571" s="41">
        <f t="shared" si="33"/>
        <v>0.55083389999999999</v>
      </c>
      <c r="D571" s="41">
        <f t="shared" si="34"/>
        <v>0.55083389999999999</v>
      </c>
      <c r="E571" s="157" t="s">
        <v>1462</v>
      </c>
      <c r="F571" s="157" t="s">
        <v>525</v>
      </c>
      <c r="G571" s="157" t="s">
        <v>2241</v>
      </c>
      <c r="H571" s="157" t="s">
        <v>1277</v>
      </c>
      <c r="I571" s="158">
        <v>45593</v>
      </c>
      <c r="J571" s="158">
        <v>45593</v>
      </c>
      <c r="K571" s="157">
        <v>0.55083389999999999</v>
      </c>
      <c r="L571" s="157">
        <v>0.55083389999999999</v>
      </c>
      <c r="M571" s="159"/>
      <c r="N571" s="159"/>
      <c r="O571" s="159">
        <v>2.5049999999999999</v>
      </c>
      <c r="P571" s="159"/>
      <c r="Q571" s="157"/>
      <c r="R571" s="157"/>
      <c r="S571" s="160">
        <v>3049.4</v>
      </c>
      <c r="T571" s="157"/>
      <c r="U571" s="160">
        <v>3049.4</v>
      </c>
      <c r="X571" s="68">
        <f t="shared" si="32"/>
        <v>303.09935939999986</v>
      </c>
      <c r="Y571" s="68" t="e">
        <f>HLOOKUP(A571,'HY financials'!$1:$194,190,0)</f>
        <v>#N/A</v>
      </c>
      <c r="Z571" s="69" t="e">
        <f t="shared" si="35"/>
        <v>#N/A</v>
      </c>
    </row>
    <row r="572" spans="1:26" x14ac:dyDescent="0.2">
      <c r="A572" s="37" t="str" cm="1">
        <f t="array" ref="A572">INDEX('Scheme master'!F:F,MATCH(E572&amp;F572,'Scheme master'!N:N,0),0)</f>
        <v>LLIQDF</v>
      </c>
      <c r="B572" s="37" t="str">
        <f>A572&amp;VLOOKUP(E572&amp;F572,'Scheme master'!N:AA,13,0)</f>
        <v>LLIQDFRDW</v>
      </c>
      <c r="C572" s="41">
        <f t="shared" si="33"/>
        <v>1.3830381</v>
      </c>
      <c r="D572" s="41">
        <f t="shared" si="34"/>
        <v>1.3830381</v>
      </c>
      <c r="E572" s="157" t="s">
        <v>530</v>
      </c>
      <c r="F572" s="157" t="s">
        <v>23</v>
      </c>
      <c r="G572" s="157" t="s">
        <v>456</v>
      </c>
      <c r="H572" s="157" t="s">
        <v>2245</v>
      </c>
      <c r="I572" s="158">
        <v>45602</v>
      </c>
      <c r="J572" s="158">
        <v>45602</v>
      </c>
      <c r="K572" s="157">
        <v>1.3830381</v>
      </c>
      <c r="L572" s="157">
        <v>1.3830381</v>
      </c>
      <c r="M572" s="159">
        <v>1085.7460000000001</v>
      </c>
      <c r="N572" s="159"/>
      <c r="O572" s="159">
        <v>9.2550000000000008</v>
      </c>
      <c r="P572" s="159">
        <v>5.0000000000000001E-3</v>
      </c>
      <c r="Q572" s="157">
        <v>1501.63</v>
      </c>
      <c r="R572" s="157"/>
      <c r="S572" s="160">
        <v>10287.94</v>
      </c>
      <c r="T572" s="157">
        <v>4.96</v>
      </c>
      <c r="U572" s="160">
        <v>11794.53</v>
      </c>
      <c r="X572" s="68">
        <f t="shared" si="32"/>
        <v>273.11448055999989</v>
      </c>
      <c r="Y572" s="68" t="e">
        <f>HLOOKUP(A572,'HY financials'!$1:$194,190,0)</f>
        <v>#N/A</v>
      </c>
      <c r="Z572" s="69" t="e">
        <f t="shared" si="35"/>
        <v>#N/A</v>
      </c>
    </row>
    <row r="573" spans="1:26" x14ac:dyDescent="0.2">
      <c r="A573" s="37" t="str" cm="1">
        <f t="array" ref="A573">INDEX('Scheme master'!F:F,MATCH(E573&amp;F573,'Scheme master'!N:N,0),0)</f>
        <v>LDSAPF</v>
      </c>
      <c r="B573" s="37" t="str">
        <f>A573&amp;VLOOKUP(E573&amp;F573,'Scheme master'!N:AA,13,0)</f>
        <v>LDSAPFDDD</v>
      </c>
      <c r="C573" s="41">
        <f t="shared" si="33"/>
        <v>1.58066E-3</v>
      </c>
      <c r="D573" s="41">
        <f t="shared" si="34"/>
        <v>1.58066E-3</v>
      </c>
      <c r="E573" s="157" t="s">
        <v>533</v>
      </c>
      <c r="F573" s="157" t="s">
        <v>525</v>
      </c>
      <c r="G573" s="157" t="s">
        <v>2242</v>
      </c>
      <c r="H573" s="157" t="s">
        <v>1277</v>
      </c>
      <c r="I573" s="158">
        <v>45688</v>
      </c>
      <c r="J573" s="158">
        <v>45688</v>
      </c>
      <c r="K573" s="157">
        <v>1.58066E-3</v>
      </c>
      <c r="L573" s="157">
        <v>1.58066E-3</v>
      </c>
      <c r="M573" s="159"/>
      <c r="N573" s="159"/>
      <c r="O573" s="159">
        <v>80.388999999999996</v>
      </c>
      <c r="P573" s="159">
        <v>5.923</v>
      </c>
      <c r="Q573" s="157"/>
      <c r="R573" s="157"/>
      <c r="S573" s="160">
        <v>882.41</v>
      </c>
      <c r="T573" s="157">
        <v>66.14</v>
      </c>
      <c r="U573" s="160">
        <v>948.55</v>
      </c>
      <c r="X573" s="68">
        <f t="shared" si="32"/>
        <v>1.5207296000000006</v>
      </c>
      <c r="Y573" s="68" t="e">
        <f>HLOOKUP(A573,'HY financials'!$1:$194,190,0)</f>
        <v>#N/A</v>
      </c>
      <c r="Z573" s="69" t="e">
        <f t="shared" si="35"/>
        <v>#N/A</v>
      </c>
    </row>
    <row r="574" spans="1:26" x14ac:dyDescent="0.2">
      <c r="A574" s="37" t="str" cm="1">
        <f t="array" ref="A574">INDEX('Scheme master'!F:F,MATCH(E574&amp;F574,'Scheme master'!N:N,0),0)</f>
        <v>LDUSTF</v>
      </c>
      <c r="B574" s="37" t="str">
        <f>A574&amp;VLOOKUP(E574&amp;F574,'Scheme master'!N:AA,13,0)</f>
        <v>LDUSTFDDD</v>
      </c>
      <c r="C574" s="41">
        <f t="shared" si="33"/>
        <v>0.85701536</v>
      </c>
      <c r="D574" s="41">
        <f t="shared" si="34"/>
        <v>0.85701536</v>
      </c>
      <c r="E574" s="157" t="s">
        <v>1462</v>
      </c>
      <c r="F574" s="157" t="s">
        <v>525</v>
      </c>
      <c r="G574" s="157" t="s">
        <v>2241</v>
      </c>
      <c r="H574" s="157" t="s">
        <v>1277</v>
      </c>
      <c r="I574" s="158">
        <v>45600</v>
      </c>
      <c r="J574" s="158">
        <v>45600</v>
      </c>
      <c r="K574" s="157">
        <v>0.85701536</v>
      </c>
      <c r="L574" s="157">
        <v>0.85701536</v>
      </c>
      <c r="M574" s="159"/>
      <c r="N574" s="159"/>
      <c r="O574" s="159">
        <v>3.84</v>
      </c>
      <c r="P574" s="159"/>
      <c r="Q574" s="157"/>
      <c r="R574" s="157"/>
      <c r="S574" s="160">
        <v>4750.92</v>
      </c>
      <c r="T574" s="157"/>
      <c r="U574" s="160">
        <v>4750.92</v>
      </c>
      <c r="X574" s="68">
        <f t="shared" si="32"/>
        <v>303.09935939999986</v>
      </c>
      <c r="Y574" s="68" t="e">
        <f>HLOOKUP(A574,'HY financials'!$1:$194,190,0)</f>
        <v>#N/A</v>
      </c>
      <c r="Z574" s="69" t="e">
        <f t="shared" si="35"/>
        <v>#N/A</v>
      </c>
    </row>
    <row r="575" spans="1:26" x14ac:dyDescent="0.2">
      <c r="A575" s="37" t="str" cm="1">
        <f t="array" ref="A575">INDEX('Scheme master'!F:F,MATCH(E575&amp;F575,'Scheme master'!N:N,0),0)</f>
        <v>LDSAPF</v>
      </c>
      <c r="B575" s="37" t="str">
        <f>A575&amp;VLOOKUP(E575&amp;F575,'Scheme master'!N:AA,13,0)</f>
        <v>LDSAPFRDD</v>
      </c>
      <c r="C575" s="41">
        <f t="shared" si="33"/>
        <v>5.23487E-3</v>
      </c>
      <c r="D575" s="41">
        <f t="shared" si="34"/>
        <v>5.23487E-3</v>
      </c>
      <c r="E575" s="157" t="s">
        <v>533</v>
      </c>
      <c r="F575" s="157" t="s">
        <v>8</v>
      </c>
      <c r="G575" s="157" t="s">
        <v>2242</v>
      </c>
      <c r="H575" s="157" t="s">
        <v>1279</v>
      </c>
      <c r="I575" s="158">
        <v>45747</v>
      </c>
      <c r="J575" s="158">
        <v>45747</v>
      </c>
      <c r="K575" s="157">
        <v>5.23487E-3</v>
      </c>
      <c r="L575" s="157">
        <v>5.23487E-3</v>
      </c>
      <c r="M575" s="159">
        <v>127717.451</v>
      </c>
      <c r="N575" s="159"/>
      <c r="O575" s="159">
        <v>7221.9620000000004</v>
      </c>
      <c r="P575" s="159">
        <v>140.172</v>
      </c>
      <c r="Q575" s="157">
        <v>668.58</v>
      </c>
      <c r="R575" s="157"/>
      <c r="S575" s="160">
        <v>85774.21</v>
      </c>
      <c r="T575" s="157">
        <v>1685.43</v>
      </c>
      <c r="U575" s="160">
        <v>88128.22</v>
      </c>
      <c r="X575" s="68">
        <f t="shared" si="32"/>
        <v>1.5207296000000006</v>
      </c>
      <c r="Y575" s="68" t="e">
        <f>HLOOKUP(A575,'HY financials'!$1:$194,190,0)</f>
        <v>#N/A</v>
      </c>
      <c r="Z575" s="69" t="e">
        <f t="shared" si="35"/>
        <v>#N/A</v>
      </c>
    </row>
    <row r="576" spans="1:26" x14ac:dyDescent="0.2">
      <c r="A576" s="37" t="str" cm="1">
        <f t="array" ref="A576">INDEX('Scheme master'!F:F,MATCH(E576&amp;F576,'Scheme master'!N:N,0),0)</f>
        <v>LDUSTF</v>
      </c>
      <c r="B576" s="37" t="str">
        <f>A576&amp;VLOOKUP(E576&amp;F576,'Scheme master'!N:AA,13,0)</f>
        <v>LDUSTFDDD</v>
      </c>
      <c r="C576" s="41">
        <f t="shared" si="33"/>
        <v>0.21931764000000001</v>
      </c>
      <c r="D576" s="41">
        <f t="shared" si="34"/>
        <v>0.21931764000000001</v>
      </c>
      <c r="E576" s="157" t="s">
        <v>1462</v>
      </c>
      <c r="F576" s="157" t="s">
        <v>525</v>
      </c>
      <c r="G576" s="157" t="s">
        <v>2241</v>
      </c>
      <c r="H576" s="157" t="s">
        <v>1277</v>
      </c>
      <c r="I576" s="158">
        <v>45678</v>
      </c>
      <c r="J576" s="158">
        <v>45678</v>
      </c>
      <c r="K576" s="157">
        <v>0.21931764000000001</v>
      </c>
      <c r="L576" s="157">
        <v>0.21931764000000001</v>
      </c>
      <c r="M576" s="159"/>
      <c r="N576" s="159"/>
      <c r="O576" s="159">
        <v>0.98599999999999999</v>
      </c>
      <c r="P576" s="159"/>
      <c r="Q576" s="157"/>
      <c r="R576" s="157"/>
      <c r="S576" s="160">
        <v>1205.32</v>
      </c>
      <c r="T576" s="157"/>
      <c r="U576" s="160">
        <v>1205.32</v>
      </c>
      <c r="X576" s="68">
        <f t="shared" si="32"/>
        <v>303.09935939999986</v>
      </c>
      <c r="Y576" s="68" t="e">
        <f>HLOOKUP(A576,'HY financials'!$1:$194,190,0)</f>
        <v>#N/A</v>
      </c>
      <c r="Z576" s="69" t="e">
        <f t="shared" si="35"/>
        <v>#N/A</v>
      </c>
    </row>
    <row r="577" spans="1:26" x14ac:dyDescent="0.2">
      <c r="A577" s="37" t="str" cm="1">
        <f t="array" ref="A577">INDEX('Scheme master'!F:F,MATCH(E577&amp;F577,'Scheme master'!N:N,0),0)</f>
        <v>LLIQDF</v>
      </c>
      <c r="B577" s="37" t="str">
        <f>A577&amp;VLOOKUP(E577&amp;F577,'Scheme master'!N:AA,13,0)</f>
        <v>LLIQDFDDD</v>
      </c>
      <c r="C577" s="41">
        <f t="shared" si="33"/>
        <v>0.17342494999999999</v>
      </c>
      <c r="D577" s="41">
        <f t="shared" si="34"/>
        <v>0.17342494999999999</v>
      </c>
      <c r="E577" s="157" t="s">
        <v>530</v>
      </c>
      <c r="F577" s="157" t="s">
        <v>525</v>
      </c>
      <c r="G577" s="157" t="s">
        <v>456</v>
      </c>
      <c r="H577" s="157" t="s">
        <v>1276</v>
      </c>
      <c r="I577" s="158">
        <v>45705</v>
      </c>
      <c r="J577" s="158">
        <v>45705</v>
      </c>
      <c r="K577" s="157">
        <v>0.17342494999999999</v>
      </c>
      <c r="L577" s="157">
        <v>0.17342494999999999</v>
      </c>
      <c r="M577" s="159">
        <v>115.14400000000001</v>
      </c>
      <c r="N577" s="159"/>
      <c r="O577" s="159">
        <v>2.6070000000000002</v>
      </c>
      <c r="P577" s="159">
        <v>220.148</v>
      </c>
      <c r="Q577" s="157">
        <v>19.97</v>
      </c>
      <c r="R577" s="157"/>
      <c r="S577" s="160">
        <v>3013.31</v>
      </c>
      <c r="T577" s="157">
        <v>252804.93</v>
      </c>
      <c r="U577" s="160">
        <v>255838.21</v>
      </c>
      <c r="X577" s="68">
        <f t="shared" si="32"/>
        <v>273.11448055999989</v>
      </c>
      <c r="Y577" s="68" t="e">
        <f>HLOOKUP(A577,'HY financials'!$1:$194,190,0)</f>
        <v>#N/A</v>
      </c>
      <c r="Z577" s="69" t="e">
        <f t="shared" si="35"/>
        <v>#N/A</v>
      </c>
    </row>
    <row r="578" spans="1:26" x14ac:dyDescent="0.2">
      <c r="A578" s="37" t="str" cm="1">
        <f t="array" ref="A578">INDEX('Scheme master'!F:F,MATCH(E578&amp;F578,'Scheme master'!N:N,0),0)</f>
        <v>LLIQDF</v>
      </c>
      <c r="B578" s="37" t="str">
        <f>A578&amp;VLOOKUP(E578&amp;F578,'Scheme master'!N:AA,13,0)</f>
        <v>LLIQDFDDD</v>
      </c>
      <c r="C578" s="41">
        <f t="shared" si="33"/>
        <v>0.22134081</v>
      </c>
      <c r="D578" s="41">
        <f t="shared" si="34"/>
        <v>0.22134081</v>
      </c>
      <c r="E578" s="157" t="s">
        <v>530</v>
      </c>
      <c r="F578" s="157" t="s">
        <v>525</v>
      </c>
      <c r="G578" s="157" t="s">
        <v>456</v>
      </c>
      <c r="H578" s="157" t="s">
        <v>1276</v>
      </c>
      <c r="I578" s="158">
        <v>45632</v>
      </c>
      <c r="J578" s="158">
        <v>45632</v>
      </c>
      <c r="K578" s="157">
        <v>0.22134081</v>
      </c>
      <c r="L578" s="157">
        <v>0.22134081</v>
      </c>
      <c r="M578" s="159">
        <v>121.102</v>
      </c>
      <c r="N578" s="159"/>
      <c r="O578" s="159">
        <v>5.4610000000000003</v>
      </c>
      <c r="P578" s="159">
        <v>287.82400000000001</v>
      </c>
      <c r="Q578" s="157">
        <v>26.8</v>
      </c>
      <c r="R578" s="157"/>
      <c r="S578" s="160">
        <v>6239.28</v>
      </c>
      <c r="T578" s="157">
        <v>330517.62</v>
      </c>
      <c r="U578" s="160">
        <v>336783.7</v>
      </c>
      <c r="X578" s="68">
        <f t="shared" si="32"/>
        <v>273.11448055999989</v>
      </c>
      <c r="Y578" s="68" t="e">
        <f>HLOOKUP(A578,'HY financials'!$1:$194,190,0)</f>
        <v>#N/A</v>
      </c>
      <c r="Z578" s="69" t="e">
        <f t="shared" si="35"/>
        <v>#N/A</v>
      </c>
    </row>
    <row r="579" spans="1:26" x14ac:dyDescent="0.2">
      <c r="A579" s="37" t="str" cm="1">
        <f t="array" ref="A579">INDEX('Scheme master'!F:F,MATCH(E579&amp;F579,'Scheme master'!N:N,0),0)</f>
        <v>LDSAPF</v>
      </c>
      <c r="B579" s="37" t="str">
        <f>A579&amp;VLOOKUP(E579&amp;F579,'Scheme master'!N:AA,13,0)</f>
        <v>LDSAPFDDD</v>
      </c>
      <c r="C579" s="41">
        <f t="shared" si="33"/>
        <v>2.66219E-3</v>
      </c>
      <c r="D579" s="41">
        <f t="shared" si="34"/>
        <v>2.66219E-3</v>
      </c>
      <c r="E579" s="157" t="s">
        <v>533</v>
      </c>
      <c r="F579" s="157" t="s">
        <v>525</v>
      </c>
      <c r="G579" s="157" t="s">
        <v>2242</v>
      </c>
      <c r="H579" s="157" t="s">
        <v>1277</v>
      </c>
      <c r="I579" s="158">
        <v>45687</v>
      </c>
      <c r="J579" s="158">
        <v>45687</v>
      </c>
      <c r="K579" s="157">
        <v>2.66219E-3</v>
      </c>
      <c r="L579" s="157">
        <v>2.66219E-3</v>
      </c>
      <c r="M579" s="159"/>
      <c r="N579" s="159"/>
      <c r="O579" s="159">
        <v>135.33500000000001</v>
      </c>
      <c r="P579" s="159">
        <v>9.9719999999999995</v>
      </c>
      <c r="Q579" s="157"/>
      <c r="R579" s="157"/>
      <c r="S579" s="160">
        <v>1485.63</v>
      </c>
      <c r="T579" s="157">
        <v>111.37</v>
      </c>
      <c r="U579" s="160">
        <v>1597</v>
      </c>
      <c r="X579" s="68">
        <f t="shared" si="32"/>
        <v>1.5207296000000006</v>
      </c>
      <c r="Y579" s="68" t="e">
        <f>HLOOKUP(A579,'HY financials'!$1:$194,190,0)</f>
        <v>#N/A</v>
      </c>
      <c r="Z579" s="69" t="e">
        <f t="shared" si="35"/>
        <v>#N/A</v>
      </c>
    </row>
    <row r="580" spans="1:26" x14ac:dyDescent="0.2">
      <c r="A580" s="37" t="str" cm="1">
        <f t="array" ref="A580">INDEX('Scheme master'!F:F,MATCH(E580&amp;F580,'Scheme master'!N:N,0),0)</f>
        <v>LLIQDF</v>
      </c>
      <c r="B580" s="37" t="str">
        <f>A580&amp;VLOOKUP(E580&amp;F580,'Scheme master'!N:AA,13,0)</f>
        <v>LLIQDFDDD</v>
      </c>
      <c r="C580" s="41">
        <f t="shared" si="33"/>
        <v>0.1719783</v>
      </c>
      <c r="D580" s="41">
        <f t="shared" si="34"/>
        <v>0.1719783</v>
      </c>
      <c r="E580" s="157" t="s">
        <v>530</v>
      </c>
      <c r="F580" s="157" t="s">
        <v>525</v>
      </c>
      <c r="G580" s="157" t="s">
        <v>456</v>
      </c>
      <c r="H580" s="157" t="s">
        <v>1276</v>
      </c>
      <c r="I580" s="158">
        <v>45698</v>
      </c>
      <c r="J580" s="158">
        <v>45698</v>
      </c>
      <c r="K580" s="157">
        <v>0.1719783</v>
      </c>
      <c r="L580" s="157">
        <v>0.1719783</v>
      </c>
      <c r="M580" s="159">
        <v>117.47199999999999</v>
      </c>
      <c r="N580" s="159"/>
      <c r="O580" s="159">
        <v>3.2930000000000001</v>
      </c>
      <c r="P580" s="159">
        <v>218.05099999999999</v>
      </c>
      <c r="Q580" s="157">
        <v>20.2</v>
      </c>
      <c r="R580" s="157"/>
      <c r="S580" s="160">
        <v>3801.08</v>
      </c>
      <c r="T580" s="157">
        <v>250394.44</v>
      </c>
      <c r="U580" s="160">
        <v>254215.72</v>
      </c>
      <c r="X580" s="68">
        <f t="shared" si="32"/>
        <v>273.11448055999989</v>
      </c>
      <c r="Y580" s="68" t="e">
        <f>HLOOKUP(A580,'HY financials'!$1:$194,190,0)</f>
        <v>#N/A</v>
      </c>
      <c r="Z580" s="69" t="e">
        <f t="shared" si="35"/>
        <v>#N/A</v>
      </c>
    </row>
    <row r="581" spans="1:26" x14ac:dyDescent="0.2">
      <c r="A581" s="37" t="str" cm="1">
        <f t="array" ref="A581">INDEX('Scheme master'!F:F,MATCH(E581&amp;F581,'Scheme master'!N:N,0),0)</f>
        <v>LLIQDF</v>
      </c>
      <c r="B581" s="37" t="str">
        <f>A581&amp;VLOOKUP(E581&amp;F581,'Scheme master'!N:AA,13,0)</f>
        <v>LLIQDFDDD</v>
      </c>
      <c r="C581" s="41">
        <f t="shared" si="33"/>
        <v>0.19109657999999999</v>
      </c>
      <c r="D581" s="41">
        <f t="shared" si="34"/>
        <v>0.19109657999999999</v>
      </c>
      <c r="E581" s="157" t="s">
        <v>530</v>
      </c>
      <c r="F581" s="157" t="s">
        <v>525</v>
      </c>
      <c r="G581" s="157" t="s">
        <v>456</v>
      </c>
      <c r="H581" s="157" t="s">
        <v>1276</v>
      </c>
      <c r="I581" s="158">
        <v>45583</v>
      </c>
      <c r="J581" s="158">
        <v>45583</v>
      </c>
      <c r="K581" s="157">
        <v>0.19109657999999999</v>
      </c>
      <c r="L581" s="157">
        <v>0.19109657999999999</v>
      </c>
      <c r="M581" s="159">
        <v>6.0919999999999996</v>
      </c>
      <c r="N581" s="159"/>
      <c r="O581" s="159">
        <v>6.27</v>
      </c>
      <c r="P581" s="159">
        <v>135.31399999999999</v>
      </c>
      <c r="Q581" s="157">
        <v>1.17</v>
      </c>
      <c r="R581" s="157"/>
      <c r="S581" s="160">
        <v>7165.29</v>
      </c>
      <c r="T581" s="157">
        <v>155384.82</v>
      </c>
      <c r="U581" s="160">
        <v>162551.28</v>
      </c>
      <c r="X581" s="68">
        <f t="shared" si="32"/>
        <v>273.11448055999989</v>
      </c>
      <c r="Y581" s="68" t="e">
        <f>HLOOKUP(A581,'HY financials'!$1:$194,190,0)</f>
        <v>#N/A</v>
      </c>
      <c r="Z581" s="69" t="e">
        <f t="shared" si="35"/>
        <v>#N/A</v>
      </c>
    </row>
    <row r="582" spans="1:26" x14ac:dyDescent="0.2">
      <c r="A582" s="37" t="str" cm="1">
        <f t="array" ref="A582">INDEX('Scheme master'!F:F,MATCH(E582&amp;F582,'Scheme master'!N:N,0),0)</f>
        <v>LLIQDF</v>
      </c>
      <c r="B582" s="37" t="str">
        <f>A582&amp;VLOOKUP(E582&amp;F582,'Scheme master'!N:AA,13,0)</f>
        <v>LLIQDFDDD</v>
      </c>
      <c r="C582" s="41">
        <f t="shared" si="33"/>
        <v>0.18535070000000001</v>
      </c>
      <c r="D582" s="41">
        <f t="shared" si="34"/>
        <v>0.18535070000000001</v>
      </c>
      <c r="E582" s="157" t="s">
        <v>530</v>
      </c>
      <c r="F582" s="157" t="s">
        <v>525</v>
      </c>
      <c r="G582" s="157" t="s">
        <v>456</v>
      </c>
      <c r="H582" s="157" t="s">
        <v>1276</v>
      </c>
      <c r="I582" s="158">
        <v>45622</v>
      </c>
      <c r="J582" s="158">
        <v>45622</v>
      </c>
      <c r="K582" s="157">
        <v>0.18535070000000001</v>
      </c>
      <c r="L582" s="157">
        <v>0.18535070000000001</v>
      </c>
      <c r="M582" s="159">
        <v>6.0789999999999997</v>
      </c>
      <c r="N582" s="159"/>
      <c r="O582" s="159">
        <v>5.4859999999999998</v>
      </c>
      <c r="P582" s="159">
        <v>235.958</v>
      </c>
      <c r="Q582" s="157">
        <v>1.1499999999999999</v>
      </c>
      <c r="R582" s="157"/>
      <c r="S582" s="160">
        <v>6293.41</v>
      </c>
      <c r="T582" s="157">
        <v>270959.61</v>
      </c>
      <c r="U582" s="160">
        <v>277254.17</v>
      </c>
      <c r="X582" s="68">
        <f t="shared" ref="X582:X645" si="36">SUMIF(A:A,A582,C:C)+SUMIF(A:A,A582,D:D)</f>
        <v>273.11448055999989</v>
      </c>
      <c r="Y582" s="68" t="e">
        <f>HLOOKUP(A582,'HY financials'!$1:$194,190,0)</f>
        <v>#N/A</v>
      </c>
      <c r="Z582" s="69" t="e">
        <f t="shared" si="35"/>
        <v>#N/A</v>
      </c>
    </row>
    <row r="583" spans="1:26" x14ac:dyDescent="0.2">
      <c r="A583" s="37" t="str" cm="1">
        <f t="array" ref="A583">INDEX('Scheme master'!F:F,MATCH(E583&amp;F583,'Scheme master'!N:N,0),0)</f>
        <v>LDINPF</v>
      </c>
      <c r="B583" s="37" t="str">
        <f>A583&amp;VLOOKUP(E583&amp;F583,'Scheme master'!N:AA,13,0)</f>
        <v>LDINPFDDD</v>
      </c>
      <c r="C583" s="41">
        <f t="shared" ref="C583:C646" si="37">K583</f>
        <v>5.3717699999999997E-3</v>
      </c>
      <c r="D583" s="41">
        <f t="shared" ref="D583:D646" si="38">L583</f>
        <v>5.3717699999999997E-3</v>
      </c>
      <c r="E583" s="157" t="s">
        <v>531</v>
      </c>
      <c r="F583" s="157" t="s">
        <v>525</v>
      </c>
      <c r="G583" s="157" t="s">
        <v>2726</v>
      </c>
      <c r="H583" s="157" t="s">
        <v>1277</v>
      </c>
      <c r="I583" s="158">
        <v>45660</v>
      </c>
      <c r="J583" s="158">
        <v>45660</v>
      </c>
      <c r="K583" s="157">
        <v>5.3717699999999997E-3</v>
      </c>
      <c r="L583" s="157">
        <v>5.3717699999999997E-3</v>
      </c>
      <c r="M583" s="159"/>
      <c r="N583" s="159"/>
      <c r="O583" s="159">
        <v>195.709</v>
      </c>
      <c r="P583" s="159"/>
      <c r="Q583" s="157"/>
      <c r="R583" s="157"/>
      <c r="S583" s="160">
        <v>3195.13</v>
      </c>
      <c r="T583" s="157"/>
      <c r="U583" s="160">
        <v>3195.13</v>
      </c>
      <c r="X583" s="68">
        <f t="shared" si="36"/>
        <v>3.1546907400000004</v>
      </c>
      <c r="Y583" s="68" t="e">
        <f>HLOOKUP(A583,'HY financials'!$1:$194,190,0)</f>
        <v>#N/A</v>
      </c>
      <c r="Z583" s="69" t="e">
        <f t="shared" ref="Z583:Z646" si="39">X583-Y583</f>
        <v>#N/A</v>
      </c>
    </row>
    <row r="584" spans="1:26" x14ac:dyDescent="0.2">
      <c r="A584" s="37" t="str" cm="1">
        <f t="array" ref="A584">INDEX('Scheme master'!F:F,MATCH(E584&amp;F584,'Scheme master'!N:N,0),0)</f>
        <v>LDSAPF</v>
      </c>
      <c r="B584" s="37" t="str">
        <f>A584&amp;VLOOKUP(E584&amp;F584,'Scheme master'!N:AA,13,0)</f>
        <v>LDSAPFRDD</v>
      </c>
      <c r="C584" s="41">
        <f t="shared" si="37"/>
        <v>3.2950800000000001E-3</v>
      </c>
      <c r="D584" s="41">
        <f t="shared" si="38"/>
        <v>3.2950800000000001E-3</v>
      </c>
      <c r="E584" s="157" t="s">
        <v>533</v>
      </c>
      <c r="F584" s="157" t="s">
        <v>8</v>
      </c>
      <c r="G584" s="157" t="s">
        <v>2242</v>
      </c>
      <c r="H584" s="157" t="s">
        <v>1279</v>
      </c>
      <c r="I584" s="158">
        <v>45631</v>
      </c>
      <c r="J584" s="158">
        <v>45631</v>
      </c>
      <c r="K584" s="157">
        <v>3.2950800000000001E-3</v>
      </c>
      <c r="L584" s="157">
        <v>3.2950800000000001E-3</v>
      </c>
      <c r="M584" s="159">
        <v>135382.927</v>
      </c>
      <c r="N584" s="159"/>
      <c r="O584" s="159">
        <v>4527.1589999999997</v>
      </c>
      <c r="P584" s="159">
        <v>88.176000000000002</v>
      </c>
      <c r="Q584" s="157">
        <v>446.1</v>
      </c>
      <c r="R584" s="157"/>
      <c r="S584" s="160">
        <v>53775.39</v>
      </c>
      <c r="T584" s="157">
        <v>1039.57</v>
      </c>
      <c r="U584" s="160">
        <v>55261.06</v>
      </c>
      <c r="X584" s="68">
        <f t="shared" si="36"/>
        <v>1.5207296000000006</v>
      </c>
      <c r="Y584" s="68" t="e">
        <f>HLOOKUP(A584,'HY financials'!$1:$194,190,0)</f>
        <v>#N/A</v>
      </c>
      <c r="Z584" s="69" t="e">
        <f t="shared" si="39"/>
        <v>#N/A</v>
      </c>
    </row>
    <row r="585" spans="1:26" x14ac:dyDescent="0.2">
      <c r="A585" s="37" t="str" cm="1">
        <f t="array" ref="A585">INDEX('Scheme master'!F:F,MATCH(E585&amp;F585,'Scheme master'!N:N,0),0)</f>
        <v>LLIQDF</v>
      </c>
      <c r="B585" s="37" t="str">
        <f>A585&amp;VLOOKUP(E585&amp;F585,'Scheme master'!N:AA,13,0)</f>
        <v>LLIQDFRDD</v>
      </c>
      <c r="C585" s="41">
        <f t="shared" si="37"/>
        <v>0.16809497000000001</v>
      </c>
      <c r="D585" s="41">
        <f t="shared" si="38"/>
        <v>0.16809497000000001</v>
      </c>
      <c r="E585" s="157" t="s">
        <v>530</v>
      </c>
      <c r="F585" s="157" t="s">
        <v>526</v>
      </c>
      <c r="G585" s="157" t="s">
        <v>456</v>
      </c>
      <c r="H585" s="157" t="s">
        <v>1281</v>
      </c>
      <c r="I585" s="158">
        <v>45728</v>
      </c>
      <c r="J585" s="158">
        <v>45728</v>
      </c>
      <c r="K585" s="157">
        <v>0.16809497000000001</v>
      </c>
      <c r="L585" s="157">
        <v>0.16809497000000001</v>
      </c>
      <c r="M585" s="159">
        <v>78.260000000000005</v>
      </c>
      <c r="N585" s="159">
        <v>0.17199999999999999</v>
      </c>
      <c r="O585" s="159">
        <v>5.1859999999999999</v>
      </c>
      <c r="P585" s="159">
        <v>0.89100000000000001</v>
      </c>
      <c r="Q585" s="157">
        <v>13.14</v>
      </c>
      <c r="R585" s="157">
        <v>0.03</v>
      </c>
      <c r="S585" s="160">
        <v>5754.41</v>
      </c>
      <c r="T585" s="157">
        <v>1000.27</v>
      </c>
      <c r="U585" s="160">
        <v>6767.85</v>
      </c>
      <c r="X585" s="68">
        <f t="shared" si="36"/>
        <v>273.11448055999989</v>
      </c>
      <c r="Y585" s="68" t="e">
        <f>HLOOKUP(A585,'HY financials'!$1:$194,190,0)</f>
        <v>#N/A</v>
      </c>
      <c r="Z585" s="69" t="e">
        <f t="shared" si="39"/>
        <v>#N/A</v>
      </c>
    </row>
    <row r="586" spans="1:26" x14ac:dyDescent="0.2">
      <c r="A586" s="37" t="str" cm="1">
        <f t="array" ref="A586">INDEX('Scheme master'!F:F,MATCH(E586&amp;F586,'Scheme master'!N:N,0),0)</f>
        <v>LLIQDF</v>
      </c>
      <c r="B586" s="37" t="str">
        <f>A586&amp;VLOOKUP(E586&amp;F586,'Scheme master'!N:AA,13,0)</f>
        <v>LLIQDFRDD</v>
      </c>
      <c r="C586" s="41">
        <f t="shared" si="37"/>
        <v>9.9564849999999996E-2</v>
      </c>
      <c r="D586" s="41">
        <f t="shared" si="38"/>
        <v>9.9564849999999996E-2</v>
      </c>
      <c r="E586" s="157" t="s">
        <v>530</v>
      </c>
      <c r="F586" s="157" t="s">
        <v>526</v>
      </c>
      <c r="G586" s="157" t="s">
        <v>456</v>
      </c>
      <c r="H586" s="157" t="s">
        <v>1281</v>
      </c>
      <c r="I586" s="158">
        <v>45723</v>
      </c>
      <c r="J586" s="158">
        <v>45723</v>
      </c>
      <c r="K586" s="157">
        <v>9.9564849999999996E-2</v>
      </c>
      <c r="L586" s="157">
        <v>9.9564849999999996E-2</v>
      </c>
      <c r="M586" s="159">
        <v>81.221000000000004</v>
      </c>
      <c r="N586" s="159">
        <v>0.17199999999999999</v>
      </c>
      <c r="O586" s="159">
        <v>3.0649999999999999</v>
      </c>
      <c r="P586" s="159">
        <v>0.52700000000000002</v>
      </c>
      <c r="Q586" s="157">
        <v>8.06</v>
      </c>
      <c r="R586" s="157">
        <v>0.02</v>
      </c>
      <c r="S586" s="160">
        <v>3400.59</v>
      </c>
      <c r="T586" s="157">
        <v>591.63</v>
      </c>
      <c r="U586" s="160">
        <v>4000.3</v>
      </c>
      <c r="X586" s="68">
        <f t="shared" si="36"/>
        <v>273.11448055999989</v>
      </c>
      <c r="Y586" s="68" t="e">
        <f>HLOOKUP(A586,'HY financials'!$1:$194,190,0)</f>
        <v>#N/A</v>
      </c>
      <c r="Z586" s="69" t="e">
        <f t="shared" si="39"/>
        <v>#N/A</v>
      </c>
    </row>
    <row r="587" spans="1:26" x14ac:dyDescent="0.2">
      <c r="A587" s="37" t="str" cm="1">
        <f t="array" ref="A587">INDEX('Scheme master'!F:F,MATCH(E587&amp;F587,'Scheme master'!N:N,0),0)</f>
        <v>LDUSTF</v>
      </c>
      <c r="B587" s="37" t="str">
        <f>A587&amp;VLOOKUP(E587&amp;F587,'Scheme master'!N:AA,13,0)</f>
        <v>LDUSTFRDD</v>
      </c>
      <c r="C587" s="41">
        <f t="shared" si="37"/>
        <v>0.21303646000000001</v>
      </c>
      <c r="D587" s="41">
        <f t="shared" si="38"/>
        <v>0.21303646000000001</v>
      </c>
      <c r="E587" s="157" t="s">
        <v>1462</v>
      </c>
      <c r="F587" s="157" t="s">
        <v>8</v>
      </c>
      <c r="G587" s="157" t="s">
        <v>2241</v>
      </c>
      <c r="H587" s="157" t="s">
        <v>1279</v>
      </c>
      <c r="I587" s="158">
        <v>45643</v>
      </c>
      <c r="J587" s="158">
        <v>45643</v>
      </c>
      <c r="K587" s="157">
        <v>0.21303646000000001</v>
      </c>
      <c r="L587" s="157">
        <v>0.21303646000000001</v>
      </c>
      <c r="M587" s="159"/>
      <c r="N587" s="159"/>
      <c r="O587" s="159">
        <v>3.99</v>
      </c>
      <c r="P587" s="159">
        <v>4.0000000000000001E-3</v>
      </c>
      <c r="Q587" s="157"/>
      <c r="R587" s="157"/>
      <c r="S587" s="160">
        <v>4860.7299999999996</v>
      </c>
      <c r="T587" s="157">
        <v>3.45</v>
      </c>
      <c r="U587" s="160">
        <v>4864.18</v>
      </c>
      <c r="X587" s="68">
        <f t="shared" si="36"/>
        <v>303.09935939999986</v>
      </c>
      <c r="Y587" s="68" t="e">
        <f>HLOOKUP(A587,'HY financials'!$1:$194,190,0)</f>
        <v>#N/A</v>
      </c>
      <c r="Z587" s="69" t="e">
        <f t="shared" si="39"/>
        <v>#N/A</v>
      </c>
    </row>
    <row r="588" spans="1:26" x14ac:dyDescent="0.2">
      <c r="A588" s="37" t="str" cm="1">
        <f t="array" ref="A588">INDEX('Scheme master'!F:F,MATCH(E588&amp;F588,'Scheme master'!N:N,0),0)</f>
        <v>LDUSTF</v>
      </c>
      <c r="B588" s="37" t="str">
        <f>A588&amp;VLOOKUP(E588&amp;F588,'Scheme master'!N:AA,13,0)</f>
        <v>LDUSTFDDD</v>
      </c>
      <c r="C588" s="41">
        <f t="shared" si="37"/>
        <v>0.13005706</v>
      </c>
      <c r="D588" s="41">
        <f t="shared" si="38"/>
        <v>0.13005706</v>
      </c>
      <c r="E588" s="157" t="s">
        <v>1462</v>
      </c>
      <c r="F588" s="157" t="s">
        <v>525</v>
      </c>
      <c r="G588" s="157" t="s">
        <v>2241</v>
      </c>
      <c r="H588" s="157" t="s">
        <v>1277</v>
      </c>
      <c r="I588" s="158">
        <v>45727</v>
      </c>
      <c r="J588" s="158">
        <v>45727</v>
      </c>
      <c r="K588" s="157">
        <v>0.13005706</v>
      </c>
      <c r="L588" s="157">
        <v>0.13005706</v>
      </c>
      <c r="M588" s="159"/>
      <c r="N588" s="159"/>
      <c r="O588" s="159">
        <v>0.57199999999999995</v>
      </c>
      <c r="P588" s="159"/>
      <c r="Q588" s="157"/>
      <c r="R588" s="157"/>
      <c r="S588" s="160">
        <v>703.37</v>
      </c>
      <c r="T588" s="157"/>
      <c r="U588" s="160">
        <v>703.37</v>
      </c>
      <c r="X588" s="68">
        <f t="shared" si="36"/>
        <v>303.09935939999986</v>
      </c>
      <c r="Y588" s="68" t="e">
        <f>HLOOKUP(A588,'HY financials'!$1:$194,190,0)</f>
        <v>#N/A</v>
      </c>
      <c r="Z588" s="69" t="e">
        <f t="shared" si="39"/>
        <v>#N/A</v>
      </c>
    </row>
    <row r="589" spans="1:26" x14ac:dyDescent="0.2">
      <c r="A589" s="37" t="str" cm="1">
        <f t="array" ref="A589">INDEX('Scheme master'!F:F,MATCH(E589&amp;F589,'Scheme master'!N:N,0),0)</f>
        <v>LDUSTF</v>
      </c>
      <c r="B589" s="37" t="str">
        <f>A589&amp;VLOOKUP(E589&amp;F589,'Scheme master'!N:AA,13,0)</f>
        <v>LDUSTFDDD</v>
      </c>
      <c r="C589" s="41">
        <f t="shared" si="37"/>
        <v>0.30403412000000002</v>
      </c>
      <c r="D589" s="41">
        <f t="shared" si="38"/>
        <v>0.30403412000000002</v>
      </c>
      <c r="E589" s="157" t="s">
        <v>1462</v>
      </c>
      <c r="F589" s="157" t="s">
        <v>525</v>
      </c>
      <c r="G589" s="157" t="s">
        <v>2241</v>
      </c>
      <c r="H589" s="157" t="s">
        <v>1277</v>
      </c>
      <c r="I589" s="158">
        <v>45701</v>
      </c>
      <c r="J589" s="158">
        <v>45701</v>
      </c>
      <c r="K589" s="157">
        <v>0.30403412000000002</v>
      </c>
      <c r="L589" s="157">
        <v>0.30403412000000002</v>
      </c>
      <c r="M589" s="159"/>
      <c r="N589" s="159"/>
      <c r="O589" s="159">
        <v>1.3740000000000001</v>
      </c>
      <c r="P589" s="159"/>
      <c r="Q589" s="157"/>
      <c r="R589" s="157"/>
      <c r="S589" s="160">
        <v>1678.66</v>
      </c>
      <c r="T589" s="157"/>
      <c r="U589" s="160">
        <v>1678.66</v>
      </c>
      <c r="X589" s="68">
        <f t="shared" si="36"/>
        <v>303.09935939999986</v>
      </c>
      <c r="Y589" s="68" t="e">
        <f>HLOOKUP(A589,'HY financials'!$1:$194,190,0)</f>
        <v>#N/A</v>
      </c>
      <c r="Z589" s="69" t="e">
        <f t="shared" si="39"/>
        <v>#N/A</v>
      </c>
    </row>
    <row r="590" spans="1:26" x14ac:dyDescent="0.2">
      <c r="A590" s="37" t="str" cm="1">
        <f t="array" ref="A590">INDEX('Scheme master'!F:F,MATCH(E590&amp;F590,'Scheme master'!N:N,0),0)</f>
        <v>LDUSTF</v>
      </c>
      <c r="B590" s="37" t="str">
        <f>A590&amp;VLOOKUP(E590&amp;F590,'Scheme master'!N:AA,13,0)</f>
        <v>LDUSTFDDD</v>
      </c>
      <c r="C590" s="41">
        <f t="shared" si="37"/>
        <v>1.3480529999999999E-2</v>
      </c>
      <c r="D590" s="41">
        <f t="shared" si="38"/>
        <v>1.3480529999999999E-2</v>
      </c>
      <c r="E590" s="157" t="s">
        <v>1462</v>
      </c>
      <c r="F590" s="157" t="s">
        <v>525</v>
      </c>
      <c r="G590" s="157" t="s">
        <v>2241</v>
      </c>
      <c r="H590" s="157" t="s">
        <v>1277</v>
      </c>
      <c r="I590" s="158">
        <v>45639</v>
      </c>
      <c r="J590" s="158">
        <v>45639</v>
      </c>
      <c r="K590" s="157">
        <v>1.3480529999999999E-2</v>
      </c>
      <c r="L590" s="157">
        <v>1.3480529999999999E-2</v>
      </c>
      <c r="M590" s="159"/>
      <c r="N590" s="159"/>
      <c r="O590" s="159">
        <v>0.06</v>
      </c>
      <c r="P590" s="159"/>
      <c r="Q590" s="157"/>
      <c r="R590" s="157"/>
      <c r="S590" s="160">
        <v>74.38</v>
      </c>
      <c r="T590" s="157"/>
      <c r="U590" s="160">
        <v>74.38</v>
      </c>
      <c r="X590" s="68">
        <f t="shared" si="36"/>
        <v>303.09935939999986</v>
      </c>
      <c r="Y590" s="68" t="e">
        <f>HLOOKUP(A590,'HY financials'!$1:$194,190,0)</f>
        <v>#N/A</v>
      </c>
      <c r="Z590" s="69" t="e">
        <f t="shared" si="39"/>
        <v>#N/A</v>
      </c>
    </row>
    <row r="591" spans="1:26" x14ac:dyDescent="0.2">
      <c r="A591" s="37" t="str" cm="1">
        <f t="array" ref="A591">INDEX('Scheme master'!F:F,MATCH(E591&amp;F591,'Scheme master'!N:N,0),0)</f>
        <v>LDINPF</v>
      </c>
      <c r="B591" s="37" t="str">
        <f>A591&amp;VLOOKUP(E591&amp;F591,'Scheme master'!N:AA,13,0)</f>
        <v>LDINPFDDD</v>
      </c>
      <c r="C591" s="41">
        <f t="shared" si="37"/>
        <v>6.4925900000000003E-3</v>
      </c>
      <c r="D591" s="41">
        <f t="shared" si="38"/>
        <v>6.4925900000000003E-3</v>
      </c>
      <c r="E591" s="157" t="s">
        <v>531</v>
      </c>
      <c r="F591" s="157" t="s">
        <v>525</v>
      </c>
      <c r="G591" s="157" t="s">
        <v>2726</v>
      </c>
      <c r="H591" s="157" t="s">
        <v>1277</v>
      </c>
      <c r="I591" s="158">
        <v>45615</v>
      </c>
      <c r="J591" s="158">
        <v>45615</v>
      </c>
      <c r="K591" s="157">
        <v>6.4925900000000003E-3</v>
      </c>
      <c r="L591" s="157">
        <v>6.4925900000000003E-3</v>
      </c>
      <c r="M591" s="159"/>
      <c r="N591" s="159"/>
      <c r="O591" s="159">
        <v>250.53200000000001</v>
      </c>
      <c r="P591" s="159"/>
      <c r="Q591" s="157"/>
      <c r="R591" s="157"/>
      <c r="S591" s="160">
        <v>3890.21</v>
      </c>
      <c r="T591" s="157"/>
      <c r="U591" s="160">
        <v>3890.21</v>
      </c>
      <c r="X591" s="68">
        <f t="shared" si="36"/>
        <v>3.1546907400000004</v>
      </c>
      <c r="Y591" s="68" t="e">
        <f>HLOOKUP(A591,'HY financials'!$1:$194,190,0)</f>
        <v>#N/A</v>
      </c>
      <c r="Z591" s="69" t="e">
        <f t="shared" si="39"/>
        <v>#N/A</v>
      </c>
    </row>
    <row r="592" spans="1:26" x14ac:dyDescent="0.2">
      <c r="A592" s="37" t="str" cm="1">
        <f t="array" ref="A592">INDEX('Scheme master'!F:F,MATCH(E592&amp;F592,'Scheme master'!N:N,0),0)</f>
        <v>LDUSTF</v>
      </c>
      <c r="B592" s="37" t="str">
        <f>A592&amp;VLOOKUP(E592&amp;F592,'Scheme master'!N:AA,13,0)</f>
        <v>LDUSTFRDD</v>
      </c>
      <c r="C592" s="41">
        <f t="shared" si="37"/>
        <v>0.16751972000000001</v>
      </c>
      <c r="D592" s="41">
        <f t="shared" si="38"/>
        <v>0.16751972000000001</v>
      </c>
      <c r="E592" s="157" t="s">
        <v>1462</v>
      </c>
      <c r="F592" s="157" t="s">
        <v>8</v>
      </c>
      <c r="G592" s="157" t="s">
        <v>2241</v>
      </c>
      <c r="H592" s="157" t="s">
        <v>1279</v>
      </c>
      <c r="I592" s="158">
        <v>45629</v>
      </c>
      <c r="J592" s="158">
        <v>45629</v>
      </c>
      <c r="K592" s="157">
        <v>0.16751972000000001</v>
      </c>
      <c r="L592" s="157">
        <v>0.16751972000000001</v>
      </c>
      <c r="M592" s="159"/>
      <c r="N592" s="159"/>
      <c r="O592" s="159">
        <v>3.1320000000000001</v>
      </c>
      <c r="P592" s="159">
        <v>2E-3</v>
      </c>
      <c r="Q592" s="157"/>
      <c r="R592" s="157"/>
      <c r="S592" s="160">
        <v>3814.89</v>
      </c>
      <c r="T592" s="157">
        <v>2.7</v>
      </c>
      <c r="U592" s="160">
        <v>3817.59</v>
      </c>
      <c r="X592" s="68">
        <f t="shared" si="36"/>
        <v>303.09935939999986</v>
      </c>
      <c r="Y592" s="68" t="e">
        <f>HLOOKUP(A592,'HY financials'!$1:$194,190,0)</f>
        <v>#N/A</v>
      </c>
      <c r="Z592" s="69" t="e">
        <f t="shared" si="39"/>
        <v>#N/A</v>
      </c>
    </row>
    <row r="593" spans="1:26" x14ac:dyDescent="0.2">
      <c r="A593" s="37" t="str" cm="1">
        <f t="array" ref="A593">INDEX('Scheme master'!F:F,MATCH(E593&amp;F593,'Scheme master'!N:N,0),0)</f>
        <v>LLIQDF</v>
      </c>
      <c r="B593" s="37" t="str">
        <f>A593&amp;VLOOKUP(E593&amp;F593,'Scheme master'!N:AA,13,0)</f>
        <v>LLIQDFDDD</v>
      </c>
      <c r="C593" s="41">
        <f t="shared" si="37"/>
        <v>0.19525851</v>
      </c>
      <c r="D593" s="41">
        <f t="shared" si="38"/>
        <v>0.19525851</v>
      </c>
      <c r="E593" s="157" t="s">
        <v>530</v>
      </c>
      <c r="F593" s="157" t="s">
        <v>525</v>
      </c>
      <c r="G593" s="157" t="s">
        <v>456</v>
      </c>
      <c r="H593" s="157" t="s">
        <v>1276</v>
      </c>
      <c r="I593" s="158">
        <v>45747</v>
      </c>
      <c r="J593" s="158">
        <v>45747</v>
      </c>
      <c r="K593" s="157">
        <v>0.19525851</v>
      </c>
      <c r="L593" s="157">
        <v>0.19525851</v>
      </c>
      <c r="M593" s="159">
        <v>8.1820000000000004</v>
      </c>
      <c r="N593" s="159"/>
      <c r="O593" s="159">
        <v>2.8290000000000002</v>
      </c>
      <c r="P593" s="159">
        <v>44.177999999999997</v>
      </c>
      <c r="Q593" s="157">
        <v>1.6</v>
      </c>
      <c r="R593" s="157"/>
      <c r="S593" s="160">
        <v>3256.08</v>
      </c>
      <c r="T593" s="157">
        <v>50757.88</v>
      </c>
      <c r="U593" s="160">
        <v>54015.56</v>
      </c>
      <c r="X593" s="68">
        <f t="shared" si="36"/>
        <v>273.11448055999989</v>
      </c>
      <c r="Y593" s="68" t="e">
        <f>HLOOKUP(A593,'HY financials'!$1:$194,190,0)</f>
        <v>#N/A</v>
      </c>
      <c r="Z593" s="69" t="e">
        <f t="shared" si="39"/>
        <v>#N/A</v>
      </c>
    </row>
    <row r="594" spans="1:26" x14ac:dyDescent="0.2">
      <c r="A594" s="37" t="str" cm="1">
        <f t="array" ref="A594">INDEX('Scheme master'!F:F,MATCH(E594&amp;F594,'Scheme master'!N:N,0),0)</f>
        <v>LDSAPF</v>
      </c>
      <c r="B594" s="37" t="str">
        <f>A594&amp;VLOOKUP(E594&amp;F594,'Scheme master'!N:AA,13,0)</f>
        <v>LDSAPFDDD</v>
      </c>
      <c r="C594" s="41">
        <f t="shared" si="37"/>
        <v>6.7428499999999999E-3</v>
      </c>
      <c r="D594" s="41">
        <f t="shared" si="38"/>
        <v>6.7428499999999999E-3</v>
      </c>
      <c r="E594" s="157" t="s">
        <v>533</v>
      </c>
      <c r="F594" s="157" t="s">
        <v>525</v>
      </c>
      <c r="G594" s="157" t="s">
        <v>2242</v>
      </c>
      <c r="H594" s="157" t="s">
        <v>1277</v>
      </c>
      <c r="I594" s="158">
        <v>45712</v>
      </c>
      <c r="J594" s="158">
        <v>45712</v>
      </c>
      <c r="K594" s="157">
        <v>6.7428499999999999E-3</v>
      </c>
      <c r="L594" s="157">
        <v>6.7428499999999999E-3</v>
      </c>
      <c r="M594" s="159"/>
      <c r="N594" s="159"/>
      <c r="O594" s="159">
        <v>355.07600000000002</v>
      </c>
      <c r="P594" s="159">
        <v>25.364999999999998</v>
      </c>
      <c r="Q594" s="157"/>
      <c r="R594" s="157"/>
      <c r="S594" s="160">
        <v>3914.03</v>
      </c>
      <c r="T594" s="157">
        <v>283.26</v>
      </c>
      <c r="U594" s="160">
        <v>4197.29</v>
      </c>
      <c r="X594" s="68">
        <f t="shared" si="36"/>
        <v>1.5207296000000006</v>
      </c>
      <c r="Y594" s="68" t="e">
        <f>HLOOKUP(A594,'HY financials'!$1:$194,190,0)</f>
        <v>#N/A</v>
      </c>
      <c r="Z594" s="69" t="e">
        <f t="shared" si="39"/>
        <v>#N/A</v>
      </c>
    </row>
    <row r="595" spans="1:26" x14ac:dyDescent="0.2">
      <c r="A595" s="37" t="str" cm="1">
        <f t="array" ref="A595">INDEX('Scheme master'!F:F,MATCH(E595&amp;F595,'Scheme master'!N:N,0),0)</f>
        <v>LDSAPF</v>
      </c>
      <c r="B595" s="37" t="str">
        <f>A595&amp;VLOOKUP(E595&amp;F595,'Scheme master'!N:AA,13,0)</f>
        <v>LDSAPFRDD</v>
      </c>
      <c r="C595" s="41">
        <f t="shared" si="37"/>
        <v>1.371384E-2</v>
      </c>
      <c r="D595" s="41">
        <f t="shared" si="38"/>
        <v>1.371384E-2</v>
      </c>
      <c r="E595" s="157" t="s">
        <v>533</v>
      </c>
      <c r="F595" s="157" t="s">
        <v>8</v>
      </c>
      <c r="G595" s="157" t="s">
        <v>2242</v>
      </c>
      <c r="H595" s="157" t="s">
        <v>1279</v>
      </c>
      <c r="I595" s="158">
        <v>45744</v>
      </c>
      <c r="J595" s="158">
        <v>45744</v>
      </c>
      <c r="K595" s="157">
        <v>1.371384E-2</v>
      </c>
      <c r="L595" s="157">
        <v>1.371384E-2</v>
      </c>
      <c r="M595" s="159">
        <v>127717.451</v>
      </c>
      <c r="N595" s="159"/>
      <c r="O595" s="159">
        <v>18897.596000000001</v>
      </c>
      <c r="P595" s="159">
        <v>366.78300000000002</v>
      </c>
      <c r="Q595" s="157">
        <v>1751.5</v>
      </c>
      <c r="R595" s="157"/>
      <c r="S595" s="160">
        <v>224444.41</v>
      </c>
      <c r="T595" s="157">
        <v>4410.33</v>
      </c>
      <c r="U595" s="160">
        <v>230606.24</v>
      </c>
      <c r="X595" s="68">
        <f t="shared" si="36"/>
        <v>1.5207296000000006</v>
      </c>
      <c r="Y595" s="68" t="e">
        <f>HLOOKUP(A595,'HY financials'!$1:$194,190,0)</f>
        <v>#N/A</v>
      </c>
      <c r="Z595" s="69" t="e">
        <f t="shared" si="39"/>
        <v>#N/A</v>
      </c>
    </row>
    <row r="596" spans="1:26" x14ac:dyDescent="0.2">
      <c r="A596" s="37" t="str" cm="1">
        <f t="array" ref="A596">INDEX('Scheme master'!F:F,MATCH(E596&amp;F596,'Scheme master'!N:N,0),0)</f>
        <v>LDUSTF</v>
      </c>
      <c r="B596" s="37" t="str">
        <f>A596&amp;VLOOKUP(E596&amp;F596,'Scheme master'!N:AA,13,0)</f>
        <v>LDUSTFDDD</v>
      </c>
      <c r="C596" s="41">
        <f t="shared" si="37"/>
        <v>0.28150925999999998</v>
      </c>
      <c r="D596" s="41">
        <f t="shared" si="38"/>
        <v>0.28150925999999998</v>
      </c>
      <c r="E596" s="157" t="s">
        <v>1462</v>
      </c>
      <c r="F596" s="157" t="s">
        <v>525</v>
      </c>
      <c r="G596" s="157" t="s">
        <v>2241</v>
      </c>
      <c r="H596" s="157" t="s">
        <v>1277</v>
      </c>
      <c r="I596" s="158">
        <v>45692</v>
      </c>
      <c r="J596" s="158">
        <v>45692</v>
      </c>
      <c r="K596" s="157">
        <v>0.28150925999999998</v>
      </c>
      <c r="L596" s="157">
        <v>0.28150925999999998</v>
      </c>
      <c r="M596" s="159"/>
      <c r="N596" s="159"/>
      <c r="O596" s="159">
        <v>1.27</v>
      </c>
      <c r="P596" s="159"/>
      <c r="Q596" s="157"/>
      <c r="R596" s="157"/>
      <c r="S596" s="160">
        <v>1551.42</v>
      </c>
      <c r="T596" s="157"/>
      <c r="U596" s="160">
        <v>1551.42</v>
      </c>
      <c r="X596" s="68">
        <f t="shared" si="36"/>
        <v>303.09935939999986</v>
      </c>
      <c r="Y596" s="68" t="e">
        <f>HLOOKUP(A596,'HY financials'!$1:$194,190,0)</f>
        <v>#N/A</v>
      </c>
      <c r="Z596" s="69" t="e">
        <f t="shared" si="39"/>
        <v>#N/A</v>
      </c>
    </row>
    <row r="597" spans="1:26" x14ac:dyDescent="0.2">
      <c r="A597" s="37" t="str" cm="1">
        <f t="array" ref="A597">INDEX('Scheme master'!F:F,MATCH(E597&amp;F597,'Scheme master'!N:N,0),0)</f>
        <v>LDINPF</v>
      </c>
      <c r="B597" s="37" t="str">
        <f>A597&amp;VLOOKUP(E597&amp;F597,'Scheme master'!N:AA,13,0)</f>
        <v>LDINPFDDD</v>
      </c>
      <c r="C597" s="41">
        <f t="shared" si="37"/>
        <v>7.33901E-3</v>
      </c>
      <c r="D597" s="41">
        <f t="shared" si="38"/>
        <v>7.33901E-3</v>
      </c>
      <c r="E597" s="157" t="s">
        <v>531</v>
      </c>
      <c r="F597" s="157" t="s">
        <v>525</v>
      </c>
      <c r="G597" s="157" t="s">
        <v>2726</v>
      </c>
      <c r="H597" s="157" t="s">
        <v>1277</v>
      </c>
      <c r="I597" s="158">
        <v>45747</v>
      </c>
      <c r="J597" s="158">
        <v>45747</v>
      </c>
      <c r="K597" s="157">
        <v>7.33901E-3</v>
      </c>
      <c r="L597" s="157">
        <v>7.33901E-3</v>
      </c>
      <c r="M597" s="159"/>
      <c r="N597" s="159"/>
      <c r="O597" s="159">
        <v>296.66800000000001</v>
      </c>
      <c r="P597" s="159"/>
      <c r="Q597" s="157"/>
      <c r="R597" s="157"/>
      <c r="S597" s="160">
        <v>4643.9399999999996</v>
      </c>
      <c r="T597" s="157"/>
      <c r="U597" s="160">
        <v>4643.9399999999996</v>
      </c>
      <c r="X597" s="68">
        <f t="shared" si="36"/>
        <v>3.1546907400000004</v>
      </c>
      <c r="Y597" s="68" t="e">
        <f>HLOOKUP(A597,'HY financials'!$1:$194,190,0)</f>
        <v>#N/A</v>
      </c>
      <c r="Z597" s="69" t="e">
        <f t="shared" si="39"/>
        <v>#N/A</v>
      </c>
    </row>
    <row r="598" spans="1:26" x14ac:dyDescent="0.2">
      <c r="A598" s="37" t="str" cm="1">
        <f t="array" ref="A598">INDEX('Scheme master'!F:F,MATCH(E598&amp;F598,'Scheme master'!N:N,0),0)</f>
        <v>LDINPF</v>
      </c>
      <c r="B598" s="37" t="str">
        <f>A598&amp;VLOOKUP(E598&amp;F598,'Scheme master'!N:AA,13,0)</f>
        <v>LDINPFRDD</v>
      </c>
      <c r="C598" s="41">
        <f t="shared" si="37"/>
        <v>6.2308700000000003E-3</v>
      </c>
      <c r="D598" s="41">
        <f t="shared" si="38"/>
        <v>6.2308700000000003E-3</v>
      </c>
      <c r="E598" s="157" t="s">
        <v>531</v>
      </c>
      <c r="F598" s="157" t="s">
        <v>8</v>
      </c>
      <c r="G598" s="157" t="s">
        <v>2726</v>
      </c>
      <c r="H598" s="157" t="s">
        <v>1279</v>
      </c>
      <c r="I598" s="158">
        <v>45678</v>
      </c>
      <c r="J598" s="158">
        <v>45678</v>
      </c>
      <c r="K598" s="157">
        <v>6.2308700000000003E-3</v>
      </c>
      <c r="L598" s="157">
        <v>6.2308700000000003E-3</v>
      </c>
      <c r="M598" s="159">
        <v>11490.457</v>
      </c>
      <c r="N598" s="159"/>
      <c r="O598" s="159">
        <v>1457.425</v>
      </c>
      <c r="P598" s="159">
        <v>70.53</v>
      </c>
      <c r="Q598" s="157">
        <v>71.599999999999994</v>
      </c>
      <c r="R598" s="157"/>
      <c r="S598" s="160">
        <v>18072.07</v>
      </c>
      <c r="T598" s="157">
        <v>870.49</v>
      </c>
      <c r="U598" s="160">
        <v>19014.16</v>
      </c>
      <c r="X598" s="68">
        <f t="shared" si="36"/>
        <v>3.1546907400000004</v>
      </c>
      <c r="Y598" s="68" t="e">
        <f>HLOOKUP(A598,'HY financials'!$1:$194,190,0)</f>
        <v>#N/A</v>
      </c>
      <c r="Z598" s="69" t="e">
        <f t="shared" si="39"/>
        <v>#N/A</v>
      </c>
    </row>
    <row r="599" spans="1:26" x14ac:dyDescent="0.2">
      <c r="A599" s="37" t="str" cm="1">
        <f t="array" ref="A599">INDEX('Scheme master'!F:F,MATCH(E599&amp;F599,'Scheme master'!N:N,0),0)</f>
        <v>LDSAPF</v>
      </c>
      <c r="B599" s="37" t="str">
        <f>A599&amp;VLOOKUP(E599&amp;F599,'Scheme master'!N:AA,13,0)</f>
        <v>LDSAPFDDD</v>
      </c>
      <c r="C599" s="41">
        <f t="shared" si="37"/>
        <v>2.2660200000000001E-3</v>
      </c>
      <c r="D599" s="41">
        <f t="shared" si="38"/>
        <v>2.2660200000000001E-3</v>
      </c>
      <c r="E599" s="157" t="s">
        <v>533</v>
      </c>
      <c r="F599" s="157" t="s">
        <v>525</v>
      </c>
      <c r="G599" s="157" t="s">
        <v>2242</v>
      </c>
      <c r="H599" s="157" t="s">
        <v>1277</v>
      </c>
      <c r="I599" s="158">
        <v>45699</v>
      </c>
      <c r="J599" s="158">
        <v>45699</v>
      </c>
      <c r="K599" s="157">
        <v>2.2660200000000001E-3</v>
      </c>
      <c r="L599" s="157">
        <v>2.2660200000000001E-3</v>
      </c>
      <c r="M599" s="159">
        <v>39100.315999999999</v>
      </c>
      <c r="N599" s="159"/>
      <c r="O599" s="159">
        <v>109.268</v>
      </c>
      <c r="P599" s="159">
        <v>8.5079999999999991</v>
      </c>
      <c r="Q599" s="157">
        <v>88.6</v>
      </c>
      <c r="R599" s="157"/>
      <c r="S599" s="160">
        <v>1205.2</v>
      </c>
      <c r="T599" s="157">
        <v>95.01</v>
      </c>
      <c r="U599" s="160">
        <v>1388.81</v>
      </c>
      <c r="X599" s="68">
        <f t="shared" si="36"/>
        <v>1.5207296000000006</v>
      </c>
      <c r="Y599" s="68" t="e">
        <f>HLOOKUP(A599,'HY financials'!$1:$194,190,0)</f>
        <v>#N/A</v>
      </c>
      <c r="Z599" s="69" t="e">
        <f t="shared" si="39"/>
        <v>#N/A</v>
      </c>
    </row>
    <row r="600" spans="1:26" x14ac:dyDescent="0.2">
      <c r="A600" s="37" t="str" cm="1">
        <f t="array" ref="A600">INDEX('Scheme master'!F:F,MATCH(E600&amp;F600,'Scheme master'!N:N,0),0)</f>
        <v>LDSAPF</v>
      </c>
      <c r="B600" s="37" t="str">
        <f>A600&amp;VLOOKUP(E600&amp;F600,'Scheme master'!N:AA,13,0)</f>
        <v>LDSAPFDDD</v>
      </c>
      <c r="C600" s="41">
        <f t="shared" si="37"/>
        <v>5.4189299999999998E-3</v>
      </c>
      <c r="D600" s="41">
        <f t="shared" si="38"/>
        <v>5.4189299999999998E-3</v>
      </c>
      <c r="E600" s="157" t="s">
        <v>533</v>
      </c>
      <c r="F600" s="157" t="s">
        <v>525</v>
      </c>
      <c r="G600" s="157" t="s">
        <v>2242</v>
      </c>
      <c r="H600" s="157" t="s">
        <v>1277</v>
      </c>
      <c r="I600" s="158">
        <v>45568</v>
      </c>
      <c r="J600" s="158">
        <v>45568</v>
      </c>
      <c r="K600" s="157">
        <v>5.4189299999999998E-3</v>
      </c>
      <c r="L600" s="157">
        <v>5.4189299999999998E-3</v>
      </c>
      <c r="M600" s="159">
        <v>51575.714</v>
      </c>
      <c r="N600" s="159"/>
      <c r="O600" s="159">
        <v>256.02300000000002</v>
      </c>
      <c r="P600" s="159"/>
      <c r="Q600" s="157">
        <v>279.49</v>
      </c>
      <c r="R600" s="157"/>
      <c r="S600" s="160">
        <v>2852.05</v>
      </c>
      <c r="T600" s="157"/>
      <c r="U600" s="160">
        <v>3131.54</v>
      </c>
      <c r="X600" s="68">
        <f t="shared" si="36"/>
        <v>1.5207296000000006</v>
      </c>
      <c r="Y600" s="68" t="e">
        <f>HLOOKUP(A600,'HY financials'!$1:$194,190,0)</f>
        <v>#N/A</v>
      </c>
      <c r="Z600" s="69" t="e">
        <f t="shared" si="39"/>
        <v>#N/A</v>
      </c>
    </row>
    <row r="601" spans="1:26" x14ac:dyDescent="0.2">
      <c r="A601" s="37" t="str" cm="1">
        <f t="array" ref="A601">INDEX('Scheme master'!F:F,MATCH(E601&amp;F601,'Scheme master'!N:N,0),0)</f>
        <v>LLIQDF</v>
      </c>
      <c r="B601" s="37" t="str">
        <f>A601&amp;VLOOKUP(E601&amp;F601,'Scheme master'!N:AA,13,0)</f>
        <v>LLIQDFDDW</v>
      </c>
      <c r="C601" s="41">
        <f t="shared" si="37"/>
        <v>1.0726709400000001</v>
      </c>
      <c r="D601" s="41">
        <f t="shared" si="38"/>
        <v>1.0726709400000001</v>
      </c>
      <c r="E601" s="157" t="s">
        <v>530</v>
      </c>
      <c r="F601" s="157" t="s">
        <v>527</v>
      </c>
      <c r="G601" s="157" t="s">
        <v>456</v>
      </c>
      <c r="H601" s="157" t="s">
        <v>2246</v>
      </c>
      <c r="I601" s="158">
        <v>45651</v>
      </c>
      <c r="J601" s="158">
        <v>45651</v>
      </c>
      <c r="K601" s="157">
        <v>1.0726709400000001</v>
      </c>
      <c r="L601" s="157">
        <v>1.0726709400000001</v>
      </c>
      <c r="M601" s="159">
        <v>0.45</v>
      </c>
      <c r="N601" s="159">
        <v>5.0000000000000001E-3</v>
      </c>
      <c r="O601" s="159">
        <v>0.93300000000000005</v>
      </c>
      <c r="P601" s="159"/>
      <c r="Q601" s="157">
        <v>0.48</v>
      </c>
      <c r="R601" s="157">
        <v>0.01</v>
      </c>
      <c r="S601" s="160">
        <v>1022.47</v>
      </c>
      <c r="T601" s="157"/>
      <c r="U601" s="160">
        <v>1022.96</v>
      </c>
      <c r="X601" s="68">
        <f t="shared" si="36"/>
        <v>273.11448055999989</v>
      </c>
      <c r="Y601" s="68" t="e">
        <f>HLOOKUP(A601,'HY financials'!$1:$194,190,0)</f>
        <v>#N/A</v>
      </c>
      <c r="Z601" s="69" t="e">
        <f t="shared" si="39"/>
        <v>#N/A</v>
      </c>
    </row>
    <row r="602" spans="1:26" x14ac:dyDescent="0.2">
      <c r="A602" s="37" t="str" cm="1">
        <f t="array" ref="A602">INDEX('Scheme master'!F:F,MATCH(E602&amp;F602,'Scheme master'!N:N,0),0)</f>
        <v>LDSAPF</v>
      </c>
      <c r="B602" s="37" t="str">
        <f>A602&amp;VLOOKUP(E602&amp;F602,'Scheme master'!N:AA,13,0)</f>
        <v>LDSAPFRDD</v>
      </c>
      <c r="C602" s="41">
        <f t="shared" si="37"/>
        <v>3.1310700000000001E-3</v>
      </c>
      <c r="D602" s="41">
        <f t="shared" si="38"/>
        <v>3.1310700000000001E-3</v>
      </c>
      <c r="E602" s="157" t="s">
        <v>533</v>
      </c>
      <c r="F602" s="157" t="s">
        <v>8</v>
      </c>
      <c r="G602" s="157" t="s">
        <v>2242</v>
      </c>
      <c r="H602" s="157" t="s">
        <v>1279</v>
      </c>
      <c r="I602" s="158">
        <v>45681</v>
      </c>
      <c r="J602" s="158">
        <v>45681</v>
      </c>
      <c r="K602" s="157">
        <v>3.1310700000000001E-3</v>
      </c>
      <c r="L602" s="157">
        <v>3.1310700000000001E-3</v>
      </c>
      <c r="M602" s="159">
        <v>127478.761</v>
      </c>
      <c r="N602" s="159"/>
      <c r="O602" s="159">
        <v>4333.0309999999999</v>
      </c>
      <c r="P602" s="159">
        <v>84.411000000000001</v>
      </c>
      <c r="Q602" s="157">
        <v>399.14</v>
      </c>
      <c r="R602" s="157"/>
      <c r="S602" s="160">
        <v>51442.36</v>
      </c>
      <c r="T602" s="157">
        <v>995.19</v>
      </c>
      <c r="U602" s="160">
        <v>52836.69</v>
      </c>
      <c r="X602" s="68">
        <f t="shared" si="36"/>
        <v>1.5207296000000006</v>
      </c>
      <c r="Y602" s="68" t="e">
        <f>HLOOKUP(A602,'HY financials'!$1:$194,190,0)</f>
        <v>#N/A</v>
      </c>
      <c r="Z602" s="69" t="e">
        <f t="shared" si="39"/>
        <v>#N/A</v>
      </c>
    </row>
    <row r="603" spans="1:26" x14ac:dyDescent="0.2">
      <c r="A603" s="37" t="str" cm="1">
        <f t="array" ref="A603">INDEX('Scheme master'!F:F,MATCH(E603&amp;F603,'Scheme master'!N:N,0),0)</f>
        <v>LLIQDF</v>
      </c>
      <c r="B603" s="37" t="str">
        <f>A603&amp;VLOOKUP(E603&amp;F603,'Scheme master'!N:AA,13,0)</f>
        <v>LLIQDFDDD</v>
      </c>
      <c r="C603" s="41">
        <f t="shared" si="37"/>
        <v>0.19542113999999999</v>
      </c>
      <c r="D603" s="41">
        <f t="shared" si="38"/>
        <v>0.19542113999999999</v>
      </c>
      <c r="E603" s="157" t="s">
        <v>530</v>
      </c>
      <c r="F603" s="157" t="s">
        <v>525</v>
      </c>
      <c r="G603" s="157" t="s">
        <v>456</v>
      </c>
      <c r="H603" s="157" t="s">
        <v>1276</v>
      </c>
      <c r="I603" s="158">
        <v>45714</v>
      </c>
      <c r="J603" s="158">
        <v>45714</v>
      </c>
      <c r="K603" s="157">
        <v>0.19542113999999999</v>
      </c>
      <c r="L603" s="157">
        <v>0.19542113999999999</v>
      </c>
      <c r="M603" s="159">
        <v>6.3360000000000003</v>
      </c>
      <c r="N603" s="159"/>
      <c r="O603" s="159">
        <v>3.0710000000000002</v>
      </c>
      <c r="P603" s="159">
        <v>299.529</v>
      </c>
      <c r="Q603" s="157">
        <v>1.24</v>
      </c>
      <c r="R603" s="157"/>
      <c r="S603" s="160">
        <v>3515.32</v>
      </c>
      <c r="T603" s="157">
        <v>343963.11</v>
      </c>
      <c r="U603" s="160">
        <v>347479.67</v>
      </c>
      <c r="X603" s="68">
        <f t="shared" si="36"/>
        <v>273.11448055999989</v>
      </c>
      <c r="Y603" s="68" t="e">
        <f>HLOOKUP(A603,'HY financials'!$1:$194,190,0)</f>
        <v>#N/A</v>
      </c>
      <c r="Z603" s="69" t="e">
        <f t="shared" si="39"/>
        <v>#N/A</v>
      </c>
    </row>
    <row r="604" spans="1:26" x14ac:dyDescent="0.2">
      <c r="A604" s="37" t="str" cm="1">
        <f t="array" ref="A604">INDEX('Scheme master'!F:F,MATCH(E604&amp;F604,'Scheme master'!N:N,0),0)</f>
        <v>LLIQDF</v>
      </c>
      <c r="B604" s="37" t="str">
        <f>A604&amp;VLOOKUP(E604&amp;F604,'Scheme master'!N:AA,13,0)</f>
        <v>LLIQDFRDD</v>
      </c>
      <c r="C604" s="41">
        <f t="shared" si="37"/>
        <v>0.19393550000000001</v>
      </c>
      <c r="D604" s="41">
        <f t="shared" si="38"/>
        <v>0.19393550000000001</v>
      </c>
      <c r="E604" s="157" t="s">
        <v>530</v>
      </c>
      <c r="F604" s="157" t="s">
        <v>526</v>
      </c>
      <c r="G604" s="157" t="s">
        <v>456</v>
      </c>
      <c r="H604" s="157" t="s">
        <v>1281</v>
      </c>
      <c r="I604" s="158">
        <v>45731</v>
      </c>
      <c r="J604" s="158">
        <v>45731</v>
      </c>
      <c r="K604" s="157">
        <v>0.19393550000000001</v>
      </c>
      <c r="L604" s="157">
        <v>0.19393550000000001</v>
      </c>
      <c r="M604" s="159">
        <v>13.086</v>
      </c>
      <c r="N604" s="159">
        <v>0.17199999999999999</v>
      </c>
      <c r="O604" s="159">
        <v>5.9950000000000001</v>
      </c>
      <c r="P604" s="159">
        <v>1.03</v>
      </c>
      <c r="Q604" s="157">
        <v>2.54</v>
      </c>
      <c r="R604" s="157">
        <v>0.03</v>
      </c>
      <c r="S604" s="160">
        <v>6655.55</v>
      </c>
      <c r="T604" s="157">
        <v>1154.6099999999999</v>
      </c>
      <c r="U604" s="160">
        <v>7812.73</v>
      </c>
      <c r="X604" s="68">
        <f t="shared" si="36"/>
        <v>273.11448055999989</v>
      </c>
      <c r="Y604" s="68" t="e">
        <f>HLOOKUP(A604,'HY financials'!$1:$194,190,0)</f>
        <v>#N/A</v>
      </c>
      <c r="Z604" s="69" t="e">
        <f t="shared" si="39"/>
        <v>#N/A</v>
      </c>
    </row>
    <row r="605" spans="1:26" x14ac:dyDescent="0.2">
      <c r="A605" s="37" t="str" cm="1">
        <f t="array" ref="A605">INDEX('Scheme master'!F:F,MATCH(E605&amp;F605,'Scheme master'!N:N,0),0)</f>
        <v>LLIQDF</v>
      </c>
      <c r="B605" s="37" t="str">
        <f>A605&amp;VLOOKUP(E605&amp;F605,'Scheme master'!N:AA,13,0)</f>
        <v>LLIQDFDDD</v>
      </c>
      <c r="C605" s="41">
        <f t="shared" si="37"/>
        <v>0.19236012</v>
      </c>
      <c r="D605" s="41">
        <f t="shared" si="38"/>
        <v>0.19236012</v>
      </c>
      <c r="E605" s="157" t="s">
        <v>530</v>
      </c>
      <c r="F605" s="157" t="s">
        <v>525</v>
      </c>
      <c r="G605" s="157" t="s">
        <v>456</v>
      </c>
      <c r="H605" s="157" t="s">
        <v>1276</v>
      </c>
      <c r="I605" s="158">
        <v>45711</v>
      </c>
      <c r="J605" s="158">
        <v>45711</v>
      </c>
      <c r="K605" s="157">
        <v>0.19236012</v>
      </c>
      <c r="L605" s="157">
        <v>0.19236012</v>
      </c>
      <c r="M605" s="159">
        <v>6.3360000000000003</v>
      </c>
      <c r="N605" s="159"/>
      <c r="O605" s="159">
        <v>3.008</v>
      </c>
      <c r="P605" s="159">
        <v>281.72199999999998</v>
      </c>
      <c r="Q605" s="157">
        <v>1.22</v>
      </c>
      <c r="R605" s="157"/>
      <c r="S605" s="160">
        <v>3458.2</v>
      </c>
      <c r="T605" s="157">
        <v>323514.92</v>
      </c>
      <c r="U605" s="160">
        <v>326974.34000000003</v>
      </c>
      <c r="X605" s="68">
        <f t="shared" si="36"/>
        <v>273.11448055999989</v>
      </c>
      <c r="Y605" s="68" t="e">
        <f>HLOOKUP(A605,'HY financials'!$1:$194,190,0)</f>
        <v>#N/A</v>
      </c>
      <c r="Z605" s="69" t="e">
        <f t="shared" si="39"/>
        <v>#N/A</v>
      </c>
    </row>
    <row r="606" spans="1:26" x14ac:dyDescent="0.2">
      <c r="A606" s="37" t="str" cm="1">
        <f t="array" ref="A606">INDEX('Scheme master'!F:F,MATCH(E606&amp;F606,'Scheme master'!N:N,0),0)</f>
        <v>LLIQDF</v>
      </c>
      <c r="B606" s="37" t="str">
        <f>A606&amp;VLOOKUP(E606&amp;F606,'Scheme master'!N:AA,13,0)</f>
        <v>LLIQDFDDW</v>
      </c>
      <c r="C606" s="41">
        <f t="shared" si="37"/>
        <v>1.2422133</v>
      </c>
      <c r="D606" s="41">
        <f t="shared" si="38"/>
        <v>1.2422133</v>
      </c>
      <c r="E606" s="157" t="s">
        <v>530</v>
      </c>
      <c r="F606" s="157" t="s">
        <v>527</v>
      </c>
      <c r="G606" s="157" t="s">
        <v>456</v>
      </c>
      <c r="H606" s="157" t="s">
        <v>2246</v>
      </c>
      <c r="I606" s="158">
        <v>45721</v>
      </c>
      <c r="J606" s="158">
        <v>45721</v>
      </c>
      <c r="K606" s="157">
        <v>1.2422133</v>
      </c>
      <c r="L606" s="157">
        <v>1.2422133</v>
      </c>
      <c r="M606" s="159">
        <v>0.45600000000000002</v>
      </c>
      <c r="N606" s="159">
        <v>9850.643</v>
      </c>
      <c r="O606" s="159">
        <v>0.84399999999999997</v>
      </c>
      <c r="P606" s="159"/>
      <c r="Q606" s="157">
        <v>0.56999999999999995</v>
      </c>
      <c r="R606" s="157">
        <v>12236.6</v>
      </c>
      <c r="S606" s="160">
        <v>1018.38</v>
      </c>
      <c r="T606" s="157"/>
      <c r="U606" s="160">
        <v>13255.55</v>
      </c>
      <c r="X606" s="68">
        <f t="shared" si="36"/>
        <v>273.11448055999989</v>
      </c>
      <c r="Y606" s="68" t="e">
        <f>HLOOKUP(A606,'HY financials'!$1:$194,190,0)</f>
        <v>#N/A</v>
      </c>
      <c r="Z606" s="69" t="e">
        <f t="shared" si="39"/>
        <v>#N/A</v>
      </c>
    </row>
    <row r="607" spans="1:26" x14ac:dyDescent="0.2">
      <c r="A607" s="37" t="str" cm="1">
        <f t="array" ref="A607">INDEX('Scheme master'!F:F,MATCH(E607&amp;F607,'Scheme master'!N:N,0),0)</f>
        <v>LDUSTF</v>
      </c>
      <c r="B607" s="37" t="str">
        <f>A607&amp;VLOOKUP(E607&amp;F607,'Scheme master'!N:AA,13,0)</f>
        <v>LDUSTFRDW</v>
      </c>
      <c r="C607" s="41">
        <f t="shared" si="37"/>
        <v>1.5477495100000001</v>
      </c>
      <c r="D607" s="41">
        <f t="shared" si="38"/>
        <v>1.5477495100000001</v>
      </c>
      <c r="E607" s="157" t="s">
        <v>1462</v>
      </c>
      <c r="F607" s="157" t="s">
        <v>23</v>
      </c>
      <c r="G607" s="157" t="s">
        <v>2241</v>
      </c>
      <c r="H607" s="157" t="s">
        <v>1278</v>
      </c>
      <c r="I607" s="158">
        <v>45693</v>
      </c>
      <c r="J607" s="158">
        <v>45693</v>
      </c>
      <c r="K607" s="157">
        <v>1.5477495100000001</v>
      </c>
      <c r="L607" s="157">
        <v>1.5477495100000001</v>
      </c>
      <c r="M607" s="159"/>
      <c r="N607" s="159"/>
      <c r="O607" s="159">
        <v>0.78400000000000003</v>
      </c>
      <c r="P607" s="159">
        <v>6.0000000000000001E-3</v>
      </c>
      <c r="Q607" s="157"/>
      <c r="R607" s="157"/>
      <c r="S607" s="160">
        <v>885.75</v>
      </c>
      <c r="T607" s="157">
        <v>6.62</v>
      </c>
      <c r="U607" s="160">
        <v>892.37</v>
      </c>
      <c r="X607" s="68">
        <f t="shared" si="36"/>
        <v>303.09935939999986</v>
      </c>
      <c r="Y607" s="68" t="e">
        <f>HLOOKUP(A607,'HY financials'!$1:$194,190,0)</f>
        <v>#N/A</v>
      </c>
      <c r="Z607" s="69" t="e">
        <f t="shared" si="39"/>
        <v>#N/A</v>
      </c>
    </row>
    <row r="608" spans="1:26" x14ac:dyDescent="0.2">
      <c r="A608" s="37" t="str" cm="1">
        <f t="array" ref="A608">INDEX('Scheme master'!F:F,MATCH(E608&amp;F608,'Scheme master'!N:N,0),0)</f>
        <v>LDUSTF</v>
      </c>
      <c r="B608" s="37" t="str">
        <f>A608&amp;VLOOKUP(E608&amp;F608,'Scheme master'!N:AA,13,0)</f>
        <v>LDUSTFDDD</v>
      </c>
      <c r="C608" s="41">
        <f t="shared" si="37"/>
        <v>0.64883729000000001</v>
      </c>
      <c r="D608" s="41">
        <f t="shared" si="38"/>
        <v>0.64883729000000001</v>
      </c>
      <c r="E608" s="157" t="s">
        <v>1462</v>
      </c>
      <c r="F608" s="157" t="s">
        <v>525</v>
      </c>
      <c r="G608" s="157" t="s">
        <v>2241</v>
      </c>
      <c r="H608" s="157" t="s">
        <v>1277</v>
      </c>
      <c r="I608" s="158">
        <v>45656</v>
      </c>
      <c r="J608" s="158">
        <v>45656</v>
      </c>
      <c r="K608" s="157">
        <v>0.64883729000000001</v>
      </c>
      <c r="L608" s="157">
        <v>0.64883729000000001</v>
      </c>
      <c r="M608" s="159"/>
      <c r="N608" s="159"/>
      <c r="O608" s="159">
        <v>2.9039999999999999</v>
      </c>
      <c r="P608" s="159"/>
      <c r="Q608" s="157"/>
      <c r="R608" s="157"/>
      <c r="S608" s="160">
        <v>3549.14</v>
      </c>
      <c r="T608" s="157"/>
      <c r="U608" s="160">
        <v>3549.14</v>
      </c>
      <c r="X608" s="68">
        <f t="shared" si="36"/>
        <v>303.09935939999986</v>
      </c>
      <c r="Y608" s="68" t="e">
        <f>HLOOKUP(A608,'HY financials'!$1:$194,190,0)</f>
        <v>#N/A</v>
      </c>
      <c r="Z608" s="69" t="e">
        <f t="shared" si="39"/>
        <v>#N/A</v>
      </c>
    </row>
    <row r="609" spans="1:26" x14ac:dyDescent="0.2">
      <c r="A609" s="37" t="str" cm="1">
        <f t="array" ref="A609">INDEX('Scheme master'!F:F,MATCH(E609&amp;F609,'Scheme master'!N:N,0),0)</f>
        <v>LDSAPF</v>
      </c>
      <c r="B609" s="37" t="str">
        <f>A609&amp;VLOOKUP(E609&amp;F609,'Scheme master'!N:AA,13,0)</f>
        <v>LDSAPFDDD</v>
      </c>
      <c r="C609" s="41">
        <f t="shared" si="37"/>
        <v>3.1027300000000002E-3</v>
      </c>
      <c r="D609" s="41">
        <f t="shared" si="38"/>
        <v>3.1027300000000002E-3</v>
      </c>
      <c r="E609" s="157" t="s">
        <v>533</v>
      </c>
      <c r="F609" s="157" t="s">
        <v>525</v>
      </c>
      <c r="G609" s="157" t="s">
        <v>2242</v>
      </c>
      <c r="H609" s="157" t="s">
        <v>1277</v>
      </c>
      <c r="I609" s="158">
        <v>45603</v>
      </c>
      <c r="J609" s="158">
        <v>45603</v>
      </c>
      <c r="K609" s="157">
        <v>3.1027300000000002E-3</v>
      </c>
      <c r="L609" s="157">
        <v>3.1027300000000002E-3</v>
      </c>
      <c r="M609" s="159">
        <v>11300.273999999999</v>
      </c>
      <c r="N609" s="159"/>
      <c r="O609" s="159">
        <v>150.87</v>
      </c>
      <c r="P609" s="159"/>
      <c r="Q609" s="157">
        <v>35.06</v>
      </c>
      <c r="R609" s="157"/>
      <c r="S609" s="160">
        <v>1665.24</v>
      </c>
      <c r="T609" s="157"/>
      <c r="U609" s="160">
        <v>1700.3</v>
      </c>
      <c r="X609" s="68">
        <f t="shared" si="36"/>
        <v>1.5207296000000006</v>
      </c>
      <c r="Y609" s="68" t="e">
        <f>HLOOKUP(A609,'HY financials'!$1:$194,190,0)</f>
        <v>#N/A</v>
      </c>
      <c r="Z609" s="69" t="e">
        <f t="shared" si="39"/>
        <v>#N/A</v>
      </c>
    </row>
    <row r="610" spans="1:26" x14ac:dyDescent="0.2">
      <c r="A610" s="37" t="str" cm="1">
        <f t="array" ref="A610">INDEX('Scheme master'!F:F,MATCH(E610&amp;F610,'Scheme master'!N:N,0),0)</f>
        <v>LDSAPF</v>
      </c>
      <c r="B610" s="37" t="str">
        <f>A610&amp;VLOOKUP(E610&amp;F610,'Scheme master'!N:AA,13,0)</f>
        <v>LDSAPFDDD</v>
      </c>
      <c r="C610" s="41">
        <f t="shared" si="37"/>
        <v>2.2735300000000002E-3</v>
      </c>
      <c r="D610" s="41">
        <f t="shared" si="38"/>
        <v>2.2735300000000002E-3</v>
      </c>
      <c r="E610" s="157" t="s">
        <v>533</v>
      </c>
      <c r="F610" s="157" t="s">
        <v>525</v>
      </c>
      <c r="G610" s="157" t="s">
        <v>2242</v>
      </c>
      <c r="H610" s="157" t="s">
        <v>1277</v>
      </c>
      <c r="I610" s="158">
        <v>45685</v>
      </c>
      <c r="J610" s="158">
        <v>45685</v>
      </c>
      <c r="K610" s="157">
        <v>2.2735300000000002E-3</v>
      </c>
      <c r="L610" s="157">
        <v>2.2735300000000002E-3</v>
      </c>
      <c r="M610" s="159"/>
      <c r="N610" s="159"/>
      <c r="O610" s="159">
        <v>115.529</v>
      </c>
      <c r="P610" s="159">
        <v>8.5129999999999999</v>
      </c>
      <c r="Q610" s="157"/>
      <c r="R610" s="157"/>
      <c r="S610" s="160">
        <v>1268.24</v>
      </c>
      <c r="T610" s="157">
        <v>95.07</v>
      </c>
      <c r="U610" s="160">
        <v>1363.31</v>
      </c>
      <c r="X610" s="68">
        <f t="shared" si="36"/>
        <v>1.5207296000000006</v>
      </c>
      <c r="Y610" s="68" t="e">
        <f>HLOOKUP(A610,'HY financials'!$1:$194,190,0)</f>
        <v>#N/A</v>
      </c>
      <c r="Z610" s="69" t="e">
        <f t="shared" si="39"/>
        <v>#N/A</v>
      </c>
    </row>
    <row r="611" spans="1:26" x14ac:dyDescent="0.2">
      <c r="A611" s="37" t="str" cm="1">
        <f t="array" ref="A611">INDEX('Scheme master'!F:F,MATCH(E611&amp;F611,'Scheme master'!N:N,0),0)</f>
        <v>LDINPF</v>
      </c>
      <c r="B611" s="37" t="str">
        <f>A611&amp;VLOOKUP(E611&amp;F611,'Scheme master'!N:AA,13,0)</f>
        <v>LDINPFDDD</v>
      </c>
      <c r="C611" s="41">
        <f t="shared" si="37"/>
        <v>6.6733399999999998E-3</v>
      </c>
      <c r="D611" s="41">
        <f t="shared" si="38"/>
        <v>6.6733399999999998E-3</v>
      </c>
      <c r="E611" s="157" t="s">
        <v>531</v>
      </c>
      <c r="F611" s="157" t="s">
        <v>525</v>
      </c>
      <c r="G611" s="157" t="s">
        <v>2726</v>
      </c>
      <c r="H611" s="157" t="s">
        <v>1277</v>
      </c>
      <c r="I611" s="158">
        <v>45663</v>
      </c>
      <c r="J611" s="158">
        <v>45663</v>
      </c>
      <c r="K611" s="157">
        <v>6.6733399999999998E-3</v>
      </c>
      <c r="L611" s="157">
        <v>6.6733399999999998E-3</v>
      </c>
      <c r="M611" s="159"/>
      <c r="N611" s="159"/>
      <c r="O611" s="159">
        <v>243.26400000000001</v>
      </c>
      <c r="P611" s="159"/>
      <c r="Q611" s="157"/>
      <c r="R611" s="157"/>
      <c r="S611" s="160">
        <v>3971.37</v>
      </c>
      <c r="T611" s="157"/>
      <c r="U611" s="160">
        <v>3971.37</v>
      </c>
      <c r="X611" s="68">
        <f t="shared" si="36"/>
        <v>3.1546907400000004</v>
      </c>
      <c r="Y611" s="68" t="e">
        <f>HLOOKUP(A611,'HY financials'!$1:$194,190,0)</f>
        <v>#N/A</v>
      </c>
      <c r="Z611" s="69" t="e">
        <f t="shared" si="39"/>
        <v>#N/A</v>
      </c>
    </row>
    <row r="612" spans="1:26" x14ac:dyDescent="0.2">
      <c r="A612" s="37" t="str" cm="1">
        <f t="array" ref="A612">INDEX('Scheme master'!F:F,MATCH(E612&amp;F612,'Scheme master'!N:N,0),0)</f>
        <v>LDUSTF</v>
      </c>
      <c r="B612" s="37" t="str">
        <f>A612&amp;VLOOKUP(E612&amp;F612,'Scheme master'!N:AA,13,0)</f>
        <v>LDUSTFRDD</v>
      </c>
      <c r="C612" s="41">
        <f t="shared" si="37"/>
        <v>0.22315914000000001</v>
      </c>
      <c r="D612" s="41">
        <f t="shared" si="38"/>
        <v>0.22315914000000001</v>
      </c>
      <c r="E612" s="157" t="s">
        <v>1462</v>
      </c>
      <c r="F612" s="157" t="s">
        <v>8</v>
      </c>
      <c r="G612" s="157" t="s">
        <v>2241</v>
      </c>
      <c r="H612" s="157" t="s">
        <v>1279</v>
      </c>
      <c r="I612" s="158">
        <v>45734</v>
      </c>
      <c r="J612" s="158">
        <v>45734</v>
      </c>
      <c r="K612" s="157">
        <v>0.22315914000000001</v>
      </c>
      <c r="L612" s="157">
        <v>0.22315914000000001</v>
      </c>
      <c r="M612" s="159"/>
      <c r="N612" s="159"/>
      <c r="O612" s="159">
        <v>3.452</v>
      </c>
      <c r="P612" s="159">
        <v>4.0000000000000001E-3</v>
      </c>
      <c r="Q612" s="157"/>
      <c r="R612" s="157"/>
      <c r="S612" s="160">
        <v>4189.8599999999997</v>
      </c>
      <c r="T612" s="157">
        <v>3.68</v>
      </c>
      <c r="U612" s="160">
        <v>4193.54</v>
      </c>
      <c r="X612" s="68">
        <f t="shared" si="36"/>
        <v>303.09935939999986</v>
      </c>
      <c r="Y612" s="68" t="e">
        <f>HLOOKUP(A612,'HY financials'!$1:$194,190,0)</f>
        <v>#N/A</v>
      </c>
      <c r="Z612" s="69" t="e">
        <f t="shared" si="39"/>
        <v>#N/A</v>
      </c>
    </row>
    <row r="613" spans="1:26" x14ac:dyDescent="0.2">
      <c r="A613" s="37" t="str" cm="1">
        <f t="array" ref="A613">INDEX('Scheme master'!F:F,MATCH(E613&amp;F613,'Scheme master'!N:N,0),0)</f>
        <v>LDUSTF</v>
      </c>
      <c r="B613" s="37" t="str">
        <f>A613&amp;VLOOKUP(E613&amp;F613,'Scheme master'!N:AA,13,0)</f>
        <v>LDUSTFRDD</v>
      </c>
      <c r="C613" s="41">
        <f t="shared" si="37"/>
        <v>0.18079577999999999</v>
      </c>
      <c r="D613" s="41">
        <f t="shared" si="38"/>
        <v>0.18079577999999999</v>
      </c>
      <c r="E613" s="157" t="s">
        <v>1462</v>
      </c>
      <c r="F613" s="157" t="s">
        <v>8</v>
      </c>
      <c r="G613" s="157" t="s">
        <v>2241</v>
      </c>
      <c r="H613" s="157" t="s">
        <v>1279</v>
      </c>
      <c r="I613" s="158">
        <v>45680</v>
      </c>
      <c r="J613" s="158">
        <v>45680</v>
      </c>
      <c r="K613" s="157">
        <v>0.18079577999999999</v>
      </c>
      <c r="L613" s="157">
        <v>0.18079577999999999</v>
      </c>
      <c r="M613" s="159"/>
      <c r="N613" s="159"/>
      <c r="O613" s="159">
        <v>3.419</v>
      </c>
      <c r="P613" s="159">
        <v>2E-3</v>
      </c>
      <c r="Q613" s="157"/>
      <c r="R613" s="157"/>
      <c r="S613" s="160">
        <v>4148.62</v>
      </c>
      <c r="T613" s="157">
        <v>2.95</v>
      </c>
      <c r="U613" s="160">
        <v>4151.57</v>
      </c>
      <c r="X613" s="68">
        <f t="shared" si="36"/>
        <v>303.09935939999986</v>
      </c>
      <c r="Y613" s="68" t="e">
        <f>HLOOKUP(A613,'HY financials'!$1:$194,190,0)</f>
        <v>#N/A</v>
      </c>
      <c r="Z613" s="69" t="e">
        <f t="shared" si="39"/>
        <v>#N/A</v>
      </c>
    </row>
    <row r="614" spans="1:26" x14ac:dyDescent="0.2">
      <c r="A614" s="37" t="str" cm="1">
        <f t="array" ref="A614">INDEX('Scheme master'!F:F,MATCH(E614&amp;F614,'Scheme master'!N:N,0),0)</f>
        <v>LDINPF</v>
      </c>
      <c r="B614" s="37" t="str">
        <f>A614&amp;VLOOKUP(E614&amp;F614,'Scheme master'!N:AA,13,0)</f>
        <v>LDINPFRDD</v>
      </c>
      <c r="C614" s="41">
        <f t="shared" si="37"/>
        <v>9.4766399999999997E-3</v>
      </c>
      <c r="D614" s="41">
        <f t="shared" si="38"/>
        <v>9.4766399999999997E-3</v>
      </c>
      <c r="E614" s="157" t="s">
        <v>531</v>
      </c>
      <c r="F614" s="157" t="s">
        <v>8</v>
      </c>
      <c r="G614" s="157" t="s">
        <v>2726</v>
      </c>
      <c r="H614" s="157" t="s">
        <v>1279</v>
      </c>
      <c r="I614" s="158">
        <v>45733</v>
      </c>
      <c r="J614" s="158">
        <v>45733</v>
      </c>
      <c r="K614" s="157">
        <v>9.4766399999999997E-3</v>
      </c>
      <c r="L614" s="157">
        <v>9.4766399999999997E-3</v>
      </c>
      <c r="M614" s="159"/>
      <c r="N614" s="159"/>
      <c r="O614" s="159">
        <v>2151.241</v>
      </c>
      <c r="P614" s="159">
        <v>108.00700000000001</v>
      </c>
      <c r="Q614" s="157"/>
      <c r="R614" s="157"/>
      <c r="S614" s="160">
        <v>26763.82</v>
      </c>
      <c r="T614" s="157">
        <v>1410.65</v>
      </c>
      <c r="U614" s="160">
        <v>28174.47</v>
      </c>
      <c r="X614" s="68">
        <f t="shared" si="36"/>
        <v>3.1546907400000004</v>
      </c>
      <c r="Y614" s="68" t="e">
        <f>HLOOKUP(A614,'HY financials'!$1:$194,190,0)</f>
        <v>#N/A</v>
      </c>
      <c r="Z614" s="69" t="e">
        <f t="shared" si="39"/>
        <v>#N/A</v>
      </c>
    </row>
    <row r="615" spans="1:26" x14ac:dyDescent="0.2">
      <c r="A615" s="37" t="str" cm="1">
        <f t="array" ref="A615">INDEX('Scheme master'!F:F,MATCH(E615&amp;F615,'Scheme master'!N:N,0),0)</f>
        <v>LDSAPF</v>
      </c>
      <c r="B615" s="37" t="str">
        <f>A615&amp;VLOOKUP(E615&amp;F615,'Scheme master'!N:AA,13,0)</f>
        <v>LDSAPFDDD</v>
      </c>
      <c r="C615" s="41">
        <f t="shared" si="37"/>
        <v>2.4781E-3</v>
      </c>
      <c r="D615" s="41">
        <f t="shared" si="38"/>
        <v>2.4781E-3</v>
      </c>
      <c r="E615" s="157" t="s">
        <v>533</v>
      </c>
      <c r="F615" s="157" t="s">
        <v>525</v>
      </c>
      <c r="G615" s="157" t="s">
        <v>2242</v>
      </c>
      <c r="H615" s="157" t="s">
        <v>1277</v>
      </c>
      <c r="I615" s="158">
        <v>45729</v>
      </c>
      <c r="J615" s="158">
        <v>45729</v>
      </c>
      <c r="K615" s="157">
        <v>2.4781E-3</v>
      </c>
      <c r="L615" s="157">
        <v>2.4781E-3</v>
      </c>
      <c r="M615" s="159"/>
      <c r="N615" s="159"/>
      <c r="O615" s="159">
        <v>134.39599999999999</v>
      </c>
      <c r="P615" s="159">
        <v>9.35</v>
      </c>
      <c r="Q615" s="157"/>
      <c r="R615" s="157"/>
      <c r="S615" s="160">
        <v>1477.96</v>
      </c>
      <c r="T615" s="157">
        <v>104.41</v>
      </c>
      <c r="U615" s="160">
        <v>1582.37</v>
      </c>
      <c r="X615" s="68">
        <f t="shared" si="36"/>
        <v>1.5207296000000006</v>
      </c>
      <c r="Y615" s="68" t="e">
        <f>HLOOKUP(A615,'HY financials'!$1:$194,190,0)</f>
        <v>#N/A</v>
      </c>
      <c r="Z615" s="69" t="e">
        <f t="shared" si="39"/>
        <v>#N/A</v>
      </c>
    </row>
    <row r="616" spans="1:26" x14ac:dyDescent="0.2">
      <c r="A616" s="37" t="str" cm="1">
        <f t="array" ref="A616">INDEX('Scheme master'!F:F,MATCH(E616&amp;F616,'Scheme master'!N:N,0),0)</f>
        <v>LDMIPF</v>
      </c>
      <c r="B616" s="37" t="str">
        <f>A616&amp;VLOOKUP(E616&amp;F616,'Scheme master'!N:AA,13,0)</f>
        <v>LDMIPFRDM</v>
      </c>
      <c r="C616" s="41">
        <f t="shared" si="37"/>
        <v>0.06</v>
      </c>
      <c r="D616" s="41">
        <f t="shared" si="38"/>
        <v>0.06</v>
      </c>
      <c r="E616" s="157" t="s">
        <v>532</v>
      </c>
      <c r="F616" s="157" t="s">
        <v>2727</v>
      </c>
      <c r="G616" s="157" t="s">
        <v>2415</v>
      </c>
      <c r="H616" s="157" t="s">
        <v>2728</v>
      </c>
      <c r="I616" s="158">
        <v>45715</v>
      </c>
      <c r="J616" s="158">
        <v>45715</v>
      </c>
      <c r="K616" s="157">
        <v>0.06</v>
      </c>
      <c r="L616" s="157">
        <v>0.06</v>
      </c>
      <c r="M616" s="159">
        <v>890711.73199999996</v>
      </c>
      <c r="N616" s="159"/>
      <c r="O616" s="159">
        <v>2950.239</v>
      </c>
      <c r="P616" s="159"/>
      <c r="Q616" s="157">
        <v>53442.720000000001</v>
      </c>
      <c r="R616" s="157"/>
      <c r="S616" s="160">
        <v>42526.67</v>
      </c>
      <c r="T616" s="157"/>
      <c r="U616" s="160">
        <v>95969.39</v>
      </c>
      <c r="X616" s="68">
        <f t="shared" si="36"/>
        <v>4.4400000000000013</v>
      </c>
      <c r="Y616" s="68" t="e">
        <f>HLOOKUP(A616,'HY financials'!$1:$194,190,0)</f>
        <v>#N/A</v>
      </c>
      <c r="Z616" s="69" t="e">
        <f t="shared" si="39"/>
        <v>#N/A</v>
      </c>
    </row>
    <row r="617" spans="1:26" x14ac:dyDescent="0.2">
      <c r="A617" s="37" t="str" cm="1">
        <f t="array" ref="A617">INDEX('Scheme master'!F:F,MATCH(E617&amp;F617,'Scheme master'!N:N,0),0)</f>
        <v>LDSAPF</v>
      </c>
      <c r="B617" s="37" t="str">
        <f>A617&amp;VLOOKUP(E617&amp;F617,'Scheme master'!N:AA,13,0)</f>
        <v>LDSAPFRDD</v>
      </c>
      <c r="C617" s="41">
        <f t="shared" si="37"/>
        <v>2.0772199999999998E-3</v>
      </c>
      <c r="D617" s="41">
        <f t="shared" si="38"/>
        <v>2.0772199999999998E-3</v>
      </c>
      <c r="E617" s="157" t="s">
        <v>533</v>
      </c>
      <c r="F617" s="157" t="s">
        <v>8</v>
      </c>
      <c r="G617" s="157" t="s">
        <v>2242</v>
      </c>
      <c r="H617" s="157" t="s">
        <v>1279</v>
      </c>
      <c r="I617" s="158">
        <v>45686</v>
      </c>
      <c r="J617" s="158">
        <v>45686</v>
      </c>
      <c r="K617" s="157">
        <v>2.0772199999999998E-3</v>
      </c>
      <c r="L617" s="157">
        <v>2.0772199999999998E-3</v>
      </c>
      <c r="M617" s="159"/>
      <c r="N617" s="159"/>
      <c r="O617" s="159">
        <v>2892.27</v>
      </c>
      <c r="P617" s="159">
        <v>56.057000000000002</v>
      </c>
      <c r="Q617" s="157"/>
      <c r="R617" s="157"/>
      <c r="S617" s="160">
        <v>34337.449999999997</v>
      </c>
      <c r="T617" s="157">
        <v>660.88</v>
      </c>
      <c r="U617" s="160">
        <v>34998.33</v>
      </c>
      <c r="X617" s="68">
        <f t="shared" si="36"/>
        <v>1.5207296000000006</v>
      </c>
      <c r="Y617" s="68" t="e">
        <f>HLOOKUP(A617,'HY financials'!$1:$194,190,0)</f>
        <v>#N/A</v>
      </c>
      <c r="Z617" s="69" t="e">
        <f t="shared" si="39"/>
        <v>#N/A</v>
      </c>
    </row>
    <row r="618" spans="1:26" x14ac:dyDescent="0.2">
      <c r="A618" s="37" t="str" cm="1">
        <f t="array" ref="A618">INDEX('Scheme master'!F:F,MATCH(E618&amp;F618,'Scheme master'!N:N,0),0)</f>
        <v>LDUSTF</v>
      </c>
      <c r="B618" s="37" t="str">
        <f>A618&amp;VLOOKUP(E618&amp;F618,'Scheme master'!N:AA,13,0)</f>
        <v>LDUSTFRDD</v>
      </c>
      <c r="C618" s="41">
        <f t="shared" si="37"/>
        <v>0.15914275999999999</v>
      </c>
      <c r="D618" s="41">
        <f t="shared" si="38"/>
        <v>0.15914275999999999</v>
      </c>
      <c r="E618" s="157" t="s">
        <v>1462</v>
      </c>
      <c r="F618" s="157" t="s">
        <v>8</v>
      </c>
      <c r="G618" s="157" t="s">
        <v>2241</v>
      </c>
      <c r="H618" s="157" t="s">
        <v>1279</v>
      </c>
      <c r="I618" s="158">
        <v>45583</v>
      </c>
      <c r="J618" s="158">
        <v>45583</v>
      </c>
      <c r="K618" s="157">
        <v>0.15914275999999999</v>
      </c>
      <c r="L618" s="157">
        <v>0.15914275999999999</v>
      </c>
      <c r="M618" s="159"/>
      <c r="N618" s="159"/>
      <c r="O618" s="159">
        <v>2.9609999999999999</v>
      </c>
      <c r="P618" s="159">
        <v>2E-3</v>
      </c>
      <c r="Q618" s="157"/>
      <c r="R618" s="157"/>
      <c r="S618" s="160">
        <v>3604.48</v>
      </c>
      <c r="T618" s="157">
        <v>2.5499999999999998</v>
      </c>
      <c r="U618" s="160">
        <v>3607.03</v>
      </c>
      <c r="X618" s="68">
        <f t="shared" si="36"/>
        <v>303.09935939999986</v>
      </c>
      <c r="Y618" s="68" t="e">
        <f>HLOOKUP(A618,'HY financials'!$1:$194,190,0)</f>
        <v>#N/A</v>
      </c>
      <c r="Z618" s="69" t="e">
        <f t="shared" si="39"/>
        <v>#N/A</v>
      </c>
    </row>
    <row r="619" spans="1:26" x14ac:dyDescent="0.2">
      <c r="A619" s="37" t="str" cm="1">
        <f t="array" ref="A619">INDEX('Scheme master'!F:F,MATCH(E619&amp;F619,'Scheme master'!N:N,0),0)</f>
        <v>LDUSTF</v>
      </c>
      <c r="B619" s="37" t="str">
        <f>A619&amp;VLOOKUP(E619&amp;F619,'Scheme master'!N:AA,13,0)</f>
        <v>LDUSTFRDD</v>
      </c>
      <c r="C619" s="41">
        <f t="shared" si="37"/>
        <v>0.18689968000000001</v>
      </c>
      <c r="D619" s="41">
        <f t="shared" si="38"/>
        <v>0.18689968000000001</v>
      </c>
      <c r="E619" s="157" t="s">
        <v>1462</v>
      </c>
      <c r="F619" s="157" t="s">
        <v>8</v>
      </c>
      <c r="G619" s="157" t="s">
        <v>2241</v>
      </c>
      <c r="H619" s="157" t="s">
        <v>1279</v>
      </c>
      <c r="I619" s="158">
        <v>45624</v>
      </c>
      <c r="J619" s="158">
        <v>45624</v>
      </c>
      <c r="K619" s="157">
        <v>0.18689968000000001</v>
      </c>
      <c r="L619" s="157">
        <v>0.18689968000000001</v>
      </c>
      <c r="M619" s="159"/>
      <c r="N619" s="159"/>
      <c r="O619" s="159">
        <v>3.4940000000000002</v>
      </c>
      <c r="P619" s="159">
        <v>2E-3</v>
      </c>
      <c r="Q619" s="157"/>
      <c r="R619" s="157"/>
      <c r="S619" s="160">
        <v>4252.88</v>
      </c>
      <c r="T619" s="157">
        <v>3.02</v>
      </c>
      <c r="U619" s="160">
        <v>4255.8999999999996</v>
      </c>
      <c r="X619" s="68">
        <f t="shared" si="36"/>
        <v>303.09935939999986</v>
      </c>
      <c r="Y619" s="68" t="e">
        <f>HLOOKUP(A619,'HY financials'!$1:$194,190,0)</f>
        <v>#N/A</v>
      </c>
      <c r="Z619" s="69" t="e">
        <f t="shared" si="39"/>
        <v>#N/A</v>
      </c>
    </row>
    <row r="620" spans="1:26" x14ac:dyDescent="0.2">
      <c r="A620" s="37" t="str" cm="1">
        <f t="array" ref="A620">INDEX('Scheme master'!F:F,MATCH(E620&amp;F620,'Scheme master'!N:N,0),0)</f>
        <v>LDUSTF</v>
      </c>
      <c r="B620" s="37" t="str">
        <f>A620&amp;VLOOKUP(E620&amp;F620,'Scheme master'!N:AA,13,0)</f>
        <v>LDUSTFRDD</v>
      </c>
      <c r="C620" s="41">
        <f t="shared" si="37"/>
        <v>0.17289075000000001</v>
      </c>
      <c r="D620" s="41">
        <f t="shared" si="38"/>
        <v>0.17289075000000001</v>
      </c>
      <c r="E620" s="157" t="s">
        <v>1462</v>
      </c>
      <c r="F620" s="157" t="s">
        <v>8</v>
      </c>
      <c r="G620" s="157" t="s">
        <v>2241</v>
      </c>
      <c r="H620" s="157" t="s">
        <v>1279</v>
      </c>
      <c r="I620" s="158">
        <v>45671</v>
      </c>
      <c r="J620" s="158">
        <v>45671</v>
      </c>
      <c r="K620" s="157">
        <v>0.17289075000000001</v>
      </c>
      <c r="L620" s="157">
        <v>0.17289075000000001</v>
      </c>
      <c r="M620" s="159"/>
      <c r="N620" s="159"/>
      <c r="O620" s="159">
        <v>3.2629999999999999</v>
      </c>
      <c r="P620" s="159">
        <v>2E-3</v>
      </c>
      <c r="Q620" s="157"/>
      <c r="R620" s="157"/>
      <c r="S620" s="160">
        <v>3961.86</v>
      </c>
      <c r="T620" s="157">
        <v>2.81</v>
      </c>
      <c r="U620" s="160">
        <v>3964.67</v>
      </c>
      <c r="X620" s="68">
        <f t="shared" si="36"/>
        <v>303.09935939999986</v>
      </c>
      <c r="Y620" s="68" t="e">
        <f>HLOOKUP(A620,'HY financials'!$1:$194,190,0)</f>
        <v>#N/A</v>
      </c>
      <c r="Z620" s="69" t="e">
        <f t="shared" si="39"/>
        <v>#N/A</v>
      </c>
    </row>
    <row r="621" spans="1:26" x14ac:dyDescent="0.2">
      <c r="A621" s="37" t="str" cm="1">
        <f t="array" ref="A621">INDEX('Scheme master'!F:F,MATCH(E621&amp;F621,'Scheme master'!N:N,0),0)</f>
        <v>LLIQDF</v>
      </c>
      <c r="B621" s="37" t="str">
        <f>A621&amp;VLOOKUP(E621&amp;F621,'Scheme master'!N:AA,13,0)</f>
        <v>LLIQDFDDD</v>
      </c>
      <c r="C621" s="41">
        <f t="shared" si="37"/>
        <v>0.16115315</v>
      </c>
      <c r="D621" s="41">
        <f t="shared" si="38"/>
        <v>0.16115315</v>
      </c>
      <c r="E621" s="157" t="s">
        <v>530</v>
      </c>
      <c r="F621" s="157" t="s">
        <v>525</v>
      </c>
      <c r="G621" s="157" t="s">
        <v>456</v>
      </c>
      <c r="H621" s="157" t="s">
        <v>1276</v>
      </c>
      <c r="I621" s="158">
        <v>45733</v>
      </c>
      <c r="J621" s="158">
        <v>45733</v>
      </c>
      <c r="K621" s="157">
        <v>0.16115315</v>
      </c>
      <c r="L621" s="157">
        <v>0.16115315</v>
      </c>
      <c r="M621" s="159">
        <v>124.267</v>
      </c>
      <c r="N621" s="159"/>
      <c r="O621" s="159">
        <v>3.02</v>
      </c>
      <c r="P621" s="159">
        <v>243.00399999999999</v>
      </c>
      <c r="Q621" s="157">
        <v>20.03</v>
      </c>
      <c r="R621" s="157"/>
      <c r="S621" s="160">
        <v>3457.59</v>
      </c>
      <c r="T621" s="157">
        <v>279054.73</v>
      </c>
      <c r="U621" s="160">
        <v>282532.34999999998</v>
      </c>
      <c r="X621" s="68">
        <f t="shared" si="36"/>
        <v>273.11448055999989</v>
      </c>
      <c r="Y621" s="68" t="e">
        <f>HLOOKUP(A621,'HY financials'!$1:$194,190,0)</f>
        <v>#N/A</v>
      </c>
      <c r="Z621" s="69" t="e">
        <f t="shared" si="39"/>
        <v>#N/A</v>
      </c>
    </row>
    <row r="622" spans="1:26" x14ac:dyDescent="0.2">
      <c r="A622" s="37" t="str" cm="1">
        <f t="array" ref="A622">INDEX('Scheme master'!F:F,MATCH(E622&amp;F622,'Scheme master'!N:N,0),0)</f>
        <v>LDUSTF</v>
      </c>
      <c r="B622" s="37" t="str">
        <f>A622&amp;VLOOKUP(E622&amp;F622,'Scheme master'!N:AA,13,0)</f>
        <v>LDUSTFRDD</v>
      </c>
      <c r="C622" s="41">
        <f t="shared" si="37"/>
        <v>0.48563075999999999</v>
      </c>
      <c r="D622" s="41">
        <f t="shared" si="38"/>
        <v>0.48563075999999999</v>
      </c>
      <c r="E622" s="157" t="s">
        <v>1462</v>
      </c>
      <c r="F622" s="157" t="s">
        <v>8</v>
      </c>
      <c r="G622" s="157" t="s">
        <v>2241</v>
      </c>
      <c r="H622" s="157" t="s">
        <v>1279</v>
      </c>
      <c r="I622" s="158">
        <v>45670</v>
      </c>
      <c r="J622" s="158">
        <v>45670</v>
      </c>
      <c r="K622" s="157">
        <v>0.48563075999999999</v>
      </c>
      <c r="L622" s="157">
        <v>0.48563075999999999</v>
      </c>
      <c r="M622" s="159"/>
      <c r="N622" s="159"/>
      <c r="O622" s="159">
        <v>9.1679999999999993</v>
      </c>
      <c r="P622" s="159">
        <v>7.0000000000000001E-3</v>
      </c>
      <c r="Q622" s="157"/>
      <c r="R622" s="157"/>
      <c r="S622" s="160">
        <v>11131.25</v>
      </c>
      <c r="T622" s="157">
        <v>7.9</v>
      </c>
      <c r="U622" s="160">
        <v>11139.15</v>
      </c>
      <c r="X622" s="68">
        <f t="shared" si="36"/>
        <v>303.09935939999986</v>
      </c>
      <c r="Y622" s="68" t="e">
        <f>HLOOKUP(A622,'HY financials'!$1:$194,190,0)</f>
        <v>#N/A</v>
      </c>
      <c r="Z622" s="69" t="e">
        <f t="shared" si="39"/>
        <v>#N/A</v>
      </c>
    </row>
    <row r="623" spans="1:26" x14ac:dyDescent="0.2">
      <c r="A623" s="37" t="str" cm="1">
        <f t="array" ref="A623">INDEX('Scheme master'!F:F,MATCH(E623&amp;F623,'Scheme master'!N:N,0),0)</f>
        <v>LLIQDF</v>
      </c>
      <c r="B623" s="37" t="str">
        <f>A623&amp;VLOOKUP(E623&amp;F623,'Scheme master'!N:AA,13,0)</f>
        <v>LLIQDFRDD</v>
      </c>
      <c r="C623" s="41">
        <f t="shared" si="37"/>
        <v>0.16548154000000001</v>
      </c>
      <c r="D623" s="41">
        <f t="shared" si="38"/>
        <v>0.16548154000000001</v>
      </c>
      <c r="E623" s="157" t="s">
        <v>530</v>
      </c>
      <c r="F623" s="157" t="s">
        <v>526</v>
      </c>
      <c r="G623" s="157" t="s">
        <v>456</v>
      </c>
      <c r="H623" s="157" t="s">
        <v>1281</v>
      </c>
      <c r="I623" s="158">
        <v>45721</v>
      </c>
      <c r="J623" s="158">
        <v>45721</v>
      </c>
      <c r="K623" s="157">
        <v>0.16548154000000001</v>
      </c>
      <c r="L623" s="157">
        <v>0.16548154000000001</v>
      </c>
      <c r="M623" s="159">
        <v>81.266000000000005</v>
      </c>
      <c r="N623" s="159">
        <v>0.17199999999999999</v>
      </c>
      <c r="O623" s="159">
        <v>5.1020000000000003</v>
      </c>
      <c r="P623" s="159">
        <v>0.878</v>
      </c>
      <c r="Q623" s="157">
        <v>13.45</v>
      </c>
      <c r="R623" s="157">
        <v>0.03</v>
      </c>
      <c r="S623" s="160">
        <v>5660.06</v>
      </c>
      <c r="T623" s="157">
        <v>983.7</v>
      </c>
      <c r="U623" s="160">
        <v>6657.24</v>
      </c>
      <c r="X623" s="68">
        <f t="shared" si="36"/>
        <v>273.11448055999989</v>
      </c>
      <c r="Y623" s="68" t="e">
        <f>HLOOKUP(A623,'HY financials'!$1:$194,190,0)</f>
        <v>#N/A</v>
      </c>
      <c r="Z623" s="69" t="e">
        <f t="shared" si="39"/>
        <v>#N/A</v>
      </c>
    </row>
    <row r="624" spans="1:26" x14ac:dyDescent="0.2">
      <c r="A624" s="37" t="str" cm="1">
        <f t="array" ref="A624">INDEX('Scheme master'!F:F,MATCH(E624&amp;F624,'Scheme master'!N:N,0),0)</f>
        <v>LDSAPF</v>
      </c>
      <c r="B624" s="37" t="str">
        <f>A624&amp;VLOOKUP(E624&amp;F624,'Scheme master'!N:AA,13,0)</f>
        <v>LDSAPFRDD</v>
      </c>
      <c r="C624" s="41">
        <f t="shared" si="37"/>
        <v>1.21955E-3</v>
      </c>
      <c r="D624" s="41">
        <f t="shared" si="38"/>
        <v>1.21955E-3</v>
      </c>
      <c r="E624" s="157" t="s">
        <v>533</v>
      </c>
      <c r="F624" s="157" t="s">
        <v>8</v>
      </c>
      <c r="G624" s="157" t="s">
        <v>2242</v>
      </c>
      <c r="H624" s="157" t="s">
        <v>1279</v>
      </c>
      <c r="I624" s="158">
        <v>45602</v>
      </c>
      <c r="J624" s="158">
        <v>45602</v>
      </c>
      <c r="K624" s="157">
        <v>1.21955E-3</v>
      </c>
      <c r="L624" s="157">
        <v>1.21955E-3</v>
      </c>
      <c r="M624" s="159"/>
      <c r="N624" s="159"/>
      <c r="O624" s="159">
        <v>1682.3710000000001</v>
      </c>
      <c r="P624" s="159">
        <v>32.481000000000002</v>
      </c>
      <c r="Q624" s="157"/>
      <c r="R624" s="157"/>
      <c r="S624" s="160">
        <v>19961.830000000002</v>
      </c>
      <c r="T624" s="157">
        <v>382.93</v>
      </c>
      <c r="U624" s="160">
        <v>20344.759999999998</v>
      </c>
      <c r="X624" s="68">
        <f t="shared" si="36"/>
        <v>1.5207296000000006</v>
      </c>
      <c r="Y624" s="68" t="e">
        <f>HLOOKUP(A624,'HY financials'!$1:$194,190,0)</f>
        <v>#N/A</v>
      </c>
      <c r="Z624" s="69" t="e">
        <f t="shared" si="39"/>
        <v>#N/A</v>
      </c>
    </row>
    <row r="625" spans="1:26" x14ac:dyDescent="0.2">
      <c r="A625" s="37" t="str" cm="1">
        <f t="array" ref="A625">INDEX('Scheme master'!F:F,MATCH(E625&amp;F625,'Scheme master'!N:N,0),0)</f>
        <v>LDUSTF</v>
      </c>
      <c r="B625" s="37" t="str">
        <f>A625&amp;VLOOKUP(E625&amp;F625,'Scheme master'!N:AA,13,0)</f>
        <v>LDUSTFRDW</v>
      </c>
      <c r="C625" s="41">
        <f t="shared" si="37"/>
        <v>1.29679828</v>
      </c>
      <c r="D625" s="41">
        <f t="shared" si="38"/>
        <v>1.29679828</v>
      </c>
      <c r="E625" s="157" t="s">
        <v>1462</v>
      </c>
      <c r="F625" s="157" t="s">
        <v>23</v>
      </c>
      <c r="G625" s="157" t="s">
        <v>2241</v>
      </c>
      <c r="H625" s="157" t="s">
        <v>1278</v>
      </c>
      <c r="I625" s="158">
        <v>45602</v>
      </c>
      <c r="J625" s="158">
        <v>45602</v>
      </c>
      <c r="K625" s="157">
        <v>1.29679828</v>
      </c>
      <c r="L625" s="157">
        <v>1.29679828</v>
      </c>
      <c r="M625" s="159">
        <v>115.373</v>
      </c>
      <c r="N625" s="159"/>
      <c r="O625" s="159">
        <v>0.435</v>
      </c>
      <c r="P625" s="159">
        <v>5.0000000000000001E-3</v>
      </c>
      <c r="Q625" s="157">
        <v>149.62</v>
      </c>
      <c r="R625" s="157"/>
      <c r="S625" s="160">
        <v>577.73</v>
      </c>
      <c r="T625" s="157">
        <v>5.46</v>
      </c>
      <c r="U625" s="160">
        <v>732.81</v>
      </c>
      <c r="X625" s="68">
        <f t="shared" si="36"/>
        <v>303.09935939999986</v>
      </c>
      <c r="Y625" s="68" t="e">
        <f>HLOOKUP(A625,'HY financials'!$1:$194,190,0)</f>
        <v>#N/A</v>
      </c>
      <c r="Z625" s="69" t="e">
        <f t="shared" si="39"/>
        <v>#N/A</v>
      </c>
    </row>
    <row r="626" spans="1:26" x14ac:dyDescent="0.2">
      <c r="A626" s="37" t="str" cm="1">
        <f t="array" ref="A626">INDEX('Scheme master'!F:F,MATCH(E626&amp;F626,'Scheme master'!N:N,0),0)</f>
        <v>LLIQDF</v>
      </c>
      <c r="B626" s="37" t="str">
        <f>A626&amp;VLOOKUP(E626&amp;F626,'Scheme master'!N:AA,13,0)</f>
        <v>LLIQDFRDW</v>
      </c>
      <c r="C626" s="41">
        <f t="shared" si="37"/>
        <v>1.70906238</v>
      </c>
      <c r="D626" s="41">
        <f t="shared" si="38"/>
        <v>1.70906238</v>
      </c>
      <c r="E626" s="157" t="s">
        <v>530</v>
      </c>
      <c r="F626" s="157" t="s">
        <v>23</v>
      </c>
      <c r="G626" s="157" t="s">
        <v>456</v>
      </c>
      <c r="H626" s="157" t="s">
        <v>2245</v>
      </c>
      <c r="I626" s="158">
        <v>45742</v>
      </c>
      <c r="J626" s="158">
        <v>45742</v>
      </c>
      <c r="K626" s="157">
        <v>1.70906238</v>
      </c>
      <c r="L626" s="157">
        <v>1.70906238</v>
      </c>
      <c r="M626" s="159">
        <v>1085.6610000000001</v>
      </c>
      <c r="N626" s="159"/>
      <c r="O626" s="159">
        <v>12.427</v>
      </c>
      <c r="P626" s="159">
        <v>6.0000000000000001E-3</v>
      </c>
      <c r="Q626" s="157">
        <v>1855.46</v>
      </c>
      <c r="R626" s="157"/>
      <c r="S626" s="160">
        <v>13743.26</v>
      </c>
      <c r="T626" s="157">
        <v>6.29</v>
      </c>
      <c r="U626" s="160">
        <v>15605.01</v>
      </c>
      <c r="X626" s="68">
        <f t="shared" si="36"/>
        <v>273.11448055999989</v>
      </c>
      <c r="Y626" s="68" t="e">
        <f>HLOOKUP(A626,'HY financials'!$1:$194,190,0)</f>
        <v>#N/A</v>
      </c>
      <c r="Z626" s="69" t="e">
        <f t="shared" si="39"/>
        <v>#N/A</v>
      </c>
    </row>
    <row r="627" spans="1:26" x14ac:dyDescent="0.2">
      <c r="A627" s="37" t="str" cm="1">
        <f t="array" ref="A627">INDEX('Scheme master'!F:F,MATCH(E627&amp;F627,'Scheme master'!N:N,0),0)</f>
        <v>LLIQDF</v>
      </c>
      <c r="B627" s="37" t="str">
        <f>A627&amp;VLOOKUP(E627&amp;F627,'Scheme master'!N:AA,13,0)</f>
        <v>LLIQDFRDD</v>
      </c>
      <c r="C627" s="41">
        <f t="shared" si="37"/>
        <v>0.17238162000000001</v>
      </c>
      <c r="D627" s="41">
        <f t="shared" si="38"/>
        <v>0.17238162000000001</v>
      </c>
      <c r="E627" s="157" t="s">
        <v>530</v>
      </c>
      <c r="F627" s="157" t="s">
        <v>526</v>
      </c>
      <c r="G627" s="157" t="s">
        <v>456</v>
      </c>
      <c r="H627" s="157" t="s">
        <v>1281</v>
      </c>
      <c r="I627" s="158">
        <v>45618</v>
      </c>
      <c r="J627" s="158">
        <v>45618</v>
      </c>
      <c r="K627" s="157">
        <v>0.17238162000000001</v>
      </c>
      <c r="L627" s="157">
        <v>0.17238162000000001</v>
      </c>
      <c r="M627" s="159">
        <v>14.08</v>
      </c>
      <c r="N627" s="159">
        <v>0.17199999999999999</v>
      </c>
      <c r="O627" s="159">
        <v>4.9610000000000003</v>
      </c>
      <c r="P627" s="159">
        <v>2.9249999999999998</v>
      </c>
      <c r="Q627" s="157">
        <v>2.4500000000000002</v>
      </c>
      <c r="R627" s="157">
        <v>0.03</v>
      </c>
      <c r="S627" s="160">
        <v>5496.32</v>
      </c>
      <c r="T627" s="157">
        <v>3262.11</v>
      </c>
      <c r="U627" s="160">
        <v>8760.91</v>
      </c>
      <c r="X627" s="68">
        <f t="shared" si="36"/>
        <v>273.11448055999989</v>
      </c>
      <c r="Y627" s="68" t="e">
        <f>HLOOKUP(A627,'HY financials'!$1:$194,190,0)</f>
        <v>#N/A</v>
      </c>
      <c r="Z627" s="69" t="e">
        <f t="shared" si="39"/>
        <v>#N/A</v>
      </c>
    </row>
    <row r="628" spans="1:26" x14ac:dyDescent="0.2">
      <c r="A628" s="37" t="str" cm="1">
        <f t="array" ref="A628">INDEX('Scheme master'!F:F,MATCH(E628&amp;F628,'Scheme master'!N:N,0),0)</f>
        <v>LDSAPF</v>
      </c>
      <c r="B628" s="37" t="str">
        <f>A628&amp;VLOOKUP(E628&amp;F628,'Scheme master'!N:AA,13,0)</f>
        <v>LDSAPFRDD</v>
      </c>
      <c r="C628" s="41">
        <f t="shared" si="37"/>
        <v>1.6999999999999999E-3</v>
      </c>
      <c r="D628" s="41">
        <f t="shared" si="38"/>
        <v>1.6999999999999999E-3</v>
      </c>
      <c r="E628" s="157" t="s">
        <v>533</v>
      </c>
      <c r="F628" s="157" t="s">
        <v>8</v>
      </c>
      <c r="G628" s="157" t="s">
        <v>2242</v>
      </c>
      <c r="H628" s="157" t="s">
        <v>1279</v>
      </c>
      <c r="I628" s="158">
        <v>45637</v>
      </c>
      <c r="J628" s="158">
        <v>45637</v>
      </c>
      <c r="K628" s="157">
        <v>1.6999999999999999E-3</v>
      </c>
      <c r="L628" s="157">
        <v>1.6999999999999999E-3</v>
      </c>
      <c r="M628" s="159">
        <v>8108.04</v>
      </c>
      <c r="N628" s="159"/>
      <c r="O628" s="159">
        <v>2356.0010000000002</v>
      </c>
      <c r="P628" s="159">
        <v>45.540999999999997</v>
      </c>
      <c r="Q628" s="157">
        <v>13.78</v>
      </c>
      <c r="R628" s="157"/>
      <c r="S628" s="160">
        <v>27985.5</v>
      </c>
      <c r="T628" s="157">
        <v>536.89</v>
      </c>
      <c r="U628" s="160">
        <v>28536.17</v>
      </c>
      <c r="X628" s="68">
        <f t="shared" si="36"/>
        <v>1.5207296000000006</v>
      </c>
      <c r="Y628" s="68" t="e">
        <f>HLOOKUP(A628,'HY financials'!$1:$194,190,0)</f>
        <v>#N/A</v>
      </c>
      <c r="Z628" s="69" t="e">
        <f t="shared" si="39"/>
        <v>#N/A</v>
      </c>
    </row>
    <row r="629" spans="1:26" x14ac:dyDescent="0.2">
      <c r="A629" s="37" t="str" cm="1">
        <f t="array" ref="A629">INDEX('Scheme master'!F:F,MATCH(E629&amp;F629,'Scheme master'!N:N,0),0)</f>
        <v>LDSAPF</v>
      </c>
      <c r="B629" s="37" t="str">
        <f>A629&amp;VLOOKUP(E629&amp;F629,'Scheme master'!N:AA,13,0)</f>
        <v>LDSAPFRDD</v>
      </c>
      <c r="C629" s="41">
        <f t="shared" si="37"/>
        <v>5.6610999999999996E-3</v>
      </c>
      <c r="D629" s="41">
        <f t="shared" si="38"/>
        <v>5.6610999999999996E-3</v>
      </c>
      <c r="E629" s="157" t="s">
        <v>533</v>
      </c>
      <c r="F629" s="157" t="s">
        <v>8</v>
      </c>
      <c r="G629" s="157" t="s">
        <v>2242</v>
      </c>
      <c r="H629" s="157" t="s">
        <v>1279</v>
      </c>
      <c r="I629" s="158">
        <v>45677</v>
      </c>
      <c r="J629" s="158">
        <v>45677</v>
      </c>
      <c r="K629" s="157">
        <v>5.6610999999999996E-3</v>
      </c>
      <c r="L629" s="157">
        <v>5.6610999999999996E-3</v>
      </c>
      <c r="M629" s="159">
        <v>127458.014</v>
      </c>
      <c r="N629" s="159"/>
      <c r="O629" s="159">
        <v>7827.5749999999998</v>
      </c>
      <c r="P629" s="159">
        <v>152.49199999999999</v>
      </c>
      <c r="Q629" s="157">
        <v>721.55</v>
      </c>
      <c r="R629" s="157"/>
      <c r="S629" s="160">
        <v>92930.06</v>
      </c>
      <c r="T629" s="157">
        <v>1797.8</v>
      </c>
      <c r="U629" s="160">
        <v>95449.41</v>
      </c>
      <c r="X629" s="68">
        <f t="shared" si="36"/>
        <v>1.5207296000000006</v>
      </c>
      <c r="Y629" s="68" t="e">
        <f>HLOOKUP(A629,'HY financials'!$1:$194,190,0)</f>
        <v>#N/A</v>
      </c>
      <c r="Z629" s="69" t="e">
        <f t="shared" si="39"/>
        <v>#N/A</v>
      </c>
    </row>
    <row r="630" spans="1:26" x14ac:dyDescent="0.2">
      <c r="A630" s="37" t="str" cm="1">
        <f t="array" ref="A630">INDEX('Scheme master'!F:F,MATCH(E630&amp;F630,'Scheme master'!N:N,0),0)</f>
        <v>LLIQDF</v>
      </c>
      <c r="B630" s="37" t="str">
        <f>A630&amp;VLOOKUP(E630&amp;F630,'Scheme master'!N:AA,13,0)</f>
        <v>LLIQDFDDD</v>
      </c>
      <c r="C630" s="41">
        <f t="shared" si="37"/>
        <v>0.18898905999999999</v>
      </c>
      <c r="D630" s="41">
        <f t="shared" si="38"/>
        <v>0.18898905999999999</v>
      </c>
      <c r="E630" s="157" t="s">
        <v>530</v>
      </c>
      <c r="F630" s="157" t="s">
        <v>525</v>
      </c>
      <c r="G630" s="157" t="s">
        <v>456</v>
      </c>
      <c r="H630" s="157" t="s">
        <v>1276</v>
      </c>
      <c r="I630" s="158">
        <v>45575</v>
      </c>
      <c r="J630" s="158">
        <v>45575</v>
      </c>
      <c r="K630" s="157">
        <v>0.18898905999999999</v>
      </c>
      <c r="L630" s="157">
        <v>0.18898905999999999</v>
      </c>
      <c r="M630" s="159">
        <v>6.0919999999999996</v>
      </c>
      <c r="N630" s="159"/>
      <c r="O630" s="159">
        <v>5.875</v>
      </c>
      <c r="P630" s="159">
        <v>133.61799999999999</v>
      </c>
      <c r="Q630" s="157">
        <v>1.1599999999999999</v>
      </c>
      <c r="R630" s="157"/>
      <c r="S630" s="160">
        <v>6710.04</v>
      </c>
      <c r="T630" s="157">
        <v>153470.46</v>
      </c>
      <c r="U630" s="160">
        <v>160181.66</v>
      </c>
      <c r="X630" s="68">
        <f t="shared" si="36"/>
        <v>273.11448055999989</v>
      </c>
      <c r="Y630" s="68" t="e">
        <f>HLOOKUP(A630,'HY financials'!$1:$194,190,0)</f>
        <v>#N/A</v>
      </c>
      <c r="Z630" s="69" t="e">
        <f t="shared" si="39"/>
        <v>#N/A</v>
      </c>
    </row>
    <row r="631" spans="1:26" x14ac:dyDescent="0.2">
      <c r="A631" s="37" t="str" cm="1">
        <f t="array" ref="A631">INDEX('Scheme master'!F:F,MATCH(E631&amp;F631,'Scheme master'!N:N,0),0)</f>
        <v>LDUSTF</v>
      </c>
      <c r="B631" s="37" t="str">
        <f>A631&amp;VLOOKUP(E631&amp;F631,'Scheme master'!N:AA,13,0)</f>
        <v>LDUSTFRDD</v>
      </c>
      <c r="C631" s="41">
        <f t="shared" si="37"/>
        <v>0.19646053999999999</v>
      </c>
      <c r="D631" s="41">
        <f t="shared" si="38"/>
        <v>0.19646053999999999</v>
      </c>
      <c r="E631" s="157" t="s">
        <v>1462</v>
      </c>
      <c r="F631" s="157" t="s">
        <v>8</v>
      </c>
      <c r="G631" s="157" t="s">
        <v>2241</v>
      </c>
      <c r="H631" s="157" t="s">
        <v>1279</v>
      </c>
      <c r="I631" s="158">
        <v>45678</v>
      </c>
      <c r="J631" s="158">
        <v>45678</v>
      </c>
      <c r="K631" s="157">
        <v>0.19646053999999999</v>
      </c>
      <c r="L631" s="157">
        <v>0.19646053999999999</v>
      </c>
      <c r="M631" s="159"/>
      <c r="N631" s="159"/>
      <c r="O631" s="159">
        <v>3.7160000000000002</v>
      </c>
      <c r="P631" s="159">
        <v>3.0000000000000001E-3</v>
      </c>
      <c r="Q631" s="157"/>
      <c r="R631" s="157"/>
      <c r="S631" s="160">
        <v>4507.54</v>
      </c>
      <c r="T631" s="157">
        <v>3.2</v>
      </c>
      <c r="U631" s="160">
        <v>4510.74</v>
      </c>
      <c r="X631" s="68">
        <f t="shared" si="36"/>
        <v>303.09935939999986</v>
      </c>
      <c r="Y631" s="68" t="e">
        <f>HLOOKUP(A631,'HY financials'!$1:$194,190,0)</f>
        <v>#N/A</v>
      </c>
      <c r="Z631" s="69" t="e">
        <f t="shared" si="39"/>
        <v>#N/A</v>
      </c>
    </row>
    <row r="632" spans="1:26" x14ac:dyDescent="0.2">
      <c r="A632" s="37" t="str" cm="1">
        <f t="array" ref="A632">INDEX('Scheme master'!F:F,MATCH(E632&amp;F632,'Scheme master'!N:N,0),0)</f>
        <v>LLIQDF</v>
      </c>
      <c r="B632" s="37" t="str">
        <f>A632&amp;VLOOKUP(E632&amp;F632,'Scheme master'!N:AA,13,0)</f>
        <v>LLIQDFDDD</v>
      </c>
      <c r="C632" s="41">
        <f t="shared" si="37"/>
        <v>0.24433669999999999</v>
      </c>
      <c r="D632" s="41">
        <f t="shared" si="38"/>
        <v>0.24433669999999999</v>
      </c>
      <c r="E632" s="157" t="s">
        <v>530</v>
      </c>
      <c r="F632" s="157" t="s">
        <v>525</v>
      </c>
      <c r="G632" s="157" t="s">
        <v>456</v>
      </c>
      <c r="H632" s="157" t="s">
        <v>1276</v>
      </c>
      <c r="I632" s="158">
        <v>45642</v>
      </c>
      <c r="J632" s="158">
        <v>45642</v>
      </c>
      <c r="K632" s="157">
        <v>0.24433669999999999</v>
      </c>
      <c r="L632" s="157">
        <v>0.24433669999999999</v>
      </c>
      <c r="M632" s="159">
        <v>1258.1869999999999</v>
      </c>
      <c r="N632" s="159"/>
      <c r="O632" s="159">
        <v>6.2110000000000003</v>
      </c>
      <c r="P632" s="159">
        <v>252.322</v>
      </c>
      <c r="Q632" s="157">
        <v>307.44</v>
      </c>
      <c r="R632" s="157"/>
      <c r="S632" s="160">
        <v>7091.86</v>
      </c>
      <c r="T632" s="157">
        <v>289750.13</v>
      </c>
      <c r="U632" s="160">
        <v>297149.43</v>
      </c>
      <c r="X632" s="68">
        <f t="shared" si="36"/>
        <v>273.11448055999989</v>
      </c>
      <c r="Y632" s="68" t="e">
        <f>HLOOKUP(A632,'HY financials'!$1:$194,190,0)</f>
        <v>#N/A</v>
      </c>
      <c r="Z632" s="69" t="e">
        <f t="shared" si="39"/>
        <v>#N/A</v>
      </c>
    </row>
    <row r="633" spans="1:26" x14ac:dyDescent="0.2">
      <c r="A633" s="37" t="str" cm="1">
        <f t="array" ref="A633">INDEX('Scheme master'!F:F,MATCH(E633&amp;F633,'Scheme master'!N:N,0),0)</f>
        <v>LDSAPF</v>
      </c>
      <c r="B633" s="37" t="str">
        <f>A633&amp;VLOOKUP(E633&amp;F633,'Scheme master'!N:AA,13,0)</f>
        <v>LDSAPFDDD</v>
      </c>
      <c r="C633" s="41">
        <f t="shared" si="37"/>
        <v>1.65335E-3</v>
      </c>
      <c r="D633" s="41">
        <f t="shared" si="38"/>
        <v>1.65335E-3</v>
      </c>
      <c r="E633" s="157" t="s">
        <v>533</v>
      </c>
      <c r="F633" s="157" t="s">
        <v>525</v>
      </c>
      <c r="G633" s="157" t="s">
        <v>2242</v>
      </c>
      <c r="H633" s="157" t="s">
        <v>1277</v>
      </c>
      <c r="I633" s="158">
        <v>45636</v>
      </c>
      <c r="J633" s="158">
        <v>45636</v>
      </c>
      <c r="K633" s="157">
        <v>1.65335E-3</v>
      </c>
      <c r="L633" s="157">
        <v>1.65335E-3</v>
      </c>
      <c r="M633" s="159"/>
      <c r="N633" s="159"/>
      <c r="O633" s="159">
        <v>80.882999999999996</v>
      </c>
      <c r="P633" s="159"/>
      <c r="Q633" s="157"/>
      <c r="R633" s="157"/>
      <c r="S633" s="160">
        <v>890.21</v>
      </c>
      <c r="T633" s="157"/>
      <c r="U633" s="160">
        <v>890.21</v>
      </c>
      <c r="X633" s="68">
        <f t="shared" si="36"/>
        <v>1.5207296000000006</v>
      </c>
      <c r="Y633" s="68" t="e">
        <f>HLOOKUP(A633,'HY financials'!$1:$194,190,0)</f>
        <v>#N/A</v>
      </c>
      <c r="Z633" s="69" t="e">
        <f t="shared" si="39"/>
        <v>#N/A</v>
      </c>
    </row>
    <row r="634" spans="1:26" x14ac:dyDescent="0.2">
      <c r="A634" s="37" t="str" cm="1">
        <f t="array" ref="A634">INDEX('Scheme master'!F:F,MATCH(E634&amp;F634,'Scheme master'!N:N,0),0)</f>
        <v>LLIQDF</v>
      </c>
      <c r="B634" s="37" t="str">
        <f>A634&amp;VLOOKUP(E634&amp;F634,'Scheme master'!N:AA,13,0)</f>
        <v>LLIQDFDDD</v>
      </c>
      <c r="C634" s="41">
        <f t="shared" si="37"/>
        <v>0.19912277</v>
      </c>
      <c r="D634" s="41">
        <f t="shared" si="38"/>
        <v>0.19912277</v>
      </c>
      <c r="E634" s="157" t="s">
        <v>530</v>
      </c>
      <c r="F634" s="157" t="s">
        <v>525</v>
      </c>
      <c r="G634" s="157" t="s">
        <v>456</v>
      </c>
      <c r="H634" s="157" t="s">
        <v>1276</v>
      </c>
      <c r="I634" s="158">
        <v>45668</v>
      </c>
      <c r="J634" s="158">
        <v>45668</v>
      </c>
      <c r="K634" s="157">
        <v>0.19912277</v>
      </c>
      <c r="L634" s="157">
        <v>0.19912277</v>
      </c>
      <c r="M634" s="159">
        <v>5.077</v>
      </c>
      <c r="N634" s="159"/>
      <c r="O634" s="159">
        <v>4.306</v>
      </c>
      <c r="P634" s="159">
        <v>278.82400000000001</v>
      </c>
      <c r="Q634" s="157">
        <v>1.01</v>
      </c>
      <c r="R634" s="157"/>
      <c r="S634" s="160">
        <v>4913.21</v>
      </c>
      <c r="T634" s="157">
        <v>320185.09000000003</v>
      </c>
      <c r="U634" s="160">
        <v>325099.31</v>
      </c>
      <c r="X634" s="68">
        <f t="shared" si="36"/>
        <v>273.11448055999989</v>
      </c>
      <c r="Y634" s="68" t="e">
        <f>HLOOKUP(A634,'HY financials'!$1:$194,190,0)</f>
        <v>#N/A</v>
      </c>
      <c r="Z634" s="69" t="e">
        <f t="shared" si="39"/>
        <v>#N/A</v>
      </c>
    </row>
    <row r="635" spans="1:26" x14ac:dyDescent="0.2">
      <c r="A635" s="37" t="str" cm="1">
        <f t="array" ref="A635">INDEX('Scheme master'!F:F,MATCH(E635&amp;F635,'Scheme master'!N:N,0),0)</f>
        <v>LDSTDF</v>
      </c>
      <c r="B635" s="37" t="str">
        <f>A635&amp;VLOOKUP(E635&amp;F635,'Scheme master'!N:AA,13,0)</f>
        <v>LDSTDFRDW</v>
      </c>
      <c r="C635" s="41">
        <f t="shared" si="37"/>
        <v>2.6349250000000001E-2</v>
      </c>
      <c r="D635" s="41">
        <f t="shared" si="38"/>
        <v>2.6349250000000001E-2</v>
      </c>
      <c r="E635" s="157" t="s">
        <v>1608</v>
      </c>
      <c r="F635" s="157" t="s">
        <v>23</v>
      </c>
      <c r="G635" s="157" t="s">
        <v>2244</v>
      </c>
      <c r="H635" s="157" t="s">
        <v>2245</v>
      </c>
      <c r="I635" s="158">
        <v>45735</v>
      </c>
      <c r="J635" s="158">
        <v>45735</v>
      </c>
      <c r="K635" s="157">
        <v>2.6349250000000001E-2</v>
      </c>
      <c r="L635" s="157">
        <v>2.6349250000000001E-2</v>
      </c>
      <c r="M635" s="159"/>
      <c r="N635" s="159"/>
      <c r="O635" s="159">
        <v>17.88</v>
      </c>
      <c r="P635" s="159">
        <v>7182.6589999999997</v>
      </c>
      <c r="Q635" s="157"/>
      <c r="R635" s="157"/>
      <c r="S635" s="160">
        <v>226.94</v>
      </c>
      <c r="T635" s="157">
        <v>101294.95</v>
      </c>
      <c r="U635" s="160">
        <v>101521.89</v>
      </c>
      <c r="X635" s="68">
        <f t="shared" si="36"/>
        <v>0.83794095999999996</v>
      </c>
      <c r="Y635" s="68" t="e">
        <f>HLOOKUP(A635,'HY financials'!$1:$194,190,0)</f>
        <v>#N/A</v>
      </c>
      <c r="Z635" s="69" t="e">
        <f t="shared" si="39"/>
        <v>#N/A</v>
      </c>
    </row>
    <row r="636" spans="1:26" x14ac:dyDescent="0.2">
      <c r="A636" s="37" t="str" cm="1">
        <f t="array" ref="A636">INDEX('Scheme master'!F:F,MATCH(E636&amp;F636,'Scheme master'!N:N,0),0)</f>
        <v>LDSTDF</v>
      </c>
      <c r="B636" s="37" t="str">
        <f>A636&amp;VLOOKUP(E636&amp;F636,'Scheme master'!N:AA,13,0)</f>
        <v>LDSTDFRDW</v>
      </c>
      <c r="C636" s="41">
        <f t="shared" si="37"/>
        <v>3.606256E-2</v>
      </c>
      <c r="D636" s="41">
        <f t="shared" si="38"/>
        <v>3.606256E-2</v>
      </c>
      <c r="E636" s="157" t="s">
        <v>1608</v>
      </c>
      <c r="F636" s="157" t="s">
        <v>23</v>
      </c>
      <c r="G636" s="157" t="s">
        <v>2244</v>
      </c>
      <c r="H636" s="157" t="s">
        <v>2245</v>
      </c>
      <c r="I636" s="158">
        <v>45679</v>
      </c>
      <c r="J636" s="158">
        <v>45679</v>
      </c>
      <c r="K636" s="157">
        <v>3.606256E-2</v>
      </c>
      <c r="L636" s="157">
        <v>3.606256E-2</v>
      </c>
      <c r="M636" s="159"/>
      <c r="N636" s="159"/>
      <c r="O636" s="159">
        <v>11.141999999999999</v>
      </c>
      <c r="P636" s="159">
        <v>9734.7839999999997</v>
      </c>
      <c r="Q636" s="157"/>
      <c r="R636" s="157"/>
      <c r="S636" s="160">
        <v>141.41</v>
      </c>
      <c r="T636" s="157">
        <v>137286.79</v>
      </c>
      <c r="U636" s="160">
        <v>137428.20000000001</v>
      </c>
      <c r="X636" s="68">
        <f t="shared" si="36"/>
        <v>0.83794095999999996</v>
      </c>
      <c r="Y636" s="68" t="e">
        <f>HLOOKUP(A636,'HY financials'!$1:$194,190,0)</f>
        <v>#N/A</v>
      </c>
      <c r="Z636" s="69" t="e">
        <f t="shared" si="39"/>
        <v>#N/A</v>
      </c>
    </row>
    <row r="637" spans="1:26" x14ac:dyDescent="0.2">
      <c r="A637" s="37" t="str" cm="1">
        <f t="array" ref="A637">INDEX('Scheme master'!F:F,MATCH(E637&amp;F637,'Scheme master'!N:N,0),0)</f>
        <v>LLIQDF</v>
      </c>
      <c r="B637" s="37" t="str">
        <f>A637&amp;VLOOKUP(E637&amp;F637,'Scheme master'!N:AA,13,0)</f>
        <v>LLIQDFRDD</v>
      </c>
      <c r="C637" s="41">
        <f t="shared" si="37"/>
        <v>0.15068614</v>
      </c>
      <c r="D637" s="41">
        <f t="shared" si="38"/>
        <v>0.15068614</v>
      </c>
      <c r="E637" s="157" t="s">
        <v>530</v>
      </c>
      <c r="F637" s="157" t="s">
        <v>526</v>
      </c>
      <c r="G637" s="157" t="s">
        <v>456</v>
      </c>
      <c r="H637" s="157" t="s">
        <v>1281</v>
      </c>
      <c r="I637" s="158">
        <v>45715</v>
      </c>
      <c r="J637" s="158">
        <v>45715</v>
      </c>
      <c r="K637" s="157">
        <v>0.15068614</v>
      </c>
      <c r="L637" s="157">
        <v>0.15068614</v>
      </c>
      <c r="M637" s="159">
        <v>80.262</v>
      </c>
      <c r="N637" s="159">
        <v>0.17199999999999999</v>
      </c>
      <c r="O637" s="159">
        <v>4.6399999999999997</v>
      </c>
      <c r="P637" s="159">
        <v>0.80100000000000005</v>
      </c>
      <c r="Q637" s="157">
        <v>12.14</v>
      </c>
      <c r="R637" s="157">
        <v>0.03</v>
      </c>
      <c r="S637" s="160">
        <v>5148.43</v>
      </c>
      <c r="T637" s="157">
        <v>894.91</v>
      </c>
      <c r="U637" s="160">
        <v>6055.51</v>
      </c>
      <c r="X637" s="68">
        <f t="shared" si="36"/>
        <v>273.11448055999989</v>
      </c>
      <c r="Y637" s="68" t="e">
        <f>HLOOKUP(A637,'HY financials'!$1:$194,190,0)</f>
        <v>#N/A</v>
      </c>
      <c r="Z637" s="69" t="e">
        <f t="shared" si="39"/>
        <v>#N/A</v>
      </c>
    </row>
    <row r="638" spans="1:26" x14ac:dyDescent="0.2">
      <c r="A638" s="37" t="str" cm="1">
        <f t="array" ref="A638">INDEX('Scheme master'!F:F,MATCH(E638&amp;F638,'Scheme master'!N:N,0),0)</f>
        <v>LDUSTF</v>
      </c>
      <c r="B638" s="37" t="str">
        <f>A638&amp;VLOOKUP(E638&amp;F638,'Scheme master'!N:AA,13,0)</f>
        <v>LDUSTFRDD</v>
      </c>
      <c r="C638" s="41">
        <f t="shared" si="37"/>
        <v>0.17094127000000001</v>
      </c>
      <c r="D638" s="41">
        <f t="shared" si="38"/>
        <v>0.17094127000000001</v>
      </c>
      <c r="E638" s="157" t="s">
        <v>1462</v>
      </c>
      <c r="F638" s="157" t="s">
        <v>8</v>
      </c>
      <c r="G638" s="157" t="s">
        <v>2241</v>
      </c>
      <c r="H638" s="157" t="s">
        <v>1279</v>
      </c>
      <c r="I638" s="158">
        <v>45615</v>
      </c>
      <c r="J638" s="158">
        <v>45615</v>
      </c>
      <c r="K638" s="157">
        <v>0.17094127000000001</v>
      </c>
      <c r="L638" s="157">
        <v>0.17094127000000001</v>
      </c>
      <c r="M638" s="159"/>
      <c r="N638" s="159"/>
      <c r="O638" s="159">
        <v>3.1859999999999999</v>
      </c>
      <c r="P638" s="159">
        <v>2E-3</v>
      </c>
      <c r="Q638" s="157"/>
      <c r="R638" s="157"/>
      <c r="S638" s="160">
        <v>3884.65</v>
      </c>
      <c r="T638" s="157">
        <v>2.76</v>
      </c>
      <c r="U638" s="160">
        <v>3887.41</v>
      </c>
      <c r="X638" s="68">
        <f t="shared" si="36"/>
        <v>303.09935939999986</v>
      </c>
      <c r="Y638" s="68" t="e">
        <f>HLOOKUP(A638,'HY financials'!$1:$194,190,0)</f>
        <v>#N/A</v>
      </c>
      <c r="Z638" s="69" t="e">
        <f t="shared" si="39"/>
        <v>#N/A</v>
      </c>
    </row>
    <row r="639" spans="1:26" x14ac:dyDescent="0.2">
      <c r="A639" s="37" t="str" cm="1">
        <f t="array" ref="A639">INDEX('Scheme master'!F:F,MATCH(E639&amp;F639,'Scheme master'!N:N,0),0)</f>
        <v>LDSTDF</v>
      </c>
      <c r="B639" s="37" t="str">
        <f>A639&amp;VLOOKUP(E639&amp;F639,'Scheme master'!N:AA,13,0)</f>
        <v>LDSTDFRDW</v>
      </c>
      <c r="C639" s="41">
        <f t="shared" si="37"/>
        <v>1.7279019999999999E-2</v>
      </c>
      <c r="D639" s="41">
        <f t="shared" si="38"/>
        <v>1.7279019999999999E-2</v>
      </c>
      <c r="E639" s="157" t="s">
        <v>1608</v>
      </c>
      <c r="F639" s="157" t="s">
        <v>23</v>
      </c>
      <c r="G639" s="157" t="s">
        <v>2244</v>
      </c>
      <c r="H639" s="157" t="s">
        <v>2245</v>
      </c>
      <c r="I639" s="158">
        <v>45574</v>
      </c>
      <c r="J639" s="158">
        <v>45574</v>
      </c>
      <c r="K639" s="157">
        <v>1.7279019999999999E-2</v>
      </c>
      <c r="L639" s="157">
        <v>1.7279019999999999E-2</v>
      </c>
      <c r="M639" s="159"/>
      <c r="N639" s="159"/>
      <c r="O639" s="159">
        <v>4.0469999999999997</v>
      </c>
      <c r="P639" s="159">
        <v>4601.6869999999999</v>
      </c>
      <c r="Q639" s="157"/>
      <c r="R639" s="157"/>
      <c r="S639" s="160">
        <v>51.37</v>
      </c>
      <c r="T639" s="157">
        <v>64896.23</v>
      </c>
      <c r="U639" s="160">
        <v>64947.6</v>
      </c>
      <c r="X639" s="68">
        <f t="shared" si="36"/>
        <v>0.83794095999999996</v>
      </c>
      <c r="Y639" s="68" t="e">
        <f>HLOOKUP(A639,'HY financials'!$1:$194,190,0)</f>
        <v>#N/A</v>
      </c>
      <c r="Z639" s="69" t="e">
        <f t="shared" si="39"/>
        <v>#N/A</v>
      </c>
    </row>
    <row r="640" spans="1:26" x14ac:dyDescent="0.2">
      <c r="A640" s="37" t="str" cm="1">
        <f t="array" ref="A640">INDEX('Scheme master'!F:F,MATCH(E640&amp;F640,'Scheme master'!N:N,0),0)</f>
        <v>LLIQDF</v>
      </c>
      <c r="B640" s="37" t="str">
        <f>A640&amp;VLOOKUP(E640&amp;F640,'Scheme master'!N:AA,13,0)</f>
        <v>LLIQDFDDW</v>
      </c>
      <c r="C640" s="41">
        <f t="shared" si="37"/>
        <v>1.4558391500000001</v>
      </c>
      <c r="D640" s="41">
        <f t="shared" si="38"/>
        <v>1.4558391500000001</v>
      </c>
      <c r="E640" s="157" t="s">
        <v>530</v>
      </c>
      <c r="F640" s="157" t="s">
        <v>527</v>
      </c>
      <c r="G640" s="157" t="s">
        <v>456</v>
      </c>
      <c r="H640" s="157" t="s">
        <v>2246</v>
      </c>
      <c r="I640" s="158">
        <v>45574</v>
      </c>
      <c r="J640" s="158">
        <v>45574</v>
      </c>
      <c r="K640" s="157">
        <v>1.4558391500000001</v>
      </c>
      <c r="L640" s="157">
        <v>1.4558391500000001</v>
      </c>
      <c r="M640" s="159">
        <v>0.45400000000000001</v>
      </c>
      <c r="N640" s="159">
        <v>5.0000000000000001E-3</v>
      </c>
      <c r="O640" s="159">
        <v>1.619</v>
      </c>
      <c r="P640" s="159"/>
      <c r="Q640" s="157">
        <v>0.67</v>
      </c>
      <c r="R640" s="157">
        <v>0.01</v>
      </c>
      <c r="S640" s="160">
        <v>1723.55</v>
      </c>
      <c r="T640" s="157"/>
      <c r="U640" s="160">
        <v>1724.23</v>
      </c>
      <c r="X640" s="68">
        <f t="shared" si="36"/>
        <v>273.11448055999989</v>
      </c>
      <c r="Y640" s="68" t="e">
        <f>HLOOKUP(A640,'HY financials'!$1:$194,190,0)</f>
        <v>#N/A</v>
      </c>
      <c r="Z640" s="69" t="e">
        <f t="shared" si="39"/>
        <v>#N/A</v>
      </c>
    </row>
    <row r="641" spans="1:26" x14ac:dyDescent="0.2">
      <c r="A641" s="37" t="str" cm="1">
        <f t="array" ref="A641">INDEX('Scheme master'!F:F,MATCH(E641&amp;F641,'Scheme master'!N:N,0),0)</f>
        <v>LLIQDF</v>
      </c>
      <c r="B641" s="37" t="str">
        <f>A641&amp;VLOOKUP(E641&amp;F641,'Scheme master'!N:AA,13,0)</f>
        <v>LLIQDFDDD</v>
      </c>
      <c r="C641" s="41">
        <f t="shared" si="37"/>
        <v>0.22672096999999999</v>
      </c>
      <c r="D641" s="41">
        <f t="shared" si="38"/>
        <v>0.22672096999999999</v>
      </c>
      <c r="E641" s="157" t="s">
        <v>530</v>
      </c>
      <c r="F641" s="157" t="s">
        <v>525</v>
      </c>
      <c r="G641" s="157" t="s">
        <v>456</v>
      </c>
      <c r="H641" s="157" t="s">
        <v>1276</v>
      </c>
      <c r="I641" s="158">
        <v>45692</v>
      </c>
      <c r="J641" s="158">
        <v>45692</v>
      </c>
      <c r="K641" s="157">
        <v>0.22672096999999999</v>
      </c>
      <c r="L641" s="157">
        <v>0.22672096999999999</v>
      </c>
      <c r="M641" s="159">
        <v>116.71899999999999</v>
      </c>
      <c r="N641" s="159"/>
      <c r="O641" s="159">
        <v>4.3460000000000001</v>
      </c>
      <c r="P641" s="159">
        <v>290.49</v>
      </c>
      <c r="Q641" s="157">
        <v>26.47</v>
      </c>
      <c r="R641" s="157"/>
      <c r="S641" s="160">
        <v>5003.09</v>
      </c>
      <c r="T641" s="157">
        <v>333580.67</v>
      </c>
      <c r="U641" s="160">
        <v>338610.23</v>
      </c>
      <c r="X641" s="68">
        <f t="shared" si="36"/>
        <v>273.11448055999989</v>
      </c>
      <c r="Y641" s="68" t="e">
        <f>HLOOKUP(A641,'HY financials'!$1:$194,190,0)</f>
        <v>#N/A</v>
      </c>
      <c r="Z641" s="69" t="e">
        <f t="shared" si="39"/>
        <v>#N/A</v>
      </c>
    </row>
    <row r="642" spans="1:26" x14ac:dyDescent="0.2">
      <c r="A642" s="37" t="str" cm="1">
        <f t="array" ref="A642">INDEX('Scheme master'!F:F,MATCH(E642&amp;F642,'Scheme master'!N:N,0),0)</f>
        <v>LDSAPF</v>
      </c>
      <c r="B642" s="37" t="str">
        <f>A642&amp;VLOOKUP(E642&amp;F642,'Scheme master'!N:AA,13,0)</f>
        <v>LDSAPFDDD</v>
      </c>
      <c r="C642" s="41">
        <f t="shared" si="37"/>
        <v>5.4983100000000002E-3</v>
      </c>
      <c r="D642" s="41">
        <f t="shared" si="38"/>
        <v>5.4983100000000002E-3</v>
      </c>
      <c r="E642" s="157" t="s">
        <v>533</v>
      </c>
      <c r="F642" s="157" t="s">
        <v>525</v>
      </c>
      <c r="G642" s="157" t="s">
        <v>2242</v>
      </c>
      <c r="H642" s="157" t="s">
        <v>1277</v>
      </c>
      <c r="I642" s="158">
        <v>45747</v>
      </c>
      <c r="J642" s="158">
        <v>45747</v>
      </c>
      <c r="K642" s="157">
        <v>5.4983100000000002E-3</v>
      </c>
      <c r="L642" s="157">
        <v>5.4983100000000002E-3</v>
      </c>
      <c r="M642" s="159"/>
      <c r="N642" s="159"/>
      <c r="O642" s="159">
        <v>300.13499999999999</v>
      </c>
      <c r="P642" s="159">
        <v>20.86</v>
      </c>
      <c r="Q642" s="157"/>
      <c r="R642" s="157"/>
      <c r="S642" s="160">
        <v>3297.51</v>
      </c>
      <c r="T642" s="157">
        <v>232.94</v>
      </c>
      <c r="U642" s="160">
        <v>3530.45</v>
      </c>
      <c r="X642" s="68">
        <f t="shared" si="36"/>
        <v>1.5207296000000006</v>
      </c>
      <c r="Y642" s="68" t="e">
        <f>HLOOKUP(A642,'HY financials'!$1:$194,190,0)</f>
        <v>#N/A</v>
      </c>
      <c r="Z642" s="69" t="e">
        <f t="shared" si="39"/>
        <v>#N/A</v>
      </c>
    </row>
    <row r="643" spans="1:26" x14ac:dyDescent="0.2">
      <c r="A643" s="37" t="str" cm="1">
        <f t="array" ref="A643">INDEX('Scheme master'!F:F,MATCH(E643&amp;F643,'Scheme master'!N:N,0),0)</f>
        <v>LLIQDF</v>
      </c>
      <c r="B643" s="37" t="str">
        <f>A643&amp;VLOOKUP(E643&amp;F643,'Scheme master'!N:AA,13,0)</f>
        <v>LLIQDFDDD</v>
      </c>
      <c r="C643" s="41">
        <f t="shared" si="37"/>
        <v>0.19267269000000001</v>
      </c>
      <c r="D643" s="41">
        <f t="shared" si="38"/>
        <v>0.19267269000000001</v>
      </c>
      <c r="E643" s="157" t="s">
        <v>530</v>
      </c>
      <c r="F643" s="157" t="s">
        <v>525</v>
      </c>
      <c r="G643" s="157" t="s">
        <v>456</v>
      </c>
      <c r="H643" s="157" t="s">
        <v>1276</v>
      </c>
      <c r="I643" s="158">
        <v>45588</v>
      </c>
      <c r="J643" s="158">
        <v>45588</v>
      </c>
      <c r="K643" s="157">
        <v>0.19267269000000001</v>
      </c>
      <c r="L643" s="157">
        <v>0.19267269000000001</v>
      </c>
      <c r="M643" s="159">
        <v>5.0759999999999996</v>
      </c>
      <c r="N643" s="159"/>
      <c r="O643" s="159">
        <v>6.0720000000000001</v>
      </c>
      <c r="P643" s="159">
        <v>177.12700000000001</v>
      </c>
      <c r="Q643" s="157">
        <v>0.98</v>
      </c>
      <c r="R643" s="157"/>
      <c r="S643" s="160">
        <v>6933.97</v>
      </c>
      <c r="T643" s="157">
        <v>203399.86</v>
      </c>
      <c r="U643" s="160">
        <v>210334.81</v>
      </c>
      <c r="X643" s="68">
        <f t="shared" si="36"/>
        <v>273.11448055999989</v>
      </c>
      <c r="Y643" s="68" t="e">
        <f>HLOOKUP(A643,'HY financials'!$1:$194,190,0)</f>
        <v>#N/A</v>
      </c>
      <c r="Z643" s="69" t="e">
        <f t="shared" si="39"/>
        <v>#N/A</v>
      </c>
    </row>
    <row r="644" spans="1:26" x14ac:dyDescent="0.2">
      <c r="A644" s="37" t="str" cm="1">
        <f t="array" ref="A644">INDEX('Scheme master'!F:F,MATCH(E644&amp;F644,'Scheme master'!N:N,0),0)</f>
        <v>LLIQDF</v>
      </c>
      <c r="B644" s="37" t="str">
        <f>A644&amp;VLOOKUP(E644&amp;F644,'Scheme master'!N:AA,13,0)</f>
        <v>LLIQDFDDD</v>
      </c>
      <c r="C644" s="41">
        <f t="shared" si="37"/>
        <v>0.20756422999999999</v>
      </c>
      <c r="D644" s="41">
        <f t="shared" si="38"/>
        <v>0.20756422999999999</v>
      </c>
      <c r="E644" s="157" t="s">
        <v>530</v>
      </c>
      <c r="F644" s="157" t="s">
        <v>525</v>
      </c>
      <c r="G644" s="157" t="s">
        <v>456</v>
      </c>
      <c r="H644" s="157" t="s">
        <v>1276</v>
      </c>
      <c r="I644" s="158">
        <v>45625</v>
      </c>
      <c r="J644" s="158">
        <v>45625</v>
      </c>
      <c r="K644" s="157">
        <v>0.20756422999999999</v>
      </c>
      <c r="L644" s="157">
        <v>0.20756422999999999</v>
      </c>
      <c r="M644" s="159">
        <v>6.0789999999999997</v>
      </c>
      <c r="N644" s="159"/>
      <c r="O644" s="159">
        <v>5.1180000000000003</v>
      </c>
      <c r="P644" s="159">
        <v>246.87</v>
      </c>
      <c r="Q644" s="157">
        <v>1.26</v>
      </c>
      <c r="R644" s="157"/>
      <c r="S644" s="160">
        <v>5866.32</v>
      </c>
      <c r="T644" s="157">
        <v>283487.24</v>
      </c>
      <c r="U644" s="160">
        <v>289354.82</v>
      </c>
      <c r="X644" s="68">
        <f t="shared" si="36"/>
        <v>273.11448055999989</v>
      </c>
      <c r="Y644" s="68" t="e">
        <f>HLOOKUP(A644,'HY financials'!$1:$194,190,0)</f>
        <v>#N/A</v>
      </c>
      <c r="Z644" s="69" t="e">
        <f t="shared" si="39"/>
        <v>#N/A</v>
      </c>
    </row>
    <row r="645" spans="1:26" x14ac:dyDescent="0.2">
      <c r="A645" s="37" t="str" cm="1">
        <f t="array" ref="A645">INDEX('Scheme master'!F:F,MATCH(E645&amp;F645,'Scheme master'!N:N,0),0)</f>
        <v>LLIQDF</v>
      </c>
      <c r="B645" s="37" t="str">
        <f>A645&amp;VLOOKUP(E645&amp;F645,'Scheme master'!N:AA,13,0)</f>
        <v>LLIQDFRDD</v>
      </c>
      <c r="C645" s="41">
        <f t="shared" si="37"/>
        <v>0.21060966</v>
      </c>
      <c r="D645" s="41">
        <f t="shared" si="38"/>
        <v>0.21060966</v>
      </c>
      <c r="E645" s="157" t="s">
        <v>530</v>
      </c>
      <c r="F645" s="157" t="s">
        <v>526</v>
      </c>
      <c r="G645" s="157" t="s">
        <v>456</v>
      </c>
      <c r="H645" s="157" t="s">
        <v>1281</v>
      </c>
      <c r="I645" s="158">
        <v>45663</v>
      </c>
      <c r="J645" s="158">
        <v>45663</v>
      </c>
      <c r="K645" s="157">
        <v>0.21060966</v>
      </c>
      <c r="L645" s="157">
        <v>0.21060966</v>
      </c>
      <c r="M645" s="159">
        <v>15.119</v>
      </c>
      <c r="N645" s="159">
        <v>0.17199999999999999</v>
      </c>
      <c r="O645" s="159">
        <v>6.5880000000000001</v>
      </c>
      <c r="P645" s="159">
        <v>3.6019999999999999</v>
      </c>
      <c r="Q645" s="157">
        <v>3.18</v>
      </c>
      <c r="R645" s="157">
        <v>0.04</v>
      </c>
      <c r="S645" s="160">
        <v>7347.18</v>
      </c>
      <c r="T645" s="157">
        <v>4012.81</v>
      </c>
      <c r="U645" s="160">
        <v>11363.21</v>
      </c>
      <c r="X645" s="68">
        <f t="shared" si="36"/>
        <v>273.11448055999989</v>
      </c>
      <c r="Y645" s="68" t="e">
        <f>HLOOKUP(A645,'HY financials'!$1:$194,190,0)</f>
        <v>#N/A</v>
      </c>
      <c r="Z645" s="69" t="e">
        <f t="shared" si="39"/>
        <v>#N/A</v>
      </c>
    </row>
    <row r="646" spans="1:26" x14ac:dyDescent="0.2">
      <c r="A646" s="37" t="str" cm="1">
        <f t="array" ref="A646">INDEX('Scheme master'!F:F,MATCH(E646&amp;F646,'Scheme master'!N:N,0),0)</f>
        <v>LDINPF</v>
      </c>
      <c r="B646" s="37" t="str">
        <f>A646&amp;VLOOKUP(E646&amp;F646,'Scheme master'!N:AA,13,0)</f>
        <v>LDINPFDDD</v>
      </c>
      <c r="C646" s="41">
        <f t="shared" si="37"/>
        <v>3.1087200000000001E-3</v>
      </c>
      <c r="D646" s="41">
        <f t="shared" si="38"/>
        <v>3.1087200000000001E-3</v>
      </c>
      <c r="E646" s="157" t="s">
        <v>531</v>
      </c>
      <c r="F646" s="157" t="s">
        <v>525</v>
      </c>
      <c r="G646" s="157" t="s">
        <v>2726</v>
      </c>
      <c r="H646" s="157" t="s">
        <v>1277</v>
      </c>
      <c r="I646" s="158">
        <v>45692</v>
      </c>
      <c r="J646" s="158">
        <v>45692</v>
      </c>
      <c r="K646" s="157">
        <v>3.1087200000000001E-3</v>
      </c>
      <c r="L646" s="157">
        <v>3.1087200000000001E-3</v>
      </c>
      <c r="M646" s="159"/>
      <c r="N646" s="159"/>
      <c r="O646" s="159">
        <v>119.366</v>
      </c>
      <c r="P646" s="159"/>
      <c r="Q646" s="157"/>
      <c r="R646" s="157"/>
      <c r="S646" s="160">
        <v>1869.89</v>
      </c>
      <c r="T646" s="157"/>
      <c r="U646" s="160">
        <v>1869.89</v>
      </c>
      <c r="X646" s="68">
        <f t="shared" ref="X646:X696" si="40">SUMIF(A:A,A646,C:C)+SUMIF(A:A,A646,D:D)</f>
        <v>3.1546907400000004</v>
      </c>
      <c r="Y646" s="68" t="e">
        <f>HLOOKUP(A646,'HY financials'!$1:$194,190,0)</f>
        <v>#N/A</v>
      </c>
      <c r="Z646" s="69" t="e">
        <f t="shared" si="39"/>
        <v>#N/A</v>
      </c>
    </row>
    <row r="647" spans="1:26" x14ac:dyDescent="0.2">
      <c r="A647" s="37" t="str" cm="1">
        <f t="array" ref="A647">INDEX('Scheme master'!F:F,MATCH(E647&amp;F647,'Scheme master'!N:N,0),0)</f>
        <v>LDINPF</v>
      </c>
      <c r="B647" s="37" t="str">
        <f>A647&amp;VLOOKUP(E647&amp;F647,'Scheme master'!N:AA,13,0)</f>
        <v>LDINPFDDD</v>
      </c>
      <c r="C647" s="41">
        <f t="shared" ref="C647:C710" si="41">K647</f>
        <v>5.6926900000000002E-3</v>
      </c>
      <c r="D647" s="41">
        <f t="shared" ref="D647:D710" si="42">L647</f>
        <v>5.6926900000000002E-3</v>
      </c>
      <c r="E647" s="157" t="s">
        <v>531</v>
      </c>
      <c r="F647" s="157" t="s">
        <v>525</v>
      </c>
      <c r="G647" s="157" t="s">
        <v>2726</v>
      </c>
      <c r="H647" s="157" t="s">
        <v>1277</v>
      </c>
      <c r="I647" s="158">
        <v>45636</v>
      </c>
      <c r="J647" s="158">
        <v>45636</v>
      </c>
      <c r="K647" s="157">
        <v>5.6926900000000002E-3</v>
      </c>
      <c r="L647" s="157">
        <v>5.6926900000000002E-3</v>
      </c>
      <c r="M647" s="159"/>
      <c r="N647" s="159"/>
      <c r="O647" s="159">
        <v>225.37100000000001</v>
      </c>
      <c r="P647" s="159"/>
      <c r="Q647" s="157"/>
      <c r="R647" s="157"/>
      <c r="S647" s="160">
        <v>3493.87</v>
      </c>
      <c r="T647" s="157"/>
      <c r="U647" s="160">
        <v>3493.87</v>
      </c>
      <c r="X647" s="68">
        <f t="shared" si="40"/>
        <v>3.1546907400000004</v>
      </c>
      <c r="Y647" s="68" t="e">
        <f>HLOOKUP(A647,'HY financials'!$1:$194,190,0)</f>
        <v>#N/A</v>
      </c>
      <c r="Z647" s="69" t="e">
        <f t="shared" ref="Z647:Z696" si="43">X647-Y647</f>
        <v>#N/A</v>
      </c>
    </row>
    <row r="648" spans="1:26" x14ac:dyDescent="0.2">
      <c r="A648" s="37" t="str" cm="1">
        <f t="array" ref="A648">INDEX('Scheme master'!F:F,MATCH(E648&amp;F648,'Scheme master'!N:N,0),0)</f>
        <v>LDINPF</v>
      </c>
      <c r="B648" s="37" t="str">
        <f>A648&amp;VLOOKUP(E648&amp;F648,'Scheme master'!N:AA,13,0)</f>
        <v>LDINPFDDD</v>
      </c>
      <c r="C648" s="41">
        <f t="shared" si="41"/>
        <v>3.17446E-3</v>
      </c>
      <c r="D648" s="41">
        <f t="shared" si="42"/>
        <v>3.17446E-3</v>
      </c>
      <c r="E648" s="157" t="s">
        <v>531</v>
      </c>
      <c r="F648" s="157" t="s">
        <v>525</v>
      </c>
      <c r="G648" s="157" t="s">
        <v>2726</v>
      </c>
      <c r="H648" s="157" t="s">
        <v>1277</v>
      </c>
      <c r="I648" s="158">
        <v>45603</v>
      </c>
      <c r="J648" s="158">
        <v>45603</v>
      </c>
      <c r="K648" s="157">
        <v>3.17446E-3</v>
      </c>
      <c r="L648" s="157">
        <v>3.17446E-3</v>
      </c>
      <c r="M648" s="159"/>
      <c r="N648" s="159"/>
      <c r="O648" s="159">
        <v>120.396</v>
      </c>
      <c r="P648" s="159"/>
      <c r="Q648" s="157"/>
      <c r="R648" s="157"/>
      <c r="S648" s="160">
        <v>1867.41</v>
      </c>
      <c r="T648" s="157"/>
      <c r="U648" s="160">
        <v>1867.41</v>
      </c>
      <c r="X648" s="68">
        <f t="shared" si="40"/>
        <v>3.1546907400000004</v>
      </c>
      <c r="Y648" s="68" t="e">
        <f>HLOOKUP(A648,'HY financials'!$1:$194,190,0)</f>
        <v>#N/A</v>
      </c>
      <c r="Z648" s="69" t="e">
        <f t="shared" si="43"/>
        <v>#N/A</v>
      </c>
    </row>
    <row r="649" spans="1:26" x14ac:dyDescent="0.2">
      <c r="A649" s="37" t="str" cm="1">
        <f t="array" ref="A649">INDEX('Scheme master'!F:F,MATCH(E649&amp;F649,'Scheme master'!N:N,0),0)</f>
        <v>LDINPF</v>
      </c>
      <c r="B649" s="37" t="str">
        <f>A649&amp;VLOOKUP(E649&amp;F649,'Scheme master'!N:AA,13,0)</f>
        <v>LDINPFDDD</v>
      </c>
      <c r="C649" s="41">
        <f t="shared" si="41"/>
        <v>3.9528799999999998E-3</v>
      </c>
      <c r="D649" s="41">
        <f t="shared" si="42"/>
        <v>3.9528799999999998E-3</v>
      </c>
      <c r="E649" s="157" t="s">
        <v>531</v>
      </c>
      <c r="F649" s="157" t="s">
        <v>525</v>
      </c>
      <c r="G649" s="157" t="s">
        <v>2726</v>
      </c>
      <c r="H649" s="157" t="s">
        <v>1277</v>
      </c>
      <c r="I649" s="158">
        <v>45729</v>
      </c>
      <c r="J649" s="158">
        <v>45729</v>
      </c>
      <c r="K649" s="157">
        <v>3.9528799999999998E-3</v>
      </c>
      <c r="L649" s="157">
        <v>3.9528799999999998E-3</v>
      </c>
      <c r="M649" s="159"/>
      <c r="N649" s="159"/>
      <c r="O649" s="159">
        <v>150.07900000000001</v>
      </c>
      <c r="P649" s="159"/>
      <c r="Q649" s="157"/>
      <c r="R649" s="157"/>
      <c r="S649" s="160">
        <v>2360.0700000000002</v>
      </c>
      <c r="T649" s="157"/>
      <c r="U649" s="160">
        <v>2360.0700000000002</v>
      </c>
      <c r="X649" s="68">
        <f t="shared" si="40"/>
        <v>3.1546907400000004</v>
      </c>
      <c r="Y649" s="68" t="e">
        <f>HLOOKUP(A649,'HY financials'!$1:$194,190,0)</f>
        <v>#N/A</v>
      </c>
      <c r="Z649" s="69" t="e">
        <f t="shared" si="43"/>
        <v>#N/A</v>
      </c>
    </row>
    <row r="650" spans="1:26" x14ac:dyDescent="0.2">
      <c r="A650" s="37" t="str" cm="1">
        <f t="array" ref="A650">INDEX('Scheme master'!F:F,MATCH(E650&amp;F650,'Scheme master'!N:N,0),0)</f>
        <v>LDINPF</v>
      </c>
      <c r="B650" s="37" t="str">
        <f>A650&amp;VLOOKUP(E650&amp;F650,'Scheme master'!N:AA,13,0)</f>
        <v>LDINPFRDD</v>
      </c>
      <c r="C650" s="41">
        <f t="shared" si="41"/>
        <v>1.03399E-3</v>
      </c>
      <c r="D650" s="41">
        <f t="shared" si="42"/>
        <v>1.03399E-3</v>
      </c>
      <c r="E650" s="157" t="s">
        <v>531</v>
      </c>
      <c r="F650" s="157" t="s">
        <v>8</v>
      </c>
      <c r="G650" s="157" t="s">
        <v>2726</v>
      </c>
      <c r="H650" s="157" t="s">
        <v>1279</v>
      </c>
      <c r="I650" s="158">
        <v>45573</v>
      </c>
      <c r="J650" s="158">
        <v>45573</v>
      </c>
      <c r="K650" s="157">
        <v>1.03399E-3</v>
      </c>
      <c r="L650" s="157">
        <v>1.03399E-3</v>
      </c>
      <c r="M650" s="159"/>
      <c r="N650" s="159"/>
      <c r="O650" s="159">
        <v>239.17</v>
      </c>
      <c r="P650" s="159">
        <v>11.868</v>
      </c>
      <c r="Q650" s="157"/>
      <c r="R650" s="157"/>
      <c r="S650" s="160">
        <v>2959.45</v>
      </c>
      <c r="T650" s="157">
        <v>142.4</v>
      </c>
      <c r="U650" s="160">
        <v>3101.85</v>
      </c>
      <c r="X650" s="68">
        <f t="shared" si="40"/>
        <v>3.1546907400000004</v>
      </c>
      <c r="Y650" s="68" t="e">
        <f>HLOOKUP(A650,'HY financials'!$1:$194,190,0)</f>
        <v>#N/A</v>
      </c>
      <c r="Z650" s="69" t="e">
        <f t="shared" si="43"/>
        <v>#N/A</v>
      </c>
    </row>
    <row r="651" spans="1:26" x14ac:dyDescent="0.2">
      <c r="A651" s="37" t="str" cm="1">
        <f t="array" ref="A651">INDEX('Scheme master'!F:F,MATCH(E651&amp;F651,'Scheme master'!N:N,0),0)</f>
        <v>LDUSTF</v>
      </c>
      <c r="B651" s="37" t="str">
        <f>A651&amp;VLOOKUP(E651&amp;F651,'Scheme master'!N:AA,13,0)</f>
        <v>LDUSTFRDW</v>
      </c>
      <c r="C651" s="41">
        <f t="shared" si="41"/>
        <v>1.3433310599999999</v>
      </c>
      <c r="D651" s="41">
        <f t="shared" si="42"/>
        <v>1.3433310599999999</v>
      </c>
      <c r="E651" s="157" t="s">
        <v>1462</v>
      </c>
      <c r="F651" s="157" t="s">
        <v>23</v>
      </c>
      <c r="G651" s="157" t="s">
        <v>2241</v>
      </c>
      <c r="H651" s="157" t="s">
        <v>1278</v>
      </c>
      <c r="I651" s="158">
        <v>45617</v>
      </c>
      <c r="J651" s="158">
        <v>45617</v>
      </c>
      <c r="K651" s="157">
        <v>1.3433310599999999</v>
      </c>
      <c r="L651" s="157">
        <v>1.3433310599999999</v>
      </c>
      <c r="M651" s="159"/>
      <c r="N651" s="159"/>
      <c r="O651" s="159">
        <v>0.56000000000000005</v>
      </c>
      <c r="P651" s="159">
        <v>6.0000000000000001E-3</v>
      </c>
      <c r="Q651" s="157"/>
      <c r="R651" s="157"/>
      <c r="S651" s="160">
        <v>754.56</v>
      </c>
      <c r="T651" s="157">
        <v>5.67</v>
      </c>
      <c r="U651" s="160">
        <v>760.23</v>
      </c>
      <c r="X651" s="68">
        <f t="shared" si="40"/>
        <v>303.09935939999986</v>
      </c>
      <c r="Y651" s="68" t="e">
        <f>HLOOKUP(A651,'HY financials'!$1:$194,190,0)</f>
        <v>#N/A</v>
      </c>
      <c r="Z651" s="69" t="e">
        <f t="shared" si="43"/>
        <v>#N/A</v>
      </c>
    </row>
    <row r="652" spans="1:26" x14ac:dyDescent="0.2">
      <c r="A652" s="37" t="str" cm="1">
        <f t="array" ref="A652">INDEX('Scheme master'!F:F,MATCH(E652&amp;F652,'Scheme master'!N:N,0),0)</f>
        <v>LDSAPF</v>
      </c>
      <c r="B652" s="37" t="str">
        <f>A652&amp;VLOOKUP(E652&amp;F652,'Scheme master'!N:AA,13,0)</f>
        <v>LDSAPFDDD</v>
      </c>
      <c r="C652" s="41">
        <f t="shared" si="41"/>
        <v>8.2452399999999992E-3</v>
      </c>
      <c r="D652" s="41">
        <f t="shared" si="42"/>
        <v>8.2452399999999992E-3</v>
      </c>
      <c r="E652" s="157" t="s">
        <v>533</v>
      </c>
      <c r="F652" s="157" t="s">
        <v>525</v>
      </c>
      <c r="G652" s="157" t="s">
        <v>2242</v>
      </c>
      <c r="H652" s="157" t="s">
        <v>1277</v>
      </c>
      <c r="I652" s="158">
        <v>45733</v>
      </c>
      <c r="J652" s="158">
        <v>45733</v>
      </c>
      <c r="K652" s="157">
        <v>8.2452399999999992E-3</v>
      </c>
      <c r="L652" s="157">
        <v>8.2452399999999992E-3</v>
      </c>
      <c r="M652" s="159">
        <v>39260.099000000002</v>
      </c>
      <c r="N652" s="159"/>
      <c r="O652" s="159">
        <v>419.09899999999999</v>
      </c>
      <c r="P652" s="159">
        <v>31.113</v>
      </c>
      <c r="Q652" s="157">
        <v>323.70999999999998</v>
      </c>
      <c r="R652" s="157"/>
      <c r="S652" s="160">
        <v>4603.25</v>
      </c>
      <c r="T652" s="157">
        <v>347.46</v>
      </c>
      <c r="U652" s="160">
        <v>5274.42</v>
      </c>
      <c r="X652" s="68">
        <f t="shared" si="40"/>
        <v>1.5207296000000006</v>
      </c>
      <c r="Y652" s="68" t="e">
        <f>HLOOKUP(A652,'HY financials'!$1:$194,190,0)</f>
        <v>#N/A</v>
      </c>
      <c r="Z652" s="69" t="e">
        <f t="shared" si="43"/>
        <v>#N/A</v>
      </c>
    </row>
    <row r="653" spans="1:26" x14ac:dyDescent="0.2">
      <c r="A653" s="37" t="str" cm="1">
        <f t="array" ref="A653">INDEX('Scheme master'!F:F,MATCH(E653&amp;F653,'Scheme master'!N:N,0),0)</f>
        <v>LDSAPF</v>
      </c>
      <c r="B653" s="37" t="str">
        <f>A653&amp;VLOOKUP(E653&amp;F653,'Scheme master'!N:AA,13,0)</f>
        <v>LDSAPFDDD</v>
      </c>
      <c r="C653" s="41">
        <f t="shared" si="41"/>
        <v>1.1092400000000001E-3</v>
      </c>
      <c r="D653" s="41">
        <f t="shared" si="42"/>
        <v>1.1092400000000001E-3</v>
      </c>
      <c r="E653" s="157" t="s">
        <v>533</v>
      </c>
      <c r="F653" s="157" t="s">
        <v>525</v>
      </c>
      <c r="G653" s="157" t="s">
        <v>2242</v>
      </c>
      <c r="H653" s="157" t="s">
        <v>1277</v>
      </c>
      <c r="I653" s="158">
        <v>45722</v>
      </c>
      <c r="J653" s="158">
        <v>45722</v>
      </c>
      <c r="K653" s="157">
        <v>1.1092400000000001E-3</v>
      </c>
      <c r="L653" s="157">
        <v>1.1092400000000001E-3</v>
      </c>
      <c r="M653" s="159"/>
      <c r="N653" s="159"/>
      <c r="O653" s="159">
        <v>58.686999999999998</v>
      </c>
      <c r="P653" s="159">
        <v>4.181</v>
      </c>
      <c r="Q653" s="157"/>
      <c r="R653" s="157"/>
      <c r="S653" s="160">
        <v>646.73</v>
      </c>
      <c r="T653" s="157">
        <v>46.69</v>
      </c>
      <c r="U653" s="160">
        <v>693.42</v>
      </c>
      <c r="X653" s="68">
        <f t="shared" si="40"/>
        <v>1.5207296000000006</v>
      </c>
      <c r="Y653" s="68" t="e">
        <f>HLOOKUP(A653,'HY financials'!$1:$194,190,0)</f>
        <v>#N/A</v>
      </c>
      <c r="Z653" s="69" t="e">
        <f t="shared" si="43"/>
        <v>#N/A</v>
      </c>
    </row>
    <row r="654" spans="1:26" x14ac:dyDescent="0.2">
      <c r="A654" s="37" t="str" cm="1">
        <f t="array" ref="A654">INDEX('Scheme master'!F:F,MATCH(E654&amp;F654,'Scheme master'!N:N,0),0)</f>
        <v>LDINPF</v>
      </c>
      <c r="B654" s="37" t="str">
        <f>A654&amp;VLOOKUP(E654&amp;F654,'Scheme master'!N:AA,13,0)</f>
        <v>LDINPFRDD</v>
      </c>
      <c r="C654" s="41">
        <f t="shared" si="41"/>
        <v>3.8381399999999999E-3</v>
      </c>
      <c r="D654" s="41">
        <f t="shared" si="42"/>
        <v>3.8381399999999999E-3</v>
      </c>
      <c r="E654" s="157" t="s">
        <v>531</v>
      </c>
      <c r="F654" s="157" t="s">
        <v>8</v>
      </c>
      <c r="G654" s="157" t="s">
        <v>2726</v>
      </c>
      <c r="H654" s="157" t="s">
        <v>1279</v>
      </c>
      <c r="I654" s="158">
        <v>45734</v>
      </c>
      <c r="J654" s="158">
        <v>45734</v>
      </c>
      <c r="K654" s="157">
        <v>3.8381399999999999E-3</v>
      </c>
      <c r="L654" s="157">
        <v>3.8381399999999999E-3</v>
      </c>
      <c r="M654" s="159"/>
      <c r="N654" s="159"/>
      <c r="O654" s="159">
        <v>872.00300000000004</v>
      </c>
      <c r="P654" s="159">
        <v>43.779000000000003</v>
      </c>
      <c r="Q654" s="157"/>
      <c r="R654" s="157"/>
      <c r="S654" s="160">
        <v>10848.54</v>
      </c>
      <c r="T654" s="157">
        <v>571.76</v>
      </c>
      <c r="U654" s="160">
        <v>11420.3</v>
      </c>
      <c r="X654" s="68">
        <f t="shared" si="40"/>
        <v>3.1546907400000004</v>
      </c>
      <c r="Y654" s="68" t="e">
        <f>HLOOKUP(A654,'HY financials'!$1:$194,190,0)</f>
        <v>#N/A</v>
      </c>
      <c r="Z654" s="69" t="e">
        <f t="shared" si="43"/>
        <v>#N/A</v>
      </c>
    </row>
    <row r="655" spans="1:26" x14ac:dyDescent="0.2">
      <c r="A655" s="37" t="str" cm="1">
        <f t="array" ref="A655">INDEX('Scheme master'!F:F,MATCH(E655&amp;F655,'Scheme master'!N:N,0),0)</f>
        <v>LDINPF</v>
      </c>
      <c r="B655" s="37" t="str">
        <f>A655&amp;VLOOKUP(E655&amp;F655,'Scheme master'!N:AA,13,0)</f>
        <v>LDINPFDDD</v>
      </c>
      <c r="C655" s="41">
        <f t="shared" si="41"/>
        <v>7.9414700000000008E-3</v>
      </c>
      <c r="D655" s="41">
        <f t="shared" si="42"/>
        <v>7.9414700000000008E-3</v>
      </c>
      <c r="E655" s="157" t="s">
        <v>531</v>
      </c>
      <c r="F655" s="157" t="s">
        <v>525</v>
      </c>
      <c r="G655" s="157" t="s">
        <v>2726</v>
      </c>
      <c r="H655" s="157" t="s">
        <v>1277</v>
      </c>
      <c r="I655" s="158">
        <v>45674</v>
      </c>
      <c r="J655" s="158">
        <v>45674</v>
      </c>
      <c r="K655" s="157">
        <v>7.9414700000000008E-3</v>
      </c>
      <c r="L655" s="157">
        <v>7.9414700000000008E-3</v>
      </c>
      <c r="M655" s="159"/>
      <c r="N655" s="159"/>
      <c r="O655" s="159">
        <v>297.56099999999998</v>
      </c>
      <c r="P655" s="159"/>
      <c r="Q655" s="157"/>
      <c r="R655" s="157"/>
      <c r="S655" s="160">
        <v>4669.43</v>
      </c>
      <c r="T655" s="157"/>
      <c r="U655" s="160">
        <v>4669.43</v>
      </c>
      <c r="X655" s="68">
        <f t="shared" si="40"/>
        <v>3.1546907400000004</v>
      </c>
      <c r="Y655" s="68" t="e">
        <f>HLOOKUP(A655,'HY financials'!$1:$194,190,0)</f>
        <v>#N/A</v>
      </c>
      <c r="Z655" s="69" t="e">
        <f t="shared" si="43"/>
        <v>#N/A</v>
      </c>
    </row>
    <row r="656" spans="1:26" x14ac:dyDescent="0.2">
      <c r="A656" s="37" t="str" cm="1">
        <f t="array" ref="A656">INDEX('Scheme master'!F:F,MATCH(E656&amp;F656,'Scheme master'!N:N,0),0)</f>
        <v>LLIQDF</v>
      </c>
      <c r="B656" s="37" t="str">
        <f>A656&amp;VLOOKUP(E656&amp;F656,'Scheme master'!N:AA,13,0)</f>
        <v>LLIQDFRDW</v>
      </c>
      <c r="C656" s="41">
        <f t="shared" si="41"/>
        <v>1.4086303</v>
      </c>
      <c r="D656" s="41">
        <f t="shared" si="42"/>
        <v>1.4086303</v>
      </c>
      <c r="E656" s="157" t="s">
        <v>530</v>
      </c>
      <c r="F656" s="157" t="s">
        <v>23</v>
      </c>
      <c r="G656" s="157" t="s">
        <v>456</v>
      </c>
      <c r="H656" s="157" t="s">
        <v>2245</v>
      </c>
      <c r="I656" s="158">
        <v>45693</v>
      </c>
      <c r="J656" s="158">
        <v>45693</v>
      </c>
      <c r="K656" s="157">
        <v>1.4086303</v>
      </c>
      <c r="L656" s="157">
        <v>1.4086303</v>
      </c>
      <c r="M656" s="159">
        <v>1085.979</v>
      </c>
      <c r="N656" s="159"/>
      <c r="O656" s="159">
        <v>9.5660000000000007</v>
      </c>
      <c r="P656" s="159">
        <v>5.0000000000000001E-3</v>
      </c>
      <c r="Q656" s="157">
        <v>1529.76</v>
      </c>
      <c r="R656" s="157"/>
      <c r="S656" s="160">
        <v>10641.62</v>
      </c>
      <c r="T656" s="157">
        <v>5.14</v>
      </c>
      <c r="U656" s="160">
        <v>12176.52</v>
      </c>
      <c r="X656" s="68">
        <f t="shared" si="40"/>
        <v>273.11448055999989</v>
      </c>
      <c r="Y656" s="68" t="e">
        <f>HLOOKUP(A656,'HY financials'!$1:$194,190,0)</f>
        <v>#N/A</v>
      </c>
      <c r="Z656" s="69" t="e">
        <f t="shared" si="43"/>
        <v>#N/A</v>
      </c>
    </row>
    <row r="657" spans="1:26" x14ac:dyDescent="0.2">
      <c r="A657" s="37" t="str" cm="1">
        <f t="array" ref="A657">INDEX('Scheme master'!F:F,MATCH(E657&amp;F657,'Scheme master'!N:N,0),0)</f>
        <v>LLIQDF</v>
      </c>
      <c r="B657" s="37" t="str">
        <f>A657&amp;VLOOKUP(E657&amp;F657,'Scheme master'!N:AA,13,0)</f>
        <v>LLIQDFDDD</v>
      </c>
      <c r="C657" s="41">
        <f t="shared" si="41"/>
        <v>0.10691958999999999</v>
      </c>
      <c r="D657" s="41">
        <f t="shared" si="42"/>
        <v>0.10691958999999999</v>
      </c>
      <c r="E657" s="157" t="s">
        <v>530</v>
      </c>
      <c r="F657" s="157" t="s">
        <v>525</v>
      </c>
      <c r="G657" s="157" t="s">
        <v>456</v>
      </c>
      <c r="H657" s="157" t="s">
        <v>1276</v>
      </c>
      <c r="I657" s="158">
        <v>45723</v>
      </c>
      <c r="J657" s="158">
        <v>45723</v>
      </c>
      <c r="K657" s="157">
        <v>0.10691958999999999</v>
      </c>
      <c r="L657" s="157">
        <v>0.10691958999999999</v>
      </c>
      <c r="M657" s="159">
        <v>124.194</v>
      </c>
      <c r="N657" s="159"/>
      <c r="O657" s="159">
        <v>2.081</v>
      </c>
      <c r="P657" s="159">
        <v>166.363</v>
      </c>
      <c r="Q657" s="157">
        <v>13.27</v>
      </c>
      <c r="R657" s="157"/>
      <c r="S657" s="160">
        <v>2360.7199999999998</v>
      </c>
      <c r="T657" s="157">
        <v>191043.23</v>
      </c>
      <c r="U657" s="160">
        <v>193417.22</v>
      </c>
      <c r="X657" s="68">
        <f t="shared" si="40"/>
        <v>273.11448055999989</v>
      </c>
      <c r="Y657" s="68" t="e">
        <f>HLOOKUP(A657,'HY financials'!$1:$194,190,0)</f>
        <v>#N/A</v>
      </c>
      <c r="Z657" s="69" t="e">
        <f t="shared" si="43"/>
        <v>#N/A</v>
      </c>
    </row>
    <row r="658" spans="1:26" x14ac:dyDescent="0.2">
      <c r="A658" s="37" t="str" cm="1">
        <f t="array" ref="A658">INDEX('Scheme master'!F:F,MATCH(E658&amp;F658,'Scheme master'!N:N,0),0)</f>
        <v>LLIQDF</v>
      </c>
      <c r="B658" s="37" t="str">
        <f>A658&amp;VLOOKUP(E658&amp;F658,'Scheme master'!N:AA,13,0)</f>
        <v>LLIQDFDDD</v>
      </c>
      <c r="C658" s="41">
        <f t="shared" si="41"/>
        <v>0.20362711</v>
      </c>
      <c r="D658" s="41">
        <f t="shared" si="42"/>
        <v>0.20362711</v>
      </c>
      <c r="E658" s="157" t="s">
        <v>530</v>
      </c>
      <c r="F658" s="157" t="s">
        <v>525</v>
      </c>
      <c r="G658" s="157" t="s">
        <v>456</v>
      </c>
      <c r="H658" s="157" t="s">
        <v>1276</v>
      </c>
      <c r="I658" s="158">
        <v>45654</v>
      </c>
      <c r="J658" s="158">
        <v>45654</v>
      </c>
      <c r="K658" s="157">
        <v>0.20362711</v>
      </c>
      <c r="L658" s="157">
        <v>0.20362711</v>
      </c>
      <c r="M658" s="159">
        <v>5.0759999999999996</v>
      </c>
      <c r="N658" s="159"/>
      <c r="O658" s="159">
        <v>5.0720000000000001</v>
      </c>
      <c r="P658" s="159">
        <v>207.828</v>
      </c>
      <c r="Q658" s="157">
        <v>1.04</v>
      </c>
      <c r="R658" s="157"/>
      <c r="S658" s="160">
        <v>5795.4</v>
      </c>
      <c r="T658" s="157">
        <v>238655.5</v>
      </c>
      <c r="U658" s="160">
        <v>244451.94</v>
      </c>
      <c r="X658" s="68">
        <f t="shared" si="40"/>
        <v>273.11448055999989</v>
      </c>
      <c r="Y658" s="68" t="e">
        <f>HLOOKUP(A658,'HY financials'!$1:$194,190,0)</f>
        <v>#N/A</v>
      </c>
      <c r="Z658" s="69" t="e">
        <f t="shared" si="43"/>
        <v>#N/A</v>
      </c>
    </row>
    <row r="659" spans="1:26" x14ac:dyDescent="0.2">
      <c r="A659" s="37" t="str" cm="1">
        <f t="array" ref="A659">INDEX('Scheme master'!F:F,MATCH(E659&amp;F659,'Scheme master'!N:N,0),0)</f>
        <v>LLIQDF</v>
      </c>
      <c r="B659" s="37" t="str">
        <f>A659&amp;VLOOKUP(E659&amp;F659,'Scheme master'!N:AA,13,0)</f>
        <v>LLIQDFDDD</v>
      </c>
      <c r="C659" s="41">
        <f t="shared" si="41"/>
        <v>0.1985558</v>
      </c>
      <c r="D659" s="41">
        <f t="shared" si="42"/>
        <v>0.1985558</v>
      </c>
      <c r="E659" s="157" t="s">
        <v>530</v>
      </c>
      <c r="F659" s="157" t="s">
        <v>525</v>
      </c>
      <c r="G659" s="157" t="s">
        <v>456</v>
      </c>
      <c r="H659" s="157" t="s">
        <v>1276</v>
      </c>
      <c r="I659" s="158">
        <v>45688</v>
      </c>
      <c r="J659" s="158">
        <v>45688</v>
      </c>
      <c r="K659" s="157">
        <v>0.1985558</v>
      </c>
      <c r="L659" s="157">
        <v>0.1985558</v>
      </c>
      <c r="M659" s="159">
        <v>7.694</v>
      </c>
      <c r="N659" s="159"/>
      <c r="O659" s="159">
        <v>4.258</v>
      </c>
      <c r="P659" s="159">
        <v>254.226</v>
      </c>
      <c r="Q659" s="157">
        <v>1.53</v>
      </c>
      <c r="R659" s="157"/>
      <c r="S659" s="160">
        <v>4879.59</v>
      </c>
      <c r="T659" s="157">
        <v>291936.42</v>
      </c>
      <c r="U659" s="160">
        <v>296817.53999999998</v>
      </c>
      <c r="X659" s="68">
        <f t="shared" si="40"/>
        <v>273.11448055999989</v>
      </c>
      <c r="Y659" s="68" t="e">
        <f>HLOOKUP(A659,'HY financials'!$1:$194,190,0)</f>
        <v>#N/A</v>
      </c>
      <c r="Z659" s="69" t="e">
        <f t="shared" si="43"/>
        <v>#N/A</v>
      </c>
    </row>
    <row r="660" spans="1:26" x14ac:dyDescent="0.2">
      <c r="A660" s="37" t="str" cm="1">
        <f t="array" ref="A660">INDEX('Scheme master'!F:F,MATCH(E660&amp;F660,'Scheme master'!N:N,0),0)</f>
        <v>LDSAPF</v>
      </c>
      <c r="B660" s="37" t="str">
        <f>A660&amp;VLOOKUP(E660&amp;F660,'Scheme master'!N:AA,13,0)</f>
        <v>LDSAPFRDD</v>
      </c>
      <c r="C660" s="41">
        <f t="shared" si="41"/>
        <v>1.2273500000000001E-3</v>
      </c>
      <c r="D660" s="41">
        <f t="shared" si="42"/>
        <v>1.2273500000000001E-3</v>
      </c>
      <c r="E660" s="157" t="s">
        <v>533</v>
      </c>
      <c r="F660" s="157" t="s">
        <v>8</v>
      </c>
      <c r="G660" s="157" t="s">
        <v>2242</v>
      </c>
      <c r="H660" s="157" t="s">
        <v>1279</v>
      </c>
      <c r="I660" s="158">
        <v>45580</v>
      </c>
      <c r="J660" s="158">
        <v>45580</v>
      </c>
      <c r="K660" s="157">
        <v>1.2273500000000001E-3</v>
      </c>
      <c r="L660" s="157">
        <v>1.2273500000000001E-3</v>
      </c>
      <c r="M660" s="159"/>
      <c r="N660" s="159"/>
      <c r="O660" s="159">
        <v>1681.9960000000001</v>
      </c>
      <c r="P660" s="159">
        <v>32.587000000000003</v>
      </c>
      <c r="Q660" s="157"/>
      <c r="R660" s="157"/>
      <c r="S660" s="160">
        <v>20038.77</v>
      </c>
      <c r="T660" s="157">
        <v>384.17</v>
      </c>
      <c r="U660" s="160">
        <v>20422.939999999999</v>
      </c>
      <c r="X660" s="68">
        <f t="shared" si="40"/>
        <v>1.5207296000000006</v>
      </c>
      <c r="Y660" s="68" t="e">
        <f>HLOOKUP(A660,'HY financials'!$1:$194,190,0)</f>
        <v>#N/A</v>
      </c>
      <c r="Z660" s="69" t="e">
        <f t="shared" si="43"/>
        <v>#N/A</v>
      </c>
    </row>
    <row r="661" spans="1:26" x14ac:dyDescent="0.2">
      <c r="A661" s="37" t="str" cm="1">
        <f t="array" ref="A661">INDEX('Scheme master'!F:F,MATCH(E661&amp;F661,'Scheme master'!N:N,0),0)</f>
        <v>LDUSTF</v>
      </c>
      <c r="B661" s="37" t="str">
        <f>A661&amp;VLOOKUP(E661&amp;F661,'Scheme master'!N:AA,13,0)</f>
        <v>LDUSTFRDD</v>
      </c>
      <c r="C661" s="41">
        <f t="shared" si="41"/>
        <v>0.11870926</v>
      </c>
      <c r="D661" s="41">
        <f t="shared" si="42"/>
        <v>0.11870926</v>
      </c>
      <c r="E661" s="157" t="s">
        <v>1462</v>
      </c>
      <c r="F661" s="157" t="s">
        <v>8</v>
      </c>
      <c r="G661" s="157" t="s">
        <v>2241</v>
      </c>
      <c r="H661" s="157" t="s">
        <v>1279</v>
      </c>
      <c r="I661" s="158">
        <v>45660</v>
      </c>
      <c r="J661" s="158">
        <v>45660</v>
      </c>
      <c r="K661" s="157">
        <v>0.11870926</v>
      </c>
      <c r="L661" s="157">
        <v>0.11870926</v>
      </c>
      <c r="M661" s="159"/>
      <c r="N661" s="159"/>
      <c r="O661" s="159">
        <v>2.2349999999999999</v>
      </c>
      <c r="P661" s="159">
        <v>2E-3</v>
      </c>
      <c r="Q661" s="157"/>
      <c r="R661" s="157"/>
      <c r="S661" s="160">
        <v>2714.16</v>
      </c>
      <c r="T661" s="157">
        <v>1.93</v>
      </c>
      <c r="U661" s="160">
        <v>2716.09</v>
      </c>
      <c r="X661" s="68">
        <f t="shared" si="40"/>
        <v>303.09935939999986</v>
      </c>
      <c r="Y661" s="68" t="e">
        <f>HLOOKUP(A661,'HY financials'!$1:$194,190,0)</f>
        <v>#N/A</v>
      </c>
      <c r="Z661" s="69" t="e">
        <f t="shared" si="43"/>
        <v>#N/A</v>
      </c>
    </row>
    <row r="662" spans="1:26" x14ac:dyDescent="0.2">
      <c r="A662" s="37" t="str" cm="1">
        <f t="array" ref="A662">INDEX('Scheme master'!F:F,MATCH(E662&amp;F662,'Scheme master'!N:N,0),0)</f>
        <v>LLIQDF</v>
      </c>
      <c r="B662" s="37" t="str">
        <f>A662&amp;VLOOKUP(E662&amp;F662,'Scheme master'!N:AA,13,0)</f>
        <v>LLIQDFDDD</v>
      </c>
      <c r="C662" s="41">
        <f t="shared" si="41"/>
        <v>0.19270660000000001</v>
      </c>
      <c r="D662" s="41">
        <f t="shared" si="42"/>
        <v>0.19270660000000001</v>
      </c>
      <c r="E662" s="157" t="s">
        <v>530</v>
      </c>
      <c r="F662" s="157" t="s">
        <v>525</v>
      </c>
      <c r="G662" s="157" t="s">
        <v>456</v>
      </c>
      <c r="H662" s="157" t="s">
        <v>1276</v>
      </c>
      <c r="I662" s="158">
        <v>45619</v>
      </c>
      <c r="J662" s="158">
        <v>45619</v>
      </c>
      <c r="K662" s="157">
        <v>0.19270660000000001</v>
      </c>
      <c r="L662" s="157">
        <v>0.19270660000000001</v>
      </c>
      <c r="M662" s="159">
        <v>6.0789999999999997</v>
      </c>
      <c r="N662" s="159"/>
      <c r="O662" s="159">
        <v>5.7</v>
      </c>
      <c r="P662" s="159">
        <v>245.2</v>
      </c>
      <c r="Q662" s="157">
        <v>1.17</v>
      </c>
      <c r="R662" s="157"/>
      <c r="S662" s="160">
        <v>6538.97</v>
      </c>
      <c r="T662" s="157">
        <v>281572.05</v>
      </c>
      <c r="U662" s="160">
        <v>288112.19</v>
      </c>
      <c r="X662" s="68">
        <f t="shared" si="40"/>
        <v>273.11448055999989</v>
      </c>
      <c r="Y662" s="68" t="e">
        <f>HLOOKUP(A662,'HY financials'!$1:$194,190,0)</f>
        <v>#N/A</v>
      </c>
      <c r="Z662" s="69" t="e">
        <f t="shared" si="43"/>
        <v>#N/A</v>
      </c>
    </row>
    <row r="663" spans="1:26" x14ac:dyDescent="0.2">
      <c r="A663" s="37" t="str" cm="1">
        <f t="array" ref="A663">INDEX('Scheme master'!F:F,MATCH(E663&amp;F663,'Scheme master'!N:N,0),0)</f>
        <v>LDUSTF</v>
      </c>
      <c r="B663" s="37" t="str">
        <f>A663&amp;VLOOKUP(E663&amp;F663,'Scheme master'!N:AA,13,0)</f>
        <v>LDUSTFRDD</v>
      </c>
      <c r="C663" s="41">
        <f t="shared" si="41"/>
        <v>0.47930753999999998</v>
      </c>
      <c r="D663" s="41">
        <f t="shared" si="42"/>
        <v>0.47930753999999998</v>
      </c>
      <c r="E663" s="157" t="s">
        <v>1462</v>
      </c>
      <c r="F663" s="157" t="s">
        <v>8</v>
      </c>
      <c r="G663" s="157" t="s">
        <v>2241</v>
      </c>
      <c r="H663" s="157" t="s">
        <v>1279</v>
      </c>
      <c r="I663" s="158">
        <v>45586</v>
      </c>
      <c r="J663" s="158">
        <v>45586</v>
      </c>
      <c r="K663" s="157">
        <v>0.47930753999999998</v>
      </c>
      <c r="L663" s="157">
        <v>0.47930753999999998</v>
      </c>
      <c r="M663" s="159"/>
      <c r="N663" s="159"/>
      <c r="O663" s="159">
        <v>8.9239999999999995</v>
      </c>
      <c r="P663" s="159">
        <v>7.0000000000000001E-3</v>
      </c>
      <c r="Q663" s="157"/>
      <c r="R663" s="157"/>
      <c r="S663" s="160">
        <v>10864.47</v>
      </c>
      <c r="T663" s="157">
        <v>7.69</v>
      </c>
      <c r="U663" s="160">
        <v>10872.16</v>
      </c>
      <c r="X663" s="68">
        <f t="shared" si="40"/>
        <v>303.09935939999986</v>
      </c>
      <c r="Y663" s="68" t="e">
        <f>HLOOKUP(A663,'HY financials'!$1:$194,190,0)</f>
        <v>#N/A</v>
      </c>
      <c r="Z663" s="69" t="e">
        <f t="shared" si="43"/>
        <v>#N/A</v>
      </c>
    </row>
    <row r="664" spans="1:26" x14ac:dyDescent="0.2">
      <c r="A664" s="37" t="str" cm="1">
        <f t="array" ref="A664">INDEX('Scheme master'!F:F,MATCH(E664&amp;F664,'Scheme master'!N:N,0),0)</f>
        <v>LLIQDF</v>
      </c>
      <c r="B664" s="37" t="str">
        <f>A664&amp;VLOOKUP(E664&amp;F664,'Scheme master'!N:AA,13,0)</f>
        <v>LLIQDFRDD</v>
      </c>
      <c r="C664" s="41">
        <f t="shared" si="41"/>
        <v>0.18843927999999999</v>
      </c>
      <c r="D664" s="41">
        <f t="shared" si="42"/>
        <v>0.18843927999999999</v>
      </c>
      <c r="E664" s="157" t="s">
        <v>530</v>
      </c>
      <c r="F664" s="157" t="s">
        <v>526</v>
      </c>
      <c r="G664" s="157" t="s">
        <v>456</v>
      </c>
      <c r="H664" s="157" t="s">
        <v>1281</v>
      </c>
      <c r="I664" s="158">
        <v>45695</v>
      </c>
      <c r="J664" s="158">
        <v>45695</v>
      </c>
      <c r="K664" s="157">
        <v>0.18843927999999999</v>
      </c>
      <c r="L664" s="157">
        <v>0.18843927999999999</v>
      </c>
      <c r="M664" s="159">
        <v>90.266000000000005</v>
      </c>
      <c r="N664" s="159">
        <v>0.17199999999999999</v>
      </c>
      <c r="O664" s="159">
        <v>5.8460000000000001</v>
      </c>
      <c r="P664" s="159">
        <v>3.2389999999999999</v>
      </c>
      <c r="Q664" s="157">
        <v>17</v>
      </c>
      <c r="R664" s="157">
        <v>0.03</v>
      </c>
      <c r="S664" s="160">
        <v>6475.24</v>
      </c>
      <c r="T664" s="157">
        <v>3595.33</v>
      </c>
      <c r="U664" s="160">
        <v>10087.6</v>
      </c>
      <c r="X664" s="68">
        <f t="shared" si="40"/>
        <v>273.11448055999989</v>
      </c>
      <c r="Y664" s="68" t="e">
        <f>HLOOKUP(A664,'HY financials'!$1:$194,190,0)</f>
        <v>#N/A</v>
      </c>
      <c r="Z664" s="69" t="e">
        <f t="shared" si="43"/>
        <v>#N/A</v>
      </c>
    </row>
    <row r="665" spans="1:26" x14ac:dyDescent="0.2">
      <c r="A665" s="37" t="str" cm="1">
        <f t="array" ref="A665">INDEX('Scheme master'!F:F,MATCH(E665&amp;F665,'Scheme master'!N:N,0),0)</f>
        <v>LDUSTF</v>
      </c>
      <c r="B665" s="37" t="str">
        <f>A665&amp;VLOOKUP(E665&amp;F665,'Scheme master'!N:AA,13,0)</f>
        <v>LDUSTFRDD</v>
      </c>
      <c r="C665" s="41">
        <f t="shared" si="41"/>
        <v>0.14416322000000001</v>
      </c>
      <c r="D665" s="41">
        <f t="shared" si="42"/>
        <v>0.14416322000000001</v>
      </c>
      <c r="E665" s="157" t="s">
        <v>1462</v>
      </c>
      <c r="F665" s="157" t="s">
        <v>8</v>
      </c>
      <c r="G665" s="157" t="s">
        <v>2241</v>
      </c>
      <c r="H665" s="157" t="s">
        <v>1279</v>
      </c>
      <c r="I665" s="158">
        <v>45720</v>
      </c>
      <c r="J665" s="158">
        <v>45720</v>
      </c>
      <c r="K665" s="157">
        <v>0.14416322000000001</v>
      </c>
      <c r="L665" s="157">
        <v>0.14416322000000001</v>
      </c>
      <c r="M665" s="159"/>
      <c r="N665" s="159"/>
      <c r="O665" s="159">
        <v>2.23</v>
      </c>
      <c r="P665" s="159">
        <v>2E-3</v>
      </c>
      <c r="Q665" s="157"/>
      <c r="R665" s="157"/>
      <c r="S665" s="160">
        <v>2706.51</v>
      </c>
      <c r="T665" s="157">
        <v>2.37</v>
      </c>
      <c r="U665" s="160">
        <v>2708.88</v>
      </c>
      <c r="X665" s="68">
        <f t="shared" si="40"/>
        <v>303.09935939999986</v>
      </c>
      <c r="Y665" s="68" t="e">
        <f>HLOOKUP(A665,'HY financials'!$1:$194,190,0)</f>
        <v>#N/A</v>
      </c>
      <c r="Z665" s="69" t="e">
        <f t="shared" si="43"/>
        <v>#N/A</v>
      </c>
    </row>
    <row r="666" spans="1:26" x14ac:dyDescent="0.2">
      <c r="A666" s="37" t="str" cm="1">
        <f t="array" ref="A666">INDEX('Scheme master'!F:F,MATCH(E666&amp;F666,'Scheme master'!N:N,0),0)</f>
        <v>LLIQDF</v>
      </c>
      <c r="B666" s="37" t="str">
        <f>A666&amp;VLOOKUP(E666&amp;F666,'Scheme master'!N:AA,13,0)</f>
        <v>LLIQDFRDD</v>
      </c>
      <c r="C666" s="41">
        <f t="shared" si="41"/>
        <v>0.18492297999999999</v>
      </c>
      <c r="D666" s="41">
        <f t="shared" si="42"/>
        <v>0.18492297999999999</v>
      </c>
      <c r="E666" s="157" t="s">
        <v>530</v>
      </c>
      <c r="F666" s="157" t="s">
        <v>526</v>
      </c>
      <c r="G666" s="157" t="s">
        <v>456</v>
      </c>
      <c r="H666" s="157" t="s">
        <v>1281</v>
      </c>
      <c r="I666" s="158">
        <v>45747</v>
      </c>
      <c r="J666" s="158">
        <v>45747</v>
      </c>
      <c r="K666" s="157">
        <v>0.18492297999999999</v>
      </c>
      <c r="L666" s="157">
        <v>0.18492297999999999</v>
      </c>
      <c r="M666" s="159">
        <v>15.132</v>
      </c>
      <c r="N666" s="159">
        <v>0.17199999999999999</v>
      </c>
      <c r="O666" s="159">
        <v>5.76</v>
      </c>
      <c r="P666" s="159">
        <v>0.999</v>
      </c>
      <c r="Q666" s="157">
        <v>2.8</v>
      </c>
      <c r="R666" s="157">
        <v>0.03</v>
      </c>
      <c r="S666" s="160">
        <v>6377.75</v>
      </c>
      <c r="T666" s="157">
        <v>1104.93</v>
      </c>
      <c r="U666" s="160">
        <v>7485.51</v>
      </c>
      <c r="X666" s="68">
        <f t="shared" si="40"/>
        <v>273.11448055999989</v>
      </c>
      <c r="Y666" s="68" t="e">
        <f>HLOOKUP(A666,'HY financials'!$1:$194,190,0)</f>
        <v>#N/A</v>
      </c>
      <c r="Z666" s="69" t="e">
        <f t="shared" si="43"/>
        <v>#N/A</v>
      </c>
    </row>
    <row r="667" spans="1:26" x14ac:dyDescent="0.2">
      <c r="A667" s="37" t="str" cm="1">
        <f t="array" ref="A667">INDEX('Scheme master'!F:F,MATCH(E667&amp;F667,'Scheme master'!N:N,0),0)</f>
        <v>LLIQDF</v>
      </c>
      <c r="B667" s="37" t="str">
        <f>A667&amp;VLOOKUP(E667&amp;F667,'Scheme master'!N:AA,13,0)</f>
        <v>LLIQDFRDD</v>
      </c>
      <c r="C667" s="41">
        <f t="shared" si="41"/>
        <v>0.16256884999999999</v>
      </c>
      <c r="D667" s="41">
        <f t="shared" si="42"/>
        <v>0.16256884999999999</v>
      </c>
      <c r="E667" s="157" t="s">
        <v>530</v>
      </c>
      <c r="F667" s="157" t="s">
        <v>526</v>
      </c>
      <c r="G667" s="157" t="s">
        <v>456</v>
      </c>
      <c r="H667" s="157" t="s">
        <v>1281</v>
      </c>
      <c r="I667" s="158">
        <v>45698</v>
      </c>
      <c r="J667" s="158">
        <v>45698</v>
      </c>
      <c r="K667" s="157">
        <v>0.16256884999999999</v>
      </c>
      <c r="L667" s="157">
        <v>0.16256884999999999</v>
      </c>
      <c r="M667" s="159">
        <v>80.262</v>
      </c>
      <c r="N667" s="159">
        <v>0.17199999999999999</v>
      </c>
      <c r="O667" s="159">
        <v>5.0279999999999996</v>
      </c>
      <c r="P667" s="159">
        <v>2.7949999999999999</v>
      </c>
      <c r="Q667" s="157">
        <v>13.06</v>
      </c>
      <c r="R667" s="157">
        <v>0.03</v>
      </c>
      <c r="S667" s="160">
        <v>5590.7</v>
      </c>
      <c r="T667" s="157">
        <v>3103.3</v>
      </c>
      <c r="U667" s="160">
        <v>8707.09</v>
      </c>
      <c r="X667" s="68">
        <f t="shared" si="40"/>
        <v>273.11448055999989</v>
      </c>
      <c r="Y667" s="68" t="e">
        <f>HLOOKUP(A667,'HY financials'!$1:$194,190,0)</f>
        <v>#N/A</v>
      </c>
      <c r="Z667" s="69" t="e">
        <f t="shared" si="43"/>
        <v>#N/A</v>
      </c>
    </row>
    <row r="668" spans="1:26" x14ac:dyDescent="0.2">
      <c r="A668" s="37" t="str" cm="1">
        <f t="array" ref="A668">INDEX('Scheme master'!F:F,MATCH(E668&amp;F668,'Scheme master'!N:N,0),0)</f>
        <v>LLIQDF</v>
      </c>
      <c r="B668" s="37" t="str">
        <f>A668&amp;VLOOKUP(E668&amp;F668,'Scheme master'!N:AA,13,0)</f>
        <v>LLIQDFDDD</v>
      </c>
      <c r="C668" s="41">
        <f t="shared" si="41"/>
        <v>0.24305628000000001</v>
      </c>
      <c r="D668" s="41">
        <f t="shared" si="42"/>
        <v>0.24305628000000001</v>
      </c>
      <c r="E668" s="157" t="s">
        <v>530</v>
      </c>
      <c r="F668" s="157" t="s">
        <v>525</v>
      </c>
      <c r="G668" s="157" t="s">
        <v>456</v>
      </c>
      <c r="H668" s="157" t="s">
        <v>1276</v>
      </c>
      <c r="I668" s="158">
        <v>45694</v>
      </c>
      <c r="J668" s="158">
        <v>45694</v>
      </c>
      <c r="K668" s="157">
        <v>0.24305628000000001</v>
      </c>
      <c r="L668" s="157">
        <v>0.24305628000000001</v>
      </c>
      <c r="M668" s="159">
        <v>1263.0060000000001</v>
      </c>
      <c r="N668" s="159"/>
      <c r="O668" s="159">
        <v>4.42</v>
      </c>
      <c r="P668" s="159">
        <v>282.87799999999999</v>
      </c>
      <c r="Q668" s="157">
        <v>307</v>
      </c>
      <c r="R668" s="157"/>
      <c r="S668" s="160">
        <v>5087.2299999999996</v>
      </c>
      <c r="T668" s="157">
        <v>324838.34000000003</v>
      </c>
      <c r="U668" s="160">
        <v>330232.57</v>
      </c>
      <c r="X668" s="68">
        <f t="shared" si="40"/>
        <v>273.11448055999989</v>
      </c>
      <c r="Y668" s="68" t="e">
        <f>HLOOKUP(A668,'HY financials'!$1:$194,190,0)</f>
        <v>#N/A</v>
      </c>
      <c r="Z668" s="69" t="e">
        <f t="shared" si="43"/>
        <v>#N/A</v>
      </c>
    </row>
    <row r="669" spans="1:26" x14ac:dyDescent="0.2">
      <c r="A669" s="37" t="str" cm="1">
        <f t="array" ref="A669">INDEX('Scheme master'!F:F,MATCH(E669&amp;F669,'Scheme master'!N:N,0),0)</f>
        <v>LLIQDF</v>
      </c>
      <c r="B669" s="37" t="str">
        <f>A669&amp;VLOOKUP(E669&amp;F669,'Scheme master'!N:AA,13,0)</f>
        <v>LLIQDFRDD</v>
      </c>
      <c r="C669" s="41">
        <f t="shared" si="41"/>
        <v>0.17643354999999999</v>
      </c>
      <c r="D669" s="41">
        <f t="shared" si="42"/>
        <v>0.17643354999999999</v>
      </c>
      <c r="E669" s="157" t="s">
        <v>530</v>
      </c>
      <c r="F669" s="157" t="s">
        <v>526</v>
      </c>
      <c r="G669" s="157" t="s">
        <v>456</v>
      </c>
      <c r="H669" s="157" t="s">
        <v>1281</v>
      </c>
      <c r="I669" s="158">
        <v>45701</v>
      </c>
      <c r="J669" s="158">
        <v>45701</v>
      </c>
      <c r="K669" s="157">
        <v>0.17643354999999999</v>
      </c>
      <c r="L669" s="157">
        <v>0.17643354999999999</v>
      </c>
      <c r="M669" s="159">
        <v>80.290999999999997</v>
      </c>
      <c r="N669" s="159">
        <v>0.17199999999999999</v>
      </c>
      <c r="O669" s="159">
        <v>5.4710000000000001</v>
      </c>
      <c r="P669" s="159">
        <v>3.04</v>
      </c>
      <c r="Q669" s="157">
        <v>14.17</v>
      </c>
      <c r="R669" s="157">
        <v>0.03</v>
      </c>
      <c r="S669" s="160">
        <v>6071.44</v>
      </c>
      <c r="T669" s="157">
        <v>3369.75</v>
      </c>
      <c r="U669" s="160">
        <v>9455.39</v>
      </c>
      <c r="X669" s="68">
        <f t="shared" si="40"/>
        <v>273.11448055999989</v>
      </c>
      <c r="Y669" s="68" t="e">
        <f>HLOOKUP(A669,'HY financials'!$1:$194,190,0)</f>
        <v>#N/A</v>
      </c>
      <c r="Z669" s="69" t="e">
        <f t="shared" si="43"/>
        <v>#N/A</v>
      </c>
    </row>
    <row r="670" spans="1:26" x14ac:dyDescent="0.2">
      <c r="A670" s="37" t="str" cm="1">
        <f t="array" ref="A670">INDEX('Scheme master'!F:F,MATCH(E670&amp;F670,'Scheme master'!N:N,0),0)</f>
        <v>LDUSTF</v>
      </c>
      <c r="B670" s="37" t="str">
        <f>A670&amp;VLOOKUP(E670&amp;F670,'Scheme master'!N:AA,13,0)</f>
        <v>LDUSTFDDD</v>
      </c>
      <c r="C670" s="41">
        <f t="shared" si="41"/>
        <v>0.70286548000000004</v>
      </c>
      <c r="D670" s="41">
        <f t="shared" si="42"/>
        <v>0.70286548000000004</v>
      </c>
      <c r="E670" s="157" t="s">
        <v>1462</v>
      </c>
      <c r="F670" s="157" t="s">
        <v>525</v>
      </c>
      <c r="G670" s="157" t="s">
        <v>2241</v>
      </c>
      <c r="H670" s="157" t="s">
        <v>1277</v>
      </c>
      <c r="I670" s="158">
        <v>45726</v>
      </c>
      <c r="J670" s="158">
        <v>45726</v>
      </c>
      <c r="K670" s="157">
        <v>0.70286548000000004</v>
      </c>
      <c r="L670" s="157">
        <v>0.70286548000000004</v>
      </c>
      <c r="M670" s="159"/>
      <c r="N670" s="159"/>
      <c r="O670" s="159">
        <v>3.0960000000000001</v>
      </c>
      <c r="P670" s="159"/>
      <c r="Q670" s="157"/>
      <c r="R670" s="157"/>
      <c r="S670" s="160">
        <v>3798.99</v>
      </c>
      <c r="T670" s="157"/>
      <c r="U670" s="160">
        <v>3798.99</v>
      </c>
      <c r="X670" s="68">
        <f t="shared" si="40"/>
        <v>303.09935939999986</v>
      </c>
      <c r="Y670" s="68" t="e">
        <f>HLOOKUP(A670,'HY financials'!$1:$194,190,0)</f>
        <v>#N/A</v>
      </c>
      <c r="Z670" s="69" t="e">
        <f t="shared" si="43"/>
        <v>#N/A</v>
      </c>
    </row>
    <row r="671" spans="1:26" x14ac:dyDescent="0.2">
      <c r="A671" s="37" t="str" cm="1">
        <f t="array" ref="A671">INDEX('Scheme master'!F:F,MATCH(E671&amp;F671,'Scheme master'!N:N,0),0)</f>
        <v>LLIQDF</v>
      </c>
      <c r="B671" s="37" t="str">
        <f>A671&amp;VLOOKUP(E671&amp;F671,'Scheme master'!N:AA,13,0)</f>
        <v>LLIQDFDDD</v>
      </c>
      <c r="C671" s="41">
        <f t="shared" si="41"/>
        <v>0.19359334</v>
      </c>
      <c r="D671" s="41">
        <f t="shared" si="42"/>
        <v>0.19359334</v>
      </c>
      <c r="E671" s="157" t="s">
        <v>530</v>
      </c>
      <c r="F671" s="157" t="s">
        <v>525</v>
      </c>
      <c r="G671" s="157" t="s">
        <v>456</v>
      </c>
      <c r="H671" s="157" t="s">
        <v>1276</v>
      </c>
      <c r="I671" s="158">
        <v>45646</v>
      </c>
      <c r="J671" s="158">
        <v>45646</v>
      </c>
      <c r="K671" s="157">
        <v>0.19359334</v>
      </c>
      <c r="L671" s="157">
        <v>0.19359334</v>
      </c>
      <c r="M671" s="159">
        <v>121.07899999999999</v>
      </c>
      <c r="N671" s="159"/>
      <c r="O671" s="159">
        <v>5.1070000000000002</v>
      </c>
      <c r="P671" s="159">
        <v>199.80699999999999</v>
      </c>
      <c r="Q671" s="157">
        <v>23.44</v>
      </c>
      <c r="R671" s="157"/>
      <c r="S671" s="160">
        <v>5836.37</v>
      </c>
      <c r="T671" s="157">
        <v>229443.52</v>
      </c>
      <c r="U671" s="160">
        <v>235303.33</v>
      </c>
      <c r="X671" s="68">
        <f t="shared" si="40"/>
        <v>273.11448055999989</v>
      </c>
      <c r="Y671" s="68" t="e">
        <f>HLOOKUP(A671,'HY financials'!$1:$194,190,0)</f>
        <v>#N/A</v>
      </c>
      <c r="Z671" s="69" t="e">
        <f t="shared" si="43"/>
        <v>#N/A</v>
      </c>
    </row>
    <row r="672" spans="1:26" x14ac:dyDescent="0.2">
      <c r="A672" s="37" t="str" cm="1">
        <f t="array" ref="A672">INDEX('Scheme master'!F:F,MATCH(E672&amp;F672,'Scheme master'!N:N,0),0)</f>
        <v>LLIQDF</v>
      </c>
      <c r="B672" s="37" t="str">
        <f>A672&amp;VLOOKUP(E672&amp;F672,'Scheme master'!N:AA,13,0)</f>
        <v>LLIQDFRDD</v>
      </c>
      <c r="C672" s="41">
        <f t="shared" si="41"/>
        <v>0.19175916000000001</v>
      </c>
      <c r="D672" s="41">
        <f t="shared" si="42"/>
        <v>0.19175916000000001</v>
      </c>
      <c r="E672" s="157" t="s">
        <v>530</v>
      </c>
      <c r="F672" s="157" t="s">
        <v>526</v>
      </c>
      <c r="G672" s="157" t="s">
        <v>456</v>
      </c>
      <c r="H672" s="157" t="s">
        <v>1281</v>
      </c>
      <c r="I672" s="158">
        <v>45678</v>
      </c>
      <c r="J672" s="158">
        <v>45678</v>
      </c>
      <c r="K672" s="157">
        <v>0.19175916000000001</v>
      </c>
      <c r="L672" s="157">
        <v>0.19175916000000001</v>
      </c>
      <c r="M672" s="159">
        <v>90.296999999999997</v>
      </c>
      <c r="N672" s="159">
        <v>0.17199999999999999</v>
      </c>
      <c r="O672" s="159">
        <v>6.0049999999999999</v>
      </c>
      <c r="P672" s="159">
        <v>3.2890000000000001</v>
      </c>
      <c r="Q672" s="157">
        <v>17.32</v>
      </c>
      <c r="R672" s="157">
        <v>0.03</v>
      </c>
      <c r="S672" s="160">
        <v>6667.85</v>
      </c>
      <c r="T672" s="157">
        <v>3662.62</v>
      </c>
      <c r="U672" s="160">
        <v>10347.82</v>
      </c>
      <c r="X672" s="68">
        <f t="shared" si="40"/>
        <v>273.11448055999989</v>
      </c>
      <c r="Y672" s="68" t="e">
        <f>HLOOKUP(A672,'HY financials'!$1:$194,190,0)</f>
        <v>#N/A</v>
      </c>
      <c r="Z672" s="69" t="e">
        <f t="shared" si="43"/>
        <v>#N/A</v>
      </c>
    </row>
    <row r="673" spans="1:26" x14ac:dyDescent="0.2">
      <c r="A673" s="37" t="str" cm="1">
        <f t="array" ref="A673">INDEX('Scheme master'!F:F,MATCH(E673&amp;F673,'Scheme master'!N:N,0),0)</f>
        <v>LDSAPF</v>
      </c>
      <c r="B673" s="37" t="str">
        <f>A673&amp;VLOOKUP(E673&amp;F673,'Scheme master'!N:AA,13,0)</f>
        <v>LDSAPFRDD</v>
      </c>
      <c r="C673" s="41">
        <f t="shared" si="41"/>
        <v>1.14058E-3</v>
      </c>
      <c r="D673" s="41">
        <f t="shared" si="42"/>
        <v>1.14058E-3</v>
      </c>
      <c r="E673" s="157" t="s">
        <v>533</v>
      </c>
      <c r="F673" s="157" t="s">
        <v>8</v>
      </c>
      <c r="G673" s="157" t="s">
        <v>2242</v>
      </c>
      <c r="H673" s="157" t="s">
        <v>1279</v>
      </c>
      <c r="I673" s="158">
        <v>45727</v>
      </c>
      <c r="J673" s="158">
        <v>45727</v>
      </c>
      <c r="K673" s="157">
        <v>1.14058E-3</v>
      </c>
      <c r="L673" s="157">
        <v>1.14058E-3</v>
      </c>
      <c r="M673" s="159"/>
      <c r="N673" s="159"/>
      <c r="O673" s="159">
        <v>1587.193</v>
      </c>
      <c r="P673" s="159">
        <v>30.974</v>
      </c>
      <c r="Q673" s="157"/>
      <c r="R673" s="157"/>
      <c r="S673" s="160">
        <v>18826.46</v>
      </c>
      <c r="T673" s="157">
        <v>365.18</v>
      </c>
      <c r="U673" s="160">
        <v>19191.64</v>
      </c>
      <c r="X673" s="68">
        <f t="shared" si="40"/>
        <v>1.5207296000000006</v>
      </c>
      <c r="Y673" s="68" t="e">
        <f>HLOOKUP(A673,'HY financials'!$1:$194,190,0)</f>
        <v>#N/A</v>
      </c>
      <c r="Z673" s="69" t="e">
        <f t="shared" si="43"/>
        <v>#N/A</v>
      </c>
    </row>
    <row r="674" spans="1:26" x14ac:dyDescent="0.2">
      <c r="A674" s="37" t="str" cm="1">
        <f t="array" ref="A674">INDEX('Scheme master'!F:F,MATCH(E674&amp;F674,'Scheme master'!N:N,0),0)</f>
        <v>LLIQDF</v>
      </c>
      <c r="B674" s="37" t="str">
        <f>A674&amp;VLOOKUP(E674&amp;F674,'Scheme master'!N:AA,13,0)</f>
        <v>LLIQDFDDD</v>
      </c>
      <c r="C674" s="41">
        <f t="shared" si="41"/>
        <v>0.19731114999999999</v>
      </c>
      <c r="D674" s="41">
        <f t="shared" si="42"/>
        <v>0.19731114999999999</v>
      </c>
      <c r="E674" s="157" t="s">
        <v>530</v>
      </c>
      <c r="F674" s="157" t="s">
        <v>525</v>
      </c>
      <c r="G674" s="157" t="s">
        <v>456</v>
      </c>
      <c r="H674" s="157" t="s">
        <v>1276</v>
      </c>
      <c r="I674" s="158">
        <v>45702</v>
      </c>
      <c r="J674" s="158">
        <v>45702</v>
      </c>
      <c r="K674" s="157">
        <v>0.19731114999999999</v>
      </c>
      <c r="L674" s="157">
        <v>0.19731114999999999</v>
      </c>
      <c r="M674" s="159">
        <v>115.14400000000001</v>
      </c>
      <c r="N674" s="159"/>
      <c r="O674" s="159">
        <v>2.9649999999999999</v>
      </c>
      <c r="P674" s="159">
        <v>250.34200000000001</v>
      </c>
      <c r="Q674" s="157">
        <v>22.71</v>
      </c>
      <c r="R674" s="157"/>
      <c r="S674" s="160">
        <v>3426.42</v>
      </c>
      <c r="T674" s="157">
        <v>287477.87</v>
      </c>
      <c r="U674" s="160">
        <v>290927</v>
      </c>
      <c r="X674" s="68">
        <f t="shared" si="40"/>
        <v>273.11448055999989</v>
      </c>
      <c r="Y674" s="68" t="e">
        <f>HLOOKUP(A674,'HY financials'!$1:$194,190,0)</f>
        <v>#N/A</v>
      </c>
      <c r="Z674" s="69" t="e">
        <f t="shared" si="43"/>
        <v>#N/A</v>
      </c>
    </row>
    <row r="675" spans="1:26" x14ac:dyDescent="0.2">
      <c r="A675" s="37" t="str" cm="1">
        <f t="array" ref="A675">INDEX('Scheme master'!F:F,MATCH(E675&amp;F675,'Scheme master'!N:N,0),0)</f>
        <v>LDUSTF</v>
      </c>
      <c r="B675" s="37" t="str">
        <f>A675&amp;VLOOKUP(E675&amp;F675,'Scheme master'!N:AA,13,0)</f>
        <v>LDUSTFDDD</v>
      </c>
      <c r="C675" s="41">
        <f t="shared" si="41"/>
        <v>0.23842511999999999</v>
      </c>
      <c r="D675" s="41">
        <f t="shared" si="42"/>
        <v>0.23842511999999999</v>
      </c>
      <c r="E675" s="157" t="s">
        <v>1462</v>
      </c>
      <c r="F675" s="157" t="s">
        <v>525</v>
      </c>
      <c r="G675" s="157" t="s">
        <v>2241</v>
      </c>
      <c r="H675" s="157" t="s">
        <v>1277</v>
      </c>
      <c r="I675" s="158">
        <v>45700</v>
      </c>
      <c r="J675" s="158">
        <v>45700</v>
      </c>
      <c r="K675" s="157">
        <v>0.23842511999999999</v>
      </c>
      <c r="L675" s="157">
        <v>0.23842511999999999</v>
      </c>
      <c r="M675" s="159"/>
      <c r="N675" s="159"/>
      <c r="O675" s="159">
        <v>1.0760000000000001</v>
      </c>
      <c r="P675" s="159"/>
      <c r="Q675" s="157"/>
      <c r="R675" s="157"/>
      <c r="S675" s="160">
        <v>1316.14</v>
      </c>
      <c r="T675" s="157"/>
      <c r="U675" s="160">
        <v>1316.14</v>
      </c>
      <c r="X675" s="68">
        <f t="shared" si="40"/>
        <v>303.09935939999986</v>
      </c>
      <c r="Y675" s="68" t="e">
        <f>HLOOKUP(A675,'HY financials'!$1:$194,190,0)</f>
        <v>#N/A</v>
      </c>
      <c r="Z675" s="69" t="e">
        <f t="shared" si="43"/>
        <v>#N/A</v>
      </c>
    </row>
    <row r="676" spans="1:26" x14ac:dyDescent="0.2">
      <c r="A676" s="37" t="str" cm="1">
        <f t="array" ref="A676">INDEX('Scheme master'!F:F,MATCH(E676&amp;F676,'Scheme master'!N:N,0),0)</f>
        <v>LDINPF</v>
      </c>
      <c r="B676" s="37" t="str">
        <f>A676&amp;VLOOKUP(E676&amp;F676,'Scheme master'!N:AA,13,0)</f>
        <v>LDINPFRDW</v>
      </c>
      <c r="C676" s="41">
        <f t="shared" si="41"/>
        <v>1.3280999999999999E-2</v>
      </c>
      <c r="D676" s="41">
        <f t="shared" si="42"/>
        <v>1.3280999999999999E-2</v>
      </c>
      <c r="E676" s="157" t="s">
        <v>531</v>
      </c>
      <c r="F676" s="157" t="s">
        <v>23</v>
      </c>
      <c r="G676" s="157" t="s">
        <v>2726</v>
      </c>
      <c r="H676" s="157" t="s">
        <v>1278</v>
      </c>
      <c r="I676" s="158">
        <v>45581</v>
      </c>
      <c r="J676" s="158">
        <v>45581</v>
      </c>
      <c r="K676" s="157">
        <v>1.3280999999999999E-2</v>
      </c>
      <c r="L676" s="157">
        <v>1.3280999999999999E-2</v>
      </c>
      <c r="M676" s="159">
        <v>29987.405999999999</v>
      </c>
      <c r="N676" s="159"/>
      <c r="O676" s="159">
        <v>194.17400000000001</v>
      </c>
      <c r="P676" s="159">
        <v>8.0000000000000002E-3</v>
      </c>
      <c r="Q676" s="157">
        <v>398.26</v>
      </c>
      <c r="R676" s="157"/>
      <c r="S676" s="160">
        <v>2185.36</v>
      </c>
      <c r="T676" s="157">
        <v>0.08</v>
      </c>
      <c r="U676" s="160">
        <v>2583.6999999999998</v>
      </c>
      <c r="X676" s="68">
        <f t="shared" si="40"/>
        <v>3.1546907400000004</v>
      </c>
      <c r="Y676" s="68" t="e">
        <f>HLOOKUP(A676,'HY financials'!$1:$194,190,0)</f>
        <v>#N/A</v>
      </c>
      <c r="Z676" s="69" t="e">
        <f t="shared" si="43"/>
        <v>#N/A</v>
      </c>
    </row>
    <row r="677" spans="1:26" x14ac:dyDescent="0.2">
      <c r="A677" s="37" t="str" cm="1">
        <f t="array" ref="A677">INDEX('Scheme master'!F:F,MATCH(E677&amp;F677,'Scheme master'!N:N,0),0)</f>
        <v>LDSAPF</v>
      </c>
      <c r="B677" s="37" t="str">
        <f>A677&amp;VLOOKUP(E677&amp;F677,'Scheme master'!N:AA,13,0)</f>
        <v>LDSAPFDDD</v>
      </c>
      <c r="C677" s="41">
        <f t="shared" si="41"/>
        <v>1.8286699999999999E-3</v>
      </c>
      <c r="D677" s="41">
        <f t="shared" si="42"/>
        <v>1.8286699999999999E-3</v>
      </c>
      <c r="E677" s="157" t="s">
        <v>533</v>
      </c>
      <c r="F677" s="157" t="s">
        <v>525</v>
      </c>
      <c r="G677" s="157" t="s">
        <v>2242</v>
      </c>
      <c r="H677" s="157" t="s">
        <v>1277</v>
      </c>
      <c r="I677" s="158">
        <v>45721</v>
      </c>
      <c r="J677" s="158">
        <v>45721</v>
      </c>
      <c r="K677" s="157">
        <v>1.8286699999999999E-3</v>
      </c>
      <c r="L677" s="157">
        <v>1.8286699999999999E-3</v>
      </c>
      <c r="M677" s="159"/>
      <c r="N677" s="159"/>
      <c r="O677" s="159">
        <v>96.625</v>
      </c>
      <c r="P677" s="159">
        <v>6.891</v>
      </c>
      <c r="Q677" s="157"/>
      <c r="R677" s="157"/>
      <c r="S677" s="160">
        <v>1064.95</v>
      </c>
      <c r="T677" s="157">
        <v>76.95</v>
      </c>
      <c r="U677" s="160">
        <v>1141.9000000000001</v>
      </c>
      <c r="X677" s="68">
        <f t="shared" si="40"/>
        <v>1.5207296000000006</v>
      </c>
      <c r="Y677" s="68" t="e">
        <f>HLOOKUP(A677,'HY financials'!$1:$194,190,0)</f>
        <v>#N/A</v>
      </c>
      <c r="Z677" s="69" t="e">
        <f t="shared" si="43"/>
        <v>#N/A</v>
      </c>
    </row>
    <row r="678" spans="1:26" x14ac:dyDescent="0.2">
      <c r="A678" s="37" t="str" cm="1">
        <f t="array" ref="A678">INDEX('Scheme master'!F:F,MATCH(E678&amp;F678,'Scheme master'!N:N,0),0)</f>
        <v>LLIQDF</v>
      </c>
      <c r="B678" s="37" t="str">
        <f>A678&amp;VLOOKUP(E678&amp;F678,'Scheme master'!N:AA,13,0)</f>
        <v>LLIQDFRDD</v>
      </c>
      <c r="C678" s="41">
        <f t="shared" si="41"/>
        <v>0.17422518000000001</v>
      </c>
      <c r="D678" s="41">
        <f t="shared" si="42"/>
        <v>0.17422518000000001</v>
      </c>
      <c r="E678" s="157" t="s">
        <v>530</v>
      </c>
      <c r="F678" s="157" t="s">
        <v>526</v>
      </c>
      <c r="G678" s="157" t="s">
        <v>456</v>
      </c>
      <c r="H678" s="157" t="s">
        <v>1281</v>
      </c>
      <c r="I678" s="158">
        <v>45720</v>
      </c>
      <c r="J678" s="158">
        <v>45720</v>
      </c>
      <c r="K678" s="157">
        <v>0.17422518000000001</v>
      </c>
      <c r="L678" s="157">
        <v>0.17422518000000001</v>
      </c>
      <c r="M678" s="159">
        <v>78.289000000000001</v>
      </c>
      <c r="N678" s="159">
        <v>0.17199999999999999</v>
      </c>
      <c r="O678" s="159">
        <v>5.3680000000000003</v>
      </c>
      <c r="P678" s="159">
        <v>0.92300000000000004</v>
      </c>
      <c r="Q678" s="157">
        <v>13.65</v>
      </c>
      <c r="R678" s="157">
        <v>0.03</v>
      </c>
      <c r="S678" s="160">
        <v>5959.79</v>
      </c>
      <c r="T678" s="157">
        <v>1035.5</v>
      </c>
      <c r="U678" s="160">
        <v>7008.97</v>
      </c>
      <c r="X678" s="68">
        <f t="shared" si="40"/>
        <v>273.11448055999989</v>
      </c>
      <c r="Y678" s="68" t="e">
        <f>HLOOKUP(A678,'HY financials'!$1:$194,190,0)</f>
        <v>#N/A</v>
      </c>
      <c r="Z678" s="69" t="e">
        <f t="shared" si="43"/>
        <v>#N/A</v>
      </c>
    </row>
    <row r="679" spans="1:26" x14ac:dyDescent="0.2">
      <c r="A679" s="37" t="str" cm="1">
        <f t="array" ref="A679">INDEX('Scheme master'!F:F,MATCH(E679&amp;F679,'Scheme master'!N:N,0),0)</f>
        <v>LLIQDF</v>
      </c>
      <c r="B679" s="37" t="str">
        <f>A679&amp;VLOOKUP(E679&amp;F679,'Scheme master'!N:AA,13,0)</f>
        <v>LLIQDFRDD</v>
      </c>
      <c r="C679" s="41">
        <f t="shared" si="41"/>
        <v>0.19318544000000001</v>
      </c>
      <c r="D679" s="41">
        <f t="shared" si="42"/>
        <v>0.19318544000000001</v>
      </c>
      <c r="E679" s="157" t="s">
        <v>530</v>
      </c>
      <c r="F679" s="157" t="s">
        <v>526</v>
      </c>
      <c r="G679" s="157" t="s">
        <v>456</v>
      </c>
      <c r="H679" s="157" t="s">
        <v>1281</v>
      </c>
      <c r="I679" s="158">
        <v>45654</v>
      </c>
      <c r="J679" s="158">
        <v>45654</v>
      </c>
      <c r="K679" s="157">
        <v>0.19318544000000001</v>
      </c>
      <c r="L679" s="157">
        <v>0.19318544000000001</v>
      </c>
      <c r="M679" s="159">
        <v>15.109</v>
      </c>
      <c r="N679" s="159">
        <v>0.17199999999999999</v>
      </c>
      <c r="O679" s="159">
        <v>6.0270000000000001</v>
      </c>
      <c r="P679" s="159">
        <v>3.2989999999999999</v>
      </c>
      <c r="Q679" s="157">
        <v>2.94</v>
      </c>
      <c r="R679" s="157">
        <v>0.03</v>
      </c>
      <c r="S679" s="160">
        <v>6725.73</v>
      </c>
      <c r="T679" s="157">
        <v>3658.87</v>
      </c>
      <c r="U679" s="160">
        <v>10387.57</v>
      </c>
      <c r="X679" s="68">
        <f t="shared" si="40"/>
        <v>273.11448055999989</v>
      </c>
      <c r="Y679" s="68" t="e">
        <f>HLOOKUP(A679,'HY financials'!$1:$194,190,0)</f>
        <v>#N/A</v>
      </c>
      <c r="Z679" s="69" t="e">
        <f t="shared" si="43"/>
        <v>#N/A</v>
      </c>
    </row>
    <row r="680" spans="1:26" x14ac:dyDescent="0.2">
      <c r="A680" s="37" t="str" cm="1">
        <f t="array" ref="A680">INDEX('Scheme master'!F:F,MATCH(E680&amp;F680,'Scheme master'!N:N,0),0)</f>
        <v>LDSAPF</v>
      </c>
      <c r="B680" s="37" t="str">
        <f>A680&amp;VLOOKUP(E680&amp;F680,'Scheme master'!N:AA,13,0)</f>
        <v>LDSAPFDDD</v>
      </c>
      <c r="C680" s="41">
        <f t="shared" si="41"/>
        <v>3.2892300000000002E-3</v>
      </c>
      <c r="D680" s="41">
        <f t="shared" si="42"/>
        <v>3.2892300000000002E-3</v>
      </c>
      <c r="E680" s="157" t="s">
        <v>533</v>
      </c>
      <c r="F680" s="157" t="s">
        <v>525</v>
      </c>
      <c r="G680" s="157" t="s">
        <v>2242</v>
      </c>
      <c r="H680" s="157" t="s">
        <v>1277</v>
      </c>
      <c r="I680" s="158">
        <v>45631</v>
      </c>
      <c r="J680" s="158">
        <v>45631</v>
      </c>
      <c r="K680" s="157">
        <v>3.2892300000000002E-3</v>
      </c>
      <c r="L680" s="157">
        <v>3.2892300000000002E-3</v>
      </c>
      <c r="M680" s="159"/>
      <c r="N680" s="159"/>
      <c r="O680" s="159">
        <v>167.75899999999999</v>
      </c>
      <c r="P680" s="159"/>
      <c r="Q680" s="157"/>
      <c r="R680" s="157"/>
      <c r="S680" s="160">
        <v>1847.59</v>
      </c>
      <c r="T680" s="157"/>
      <c r="U680" s="160">
        <v>1847.59</v>
      </c>
      <c r="X680" s="68">
        <f t="shared" si="40"/>
        <v>1.5207296000000006</v>
      </c>
      <c r="Y680" s="68" t="e">
        <f>HLOOKUP(A680,'HY financials'!$1:$194,190,0)</f>
        <v>#N/A</v>
      </c>
      <c r="Z680" s="69" t="e">
        <f t="shared" si="43"/>
        <v>#N/A</v>
      </c>
    </row>
    <row r="681" spans="1:26" x14ac:dyDescent="0.2">
      <c r="A681" s="37" t="str" cm="1">
        <f t="array" ref="A681">INDEX('Scheme master'!F:F,MATCH(E681&amp;F681,'Scheme master'!N:N,0),0)</f>
        <v>LLIQDF</v>
      </c>
      <c r="B681" s="37" t="str">
        <f>A681&amp;VLOOKUP(E681&amp;F681,'Scheme master'!N:AA,13,0)</f>
        <v>LLIQDFDDD</v>
      </c>
      <c r="C681" s="41">
        <f t="shared" si="41"/>
        <v>0.18080218000000001</v>
      </c>
      <c r="D681" s="41">
        <f t="shared" si="42"/>
        <v>0.18080218000000001</v>
      </c>
      <c r="E681" s="157" t="s">
        <v>530</v>
      </c>
      <c r="F681" s="157" t="s">
        <v>525</v>
      </c>
      <c r="G681" s="157" t="s">
        <v>456</v>
      </c>
      <c r="H681" s="157" t="s">
        <v>1276</v>
      </c>
      <c r="I681" s="158">
        <v>45593</v>
      </c>
      <c r="J681" s="158">
        <v>45593</v>
      </c>
      <c r="K681" s="157">
        <v>0.18080218000000001</v>
      </c>
      <c r="L681" s="157">
        <v>0.18080218000000001</v>
      </c>
      <c r="M681" s="159">
        <v>5.0759999999999996</v>
      </c>
      <c r="N681" s="159"/>
      <c r="O681" s="159">
        <v>5.2590000000000003</v>
      </c>
      <c r="P681" s="159">
        <v>183.505</v>
      </c>
      <c r="Q681" s="157">
        <v>0.92</v>
      </c>
      <c r="R681" s="157"/>
      <c r="S681" s="160">
        <v>5999.16</v>
      </c>
      <c r="T681" s="157">
        <v>210723.84</v>
      </c>
      <c r="U681" s="160">
        <v>216723.92</v>
      </c>
      <c r="X681" s="68">
        <f t="shared" si="40"/>
        <v>273.11448055999989</v>
      </c>
      <c r="Y681" s="68" t="e">
        <f>HLOOKUP(A681,'HY financials'!$1:$194,190,0)</f>
        <v>#N/A</v>
      </c>
      <c r="Z681" s="69" t="e">
        <f t="shared" si="43"/>
        <v>#N/A</v>
      </c>
    </row>
    <row r="682" spans="1:26" x14ac:dyDescent="0.2">
      <c r="A682" s="37" t="str" cm="1">
        <f t="array" ref="A682">INDEX('Scheme master'!F:F,MATCH(E682&amp;F682,'Scheme master'!N:N,0),0)</f>
        <v>LLIQDF</v>
      </c>
      <c r="B682" s="37" t="str">
        <f>A682&amp;VLOOKUP(E682&amp;F682,'Scheme master'!N:AA,13,0)</f>
        <v>LLIQDFDDD</v>
      </c>
      <c r="C682" s="41">
        <f t="shared" si="41"/>
        <v>0.17892140000000001</v>
      </c>
      <c r="D682" s="41">
        <f t="shared" si="42"/>
        <v>0.17892140000000001</v>
      </c>
      <c r="E682" s="157" t="s">
        <v>530</v>
      </c>
      <c r="F682" s="157" t="s">
        <v>525</v>
      </c>
      <c r="G682" s="157" t="s">
        <v>456</v>
      </c>
      <c r="H682" s="157" t="s">
        <v>1276</v>
      </c>
      <c r="I682" s="158">
        <v>45636</v>
      </c>
      <c r="J682" s="158">
        <v>45636</v>
      </c>
      <c r="K682" s="157">
        <v>0.17892140000000001</v>
      </c>
      <c r="L682" s="157">
        <v>0.17892140000000001</v>
      </c>
      <c r="M682" s="159">
        <v>121.07899999999999</v>
      </c>
      <c r="N682" s="159"/>
      <c r="O682" s="159">
        <v>4.4169999999999998</v>
      </c>
      <c r="P682" s="159">
        <v>232.82599999999999</v>
      </c>
      <c r="Q682" s="157">
        <v>21.68</v>
      </c>
      <c r="R682" s="157"/>
      <c r="S682" s="160">
        <v>5045.08</v>
      </c>
      <c r="T682" s="157">
        <v>267361.69</v>
      </c>
      <c r="U682" s="160">
        <v>272428.45</v>
      </c>
      <c r="X682" s="68">
        <f t="shared" si="40"/>
        <v>273.11448055999989</v>
      </c>
      <c r="Y682" s="68" t="e">
        <f>HLOOKUP(A682,'HY financials'!$1:$194,190,0)</f>
        <v>#N/A</v>
      </c>
      <c r="Z682" s="69" t="e">
        <f t="shared" si="43"/>
        <v>#N/A</v>
      </c>
    </row>
    <row r="683" spans="1:26" x14ac:dyDescent="0.2">
      <c r="A683" s="37" t="str" cm="1">
        <f t="array" ref="A683">INDEX('Scheme master'!F:F,MATCH(E683&amp;F683,'Scheme master'!N:N,0),0)</f>
        <v>LLIQDF</v>
      </c>
      <c r="B683" s="37" t="str">
        <f>A683&amp;VLOOKUP(E683&amp;F683,'Scheme master'!N:AA,13,0)</f>
        <v>LLIQDFDDD</v>
      </c>
      <c r="C683" s="41">
        <f t="shared" si="41"/>
        <v>0.19229420999999999</v>
      </c>
      <c r="D683" s="41">
        <f t="shared" si="42"/>
        <v>0.19229420999999999</v>
      </c>
      <c r="E683" s="157" t="s">
        <v>530</v>
      </c>
      <c r="F683" s="157" t="s">
        <v>525</v>
      </c>
      <c r="G683" s="157" t="s">
        <v>456</v>
      </c>
      <c r="H683" s="157" t="s">
        <v>1276</v>
      </c>
      <c r="I683" s="158">
        <v>45710</v>
      </c>
      <c r="J683" s="158">
        <v>45710</v>
      </c>
      <c r="K683" s="157">
        <v>0.19229420999999999</v>
      </c>
      <c r="L683" s="157">
        <v>0.19229420999999999</v>
      </c>
      <c r="M683" s="159">
        <v>115.14400000000001</v>
      </c>
      <c r="N683" s="159"/>
      <c r="O683" s="159">
        <v>2.9929999999999999</v>
      </c>
      <c r="P683" s="159">
        <v>281.58</v>
      </c>
      <c r="Q683" s="157">
        <v>22.14</v>
      </c>
      <c r="R683" s="157"/>
      <c r="S683" s="160">
        <v>3435.54</v>
      </c>
      <c r="T683" s="157">
        <v>323349.93</v>
      </c>
      <c r="U683" s="160">
        <v>326807.61</v>
      </c>
      <c r="X683" s="68">
        <f t="shared" si="40"/>
        <v>273.11448055999989</v>
      </c>
      <c r="Y683" s="68" t="e">
        <f>HLOOKUP(A683,'HY financials'!$1:$194,190,0)</f>
        <v>#N/A</v>
      </c>
      <c r="Z683" s="69" t="e">
        <f t="shared" si="43"/>
        <v>#N/A</v>
      </c>
    </row>
    <row r="684" spans="1:26" x14ac:dyDescent="0.2">
      <c r="A684" s="37" t="str" cm="1">
        <f t="array" ref="A684">INDEX('Scheme master'!F:F,MATCH(E684&amp;F684,'Scheme master'!N:N,0),0)</f>
        <v>LLIQDF</v>
      </c>
      <c r="B684" s="37" t="str">
        <f>A684&amp;VLOOKUP(E684&amp;F684,'Scheme master'!N:AA,13,0)</f>
        <v>LLIQDFRDD</v>
      </c>
      <c r="C684" s="41">
        <f t="shared" si="41"/>
        <v>0.19213891</v>
      </c>
      <c r="D684" s="41">
        <f t="shared" si="42"/>
        <v>0.19213891</v>
      </c>
      <c r="E684" s="157" t="s">
        <v>530</v>
      </c>
      <c r="F684" s="157" t="s">
        <v>526</v>
      </c>
      <c r="G684" s="157" t="s">
        <v>456</v>
      </c>
      <c r="H684" s="157" t="s">
        <v>1281</v>
      </c>
      <c r="I684" s="158">
        <v>45724</v>
      </c>
      <c r="J684" s="158">
        <v>45724</v>
      </c>
      <c r="K684" s="157">
        <v>0.19213891</v>
      </c>
      <c r="L684" s="157">
        <v>0.19213891</v>
      </c>
      <c r="M684" s="159">
        <v>78.289000000000001</v>
      </c>
      <c r="N684" s="159">
        <v>0.17199999999999999</v>
      </c>
      <c r="O684" s="159">
        <v>5.9180000000000001</v>
      </c>
      <c r="P684" s="159">
        <v>1.02</v>
      </c>
      <c r="Q684" s="157">
        <v>15.04</v>
      </c>
      <c r="R684" s="157">
        <v>0.03</v>
      </c>
      <c r="S684" s="160">
        <v>6573.73</v>
      </c>
      <c r="T684" s="157">
        <v>1142.6300000000001</v>
      </c>
      <c r="U684" s="160">
        <v>7731.43</v>
      </c>
      <c r="X684" s="68">
        <f t="shared" si="40"/>
        <v>273.11448055999989</v>
      </c>
      <c r="Y684" s="68" t="e">
        <f>HLOOKUP(A684,'HY financials'!$1:$194,190,0)</f>
        <v>#N/A</v>
      </c>
      <c r="Z684" s="69" t="e">
        <f t="shared" si="43"/>
        <v>#N/A</v>
      </c>
    </row>
    <row r="685" spans="1:26" x14ac:dyDescent="0.2">
      <c r="A685" s="37" t="str" cm="1">
        <f t="array" ref="A685">INDEX('Scheme master'!F:F,MATCH(E685&amp;F685,'Scheme master'!N:N,0),0)</f>
        <v>LDSAPF</v>
      </c>
      <c r="B685" s="37" t="str">
        <f>A685&amp;VLOOKUP(E685&amp;F685,'Scheme master'!N:AA,13,0)</f>
        <v>LDSAPFRDD</v>
      </c>
      <c r="C685" s="41">
        <f t="shared" si="41"/>
        <v>4.5408799999999997E-3</v>
      </c>
      <c r="D685" s="41">
        <f t="shared" si="42"/>
        <v>4.5408799999999997E-3</v>
      </c>
      <c r="E685" s="157" t="s">
        <v>533</v>
      </c>
      <c r="F685" s="157" t="s">
        <v>8</v>
      </c>
      <c r="G685" s="157" t="s">
        <v>2242</v>
      </c>
      <c r="H685" s="157" t="s">
        <v>1279</v>
      </c>
      <c r="I685" s="158">
        <v>45708</v>
      </c>
      <c r="J685" s="158">
        <v>45708</v>
      </c>
      <c r="K685" s="157">
        <v>4.5408799999999997E-3</v>
      </c>
      <c r="L685" s="157">
        <v>4.5408799999999997E-3</v>
      </c>
      <c r="M685" s="159">
        <v>127576.37699999999</v>
      </c>
      <c r="N685" s="159"/>
      <c r="O685" s="159">
        <v>6278.2650000000003</v>
      </c>
      <c r="P685" s="159">
        <v>122.97</v>
      </c>
      <c r="Q685" s="157">
        <v>579.30999999999995</v>
      </c>
      <c r="R685" s="157"/>
      <c r="S685" s="160">
        <v>74536.14</v>
      </c>
      <c r="T685" s="157">
        <v>1449.77</v>
      </c>
      <c r="U685" s="160">
        <v>76565.22</v>
      </c>
      <c r="X685" s="68">
        <f t="shared" si="40"/>
        <v>1.5207296000000006</v>
      </c>
      <c r="Y685" s="68" t="e">
        <f>HLOOKUP(A685,'HY financials'!$1:$194,190,0)</f>
        <v>#N/A</v>
      </c>
      <c r="Z685" s="69" t="e">
        <f t="shared" si="43"/>
        <v>#N/A</v>
      </c>
    </row>
    <row r="686" spans="1:26" x14ac:dyDescent="0.2">
      <c r="A686" s="37" t="str" cm="1">
        <f t="array" ref="A686">INDEX('Scheme master'!F:F,MATCH(E686&amp;F686,'Scheme master'!N:N,0),0)</f>
        <v>LDUSTF</v>
      </c>
      <c r="B686" s="37" t="str">
        <f>A686&amp;VLOOKUP(E686&amp;F686,'Scheme master'!N:AA,13,0)</f>
        <v>LDUSTFRDD</v>
      </c>
      <c r="C686" s="41">
        <f t="shared" si="41"/>
        <v>0.55630559999999996</v>
      </c>
      <c r="D686" s="41">
        <f t="shared" si="42"/>
        <v>0.55630559999999996</v>
      </c>
      <c r="E686" s="157" t="s">
        <v>1462</v>
      </c>
      <c r="F686" s="157" t="s">
        <v>8</v>
      </c>
      <c r="G686" s="157" t="s">
        <v>2241</v>
      </c>
      <c r="H686" s="157" t="s">
        <v>1279</v>
      </c>
      <c r="I686" s="158">
        <v>45621</v>
      </c>
      <c r="J686" s="158">
        <v>45621</v>
      </c>
      <c r="K686" s="157">
        <v>0.55630559999999996</v>
      </c>
      <c r="L686" s="157">
        <v>0.55630559999999996</v>
      </c>
      <c r="M686" s="159"/>
      <c r="N686" s="159"/>
      <c r="O686" s="159">
        <v>10.343</v>
      </c>
      <c r="P686" s="159">
        <v>8.0000000000000002E-3</v>
      </c>
      <c r="Q686" s="157"/>
      <c r="R686" s="157"/>
      <c r="S686" s="160">
        <v>12657.54</v>
      </c>
      <c r="T686" s="157">
        <v>8.98</v>
      </c>
      <c r="U686" s="160">
        <v>12666.52</v>
      </c>
      <c r="X686" s="68">
        <f t="shared" si="40"/>
        <v>303.09935939999986</v>
      </c>
      <c r="Y686" s="68" t="e">
        <f>HLOOKUP(A686,'HY financials'!$1:$194,190,0)</f>
        <v>#N/A</v>
      </c>
      <c r="Z686" s="69" t="e">
        <f t="shared" si="43"/>
        <v>#N/A</v>
      </c>
    </row>
    <row r="687" spans="1:26" x14ac:dyDescent="0.2">
      <c r="A687" s="37" t="str" cm="1">
        <f t="array" ref="A687">INDEX('Scheme master'!F:F,MATCH(E687&amp;F687,'Scheme master'!N:N,0),0)</f>
        <v>LDSAPF</v>
      </c>
      <c r="B687" s="37" t="str">
        <f>A687&amp;VLOOKUP(E687&amp;F687,'Scheme master'!N:AA,13,0)</f>
        <v>LDSAPFDDD</v>
      </c>
      <c r="C687" s="41">
        <f t="shared" si="41"/>
        <v>1.52793E-3</v>
      </c>
      <c r="D687" s="41">
        <f t="shared" si="42"/>
        <v>1.52793E-3</v>
      </c>
      <c r="E687" s="157" t="s">
        <v>533</v>
      </c>
      <c r="F687" s="157" t="s">
        <v>525</v>
      </c>
      <c r="G687" s="157" t="s">
        <v>2242</v>
      </c>
      <c r="H687" s="157" t="s">
        <v>1277</v>
      </c>
      <c r="I687" s="158">
        <v>45643</v>
      </c>
      <c r="J687" s="158">
        <v>45643</v>
      </c>
      <c r="K687" s="157">
        <v>1.52793E-3</v>
      </c>
      <c r="L687" s="157">
        <v>1.52793E-3</v>
      </c>
      <c r="M687" s="159"/>
      <c r="N687" s="159"/>
      <c r="O687" s="159">
        <v>74.849000000000004</v>
      </c>
      <c r="P687" s="159"/>
      <c r="Q687" s="157"/>
      <c r="R687" s="157"/>
      <c r="S687" s="160">
        <v>823.78</v>
      </c>
      <c r="T687" s="157"/>
      <c r="U687" s="160">
        <v>823.78</v>
      </c>
      <c r="X687" s="68">
        <f t="shared" si="40"/>
        <v>1.5207296000000006</v>
      </c>
      <c r="Y687" s="68" t="e">
        <f>HLOOKUP(A687,'HY financials'!$1:$194,190,0)</f>
        <v>#N/A</v>
      </c>
      <c r="Z687" s="69" t="e">
        <f t="shared" si="43"/>
        <v>#N/A</v>
      </c>
    </row>
    <row r="688" spans="1:26" x14ac:dyDescent="0.2">
      <c r="A688" s="37" t="str" cm="1">
        <f t="array" ref="A688">INDEX('Scheme master'!F:F,MATCH(E688&amp;F688,'Scheme master'!N:N,0),0)</f>
        <v>LLIQDF</v>
      </c>
      <c r="B688" s="37" t="str">
        <f>A688&amp;VLOOKUP(E688&amp;F688,'Scheme master'!N:AA,13,0)</f>
        <v>LLIQDFDDD</v>
      </c>
      <c r="C688" s="41">
        <f t="shared" si="41"/>
        <v>0.19953642999999999</v>
      </c>
      <c r="D688" s="41">
        <f t="shared" si="42"/>
        <v>0.19953642999999999</v>
      </c>
      <c r="E688" s="157" t="s">
        <v>530</v>
      </c>
      <c r="F688" s="157" t="s">
        <v>525</v>
      </c>
      <c r="G688" s="157" t="s">
        <v>456</v>
      </c>
      <c r="H688" s="157" t="s">
        <v>1276</v>
      </c>
      <c r="I688" s="158">
        <v>45690</v>
      </c>
      <c r="J688" s="158">
        <v>45690</v>
      </c>
      <c r="K688" s="157">
        <v>0.19953642999999999</v>
      </c>
      <c r="L688" s="157">
        <v>0.19953642999999999</v>
      </c>
      <c r="M688" s="159">
        <v>7.694</v>
      </c>
      <c r="N688" s="159"/>
      <c r="O688" s="159">
        <v>4.2640000000000002</v>
      </c>
      <c r="P688" s="159">
        <v>255.57</v>
      </c>
      <c r="Q688" s="157">
        <v>1.53</v>
      </c>
      <c r="R688" s="157"/>
      <c r="S688" s="160">
        <v>4905.42</v>
      </c>
      <c r="T688" s="157">
        <v>293479.90000000002</v>
      </c>
      <c r="U688" s="160">
        <v>298386.84999999998</v>
      </c>
      <c r="X688" s="68">
        <f t="shared" si="40"/>
        <v>273.11448055999989</v>
      </c>
      <c r="Y688" s="68" t="e">
        <f>HLOOKUP(A688,'HY financials'!$1:$194,190,0)</f>
        <v>#N/A</v>
      </c>
      <c r="Z688" s="69" t="e">
        <f t="shared" si="43"/>
        <v>#N/A</v>
      </c>
    </row>
    <row r="689" spans="1:26" x14ac:dyDescent="0.2">
      <c r="A689" s="37" t="str" cm="1">
        <f t="array" ref="A689">INDEX('Scheme master'!F:F,MATCH(E689&amp;F689,'Scheme master'!N:N,0),0)</f>
        <v>LDUSTF</v>
      </c>
      <c r="B689" s="37" t="str">
        <f>A689&amp;VLOOKUP(E689&amp;F689,'Scheme master'!N:AA,13,0)</f>
        <v>LDUSTFDDD</v>
      </c>
      <c r="C689" s="41">
        <f t="shared" si="41"/>
        <v>0.18395186999999999</v>
      </c>
      <c r="D689" s="41">
        <f t="shared" si="42"/>
        <v>0.18395186999999999</v>
      </c>
      <c r="E689" s="157" t="s">
        <v>1462</v>
      </c>
      <c r="F689" s="157" t="s">
        <v>525</v>
      </c>
      <c r="G689" s="157" t="s">
        <v>2241</v>
      </c>
      <c r="H689" s="157" t="s">
        <v>1277</v>
      </c>
      <c r="I689" s="158">
        <v>45681</v>
      </c>
      <c r="J689" s="158">
        <v>45681</v>
      </c>
      <c r="K689" s="157">
        <v>0.18395186999999999</v>
      </c>
      <c r="L689" s="157">
        <v>0.18395186999999999</v>
      </c>
      <c r="M689" s="159"/>
      <c r="N689" s="159"/>
      <c r="O689" s="159">
        <v>0.82899999999999996</v>
      </c>
      <c r="P689" s="159"/>
      <c r="Q689" s="157"/>
      <c r="R689" s="157"/>
      <c r="S689" s="160">
        <v>1011.46</v>
      </c>
      <c r="T689" s="157"/>
      <c r="U689" s="160">
        <v>1011.46</v>
      </c>
      <c r="X689" s="68">
        <f t="shared" si="40"/>
        <v>303.09935939999986</v>
      </c>
      <c r="Y689" s="68" t="e">
        <f>HLOOKUP(A689,'HY financials'!$1:$194,190,0)</f>
        <v>#N/A</v>
      </c>
      <c r="Z689" s="69" t="e">
        <f t="shared" si="43"/>
        <v>#N/A</v>
      </c>
    </row>
    <row r="690" spans="1:26" x14ac:dyDescent="0.2">
      <c r="A690" s="37" t="str" cm="1">
        <f t="array" ref="A690">INDEX('Scheme master'!F:F,MATCH(E690&amp;F690,'Scheme master'!N:N,0),0)</f>
        <v>LDUSTF</v>
      </c>
      <c r="B690" s="37" t="str">
        <f>A690&amp;VLOOKUP(E690&amp;F690,'Scheme master'!N:AA,13,0)</f>
        <v>LDUSTFRDD</v>
      </c>
      <c r="C690" s="41">
        <f t="shared" si="41"/>
        <v>0.28318998000000001</v>
      </c>
      <c r="D690" s="41">
        <f t="shared" si="42"/>
        <v>0.28318998000000001</v>
      </c>
      <c r="E690" s="157" t="s">
        <v>1462</v>
      </c>
      <c r="F690" s="157" t="s">
        <v>8</v>
      </c>
      <c r="G690" s="157" t="s">
        <v>2241</v>
      </c>
      <c r="H690" s="157" t="s">
        <v>1279</v>
      </c>
      <c r="I690" s="158">
        <v>45735</v>
      </c>
      <c r="J690" s="158">
        <v>45735</v>
      </c>
      <c r="K690" s="157">
        <v>0.28318998000000001</v>
      </c>
      <c r="L690" s="157">
        <v>0.28318998000000001</v>
      </c>
      <c r="M690" s="159"/>
      <c r="N690" s="159"/>
      <c r="O690" s="159">
        <v>4.3789999999999996</v>
      </c>
      <c r="P690" s="159">
        <v>4.0000000000000001E-3</v>
      </c>
      <c r="Q690" s="157"/>
      <c r="R690" s="157"/>
      <c r="S690" s="160">
        <v>5319.16</v>
      </c>
      <c r="T690" s="157">
        <v>4.66</v>
      </c>
      <c r="U690" s="160">
        <v>5323.82</v>
      </c>
      <c r="X690" s="68">
        <f t="shared" si="40"/>
        <v>303.09935939999986</v>
      </c>
      <c r="Y690" s="68" t="e">
        <f>HLOOKUP(A690,'HY financials'!$1:$194,190,0)</f>
        <v>#N/A</v>
      </c>
      <c r="Z690" s="69" t="e">
        <f t="shared" si="43"/>
        <v>#N/A</v>
      </c>
    </row>
    <row r="691" spans="1:26" x14ac:dyDescent="0.2">
      <c r="A691" s="37" t="str" cm="1">
        <f t="array" ref="A691">INDEX('Scheme master'!F:F,MATCH(E691&amp;F691,'Scheme master'!N:N,0),0)</f>
        <v>LDSAPF</v>
      </c>
      <c r="B691" s="37" t="str">
        <f>A691&amp;VLOOKUP(E691&amp;F691,'Scheme master'!N:AA,13,0)</f>
        <v>LDSAPFRDD</v>
      </c>
      <c r="C691" s="41">
        <f t="shared" si="41"/>
        <v>2.6260599999999999E-3</v>
      </c>
      <c r="D691" s="41">
        <f t="shared" si="42"/>
        <v>2.6260599999999999E-3</v>
      </c>
      <c r="E691" s="157" t="s">
        <v>533</v>
      </c>
      <c r="F691" s="157" t="s">
        <v>8</v>
      </c>
      <c r="G691" s="157" t="s">
        <v>2242</v>
      </c>
      <c r="H691" s="157" t="s">
        <v>1279</v>
      </c>
      <c r="I691" s="158">
        <v>45687</v>
      </c>
      <c r="J691" s="158">
        <v>45687</v>
      </c>
      <c r="K691" s="157">
        <v>2.6260599999999999E-3</v>
      </c>
      <c r="L691" s="157">
        <v>2.6260599999999999E-3</v>
      </c>
      <c r="M691" s="159">
        <v>127501.083</v>
      </c>
      <c r="N691" s="159"/>
      <c r="O691" s="159">
        <v>3629.2379999999998</v>
      </c>
      <c r="P691" s="159">
        <v>70.88</v>
      </c>
      <c r="Q691" s="157">
        <v>334.83</v>
      </c>
      <c r="R691" s="157"/>
      <c r="S691" s="160">
        <v>43086.57</v>
      </c>
      <c r="T691" s="157">
        <v>835.65</v>
      </c>
      <c r="U691" s="160">
        <v>44257.05</v>
      </c>
      <c r="X691" s="68">
        <f t="shared" si="40"/>
        <v>1.5207296000000006</v>
      </c>
      <c r="Y691" s="68" t="e">
        <f>HLOOKUP(A691,'HY financials'!$1:$194,190,0)</f>
        <v>#N/A</v>
      </c>
      <c r="Z691" s="69" t="e">
        <f t="shared" si="43"/>
        <v>#N/A</v>
      </c>
    </row>
    <row r="692" spans="1:26" x14ac:dyDescent="0.2">
      <c r="A692" s="37" t="str" cm="1">
        <f t="array" ref="A692">INDEX('Scheme master'!F:F,MATCH(E692&amp;F692,'Scheme master'!N:N,0),0)</f>
        <v>LLIQDF</v>
      </c>
      <c r="B692" s="37" t="str">
        <f>A692&amp;VLOOKUP(E692&amp;F692,'Scheme master'!N:AA,13,0)</f>
        <v>LLIQDFDDD</v>
      </c>
      <c r="C692" s="41">
        <f t="shared" si="41"/>
        <v>0.19236294000000001</v>
      </c>
      <c r="D692" s="41">
        <f t="shared" si="42"/>
        <v>0.19236294000000001</v>
      </c>
      <c r="E692" s="157" t="s">
        <v>530</v>
      </c>
      <c r="F692" s="157" t="s">
        <v>525</v>
      </c>
      <c r="G692" s="157" t="s">
        <v>456</v>
      </c>
      <c r="H692" s="157" t="s">
        <v>1276</v>
      </c>
      <c r="I692" s="158">
        <v>45597</v>
      </c>
      <c r="J692" s="158">
        <v>45597</v>
      </c>
      <c r="K692" s="157">
        <v>0.19236294000000001</v>
      </c>
      <c r="L692" s="157">
        <v>0.19236294000000001</v>
      </c>
      <c r="M692" s="159">
        <v>5.0759999999999996</v>
      </c>
      <c r="N692" s="159"/>
      <c r="O692" s="159">
        <v>5.8929999999999998</v>
      </c>
      <c r="P692" s="159">
        <v>182.39500000000001</v>
      </c>
      <c r="Q692" s="157">
        <v>0.98</v>
      </c>
      <c r="R692" s="157"/>
      <c r="S692" s="160">
        <v>6758.24</v>
      </c>
      <c r="T692" s="157">
        <v>209450.85</v>
      </c>
      <c r="U692" s="160">
        <v>216210.07</v>
      </c>
      <c r="X692" s="68">
        <f t="shared" si="40"/>
        <v>273.11448055999989</v>
      </c>
      <c r="Y692" s="68" t="e">
        <f>HLOOKUP(A692,'HY financials'!$1:$194,190,0)</f>
        <v>#N/A</v>
      </c>
      <c r="Z692" s="69" t="e">
        <f t="shared" si="43"/>
        <v>#N/A</v>
      </c>
    </row>
    <row r="693" spans="1:26" x14ac:dyDescent="0.2">
      <c r="A693" s="37" t="str" cm="1">
        <f t="array" ref="A693">INDEX('Scheme master'!F:F,MATCH(E693&amp;F693,'Scheme master'!N:N,0),0)</f>
        <v>LDSAPF</v>
      </c>
      <c r="B693" s="37" t="str">
        <f>A693&amp;VLOOKUP(E693&amp;F693,'Scheme master'!N:AA,13,0)</f>
        <v>LDSAPFRDD</v>
      </c>
      <c r="C693" s="41">
        <f t="shared" si="41"/>
        <v>1.76264E-3</v>
      </c>
      <c r="D693" s="41">
        <f t="shared" si="42"/>
        <v>1.76264E-3</v>
      </c>
      <c r="E693" s="157" t="s">
        <v>533</v>
      </c>
      <c r="F693" s="157" t="s">
        <v>8</v>
      </c>
      <c r="G693" s="157" t="s">
        <v>2242</v>
      </c>
      <c r="H693" s="157" t="s">
        <v>1279</v>
      </c>
      <c r="I693" s="158">
        <v>45709</v>
      </c>
      <c r="J693" s="158">
        <v>45709</v>
      </c>
      <c r="K693" s="157">
        <v>1.76264E-3</v>
      </c>
      <c r="L693" s="157">
        <v>1.76264E-3</v>
      </c>
      <c r="M693" s="159"/>
      <c r="N693" s="159"/>
      <c r="O693" s="159">
        <v>2456.933</v>
      </c>
      <c r="P693" s="159">
        <v>47.750999999999998</v>
      </c>
      <c r="Q693" s="157"/>
      <c r="R693" s="157"/>
      <c r="S693" s="160">
        <v>29168.720000000001</v>
      </c>
      <c r="T693" s="157">
        <v>562.98</v>
      </c>
      <c r="U693" s="160">
        <v>29731.7</v>
      </c>
      <c r="X693" s="68">
        <f t="shared" si="40"/>
        <v>1.5207296000000006</v>
      </c>
      <c r="Y693" s="68" t="e">
        <f>HLOOKUP(A693,'HY financials'!$1:$194,190,0)</f>
        <v>#N/A</v>
      </c>
      <c r="Z693" s="69" t="e">
        <f t="shared" si="43"/>
        <v>#N/A</v>
      </c>
    </row>
    <row r="694" spans="1:26" x14ac:dyDescent="0.2">
      <c r="A694" s="37" t="str" cm="1">
        <f t="array" ref="A694">INDEX('Scheme master'!F:F,MATCH(E694&amp;F694,'Scheme master'!N:N,0),0)</f>
        <v>LDSAPF</v>
      </c>
      <c r="B694" s="37" t="str">
        <f>A694&amp;VLOOKUP(E694&amp;F694,'Scheme master'!N:AA,13,0)</f>
        <v>LDSAPFRDD</v>
      </c>
      <c r="C694" s="41">
        <f t="shared" si="41"/>
        <v>9.7645000000000002E-4</v>
      </c>
      <c r="D694" s="41">
        <f t="shared" si="42"/>
        <v>9.7645000000000002E-4</v>
      </c>
      <c r="E694" s="157" t="s">
        <v>533</v>
      </c>
      <c r="F694" s="157" t="s">
        <v>8</v>
      </c>
      <c r="G694" s="157" t="s">
        <v>2242</v>
      </c>
      <c r="H694" s="157" t="s">
        <v>1279</v>
      </c>
      <c r="I694" s="158">
        <v>45722</v>
      </c>
      <c r="J694" s="158">
        <v>45722</v>
      </c>
      <c r="K694" s="157">
        <v>9.7645000000000002E-4</v>
      </c>
      <c r="L694" s="157">
        <v>9.7645000000000002E-4</v>
      </c>
      <c r="M694" s="159"/>
      <c r="N694" s="159"/>
      <c r="O694" s="159">
        <v>1357.577</v>
      </c>
      <c r="P694" s="159">
        <v>26.501000000000001</v>
      </c>
      <c r="Q694" s="157"/>
      <c r="R694" s="157"/>
      <c r="S694" s="160">
        <v>16102.47</v>
      </c>
      <c r="T694" s="157">
        <v>312.43</v>
      </c>
      <c r="U694" s="160">
        <v>16414.900000000001</v>
      </c>
      <c r="X694" s="68">
        <f t="shared" si="40"/>
        <v>1.5207296000000006</v>
      </c>
      <c r="Y694" s="68" t="e">
        <f>HLOOKUP(A694,'HY financials'!$1:$194,190,0)</f>
        <v>#N/A</v>
      </c>
      <c r="Z694" s="69" t="e">
        <f t="shared" si="43"/>
        <v>#N/A</v>
      </c>
    </row>
    <row r="695" spans="1:26" x14ac:dyDescent="0.2">
      <c r="A695" s="37" t="str" cm="1">
        <f t="array" ref="A695">INDEX('Scheme master'!F:F,MATCH(E695&amp;F695,'Scheme master'!N:N,0),0)</f>
        <v>LLIQDF</v>
      </c>
      <c r="B695" s="37" t="str">
        <f>A695&amp;VLOOKUP(E695&amp;F695,'Scheme master'!N:AA,13,0)</f>
        <v>LLIQDFRDD</v>
      </c>
      <c r="C695" s="41">
        <f t="shared" si="41"/>
        <v>0.16582205</v>
      </c>
      <c r="D695" s="41">
        <f t="shared" si="42"/>
        <v>0.16582205</v>
      </c>
      <c r="E695" s="157" t="s">
        <v>530</v>
      </c>
      <c r="F695" s="157" t="s">
        <v>526</v>
      </c>
      <c r="G695" s="157" t="s">
        <v>456</v>
      </c>
      <c r="H695" s="157" t="s">
        <v>1281</v>
      </c>
      <c r="I695" s="158">
        <v>45624</v>
      </c>
      <c r="J695" s="158">
        <v>45624</v>
      </c>
      <c r="K695" s="157">
        <v>0.16582205</v>
      </c>
      <c r="L695" s="157">
        <v>0.16582205</v>
      </c>
      <c r="M695" s="159">
        <v>14.08</v>
      </c>
      <c r="N695" s="159">
        <v>0.17199999999999999</v>
      </c>
      <c r="O695" s="159">
        <v>4.7530000000000001</v>
      </c>
      <c r="P695" s="159">
        <v>2.8159999999999998</v>
      </c>
      <c r="Q695" s="157">
        <v>2.35</v>
      </c>
      <c r="R695" s="157">
        <v>0.03</v>
      </c>
      <c r="S695" s="160">
        <v>5286.42</v>
      </c>
      <c r="T695" s="157">
        <v>3141.07</v>
      </c>
      <c r="U695" s="160">
        <v>8429.8700000000008</v>
      </c>
      <c r="X695" s="68">
        <f t="shared" si="40"/>
        <v>273.11448055999989</v>
      </c>
      <c r="Y695" s="68" t="e">
        <f>HLOOKUP(A695,'HY financials'!$1:$194,190,0)</f>
        <v>#N/A</v>
      </c>
      <c r="Z695" s="69" t="e">
        <f t="shared" si="43"/>
        <v>#N/A</v>
      </c>
    </row>
    <row r="696" spans="1:26" x14ac:dyDescent="0.2">
      <c r="A696" s="37" t="str" cm="1">
        <f t="array" ref="A696">INDEX('Scheme master'!F:F,MATCH(E696&amp;F696,'Scheme master'!N:N,0),0)</f>
        <v>LDINPF</v>
      </c>
      <c r="B696" s="37" t="str">
        <f>A696&amp;VLOOKUP(E696&amp;F696,'Scheme master'!N:AA,13,0)</f>
        <v>LDINPFDDD</v>
      </c>
      <c r="C696" s="41">
        <f t="shared" si="41"/>
        <v>1.2966689999999999E-2</v>
      </c>
      <c r="D696" s="41">
        <f t="shared" si="42"/>
        <v>1.2966689999999999E-2</v>
      </c>
      <c r="E696" s="157" t="s">
        <v>531</v>
      </c>
      <c r="F696" s="157" t="s">
        <v>525</v>
      </c>
      <c r="G696" s="157" t="s">
        <v>2726</v>
      </c>
      <c r="H696" s="157" t="s">
        <v>1277</v>
      </c>
      <c r="I696" s="158">
        <v>45733</v>
      </c>
      <c r="J696" s="158">
        <v>45733</v>
      </c>
      <c r="K696" s="157">
        <v>1.2966689999999999E-2</v>
      </c>
      <c r="L696" s="157">
        <v>1.2966689999999999E-2</v>
      </c>
      <c r="M696" s="159">
        <v>27077.59</v>
      </c>
      <c r="N696" s="159"/>
      <c r="O696" s="159">
        <v>470.52100000000002</v>
      </c>
      <c r="P696" s="159"/>
      <c r="Q696" s="157">
        <v>351.11</v>
      </c>
      <c r="R696" s="157"/>
      <c r="S696" s="160">
        <v>7394.91</v>
      </c>
      <c r="T696" s="157"/>
      <c r="U696" s="160">
        <v>7746.02</v>
      </c>
      <c r="X696" s="68">
        <f t="shared" si="40"/>
        <v>3.1546907400000004</v>
      </c>
      <c r="Y696" s="68" t="e">
        <f>HLOOKUP(A696,'HY financials'!$1:$194,190,0)</f>
        <v>#N/A</v>
      </c>
      <c r="Z696" s="69" t="e">
        <f t="shared" si="43"/>
        <v>#N/A</v>
      </c>
    </row>
    <row r="697" spans="1:26" x14ac:dyDescent="0.2">
      <c r="A697" s="37" t="str" cm="1">
        <f t="array" ref="A697">INDEX('Scheme master'!F:F,MATCH(E697&amp;F697,'Scheme master'!N:N,0),0)</f>
        <v>LDUSTF</v>
      </c>
      <c r="B697" s="37" t="str">
        <f>A697&amp;VLOOKUP(E697&amp;F697,'Scheme master'!N:AA,13,0)</f>
        <v>LDUSTFRDD</v>
      </c>
      <c r="C697" s="41">
        <f t="shared" si="41"/>
        <v>0.23091900000000001</v>
      </c>
      <c r="D697" s="41">
        <f t="shared" si="42"/>
        <v>0.23091900000000001</v>
      </c>
      <c r="E697" s="157" t="s">
        <v>1462</v>
      </c>
      <c r="F697" s="157" t="s">
        <v>8</v>
      </c>
      <c r="G697" s="157" t="s">
        <v>2241</v>
      </c>
      <c r="H697" s="157" t="s">
        <v>1279</v>
      </c>
      <c r="I697" s="158">
        <v>45618</v>
      </c>
      <c r="J697" s="158">
        <v>45618</v>
      </c>
      <c r="K697" s="157">
        <v>0.23091900000000001</v>
      </c>
      <c r="L697" s="157">
        <v>0.23091900000000001</v>
      </c>
      <c r="M697" s="159"/>
      <c r="N697" s="159"/>
      <c r="O697" s="159">
        <v>4.3090000000000002</v>
      </c>
      <c r="P697" s="159">
        <v>4.0000000000000001E-3</v>
      </c>
      <c r="Q697" s="157"/>
      <c r="R697" s="157"/>
      <c r="S697" s="160">
        <v>5250.35</v>
      </c>
      <c r="T697" s="157">
        <v>3.72</v>
      </c>
      <c r="U697" s="160">
        <v>5254.07</v>
      </c>
    </row>
    <row r="698" spans="1:26" x14ac:dyDescent="0.2">
      <c r="A698" s="37" t="str" cm="1">
        <f t="array" ref="A698">INDEX('Scheme master'!F:F,MATCH(E698&amp;F698,'Scheme master'!N:N,0),0)</f>
        <v>LLIQDF</v>
      </c>
      <c r="B698" s="37" t="str">
        <f>A698&amp;VLOOKUP(E698&amp;F698,'Scheme master'!N:AA,13,0)</f>
        <v>LLIQDFDDD</v>
      </c>
      <c r="C698" s="41">
        <f t="shared" si="41"/>
        <v>0.19233116</v>
      </c>
      <c r="D698" s="41">
        <f t="shared" si="42"/>
        <v>0.19233116</v>
      </c>
      <c r="E698" s="157" t="s">
        <v>530</v>
      </c>
      <c r="F698" s="157" t="s">
        <v>525</v>
      </c>
      <c r="G698" s="157" t="s">
        <v>456</v>
      </c>
      <c r="H698" s="157" t="s">
        <v>1276</v>
      </c>
      <c r="I698" s="158">
        <v>45585</v>
      </c>
      <c r="J698" s="158">
        <v>45585</v>
      </c>
      <c r="K698" s="157">
        <v>0.19233116</v>
      </c>
      <c r="L698" s="157">
        <v>0.19233116</v>
      </c>
      <c r="M698" s="159">
        <v>6.0919999999999996</v>
      </c>
      <c r="N698" s="159"/>
      <c r="O698" s="159">
        <v>6.3150000000000004</v>
      </c>
      <c r="P698" s="159">
        <v>136.233</v>
      </c>
      <c r="Q698" s="157">
        <v>1.18</v>
      </c>
      <c r="R698" s="157"/>
      <c r="S698" s="160">
        <v>7214.02</v>
      </c>
      <c r="T698" s="157">
        <v>156440.87</v>
      </c>
      <c r="U698" s="160">
        <v>163656.07</v>
      </c>
    </row>
    <row r="699" spans="1:26" x14ac:dyDescent="0.2">
      <c r="A699" s="37" t="str" cm="1">
        <f t="array" ref="A699">INDEX('Scheme master'!F:F,MATCH(E699&amp;F699,'Scheme master'!N:N,0),0)</f>
        <v>LDSTDF</v>
      </c>
      <c r="B699" s="37" t="str">
        <f>A699&amp;VLOOKUP(E699&amp;F699,'Scheme master'!N:AA,13,0)</f>
        <v>LDSTDFRDW</v>
      </c>
      <c r="C699" s="41">
        <f t="shared" si="41"/>
        <v>4.0030200000000004E-3</v>
      </c>
      <c r="D699" s="41">
        <f t="shared" si="42"/>
        <v>4.0030200000000004E-3</v>
      </c>
      <c r="E699" s="157" t="s">
        <v>1608</v>
      </c>
      <c r="F699" s="157" t="s">
        <v>23</v>
      </c>
      <c r="G699" s="157" t="s">
        <v>2244</v>
      </c>
      <c r="H699" s="157" t="s">
        <v>2245</v>
      </c>
      <c r="I699" s="158">
        <v>45721</v>
      </c>
      <c r="J699" s="158">
        <v>45721</v>
      </c>
      <c r="K699" s="157">
        <v>4.0030200000000004E-3</v>
      </c>
      <c r="L699" s="157">
        <v>4.0030200000000004E-3</v>
      </c>
      <c r="M699" s="159"/>
      <c r="N699" s="159"/>
      <c r="O699" s="159">
        <v>2.714</v>
      </c>
      <c r="P699" s="159">
        <v>1089.4549999999999</v>
      </c>
      <c r="Q699" s="157"/>
      <c r="R699" s="157"/>
      <c r="S699" s="160">
        <v>34.43</v>
      </c>
      <c r="T699" s="157">
        <v>15364.27</v>
      </c>
      <c r="U699" s="160">
        <v>15398.7</v>
      </c>
    </row>
    <row r="700" spans="1:26" x14ac:dyDescent="0.2">
      <c r="A700" s="37" t="str" cm="1">
        <f t="array" ref="A700">INDEX('Scheme master'!F:F,MATCH(E700&amp;F700,'Scheme master'!N:N,0),0)</f>
        <v>LLIQDF</v>
      </c>
      <c r="B700" s="37" t="str">
        <f>A700&amp;VLOOKUP(E700&amp;F700,'Scheme master'!N:AA,13,0)</f>
        <v>LLIQDFRDW</v>
      </c>
      <c r="C700" s="41">
        <f t="shared" si="41"/>
        <v>1.30506181</v>
      </c>
      <c r="D700" s="41">
        <f t="shared" si="42"/>
        <v>1.30506181</v>
      </c>
      <c r="E700" s="157" t="s">
        <v>530</v>
      </c>
      <c r="F700" s="157" t="s">
        <v>23</v>
      </c>
      <c r="G700" s="157" t="s">
        <v>456</v>
      </c>
      <c r="H700" s="157" t="s">
        <v>2245</v>
      </c>
      <c r="I700" s="158">
        <v>45679</v>
      </c>
      <c r="J700" s="158">
        <v>45679</v>
      </c>
      <c r="K700" s="157">
        <v>1.30506181</v>
      </c>
      <c r="L700" s="157">
        <v>1.30506181</v>
      </c>
      <c r="M700" s="159">
        <v>1085.979</v>
      </c>
      <c r="N700" s="159"/>
      <c r="O700" s="159">
        <v>8.8390000000000004</v>
      </c>
      <c r="P700" s="159">
        <v>5.0000000000000001E-3</v>
      </c>
      <c r="Q700" s="157">
        <v>1417.28</v>
      </c>
      <c r="R700" s="157"/>
      <c r="S700" s="160">
        <v>9835.2999999999993</v>
      </c>
      <c r="T700" s="157">
        <v>4.75</v>
      </c>
      <c r="U700" s="160">
        <v>11257.33</v>
      </c>
    </row>
    <row r="701" spans="1:26" x14ac:dyDescent="0.2">
      <c r="A701" s="37" t="str" cm="1">
        <f t="array" ref="A701">INDEX('Scheme master'!F:F,MATCH(E701&amp;F701,'Scheme master'!N:N,0),0)</f>
        <v>LLIQDF</v>
      </c>
      <c r="B701" s="37" t="str">
        <f>A701&amp;VLOOKUP(E701&amp;F701,'Scheme master'!N:AA,13,0)</f>
        <v>LLIQDFDDD</v>
      </c>
      <c r="C701" s="41">
        <f t="shared" si="41"/>
        <v>0.20708319</v>
      </c>
      <c r="D701" s="41">
        <f t="shared" si="42"/>
        <v>0.20708319</v>
      </c>
      <c r="E701" s="157" t="s">
        <v>530</v>
      </c>
      <c r="F701" s="157" t="s">
        <v>525</v>
      </c>
      <c r="G701" s="157" t="s">
        <v>456</v>
      </c>
      <c r="H701" s="157" t="s">
        <v>1276</v>
      </c>
      <c r="I701" s="158">
        <v>45738</v>
      </c>
      <c r="J701" s="158">
        <v>45738</v>
      </c>
      <c r="K701" s="157">
        <v>0.20708319</v>
      </c>
      <c r="L701" s="157">
        <v>0.20708319</v>
      </c>
      <c r="M701" s="159">
        <v>7.694</v>
      </c>
      <c r="N701" s="159"/>
      <c r="O701" s="159">
        <v>3.887</v>
      </c>
      <c r="P701" s="159">
        <v>378.13799999999998</v>
      </c>
      <c r="Q701" s="157">
        <v>1.59</v>
      </c>
      <c r="R701" s="157"/>
      <c r="S701" s="160">
        <v>4470.47</v>
      </c>
      <c r="T701" s="157">
        <v>434233.56</v>
      </c>
      <c r="U701" s="160">
        <v>438705.62</v>
      </c>
    </row>
    <row r="702" spans="1:26" x14ac:dyDescent="0.2">
      <c r="A702" s="37" t="str" cm="1">
        <f t="array" ref="A702">INDEX('Scheme master'!F:F,MATCH(E702&amp;F702,'Scheme master'!N:N,0),0)</f>
        <v>LDINPF</v>
      </c>
      <c r="B702" s="37" t="str">
        <f>A702&amp;VLOOKUP(E702&amp;F702,'Scheme master'!N:AA,13,0)</f>
        <v>LDINPFDDD</v>
      </c>
      <c r="C702" s="41">
        <f t="shared" si="41"/>
        <v>1.6159750000000001E-2</v>
      </c>
      <c r="D702" s="41">
        <f t="shared" si="42"/>
        <v>1.6159750000000001E-2</v>
      </c>
      <c r="E702" s="157" t="s">
        <v>531</v>
      </c>
      <c r="F702" s="157" t="s">
        <v>525</v>
      </c>
      <c r="G702" s="157" t="s">
        <v>2726</v>
      </c>
      <c r="H702" s="157" t="s">
        <v>1277</v>
      </c>
      <c r="I702" s="158">
        <v>45684</v>
      </c>
      <c r="J702" s="158">
        <v>45684</v>
      </c>
      <c r="K702" s="157">
        <v>1.6159750000000001E-2</v>
      </c>
      <c r="L702" s="157">
        <v>1.6159750000000001E-2</v>
      </c>
      <c r="M702" s="159">
        <v>27001.184000000001</v>
      </c>
      <c r="N702" s="159"/>
      <c r="O702" s="159">
        <v>582.98099999999999</v>
      </c>
      <c r="P702" s="159"/>
      <c r="Q702" s="157">
        <v>436.33</v>
      </c>
      <c r="R702" s="157"/>
      <c r="S702" s="160">
        <v>9137.5499999999993</v>
      </c>
      <c r="T702" s="157"/>
      <c r="U702" s="160">
        <v>9573.8799999999992</v>
      </c>
    </row>
    <row r="703" spans="1:26" x14ac:dyDescent="0.2">
      <c r="A703" s="37" t="str" cm="1">
        <f t="array" ref="A703">INDEX('Scheme master'!F:F,MATCH(E703&amp;F703,'Scheme master'!N:N,0),0)</f>
        <v>LDSAPF</v>
      </c>
      <c r="B703" s="37" t="str">
        <f>A703&amp;VLOOKUP(E703&amp;F703,'Scheme master'!N:AA,13,0)</f>
        <v>LDSAPFRDD</v>
      </c>
      <c r="C703" s="41">
        <f t="shared" si="41"/>
        <v>5.5715499999999998E-3</v>
      </c>
      <c r="D703" s="41">
        <f t="shared" si="42"/>
        <v>5.5715499999999998E-3</v>
      </c>
      <c r="E703" s="157" t="s">
        <v>533</v>
      </c>
      <c r="F703" s="157" t="s">
        <v>8</v>
      </c>
      <c r="G703" s="157" t="s">
        <v>2242</v>
      </c>
      <c r="H703" s="157" t="s">
        <v>1279</v>
      </c>
      <c r="I703" s="158">
        <v>45579</v>
      </c>
      <c r="J703" s="158">
        <v>45579</v>
      </c>
      <c r="K703" s="157">
        <v>5.5715499999999998E-3</v>
      </c>
      <c r="L703" s="157">
        <v>5.5715499999999998E-3</v>
      </c>
      <c r="M703" s="159">
        <v>127027.387</v>
      </c>
      <c r="N703" s="159"/>
      <c r="O703" s="159">
        <v>7572.183</v>
      </c>
      <c r="P703" s="159">
        <v>147.845</v>
      </c>
      <c r="Q703" s="157">
        <v>707.74</v>
      </c>
      <c r="R703" s="157"/>
      <c r="S703" s="160">
        <v>90216</v>
      </c>
      <c r="T703" s="157">
        <v>1743.06</v>
      </c>
      <c r="U703" s="160">
        <v>92666.8</v>
      </c>
    </row>
    <row r="704" spans="1:26" x14ac:dyDescent="0.2">
      <c r="A704" s="37" t="str" cm="1">
        <f t="array" ref="A704">INDEX('Scheme master'!F:F,MATCH(E704&amp;F704,'Scheme master'!N:N,0),0)</f>
        <v>LDUSTF</v>
      </c>
      <c r="B704" s="37" t="str">
        <f>A704&amp;VLOOKUP(E704&amp;F704,'Scheme master'!N:AA,13,0)</f>
        <v>LDUSTFRDD</v>
      </c>
      <c r="C704" s="41">
        <f t="shared" si="41"/>
        <v>0.23854649</v>
      </c>
      <c r="D704" s="41">
        <f t="shared" si="42"/>
        <v>0.23854649</v>
      </c>
      <c r="E704" s="157" t="s">
        <v>1462</v>
      </c>
      <c r="F704" s="157" t="s">
        <v>8</v>
      </c>
      <c r="G704" s="157" t="s">
        <v>2241</v>
      </c>
      <c r="H704" s="157" t="s">
        <v>1279</v>
      </c>
      <c r="I704" s="158">
        <v>45590</v>
      </c>
      <c r="J704" s="158">
        <v>45590</v>
      </c>
      <c r="K704" s="157">
        <v>0.23854649</v>
      </c>
      <c r="L704" s="157">
        <v>0.23854649</v>
      </c>
      <c r="M704" s="159"/>
      <c r="N704" s="159"/>
      <c r="O704" s="159">
        <v>4.4329999999999998</v>
      </c>
      <c r="P704" s="159">
        <v>4.0000000000000001E-3</v>
      </c>
      <c r="Q704" s="157"/>
      <c r="R704" s="157"/>
      <c r="S704" s="160">
        <v>5400.76</v>
      </c>
      <c r="T704" s="157">
        <v>3.83</v>
      </c>
      <c r="U704" s="160">
        <v>5404.59</v>
      </c>
    </row>
    <row r="705" spans="1:21" x14ac:dyDescent="0.2">
      <c r="A705" s="37" t="str" cm="1">
        <f t="array" ref="A705">INDEX('Scheme master'!F:F,MATCH(E705&amp;F705,'Scheme master'!N:N,0),0)</f>
        <v>LDUSTF</v>
      </c>
      <c r="B705" s="37" t="str">
        <f>A705&amp;VLOOKUP(E705&amp;F705,'Scheme master'!N:AA,13,0)</f>
        <v>LDUSTFDDD</v>
      </c>
      <c r="C705" s="41">
        <f t="shared" si="41"/>
        <v>0.24360596000000001</v>
      </c>
      <c r="D705" s="41">
        <f t="shared" si="42"/>
        <v>0.24360596000000001</v>
      </c>
      <c r="E705" s="157" t="s">
        <v>1462</v>
      </c>
      <c r="F705" s="157" t="s">
        <v>525</v>
      </c>
      <c r="G705" s="157" t="s">
        <v>2241</v>
      </c>
      <c r="H705" s="157" t="s">
        <v>1277</v>
      </c>
      <c r="I705" s="158">
        <v>45687</v>
      </c>
      <c r="J705" s="158">
        <v>45687</v>
      </c>
      <c r="K705" s="157">
        <v>0.24360596000000001</v>
      </c>
      <c r="L705" s="157">
        <v>0.24360596000000001</v>
      </c>
      <c r="M705" s="159"/>
      <c r="N705" s="159"/>
      <c r="O705" s="159">
        <v>1.0960000000000001</v>
      </c>
      <c r="P705" s="159"/>
      <c r="Q705" s="157"/>
      <c r="R705" s="157"/>
      <c r="S705" s="160">
        <v>1341.2</v>
      </c>
      <c r="T705" s="157"/>
      <c r="U705" s="160">
        <v>1341.2</v>
      </c>
    </row>
    <row r="706" spans="1:21" x14ac:dyDescent="0.2">
      <c r="A706" s="37" t="str" cm="1">
        <f t="array" ref="A706">INDEX('Scheme master'!F:F,MATCH(E706&amp;F706,'Scheme master'!N:N,0),0)</f>
        <v>LDUSTF</v>
      </c>
      <c r="B706" s="37" t="str">
        <f>A706&amp;VLOOKUP(E706&amp;F706,'Scheme master'!N:AA,13,0)</f>
        <v>LDUSTFRDW</v>
      </c>
      <c r="C706" s="41">
        <f t="shared" si="41"/>
        <v>1.26548795</v>
      </c>
      <c r="D706" s="41">
        <f t="shared" si="42"/>
        <v>1.26548795</v>
      </c>
      <c r="E706" s="157" t="s">
        <v>1462</v>
      </c>
      <c r="F706" s="157" t="s">
        <v>23</v>
      </c>
      <c r="G706" s="157" t="s">
        <v>2241</v>
      </c>
      <c r="H706" s="157" t="s">
        <v>1278</v>
      </c>
      <c r="I706" s="158">
        <v>45609</v>
      </c>
      <c r="J706" s="158">
        <v>45609</v>
      </c>
      <c r="K706" s="157">
        <v>1.26548795</v>
      </c>
      <c r="L706" s="157">
        <v>1.26548795</v>
      </c>
      <c r="M706" s="159"/>
      <c r="N706" s="159"/>
      <c r="O706" s="159">
        <v>0.40799999999999997</v>
      </c>
      <c r="P706" s="159">
        <v>5.0000000000000001E-3</v>
      </c>
      <c r="Q706" s="157"/>
      <c r="R706" s="157"/>
      <c r="S706" s="160">
        <v>710.32</v>
      </c>
      <c r="T706" s="157">
        <v>5.34</v>
      </c>
      <c r="U706" s="160">
        <v>715.66</v>
      </c>
    </row>
    <row r="707" spans="1:21" x14ac:dyDescent="0.2">
      <c r="A707" s="37" t="str" cm="1">
        <f t="array" ref="A707">INDEX('Scheme master'!F:F,MATCH(E707&amp;F707,'Scheme master'!N:N,0),0)</f>
        <v>LLIQDF</v>
      </c>
      <c r="B707" s="37" t="str">
        <f>A707&amp;VLOOKUP(E707&amp;F707,'Scheme master'!N:AA,13,0)</f>
        <v>LLIQDFRDD</v>
      </c>
      <c r="C707" s="41">
        <f t="shared" si="41"/>
        <v>0.20456985</v>
      </c>
      <c r="D707" s="41">
        <f t="shared" si="42"/>
        <v>0.20456985</v>
      </c>
      <c r="E707" s="157" t="s">
        <v>530</v>
      </c>
      <c r="F707" s="157" t="s">
        <v>526</v>
      </c>
      <c r="G707" s="157" t="s">
        <v>456</v>
      </c>
      <c r="H707" s="157" t="s">
        <v>1281</v>
      </c>
      <c r="I707" s="158">
        <v>45685</v>
      </c>
      <c r="J707" s="158">
        <v>45685</v>
      </c>
      <c r="K707" s="157">
        <v>0.20456985</v>
      </c>
      <c r="L707" s="157">
        <v>0.20456985</v>
      </c>
      <c r="M707" s="159">
        <v>90.296999999999997</v>
      </c>
      <c r="N707" s="159">
        <v>0.17199999999999999</v>
      </c>
      <c r="O707" s="159">
        <v>6.3120000000000003</v>
      </c>
      <c r="P707" s="159">
        <v>3.512</v>
      </c>
      <c r="Q707" s="157">
        <v>18.47</v>
      </c>
      <c r="R707" s="157">
        <v>0.04</v>
      </c>
      <c r="S707" s="160">
        <v>7007.79</v>
      </c>
      <c r="T707" s="157">
        <v>3895.9</v>
      </c>
      <c r="U707" s="160">
        <v>10922.2</v>
      </c>
    </row>
    <row r="708" spans="1:21" x14ac:dyDescent="0.2">
      <c r="A708" s="37" t="str" cm="1">
        <f t="array" ref="A708">INDEX('Scheme master'!F:F,MATCH(E708&amp;F708,'Scheme master'!N:N,0),0)</f>
        <v>LDSAPF</v>
      </c>
      <c r="B708" s="37" t="str">
        <f>A708&amp;VLOOKUP(E708&amp;F708,'Scheme master'!N:AA,13,0)</f>
        <v>LDSAPFRDD</v>
      </c>
      <c r="C708" s="41">
        <f t="shared" si="41"/>
        <v>1.4054099999999999E-3</v>
      </c>
      <c r="D708" s="41">
        <f t="shared" si="42"/>
        <v>1.4054099999999999E-3</v>
      </c>
      <c r="E708" s="157" t="s">
        <v>533</v>
      </c>
      <c r="F708" s="157" t="s">
        <v>8</v>
      </c>
      <c r="G708" s="157" t="s">
        <v>2242</v>
      </c>
      <c r="H708" s="157" t="s">
        <v>1279</v>
      </c>
      <c r="I708" s="158">
        <v>45622</v>
      </c>
      <c r="J708" s="158">
        <v>45622</v>
      </c>
      <c r="K708" s="157">
        <v>1.4054099999999999E-3</v>
      </c>
      <c r="L708" s="157">
        <v>1.4054099999999999E-3</v>
      </c>
      <c r="M708" s="159"/>
      <c r="N708" s="159"/>
      <c r="O708" s="159">
        <v>1944.3209999999999</v>
      </c>
      <c r="P708" s="159">
        <v>37.546999999999997</v>
      </c>
      <c r="Q708" s="157"/>
      <c r="R708" s="157"/>
      <c r="S708" s="160">
        <v>23070.26</v>
      </c>
      <c r="T708" s="157">
        <v>442.66</v>
      </c>
      <c r="U708" s="160">
        <v>23512.92</v>
      </c>
    </row>
    <row r="709" spans="1:21" x14ac:dyDescent="0.2">
      <c r="A709" s="37" t="str" cm="1">
        <f t="array" ref="A709">INDEX('Scheme master'!F:F,MATCH(E709&amp;F709,'Scheme master'!N:N,0),0)</f>
        <v>LLIQDF</v>
      </c>
      <c r="B709" s="37" t="str">
        <f>A709&amp;VLOOKUP(E709&amp;F709,'Scheme master'!N:AA,13,0)</f>
        <v>LLIQDFRDW</v>
      </c>
      <c r="C709" s="41">
        <f t="shared" si="41"/>
        <v>1.3051591499999999</v>
      </c>
      <c r="D709" s="41">
        <f t="shared" si="42"/>
        <v>1.3051591499999999</v>
      </c>
      <c r="E709" s="157" t="s">
        <v>530</v>
      </c>
      <c r="F709" s="157" t="s">
        <v>23</v>
      </c>
      <c r="G709" s="157" t="s">
        <v>456</v>
      </c>
      <c r="H709" s="157" t="s">
        <v>2245</v>
      </c>
      <c r="I709" s="158">
        <v>45630</v>
      </c>
      <c r="J709" s="158">
        <v>45630</v>
      </c>
      <c r="K709" s="157">
        <v>1.3051591499999999</v>
      </c>
      <c r="L709" s="157">
        <v>1.3051591499999999</v>
      </c>
      <c r="M709" s="159">
        <v>1085.7460000000001</v>
      </c>
      <c r="N709" s="159"/>
      <c r="O709" s="159">
        <v>8.7810000000000006</v>
      </c>
      <c r="P709" s="159">
        <v>5.0000000000000001E-3</v>
      </c>
      <c r="Q709" s="157">
        <v>1417.08</v>
      </c>
      <c r="R709" s="157"/>
      <c r="S709" s="160">
        <v>9754.98</v>
      </c>
      <c r="T709" s="157">
        <v>4.7</v>
      </c>
      <c r="U709" s="160">
        <v>11176.76</v>
      </c>
    </row>
    <row r="710" spans="1:21" x14ac:dyDescent="0.2">
      <c r="A710" s="37" t="str" cm="1">
        <f t="array" ref="A710">INDEX('Scheme master'!F:F,MATCH(E710&amp;F710,'Scheme master'!N:N,0),0)</f>
        <v>LDSTDF</v>
      </c>
      <c r="B710" s="37" t="str">
        <f>A710&amp;VLOOKUP(E710&amp;F710,'Scheme master'!N:AA,13,0)</f>
        <v>LDSTDFRDW</v>
      </c>
      <c r="C710" s="41">
        <f t="shared" si="41"/>
        <v>4.1233529999999997E-2</v>
      </c>
      <c r="D710" s="41">
        <f t="shared" si="42"/>
        <v>4.1233529999999997E-2</v>
      </c>
      <c r="E710" s="157" t="s">
        <v>1608</v>
      </c>
      <c r="F710" s="157" t="s">
        <v>23</v>
      </c>
      <c r="G710" s="157" t="s">
        <v>2244</v>
      </c>
      <c r="H710" s="157" t="s">
        <v>2245</v>
      </c>
      <c r="I710" s="158">
        <v>45742</v>
      </c>
      <c r="J710" s="158">
        <v>45742</v>
      </c>
      <c r="K710" s="157">
        <v>4.1233529999999997E-2</v>
      </c>
      <c r="L710" s="157">
        <v>4.1233529999999997E-2</v>
      </c>
      <c r="M710" s="159">
        <v>6504.8239999999996</v>
      </c>
      <c r="N710" s="159"/>
      <c r="O710" s="159">
        <v>6.9059999999999997</v>
      </c>
      <c r="P710" s="159">
        <v>11261.034</v>
      </c>
      <c r="Q710" s="157">
        <v>268.22000000000003</v>
      </c>
      <c r="R710" s="157"/>
      <c r="S710" s="160">
        <v>87.65</v>
      </c>
      <c r="T710" s="157">
        <v>158811.04999999999</v>
      </c>
      <c r="U710" s="160">
        <v>159166.92000000001</v>
      </c>
    </row>
    <row r="711" spans="1:21" x14ac:dyDescent="0.2">
      <c r="A711" s="37" t="str" cm="1">
        <f t="array" ref="A711">INDEX('Scheme master'!F:F,MATCH(E711&amp;F711,'Scheme master'!N:N,0),0)</f>
        <v>LLIQDF</v>
      </c>
      <c r="B711" s="37" t="str">
        <f>A711&amp;VLOOKUP(E711&amp;F711,'Scheme master'!N:AA,13,0)</f>
        <v>LLIQDFDDW</v>
      </c>
      <c r="C711" s="41">
        <f t="shared" ref="C711:C774" si="44">K711</f>
        <v>1.3351329000000001</v>
      </c>
      <c r="D711" s="41">
        <f t="shared" ref="D711:D774" si="45">L711</f>
        <v>1.3351329000000001</v>
      </c>
      <c r="E711" s="157" t="s">
        <v>530</v>
      </c>
      <c r="F711" s="157" t="s">
        <v>527</v>
      </c>
      <c r="G711" s="157" t="s">
        <v>456</v>
      </c>
      <c r="H711" s="157" t="s">
        <v>2246</v>
      </c>
      <c r="I711" s="158">
        <v>45630</v>
      </c>
      <c r="J711" s="158">
        <v>45630</v>
      </c>
      <c r="K711" s="157">
        <v>1.3351329000000001</v>
      </c>
      <c r="L711" s="157">
        <v>1.3351329000000001</v>
      </c>
      <c r="M711" s="159">
        <v>0.45400000000000001</v>
      </c>
      <c r="N711" s="159">
        <v>5.0000000000000001E-3</v>
      </c>
      <c r="O711" s="159">
        <v>1.218</v>
      </c>
      <c r="P711" s="159"/>
      <c r="Q711" s="157">
        <v>0.6</v>
      </c>
      <c r="R711" s="157">
        <v>0.01</v>
      </c>
      <c r="S711" s="160">
        <v>1332.28</v>
      </c>
      <c r="T711" s="157"/>
      <c r="U711" s="160">
        <v>1332.89</v>
      </c>
    </row>
    <row r="712" spans="1:21" x14ac:dyDescent="0.2">
      <c r="A712" s="37" t="str" cm="1">
        <f t="array" ref="A712">INDEX('Scheme master'!F:F,MATCH(E712&amp;F712,'Scheme master'!N:N,0),0)</f>
        <v>LLIQDF</v>
      </c>
      <c r="B712" s="37" t="str">
        <f>A712&amp;VLOOKUP(E712&amp;F712,'Scheme master'!N:AA,13,0)</f>
        <v>LLIQDFDDD</v>
      </c>
      <c r="C712" s="41">
        <f t="shared" si="44"/>
        <v>0.19937622999999999</v>
      </c>
      <c r="D712" s="41">
        <f t="shared" si="45"/>
        <v>0.19937622999999999</v>
      </c>
      <c r="E712" s="157" t="s">
        <v>530</v>
      </c>
      <c r="F712" s="157" t="s">
        <v>525</v>
      </c>
      <c r="G712" s="157" t="s">
        <v>456</v>
      </c>
      <c r="H712" s="157" t="s">
        <v>1276</v>
      </c>
      <c r="I712" s="158">
        <v>45689</v>
      </c>
      <c r="J712" s="158">
        <v>45689</v>
      </c>
      <c r="K712" s="157">
        <v>0.19937622999999999</v>
      </c>
      <c r="L712" s="157">
        <v>0.19937622999999999</v>
      </c>
      <c r="M712" s="159">
        <v>7.694</v>
      </c>
      <c r="N712" s="159"/>
      <c r="O712" s="159">
        <v>4.2590000000000003</v>
      </c>
      <c r="P712" s="159">
        <v>255.32</v>
      </c>
      <c r="Q712" s="157">
        <v>1.53</v>
      </c>
      <c r="R712" s="157"/>
      <c r="S712" s="160">
        <v>4900.6400000000003</v>
      </c>
      <c r="T712" s="157">
        <v>293193.37</v>
      </c>
      <c r="U712" s="160">
        <v>298095.53999999998</v>
      </c>
    </row>
    <row r="713" spans="1:21" x14ac:dyDescent="0.2">
      <c r="A713" s="37" t="str" cm="1">
        <f t="array" ref="A713">INDEX('Scheme master'!F:F,MATCH(E713&amp;F713,'Scheme master'!N:N,0),0)</f>
        <v>LDUSTF</v>
      </c>
      <c r="B713" s="37" t="str">
        <f>A713&amp;VLOOKUP(E713&amp;F713,'Scheme master'!N:AA,13,0)</f>
        <v>LDUSTFDDD</v>
      </c>
      <c r="C713" s="41">
        <f t="shared" si="44"/>
        <v>0.17721841999999999</v>
      </c>
      <c r="D713" s="41">
        <f t="shared" si="45"/>
        <v>0.17721841999999999</v>
      </c>
      <c r="E713" s="157" t="s">
        <v>1462</v>
      </c>
      <c r="F713" s="157" t="s">
        <v>525</v>
      </c>
      <c r="G713" s="157" t="s">
        <v>2241</v>
      </c>
      <c r="H713" s="157" t="s">
        <v>1277</v>
      </c>
      <c r="I713" s="158">
        <v>45706</v>
      </c>
      <c r="J713" s="158">
        <v>45706</v>
      </c>
      <c r="K713" s="157">
        <v>0.17721841999999999</v>
      </c>
      <c r="L713" s="157">
        <v>0.17721841999999999</v>
      </c>
      <c r="M713" s="159"/>
      <c r="N713" s="159"/>
      <c r="O713" s="159">
        <v>0.78100000000000003</v>
      </c>
      <c r="P713" s="159"/>
      <c r="Q713" s="157"/>
      <c r="R713" s="157"/>
      <c r="S713" s="160">
        <v>954.97</v>
      </c>
      <c r="T713" s="157"/>
      <c r="U713" s="160">
        <v>954.97</v>
      </c>
    </row>
    <row r="714" spans="1:21" x14ac:dyDescent="0.2">
      <c r="A714" s="37" t="str" cm="1">
        <f t="array" ref="A714">INDEX('Scheme master'!F:F,MATCH(E714&amp;F714,'Scheme master'!N:N,0),0)</f>
        <v>LLIQDF</v>
      </c>
      <c r="B714" s="37" t="str">
        <f>A714&amp;VLOOKUP(E714&amp;F714,'Scheme master'!N:AA,13,0)</f>
        <v>LLIQDFDDD</v>
      </c>
      <c r="C714" s="41">
        <f t="shared" si="44"/>
        <v>0.15028097000000001</v>
      </c>
      <c r="D714" s="41">
        <f t="shared" si="45"/>
        <v>0.15028097000000001</v>
      </c>
      <c r="E714" s="157" t="s">
        <v>530</v>
      </c>
      <c r="F714" s="157" t="s">
        <v>525</v>
      </c>
      <c r="G714" s="157" t="s">
        <v>456</v>
      </c>
      <c r="H714" s="157" t="s">
        <v>1276</v>
      </c>
      <c r="I714" s="158">
        <v>45645</v>
      </c>
      <c r="J714" s="158">
        <v>45645</v>
      </c>
      <c r="K714" s="157">
        <v>0.15028097000000001</v>
      </c>
      <c r="L714" s="157">
        <v>0.15028097000000001</v>
      </c>
      <c r="M714" s="159">
        <v>121.07899999999999</v>
      </c>
      <c r="N714" s="159"/>
      <c r="O714" s="159">
        <v>3.9670000000000001</v>
      </c>
      <c r="P714" s="159">
        <v>155.083</v>
      </c>
      <c r="Q714" s="157">
        <v>18.190000000000001</v>
      </c>
      <c r="R714" s="157"/>
      <c r="S714" s="160">
        <v>4528.8900000000003</v>
      </c>
      <c r="T714" s="157">
        <v>178087.12</v>
      </c>
      <c r="U714" s="160">
        <v>182634.2</v>
      </c>
    </row>
    <row r="715" spans="1:21" x14ac:dyDescent="0.2">
      <c r="A715" s="37" t="str" cm="1">
        <f t="array" ref="A715">INDEX('Scheme master'!F:F,MATCH(E715&amp;F715,'Scheme master'!N:N,0),0)</f>
        <v>LLIQDF</v>
      </c>
      <c r="B715" s="37" t="str">
        <f>A715&amp;VLOOKUP(E715&amp;F715,'Scheme master'!N:AA,13,0)</f>
        <v>LLIQDFRDW</v>
      </c>
      <c r="C715" s="41">
        <f t="shared" si="44"/>
        <v>1.3039933699999999</v>
      </c>
      <c r="D715" s="41">
        <f t="shared" si="45"/>
        <v>1.3039933699999999</v>
      </c>
      <c r="E715" s="157" t="s">
        <v>530</v>
      </c>
      <c r="F715" s="157" t="s">
        <v>23</v>
      </c>
      <c r="G715" s="157" t="s">
        <v>456</v>
      </c>
      <c r="H715" s="157" t="s">
        <v>2245</v>
      </c>
      <c r="I715" s="158">
        <v>45595</v>
      </c>
      <c r="J715" s="158">
        <v>45595</v>
      </c>
      <c r="K715" s="157">
        <v>1.3039933699999999</v>
      </c>
      <c r="L715" s="157">
        <v>1.3039933699999999</v>
      </c>
      <c r="M715" s="159">
        <v>1085.7460000000001</v>
      </c>
      <c r="N715" s="159"/>
      <c r="O715" s="159">
        <v>8.7200000000000006</v>
      </c>
      <c r="P715" s="159">
        <v>5.0000000000000001E-3</v>
      </c>
      <c r="Q715" s="157">
        <v>1415.81</v>
      </c>
      <c r="R715" s="157"/>
      <c r="S715" s="160">
        <v>9688.6200000000008</v>
      </c>
      <c r="T715" s="157">
        <v>4.67</v>
      </c>
      <c r="U715" s="160">
        <v>11109.1</v>
      </c>
    </row>
    <row r="716" spans="1:21" x14ac:dyDescent="0.2">
      <c r="A716" s="37" t="str" cm="1">
        <f t="array" ref="A716">INDEX('Scheme master'!F:F,MATCH(E716&amp;F716,'Scheme master'!N:N,0),0)</f>
        <v>LDSAPF</v>
      </c>
      <c r="B716" s="37" t="str">
        <f>A716&amp;VLOOKUP(E716&amp;F716,'Scheme master'!N:AA,13,0)</f>
        <v>LDSAPFRDD</v>
      </c>
      <c r="C716" s="41">
        <f t="shared" si="44"/>
        <v>2.4305199999999998E-3</v>
      </c>
      <c r="D716" s="41">
        <f t="shared" si="45"/>
        <v>2.4305199999999998E-3</v>
      </c>
      <c r="E716" s="157" t="s">
        <v>533</v>
      </c>
      <c r="F716" s="157" t="s">
        <v>8</v>
      </c>
      <c r="G716" s="157" t="s">
        <v>2242</v>
      </c>
      <c r="H716" s="157" t="s">
        <v>1279</v>
      </c>
      <c r="I716" s="158">
        <v>45729</v>
      </c>
      <c r="J716" s="158">
        <v>45729</v>
      </c>
      <c r="K716" s="157">
        <v>2.4305199999999998E-3</v>
      </c>
      <c r="L716" s="157">
        <v>2.4305199999999998E-3</v>
      </c>
      <c r="M716" s="159">
        <v>127700.014</v>
      </c>
      <c r="N716" s="159"/>
      <c r="O716" s="159">
        <v>3356.8519999999999</v>
      </c>
      <c r="P716" s="159">
        <v>66.024000000000001</v>
      </c>
      <c r="Q716" s="157">
        <v>310.38</v>
      </c>
      <c r="R716" s="157"/>
      <c r="S716" s="160">
        <v>39817.61</v>
      </c>
      <c r="T716" s="157">
        <v>778.42</v>
      </c>
      <c r="U716" s="160">
        <v>40906.410000000003</v>
      </c>
    </row>
    <row r="717" spans="1:21" x14ac:dyDescent="0.2">
      <c r="A717" s="37" t="str" cm="1">
        <f t="array" ref="A717">INDEX('Scheme master'!F:F,MATCH(E717&amp;F717,'Scheme master'!N:N,0),0)</f>
        <v>LLIQDF</v>
      </c>
      <c r="B717" s="37" t="str">
        <f>A717&amp;VLOOKUP(E717&amp;F717,'Scheme master'!N:AA,13,0)</f>
        <v>LLIQDFDDD</v>
      </c>
      <c r="C717" s="41">
        <f t="shared" si="44"/>
        <v>0.19229321999999999</v>
      </c>
      <c r="D717" s="41">
        <f t="shared" si="45"/>
        <v>0.19229321999999999</v>
      </c>
      <c r="E717" s="157" t="s">
        <v>530</v>
      </c>
      <c r="F717" s="157" t="s">
        <v>525</v>
      </c>
      <c r="G717" s="157" t="s">
        <v>456</v>
      </c>
      <c r="H717" s="157" t="s">
        <v>1276</v>
      </c>
      <c r="I717" s="158">
        <v>45653</v>
      </c>
      <c r="J717" s="158">
        <v>45653</v>
      </c>
      <c r="K717" s="157">
        <v>0.19229321999999999</v>
      </c>
      <c r="L717" s="157">
        <v>0.19229321999999999</v>
      </c>
      <c r="M717" s="159">
        <v>5.0759999999999996</v>
      </c>
      <c r="N717" s="159"/>
      <c r="O717" s="159">
        <v>4.79</v>
      </c>
      <c r="P717" s="159">
        <v>196.23</v>
      </c>
      <c r="Q717" s="157">
        <v>0.98</v>
      </c>
      <c r="R717" s="157"/>
      <c r="S717" s="160">
        <v>5471.9</v>
      </c>
      <c r="T717" s="157">
        <v>225334.2</v>
      </c>
      <c r="U717" s="160">
        <v>230807.08</v>
      </c>
    </row>
    <row r="718" spans="1:21" x14ac:dyDescent="0.2">
      <c r="A718" s="37" t="str" cm="1">
        <f t="array" ref="A718">INDEX('Scheme master'!F:F,MATCH(E718&amp;F718,'Scheme master'!N:N,0),0)</f>
        <v>LDUSTF</v>
      </c>
      <c r="B718" s="37" t="str">
        <f>A718&amp;VLOOKUP(E718&amp;F718,'Scheme master'!N:AA,13,0)</f>
        <v>LDUSTFRDD</v>
      </c>
      <c r="C718" s="41">
        <f t="shared" si="44"/>
        <v>0.21647071000000001</v>
      </c>
      <c r="D718" s="41">
        <f t="shared" si="45"/>
        <v>0.21647071000000001</v>
      </c>
      <c r="E718" s="157" t="s">
        <v>1462</v>
      </c>
      <c r="F718" s="157" t="s">
        <v>8</v>
      </c>
      <c r="G718" s="157" t="s">
        <v>2241</v>
      </c>
      <c r="H718" s="157" t="s">
        <v>1279</v>
      </c>
      <c r="I718" s="158">
        <v>45630</v>
      </c>
      <c r="J718" s="158">
        <v>45630</v>
      </c>
      <c r="K718" s="157">
        <v>0.21647071000000001</v>
      </c>
      <c r="L718" s="157">
        <v>0.21647071000000001</v>
      </c>
      <c r="M718" s="159"/>
      <c r="N718" s="159"/>
      <c r="O718" s="159">
        <v>4.048</v>
      </c>
      <c r="P718" s="159">
        <v>4.0000000000000001E-3</v>
      </c>
      <c r="Q718" s="157"/>
      <c r="R718" s="157"/>
      <c r="S718" s="160">
        <v>4930.93</v>
      </c>
      <c r="T718" s="157">
        <v>3.5</v>
      </c>
      <c r="U718" s="160">
        <v>4934.43</v>
      </c>
    </row>
    <row r="719" spans="1:21" x14ac:dyDescent="0.2">
      <c r="A719" s="37" t="str" cm="1">
        <f t="array" ref="A719">INDEX('Scheme master'!F:F,MATCH(E719&amp;F719,'Scheme master'!N:N,0),0)</f>
        <v>LDSAPF</v>
      </c>
      <c r="B719" s="37" t="str">
        <f>A719&amp;VLOOKUP(E719&amp;F719,'Scheme master'!N:AA,13,0)</f>
        <v>LDSAPFDDD</v>
      </c>
      <c r="C719" s="41">
        <f t="shared" si="44"/>
        <v>1.47021E-3</v>
      </c>
      <c r="D719" s="41">
        <f t="shared" si="45"/>
        <v>1.47021E-3</v>
      </c>
      <c r="E719" s="157" t="s">
        <v>533</v>
      </c>
      <c r="F719" s="157" t="s">
        <v>525</v>
      </c>
      <c r="G719" s="157" t="s">
        <v>2242</v>
      </c>
      <c r="H719" s="157" t="s">
        <v>1277</v>
      </c>
      <c r="I719" s="158">
        <v>45581</v>
      </c>
      <c r="J719" s="158">
        <v>45581</v>
      </c>
      <c r="K719" s="157">
        <v>1.47021E-3</v>
      </c>
      <c r="L719" s="157">
        <v>1.47021E-3</v>
      </c>
      <c r="M719" s="159"/>
      <c r="N719" s="159"/>
      <c r="O719" s="159">
        <v>77.736000000000004</v>
      </c>
      <c r="P719" s="159"/>
      <c r="Q719" s="157"/>
      <c r="R719" s="157"/>
      <c r="S719" s="160">
        <v>858.81</v>
      </c>
      <c r="T719" s="157"/>
      <c r="U719" s="160">
        <v>858.81</v>
      </c>
    </row>
    <row r="720" spans="1:21" x14ac:dyDescent="0.2">
      <c r="A720" s="37" t="str" cm="1">
        <f t="array" ref="A720">INDEX('Scheme master'!F:F,MATCH(E720&amp;F720,'Scheme master'!N:N,0),0)</f>
        <v>LLIQDF</v>
      </c>
      <c r="B720" s="37" t="str">
        <f>A720&amp;VLOOKUP(E720&amp;F720,'Scheme master'!N:AA,13,0)</f>
        <v>LLIQDFDDW</v>
      </c>
      <c r="C720" s="41">
        <f t="shared" si="44"/>
        <v>1.35026399</v>
      </c>
      <c r="D720" s="41">
        <f t="shared" si="45"/>
        <v>1.35026399</v>
      </c>
      <c r="E720" s="157" t="s">
        <v>530</v>
      </c>
      <c r="F720" s="157" t="s">
        <v>527</v>
      </c>
      <c r="G720" s="157" t="s">
        <v>456</v>
      </c>
      <c r="H720" s="157" t="s">
        <v>2246</v>
      </c>
      <c r="I720" s="158">
        <v>45679</v>
      </c>
      <c r="J720" s="158">
        <v>45679</v>
      </c>
      <c r="K720" s="157">
        <v>1.35026399</v>
      </c>
      <c r="L720" s="157">
        <v>1.35026399</v>
      </c>
      <c r="M720" s="159">
        <v>71.504000000000005</v>
      </c>
      <c r="N720" s="159">
        <v>5.0000000000000001E-3</v>
      </c>
      <c r="O720" s="159">
        <v>0.94299999999999995</v>
      </c>
      <c r="P720" s="159"/>
      <c r="Q720" s="157">
        <v>96.55</v>
      </c>
      <c r="R720" s="157">
        <v>0.01</v>
      </c>
      <c r="S720" s="160">
        <v>1111.99</v>
      </c>
      <c r="T720" s="157"/>
      <c r="U720" s="160">
        <v>1208.55</v>
      </c>
    </row>
    <row r="721" spans="1:21" x14ac:dyDescent="0.2">
      <c r="A721" s="37" t="str" cm="1">
        <f t="array" ref="A721">INDEX('Scheme master'!F:F,MATCH(E721&amp;F721,'Scheme master'!N:N,0),0)</f>
        <v>LLIQDF</v>
      </c>
      <c r="B721" s="37" t="str">
        <f>A721&amp;VLOOKUP(E721&amp;F721,'Scheme master'!N:AA,13,0)</f>
        <v>LLIQDFRDD</v>
      </c>
      <c r="C721" s="41">
        <f t="shared" si="44"/>
        <v>0.16927997</v>
      </c>
      <c r="D721" s="41">
        <f t="shared" si="45"/>
        <v>0.16927997</v>
      </c>
      <c r="E721" s="157" t="s">
        <v>530</v>
      </c>
      <c r="F721" s="157" t="s">
        <v>526</v>
      </c>
      <c r="G721" s="157" t="s">
        <v>456</v>
      </c>
      <c r="H721" s="157" t="s">
        <v>1281</v>
      </c>
      <c r="I721" s="158">
        <v>45636</v>
      </c>
      <c r="J721" s="158">
        <v>45636</v>
      </c>
      <c r="K721" s="157">
        <v>0.16927997</v>
      </c>
      <c r="L721" s="157">
        <v>0.16927997</v>
      </c>
      <c r="M721" s="159">
        <v>14.08</v>
      </c>
      <c r="N721" s="159">
        <v>0.17199999999999999</v>
      </c>
      <c r="O721" s="159">
        <v>4.8490000000000002</v>
      </c>
      <c r="P721" s="159">
        <v>2.879</v>
      </c>
      <c r="Q721" s="157">
        <v>2.36</v>
      </c>
      <c r="R721" s="157">
        <v>0.03</v>
      </c>
      <c r="S721" s="160">
        <v>5407.38</v>
      </c>
      <c r="T721" s="157">
        <v>3213.09</v>
      </c>
      <c r="U721" s="160">
        <v>8622.86</v>
      </c>
    </row>
    <row r="722" spans="1:21" x14ac:dyDescent="0.2">
      <c r="A722" s="37" t="str" cm="1">
        <f t="array" ref="A722">INDEX('Scheme master'!F:F,MATCH(E722&amp;F722,'Scheme master'!N:N,0),0)</f>
        <v>LDSAPF</v>
      </c>
      <c r="B722" s="37" t="str">
        <f>A722&amp;VLOOKUP(E722&amp;F722,'Scheme master'!N:AA,13,0)</f>
        <v>LDSAPFRDD</v>
      </c>
      <c r="C722" s="41">
        <f t="shared" si="44"/>
        <v>2.0628500000000002E-3</v>
      </c>
      <c r="D722" s="41">
        <f t="shared" si="45"/>
        <v>2.0628500000000002E-3</v>
      </c>
      <c r="E722" s="157" t="s">
        <v>533</v>
      </c>
      <c r="F722" s="157" t="s">
        <v>8</v>
      </c>
      <c r="G722" s="157" t="s">
        <v>2242</v>
      </c>
      <c r="H722" s="157" t="s">
        <v>1279</v>
      </c>
      <c r="I722" s="158">
        <v>45728</v>
      </c>
      <c r="J722" s="158">
        <v>45728</v>
      </c>
      <c r="K722" s="157">
        <v>2.0628500000000002E-3</v>
      </c>
      <c r="L722" s="157">
        <v>2.0628500000000002E-3</v>
      </c>
      <c r="M722" s="159"/>
      <c r="N722" s="159"/>
      <c r="O722" s="159">
        <v>2870.7550000000001</v>
      </c>
      <c r="P722" s="159">
        <v>56.027000000000001</v>
      </c>
      <c r="Q722" s="157"/>
      <c r="R722" s="157"/>
      <c r="S722" s="160">
        <v>34051.82</v>
      </c>
      <c r="T722" s="157">
        <v>660.54</v>
      </c>
      <c r="U722" s="160">
        <v>34712.36</v>
      </c>
    </row>
    <row r="723" spans="1:21" x14ac:dyDescent="0.2">
      <c r="A723" s="37" t="str" cm="1">
        <f t="array" ref="A723">INDEX('Scheme master'!F:F,MATCH(E723&amp;F723,'Scheme master'!N:N,0),0)</f>
        <v>LDUSTF</v>
      </c>
      <c r="B723" s="37" t="str">
        <f>A723&amp;VLOOKUP(E723&amp;F723,'Scheme master'!N:AA,13,0)</f>
        <v>LDUSTFDDD</v>
      </c>
      <c r="C723" s="41">
        <f t="shared" si="44"/>
        <v>0.25153721000000001</v>
      </c>
      <c r="D723" s="41">
        <f t="shared" si="45"/>
        <v>0.25153721000000001</v>
      </c>
      <c r="E723" s="157" t="s">
        <v>1462</v>
      </c>
      <c r="F723" s="157" t="s">
        <v>525</v>
      </c>
      <c r="G723" s="157" t="s">
        <v>2241</v>
      </c>
      <c r="H723" s="157" t="s">
        <v>1277</v>
      </c>
      <c r="I723" s="158">
        <v>45699</v>
      </c>
      <c r="J723" s="158">
        <v>45699</v>
      </c>
      <c r="K723" s="157">
        <v>0.25153721000000001</v>
      </c>
      <c r="L723" s="157">
        <v>0.25153721000000001</v>
      </c>
      <c r="M723" s="159"/>
      <c r="N723" s="159"/>
      <c r="O723" s="159">
        <v>1.135</v>
      </c>
      <c r="P723" s="159"/>
      <c r="Q723" s="157"/>
      <c r="R723" s="157"/>
      <c r="S723" s="160">
        <v>1388.21</v>
      </c>
      <c r="T723" s="157"/>
      <c r="U723" s="160">
        <v>1388.21</v>
      </c>
    </row>
    <row r="724" spans="1:21" x14ac:dyDescent="0.2">
      <c r="A724" s="37" t="str" cm="1">
        <f t="array" ref="A724">INDEX('Scheme master'!F:F,MATCH(E724&amp;F724,'Scheme master'!N:N,0),0)</f>
        <v>LLIQDF</v>
      </c>
      <c r="B724" s="37" t="str">
        <f>A724&amp;VLOOKUP(E724&amp;F724,'Scheme master'!N:AA,13,0)</f>
        <v>LLIQDFDDD</v>
      </c>
      <c r="C724" s="41">
        <f t="shared" si="44"/>
        <v>0.17103110999999999</v>
      </c>
      <c r="D724" s="41">
        <f t="shared" si="45"/>
        <v>0.17103110999999999</v>
      </c>
      <c r="E724" s="157" t="s">
        <v>530</v>
      </c>
      <c r="F724" s="157" t="s">
        <v>525</v>
      </c>
      <c r="G724" s="157" t="s">
        <v>456</v>
      </c>
      <c r="H724" s="157" t="s">
        <v>1276</v>
      </c>
      <c r="I724" s="158">
        <v>45580</v>
      </c>
      <c r="J724" s="158">
        <v>45580</v>
      </c>
      <c r="K724" s="157">
        <v>0.17103110999999999</v>
      </c>
      <c r="L724" s="157">
        <v>0.17103110999999999</v>
      </c>
      <c r="M724" s="159">
        <v>6.0919999999999996</v>
      </c>
      <c r="N724" s="159"/>
      <c r="O724" s="159">
        <v>5.3239999999999998</v>
      </c>
      <c r="P724" s="159">
        <v>121.048</v>
      </c>
      <c r="Q724" s="157">
        <v>1.03</v>
      </c>
      <c r="R724" s="157"/>
      <c r="S724" s="160">
        <v>6078.09</v>
      </c>
      <c r="T724" s="157">
        <v>139002.54</v>
      </c>
      <c r="U724" s="160">
        <v>145081.66</v>
      </c>
    </row>
    <row r="725" spans="1:21" x14ac:dyDescent="0.2">
      <c r="A725" s="37" t="str" cm="1">
        <f t="array" ref="A725">INDEX('Scheme master'!F:F,MATCH(E725&amp;F725,'Scheme master'!N:N,0),0)</f>
        <v>LLIQDF</v>
      </c>
      <c r="B725" s="37" t="str">
        <f>A725&amp;VLOOKUP(E725&amp;F725,'Scheme master'!N:AA,13,0)</f>
        <v>LLIQDFDDD</v>
      </c>
      <c r="C725" s="41">
        <f t="shared" si="44"/>
        <v>0.19834694999999999</v>
      </c>
      <c r="D725" s="41">
        <f t="shared" si="45"/>
        <v>0.19834694999999999</v>
      </c>
      <c r="E725" s="157" t="s">
        <v>530</v>
      </c>
      <c r="F725" s="157" t="s">
        <v>525</v>
      </c>
      <c r="G725" s="157" t="s">
        <v>456</v>
      </c>
      <c r="H725" s="157" t="s">
        <v>1276</v>
      </c>
      <c r="I725" s="158">
        <v>45648</v>
      </c>
      <c r="J725" s="158">
        <v>45648</v>
      </c>
      <c r="K725" s="157">
        <v>0.19834694999999999</v>
      </c>
      <c r="L725" s="157">
        <v>0.19834694999999999</v>
      </c>
      <c r="M725" s="159">
        <v>121.07899999999999</v>
      </c>
      <c r="N725" s="159"/>
      <c r="O725" s="159">
        <v>5.2380000000000004</v>
      </c>
      <c r="P725" s="159">
        <v>204.78200000000001</v>
      </c>
      <c r="Q725" s="157">
        <v>24.02</v>
      </c>
      <c r="R725" s="157"/>
      <c r="S725" s="160">
        <v>5981.72</v>
      </c>
      <c r="T725" s="157">
        <v>235157.64</v>
      </c>
      <c r="U725" s="160">
        <v>241163.38</v>
      </c>
    </row>
    <row r="726" spans="1:21" x14ac:dyDescent="0.2">
      <c r="A726" s="37" t="str" cm="1">
        <f t="array" ref="A726">INDEX('Scheme master'!F:F,MATCH(E726&amp;F726,'Scheme master'!N:N,0),0)</f>
        <v>LDUSTF</v>
      </c>
      <c r="B726" s="37" t="str">
        <f>A726&amp;VLOOKUP(E726&amp;F726,'Scheme master'!N:AA,13,0)</f>
        <v>LDUSTFDDD</v>
      </c>
      <c r="C726" s="41">
        <f t="shared" si="44"/>
        <v>0.63864752999999996</v>
      </c>
      <c r="D726" s="41">
        <f t="shared" si="45"/>
        <v>0.63864752999999996</v>
      </c>
      <c r="E726" s="157" t="s">
        <v>1462</v>
      </c>
      <c r="F726" s="157" t="s">
        <v>525</v>
      </c>
      <c r="G726" s="157" t="s">
        <v>2241</v>
      </c>
      <c r="H726" s="157" t="s">
        <v>1277</v>
      </c>
      <c r="I726" s="158">
        <v>45691</v>
      </c>
      <c r="J726" s="158">
        <v>45691</v>
      </c>
      <c r="K726" s="157">
        <v>0.63864752999999996</v>
      </c>
      <c r="L726" s="157">
        <v>0.63864752999999996</v>
      </c>
      <c r="M726" s="159"/>
      <c r="N726" s="159"/>
      <c r="O726" s="159">
        <v>2.879</v>
      </c>
      <c r="P726" s="159"/>
      <c r="Q726" s="157"/>
      <c r="R726" s="157"/>
      <c r="S726" s="160">
        <v>3517.69</v>
      </c>
      <c r="T726" s="157"/>
      <c r="U726" s="160">
        <v>3517.69</v>
      </c>
    </row>
    <row r="727" spans="1:21" x14ac:dyDescent="0.2">
      <c r="A727" s="37" t="str" cm="1">
        <f t="array" ref="A727">INDEX('Scheme master'!F:F,MATCH(E727&amp;F727,'Scheme master'!N:N,0),0)</f>
        <v>LDUSTF</v>
      </c>
      <c r="B727" s="37" t="str">
        <f>A727&amp;VLOOKUP(E727&amp;F727,'Scheme master'!N:AA,13,0)</f>
        <v>LDUSTFDDD</v>
      </c>
      <c r="C727" s="41">
        <f t="shared" si="44"/>
        <v>0.43460478000000002</v>
      </c>
      <c r="D727" s="41">
        <f t="shared" si="45"/>
        <v>0.43460478000000002</v>
      </c>
      <c r="E727" s="157" t="s">
        <v>1462</v>
      </c>
      <c r="F727" s="157" t="s">
        <v>525</v>
      </c>
      <c r="G727" s="157" t="s">
        <v>2241</v>
      </c>
      <c r="H727" s="157" t="s">
        <v>1277</v>
      </c>
      <c r="I727" s="158">
        <v>45708</v>
      </c>
      <c r="J727" s="158">
        <v>45708</v>
      </c>
      <c r="K727" s="157">
        <v>0.43460478000000002</v>
      </c>
      <c r="L727" s="157">
        <v>0.43460478000000002</v>
      </c>
      <c r="M727" s="159"/>
      <c r="N727" s="159"/>
      <c r="O727" s="159">
        <v>1.915</v>
      </c>
      <c r="P727" s="159"/>
      <c r="Q727" s="157"/>
      <c r="R727" s="157"/>
      <c r="S727" s="160">
        <v>2342.31</v>
      </c>
      <c r="T727" s="157"/>
      <c r="U727" s="160">
        <v>2342.31</v>
      </c>
    </row>
    <row r="728" spans="1:21" x14ac:dyDescent="0.2">
      <c r="A728" s="37" t="str" cm="1">
        <f t="array" ref="A728">INDEX('Scheme master'!F:F,MATCH(E728&amp;F728,'Scheme master'!N:N,0),0)</f>
        <v>LDUSTF</v>
      </c>
      <c r="B728" s="37" t="str">
        <f>A728&amp;VLOOKUP(E728&amp;F728,'Scheme master'!N:AA,13,0)</f>
        <v>LDUSTFRDD</v>
      </c>
      <c r="C728" s="41">
        <f t="shared" si="44"/>
        <v>0.18049686000000001</v>
      </c>
      <c r="D728" s="41">
        <f t="shared" si="45"/>
        <v>0.18049686000000001</v>
      </c>
      <c r="E728" s="157" t="s">
        <v>1462</v>
      </c>
      <c r="F728" s="157" t="s">
        <v>8</v>
      </c>
      <c r="G728" s="157" t="s">
        <v>2241</v>
      </c>
      <c r="H728" s="157" t="s">
        <v>1279</v>
      </c>
      <c r="I728" s="158">
        <v>45610</v>
      </c>
      <c r="J728" s="158">
        <v>45610</v>
      </c>
      <c r="K728" s="157">
        <v>0.18049686000000001</v>
      </c>
      <c r="L728" s="157">
        <v>0.18049686000000001</v>
      </c>
      <c r="M728" s="159"/>
      <c r="N728" s="159"/>
      <c r="O728" s="159">
        <v>3.363</v>
      </c>
      <c r="P728" s="159">
        <v>2E-3</v>
      </c>
      <c r="Q728" s="157"/>
      <c r="R728" s="157"/>
      <c r="S728" s="160">
        <v>4098.8900000000003</v>
      </c>
      <c r="T728" s="157">
        <v>2.91</v>
      </c>
      <c r="U728" s="160">
        <v>4101.8</v>
      </c>
    </row>
    <row r="729" spans="1:21" x14ac:dyDescent="0.2">
      <c r="A729" s="37" t="str" cm="1">
        <f t="array" ref="A729">INDEX('Scheme master'!F:F,MATCH(E729&amp;F729,'Scheme master'!N:N,0),0)</f>
        <v>LLIQDF</v>
      </c>
      <c r="B729" s="37" t="str">
        <f>A729&amp;VLOOKUP(E729&amp;F729,'Scheme master'!N:AA,13,0)</f>
        <v>LLIQDFRDD</v>
      </c>
      <c r="C729" s="41">
        <f t="shared" si="44"/>
        <v>0.17359020999999999</v>
      </c>
      <c r="D729" s="41">
        <f t="shared" si="45"/>
        <v>0.17359020999999999</v>
      </c>
      <c r="E729" s="157" t="s">
        <v>530</v>
      </c>
      <c r="F729" s="157" t="s">
        <v>526</v>
      </c>
      <c r="G729" s="157" t="s">
        <v>456</v>
      </c>
      <c r="H729" s="157" t="s">
        <v>1281</v>
      </c>
      <c r="I729" s="158">
        <v>45593</v>
      </c>
      <c r="J729" s="158">
        <v>45593</v>
      </c>
      <c r="K729" s="157">
        <v>0.17359020999999999</v>
      </c>
      <c r="L729" s="157">
        <v>0.17359020999999999</v>
      </c>
      <c r="M729" s="159">
        <v>13.609</v>
      </c>
      <c r="N729" s="159">
        <v>0.17199999999999999</v>
      </c>
      <c r="O729" s="159">
        <v>4.8890000000000002</v>
      </c>
      <c r="P729" s="159">
        <v>2.915</v>
      </c>
      <c r="Q729" s="157">
        <v>2.37</v>
      </c>
      <c r="R729" s="157">
        <v>0.03</v>
      </c>
      <c r="S729" s="160">
        <v>5511.55</v>
      </c>
      <c r="T729" s="157">
        <v>3255.39</v>
      </c>
      <c r="U729" s="160">
        <v>8769.34</v>
      </c>
    </row>
    <row r="730" spans="1:21" x14ac:dyDescent="0.2">
      <c r="A730" s="37" t="str" cm="1">
        <f t="array" ref="A730">INDEX('Scheme master'!F:F,MATCH(E730&amp;F730,'Scheme master'!N:N,0),0)</f>
        <v>LDUSTF</v>
      </c>
      <c r="B730" s="37" t="str">
        <f>A730&amp;VLOOKUP(E730&amp;F730,'Scheme master'!N:AA,13,0)</f>
        <v>LDUSTFDDD</v>
      </c>
      <c r="C730" s="41">
        <f t="shared" si="44"/>
        <v>0.52423381000000002</v>
      </c>
      <c r="D730" s="41">
        <f t="shared" si="45"/>
        <v>0.52423381000000002</v>
      </c>
      <c r="E730" s="157" t="s">
        <v>1462</v>
      </c>
      <c r="F730" s="157" t="s">
        <v>525</v>
      </c>
      <c r="G730" s="157" t="s">
        <v>2241</v>
      </c>
      <c r="H730" s="157" t="s">
        <v>1277</v>
      </c>
      <c r="I730" s="158">
        <v>45719</v>
      </c>
      <c r="J730" s="158">
        <v>45719</v>
      </c>
      <c r="K730" s="157">
        <v>0.52423381000000002</v>
      </c>
      <c r="L730" s="157">
        <v>0.52423381000000002</v>
      </c>
      <c r="M730" s="159"/>
      <c r="N730" s="159"/>
      <c r="O730" s="159">
        <v>2.3159999999999998</v>
      </c>
      <c r="P730" s="159"/>
      <c r="Q730" s="157"/>
      <c r="R730" s="157"/>
      <c r="S730" s="160">
        <v>2830.55</v>
      </c>
      <c r="T730" s="157"/>
      <c r="U730" s="160">
        <v>2830.55</v>
      </c>
    </row>
    <row r="731" spans="1:21" x14ac:dyDescent="0.2">
      <c r="A731" s="37" t="str" cm="1">
        <f t="array" ref="A731">INDEX('Scheme master'!F:F,MATCH(E731&amp;F731,'Scheme master'!N:N,0),0)</f>
        <v>LLIQDF</v>
      </c>
      <c r="B731" s="37" t="str">
        <f>A731&amp;VLOOKUP(E731&amp;F731,'Scheme master'!N:AA,13,0)</f>
        <v>LLIQDFRDD</v>
      </c>
      <c r="C731" s="41">
        <f t="shared" si="44"/>
        <v>0.19393256</v>
      </c>
      <c r="D731" s="41">
        <f t="shared" si="45"/>
        <v>0.19393256</v>
      </c>
      <c r="E731" s="157" t="s">
        <v>530</v>
      </c>
      <c r="F731" s="157" t="s">
        <v>526</v>
      </c>
      <c r="G731" s="157" t="s">
        <v>456</v>
      </c>
      <c r="H731" s="157" t="s">
        <v>1281</v>
      </c>
      <c r="I731" s="158">
        <v>45590</v>
      </c>
      <c r="J731" s="158">
        <v>45590</v>
      </c>
      <c r="K731" s="157">
        <v>0.19393256</v>
      </c>
      <c r="L731" s="157">
        <v>0.19393256</v>
      </c>
      <c r="M731" s="159">
        <v>13.609</v>
      </c>
      <c r="N731" s="159">
        <v>0.17199999999999999</v>
      </c>
      <c r="O731" s="159">
        <v>5.4509999999999996</v>
      </c>
      <c r="P731" s="159">
        <v>3.258</v>
      </c>
      <c r="Q731" s="157">
        <v>2.64</v>
      </c>
      <c r="R731" s="157">
        <v>0.03</v>
      </c>
      <c r="S731" s="160">
        <v>6154.11</v>
      </c>
      <c r="T731" s="157">
        <v>3635</v>
      </c>
      <c r="U731" s="160">
        <v>9791.7800000000007</v>
      </c>
    </row>
    <row r="732" spans="1:21" x14ac:dyDescent="0.2">
      <c r="A732" s="37" t="str" cm="1">
        <f t="array" ref="A732">INDEX('Scheme master'!F:F,MATCH(E732&amp;F732,'Scheme master'!N:N,0),0)</f>
        <v>LDINPF</v>
      </c>
      <c r="B732" s="37" t="str">
        <f>A732&amp;VLOOKUP(E732&amp;F732,'Scheme master'!N:AA,13,0)</f>
        <v>LDINPFDDD</v>
      </c>
      <c r="C732" s="41">
        <f t="shared" si="44"/>
        <v>5.0257399999999999E-3</v>
      </c>
      <c r="D732" s="41">
        <f t="shared" si="45"/>
        <v>5.0257399999999999E-3</v>
      </c>
      <c r="E732" s="157" t="s">
        <v>531</v>
      </c>
      <c r="F732" s="157" t="s">
        <v>525</v>
      </c>
      <c r="G732" s="157" t="s">
        <v>2726</v>
      </c>
      <c r="H732" s="157" t="s">
        <v>1277</v>
      </c>
      <c r="I732" s="158">
        <v>45740</v>
      </c>
      <c r="J732" s="158">
        <v>45740</v>
      </c>
      <c r="K732" s="157">
        <v>5.0257399999999999E-3</v>
      </c>
      <c r="L732" s="157">
        <v>5.0257399999999999E-3</v>
      </c>
      <c r="M732" s="159"/>
      <c r="N732" s="159"/>
      <c r="O732" s="159">
        <v>202.31299999999999</v>
      </c>
      <c r="P732" s="159"/>
      <c r="Q732" s="157"/>
      <c r="R732" s="157"/>
      <c r="S732" s="160">
        <v>3166.58</v>
      </c>
      <c r="T732" s="157"/>
      <c r="U732" s="160">
        <v>3166.58</v>
      </c>
    </row>
    <row r="733" spans="1:21" x14ac:dyDescent="0.2">
      <c r="A733" s="37" t="str" cm="1">
        <f t="array" ref="A733">INDEX('Scheme master'!F:F,MATCH(E733&amp;F733,'Scheme master'!N:N,0),0)</f>
        <v>LDSAPF</v>
      </c>
      <c r="B733" s="37" t="str">
        <f>A733&amp;VLOOKUP(E733&amp;F733,'Scheme master'!N:AA,13,0)</f>
        <v>LDSAPFDDD</v>
      </c>
      <c r="C733" s="41">
        <f t="shared" si="44"/>
        <v>1.26377E-3</v>
      </c>
      <c r="D733" s="41">
        <f t="shared" si="45"/>
        <v>1.26377E-3</v>
      </c>
      <c r="E733" s="157" t="s">
        <v>533</v>
      </c>
      <c r="F733" s="157" t="s">
        <v>525</v>
      </c>
      <c r="G733" s="157" t="s">
        <v>2242</v>
      </c>
      <c r="H733" s="157" t="s">
        <v>1277</v>
      </c>
      <c r="I733" s="158">
        <v>45727</v>
      </c>
      <c r="J733" s="158">
        <v>45727</v>
      </c>
      <c r="K733" s="157">
        <v>1.26377E-3</v>
      </c>
      <c r="L733" s="157">
        <v>1.26377E-3</v>
      </c>
      <c r="M733" s="159"/>
      <c r="N733" s="159"/>
      <c r="O733" s="159">
        <v>68.149000000000001</v>
      </c>
      <c r="P733" s="159">
        <v>4.7670000000000003</v>
      </c>
      <c r="Q733" s="157"/>
      <c r="R733" s="157"/>
      <c r="S733" s="160">
        <v>749.77</v>
      </c>
      <c r="T733" s="157">
        <v>53.23</v>
      </c>
      <c r="U733" s="160">
        <v>803</v>
      </c>
    </row>
    <row r="734" spans="1:21" x14ac:dyDescent="0.2">
      <c r="A734" s="37" t="str" cm="1">
        <f t="array" ref="A734">INDEX('Scheme master'!F:F,MATCH(E734&amp;F734,'Scheme master'!N:N,0),0)</f>
        <v>LDSAPF</v>
      </c>
      <c r="B734" s="37" t="str">
        <f>A734&amp;VLOOKUP(E734&amp;F734,'Scheme master'!N:AA,13,0)</f>
        <v>LDSAPFDDD</v>
      </c>
      <c r="C734" s="41">
        <f t="shared" si="44"/>
        <v>1.79032E-3</v>
      </c>
      <c r="D734" s="41">
        <f t="shared" si="45"/>
        <v>1.79032E-3</v>
      </c>
      <c r="E734" s="157" t="s">
        <v>533</v>
      </c>
      <c r="F734" s="157" t="s">
        <v>525</v>
      </c>
      <c r="G734" s="157" t="s">
        <v>2242</v>
      </c>
      <c r="H734" s="157" t="s">
        <v>1277</v>
      </c>
      <c r="I734" s="158">
        <v>45637</v>
      </c>
      <c r="J734" s="158">
        <v>45637</v>
      </c>
      <c r="K734" s="157">
        <v>1.79032E-3</v>
      </c>
      <c r="L734" s="157">
        <v>1.79032E-3</v>
      </c>
      <c r="M734" s="159"/>
      <c r="N734" s="159"/>
      <c r="O734" s="159">
        <v>87.588999999999999</v>
      </c>
      <c r="P734" s="159"/>
      <c r="Q734" s="157"/>
      <c r="R734" s="157"/>
      <c r="S734" s="160">
        <v>964.01</v>
      </c>
      <c r="T734" s="157"/>
      <c r="U734" s="160">
        <v>964.01</v>
      </c>
    </row>
    <row r="735" spans="1:21" x14ac:dyDescent="0.2">
      <c r="A735" s="37" t="str" cm="1">
        <f t="array" ref="A735">INDEX('Scheme master'!F:F,MATCH(E735&amp;F735,'Scheme master'!N:N,0),0)</f>
        <v>LLIQDF</v>
      </c>
      <c r="B735" s="37" t="str">
        <f>A735&amp;VLOOKUP(E735&amp;F735,'Scheme master'!N:AA,13,0)</f>
        <v>LLIQDFRDD</v>
      </c>
      <c r="C735" s="41">
        <f t="shared" si="44"/>
        <v>0.18439437</v>
      </c>
      <c r="D735" s="41">
        <f t="shared" si="45"/>
        <v>0.18439437</v>
      </c>
      <c r="E735" s="157" t="s">
        <v>530</v>
      </c>
      <c r="F735" s="157" t="s">
        <v>526</v>
      </c>
      <c r="G735" s="157" t="s">
        <v>456</v>
      </c>
      <c r="H735" s="157" t="s">
        <v>1281</v>
      </c>
      <c r="I735" s="158">
        <v>45578</v>
      </c>
      <c r="J735" s="158">
        <v>45578</v>
      </c>
      <c r="K735" s="157">
        <v>0.18439437</v>
      </c>
      <c r="L735" s="157">
        <v>0.18439437</v>
      </c>
      <c r="M735" s="159">
        <v>12.609</v>
      </c>
      <c r="N735" s="159">
        <v>0.17199999999999999</v>
      </c>
      <c r="O735" s="159">
        <v>5.4749999999999996</v>
      </c>
      <c r="P735" s="159">
        <v>3.0529999999999999</v>
      </c>
      <c r="Q735" s="157">
        <v>2.33</v>
      </c>
      <c r="R735" s="157">
        <v>0.03</v>
      </c>
      <c r="S735" s="160">
        <v>6138.59</v>
      </c>
      <c r="T735" s="157">
        <v>3449.68</v>
      </c>
      <c r="U735" s="160">
        <v>9590.6299999999992</v>
      </c>
    </row>
    <row r="736" spans="1:21" x14ac:dyDescent="0.2">
      <c r="A736" s="37" t="str" cm="1">
        <f t="array" ref="A736">INDEX('Scheme master'!F:F,MATCH(E736&amp;F736,'Scheme master'!N:N,0),0)</f>
        <v>LDINPF</v>
      </c>
      <c r="B736" s="37" t="str">
        <f>A736&amp;VLOOKUP(E736&amp;F736,'Scheme master'!N:AA,13,0)</f>
        <v>LDINPFRDD</v>
      </c>
      <c r="C736" s="41">
        <f t="shared" si="44"/>
        <v>4.0263399999999998E-3</v>
      </c>
      <c r="D736" s="41">
        <f t="shared" si="45"/>
        <v>4.0263399999999998E-3</v>
      </c>
      <c r="E736" s="157" t="s">
        <v>531</v>
      </c>
      <c r="F736" s="157" t="s">
        <v>8</v>
      </c>
      <c r="G736" s="157" t="s">
        <v>2726</v>
      </c>
      <c r="H736" s="157" t="s">
        <v>1279</v>
      </c>
      <c r="I736" s="158">
        <v>45660</v>
      </c>
      <c r="J736" s="158">
        <v>45660</v>
      </c>
      <c r="K736" s="157">
        <v>4.0263399999999998E-3</v>
      </c>
      <c r="L736" s="157">
        <v>4.0263399999999998E-3</v>
      </c>
      <c r="M736" s="159">
        <v>11490.457</v>
      </c>
      <c r="N736" s="159"/>
      <c r="O736" s="159">
        <v>938.8</v>
      </c>
      <c r="P736" s="159">
        <v>45.433999999999997</v>
      </c>
      <c r="Q736" s="157">
        <v>46.26</v>
      </c>
      <c r="R736" s="157"/>
      <c r="S736" s="160">
        <v>11641.17</v>
      </c>
      <c r="T736" s="157">
        <v>560.74</v>
      </c>
      <c r="U736" s="160">
        <v>12248.17</v>
      </c>
    </row>
    <row r="737" spans="1:21" x14ac:dyDescent="0.2">
      <c r="A737" s="37" t="str" cm="1">
        <f t="array" ref="A737">INDEX('Scheme master'!F:F,MATCH(E737&amp;F737,'Scheme master'!N:N,0),0)</f>
        <v>LLIQDF</v>
      </c>
      <c r="B737" s="37" t="str">
        <f>A737&amp;VLOOKUP(E737&amp;F737,'Scheme master'!N:AA,13,0)</f>
        <v>LLIQDFDDD</v>
      </c>
      <c r="C737" s="41">
        <f t="shared" si="44"/>
        <v>0.1938339</v>
      </c>
      <c r="D737" s="41">
        <f t="shared" si="45"/>
        <v>0.1938339</v>
      </c>
      <c r="E737" s="157" t="s">
        <v>530</v>
      </c>
      <c r="F737" s="157" t="s">
        <v>525</v>
      </c>
      <c r="G737" s="157" t="s">
        <v>456</v>
      </c>
      <c r="H737" s="157" t="s">
        <v>1276</v>
      </c>
      <c r="I737" s="158">
        <v>45634</v>
      </c>
      <c r="J737" s="158">
        <v>45634</v>
      </c>
      <c r="K737" s="157">
        <v>0.1938339</v>
      </c>
      <c r="L737" s="157">
        <v>0.1938339</v>
      </c>
      <c r="M737" s="159">
        <v>121.07899999999999</v>
      </c>
      <c r="N737" s="159"/>
      <c r="O737" s="159">
        <v>4.7869999999999999</v>
      </c>
      <c r="P737" s="159">
        <v>252.14599999999999</v>
      </c>
      <c r="Q737" s="157">
        <v>23.47</v>
      </c>
      <c r="R737" s="157"/>
      <c r="S737" s="160">
        <v>5465.9</v>
      </c>
      <c r="T737" s="157">
        <v>289547.46999999997</v>
      </c>
      <c r="U737" s="160">
        <v>295036.84000000003</v>
      </c>
    </row>
    <row r="738" spans="1:21" x14ac:dyDescent="0.2">
      <c r="A738" s="37" t="str" cm="1">
        <f t="array" ref="A738">INDEX('Scheme master'!F:F,MATCH(E738&amp;F738,'Scheme master'!N:N,0),0)</f>
        <v>LDSAPF</v>
      </c>
      <c r="B738" s="37" t="str">
        <f>A738&amp;VLOOKUP(E738&amp;F738,'Scheme master'!N:AA,13,0)</f>
        <v>LDSAPFDDD</v>
      </c>
      <c r="C738" s="41">
        <f t="shared" si="44"/>
        <v>1.8183100000000001E-3</v>
      </c>
      <c r="D738" s="41">
        <f t="shared" si="45"/>
        <v>1.8183100000000001E-3</v>
      </c>
      <c r="E738" s="157" t="s">
        <v>533</v>
      </c>
      <c r="F738" s="157" t="s">
        <v>525</v>
      </c>
      <c r="G738" s="157" t="s">
        <v>2242</v>
      </c>
      <c r="H738" s="157" t="s">
        <v>1277</v>
      </c>
      <c r="I738" s="158">
        <v>45610</v>
      </c>
      <c r="J738" s="158">
        <v>45610</v>
      </c>
      <c r="K738" s="157">
        <v>1.8183100000000001E-3</v>
      </c>
      <c r="L738" s="157">
        <v>1.8183100000000001E-3</v>
      </c>
      <c r="M738" s="159"/>
      <c r="N738" s="159"/>
      <c r="O738" s="159">
        <v>90.227000000000004</v>
      </c>
      <c r="P738" s="159"/>
      <c r="Q738" s="157"/>
      <c r="R738" s="157"/>
      <c r="S738" s="160">
        <v>995.96</v>
      </c>
      <c r="T738" s="157"/>
      <c r="U738" s="160">
        <v>995.96</v>
      </c>
    </row>
    <row r="739" spans="1:21" x14ac:dyDescent="0.2">
      <c r="A739" s="37" t="str" cm="1">
        <f t="array" ref="A739">INDEX('Scheme master'!F:F,MATCH(E739&amp;F739,'Scheme master'!N:N,0),0)</f>
        <v>LLIQDF</v>
      </c>
      <c r="B739" s="37" t="str">
        <f>A739&amp;VLOOKUP(E739&amp;F739,'Scheme master'!N:AA,13,0)</f>
        <v>LLIQDFRDW</v>
      </c>
      <c r="C739" s="41">
        <f t="shared" si="44"/>
        <v>1.19789166</v>
      </c>
      <c r="D739" s="41">
        <f t="shared" si="45"/>
        <v>1.19789166</v>
      </c>
      <c r="E739" s="157" t="s">
        <v>530</v>
      </c>
      <c r="F739" s="157" t="s">
        <v>23</v>
      </c>
      <c r="G739" s="157" t="s">
        <v>456</v>
      </c>
      <c r="H739" s="157" t="s">
        <v>2245</v>
      </c>
      <c r="I739" s="158">
        <v>45721</v>
      </c>
      <c r="J739" s="158">
        <v>45721</v>
      </c>
      <c r="K739" s="157">
        <v>1.19789166</v>
      </c>
      <c r="L739" s="157">
        <v>1.19789166</v>
      </c>
      <c r="M739" s="159">
        <v>1085.9749999999999</v>
      </c>
      <c r="N739" s="159"/>
      <c r="O739" s="159">
        <v>8.1739999999999995</v>
      </c>
      <c r="P739" s="159">
        <v>4.0000000000000001E-3</v>
      </c>
      <c r="Q739" s="157">
        <v>1300.8900000000001</v>
      </c>
      <c r="R739" s="157"/>
      <c r="S739" s="160">
        <v>9093.25</v>
      </c>
      <c r="T739" s="157">
        <v>4.3899999999999997</v>
      </c>
      <c r="U739" s="160">
        <v>10398.530000000001</v>
      </c>
    </row>
    <row r="740" spans="1:21" x14ac:dyDescent="0.2">
      <c r="A740" s="37" t="str" cm="1">
        <f t="array" ref="A740">INDEX('Scheme master'!F:F,MATCH(E740&amp;F740,'Scheme master'!N:N,0),0)</f>
        <v>LDSAPF</v>
      </c>
      <c r="B740" s="37" t="str">
        <f>A740&amp;VLOOKUP(E740&amp;F740,'Scheme master'!N:AA,13,0)</f>
        <v>LDSAPFRDD</v>
      </c>
      <c r="C740" s="41">
        <f t="shared" si="44"/>
        <v>1.64314E-3</v>
      </c>
      <c r="D740" s="41">
        <f t="shared" si="45"/>
        <v>1.64314E-3</v>
      </c>
      <c r="E740" s="157" t="s">
        <v>533</v>
      </c>
      <c r="F740" s="157" t="s">
        <v>8</v>
      </c>
      <c r="G740" s="157" t="s">
        <v>2242</v>
      </c>
      <c r="H740" s="157" t="s">
        <v>1279</v>
      </c>
      <c r="I740" s="158">
        <v>45601</v>
      </c>
      <c r="J740" s="158">
        <v>45601</v>
      </c>
      <c r="K740" s="157">
        <v>1.64314E-3</v>
      </c>
      <c r="L740" s="157">
        <v>1.64314E-3</v>
      </c>
      <c r="M740" s="159"/>
      <c r="N740" s="159"/>
      <c r="O740" s="159">
        <v>2266.4029999999998</v>
      </c>
      <c r="P740" s="159">
        <v>43.753999999999998</v>
      </c>
      <c r="Q740" s="157"/>
      <c r="R740" s="157"/>
      <c r="S740" s="160">
        <v>26891.599999999999</v>
      </c>
      <c r="T740" s="157">
        <v>515.83000000000004</v>
      </c>
      <c r="U740" s="160">
        <v>27407.43</v>
      </c>
    </row>
    <row r="741" spans="1:21" x14ac:dyDescent="0.2">
      <c r="A741" s="37" t="str" cm="1">
        <f t="array" ref="A741">INDEX('Scheme master'!F:F,MATCH(E741&amp;F741,'Scheme master'!N:N,0),0)</f>
        <v>LDSAPF</v>
      </c>
      <c r="B741" s="37" t="str">
        <f>A741&amp;VLOOKUP(E741&amp;F741,'Scheme master'!N:AA,13,0)</f>
        <v>LDSAPFRDD</v>
      </c>
      <c r="C741" s="41">
        <f t="shared" si="44"/>
        <v>1.56913E-3</v>
      </c>
      <c r="D741" s="41">
        <f t="shared" si="45"/>
        <v>1.56913E-3</v>
      </c>
      <c r="E741" s="157" t="s">
        <v>533</v>
      </c>
      <c r="F741" s="157" t="s">
        <v>8</v>
      </c>
      <c r="G741" s="157" t="s">
        <v>2242</v>
      </c>
      <c r="H741" s="157" t="s">
        <v>1279</v>
      </c>
      <c r="I741" s="158">
        <v>45723</v>
      </c>
      <c r="J741" s="158">
        <v>45723</v>
      </c>
      <c r="K741" s="157">
        <v>1.56913E-3</v>
      </c>
      <c r="L741" s="157">
        <v>1.56913E-3</v>
      </c>
      <c r="M741" s="159"/>
      <c r="N741" s="159"/>
      <c r="O741" s="159">
        <v>2181.7669999999998</v>
      </c>
      <c r="P741" s="159">
        <v>42.591999999999999</v>
      </c>
      <c r="Q741" s="157"/>
      <c r="R741" s="157"/>
      <c r="S741" s="160">
        <v>25878.36</v>
      </c>
      <c r="T741" s="157">
        <v>502.13</v>
      </c>
      <c r="U741" s="160">
        <v>26380.49</v>
      </c>
    </row>
    <row r="742" spans="1:21" x14ac:dyDescent="0.2">
      <c r="A742" s="37" t="str" cm="1">
        <f t="array" ref="A742">INDEX('Scheme master'!F:F,MATCH(E742&amp;F742,'Scheme master'!N:N,0),0)</f>
        <v>LDUSTF</v>
      </c>
      <c r="B742" s="37" t="str">
        <f>A742&amp;VLOOKUP(E742&amp;F742,'Scheme master'!N:AA,13,0)</f>
        <v>LDUSTFDDD</v>
      </c>
      <c r="C742" s="41">
        <f t="shared" si="44"/>
        <v>0.57637830999999995</v>
      </c>
      <c r="D742" s="41">
        <f t="shared" si="45"/>
        <v>0.57637830999999995</v>
      </c>
      <c r="E742" s="157" t="s">
        <v>1462</v>
      </c>
      <c r="F742" s="157" t="s">
        <v>525</v>
      </c>
      <c r="G742" s="157" t="s">
        <v>2241</v>
      </c>
      <c r="H742" s="157" t="s">
        <v>1277</v>
      </c>
      <c r="I742" s="158">
        <v>45607</v>
      </c>
      <c r="J742" s="158">
        <v>45607</v>
      </c>
      <c r="K742" s="157">
        <v>0.57637830999999995</v>
      </c>
      <c r="L742" s="157">
        <v>0.57637830999999995</v>
      </c>
      <c r="M742" s="159"/>
      <c r="N742" s="159"/>
      <c r="O742" s="159">
        <v>2.585</v>
      </c>
      <c r="P742" s="159"/>
      <c r="Q742" s="157"/>
      <c r="R742" s="157"/>
      <c r="S742" s="160">
        <v>3199.42</v>
      </c>
      <c r="T742" s="157"/>
      <c r="U742" s="160">
        <v>3199.42</v>
      </c>
    </row>
    <row r="743" spans="1:21" x14ac:dyDescent="0.2">
      <c r="A743" s="37" t="str" cm="1">
        <f t="array" ref="A743">INDEX('Scheme master'!F:F,MATCH(E743&amp;F743,'Scheme master'!N:N,0),0)</f>
        <v>LDUSTF</v>
      </c>
      <c r="B743" s="37" t="str">
        <f>A743&amp;VLOOKUP(E743&amp;F743,'Scheme master'!N:AA,13,0)</f>
        <v>LDUSTFDDD</v>
      </c>
      <c r="C743" s="41">
        <f t="shared" si="44"/>
        <v>3.4442109999999998E-2</v>
      </c>
      <c r="D743" s="41">
        <f t="shared" si="45"/>
        <v>3.4442109999999998E-2</v>
      </c>
      <c r="E743" s="157" t="s">
        <v>1462</v>
      </c>
      <c r="F743" s="157" t="s">
        <v>525</v>
      </c>
      <c r="G743" s="157" t="s">
        <v>2241</v>
      </c>
      <c r="H743" s="157" t="s">
        <v>1277</v>
      </c>
      <c r="I743" s="158">
        <v>45695</v>
      </c>
      <c r="J743" s="158">
        <v>45695</v>
      </c>
      <c r="K743" s="157">
        <v>3.4442109999999998E-2</v>
      </c>
      <c r="L743" s="157">
        <v>3.4442109999999998E-2</v>
      </c>
      <c r="M743" s="159"/>
      <c r="N743" s="159"/>
      <c r="O743" s="159">
        <v>0.154</v>
      </c>
      <c r="P743" s="159"/>
      <c r="Q743" s="157"/>
      <c r="R743" s="157"/>
      <c r="S743" s="160">
        <v>188.86</v>
      </c>
      <c r="T743" s="157"/>
      <c r="U743" s="160">
        <v>188.86</v>
      </c>
    </row>
    <row r="744" spans="1:21" x14ac:dyDescent="0.2">
      <c r="A744" s="37" t="str" cm="1">
        <f t="array" ref="A744">INDEX('Scheme master'!F:F,MATCH(E744&amp;F744,'Scheme master'!N:N,0),0)</f>
        <v>LLIQDF</v>
      </c>
      <c r="B744" s="37" t="str">
        <f>A744&amp;VLOOKUP(E744&amp;F744,'Scheme master'!N:AA,13,0)</f>
        <v>LLIQDFDDD</v>
      </c>
      <c r="C744" s="41">
        <f t="shared" si="44"/>
        <v>0.21529245999999999</v>
      </c>
      <c r="D744" s="41">
        <f t="shared" si="45"/>
        <v>0.21529245999999999</v>
      </c>
      <c r="E744" s="157" t="s">
        <v>530</v>
      </c>
      <c r="F744" s="157" t="s">
        <v>525</v>
      </c>
      <c r="G744" s="157" t="s">
        <v>456</v>
      </c>
      <c r="H744" s="157" t="s">
        <v>1276</v>
      </c>
      <c r="I744" s="158">
        <v>45736</v>
      </c>
      <c r="J744" s="158">
        <v>45736</v>
      </c>
      <c r="K744" s="157">
        <v>0.21529245999999999</v>
      </c>
      <c r="L744" s="157">
        <v>0.21529245999999999</v>
      </c>
      <c r="M744" s="159">
        <v>7.5970000000000004</v>
      </c>
      <c r="N744" s="159"/>
      <c r="O744" s="159">
        <v>4.0389999999999997</v>
      </c>
      <c r="P744" s="159">
        <v>324.79300000000001</v>
      </c>
      <c r="Q744" s="157">
        <v>1.64</v>
      </c>
      <c r="R744" s="157"/>
      <c r="S744" s="160">
        <v>4645.8500000000004</v>
      </c>
      <c r="T744" s="157">
        <v>372975.27</v>
      </c>
      <c r="U744" s="160">
        <v>377622.76</v>
      </c>
    </row>
    <row r="745" spans="1:21" x14ac:dyDescent="0.2">
      <c r="A745" s="37" t="str" cm="1">
        <f t="array" ref="A745">INDEX('Scheme master'!F:F,MATCH(E745&amp;F745,'Scheme master'!N:N,0),0)</f>
        <v>LDSAPF</v>
      </c>
      <c r="B745" s="37" t="str">
        <f>A745&amp;VLOOKUP(E745&amp;F745,'Scheme master'!N:AA,13,0)</f>
        <v>LDSAPFDDD</v>
      </c>
      <c r="C745" s="41">
        <f t="shared" si="44"/>
        <v>8.4727000000000001E-4</v>
      </c>
      <c r="D745" s="41">
        <f t="shared" si="45"/>
        <v>8.4727000000000001E-4</v>
      </c>
      <c r="E745" s="157" t="s">
        <v>533</v>
      </c>
      <c r="F745" s="157" t="s">
        <v>525</v>
      </c>
      <c r="G745" s="157" t="s">
        <v>2242</v>
      </c>
      <c r="H745" s="157" t="s">
        <v>1277</v>
      </c>
      <c r="I745" s="158">
        <v>45720</v>
      </c>
      <c r="J745" s="158">
        <v>45720</v>
      </c>
      <c r="K745" s="157">
        <v>8.4727000000000001E-4</v>
      </c>
      <c r="L745" s="157">
        <v>8.4727000000000001E-4</v>
      </c>
      <c r="M745" s="159"/>
      <c r="N745" s="159"/>
      <c r="O745" s="159">
        <v>44.774999999999999</v>
      </c>
      <c r="P745" s="159">
        <v>3.1930000000000001</v>
      </c>
      <c r="Q745" s="157"/>
      <c r="R745" s="157"/>
      <c r="S745" s="160">
        <v>493.43</v>
      </c>
      <c r="T745" s="157">
        <v>35.65</v>
      </c>
      <c r="U745" s="160">
        <v>529.08000000000004</v>
      </c>
    </row>
    <row r="746" spans="1:21" x14ac:dyDescent="0.2">
      <c r="A746" s="37" t="str" cm="1">
        <f t="array" ref="A746">INDEX('Scheme master'!F:F,MATCH(E746&amp;F746,'Scheme master'!N:N,0),0)</f>
        <v>LLIQDF</v>
      </c>
      <c r="B746" s="37" t="str">
        <f>A746&amp;VLOOKUP(E746&amp;F746,'Scheme master'!N:AA,13,0)</f>
        <v>LLIQDFRDD</v>
      </c>
      <c r="C746" s="41">
        <f t="shared" si="44"/>
        <v>0.18479614</v>
      </c>
      <c r="D746" s="41">
        <f t="shared" si="45"/>
        <v>0.18479614</v>
      </c>
      <c r="E746" s="157" t="s">
        <v>530</v>
      </c>
      <c r="F746" s="157" t="s">
        <v>526</v>
      </c>
      <c r="G746" s="157" t="s">
        <v>456</v>
      </c>
      <c r="H746" s="157" t="s">
        <v>1281</v>
      </c>
      <c r="I746" s="158">
        <v>45567</v>
      </c>
      <c r="J746" s="158">
        <v>45567</v>
      </c>
      <c r="K746" s="157">
        <v>0.18479614</v>
      </c>
      <c r="L746" s="157">
        <v>0.18479614</v>
      </c>
      <c r="M746" s="159">
        <v>12.504</v>
      </c>
      <c r="N746" s="159">
        <v>0.17199999999999999</v>
      </c>
      <c r="O746" s="159">
        <v>5.2320000000000002</v>
      </c>
      <c r="P746" s="159">
        <v>3.1360000000000001</v>
      </c>
      <c r="Q746" s="157">
        <v>2.31</v>
      </c>
      <c r="R746" s="157">
        <v>0.03</v>
      </c>
      <c r="S746" s="160">
        <v>5799.48</v>
      </c>
      <c r="T746" s="157">
        <v>3470.28</v>
      </c>
      <c r="U746" s="160">
        <v>9272.1</v>
      </c>
    </row>
    <row r="747" spans="1:21" x14ac:dyDescent="0.2">
      <c r="A747" s="37" t="str" cm="1">
        <f t="array" ref="A747">INDEX('Scheme master'!F:F,MATCH(E747&amp;F747,'Scheme master'!N:N,0),0)</f>
        <v>LDSAPF</v>
      </c>
      <c r="B747" s="37" t="str">
        <f>A747&amp;VLOOKUP(E747&amp;F747,'Scheme master'!N:AA,13,0)</f>
        <v>LDSAPFDDD</v>
      </c>
      <c r="C747" s="41">
        <f t="shared" si="44"/>
        <v>1.8492599999999999E-3</v>
      </c>
      <c r="D747" s="41">
        <f t="shared" si="45"/>
        <v>1.8492599999999999E-3</v>
      </c>
      <c r="E747" s="157" t="s">
        <v>533</v>
      </c>
      <c r="F747" s="157" t="s">
        <v>525</v>
      </c>
      <c r="G747" s="157" t="s">
        <v>2242</v>
      </c>
      <c r="H747" s="157" t="s">
        <v>1277</v>
      </c>
      <c r="I747" s="158">
        <v>45709</v>
      </c>
      <c r="J747" s="158">
        <v>45709</v>
      </c>
      <c r="K747" s="157">
        <v>1.8492599999999999E-3</v>
      </c>
      <c r="L747" s="157">
        <v>1.8492599999999999E-3</v>
      </c>
      <c r="M747" s="159"/>
      <c r="N747" s="159"/>
      <c r="O747" s="159">
        <v>97.438999999999993</v>
      </c>
      <c r="P747" s="159">
        <v>6.9550000000000001</v>
      </c>
      <c r="Q747" s="157"/>
      <c r="R747" s="157"/>
      <c r="S747" s="160">
        <v>1074.01</v>
      </c>
      <c r="T747" s="157">
        <v>77.67</v>
      </c>
      <c r="U747" s="160">
        <v>1151.68</v>
      </c>
    </row>
    <row r="748" spans="1:21" x14ac:dyDescent="0.2">
      <c r="A748" s="37" t="str" cm="1">
        <f t="array" ref="A748">INDEX('Scheme master'!F:F,MATCH(E748&amp;F748,'Scheme master'!N:N,0),0)</f>
        <v>LLIQDF</v>
      </c>
      <c r="B748" s="37" t="str">
        <f>A748&amp;VLOOKUP(E748&amp;F748,'Scheme master'!N:AA,13,0)</f>
        <v>LLIQDFDDD</v>
      </c>
      <c r="C748" s="41">
        <f t="shared" si="44"/>
        <v>0.15946460000000001</v>
      </c>
      <c r="D748" s="41">
        <f t="shared" si="45"/>
        <v>0.15946460000000001</v>
      </c>
      <c r="E748" s="157" t="s">
        <v>530</v>
      </c>
      <c r="F748" s="157" t="s">
        <v>525</v>
      </c>
      <c r="G748" s="157" t="s">
        <v>456</v>
      </c>
      <c r="H748" s="157" t="s">
        <v>1276</v>
      </c>
      <c r="I748" s="158">
        <v>45660</v>
      </c>
      <c r="J748" s="158">
        <v>45660</v>
      </c>
      <c r="K748" s="157">
        <v>0.15946460000000001</v>
      </c>
      <c r="L748" s="157">
        <v>0.15946460000000001</v>
      </c>
      <c r="M748" s="159">
        <v>5.077</v>
      </c>
      <c r="N748" s="159"/>
      <c r="O748" s="159">
        <v>3.9830000000000001</v>
      </c>
      <c r="P748" s="159">
        <v>196.166</v>
      </c>
      <c r="Q748" s="157">
        <v>0.79</v>
      </c>
      <c r="R748" s="157"/>
      <c r="S748" s="160">
        <v>4546.17</v>
      </c>
      <c r="T748" s="157">
        <v>225263.67</v>
      </c>
      <c r="U748" s="160">
        <v>229810.63</v>
      </c>
    </row>
    <row r="749" spans="1:21" x14ac:dyDescent="0.2">
      <c r="A749" s="37" t="str" cm="1">
        <f t="array" ref="A749">INDEX('Scheme master'!F:F,MATCH(E749&amp;F749,'Scheme master'!N:N,0),0)</f>
        <v>LLIQDF</v>
      </c>
      <c r="B749" s="37" t="str">
        <f>A749&amp;VLOOKUP(E749&amp;F749,'Scheme master'!N:AA,13,0)</f>
        <v>LLIQDFDDD</v>
      </c>
      <c r="C749" s="41">
        <f t="shared" si="44"/>
        <v>0.19706771000000001</v>
      </c>
      <c r="D749" s="41">
        <f t="shared" si="45"/>
        <v>0.19706771000000001</v>
      </c>
      <c r="E749" s="157" t="s">
        <v>530</v>
      </c>
      <c r="F749" s="157" t="s">
        <v>525</v>
      </c>
      <c r="G749" s="157" t="s">
        <v>456</v>
      </c>
      <c r="H749" s="157" t="s">
        <v>1276</v>
      </c>
      <c r="I749" s="158">
        <v>45615</v>
      </c>
      <c r="J749" s="158">
        <v>45615</v>
      </c>
      <c r="K749" s="157">
        <v>0.19706771000000001</v>
      </c>
      <c r="L749" s="157">
        <v>0.19706771000000001</v>
      </c>
      <c r="M749" s="159">
        <v>6.0789999999999997</v>
      </c>
      <c r="N749" s="159"/>
      <c r="O749" s="159">
        <v>5.8010000000000002</v>
      </c>
      <c r="P749" s="159">
        <v>217.39</v>
      </c>
      <c r="Q749" s="157">
        <v>1.19</v>
      </c>
      <c r="R749" s="157"/>
      <c r="S749" s="160">
        <v>6682.47</v>
      </c>
      <c r="T749" s="157">
        <v>249636</v>
      </c>
      <c r="U749" s="160">
        <v>256319.66</v>
      </c>
    </row>
    <row r="750" spans="1:21" x14ac:dyDescent="0.2">
      <c r="A750" s="37" t="str" cm="1">
        <f t="array" ref="A750">INDEX('Scheme master'!F:F,MATCH(E750&amp;F750,'Scheme master'!N:N,0),0)</f>
        <v>LLIQDF</v>
      </c>
      <c r="B750" s="37" t="str">
        <f>A750&amp;VLOOKUP(E750&amp;F750,'Scheme master'!N:AA,13,0)</f>
        <v>LLIQDFDDD</v>
      </c>
      <c r="C750" s="41">
        <f t="shared" si="44"/>
        <v>0.19382522999999999</v>
      </c>
      <c r="D750" s="41">
        <f t="shared" si="45"/>
        <v>0.19382522999999999</v>
      </c>
      <c r="E750" s="157" t="s">
        <v>530</v>
      </c>
      <c r="F750" s="157" t="s">
        <v>525</v>
      </c>
      <c r="G750" s="157" t="s">
        <v>456</v>
      </c>
      <c r="H750" s="157" t="s">
        <v>1276</v>
      </c>
      <c r="I750" s="158">
        <v>45704</v>
      </c>
      <c r="J750" s="158">
        <v>45704</v>
      </c>
      <c r="K750" s="157">
        <v>0.19382522999999999</v>
      </c>
      <c r="L750" s="157">
        <v>0.19382522999999999</v>
      </c>
      <c r="M750" s="159">
        <v>115.14400000000001</v>
      </c>
      <c r="N750" s="159"/>
      <c r="O750" s="159">
        <v>2.911</v>
      </c>
      <c r="P750" s="159">
        <v>246.00299999999999</v>
      </c>
      <c r="Q750" s="157">
        <v>22.32</v>
      </c>
      <c r="R750" s="157"/>
      <c r="S750" s="160">
        <v>3367.02</v>
      </c>
      <c r="T750" s="157">
        <v>282495.13</v>
      </c>
      <c r="U750" s="160">
        <v>285884.46999999997</v>
      </c>
    </row>
    <row r="751" spans="1:21" x14ac:dyDescent="0.2">
      <c r="A751" s="37" t="str" cm="1">
        <f t="array" ref="A751">INDEX('Scheme master'!F:F,MATCH(E751&amp;F751,'Scheme master'!N:N,0),0)</f>
        <v>LDINPF</v>
      </c>
      <c r="B751" s="37" t="str">
        <f>A751&amp;VLOOKUP(E751&amp;F751,'Scheme master'!N:AA,13,0)</f>
        <v>LDINPFRDW</v>
      </c>
      <c r="C751" s="41">
        <f t="shared" si="44"/>
        <v>8.9238600000000005E-3</v>
      </c>
      <c r="D751" s="41">
        <f t="shared" si="45"/>
        <v>8.9238600000000005E-3</v>
      </c>
      <c r="E751" s="157" t="s">
        <v>531</v>
      </c>
      <c r="F751" s="157" t="s">
        <v>23</v>
      </c>
      <c r="G751" s="157" t="s">
        <v>2726</v>
      </c>
      <c r="H751" s="157" t="s">
        <v>1278</v>
      </c>
      <c r="I751" s="158">
        <v>45602</v>
      </c>
      <c r="J751" s="158">
        <v>45602</v>
      </c>
      <c r="K751" s="157">
        <v>8.9238600000000005E-3</v>
      </c>
      <c r="L751" s="157">
        <v>8.9238600000000005E-3</v>
      </c>
      <c r="M751" s="159"/>
      <c r="N751" s="159"/>
      <c r="O751" s="159">
        <v>155.995</v>
      </c>
      <c r="P751" s="159">
        <v>6.0000000000000001E-3</v>
      </c>
      <c r="Q751" s="157"/>
      <c r="R751" s="157"/>
      <c r="S751" s="160">
        <v>1756.39</v>
      </c>
      <c r="T751" s="157">
        <v>0.06</v>
      </c>
      <c r="U751" s="160">
        <v>1756.45</v>
      </c>
    </row>
    <row r="752" spans="1:21" x14ac:dyDescent="0.2">
      <c r="A752" s="37" t="str" cm="1">
        <f t="array" ref="A752">INDEX('Scheme master'!F:F,MATCH(E752&amp;F752,'Scheme master'!N:N,0),0)</f>
        <v>LDSAPF</v>
      </c>
      <c r="B752" s="37" t="str">
        <f>A752&amp;VLOOKUP(E752&amp;F752,'Scheme master'!N:AA,13,0)</f>
        <v>LDSAPFRDD</v>
      </c>
      <c r="C752" s="41">
        <f t="shared" si="44"/>
        <v>2.3635000000000001E-3</v>
      </c>
      <c r="D752" s="41">
        <f t="shared" si="45"/>
        <v>2.3635000000000001E-3</v>
      </c>
      <c r="E752" s="157" t="s">
        <v>533</v>
      </c>
      <c r="F752" s="157" t="s">
        <v>8</v>
      </c>
      <c r="G752" s="157" t="s">
        <v>2242</v>
      </c>
      <c r="H752" s="157" t="s">
        <v>1279</v>
      </c>
      <c r="I752" s="158">
        <v>45589</v>
      </c>
      <c r="J752" s="158">
        <v>45589</v>
      </c>
      <c r="K752" s="157">
        <v>2.3635000000000001E-3</v>
      </c>
      <c r="L752" s="157">
        <v>2.3635000000000001E-3</v>
      </c>
      <c r="M752" s="159">
        <v>127107.72100000001</v>
      </c>
      <c r="N752" s="159"/>
      <c r="O752" s="159">
        <v>3226.2330000000002</v>
      </c>
      <c r="P752" s="159">
        <v>62.808</v>
      </c>
      <c r="Q752" s="157">
        <v>300.42</v>
      </c>
      <c r="R752" s="157"/>
      <c r="S752" s="160">
        <v>38304.35</v>
      </c>
      <c r="T752" s="157">
        <v>740.51</v>
      </c>
      <c r="U752" s="160">
        <v>39345.279999999999</v>
      </c>
    </row>
    <row r="753" spans="1:21" x14ac:dyDescent="0.2">
      <c r="A753" s="37" t="str" cm="1">
        <f t="array" ref="A753">INDEX('Scheme master'!F:F,MATCH(E753&amp;F753,'Scheme master'!N:N,0),0)</f>
        <v>LDUSTF</v>
      </c>
      <c r="B753" s="37" t="str">
        <f>A753&amp;VLOOKUP(E753&amp;F753,'Scheme master'!N:AA,13,0)</f>
        <v>LDUSTFRDD</v>
      </c>
      <c r="C753" s="41">
        <f t="shared" si="44"/>
        <v>0.39693879999999998</v>
      </c>
      <c r="D753" s="41">
        <f t="shared" si="45"/>
        <v>0.39693879999999998</v>
      </c>
      <c r="E753" s="157" t="s">
        <v>1462</v>
      </c>
      <c r="F753" s="157" t="s">
        <v>8</v>
      </c>
      <c r="G753" s="157" t="s">
        <v>2241</v>
      </c>
      <c r="H753" s="157" t="s">
        <v>1279</v>
      </c>
      <c r="I753" s="158">
        <v>45742</v>
      </c>
      <c r="J753" s="158">
        <v>45742</v>
      </c>
      <c r="K753" s="157">
        <v>0.39693879999999998</v>
      </c>
      <c r="L753" s="157">
        <v>0.39693879999999998</v>
      </c>
      <c r="M753" s="159"/>
      <c r="N753" s="159"/>
      <c r="O753" s="159">
        <v>6.1529999999999996</v>
      </c>
      <c r="P753" s="159">
        <v>6.0000000000000001E-3</v>
      </c>
      <c r="Q753" s="157"/>
      <c r="R753" s="157"/>
      <c r="S753" s="160">
        <v>7470.19</v>
      </c>
      <c r="T753" s="157">
        <v>6.55</v>
      </c>
      <c r="U753" s="160">
        <v>7476.74</v>
      </c>
    </row>
    <row r="754" spans="1:21" x14ac:dyDescent="0.2">
      <c r="A754" s="37" t="str" cm="1">
        <f t="array" ref="A754">INDEX('Scheme master'!F:F,MATCH(E754&amp;F754,'Scheme master'!N:N,0),0)</f>
        <v>LDUSTF</v>
      </c>
      <c r="B754" s="37" t="str">
        <f>A754&amp;VLOOKUP(E754&amp;F754,'Scheme master'!N:AA,13,0)</f>
        <v>LDUSTFRDD</v>
      </c>
      <c r="C754" s="41">
        <f t="shared" si="44"/>
        <v>0.31782845999999998</v>
      </c>
      <c r="D754" s="41">
        <f t="shared" si="45"/>
        <v>0.31782845999999998</v>
      </c>
      <c r="E754" s="157" t="s">
        <v>1462</v>
      </c>
      <c r="F754" s="157" t="s">
        <v>8</v>
      </c>
      <c r="G754" s="157" t="s">
        <v>2241</v>
      </c>
      <c r="H754" s="157" t="s">
        <v>1279</v>
      </c>
      <c r="I754" s="158">
        <v>45649</v>
      </c>
      <c r="J754" s="158">
        <v>45649</v>
      </c>
      <c r="K754" s="157">
        <v>0.31782845999999998</v>
      </c>
      <c r="L754" s="157">
        <v>0.31782845999999998</v>
      </c>
      <c r="M754" s="159"/>
      <c r="N754" s="159"/>
      <c r="O754" s="159">
        <v>5.96</v>
      </c>
      <c r="P754" s="159">
        <v>4.0000000000000001E-3</v>
      </c>
      <c r="Q754" s="157"/>
      <c r="R754" s="157"/>
      <c r="S754" s="160">
        <v>7257.95</v>
      </c>
      <c r="T754" s="157">
        <v>5.15</v>
      </c>
      <c r="U754" s="160">
        <v>7263.1</v>
      </c>
    </row>
    <row r="755" spans="1:21" x14ac:dyDescent="0.2">
      <c r="A755" s="37" t="str" cm="1">
        <f t="array" ref="A755">INDEX('Scheme master'!F:F,MATCH(E755&amp;F755,'Scheme master'!N:N,0),0)</f>
        <v>LLIQDF</v>
      </c>
      <c r="B755" s="37" t="str">
        <f>A755&amp;VLOOKUP(E755&amp;F755,'Scheme master'!N:AA,13,0)</f>
        <v>LLIQDFDDW</v>
      </c>
      <c r="C755" s="41">
        <f t="shared" si="44"/>
        <v>1.3085667000000001</v>
      </c>
      <c r="D755" s="41">
        <f t="shared" si="45"/>
        <v>1.3085667000000001</v>
      </c>
      <c r="E755" s="157" t="s">
        <v>530</v>
      </c>
      <c r="F755" s="157" t="s">
        <v>527</v>
      </c>
      <c r="G755" s="157" t="s">
        <v>456</v>
      </c>
      <c r="H755" s="157" t="s">
        <v>2246</v>
      </c>
      <c r="I755" s="158">
        <v>45665</v>
      </c>
      <c r="J755" s="158">
        <v>45665</v>
      </c>
      <c r="K755" s="157">
        <v>1.3085667000000001</v>
      </c>
      <c r="L755" s="157">
        <v>1.3085667000000001</v>
      </c>
      <c r="M755" s="159">
        <v>0.45500000000000002</v>
      </c>
      <c r="N755" s="159">
        <v>5.0000000000000001E-3</v>
      </c>
      <c r="O755" s="159">
        <v>1.0249999999999999</v>
      </c>
      <c r="P755" s="159"/>
      <c r="Q755" s="157">
        <v>0.59</v>
      </c>
      <c r="R755" s="157">
        <v>0.01</v>
      </c>
      <c r="S755" s="160">
        <v>1205.27</v>
      </c>
      <c r="T755" s="157"/>
      <c r="U755" s="160">
        <v>1205.8699999999999</v>
      </c>
    </row>
    <row r="756" spans="1:21" x14ac:dyDescent="0.2">
      <c r="A756" s="37" t="str" cm="1">
        <f t="array" ref="A756">INDEX('Scheme master'!F:F,MATCH(E756&amp;F756,'Scheme master'!N:N,0),0)</f>
        <v>LLIQDF</v>
      </c>
      <c r="B756" s="37" t="str">
        <f>A756&amp;VLOOKUP(E756&amp;F756,'Scheme master'!N:AA,13,0)</f>
        <v>LLIQDFDDD</v>
      </c>
      <c r="C756" s="41">
        <f t="shared" si="44"/>
        <v>1.8998459999999998E-2</v>
      </c>
      <c r="D756" s="41">
        <f t="shared" si="45"/>
        <v>1.8998459999999998E-2</v>
      </c>
      <c r="E756" s="157" t="s">
        <v>530</v>
      </c>
      <c r="F756" s="157" t="s">
        <v>525</v>
      </c>
      <c r="G756" s="157" t="s">
        <v>456</v>
      </c>
      <c r="H756" s="157" t="s">
        <v>1276</v>
      </c>
      <c r="I756" s="158">
        <v>45743</v>
      </c>
      <c r="J756" s="158">
        <v>45743</v>
      </c>
      <c r="K756" s="157">
        <v>1.8998459999999998E-2</v>
      </c>
      <c r="L756" s="157">
        <v>1.8998459999999998E-2</v>
      </c>
      <c r="M756" s="159">
        <v>194.393</v>
      </c>
      <c r="N756" s="159"/>
      <c r="O756" s="159">
        <v>0.27200000000000002</v>
      </c>
      <c r="P756" s="159">
        <v>33.770000000000003</v>
      </c>
      <c r="Q756" s="157">
        <v>3.68</v>
      </c>
      <c r="R756" s="157"/>
      <c r="S756" s="160">
        <v>309.26</v>
      </c>
      <c r="T756" s="157">
        <v>38779.82</v>
      </c>
      <c r="U756" s="160">
        <v>39092.76</v>
      </c>
    </row>
    <row r="757" spans="1:21" x14ac:dyDescent="0.2">
      <c r="A757" s="37" t="str" cm="1">
        <f t="array" ref="A757">INDEX('Scheme master'!F:F,MATCH(E757&amp;F757,'Scheme master'!N:N,0),0)</f>
        <v>LDUSTF</v>
      </c>
      <c r="B757" s="37" t="str">
        <f>A757&amp;VLOOKUP(E757&amp;F757,'Scheme master'!N:AA,13,0)</f>
        <v>LDUSTFRDW</v>
      </c>
      <c r="C757" s="41">
        <f t="shared" si="44"/>
        <v>1.0554494400000001</v>
      </c>
      <c r="D757" s="41">
        <f t="shared" si="45"/>
        <v>1.0554494400000001</v>
      </c>
      <c r="E757" s="157" t="s">
        <v>1462</v>
      </c>
      <c r="F757" s="157" t="s">
        <v>23</v>
      </c>
      <c r="G757" s="157" t="s">
        <v>2241</v>
      </c>
      <c r="H757" s="157" t="s">
        <v>1278</v>
      </c>
      <c r="I757" s="158">
        <v>45588</v>
      </c>
      <c r="J757" s="158">
        <v>45588</v>
      </c>
      <c r="K757" s="157">
        <v>1.0554494400000001</v>
      </c>
      <c r="L757" s="157">
        <v>1.0554494400000001</v>
      </c>
      <c r="M757" s="159"/>
      <c r="N757" s="159"/>
      <c r="O757" s="159">
        <v>0.46</v>
      </c>
      <c r="P757" s="159">
        <v>4.0000000000000001E-3</v>
      </c>
      <c r="Q757" s="157"/>
      <c r="R757" s="157"/>
      <c r="S757" s="160">
        <v>591.07000000000005</v>
      </c>
      <c r="T757" s="157">
        <v>4.4400000000000004</v>
      </c>
      <c r="U757" s="160">
        <v>595.51</v>
      </c>
    </row>
    <row r="758" spans="1:21" x14ac:dyDescent="0.2">
      <c r="A758" s="37" t="str" cm="1">
        <f t="array" ref="A758">INDEX('Scheme master'!F:F,MATCH(E758&amp;F758,'Scheme master'!N:N,0),0)</f>
        <v>LLIQDF</v>
      </c>
      <c r="B758" s="37" t="str">
        <f>A758&amp;VLOOKUP(E758&amp;F758,'Scheme master'!N:AA,13,0)</f>
        <v>LLIQDFDDD</v>
      </c>
      <c r="C758" s="41">
        <f t="shared" si="44"/>
        <v>0.19235535000000001</v>
      </c>
      <c r="D758" s="41">
        <f t="shared" si="45"/>
        <v>0.19235535000000001</v>
      </c>
      <c r="E758" s="157" t="s">
        <v>530</v>
      </c>
      <c r="F758" s="157" t="s">
        <v>525</v>
      </c>
      <c r="G758" s="157" t="s">
        <v>456</v>
      </c>
      <c r="H758" s="157" t="s">
        <v>1276</v>
      </c>
      <c r="I758" s="158">
        <v>45567</v>
      </c>
      <c r="J758" s="158">
        <v>45567</v>
      </c>
      <c r="K758" s="157">
        <v>0.19235535000000001</v>
      </c>
      <c r="L758" s="157">
        <v>0.19235535000000001</v>
      </c>
      <c r="M758" s="159">
        <v>5.6109999999999998</v>
      </c>
      <c r="N758" s="159"/>
      <c r="O758" s="159">
        <v>5.8230000000000004</v>
      </c>
      <c r="P758" s="159">
        <v>146.35300000000001</v>
      </c>
      <c r="Q758" s="157">
        <v>1.08</v>
      </c>
      <c r="R758" s="157"/>
      <c r="S758" s="160">
        <v>6654.16</v>
      </c>
      <c r="T758" s="157">
        <v>168080.51</v>
      </c>
      <c r="U758" s="160">
        <v>174735.75</v>
      </c>
    </row>
    <row r="759" spans="1:21" x14ac:dyDescent="0.2">
      <c r="A759" s="37" t="str" cm="1">
        <f t="array" ref="A759">INDEX('Scheme master'!F:F,MATCH(E759&amp;F759,'Scheme master'!N:N,0),0)</f>
        <v>LLIQDF</v>
      </c>
      <c r="B759" s="37" t="str">
        <f>A759&amp;VLOOKUP(E759&amp;F759,'Scheme master'!N:AA,13,0)</f>
        <v>LLIQDFRDD</v>
      </c>
      <c r="C759" s="41">
        <f t="shared" si="44"/>
        <v>0.18583891999999999</v>
      </c>
      <c r="D759" s="41">
        <f t="shared" si="45"/>
        <v>0.18583891999999999</v>
      </c>
      <c r="E759" s="157" t="s">
        <v>530</v>
      </c>
      <c r="F759" s="157" t="s">
        <v>526</v>
      </c>
      <c r="G759" s="157" t="s">
        <v>456</v>
      </c>
      <c r="H759" s="157" t="s">
        <v>1281</v>
      </c>
      <c r="I759" s="158">
        <v>45676</v>
      </c>
      <c r="J759" s="158">
        <v>45676</v>
      </c>
      <c r="K759" s="157">
        <v>0.18583891999999999</v>
      </c>
      <c r="L759" s="157">
        <v>0.18583891999999999</v>
      </c>
      <c r="M759" s="159">
        <v>90.296999999999997</v>
      </c>
      <c r="N759" s="159">
        <v>0.17199999999999999</v>
      </c>
      <c r="O759" s="159">
        <v>5.82</v>
      </c>
      <c r="P759" s="159">
        <v>3.1840000000000002</v>
      </c>
      <c r="Q759" s="157">
        <v>16.78</v>
      </c>
      <c r="R759" s="157">
        <v>0.03</v>
      </c>
      <c r="S759" s="160">
        <v>6478.22</v>
      </c>
      <c r="T759" s="157">
        <v>3548.37</v>
      </c>
      <c r="U759" s="160">
        <v>10043.4</v>
      </c>
    </row>
    <row r="760" spans="1:21" x14ac:dyDescent="0.2">
      <c r="A760" s="37" t="str" cm="1">
        <f t="array" ref="A760">INDEX('Scheme master'!F:F,MATCH(E760&amp;F760,'Scheme master'!N:N,0),0)</f>
        <v>LDINPF</v>
      </c>
      <c r="B760" s="37" t="str">
        <f>A760&amp;VLOOKUP(E760&amp;F760,'Scheme master'!N:AA,13,0)</f>
        <v>LDINPFDDD</v>
      </c>
      <c r="C760" s="41">
        <f t="shared" si="44"/>
        <v>5.12986E-3</v>
      </c>
      <c r="D760" s="41">
        <f t="shared" si="45"/>
        <v>5.12986E-3</v>
      </c>
      <c r="E760" s="157" t="s">
        <v>531</v>
      </c>
      <c r="F760" s="157" t="s">
        <v>525</v>
      </c>
      <c r="G760" s="157" t="s">
        <v>2726</v>
      </c>
      <c r="H760" s="157" t="s">
        <v>1277</v>
      </c>
      <c r="I760" s="158">
        <v>45734</v>
      </c>
      <c r="J760" s="158">
        <v>45734</v>
      </c>
      <c r="K760" s="157">
        <v>5.12986E-3</v>
      </c>
      <c r="L760" s="157">
        <v>5.12986E-3</v>
      </c>
      <c r="M760" s="159"/>
      <c r="N760" s="159"/>
      <c r="O760" s="159">
        <v>195.13800000000001</v>
      </c>
      <c r="P760" s="159"/>
      <c r="Q760" s="157"/>
      <c r="R760" s="157"/>
      <c r="S760" s="160">
        <v>3068.32</v>
      </c>
      <c r="T760" s="157"/>
      <c r="U760" s="160">
        <v>3068.32</v>
      </c>
    </row>
    <row r="761" spans="1:21" x14ac:dyDescent="0.2">
      <c r="A761" s="37" t="str" cm="1">
        <f t="array" ref="A761">INDEX('Scheme master'!F:F,MATCH(E761&amp;F761,'Scheme master'!N:N,0),0)</f>
        <v>LDUSTF</v>
      </c>
      <c r="B761" s="37" t="str">
        <f>A761&amp;VLOOKUP(E761&amp;F761,'Scheme master'!N:AA,13,0)</f>
        <v>LDUSTFRDW</v>
      </c>
      <c r="C761" s="41">
        <f t="shared" si="44"/>
        <v>1.22357826</v>
      </c>
      <c r="D761" s="41">
        <f t="shared" si="45"/>
        <v>1.22357826</v>
      </c>
      <c r="E761" s="157" t="s">
        <v>1462</v>
      </c>
      <c r="F761" s="157" t="s">
        <v>23</v>
      </c>
      <c r="G761" s="157" t="s">
        <v>2241</v>
      </c>
      <c r="H761" s="157" t="s">
        <v>1278</v>
      </c>
      <c r="I761" s="158">
        <v>45679</v>
      </c>
      <c r="J761" s="158">
        <v>45679</v>
      </c>
      <c r="K761" s="157">
        <v>1.22357826</v>
      </c>
      <c r="L761" s="157">
        <v>1.22357826</v>
      </c>
      <c r="M761" s="159"/>
      <c r="N761" s="159"/>
      <c r="O761" s="159">
        <v>1.3120000000000001</v>
      </c>
      <c r="P761" s="159">
        <v>5.0000000000000001E-3</v>
      </c>
      <c r="Q761" s="157"/>
      <c r="R761" s="157"/>
      <c r="S761" s="160">
        <v>1411.18</v>
      </c>
      <c r="T761" s="157">
        <v>5.22</v>
      </c>
      <c r="U761" s="160">
        <v>1416.4</v>
      </c>
    </row>
    <row r="762" spans="1:21" x14ac:dyDescent="0.2">
      <c r="A762" s="37" t="str" cm="1">
        <f t="array" ref="A762">INDEX('Scheme master'!F:F,MATCH(E762&amp;F762,'Scheme master'!N:N,0),0)</f>
        <v>LDONTF</v>
      </c>
      <c r="B762" s="37" t="str">
        <f>A762&amp;VLOOKUP(E762&amp;F762,'Scheme master'!N:AA,13,0)</f>
        <v>LDONTFDDW</v>
      </c>
      <c r="C762" s="41">
        <f t="shared" si="44"/>
        <v>1.2158890899999999</v>
      </c>
      <c r="D762" s="41">
        <f t="shared" si="45"/>
        <v>1.2158890899999999</v>
      </c>
      <c r="E762" s="157" t="s">
        <v>924</v>
      </c>
      <c r="F762" s="157" t="s">
        <v>527</v>
      </c>
      <c r="G762" s="157" t="s">
        <v>906</v>
      </c>
      <c r="H762" s="157" t="s">
        <v>1280</v>
      </c>
      <c r="I762" s="158">
        <v>45574</v>
      </c>
      <c r="J762" s="158">
        <v>45574</v>
      </c>
      <c r="K762" s="157">
        <v>1.2158890899999999</v>
      </c>
      <c r="L762" s="157">
        <v>1.2158890899999999</v>
      </c>
      <c r="M762" s="159"/>
      <c r="N762" s="159"/>
      <c r="O762" s="159">
        <v>6.3E-2</v>
      </c>
      <c r="P762" s="159"/>
      <c r="Q762" s="157"/>
      <c r="R762" s="157"/>
      <c r="S762" s="160">
        <v>63.36</v>
      </c>
      <c r="T762" s="157"/>
      <c r="U762" s="160">
        <v>63.36</v>
      </c>
    </row>
    <row r="763" spans="1:21" x14ac:dyDescent="0.2">
      <c r="A763" s="37" t="str" cm="1">
        <f t="array" ref="A763">INDEX('Scheme master'!F:F,MATCH(E763&amp;F763,'Scheme master'!N:N,0),0)</f>
        <v>LDSAPF</v>
      </c>
      <c r="B763" s="37" t="str">
        <f>A763&amp;VLOOKUP(E763&amp;F763,'Scheme master'!N:AA,13,0)</f>
        <v>LDSAPFRDD</v>
      </c>
      <c r="C763" s="41">
        <f t="shared" si="44"/>
        <v>7.9867999999999996E-4</v>
      </c>
      <c r="D763" s="41">
        <f t="shared" si="45"/>
        <v>7.9867999999999996E-4</v>
      </c>
      <c r="E763" s="157" t="s">
        <v>533</v>
      </c>
      <c r="F763" s="157" t="s">
        <v>8</v>
      </c>
      <c r="G763" s="157" t="s">
        <v>2242</v>
      </c>
      <c r="H763" s="157" t="s">
        <v>1279</v>
      </c>
      <c r="I763" s="158">
        <v>45638</v>
      </c>
      <c r="J763" s="158">
        <v>45638</v>
      </c>
      <c r="K763" s="157">
        <v>7.9867999999999996E-4</v>
      </c>
      <c r="L763" s="157">
        <v>7.9867999999999996E-4</v>
      </c>
      <c r="M763" s="159">
        <v>8108.04</v>
      </c>
      <c r="N763" s="159"/>
      <c r="O763" s="159">
        <v>1107.0360000000001</v>
      </c>
      <c r="P763" s="159">
        <v>21.398</v>
      </c>
      <c r="Q763" s="157">
        <v>6.48</v>
      </c>
      <c r="R763" s="157"/>
      <c r="S763" s="160">
        <v>13149.74</v>
      </c>
      <c r="T763" s="157">
        <v>252.27</v>
      </c>
      <c r="U763" s="160">
        <v>13408.49</v>
      </c>
    </row>
    <row r="764" spans="1:21" x14ac:dyDescent="0.2">
      <c r="A764" s="37" t="str" cm="1">
        <f t="array" ref="A764">INDEX('Scheme master'!F:F,MATCH(E764&amp;F764,'Scheme master'!N:N,0),0)</f>
        <v>LDSAPF</v>
      </c>
      <c r="B764" s="37" t="str">
        <f>A764&amp;VLOOKUP(E764&amp;F764,'Scheme master'!N:AA,13,0)</f>
        <v>LDSAPFRDD</v>
      </c>
      <c r="C764" s="41">
        <f t="shared" si="44"/>
        <v>4.8232800000000001E-3</v>
      </c>
      <c r="D764" s="41">
        <f t="shared" si="45"/>
        <v>4.8232800000000001E-3</v>
      </c>
      <c r="E764" s="157" t="s">
        <v>533</v>
      </c>
      <c r="F764" s="157" t="s">
        <v>8</v>
      </c>
      <c r="G764" s="157" t="s">
        <v>2242</v>
      </c>
      <c r="H764" s="157" t="s">
        <v>1279</v>
      </c>
      <c r="I764" s="158">
        <v>45737</v>
      </c>
      <c r="J764" s="158">
        <v>45737</v>
      </c>
      <c r="K764" s="157">
        <v>4.8232800000000001E-3</v>
      </c>
      <c r="L764" s="157">
        <v>4.8232800000000001E-3</v>
      </c>
      <c r="M764" s="159">
        <v>127700.014</v>
      </c>
      <c r="N764" s="159"/>
      <c r="O764" s="159">
        <v>6636.7539999999999</v>
      </c>
      <c r="P764" s="159">
        <v>131.27600000000001</v>
      </c>
      <c r="Q764" s="157">
        <v>615.92999999999995</v>
      </c>
      <c r="R764" s="157"/>
      <c r="S764" s="160">
        <v>78762.240000000005</v>
      </c>
      <c r="T764" s="157">
        <v>1547.66</v>
      </c>
      <c r="U764" s="160">
        <v>80925.83</v>
      </c>
    </row>
    <row r="765" spans="1:21" x14ac:dyDescent="0.2">
      <c r="A765" s="37" t="str" cm="1">
        <f t="array" ref="A765">INDEX('Scheme master'!F:F,MATCH(E765&amp;F765,'Scheme master'!N:N,0),0)</f>
        <v>LDUSTF</v>
      </c>
      <c r="B765" s="37" t="str">
        <f>A765&amp;VLOOKUP(E765&amp;F765,'Scheme master'!N:AA,13,0)</f>
        <v>LDUSTFDDD</v>
      </c>
      <c r="C765" s="41">
        <f t="shared" si="44"/>
        <v>0.87030735000000004</v>
      </c>
      <c r="D765" s="41">
        <f t="shared" si="45"/>
        <v>0.87030735000000004</v>
      </c>
      <c r="E765" s="157" t="s">
        <v>1462</v>
      </c>
      <c r="F765" s="157" t="s">
        <v>525</v>
      </c>
      <c r="G765" s="157" t="s">
        <v>2241</v>
      </c>
      <c r="H765" s="157" t="s">
        <v>1277</v>
      </c>
      <c r="I765" s="158">
        <v>45733</v>
      </c>
      <c r="J765" s="158">
        <v>45733</v>
      </c>
      <c r="K765" s="157">
        <v>0.87030735000000004</v>
      </c>
      <c r="L765" s="157">
        <v>0.87030735000000004</v>
      </c>
      <c r="M765" s="159"/>
      <c r="N765" s="159"/>
      <c r="O765" s="159">
        <v>3.8359999999999999</v>
      </c>
      <c r="P765" s="159"/>
      <c r="Q765" s="157"/>
      <c r="R765" s="157"/>
      <c r="S765" s="160">
        <v>4708.99</v>
      </c>
      <c r="T765" s="157"/>
      <c r="U765" s="160">
        <v>4708.99</v>
      </c>
    </row>
    <row r="766" spans="1:21" x14ac:dyDescent="0.2">
      <c r="A766" s="37" t="str" cm="1">
        <f t="array" ref="A766">INDEX('Scheme master'!F:F,MATCH(E766&amp;F766,'Scheme master'!N:N,0),0)</f>
        <v>LDSAPF</v>
      </c>
      <c r="B766" s="37" t="str">
        <f>A766&amp;VLOOKUP(E766&amp;F766,'Scheme master'!N:AA,13,0)</f>
        <v>LDSAPFDDD</v>
      </c>
      <c r="C766" s="41">
        <f t="shared" si="44"/>
        <v>5.8069999999999997E-3</v>
      </c>
      <c r="D766" s="41">
        <f t="shared" si="45"/>
        <v>5.8069999999999997E-3</v>
      </c>
      <c r="E766" s="157" t="s">
        <v>533</v>
      </c>
      <c r="F766" s="157" t="s">
        <v>525</v>
      </c>
      <c r="G766" s="157" t="s">
        <v>2242</v>
      </c>
      <c r="H766" s="157" t="s">
        <v>1277</v>
      </c>
      <c r="I766" s="158">
        <v>45579</v>
      </c>
      <c r="J766" s="158">
        <v>45579</v>
      </c>
      <c r="K766" s="157">
        <v>5.8069999999999997E-3</v>
      </c>
      <c r="L766" s="157">
        <v>5.8069999999999997E-3</v>
      </c>
      <c r="M766" s="159">
        <v>58552.76</v>
      </c>
      <c r="N766" s="159"/>
      <c r="O766" s="159">
        <v>276.32600000000002</v>
      </c>
      <c r="P766" s="159"/>
      <c r="Q766" s="157">
        <v>340.02</v>
      </c>
      <c r="R766" s="157"/>
      <c r="S766" s="160">
        <v>3049.39</v>
      </c>
      <c r="T766" s="157"/>
      <c r="U766" s="160">
        <v>3389.41</v>
      </c>
    </row>
    <row r="767" spans="1:21" x14ac:dyDescent="0.2">
      <c r="A767" s="37" t="str" cm="1">
        <f t="array" ref="A767">INDEX('Scheme master'!F:F,MATCH(E767&amp;F767,'Scheme master'!N:N,0),0)</f>
        <v>LLIQDF</v>
      </c>
      <c r="B767" s="37" t="str">
        <f>A767&amp;VLOOKUP(E767&amp;F767,'Scheme master'!N:AA,13,0)</f>
        <v>LLIQDFRDD</v>
      </c>
      <c r="C767" s="41">
        <f t="shared" si="44"/>
        <v>0.18827838999999999</v>
      </c>
      <c r="D767" s="41">
        <f t="shared" si="45"/>
        <v>0.18827838999999999</v>
      </c>
      <c r="E767" s="157" t="s">
        <v>530</v>
      </c>
      <c r="F767" s="157" t="s">
        <v>526</v>
      </c>
      <c r="G767" s="157" t="s">
        <v>456</v>
      </c>
      <c r="H767" s="157" t="s">
        <v>1281</v>
      </c>
      <c r="I767" s="158">
        <v>45718</v>
      </c>
      <c r="J767" s="158">
        <v>45718</v>
      </c>
      <c r="K767" s="157">
        <v>0.18827838999999999</v>
      </c>
      <c r="L767" s="157">
        <v>0.18827838999999999</v>
      </c>
      <c r="M767" s="159">
        <v>78.289000000000001</v>
      </c>
      <c r="N767" s="159">
        <v>0.17199999999999999</v>
      </c>
      <c r="O767" s="159">
        <v>5.8019999999999996</v>
      </c>
      <c r="P767" s="159">
        <v>1</v>
      </c>
      <c r="Q767" s="157">
        <v>14.73</v>
      </c>
      <c r="R767" s="157">
        <v>0.03</v>
      </c>
      <c r="S767" s="160">
        <v>6438.22</v>
      </c>
      <c r="T767" s="157">
        <v>1118.69</v>
      </c>
      <c r="U767" s="160">
        <v>7571.67</v>
      </c>
    </row>
    <row r="768" spans="1:21" x14ac:dyDescent="0.2">
      <c r="A768" s="37" t="str" cm="1">
        <f t="array" ref="A768">INDEX('Scheme master'!F:F,MATCH(E768&amp;F768,'Scheme master'!N:N,0),0)</f>
        <v>LDSAPF</v>
      </c>
      <c r="B768" s="37" t="str">
        <f>A768&amp;VLOOKUP(E768&amp;F768,'Scheme master'!N:AA,13,0)</f>
        <v>LDSAPFDDD</v>
      </c>
      <c r="C768" s="41">
        <f t="shared" si="44"/>
        <v>1.2828399999999999E-3</v>
      </c>
      <c r="D768" s="41">
        <f t="shared" si="45"/>
        <v>1.2828399999999999E-3</v>
      </c>
      <c r="E768" s="157" t="s">
        <v>533</v>
      </c>
      <c r="F768" s="157" t="s">
        <v>525</v>
      </c>
      <c r="G768" s="157" t="s">
        <v>2242</v>
      </c>
      <c r="H768" s="157" t="s">
        <v>1277</v>
      </c>
      <c r="I768" s="158">
        <v>45624</v>
      </c>
      <c r="J768" s="158">
        <v>45624</v>
      </c>
      <c r="K768" s="157">
        <v>1.2828399999999999E-3</v>
      </c>
      <c r="L768" s="157">
        <v>1.2828399999999999E-3</v>
      </c>
      <c r="M768" s="159"/>
      <c r="N768" s="159"/>
      <c r="O768" s="159">
        <v>64.049000000000007</v>
      </c>
      <c r="P768" s="159"/>
      <c r="Q768" s="157"/>
      <c r="R768" s="157"/>
      <c r="S768" s="160">
        <v>706.6</v>
      </c>
      <c r="T768" s="157"/>
      <c r="U768" s="160">
        <v>706.6</v>
      </c>
    </row>
    <row r="769" spans="1:21" x14ac:dyDescent="0.2">
      <c r="A769" s="37" t="str" cm="1">
        <f t="array" ref="A769">INDEX('Scheme master'!F:F,MATCH(E769&amp;F769,'Scheme master'!N:N,0),0)</f>
        <v>LDUSTF</v>
      </c>
      <c r="B769" s="37" t="str">
        <f>A769&amp;VLOOKUP(E769&amp;F769,'Scheme master'!N:AA,13,0)</f>
        <v>LDUSTFRDD</v>
      </c>
      <c r="C769" s="41">
        <f t="shared" si="44"/>
        <v>0.29604260999999998</v>
      </c>
      <c r="D769" s="41">
        <f t="shared" si="45"/>
        <v>0.29604260999999998</v>
      </c>
      <c r="E769" s="157" t="s">
        <v>1462</v>
      </c>
      <c r="F769" s="157" t="s">
        <v>8</v>
      </c>
      <c r="G769" s="157" t="s">
        <v>2241</v>
      </c>
      <c r="H769" s="157" t="s">
        <v>1279</v>
      </c>
      <c r="I769" s="158">
        <v>45617</v>
      </c>
      <c r="J769" s="158">
        <v>45617</v>
      </c>
      <c r="K769" s="157">
        <v>0.29604260999999998</v>
      </c>
      <c r="L769" s="157">
        <v>0.29604260999999998</v>
      </c>
      <c r="M769" s="159"/>
      <c r="N769" s="159"/>
      <c r="O769" s="159">
        <v>5.5229999999999997</v>
      </c>
      <c r="P769" s="159">
        <v>4.0000000000000001E-3</v>
      </c>
      <c r="Q769" s="157"/>
      <c r="R769" s="157"/>
      <c r="S769" s="160">
        <v>6730.62</v>
      </c>
      <c r="T769" s="157">
        <v>4.7699999999999996</v>
      </c>
      <c r="U769" s="160">
        <v>6735.39</v>
      </c>
    </row>
    <row r="770" spans="1:21" x14ac:dyDescent="0.2">
      <c r="A770" s="37" t="str" cm="1">
        <f t="array" ref="A770">INDEX('Scheme master'!F:F,MATCH(E770&amp;F770,'Scheme master'!N:N,0),0)</f>
        <v>LDINPF</v>
      </c>
      <c r="B770" s="37" t="str">
        <f>A770&amp;VLOOKUP(E770&amp;F770,'Scheme master'!N:AA,13,0)</f>
        <v>LDINPFDDW</v>
      </c>
      <c r="C770" s="41">
        <f t="shared" si="44"/>
        <v>3.0493889999999999E-2</v>
      </c>
      <c r="D770" s="41">
        <f t="shared" si="45"/>
        <v>3.0493889999999999E-2</v>
      </c>
      <c r="E770" s="157" t="s">
        <v>531</v>
      </c>
      <c r="F770" s="157" t="s">
        <v>527</v>
      </c>
      <c r="G770" s="157" t="s">
        <v>2726</v>
      </c>
      <c r="H770" s="157" t="s">
        <v>1280</v>
      </c>
      <c r="I770" s="158">
        <v>45693</v>
      </c>
      <c r="J770" s="158">
        <v>45693</v>
      </c>
      <c r="K770" s="157">
        <v>3.0493889999999999E-2</v>
      </c>
      <c r="L770" s="157">
        <v>3.0493889999999999E-2</v>
      </c>
      <c r="M770" s="159"/>
      <c r="N770" s="159"/>
      <c r="O770" s="159">
        <v>106.59699999999999</v>
      </c>
      <c r="P770" s="159"/>
      <c r="Q770" s="157"/>
      <c r="R770" s="157"/>
      <c r="S770" s="160">
        <v>1109.6199999999999</v>
      </c>
      <c r="T770" s="157"/>
      <c r="U770" s="160">
        <v>1109.6199999999999</v>
      </c>
    </row>
    <row r="771" spans="1:21" x14ac:dyDescent="0.2">
      <c r="A771" s="37" t="str" cm="1">
        <f t="array" ref="A771">INDEX('Scheme master'!F:F,MATCH(E771&amp;F771,'Scheme master'!N:N,0),0)</f>
        <v>LDUSTF</v>
      </c>
      <c r="B771" s="37" t="str">
        <f>A771&amp;VLOOKUP(E771&amp;F771,'Scheme master'!N:AA,13,0)</f>
        <v>LDUSTFDDD</v>
      </c>
      <c r="C771" s="41">
        <f t="shared" si="44"/>
        <v>0.23338400000000001</v>
      </c>
      <c r="D771" s="41">
        <f t="shared" si="45"/>
        <v>0.23338400000000001</v>
      </c>
      <c r="E771" s="157" t="s">
        <v>1462</v>
      </c>
      <c r="F771" s="157" t="s">
        <v>525</v>
      </c>
      <c r="G771" s="157" t="s">
        <v>2241</v>
      </c>
      <c r="H771" s="157" t="s">
        <v>1277</v>
      </c>
      <c r="I771" s="158">
        <v>45601</v>
      </c>
      <c r="J771" s="158">
        <v>45601</v>
      </c>
      <c r="K771" s="157">
        <v>0.23338400000000001</v>
      </c>
      <c r="L771" s="157">
        <v>0.23338400000000001</v>
      </c>
      <c r="M771" s="159"/>
      <c r="N771" s="159"/>
      <c r="O771" s="159">
        <v>1.0429999999999999</v>
      </c>
      <c r="P771" s="159"/>
      <c r="Q771" s="157"/>
      <c r="R771" s="157"/>
      <c r="S771" s="160">
        <v>1294.24</v>
      </c>
      <c r="T771" s="157"/>
      <c r="U771" s="160">
        <v>1294.24</v>
      </c>
    </row>
    <row r="772" spans="1:21" x14ac:dyDescent="0.2">
      <c r="A772" s="37" t="str" cm="1">
        <f t="array" ref="A772">INDEX('Scheme master'!F:F,MATCH(E772&amp;F772,'Scheme master'!N:N,0),0)</f>
        <v>LLIQDF</v>
      </c>
      <c r="B772" s="37" t="str">
        <f>A772&amp;VLOOKUP(E772&amp;F772,'Scheme master'!N:AA,13,0)</f>
        <v>LLIQDFRDD</v>
      </c>
      <c r="C772" s="41">
        <f t="shared" si="44"/>
        <v>0.19563172000000001</v>
      </c>
      <c r="D772" s="41">
        <f t="shared" si="45"/>
        <v>0.19563172000000001</v>
      </c>
      <c r="E772" s="157" t="s">
        <v>530</v>
      </c>
      <c r="F772" s="157" t="s">
        <v>526</v>
      </c>
      <c r="G772" s="157" t="s">
        <v>456</v>
      </c>
      <c r="H772" s="157" t="s">
        <v>1281</v>
      </c>
      <c r="I772" s="158">
        <v>45630</v>
      </c>
      <c r="J772" s="158">
        <v>45630</v>
      </c>
      <c r="K772" s="157">
        <v>0.19563172000000001</v>
      </c>
      <c r="L772" s="157">
        <v>0.19563172000000001</v>
      </c>
      <c r="M772" s="159">
        <v>14.109</v>
      </c>
      <c r="N772" s="159">
        <v>0.17199999999999999</v>
      </c>
      <c r="O772" s="159">
        <v>5.5910000000000002</v>
      </c>
      <c r="P772" s="159">
        <v>3.327</v>
      </c>
      <c r="Q772" s="157">
        <v>2.76</v>
      </c>
      <c r="R772" s="157">
        <v>0.03</v>
      </c>
      <c r="S772" s="160">
        <v>6244.19</v>
      </c>
      <c r="T772" s="157">
        <v>3709.37</v>
      </c>
      <c r="U772" s="160">
        <v>9956.35</v>
      </c>
    </row>
    <row r="773" spans="1:21" x14ac:dyDescent="0.2">
      <c r="A773" s="37" t="str" cm="1">
        <f t="array" ref="A773">INDEX('Scheme master'!F:F,MATCH(E773&amp;F773,'Scheme master'!N:N,0),0)</f>
        <v>LLIQDF</v>
      </c>
      <c r="B773" s="37" t="str">
        <f>A773&amp;VLOOKUP(E773&amp;F773,'Scheme master'!N:AA,13,0)</f>
        <v>LLIQDFDDD</v>
      </c>
      <c r="C773" s="41">
        <f t="shared" si="44"/>
        <v>0.14290927</v>
      </c>
      <c r="D773" s="41">
        <f t="shared" si="45"/>
        <v>0.14290927</v>
      </c>
      <c r="E773" s="157" t="s">
        <v>530</v>
      </c>
      <c r="F773" s="157" t="s">
        <v>525</v>
      </c>
      <c r="G773" s="157" t="s">
        <v>456</v>
      </c>
      <c r="H773" s="157" t="s">
        <v>1276</v>
      </c>
      <c r="I773" s="158">
        <v>45727</v>
      </c>
      <c r="J773" s="158">
        <v>45727</v>
      </c>
      <c r="K773" s="157">
        <v>0.14290927</v>
      </c>
      <c r="L773" s="157">
        <v>0.14290927</v>
      </c>
      <c r="M773" s="159">
        <v>125.434</v>
      </c>
      <c r="N773" s="159"/>
      <c r="O773" s="159">
        <v>2.7839999999999998</v>
      </c>
      <c r="P773" s="159">
        <v>222.499</v>
      </c>
      <c r="Q773" s="157">
        <v>17.940000000000001</v>
      </c>
      <c r="R773" s="157"/>
      <c r="S773" s="160">
        <v>3157.41</v>
      </c>
      <c r="T773" s="157">
        <v>255506.39</v>
      </c>
      <c r="U773" s="160">
        <v>258681.74</v>
      </c>
    </row>
    <row r="774" spans="1:21" x14ac:dyDescent="0.2">
      <c r="A774" s="37" t="str" cm="1">
        <f t="array" ref="A774">INDEX('Scheme master'!F:F,MATCH(E774&amp;F774,'Scheme master'!N:N,0),0)</f>
        <v>LDINPF</v>
      </c>
      <c r="B774" s="37" t="str">
        <f>A774&amp;VLOOKUP(E774&amp;F774,'Scheme master'!N:AA,13,0)</f>
        <v>LDINPFRDW</v>
      </c>
      <c r="C774" s="41">
        <f t="shared" si="44"/>
        <v>1.5835930000000002E-2</v>
      </c>
      <c r="D774" s="41">
        <f t="shared" si="45"/>
        <v>1.5835930000000002E-2</v>
      </c>
      <c r="E774" s="157" t="s">
        <v>531</v>
      </c>
      <c r="F774" s="157" t="s">
        <v>23</v>
      </c>
      <c r="G774" s="157" t="s">
        <v>2726</v>
      </c>
      <c r="H774" s="157" t="s">
        <v>1278</v>
      </c>
      <c r="I774" s="158">
        <v>45686</v>
      </c>
      <c r="J774" s="158">
        <v>45686</v>
      </c>
      <c r="K774" s="157">
        <v>1.5835930000000002E-2</v>
      </c>
      <c r="L774" s="157">
        <v>1.5835930000000002E-2</v>
      </c>
      <c r="M774" s="159">
        <v>30100.113000000001</v>
      </c>
      <c r="N774" s="159"/>
      <c r="O774" s="159">
        <v>238.91200000000001</v>
      </c>
      <c r="P774" s="159">
        <v>0.01</v>
      </c>
      <c r="Q774" s="157">
        <v>476.66</v>
      </c>
      <c r="R774" s="157"/>
      <c r="S774" s="160">
        <v>2684.69</v>
      </c>
      <c r="T774" s="157">
        <v>0.1</v>
      </c>
      <c r="U774" s="160">
        <v>3161.45</v>
      </c>
    </row>
    <row r="775" spans="1:21" x14ac:dyDescent="0.2">
      <c r="A775" s="37" t="str" cm="1">
        <f t="array" ref="A775">INDEX('Scheme master'!F:F,MATCH(E775&amp;F775,'Scheme master'!N:N,0),0)</f>
        <v>LDUSTF</v>
      </c>
      <c r="B775" s="37" t="str">
        <f>A775&amp;VLOOKUP(E775&amp;F775,'Scheme master'!N:AA,13,0)</f>
        <v>LDUSTFRDW</v>
      </c>
      <c r="C775" s="41">
        <f t="shared" ref="C775:C838" si="46">K775</f>
        <v>1.10253574</v>
      </c>
      <c r="D775" s="41">
        <f t="shared" ref="D775:D838" si="47">L775</f>
        <v>1.10253574</v>
      </c>
      <c r="E775" s="157" t="s">
        <v>1462</v>
      </c>
      <c r="F775" s="157" t="s">
        <v>23</v>
      </c>
      <c r="G775" s="157" t="s">
        <v>2241</v>
      </c>
      <c r="H775" s="157" t="s">
        <v>1278</v>
      </c>
      <c r="I775" s="158">
        <v>45672</v>
      </c>
      <c r="J775" s="158">
        <v>45672</v>
      </c>
      <c r="K775" s="157">
        <v>1.10253574</v>
      </c>
      <c r="L775" s="157">
        <v>1.10253574</v>
      </c>
      <c r="M775" s="159"/>
      <c r="N775" s="159"/>
      <c r="O775" s="159">
        <v>0.61199999999999999</v>
      </c>
      <c r="P775" s="159">
        <v>5.0000000000000001E-3</v>
      </c>
      <c r="Q775" s="157"/>
      <c r="R775" s="157"/>
      <c r="S775" s="160">
        <v>683.92</v>
      </c>
      <c r="T775" s="157">
        <v>4.7</v>
      </c>
      <c r="U775" s="160">
        <v>688.62</v>
      </c>
    </row>
    <row r="776" spans="1:21" x14ac:dyDescent="0.2">
      <c r="A776" s="37" t="str" cm="1">
        <f t="array" ref="A776">INDEX('Scheme master'!F:F,MATCH(E776&amp;F776,'Scheme master'!N:N,0),0)</f>
        <v>LLIQDF</v>
      </c>
      <c r="B776" s="37" t="str">
        <f>A776&amp;VLOOKUP(E776&amp;F776,'Scheme master'!N:AA,13,0)</f>
        <v>LLIQDFRDW</v>
      </c>
      <c r="C776" s="41">
        <f t="shared" si="46"/>
        <v>1.68210656</v>
      </c>
      <c r="D776" s="41">
        <f t="shared" si="47"/>
        <v>1.68210656</v>
      </c>
      <c r="E776" s="157" t="s">
        <v>530</v>
      </c>
      <c r="F776" s="157" t="s">
        <v>23</v>
      </c>
      <c r="G776" s="157" t="s">
        <v>456</v>
      </c>
      <c r="H776" s="157" t="s">
        <v>2245</v>
      </c>
      <c r="I776" s="158">
        <v>45658</v>
      </c>
      <c r="J776" s="158">
        <v>45658</v>
      </c>
      <c r="K776" s="157">
        <v>1.68210656</v>
      </c>
      <c r="L776" s="157">
        <v>1.68210656</v>
      </c>
      <c r="M776" s="159">
        <v>1169.037</v>
      </c>
      <c r="N776" s="159"/>
      <c r="O776" s="159">
        <v>11.25</v>
      </c>
      <c r="P776" s="159">
        <v>6.0000000000000001E-3</v>
      </c>
      <c r="Q776" s="157">
        <v>1966.45</v>
      </c>
      <c r="R776" s="157"/>
      <c r="S776" s="160">
        <v>12514.07</v>
      </c>
      <c r="T776" s="157">
        <v>6.09</v>
      </c>
      <c r="U776" s="160">
        <v>14486.61</v>
      </c>
    </row>
    <row r="777" spans="1:21" x14ac:dyDescent="0.2">
      <c r="A777" s="37" t="str" cm="1">
        <f t="array" ref="A777">INDEX('Scheme master'!F:F,MATCH(E777&amp;F777,'Scheme master'!N:N,0),0)</f>
        <v>LDUSTF</v>
      </c>
      <c r="B777" s="37" t="str">
        <f>A777&amp;VLOOKUP(E777&amp;F777,'Scheme master'!N:AA,13,0)</f>
        <v>LDUSTFDDD</v>
      </c>
      <c r="C777" s="41">
        <f t="shared" si="46"/>
        <v>0.44824962000000002</v>
      </c>
      <c r="D777" s="41">
        <f t="shared" si="47"/>
        <v>0.44824962000000002</v>
      </c>
      <c r="E777" s="157" t="s">
        <v>1462</v>
      </c>
      <c r="F777" s="157" t="s">
        <v>525</v>
      </c>
      <c r="G777" s="157" t="s">
        <v>2241</v>
      </c>
      <c r="H777" s="157" t="s">
        <v>1277</v>
      </c>
      <c r="I777" s="158">
        <v>45737</v>
      </c>
      <c r="J777" s="158">
        <v>45737</v>
      </c>
      <c r="K777" s="157">
        <v>0.44824962000000002</v>
      </c>
      <c r="L777" s="157">
        <v>0.44824962000000002</v>
      </c>
      <c r="M777" s="159"/>
      <c r="N777" s="159"/>
      <c r="O777" s="159">
        <v>1.9790000000000001</v>
      </c>
      <c r="P777" s="159"/>
      <c r="Q777" s="157"/>
      <c r="R777" s="157"/>
      <c r="S777" s="160">
        <v>2428.96</v>
      </c>
      <c r="T777" s="157"/>
      <c r="U777" s="160">
        <v>2428.96</v>
      </c>
    </row>
    <row r="778" spans="1:21" x14ac:dyDescent="0.2">
      <c r="A778" s="37" t="str" cm="1">
        <f t="array" ref="A778">INDEX('Scheme master'!F:F,MATCH(E778&amp;F778,'Scheme master'!N:N,0),0)</f>
        <v>LDUSTF</v>
      </c>
      <c r="B778" s="37" t="str">
        <f>A778&amp;VLOOKUP(E778&amp;F778,'Scheme master'!N:AA,13,0)</f>
        <v>LDUSTFRDD</v>
      </c>
      <c r="C778" s="41">
        <f t="shared" si="46"/>
        <v>0.24669004999999999</v>
      </c>
      <c r="D778" s="41">
        <f t="shared" si="47"/>
        <v>0.24669004999999999</v>
      </c>
      <c r="E778" s="157" t="s">
        <v>1462</v>
      </c>
      <c r="F778" s="157" t="s">
        <v>8</v>
      </c>
      <c r="G778" s="157" t="s">
        <v>2241</v>
      </c>
      <c r="H778" s="157" t="s">
        <v>1279</v>
      </c>
      <c r="I778" s="158">
        <v>45581</v>
      </c>
      <c r="J778" s="158">
        <v>45581</v>
      </c>
      <c r="K778" s="157">
        <v>0.24669004999999999</v>
      </c>
      <c r="L778" s="157">
        <v>0.24669004999999999</v>
      </c>
      <c r="M778" s="159"/>
      <c r="N778" s="159"/>
      <c r="O778" s="159">
        <v>4.585</v>
      </c>
      <c r="P778" s="159">
        <v>4.0000000000000001E-3</v>
      </c>
      <c r="Q778" s="157"/>
      <c r="R778" s="157"/>
      <c r="S778" s="160">
        <v>5586.11</v>
      </c>
      <c r="T778" s="157">
        <v>3.95</v>
      </c>
      <c r="U778" s="160">
        <v>5590.06</v>
      </c>
    </row>
    <row r="779" spans="1:21" x14ac:dyDescent="0.2">
      <c r="A779" s="37" t="str" cm="1">
        <f t="array" ref="A779">INDEX('Scheme master'!F:F,MATCH(E779&amp;F779,'Scheme master'!N:N,0),0)</f>
        <v>LDSAPF</v>
      </c>
      <c r="B779" s="37" t="str">
        <f>A779&amp;VLOOKUP(E779&amp;F779,'Scheme master'!N:AA,13,0)</f>
        <v>LDSAPFRDD</v>
      </c>
      <c r="C779" s="41">
        <f t="shared" si="46"/>
        <v>1.0397500000000001E-3</v>
      </c>
      <c r="D779" s="41">
        <f t="shared" si="47"/>
        <v>1.0397500000000001E-3</v>
      </c>
      <c r="E779" s="157" t="s">
        <v>533</v>
      </c>
      <c r="F779" s="157" t="s">
        <v>8</v>
      </c>
      <c r="G779" s="157" t="s">
        <v>2242</v>
      </c>
      <c r="H779" s="157" t="s">
        <v>1279</v>
      </c>
      <c r="I779" s="158">
        <v>45671</v>
      </c>
      <c r="J779" s="158">
        <v>45671</v>
      </c>
      <c r="K779" s="157">
        <v>1.0397500000000001E-3</v>
      </c>
      <c r="L779" s="157">
        <v>1.0397500000000001E-3</v>
      </c>
      <c r="M779" s="159"/>
      <c r="N779" s="159"/>
      <c r="O779" s="159">
        <v>1447.4269999999999</v>
      </c>
      <c r="P779" s="159">
        <v>27.978999999999999</v>
      </c>
      <c r="Q779" s="157"/>
      <c r="R779" s="157"/>
      <c r="S779" s="160">
        <v>17183.95</v>
      </c>
      <c r="T779" s="157">
        <v>329.88</v>
      </c>
      <c r="U779" s="160">
        <v>17513.830000000002</v>
      </c>
    </row>
    <row r="780" spans="1:21" x14ac:dyDescent="0.2">
      <c r="A780" s="37" t="str" cm="1">
        <f t="array" ref="A780">INDEX('Scheme master'!F:F,MATCH(E780&amp;F780,'Scheme master'!N:N,0),0)</f>
        <v>LLIQDF</v>
      </c>
      <c r="B780" s="37" t="str">
        <f>A780&amp;VLOOKUP(E780&amp;F780,'Scheme master'!N:AA,13,0)</f>
        <v>LLIQDFRDD</v>
      </c>
      <c r="C780" s="41">
        <f t="shared" si="46"/>
        <v>0.17244060999999999</v>
      </c>
      <c r="D780" s="41">
        <f t="shared" si="47"/>
        <v>0.17244060999999999</v>
      </c>
      <c r="E780" s="157" t="s">
        <v>530</v>
      </c>
      <c r="F780" s="157" t="s">
        <v>526</v>
      </c>
      <c r="G780" s="157" t="s">
        <v>456</v>
      </c>
      <c r="H780" s="157" t="s">
        <v>1281</v>
      </c>
      <c r="I780" s="158">
        <v>45734</v>
      </c>
      <c r="J780" s="158">
        <v>45734</v>
      </c>
      <c r="K780" s="157">
        <v>0.17244060999999999</v>
      </c>
      <c r="L780" s="157">
        <v>0.17244060999999999</v>
      </c>
      <c r="M780" s="159">
        <v>13.086</v>
      </c>
      <c r="N780" s="159">
        <v>0.17199999999999999</v>
      </c>
      <c r="O780" s="159">
        <v>5.3449999999999998</v>
      </c>
      <c r="P780" s="159">
        <v>0.91700000000000004</v>
      </c>
      <c r="Q780" s="157">
        <v>2.2799999999999998</v>
      </c>
      <c r="R780" s="157">
        <v>0.03</v>
      </c>
      <c r="S780" s="160">
        <v>5916.62</v>
      </c>
      <c r="T780" s="157">
        <v>1027.1199999999999</v>
      </c>
      <c r="U780" s="160">
        <v>6946.05</v>
      </c>
    </row>
    <row r="781" spans="1:21" x14ac:dyDescent="0.2">
      <c r="A781" s="37" t="str" cm="1">
        <f t="array" ref="A781">INDEX('Scheme master'!F:F,MATCH(E781&amp;F781,'Scheme master'!N:N,0),0)</f>
        <v>LDSAPF</v>
      </c>
      <c r="B781" s="37" t="str">
        <f>A781&amp;VLOOKUP(E781&amp;F781,'Scheme master'!N:AA,13,0)</f>
        <v>LDSAPFDDD</v>
      </c>
      <c r="C781" s="41">
        <f t="shared" si="46"/>
        <v>5.3658899999999999E-3</v>
      </c>
      <c r="D781" s="41">
        <f t="shared" si="47"/>
        <v>5.3658899999999999E-3</v>
      </c>
      <c r="E781" s="157" t="s">
        <v>533</v>
      </c>
      <c r="F781" s="157" t="s">
        <v>525</v>
      </c>
      <c r="G781" s="157" t="s">
        <v>2242</v>
      </c>
      <c r="H781" s="157" t="s">
        <v>1277</v>
      </c>
      <c r="I781" s="158">
        <v>45726</v>
      </c>
      <c r="J781" s="158">
        <v>45726</v>
      </c>
      <c r="K781" s="157">
        <v>5.3658899999999999E-3</v>
      </c>
      <c r="L781" s="157">
        <v>5.3658899999999999E-3</v>
      </c>
      <c r="M781" s="159"/>
      <c r="N781" s="159"/>
      <c r="O781" s="159">
        <v>283.97500000000002</v>
      </c>
      <c r="P781" s="159">
        <v>20.228999999999999</v>
      </c>
      <c r="Q781" s="157"/>
      <c r="R781" s="157"/>
      <c r="S781" s="160">
        <v>3129.46</v>
      </c>
      <c r="T781" s="157">
        <v>225.9</v>
      </c>
      <c r="U781" s="160">
        <v>3355.36</v>
      </c>
    </row>
    <row r="782" spans="1:21" x14ac:dyDescent="0.2">
      <c r="A782" s="37" t="str" cm="1">
        <f t="array" ref="A782">INDEX('Scheme master'!F:F,MATCH(E782&amp;F782,'Scheme master'!N:N,0),0)</f>
        <v>LDUSTF</v>
      </c>
      <c r="B782" s="37" t="str">
        <f>A782&amp;VLOOKUP(E782&amp;F782,'Scheme master'!N:AA,13,0)</f>
        <v>LDUSTFDDD</v>
      </c>
      <c r="C782" s="41">
        <f t="shared" si="46"/>
        <v>0.20358174000000001</v>
      </c>
      <c r="D782" s="41">
        <f t="shared" si="47"/>
        <v>0.20358174000000001</v>
      </c>
      <c r="E782" s="157" t="s">
        <v>1462</v>
      </c>
      <c r="F782" s="157" t="s">
        <v>525</v>
      </c>
      <c r="G782" s="157" t="s">
        <v>2241</v>
      </c>
      <c r="H782" s="157" t="s">
        <v>1277</v>
      </c>
      <c r="I782" s="158">
        <v>45680</v>
      </c>
      <c r="J782" s="158">
        <v>45680</v>
      </c>
      <c r="K782" s="157">
        <v>0.20358174000000001</v>
      </c>
      <c r="L782" s="157">
        <v>0.20358174000000001</v>
      </c>
      <c r="M782" s="159"/>
      <c r="N782" s="159"/>
      <c r="O782" s="159">
        <v>0.91600000000000004</v>
      </c>
      <c r="P782" s="159"/>
      <c r="Q782" s="157"/>
      <c r="R782" s="157"/>
      <c r="S782" s="160">
        <v>1119.18</v>
      </c>
      <c r="T782" s="157"/>
      <c r="U782" s="160">
        <v>1119.18</v>
      </c>
    </row>
    <row r="783" spans="1:21" x14ac:dyDescent="0.2">
      <c r="A783" s="37" t="str" cm="1">
        <f t="array" ref="A783">INDEX('Scheme master'!F:F,MATCH(E783&amp;F783,'Scheme master'!N:N,0),0)</f>
        <v>LLIQDF</v>
      </c>
      <c r="B783" s="37" t="str">
        <f>A783&amp;VLOOKUP(E783&amp;F783,'Scheme master'!N:AA,13,0)</f>
        <v>LLIQDFRDD</v>
      </c>
      <c r="C783" s="41">
        <f t="shared" si="46"/>
        <v>0.19033601999999999</v>
      </c>
      <c r="D783" s="41">
        <f t="shared" si="47"/>
        <v>0.19033601999999999</v>
      </c>
      <c r="E783" s="157" t="s">
        <v>530</v>
      </c>
      <c r="F783" s="157" t="s">
        <v>526</v>
      </c>
      <c r="G783" s="157" t="s">
        <v>456</v>
      </c>
      <c r="H783" s="157" t="s">
        <v>1281</v>
      </c>
      <c r="I783" s="158">
        <v>45656</v>
      </c>
      <c r="J783" s="158">
        <v>45656</v>
      </c>
      <c r="K783" s="157">
        <v>0.19033601999999999</v>
      </c>
      <c r="L783" s="157">
        <v>0.19033601999999999</v>
      </c>
      <c r="M783" s="159">
        <v>15.109</v>
      </c>
      <c r="N783" s="159">
        <v>0.17199999999999999</v>
      </c>
      <c r="O783" s="159">
        <v>5.944</v>
      </c>
      <c r="P783" s="159">
        <v>3.2509999999999999</v>
      </c>
      <c r="Q783" s="157">
        <v>2.88</v>
      </c>
      <c r="R783" s="157">
        <v>0.03</v>
      </c>
      <c r="S783" s="160">
        <v>6628.95</v>
      </c>
      <c r="T783" s="157">
        <v>3620.94</v>
      </c>
      <c r="U783" s="160">
        <v>10252.799999999999</v>
      </c>
    </row>
    <row r="784" spans="1:21" x14ac:dyDescent="0.2">
      <c r="A784" s="37" t="str" cm="1">
        <f t="array" ref="A784">INDEX('Scheme master'!F:F,MATCH(E784&amp;F784,'Scheme master'!N:N,0),0)</f>
        <v>LLIQDF</v>
      </c>
      <c r="B784" s="37" t="str">
        <f>A784&amp;VLOOKUP(E784&amp;F784,'Scheme master'!N:AA,13,0)</f>
        <v>LLIQDFRDD</v>
      </c>
      <c r="C784" s="41">
        <f t="shared" si="46"/>
        <v>0.18925835999999999</v>
      </c>
      <c r="D784" s="41">
        <f t="shared" si="47"/>
        <v>0.18925835999999999</v>
      </c>
      <c r="E784" s="157" t="s">
        <v>530</v>
      </c>
      <c r="F784" s="157" t="s">
        <v>526</v>
      </c>
      <c r="G784" s="157" t="s">
        <v>456</v>
      </c>
      <c r="H784" s="157" t="s">
        <v>1281</v>
      </c>
      <c r="I784" s="158">
        <v>45615</v>
      </c>
      <c r="J784" s="158">
        <v>45615</v>
      </c>
      <c r="K784" s="157">
        <v>0.18925835999999999</v>
      </c>
      <c r="L784" s="157">
        <v>0.18925835999999999</v>
      </c>
      <c r="M784" s="159">
        <v>14.109</v>
      </c>
      <c r="N784" s="159">
        <v>0.17199999999999999</v>
      </c>
      <c r="O784" s="159">
        <v>5.4420000000000002</v>
      </c>
      <c r="P784" s="159">
        <v>3.2120000000000002</v>
      </c>
      <c r="Q784" s="157">
        <v>2.66</v>
      </c>
      <c r="R784" s="157">
        <v>0.03</v>
      </c>
      <c r="S784" s="160">
        <v>6037.29</v>
      </c>
      <c r="T784" s="157">
        <v>3579.78</v>
      </c>
      <c r="U784" s="160">
        <v>9619.76</v>
      </c>
    </row>
    <row r="785" spans="1:21" x14ac:dyDescent="0.2">
      <c r="A785" s="37" t="str" cm="1">
        <f t="array" ref="A785">INDEX('Scheme master'!F:F,MATCH(E785&amp;F785,'Scheme master'!N:N,0),0)</f>
        <v>LDUSTF</v>
      </c>
      <c r="B785" s="37" t="str">
        <f>A785&amp;VLOOKUP(E785&amp;F785,'Scheme master'!N:AA,13,0)</f>
        <v>LDUSTFDDD</v>
      </c>
      <c r="C785" s="41">
        <f t="shared" si="46"/>
        <v>0.63954120999999997</v>
      </c>
      <c r="D785" s="41">
        <f t="shared" si="47"/>
        <v>0.63954120999999997</v>
      </c>
      <c r="E785" s="157" t="s">
        <v>1462</v>
      </c>
      <c r="F785" s="157" t="s">
        <v>525</v>
      </c>
      <c r="G785" s="157" t="s">
        <v>2241</v>
      </c>
      <c r="H785" s="157" t="s">
        <v>1277</v>
      </c>
      <c r="I785" s="158">
        <v>45747</v>
      </c>
      <c r="J785" s="158">
        <v>45747</v>
      </c>
      <c r="K785" s="157">
        <v>0.63954120999999997</v>
      </c>
      <c r="L785" s="157">
        <v>0.63954120999999997</v>
      </c>
      <c r="M785" s="159"/>
      <c r="N785" s="159"/>
      <c r="O785" s="159">
        <v>2.8330000000000002</v>
      </c>
      <c r="P785" s="159"/>
      <c r="Q785" s="157"/>
      <c r="R785" s="157"/>
      <c r="S785" s="160">
        <v>3475.99</v>
      </c>
      <c r="T785" s="157"/>
      <c r="U785" s="160">
        <v>3475.99</v>
      </c>
    </row>
    <row r="786" spans="1:21" x14ac:dyDescent="0.2">
      <c r="A786" s="37" t="str" cm="1">
        <f t="array" ref="A786">INDEX('Scheme master'!F:F,MATCH(E786&amp;F786,'Scheme master'!N:N,0),0)</f>
        <v>LLIQDF</v>
      </c>
      <c r="B786" s="37" t="str">
        <f>A786&amp;VLOOKUP(E786&amp;F786,'Scheme master'!N:AA,13,0)</f>
        <v>LLIQDFRDD</v>
      </c>
      <c r="C786" s="41">
        <f t="shared" si="46"/>
        <v>0.18901562</v>
      </c>
      <c r="D786" s="41">
        <f t="shared" si="47"/>
        <v>0.18901562</v>
      </c>
      <c r="E786" s="157" t="s">
        <v>530</v>
      </c>
      <c r="F786" s="157" t="s">
        <v>526</v>
      </c>
      <c r="G786" s="157" t="s">
        <v>456</v>
      </c>
      <c r="H786" s="157" t="s">
        <v>1281</v>
      </c>
      <c r="I786" s="158">
        <v>45669</v>
      </c>
      <c r="J786" s="158">
        <v>45669</v>
      </c>
      <c r="K786" s="157">
        <v>0.18901562</v>
      </c>
      <c r="L786" s="157">
        <v>0.18901562</v>
      </c>
      <c r="M786" s="159">
        <v>90.296999999999997</v>
      </c>
      <c r="N786" s="159">
        <v>0.17199999999999999</v>
      </c>
      <c r="O786" s="159">
        <v>5.9020000000000001</v>
      </c>
      <c r="P786" s="159">
        <v>3.2349999999999999</v>
      </c>
      <c r="Q786" s="157">
        <v>17.059999999999999</v>
      </c>
      <c r="R786" s="157">
        <v>0.03</v>
      </c>
      <c r="S786" s="160">
        <v>6582.61</v>
      </c>
      <c r="T786" s="157">
        <v>3604.53</v>
      </c>
      <c r="U786" s="160">
        <v>10204.23</v>
      </c>
    </row>
    <row r="787" spans="1:21" x14ac:dyDescent="0.2">
      <c r="A787" s="37" t="str" cm="1">
        <f t="array" ref="A787">INDEX('Scheme master'!F:F,MATCH(E787&amp;F787,'Scheme master'!N:N,0),0)</f>
        <v>LDSAPF</v>
      </c>
      <c r="B787" s="37" t="str">
        <f>A787&amp;VLOOKUP(E787&amp;F787,'Scheme master'!N:AA,13,0)</f>
        <v>LDSAPFRDD</v>
      </c>
      <c r="C787" s="41">
        <f t="shared" si="46"/>
        <v>1.6345299999999999E-3</v>
      </c>
      <c r="D787" s="41">
        <f t="shared" si="47"/>
        <v>1.6345299999999999E-3</v>
      </c>
      <c r="E787" s="157" t="s">
        <v>533</v>
      </c>
      <c r="F787" s="157" t="s">
        <v>8</v>
      </c>
      <c r="G787" s="157" t="s">
        <v>2242</v>
      </c>
      <c r="H787" s="157" t="s">
        <v>1279</v>
      </c>
      <c r="I787" s="158">
        <v>45629</v>
      </c>
      <c r="J787" s="158">
        <v>45629</v>
      </c>
      <c r="K787" s="157">
        <v>1.6345299999999999E-3</v>
      </c>
      <c r="L787" s="157">
        <v>1.6345299999999999E-3</v>
      </c>
      <c r="M787" s="159"/>
      <c r="N787" s="159"/>
      <c r="O787" s="159">
        <v>2264.7669999999998</v>
      </c>
      <c r="P787" s="159">
        <v>43.722999999999999</v>
      </c>
      <c r="Q787" s="157"/>
      <c r="R787" s="157"/>
      <c r="S787" s="160">
        <v>26871.91</v>
      </c>
      <c r="T787" s="157">
        <v>515.46</v>
      </c>
      <c r="U787" s="160">
        <v>27387.37</v>
      </c>
    </row>
    <row r="788" spans="1:21" x14ac:dyDescent="0.2">
      <c r="A788" s="37" t="str" cm="1">
        <f t="array" ref="A788">INDEX('Scheme master'!F:F,MATCH(E788&amp;F788,'Scheme master'!N:N,0),0)</f>
        <v>LDUSTF</v>
      </c>
      <c r="B788" s="37" t="str">
        <f>A788&amp;VLOOKUP(E788&amp;F788,'Scheme master'!N:AA,13,0)</f>
        <v>LDUSTFDDD</v>
      </c>
      <c r="C788" s="41">
        <f t="shared" si="46"/>
        <v>0.50803843999999998</v>
      </c>
      <c r="D788" s="41">
        <f t="shared" si="47"/>
        <v>0.50803843999999998</v>
      </c>
      <c r="E788" s="157" t="s">
        <v>1462</v>
      </c>
      <c r="F788" s="157" t="s">
        <v>525</v>
      </c>
      <c r="G788" s="157" t="s">
        <v>2241</v>
      </c>
      <c r="H788" s="157" t="s">
        <v>1277</v>
      </c>
      <c r="I788" s="158">
        <v>45698</v>
      </c>
      <c r="J788" s="158">
        <v>45698</v>
      </c>
      <c r="K788" s="157">
        <v>0.50803843999999998</v>
      </c>
      <c r="L788" s="157">
        <v>0.50803843999999998</v>
      </c>
      <c r="M788" s="159"/>
      <c r="N788" s="159"/>
      <c r="O788" s="159">
        <v>2.2919999999999998</v>
      </c>
      <c r="P788" s="159"/>
      <c r="Q788" s="157"/>
      <c r="R788" s="157"/>
      <c r="S788" s="160">
        <v>2802.61</v>
      </c>
      <c r="T788" s="157"/>
      <c r="U788" s="160">
        <v>2802.61</v>
      </c>
    </row>
    <row r="789" spans="1:21" x14ac:dyDescent="0.2">
      <c r="A789" s="37" t="str" cm="1">
        <f t="array" ref="A789">INDEX('Scheme master'!F:F,MATCH(E789&amp;F789,'Scheme master'!N:N,0),0)</f>
        <v>LDINPF</v>
      </c>
      <c r="B789" s="37" t="str">
        <f>A789&amp;VLOOKUP(E789&amp;F789,'Scheme master'!N:AA,13,0)</f>
        <v>LDINPFDDD</v>
      </c>
      <c r="C789" s="41">
        <f t="shared" si="46"/>
        <v>7.2006000000000001E-4</v>
      </c>
      <c r="D789" s="41">
        <f t="shared" si="47"/>
        <v>7.2006000000000001E-4</v>
      </c>
      <c r="E789" s="157" t="s">
        <v>531</v>
      </c>
      <c r="F789" s="157" t="s">
        <v>525</v>
      </c>
      <c r="G789" s="157" t="s">
        <v>2726</v>
      </c>
      <c r="H789" s="157" t="s">
        <v>1277</v>
      </c>
      <c r="I789" s="158">
        <v>45643</v>
      </c>
      <c r="J789" s="158">
        <v>45643</v>
      </c>
      <c r="K789" s="157">
        <v>7.2006000000000001E-4</v>
      </c>
      <c r="L789" s="157">
        <v>7.2006000000000001E-4</v>
      </c>
      <c r="M789" s="159"/>
      <c r="N789" s="159"/>
      <c r="O789" s="159">
        <v>28.212</v>
      </c>
      <c r="P789" s="159"/>
      <c r="Q789" s="157"/>
      <c r="R789" s="157"/>
      <c r="S789" s="160">
        <v>437.78</v>
      </c>
      <c r="T789" s="157"/>
      <c r="U789" s="160">
        <v>437.78</v>
      </c>
    </row>
    <row r="790" spans="1:21" x14ac:dyDescent="0.2">
      <c r="A790" s="37" t="str" cm="1">
        <f t="array" ref="A790">INDEX('Scheme master'!F:F,MATCH(E790&amp;F790,'Scheme master'!N:N,0),0)</f>
        <v>LDINPF</v>
      </c>
      <c r="B790" s="37" t="str">
        <f>A790&amp;VLOOKUP(E790&amp;F790,'Scheme master'!N:AA,13,0)</f>
        <v>LDINPFRDD</v>
      </c>
      <c r="C790" s="41">
        <f t="shared" si="46"/>
        <v>2.5995900000000001E-3</v>
      </c>
      <c r="D790" s="41">
        <f t="shared" si="47"/>
        <v>2.5995900000000001E-3</v>
      </c>
      <c r="E790" s="157" t="s">
        <v>531</v>
      </c>
      <c r="F790" s="157" t="s">
        <v>8</v>
      </c>
      <c r="G790" s="157" t="s">
        <v>2726</v>
      </c>
      <c r="H790" s="157" t="s">
        <v>1279</v>
      </c>
      <c r="I790" s="158">
        <v>45712</v>
      </c>
      <c r="J790" s="158">
        <v>45712</v>
      </c>
      <c r="K790" s="157">
        <v>2.5995900000000001E-3</v>
      </c>
      <c r="L790" s="157">
        <v>2.5995900000000001E-3</v>
      </c>
      <c r="M790" s="159"/>
      <c r="N790" s="159"/>
      <c r="O790" s="159">
        <v>591.06100000000004</v>
      </c>
      <c r="P790" s="159">
        <v>29.588000000000001</v>
      </c>
      <c r="Q790" s="157"/>
      <c r="R790" s="157"/>
      <c r="S790" s="160">
        <v>7329.37</v>
      </c>
      <c r="T790" s="157">
        <v>365.18</v>
      </c>
      <c r="U790" s="160">
        <v>7694.55</v>
      </c>
    </row>
    <row r="791" spans="1:21" x14ac:dyDescent="0.2">
      <c r="A791" s="37" t="str" cm="1">
        <f t="array" ref="A791">INDEX('Scheme master'!F:F,MATCH(E791&amp;F791,'Scheme master'!N:N,0),0)</f>
        <v>LDSAPF</v>
      </c>
      <c r="B791" s="37" t="str">
        <f>A791&amp;VLOOKUP(E791&amp;F791,'Scheme master'!N:AA,13,0)</f>
        <v>LDSAPFRDD</v>
      </c>
      <c r="C791" s="41">
        <f t="shared" si="46"/>
        <v>6.8124300000000004E-3</v>
      </c>
      <c r="D791" s="41">
        <f t="shared" si="47"/>
        <v>6.8124300000000004E-3</v>
      </c>
      <c r="E791" s="157" t="s">
        <v>533</v>
      </c>
      <c r="F791" s="157" t="s">
        <v>8</v>
      </c>
      <c r="G791" s="157" t="s">
        <v>2242</v>
      </c>
      <c r="H791" s="157" t="s">
        <v>1279</v>
      </c>
      <c r="I791" s="158">
        <v>45600</v>
      </c>
      <c r="J791" s="158">
        <v>45600</v>
      </c>
      <c r="K791" s="157">
        <v>6.8124300000000004E-3</v>
      </c>
      <c r="L791" s="157">
        <v>6.8124300000000004E-3</v>
      </c>
      <c r="M791" s="159">
        <v>127107.72100000001</v>
      </c>
      <c r="N791" s="159"/>
      <c r="O791" s="159">
        <v>9313.5339999999997</v>
      </c>
      <c r="P791" s="159">
        <v>181.298</v>
      </c>
      <c r="Q791" s="157">
        <v>865.91</v>
      </c>
      <c r="R791" s="157"/>
      <c r="S791" s="160">
        <v>110562.53</v>
      </c>
      <c r="T791" s="157">
        <v>2137.46</v>
      </c>
      <c r="U791" s="160">
        <v>113565.9</v>
      </c>
    </row>
    <row r="792" spans="1:21" x14ac:dyDescent="0.2">
      <c r="A792" s="37" t="str" cm="1">
        <f t="array" ref="A792">INDEX('Scheme master'!F:F,MATCH(E792&amp;F792,'Scheme master'!N:N,0),0)</f>
        <v>LLIQDF</v>
      </c>
      <c r="B792" s="37" t="str">
        <f>A792&amp;VLOOKUP(E792&amp;F792,'Scheme master'!N:AA,13,0)</f>
        <v>LLIQDFDDD</v>
      </c>
      <c r="C792" s="41">
        <f t="shared" si="46"/>
        <v>0.25646498000000001</v>
      </c>
      <c r="D792" s="41">
        <f t="shared" si="47"/>
        <v>0.25646498000000001</v>
      </c>
      <c r="E792" s="157" t="s">
        <v>530</v>
      </c>
      <c r="F792" s="157" t="s">
        <v>525</v>
      </c>
      <c r="G792" s="157" t="s">
        <v>456</v>
      </c>
      <c r="H792" s="157" t="s">
        <v>1276</v>
      </c>
      <c r="I792" s="158">
        <v>45693</v>
      </c>
      <c r="J792" s="158">
        <v>45693</v>
      </c>
      <c r="K792" s="157">
        <v>0.25646498000000001</v>
      </c>
      <c r="L792" s="157">
        <v>0.25646498000000001</v>
      </c>
      <c r="M792" s="159">
        <v>1262.8320000000001</v>
      </c>
      <c r="N792" s="159"/>
      <c r="O792" s="159">
        <v>4.66</v>
      </c>
      <c r="P792" s="159">
        <v>324.34199999999998</v>
      </c>
      <c r="Q792" s="157">
        <v>323.87</v>
      </c>
      <c r="R792" s="157"/>
      <c r="S792" s="160">
        <v>5366.68</v>
      </c>
      <c r="T792" s="157">
        <v>372455.06</v>
      </c>
      <c r="U792" s="160">
        <v>378145.61</v>
      </c>
    </row>
    <row r="793" spans="1:21" x14ac:dyDescent="0.2">
      <c r="A793" s="37" t="str" cm="1">
        <f t="array" ref="A793">INDEX('Scheme master'!F:F,MATCH(E793&amp;F793,'Scheme master'!N:N,0),0)</f>
        <v>LDSAPF</v>
      </c>
      <c r="B793" s="37" t="str">
        <f>A793&amp;VLOOKUP(E793&amp;F793,'Scheme master'!N:AA,13,0)</f>
        <v>LDSAPFRDD</v>
      </c>
      <c r="C793" s="41">
        <f t="shared" si="46"/>
        <v>3.42647E-3</v>
      </c>
      <c r="D793" s="41">
        <f t="shared" si="47"/>
        <v>3.42647E-3</v>
      </c>
      <c r="E793" s="157" t="s">
        <v>533</v>
      </c>
      <c r="F793" s="157" t="s">
        <v>8</v>
      </c>
      <c r="G793" s="157" t="s">
        <v>2242</v>
      </c>
      <c r="H793" s="157" t="s">
        <v>1279</v>
      </c>
      <c r="I793" s="158">
        <v>45653</v>
      </c>
      <c r="J793" s="158">
        <v>45653</v>
      </c>
      <c r="K793" s="157">
        <v>3.42647E-3</v>
      </c>
      <c r="L793" s="157">
        <v>3.42647E-3</v>
      </c>
      <c r="M793" s="159">
        <v>135457.23300000001</v>
      </c>
      <c r="N793" s="159"/>
      <c r="O793" s="159">
        <v>4719.9229999999998</v>
      </c>
      <c r="P793" s="159">
        <v>91.944999999999993</v>
      </c>
      <c r="Q793" s="157">
        <v>464.14</v>
      </c>
      <c r="R793" s="157"/>
      <c r="S793" s="160">
        <v>56065.77</v>
      </c>
      <c r="T793" s="157">
        <v>1084</v>
      </c>
      <c r="U793" s="160">
        <v>57613.91</v>
      </c>
    </row>
    <row r="794" spans="1:21" x14ac:dyDescent="0.2">
      <c r="A794" s="37" t="str" cm="1">
        <f t="array" ref="A794">INDEX('Scheme master'!F:F,MATCH(E794&amp;F794,'Scheme master'!N:N,0),0)</f>
        <v>LDUSTF</v>
      </c>
      <c r="B794" s="37" t="str">
        <f>A794&amp;VLOOKUP(E794&amp;F794,'Scheme master'!N:AA,13,0)</f>
        <v>LDUSTFRDD</v>
      </c>
      <c r="C794" s="41">
        <f t="shared" si="46"/>
        <v>0.68056315000000001</v>
      </c>
      <c r="D794" s="41">
        <f t="shared" si="47"/>
        <v>0.68056315000000001</v>
      </c>
      <c r="E794" s="157" t="s">
        <v>1462</v>
      </c>
      <c r="F794" s="157" t="s">
        <v>8</v>
      </c>
      <c r="G794" s="157" t="s">
        <v>2241</v>
      </c>
      <c r="H794" s="157" t="s">
        <v>1279</v>
      </c>
      <c r="I794" s="158">
        <v>45712</v>
      </c>
      <c r="J794" s="158">
        <v>45712</v>
      </c>
      <c r="K794" s="157">
        <v>0.68056315000000001</v>
      </c>
      <c r="L794" s="157">
        <v>0.68056315000000001</v>
      </c>
      <c r="M794" s="159"/>
      <c r="N794" s="159"/>
      <c r="O794" s="159">
        <v>10.518000000000001</v>
      </c>
      <c r="P794" s="159">
        <v>1.0999999999999999E-2</v>
      </c>
      <c r="Q794" s="157"/>
      <c r="R794" s="157"/>
      <c r="S794" s="160">
        <v>12768.82</v>
      </c>
      <c r="T794" s="157">
        <v>11.74</v>
      </c>
      <c r="U794" s="160">
        <v>12780.56</v>
      </c>
    </row>
    <row r="795" spans="1:21" x14ac:dyDescent="0.2">
      <c r="A795" s="37" t="str" cm="1">
        <f t="array" ref="A795">INDEX('Scheme master'!F:F,MATCH(E795&amp;F795,'Scheme master'!N:N,0),0)</f>
        <v>LDSAPF</v>
      </c>
      <c r="B795" s="37" t="str">
        <f>A795&amp;VLOOKUP(E795&amp;F795,'Scheme master'!N:AA,13,0)</f>
        <v>LDSAPFDDD</v>
      </c>
      <c r="C795" s="41">
        <f t="shared" si="46"/>
        <v>6.0072700000000003E-3</v>
      </c>
      <c r="D795" s="41">
        <f t="shared" si="47"/>
        <v>6.0072700000000003E-3</v>
      </c>
      <c r="E795" s="157" t="s">
        <v>533</v>
      </c>
      <c r="F795" s="157" t="s">
        <v>525</v>
      </c>
      <c r="G795" s="157" t="s">
        <v>2242</v>
      </c>
      <c r="H795" s="157" t="s">
        <v>1277</v>
      </c>
      <c r="I795" s="158">
        <v>45621</v>
      </c>
      <c r="J795" s="158">
        <v>45621</v>
      </c>
      <c r="K795" s="157">
        <v>6.0072700000000003E-3</v>
      </c>
      <c r="L795" s="157">
        <v>6.0072700000000003E-3</v>
      </c>
      <c r="M795" s="159"/>
      <c r="N795" s="159"/>
      <c r="O795" s="159">
        <v>297.315</v>
      </c>
      <c r="P795" s="159"/>
      <c r="Q795" s="157"/>
      <c r="R795" s="157"/>
      <c r="S795" s="160">
        <v>3283.09</v>
      </c>
      <c r="T795" s="157"/>
      <c r="U795" s="160">
        <v>3283.09</v>
      </c>
    </row>
    <row r="796" spans="1:21" x14ac:dyDescent="0.2">
      <c r="A796" s="37" t="str" cm="1">
        <f t="array" ref="A796">INDEX('Scheme master'!F:F,MATCH(E796&amp;F796,'Scheme master'!N:N,0),0)</f>
        <v>LDUSTF</v>
      </c>
      <c r="B796" s="37" t="str">
        <f>A796&amp;VLOOKUP(E796&amp;F796,'Scheme master'!N:AA,13,0)</f>
        <v>LDUSTFRDD</v>
      </c>
      <c r="C796" s="41">
        <f t="shared" si="46"/>
        <v>0.45680853999999999</v>
      </c>
      <c r="D796" s="41">
        <f t="shared" si="47"/>
        <v>0.45680853999999999</v>
      </c>
      <c r="E796" s="157" t="s">
        <v>1462</v>
      </c>
      <c r="F796" s="157" t="s">
        <v>8</v>
      </c>
      <c r="G796" s="157" t="s">
        <v>2241</v>
      </c>
      <c r="H796" s="157" t="s">
        <v>1279</v>
      </c>
      <c r="I796" s="158">
        <v>45719</v>
      </c>
      <c r="J796" s="158">
        <v>45719</v>
      </c>
      <c r="K796" s="157">
        <v>0.45680853999999999</v>
      </c>
      <c r="L796" s="157">
        <v>0.45680853999999999</v>
      </c>
      <c r="M796" s="159"/>
      <c r="N796" s="159"/>
      <c r="O796" s="159">
        <v>7.069</v>
      </c>
      <c r="P796" s="159">
        <v>7.0000000000000001E-3</v>
      </c>
      <c r="Q796" s="157"/>
      <c r="R796" s="157"/>
      <c r="S796" s="160">
        <v>8579.2800000000007</v>
      </c>
      <c r="T796" s="157">
        <v>7.49</v>
      </c>
      <c r="U796" s="160">
        <v>8586.77</v>
      </c>
    </row>
    <row r="797" spans="1:21" x14ac:dyDescent="0.2">
      <c r="A797" s="37" t="str" cm="1">
        <f t="array" ref="A797">INDEX('Scheme master'!F:F,MATCH(E797&amp;F797,'Scheme master'!N:N,0),0)</f>
        <v>LDUSTF</v>
      </c>
      <c r="B797" s="37" t="str">
        <f>A797&amp;VLOOKUP(E797&amp;F797,'Scheme master'!N:AA,13,0)</f>
        <v>LDUSTFRDD</v>
      </c>
      <c r="C797" s="41">
        <f t="shared" si="46"/>
        <v>0.50276056999999996</v>
      </c>
      <c r="D797" s="41">
        <f t="shared" si="47"/>
        <v>0.50276056999999996</v>
      </c>
      <c r="E797" s="157" t="s">
        <v>1462</v>
      </c>
      <c r="F797" s="157" t="s">
        <v>8</v>
      </c>
      <c r="G797" s="157" t="s">
        <v>2241</v>
      </c>
      <c r="H797" s="157" t="s">
        <v>1279</v>
      </c>
      <c r="I797" s="158">
        <v>45568</v>
      </c>
      <c r="J797" s="158">
        <v>45568</v>
      </c>
      <c r="K797" s="157">
        <v>0.50276056999999996</v>
      </c>
      <c r="L797" s="157">
        <v>0.50276056999999996</v>
      </c>
      <c r="M797" s="159"/>
      <c r="N797" s="159"/>
      <c r="O797" s="159">
        <v>9.4359999999999999</v>
      </c>
      <c r="P797" s="159">
        <v>8.0000000000000002E-3</v>
      </c>
      <c r="Q797" s="157"/>
      <c r="R797" s="157"/>
      <c r="S797" s="160">
        <v>11437.14</v>
      </c>
      <c r="T797" s="157">
        <v>8.0399999999999991</v>
      </c>
      <c r="U797" s="160">
        <v>11445.18</v>
      </c>
    </row>
    <row r="798" spans="1:21" x14ac:dyDescent="0.2">
      <c r="A798" s="37" t="str" cm="1">
        <f t="array" ref="A798">INDEX('Scheme master'!F:F,MATCH(E798&amp;F798,'Scheme master'!N:N,0),0)</f>
        <v>LLIQDF</v>
      </c>
      <c r="B798" s="37" t="str">
        <f>A798&amp;VLOOKUP(E798&amp;F798,'Scheme master'!N:AA,13,0)</f>
        <v>LLIQDFDDW</v>
      </c>
      <c r="C798" s="41">
        <f t="shared" si="46"/>
        <v>1.3213063899999999</v>
      </c>
      <c r="D798" s="41">
        <f t="shared" si="47"/>
        <v>1.3213063899999999</v>
      </c>
      <c r="E798" s="157" t="s">
        <v>530</v>
      </c>
      <c r="F798" s="157" t="s">
        <v>527</v>
      </c>
      <c r="G798" s="157" t="s">
        <v>456</v>
      </c>
      <c r="H798" s="157" t="s">
        <v>2246</v>
      </c>
      <c r="I798" s="158">
        <v>45609</v>
      </c>
      <c r="J798" s="158">
        <v>45609</v>
      </c>
      <c r="K798" s="157">
        <v>1.3213063899999999</v>
      </c>
      <c r="L798" s="157">
        <v>1.3213063899999999</v>
      </c>
      <c r="M798" s="159">
        <v>0.45400000000000001</v>
      </c>
      <c r="N798" s="159">
        <v>492074.94</v>
      </c>
      <c r="O798" s="159">
        <v>1.3149999999999999</v>
      </c>
      <c r="P798" s="159"/>
      <c r="Q798" s="157">
        <v>0.6</v>
      </c>
      <c r="R798" s="157">
        <v>650181.77</v>
      </c>
      <c r="S798" s="160">
        <v>1411.57</v>
      </c>
      <c r="T798" s="157"/>
      <c r="U798" s="160">
        <v>651593.93999999994</v>
      </c>
    </row>
    <row r="799" spans="1:21" x14ac:dyDescent="0.2">
      <c r="A799" s="37" t="str" cm="1">
        <f t="array" ref="A799">INDEX('Scheme master'!F:F,MATCH(E799&amp;F799,'Scheme master'!N:N,0),0)</f>
        <v>LDUSTF</v>
      </c>
      <c r="B799" s="37" t="str">
        <f>A799&amp;VLOOKUP(E799&amp;F799,'Scheme master'!N:AA,13,0)</f>
        <v>LDUSTFDDD</v>
      </c>
      <c r="C799" s="41">
        <f t="shared" si="46"/>
        <v>1.3524295799999999</v>
      </c>
      <c r="D799" s="41">
        <f t="shared" si="47"/>
        <v>1.3524295799999999</v>
      </c>
      <c r="E799" s="157" t="s">
        <v>1462</v>
      </c>
      <c r="F799" s="157" t="s">
        <v>525</v>
      </c>
      <c r="G799" s="157" t="s">
        <v>2241</v>
      </c>
      <c r="H799" s="157" t="s">
        <v>1277</v>
      </c>
      <c r="I799" s="158">
        <v>45744</v>
      </c>
      <c r="J799" s="158">
        <v>45744</v>
      </c>
      <c r="K799" s="157">
        <v>1.3524295799999999</v>
      </c>
      <c r="L799" s="157">
        <v>1.3524295799999999</v>
      </c>
      <c r="M799" s="159"/>
      <c r="N799" s="159"/>
      <c r="O799" s="159">
        <v>5.9829999999999997</v>
      </c>
      <c r="P799" s="159"/>
      <c r="Q799" s="157"/>
      <c r="R799" s="157"/>
      <c r="S799" s="160">
        <v>7342.44</v>
      </c>
      <c r="T799" s="157"/>
      <c r="U799" s="160">
        <v>7342.44</v>
      </c>
    </row>
    <row r="800" spans="1:21" x14ac:dyDescent="0.2">
      <c r="A800" s="37" t="str" cm="1">
        <f t="array" ref="A800">INDEX('Scheme master'!F:F,MATCH(E800&amp;F800,'Scheme master'!N:N,0),0)</f>
        <v>LLIQDF</v>
      </c>
      <c r="B800" s="37" t="str">
        <f>A800&amp;VLOOKUP(E800&amp;F800,'Scheme master'!N:AA,13,0)</f>
        <v>LLIQDFRDD</v>
      </c>
      <c r="C800" s="41">
        <f t="shared" si="46"/>
        <v>0.20326141</v>
      </c>
      <c r="D800" s="41">
        <f t="shared" si="47"/>
        <v>0.20326141</v>
      </c>
      <c r="E800" s="157" t="s">
        <v>530</v>
      </c>
      <c r="F800" s="157" t="s">
        <v>526</v>
      </c>
      <c r="G800" s="157" t="s">
        <v>456</v>
      </c>
      <c r="H800" s="157" t="s">
        <v>1281</v>
      </c>
      <c r="I800" s="158">
        <v>45684</v>
      </c>
      <c r="J800" s="158">
        <v>45684</v>
      </c>
      <c r="K800" s="157">
        <v>0.20326141</v>
      </c>
      <c r="L800" s="157">
        <v>0.20326141</v>
      </c>
      <c r="M800" s="159">
        <v>90.296999999999997</v>
      </c>
      <c r="N800" s="159">
        <v>0.17199999999999999</v>
      </c>
      <c r="O800" s="159">
        <v>6.27</v>
      </c>
      <c r="P800" s="159">
        <v>3.4889999999999999</v>
      </c>
      <c r="Q800" s="157">
        <v>18.350000000000001</v>
      </c>
      <c r="R800" s="157">
        <v>0.03</v>
      </c>
      <c r="S800" s="160">
        <v>6962.49</v>
      </c>
      <c r="T800" s="157">
        <v>3870.29</v>
      </c>
      <c r="U800" s="160">
        <v>10851.16</v>
      </c>
    </row>
    <row r="801" spans="1:21" x14ac:dyDescent="0.2">
      <c r="A801" s="37" t="str" cm="1">
        <f t="array" ref="A801">INDEX('Scheme master'!F:F,MATCH(E801&amp;F801,'Scheme master'!N:N,0),0)</f>
        <v>LLIQDF</v>
      </c>
      <c r="B801" s="37" t="str">
        <f>A801&amp;VLOOKUP(E801&amp;F801,'Scheme master'!N:AA,13,0)</f>
        <v>LLIQDFDDD</v>
      </c>
      <c r="C801" s="41">
        <f t="shared" si="46"/>
        <v>0.22233365999999999</v>
      </c>
      <c r="D801" s="41">
        <f t="shared" si="47"/>
        <v>0.22233365999999999</v>
      </c>
      <c r="E801" s="157" t="s">
        <v>530</v>
      </c>
      <c r="F801" s="157" t="s">
        <v>525</v>
      </c>
      <c r="G801" s="157" t="s">
        <v>456</v>
      </c>
      <c r="H801" s="157" t="s">
        <v>1276</v>
      </c>
      <c r="I801" s="158">
        <v>45712</v>
      </c>
      <c r="J801" s="158">
        <v>45712</v>
      </c>
      <c r="K801" s="157">
        <v>0.22233365999999999</v>
      </c>
      <c r="L801" s="157">
        <v>0.22233365999999999</v>
      </c>
      <c r="M801" s="159">
        <v>6.359</v>
      </c>
      <c r="N801" s="159"/>
      <c r="O801" s="159">
        <v>3.4860000000000002</v>
      </c>
      <c r="P801" s="159">
        <v>340.66199999999998</v>
      </c>
      <c r="Q801" s="157">
        <v>1.42</v>
      </c>
      <c r="R801" s="157"/>
      <c r="S801" s="160">
        <v>3997.83</v>
      </c>
      <c r="T801" s="157">
        <v>391197.52</v>
      </c>
      <c r="U801" s="160">
        <v>395196.77</v>
      </c>
    </row>
    <row r="802" spans="1:21" x14ac:dyDescent="0.2">
      <c r="A802" s="37" t="str" cm="1">
        <f t="array" ref="A802">INDEX('Scheme master'!F:F,MATCH(E802&amp;F802,'Scheme master'!N:N,0),0)</f>
        <v>LDINPF</v>
      </c>
      <c r="B802" s="37" t="str">
        <f>A802&amp;VLOOKUP(E802&amp;F802,'Scheme master'!N:AA,13,0)</f>
        <v>LDINPFDDD</v>
      </c>
      <c r="C802" s="41">
        <f t="shared" si="46"/>
        <v>7.6063399999999996E-3</v>
      </c>
      <c r="D802" s="41">
        <f t="shared" si="47"/>
        <v>7.6063399999999996E-3</v>
      </c>
      <c r="E802" s="157" t="s">
        <v>531</v>
      </c>
      <c r="F802" s="157" t="s">
        <v>525</v>
      </c>
      <c r="G802" s="157" t="s">
        <v>2726</v>
      </c>
      <c r="H802" s="157" t="s">
        <v>1277</v>
      </c>
      <c r="I802" s="158">
        <v>45630</v>
      </c>
      <c r="J802" s="158">
        <v>45630</v>
      </c>
      <c r="K802" s="157">
        <v>7.6063399999999996E-3</v>
      </c>
      <c r="L802" s="157">
        <v>7.6063399999999996E-3</v>
      </c>
      <c r="M802" s="159"/>
      <c r="N802" s="159"/>
      <c r="O802" s="159">
        <v>298.39699999999999</v>
      </c>
      <c r="P802" s="159"/>
      <c r="Q802" s="157"/>
      <c r="R802" s="157"/>
      <c r="S802" s="160">
        <v>4628.83</v>
      </c>
      <c r="T802" s="157"/>
      <c r="U802" s="160">
        <v>4628.83</v>
      </c>
    </row>
    <row r="803" spans="1:21" x14ac:dyDescent="0.2">
      <c r="A803" s="37" t="str" cm="1">
        <f t="array" ref="A803">INDEX('Scheme master'!F:F,MATCH(E803&amp;F803,'Scheme master'!N:N,0),0)</f>
        <v>LDSAPF</v>
      </c>
      <c r="B803" s="37" t="str">
        <f>A803&amp;VLOOKUP(E803&amp;F803,'Scheme master'!N:AA,13,0)</f>
        <v>LDSAPFRDD</v>
      </c>
      <c r="C803" s="41">
        <f t="shared" si="46"/>
        <v>1.74074E-3</v>
      </c>
      <c r="D803" s="41">
        <f t="shared" si="47"/>
        <v>1.74074E-3</v>
      </c>
      <c r="E803" s="157" t="s">
        <v>533</v>
      </c>
      <c r="F803" s="157" t="s">
        <v>8</v>
      </c>
      <c r="G803" s="157" t="s">
        <v>2242</v>
      </c>
      <c r="H803" s="157" t="s">
        <v>1279</v>
      </c>
      <c r="I803" s="158">
        <v>45721</v>
      </c>
      <c r="J803" s="158">
        <v>45721</v>
      </c>
      <c r="K803" s="157">
        <v>1.74074E-3</v>
      </c>
      <c r="L803" s="157">
        <v>1.74074E-3</v>
      </c>
      <c r="M803" s="159"/>
      <c r="N803" s="159"/>
      <c r="O803" s="159">
        <v>2419.8200000000002</v>
      </c>
      <c r="P803" s="159">
        <v>47.237000000000002</v>
      </c>
      <c r="Q803" s="157"/>
      <c r="R803" s="157"/>
      <c r="S803" s="160">
        <v>28701.99</v>
      </c>
      <c r="T803" s="157">
        <v>556.91</v>
      </c>
      <c r="U803" s="160">
        <v>29258.9</v>
      </c>
    </row>
    <row r="804" spans="1:21" x14ac:dyDescent="0.2">
      <c r="A804" s="37" t="str" cm="1">
        <f t="array" ref="A804">INDEX('Scheme master'!F:F,MATCH(E804&amp;F804,'Scheme master'!N:N,0),0)</f>
        <v>LLIQDF</v>
      </c>
      <c r="B804" s="37" t="str">
        <f>A804&amp;VLOOKUP(E804&amp;F804,'Scheme master'!N:AA,13,0)</f>
        <v>LLIQDFRDD</v>
      </c>
      <c r="C804" s="41">
        <f t="shared" si="46"/>
        <v>0.24268856999999999</v>
      </c>
      <c r="D804" s="41">
        <f t="shared" si="47"/>
        <v>0.24268856999999999</v>
      </c>
      <c r="E804" s="157" t="s">
        <v>530</v>
      </c>
      <c r="F804" s="157" t="s">
        <v>526</v>
      </c>
      <c r="G804" s="157" t="s">
        <v>456</v>
      </c>
      <c r="H804" s="157" t="s">
        <v>1281</v>
      </c>
      <c r="I804" s="158">
        <v>45568</v>
      </c>
      <c r="J804" s="158">
        <v>45568</v>
      </c>
      <c r="K804" s="157">
        <v>0.24268856999999999</v>
      </c>
      <c r="L804" s="157">
        <v>0.24268856999999999</v>
      </c>
      <c r="M804" s="159">
        <v>12.504</v>
      </c>
      <c r="N804" s="159">
        <v>0.17199999999999999</v>
      </c>
      <c r="O804" s="159">
        <v>6.8460000000000001</v>
      </c>
      <c r="P804" s="159">
        <v>4.0640000000000001</v>
      </c>
      <c r="Q804" s="157">
        <v>3.05</v>
      </c>
      <c r="R804" s="157">
        <v>0.04</v>
      </c>
      <c r="S804" s="160">
        <v>7620.02</v>
      </c>
      <c r="T804" s="157">
        <v>4558.21</v>
      </c>
      <c r="U804" s="160">
        <v>12181.32</v>
      </c>
    </row>
    <row r="805" spans="1:21" x14ac:dyDescent="0.2">
      <c r="A805" s="37" t="str" cm="1">
        <f t="array" ref="A805">INDEX('Scheme master'!F:F,MATCH(E805&amp;F805,'Scheme master'!N:N,0),0)</f>
        <v>LDINPF</v>
      </c>
      <c r="B805" s="37" t="str">
        <f>A805&amp;VLOOKUP(E805&amp;F805,'Scheme master'!N:AA,13,0)</f>
        <v>LDINPFRDD</v>
      </c>
      <c r="C805" s="41">
        <f t="shared" si="46"/>
        <v>5.7647999999999996E-3</v>
      </c>
      <c r="D805" s="41">
        <f t="shared" si="47"/>
        <v>5.7647999999999996E-3</v>
      </c>
      <c r="E805" s="157" t="s">
        <v>531</v>
      </c>
      <c r="F805" s="157" t="s">
        <v>8</v>
      </c>
      <c r="G805" s="157" t="s">
        <v>2726</v>
      </c>
      <c r="H805" s="157" t="s">
        <v>1279</v>
      </c>
      <c r="I805" s="158">
        <v>45630</v>
      </c>
      <c r="J805" s="158">
        <v>45630</v>
      </c>
      <c r="K805" s="157">
        <v>5.7647999999999996E-3</v>
      </c>
      <c r="L805" s="157">
        <v>5.7647999999999996E-3</v>
      </c>
      <c r="M805" s="159"/>
      <c r="N805" s="159"/>
      <c r="O805" s="159">
        <v>1338.116</v>
      </c>
      <c r="P805" s="159">
        <v>64.875</v>
      </c>
      <c r="Q805" s="157"/>
      <c r="R805" s="157"/>
      <c r="S805" s="160">
        <v>16664.39</v>
      </c>
      <c r="T805" s="157">
        <v>800.71</v>
      </c>
      <c r="U805" s="160">
        <v>17465.099999999999</v>
      </c>
    </row>
    <row r="806" spans="1:21" x14ac:dyDescent="0.2">
      <c r="A806" s="37" t="str" cm="1">
        <f t="array" ref="A806">INDEX('Scheme master'!F:F,MATCH(E806&amp;F806,'Scheme master'!N:N,0),0)</f>
        <v>LDSAPF</v>
      </c>
      <c r="B806" s="37" t="str">
        <f>A806&amp;VLOOKUP(E806&amp;F806,'Scheme master'!N:AA,13,0)</f>
        <v>LDSAPFRDD</v>
      </c>
      <c r="C806" s="41">
        <f t="shared" si="46"/>
        <v>2.7024499999999999E-3</v>
      </c>
      <c r="D806" s="41">
        <f t="shared" si="47"/>
        <v>2.7024499999999999E-3</v>
      </c>
      <c r="E806" s="157" t="s">
        <v>533</v>
      </c>
      <c r="F806" s="157" t="s">
        <v>8</v>
      </c>
      <c r="G806" s="157" t="s">
        <v>2242</v>
      </c>
      <c r="H806" s="157" t="s">
        <v>1279</v>
      </c>
      <c r="I806" s="158">
        <v>45701</v>
      </c>
      <c r="J806" s="158">
        <v>45701</v>
      </c>
      <c r="K806" s="157">
        <v>2.7024499999999999E-3</v>
      </c>
      <c r="L806" s="157">
        <v>2.7024499999999999E-3</v>
      </c>
      <c r="M806" s="159">
        <v>127553.197</v>
      </c>
      <c r="N806" s="159"/>
      <c r="O806" s="159">
        <v>3743.665</v>
      </c>
      <c r="P806" s="159">
        <v>73.116</v>
      </c>
      <c r="Q806" s="157">
        <v>344.71</v>
      </c>
      <c r="R806" s="157"/>
      <c r="S806" s="160">
        <v>44444.97</v>
      </c>
      <c r="T806" s="157">
        <v>862</v>
      </c>
      <c r="U806" s="160">
        <v>45651.68</v>
      </c>
    </row>
    <row r="807" spans="1:21" x14ac:dyDescent="0.2">
      <c r="A807" s="37" t="str" cm="1">
        <f t="array" ref="A807">INDEX('Scheme master'!F:F,MATCH(E807&amp;F807,'Scheme master'!N:N,0),0)</f>
        <v>LLIQDF</v>
      </c>
      <c r="B807" s="37" t="str">
        <f>A807&amp;VLOOKUP(E807&amp;F807,'Scheme master'!N:AA,13,0)</f>
        <v>LLIQDFDDW</v>
      </c>
      <c r="C807" s="41">
        <f t="shared" si="46"/>
        <v>1.35427097</v>
      </c>
      <c r="D807" s="41">
        <f t="shared" si="47"/>
        <v>1.35427097</v>
      </c>
      <c r="E807" s="157" t="s">
        <v>530</v>
      </c>
      <c r="F807" s="157" t="s">
        <v>527</v>
      </c>
      <c r="G807" s="157" t="s">
        <v>456</v>
      </c>
      <c r="H807" s="157" t="s">
        <v>2246</v>
      </c>
      <c r="I807" s="158">
        <v>45637</v>
      </c>
      <c r="J807" s="158">
        <v>45637</v>
      </c>
      <c r="K807" s="157">
        <v>1.35427097</v>
      </c>
      <c r="L807" s="157">
        <v>1.35427097</v>
      </c>
      <c r="M807" s="159">
        <v>0.45400000000000001</v>
      </c>
      <c r="N807" s="159">
        <v>5.0000000000000001E-3</v>
      </c>
      <c r="O807" s="159">
        <v>1.22</v>
      </c>
      <c r="P807" s="159"/>
      <c r="Q807" s="157">
        <v>0.62</v>
      </c>
      <c r="R807" s="157">
        <v>0.01</v>
      </c>
      <c r="S807" s="160">
        <v>1334.39</v>
      </c>
      <c r="T807" s="157"/>
      <c r="U807" s="160">
        <v>1335.02</v>
      </c>
    </row>
    <row r="808" spans="1:21" x14ac:dyDescent="0.2">
      <c r="A808" s="37" t="str" cm="1">
        <f t="array" ref="A808">INDEX('Scheme master'!F:F,MATCH(E808&amp;F808,'Scheme master'!N:N,0),0)</f>
        <v>LLIQDF</v>
      </c>
      <c r="B808" s="37" t="str">
        <f>A808&amp;VLOOKUP(E808&amp;F808,'Scheme master'!N:AA,13,0)</f>
        <v>LLIQDFRDD</v>
      </c>
      <c r="C808" s="41">
        <f t="shared" si="46"/>
        <v>0.18347493000000001</v>
      </c>
      <c r="D808" s="41">
        <f t="shared" si="47"/>
        <v>0.18347493000000001</v>
      </c>
      <c r="E808" s="157" t="s">
        <v>530</v>
      </c>
      <c r="F808" s="157" t="s">
        <v>526</v>
      </c>
      <c r="G808" s="157" t="s">
        <v>456</v>
      </c>
      <c r="H808" s="157" t="s">
        <v>1281</v>
      </c>
      <c r="I808" s="158">
        <v>45583</v>
      </c>
      <c r="J808" s="158">
        <v>45583</v>
      </c>
      <c r="K808" s="157">
        <v>0.18347493000000001</v>
      </c>
      <c r="L808" s="157">
        <v>0.18347493000000001</v>
      </c>
      <c r="M808" s="159">
        <v>12.609</v>
      </c>
      <c r="N808" s="159">
        <v>0.17199999999999999</v>
      </c>
      <c r="O808" s="159">
        <v>5.452</v>
      </c>
      <c r="P808" s="159">
        <v>3.0409999999999999</v>
      </c>
      <c r="Q808" s="157">
        <v>2.33</v>
      </c>
      <c r="R808" s="157">
        <v>0.03</v>
      </c>
      <c r="S808" s="160">
        <v>6132.54</v>
      </c>
      <c r="T808" s="157">
        <v>3435.15</v>
      </c>
      <c r="U808" s="160">
        <v>9570.0499999999993</v>
      </c>
    </row>
    <row r="809" spans="1:21" x14ac:dyDescent="0.2">
      <c r="A809" s="37" t="str" cm="1">
        <f t="array" ref="A809">INDEX('Scheme master'!F:F,MATCH(E809&amp;F809,'Scheme master'!N:N,0),0)</f>
        <v>LDINPF</v>
      </c>
      <c r="B809" s="37" t="str">
        <f>A809&amp;VLOOKUP(E809&amp;F809,'Scheme master'!N:AA,13,0)</f>
        <v>LDINPFRDD</v>
      </c>
      <c r="C809" s="41">
        <f t="shared" si="46"/>
        <v>3.8012000000000001E-4</v>
      </c>
      <c r="D809" s="41">
        <f t="shared" si="47"/>
        <v>3.8012000000000001E-4</v>
      </c>
      <c r="E809" s="157" t="s">
        <v>531</v>
      </c>
      <c r="F809" s="157" t="s">
        <v>8</v>
      </c>
      <c r="G809" s="157" t="s">
        <v>2726</v>
      </c>
      <c r="H809" s="157" t="s">
        <v>1279</v>
      </c>
      <c r="I809" s="158">
        <v>45568</v>
      </c>
      <c r="J809" s="158">
        <v>45568</v>
      </c>
      <c r="K809" s="157">
        <v>3.8012000000000001E-4</v>
      </c>
      <c r="L809" s="157">
        <v>3.8012000000000001E-4</v>
      </c>
      <c r="M809" s="159"/>
      <c r="N809" s="159"/>
      <c r="O809" s="159">
        <v>87.944999999999993</v>
      </c>
      <c r="P809" s="159">
        <v>4.3630000000000004</v>
      </c>
      <c r="Q809" s="157"/>
      <c r="R809" s="157"/>
      <c r="S809" s="160">
        <v>1088.1400000000001</v>
      </c>
      <c r="T809" s="157">
        <v>52.35</v>
      </c>
      <c r="U809" s="160">
        <v>1140.49</v>
      </c>
    </row>
    <row r="810" spans="1:21" x14ac:dyDescent="0.2">
      <c r="A810" s="37" t="str" cm="1">
        <f t="array" ref="A810">INDEX('Scheme master'!F:F,MATCH(E810&amp;F810,'Scheme master'!N:N,0),0)</f>
        <v>LDSAPF</v>
      </c>
      <c r="B810" s="37" t="str">
        <f>A810&amp;VLOOKUP(E810&amp;F810,'Scheme master'!N:AA,13,0)</f>
        <v>LDSAPFDDD</v>
      </c>
      <c r="C810" s="41">
        <f t="shared" si="46"/>
        <v>4.2302900000000003E-3</v>
      </c>
      <c r="D810" s="41">
        <f t="shared" si="47"/>
        <v>4.2302900000000003E-3</v>
      </c>
      <c r="E810" s="157" t="s">
        <v>533</v>
      </c>
      <c r="F810" s="157" t="s">
        <v>525</v>
      </c>
      <c r="G810" s="157" t="s">
        <v>2242</v>
      </c>
      <c r="H810" s="157" t="s">
        <v>1277</v>
      </c>
      <c r="I810" s="158">
        <v>45652</v>
      </c>
      <c r="J810" s="158">
        <v>45652</v>
      </c>
      <c r="K810" s="157">
        <v>4.2302900000000003E-3</v>
      </c>
      <c r="L810" s="157">
        <v>4.2302900000000003E-3</v>
      </c>
      <c r="M810" s="159"/>
      <c r="N810" s="159"/>
      <c r="O810" s="159">
        <v>204.376</v>
      </c>
      <c r="P810" s="159"/>
      <c r="Q810" s="157"/>
      <c r="R810" s="157"/>
      <c r="S810" s="160">
        <v>2252.16</v>
      </c>
      <c r="T810" s="157"/>
      <c r="U810" s="160">
        <v>2252.16</v>
      </c>
    </row>
    <row r="811" spans="1:21" x14ac:dyDescent="0.2">
      <c r="A811" s="37" t="str" cm="1">
        <f t="array" ref="A811">INDEX('Scheme master'!F:F,MATCH(E811&amp;F811,'Scheme master'!N:N,0),0)</f>
        <v>LDSAPF</v>
      </c>
      <c r="B811" s="37" t="str">
        <f>A811&amp;VLOOKUP(E811&amp;F811,'Scheme master'!N:AA,13,0)</f>
        <v>LDSAPFRDD</v>
      </c>
      <c r="C811" s="41">
        <f t="shared" si="46"/>
        <v>6.1684999999999995E-4</v>
      </c>
      <c r="D811" s="41">
        <f t="shared" si="47"/>
        <v>6.1684999999999995E-4</v>
      </c>
      <c r="E811" s="157" t="s">
        <v>533</v>
      </c>
      <c r="F811" s="157" t="s">
        <v>8</v>
      </c>
      <c r="G811" s="157" t="s">
        <v>2242</v>
      </c>
      <c r="H811" s="157" t="s">
        <v>1279</v>
      </c>
      <c r="I811" s="158">
        <v>45623</v>
      </c>
      <c r="J811" s="158">
        <v>45623</v>
      </c>
      <c r="K811" s="157">
        <v>6.1684999999999995E-4</v>
      </c>
      <c r="L811" s="157">
        <v>6.1684999999999995E-4</v>
      </c>
      <c r="M811" s="159"/>
      <c r="N811" s="159"/>
      <c r="O811" s="159">
        <v>853.49099999999999</v>
      </c>
      <c r="P811" s="159">
        <v>16.481000000000002</v>
      </c>
      <c r="Q811" s="157"/>
      <c r="R811" s="157"/>
      <c r="S811" s="160">
        <v>10127.02</v>
      </c>
      <c r="T811" s="157">
        <v>194.31</v>
      </c>
      <c r="U811" s="160">
        <v>10321.33</v>
      </c>
    </row>
    <row r="812" spans="1:21" x14ac:dyDescent="0.2">
      <c r="A812" s="37" t="str" cm="1">
        <f t="array" ref="A812">INDEX('Scheme master'!F:F,MATCH(E812&amp;F812,'Scheme master'!N:N,0),0)</f>
        <v>LDSAPF</v>
      </c>
      <c r="B812" s="37" t="str">
        <f>A812&amp;VLOOKUP(E812&amp;F812,'Scheme master'!N:AA,13,0)</f>
        <v>LDSAPFDDD</v>
      </c>
      <c r="C812" s="41">
        <f t="shared" si="46"/>
        <v>2.73412E-3</v>
      </c>
      <c r="D812" s="41">
        <f t="shared" si="47"/>
        <v>2.73412E-3</v>
      </c>
      <c r="E812" s="157" t="s">
        <v>533</v>
      </c>
      <c r="F812" s="157" t="s">
        <v>525</v>
      </c>
      <c r="G812" s="157" t="s">
        <v>2242</v>
      </c>
      <c r="H812" s="157" t="s">
        <v>1277</v>
      </c>
      <c r="I812" s="158">
        <v>45701</v>
      </c>
      <c r="J812" s="158">
        <v>45701</v>
      </c>
      <c r="K812" s="157">
        <v>2.73412E-3</v>
      </c>
      <c r="L812" s="157">
        <v>2.73412E-3</v>
      </c>
      <c r="M812" s="159">
        <v>39100.315999999999</v>
      </c>
      <c r="N812" s="159"/>
      <c r="O812" s="159">
        <v>134.17599999999999</v>
      </c>
      <c r="P812" s="159">
        <v>10.268000000000001</v>
      </c>
      <c r="Q812" s="157">
        <v>106.9</v>
      </c>
      <c r="R812" s="157"/>
      <c r="S812" s="160">
        <v>1477.67</v>
      </c>
      <c r="T812" s="157">
        <v>114.67</v>
      </c>
      <c r="U812" s="160">
        <v>1699.24</v>
      </c>
    </row>
    <row r="813" spans="1:21" x14ac:dyDescent="0.2">
      <c r="A813" s="37" t="str" cm="1">
        <f t="array" ref="A813">INDEX('Scheme master'!F:F,MATCH(E813&amp;F813,'Scheme master'!N:N,0),0)</f>
        <v>LDINPF</v>
      </c>
      <c r="B813" s="37" t="str">
        <f>A813&amp;VLOOKUP(E813&amp;F813,'Scheme master'!N:AA,13,0)</f>
        <v>LDINPFRDD</v>
      </c>
      <c r="C813" s="41">
        <f t="shared" si="46"/>
        <v>1.21878E-3</v>
      </c>
      <c r="D813" s="41">
        <f t="shared" si="47"/>
        <v>1.21878E-3</v>
      </c>
      <c r="E813" s="157" t="s">
        <v>531</v>
      </c>
      <c r="F813" s="157" t="s">
        <v>8</v>
      </c>
      <c r="G813" s="157" t="s">
        <v>2726</v>
      </c>
      <c r="H813" s="157" t="s">
        <v>1279</v>
      </c>
      <c r="I813" s="158">
        <v>45667</v>
      </c>
      <c r="J813" s="158">
        <v>45667</v>
      </c>
      <c r="K813" s="157">
        <v>1.21878E-3</v>
      </c>
      <c r="L813" s="157">
        <v>1.21878E-3</v>
      </c>
      <c r="M813" s="159">
        <v>11490.457</v>
      </c>
      <c r="N813" s="159"/>
      <c r="O813" s="159">
        <v>284.54899999999998</v>
      </c>
      <c r="P813" s="159">
        <v>13.772</v>
      </c>
      <c r="Q813" s="157">
        <v>14</v>
      </c>
      <c r="R813" s="157"/>
      <c r="S813" s="160">
        <v>3528.37</v>
      </c>
      <c r="T813" s="157">
        <v>169.97</v>
      </c>
      <c r="U813" s="160">
        <v>3712.34</v>
      </c>
    </row>
    <row r="814" spans="1:21" x14ac:dyDescent="0.2">
      <c r="A814" s="37" t="str" cm="1">
        <f t="array" ref="A814">INDEX('Scheme master'!F:F,MATCH(E814&amp;F814,'Scheme master'!N:N,0),0)</f>
        <v>LDSAPF</v>
      </c>
      <c r="B814" s="37" t="str">
        <f>A814&amp;VLOOKUP(E814&amp;F814,'Scheme master'!N:AA,13,0)</f>
        <v>LDSAPFRDD</v>
      </c>
      <c r="C814" s="41">
        <f t="shared" si="46"/>
        <v>6.1015399999999999E-3</v>
      </c>
      <c r="D814" s="41">
        <f t="shared" si="47"/>
        <v>6.1015399999999999E-3</v>
      </c>
      <c r="E814" s="157" t="s">
        <v>533</v>
      </c>
      <c r="F814" s="157" t="s">
        <v>8</v>
      </c>
      <c r="G814" s="157" t="s">
        <v>2242</v>
      </c>
      <c r="H814" s="157" t="s">
        <v>1279</v>
      </c>
      <c r="I814" s="158">
        <v>45657</v>
      </c>
      <c r="J814" s="158">
        <v>45657</v>
      </c>
      <c r="K814" s="157">
        <v>6.1015399999999999E-3</v>
      </c>
      <c r="L814" s="157">
        <v>6.1015399999999999E-3</v>
      </c>
      <c r="M814" s="159">
        <v>135457.23300000001</v>
      </c>
      <c r="N814" s="159"/>
      <c r="O814" s="159">
        <v>8402.7170000000006</v>
      </c>
      <c r="P814" s="159">
        <v>163.85599999999999</v>
      </c>
      <c r="Q814" s="157">
        <v>826.5</v>
      </c>
      <c r="R814" s="157"/>
      <c r="S814" s="160">
        <v>99858.4</v>
      </c>
      <c r="T814" s="157">
        <v>1931.78</v>
      </c>
      <c r="U814" s="160">
        <v>102616.68</v>
      </c>
    </row>
    <row r="815" spans="1:21" x14ac:dyDescent="0.2">
      <c r="A815" s="37" t="str" cm="1">
        <f t="array" ref="A815">INDEX('Scheme master'!F:F,MATCH(E815&amp;F815,'Scheme master'!N:N,0),0)</f>
        <v>LDUSTF</v>
      </c>
      <c r="B815" s="37" t="str">
        <f>A815&amp;VLOOKUP(E815&amp;F815,'Scheme master'!N:AA,13,0)</f>
        <v>LDUSTFRDD</v>
      </c>
      <c r="C815" s="41">
        <f t="shared" si="46"/>
        <v>0.2018606</v>
      </c>
      <c r="D815" s="41">
        <f t="shared" si="47"/>
        <v>0.2018606</v>
      </c>
      <c r="E815" s="157" t="s">
        <v>1462</v>
      </c>
      <c r="F815" s="157" t="s">
        <v>8</v>
      </c>
      <c r="G815" s="157" t="s">
        <v>2241</v>
      </c>
      <c r="H815" s="157" t="s">
        <v>1279</v>
      </c>
      <c r="I815" s="158">
        <v>45588</v>
      </c>
      <c r="J815" s="158">
        <v>45588</v>
      </c>
      <c r="K815" s="157">
        <v>0.2018606</v>
      </c>
      <c r="L815" s="157">
        <v>0.2018606</v>
      </c>
      <c r="M815" s="159"/>
      <c r="N815" s="159"/>
      <c r="O815" s="159">
        <v>3.7519999999999998</v>
      </c>
      <c r="P815" s="159">
        <v>3.0000000000000001E-3</v>
      </c>
      <c r="Q815" s="157"/>
      <c r="R815" s="157"/>
      <c r="S815" s="160">
        <v>4568.67</v>
      </c>
      <c r="T815" s="157">
        <v>3.24</v>
      </c>
      <c r="U815" s="160">
        <v>4571.91</v>
      </c>
    </row>
    <row r="816" spans="1:21" x14ac:dyDescent="0.2">
      <c r="A816" s="37" t="str" cm="1">
        <f t="array" ref="A816">INDEX('Scheme master'!F:F,MATCH(E816&amp;F816,'Scheme master'!N:N,0),0)</f>
        <v>LDSAPF</v>
      </c>
      <c r="B816" s="37" t="str">
        <f>A816&amp;VLOOKUP(E816&amp;F816,'Scheme master'!N:AA,13,0)</f>
        <v>LDSAPFRDD</v>
      </c>
      <c r="C816" s="41">
        <f t="shared" si="46"/>
        <v>1.2302999999999999E-4</v>
      </c>
      <c r="D816" s="41">
        <f t="shared" si="47"/>
        <v>1.2302999999999999E-4</v>
      </c>
      <c r="E816" s="157" t="s">
        <v>533</v>
      </c>
      <c r="F816" s="157" t="s">
        <v>8</v>
      </c>
      <c r="G816" s="157" t="s">
        <v>2242</v>
      </c>
      <c r="H816" s="157" t="s">
        <v>1279</v>
      </c>
      <c r="I816" s="158">
        <v>45665</v>
      </c>
      <c r="J816" s="158">
        <v>45665</v>
      </c>
      <c r="K816" s="157">
        <v>1.2302999999999999E-4</v>
      </c>
      <c r="L816" s="157">
        <v>1.2302999999999999E-4</v>
      </c>
      <c r="M816" s="159"/>
      <c r="N816" s="159"/>
      <c r="O816" s="159">
        <v>171.20400000000001</v>
      </c>
      <c r="P816" s="159">
        <v>3.3109999999999999</v>
      </c>
      <c r="Q816" s="157"/>
      <c r="R816" s="157"/>
      <c r="S816" s="160">
        <v>2032.58</v>
      </c>
      <c r="T816" s="157">
        <v>39.020000000000003</v>
      </c>
      <c r="U816" s="160">
        <v>2071.6</v>
      </c>
    </row>
    <row r="817" spans="1:21" x14ac:dyDescent="0.2">
      <c r="A817" s="37" t="str" cm="1">
        <f t="array" ref="A817">INDEX('Scheme master'!F:F,MATCH(E817&amp;F817,'Scheme master'!N:N,0),0)</f>
        <v>LDSAPF</v>
      </c>
      <c r="B817" s="37" t="str">
        <f>A817&amp;VLOOKUP(E817&amp;F817,'Scheme master'!N:AA,13,0)</f>
        <v>LDSAPFRDD</v>
      </c>
      <c r="C817" s="41">
        <f t="shared" si="46"/>
        <v>1.86554E-3</v>
      </c>
      <c r="D817" s="41">
        <f t="shared" si="47"/>
        <v>1.86554E-3</v>
      </c>
      <c r="E817" s="157" t="s">
        <v>533</v>
      </c>
      <c r="F817" s="157" t="s">
        <v>8</v>
      </c>
      <c r="G817" s="157" t="s">
        <v>2242</v>
      </c>
      <c r="H817" s="157" t="s">
        <v>1279</v>
      </c>
      <c r="I817" s="158">
        <v>45582</v>
      </c>
      <c r="J817" s="158">
        <v>45582</v>
      </c>
      <c r="K817" s="157">
        <v>1.86554E-3</v>
      </c>
      <c r="L817" s="157">
        <v>1.86554E-3</v>
      </c>
      <c r="M817" s="159"/>
      <c r="N817" s="159"/>
      <c r="O817" s="159">
        <v>2564.0909999999999</v>
      </c>
      <c r="P817" s="159">
        <v>49.539000000000001</v>
      </c>
      <c r="Q817" s="157"/>
      <c r="R817" s="157"/>
      <c r="S817" s="160">
        <v>30464.98</v>
      </c>
      <c r="T817" s="157">
        <v>584.04</v>
      </c>
      <c r="U817" s="160">
        <v>31049.02</v>
      </c>
    </row>
    <row r="818" spans="1:21" x14ac:dyDescent="0.2">
      <c r="A818" s="37" t="str" cm="1">
        <f t="array" ref="A818">INDEX('Scheme master'!F:F,MATCH(E818&amp;F818,'Scheme master'!N:N,0),0)</f>
        <v>LDUSTF</v>
      </c>
      <c r="B818" s="37" t="str">
        <f>A818&amp;VLOOKUP(E818&amp;F818,'Scheme master'!N:AA,13,0)</f>
        <v>LDUSTFDDW</v>
      </c>
      <c r="C818" s="41">
        <f t="shared" si="46"/>
        <v>2.0638544799999998</v>
      </c>
      <c r="D818" s="41">
        <f t="shared" si="47"/>
        <v>2.0638544799999998</v>
      </c>
      <c r="E818" s="157" t="s">
        <v>1462</v>
      </c>
      <c r="F818" s="157" t="s">
        <v>527</v>
      </c>
      <c r="G818" s="157" t="s">
        <v>2241</v>
      </c>
      <c r="H818" s="157" t="s">
        <v>1280</v>
      </c>
      <c r="I818" s="158">
        <v>45658</v>
      </c>
      <c r="J818" s="158">
        <v>45658</v>
      </c>
      <c r="K818" s="157">
        <v>2.0638544799999998</v>
      </c>
      <c r="L818" s="157">
        <v>2.0638544799999998</v>
      </c>
      <c r="M818" s="159">
        <v>0.53400000000000003</v>
      </c>
      <c r="N818" s="159"/>
      <c r="O818" s="159">
        <v>0.13200000000000001</v>
      </c>
      <c r="P818" s="159"/>
      <c r="Q818" s="157">
        <v>1.1200000000000001</v>
      </c>
      <c r="R818" s="157"/>
      <c r="S818" s="160">
        <v>145.94</v>
      </c>
      <c r="T818" s="157"/>
      <c r="U818" s="160">
        <v>147.06</v>
      </c>
    </row>
    <row r="819" spans="1:21" x14ac:dyDescent="0.2">
      <c r="A819" s="37" t="str" cm="1">
        <f t="array" ref="A819">INDEX('Scheme master'!F:F,MATCH(E819&amp;F819,'Scheme master'!N:N,0),0)</f>
        <v>LDUSTF</v>
      </c>
      <c r="B819" s="37" t="str">
        <f>A819&amp;VLOOKUP(E819&amp;F819,'Scheme master'!N:AA,13,0)</f>
        <v>LDUSTFDDD</v>
      </c>
      <c r="C819" s="41">
        <f t="shared" si="46"/>
        <v>0.60751754000000002</v>
      </c>
      <c r="D819" s="41">
        <f t="shared" si="47"/>
        <v>0.60751754000000002</v>
      </c>
      <c r="E819" s="157" t="s">
        <v>1462</v>
      </c>
      <c r="F819" s="157" t="s">
        <v>525</v>
      </c>
      <c r="G819" s="157" t="s">
        <v>2241</v>
      </c>
      <c r="H819" s="157" t="s">
        <v>1277</v>
      </c>
      <c r="I819" s="158">
        <v>45705</v>
      </c>
      <c r="J819" s="158">
        <v>45705</v>
      </c>
      <c r="K819" s="157">
        <v>0.60751754000000002</v>
      </c>
      <c r="L819" s="157">
        <v>0.60751754000000002</v>
      </c>
      <c r="M819" s="159"/>
      <c r="N819" s="159"/>
      <c r="O819" s="159">
        <v>2.7450000000000001</v>
      </c>
      <c r="P819" s="159"/>
      <c r="Q819" s="157"/>
      <c r="R819" s="157"/>
      <c r="S819" s="160">
        <v>3355.84</v>
      </c>
      <c r="T819" s="157"/>
      <c r="U819" s="160">
        <v>3355.84</v>
      </c>
    </row>
    <row r="820" spans="1:21" x14ac:dyDescent="0.2">
      <c r="A820" s="37" t="str" cm="1">
        <f t="array" ref="A820">INDEX('Scheme master'!F:F,MATCH(E820&amp;F820,'Scheme master'!N:N,0),0)</f>
        <v>LDUSTF</v>
      </c>
      <c r="B820" s="37" t="str">
        <f>A820&amp;VLOOKUP(E820&amp;F820,'Scheme master'!N:AA,13,0)</f>
        <v>LDUSTFRDW</v>
      </c>
      <c r="C820" s="41">
        <f t="shared" si="46"/>
        <v>1.47333406</v>
      </c>
      <c r="D820" s="41">
        <f t="shared" si="47"/>
        <v>1.47333406</v>
      </c>
      <c r="E820" s="157" t="s">
        <v>1462</v>
      </c>
      <c r="F820" s="157" t="s">
        <v>23</v>
      </c>
      <c r="G820" s="157" t="s">
        <v>2241</v>
      </c>
      <c r="H820" s="157" t="s">
        <v>1278</v>
      </c>
      <c r="I820" s="158">
        <v>45708</v>
      </c>
      <c r="J820" s="158">
        <v>45708</v>
      </c>
      <c r="K820" s="157">
        <v>1.47333406</v>
      </c>
      <c r="L820" s="157">
        <v>1.47333406</v>
      </c>
      <c r="M820" s="159"/>
      <c r="N820" s="159"/>
      <c r="O820" s="159">
        <v>0.751</v>
      </c>
      <c r="P820" s="159">
        <v>6.0000000000000001E-3</v>
      </c>
      <c r="Q820" s="157"/>
      <c r="R820" s="157"/>
      <c r="S820" s="160">
        <v>845.28</v>
      </c>
      <c r="T820" s="157">
        <v>6.32</v>
      </c>
      <c r="U820" s="160">
        <v>851.6</v>
      </c>
    </row>
    <row r="821" spans="1:21" x14ac:dyDescent="0.2">
      <c r="A821" s="37" t="str" cm="1">
        <f t="array" ref="A821">INDEX('Scheme master'!F:F,MATCH(E821&amp;F821,'Scheme master'!N:N,0),0)</f>
        <v>LLIQDF</v>
      </c>
      <c r="B821" s="37" t="str">
        <f>A821&amp;VLOOKUP(E821&amp;F821,'Scheme master'!N:AA,13,0)</f>
        <v>LLIQDFDDD</v>
      </c>
      <c r="C821" s="41">
        <f t="shared" si="46"/>
        <v>0.18896070000000001</v>
      </c>
      <c r="D821" s="41">
        <f t="shared" si="47"/>
        <v>0.18896070000000001</v>
      </c>
      <c r="E821" s="157" t="s">
        <v>530</v>
      </c>
      <c r="F821" s="157" t="s">
        <v>525</v>
      </c>
      <c r="G821" s="157" t="s">
        <v>456</v>
      </c>
      <c r="H821" s="157" t="s">
        <v>1276</v>
      </c>
      <c r="I821" s="158">
        <v>45611</v>
      </c>
      <c r="J821" s="158">
        <v>45611</v>
      </c>
      <c r="K821" s="157">
        <v>0.18896070000000001</v>
      </c>
      <c r="L821" s="157">
        <v>0.18896070000000001</v>
      </c>
      <c r="M821" s="159">
        <v>7.3659999999999997</v>
      </c>
      <c r="N821" s="159"/>
      <c r="O821" s="159">
        <v>5.617</v>
      </c>
      <c r="P821" s="159">
        <v>208.31200000000001</v>
      </c>
      <c r="Q821" s="157">
        <v>1.4</v>
      </c>
      <c r="R821" s="157"/>
      <c r="S821" s="160">
        <v>6443.99</v>
      </c>
      <c r="T821" s="157">
        <v>239210.43</v>
      </c>
      <c r="U821" s="160">
        <v>245655.82</v>
      </c>
    </row>
    <row r="822" spans="1:21" x14ac:dyDescent="0.2">
      <c r="A822" s="37" t="str" cm="1">
        <f t="array" ref="A822">INDEX('Scheme master'!F:F,MATCH(E822&amp;F822,'Scheme master'!N:N,0),0)</f>
        <v>LLIQDF</v>
      </c>
      <c r="B822" s="37" t="str">
        <f>A822&amp;VLOOKUP(E822&amp;F822,'Scheme master'!N:AA,13,0)</f>
        <v>LLIQDFRDD</v>
      </c>
      <c r="C822" s="41">
        <f t="shared" si="46"/>
        <v>0.18603172000000001</v>
      </c>
      <c r="D822" s="41">
        <f t="shared" si="47"/>
        <v>0.18603172000000001</v>
      </c>
      <c r="E822" s="157" t="s">
        <v>530</v>
      </c>
      <c r="F822" s="157" t="s">
        <v>526</v>
      </c>
      <c r="G822" s="157" t="s">
        <v>456</v>
      </c>
      <c r="H822" s="157" t="s">
        <v>1281</v>
      </c>
      <c r="I822" s="158">
        <v>45633</v>
      </c>
      <c r="J822" s="158">
        <v>45633</v>
      </c>
      <c r="K822" s="157">
        <v>0.18603172000000001</v>
      </c>
      <c r="L822" s="157">
        <v>0.18603172000000001</v>
      </c>
      <c r="M822" s="159">
        <v>14.109</v>
      </c>
      <c r="N822" s="159">
        <v>0.17199999999999999</v>
      </c>
      <c r="O822" s="159">
        <v>5.3230000000000004</v>
      </c>
      <c r="P822" s="159">
        <v>3.1659999999999999</v>
      </c>
      <c r="Q822" s="157">
        <v>2.63</v>
      </c>
      <c r="R822" s="157">
        <v>0.03</v>
      </c>
      <c r="S822" s="160">
        <v>5941.32</v>
      </c>
      <c r="T822" s="157">
        <v>3529.31</v>
      </c>
      <c r="U822" s="160">
        <v>9473.2900000000009</v>
      </c>
    </row>
    <row r="823" spans="1:21" x14ac:dyDescent="0.2">
      <c r="A823" s="37" t="str" cm="1">
        <f t="array" ref="A823">INDEX('Scheme master'!F:F,MATCH(E823&amp;F823,'Scheme master'!N:N,0),0)</f>
        <v>LLIQDF</v>
      </c>
      <c r="B823" s="37" t="str">
        <f>A823&amp;VLOOKUP(E823&amp;F823,'Scheme master'!N:AA,13,0)</f>
        <v>LLIQDFDDD</v>
      </c>
      <c r="C823" s="41">
        <f t="shared" si="46"/>
        <v>0.17547435</v>
      </c>
      <c r="D823" s="41">
        <f t="shared" si="47"/>
        <v>0.17547435</v>
      </c>
      <c r="E823" s="157" t="s">
        <v>530</v>
      </c>
      <c r="F823" s="157" t="s">
        <v>525</v>
      </c>
      <c r="G823" s="157" t="s">
        <v>456</v>
      </c>
      <c r="H823" s="157" t="s">
        <v>1276</v>
      </c>
      <c r="I823" s="158">
        <v>45629</v>
      </c>
      <c r="J823" s="158">
        <v>45629</v>
      </c>
      <c r="K823" s="157">
        <v>0.17547435</v>
      </c>
      <c r="L823" s="157">
        <v>0.17547435</v>
      </c>
      <c r="M823" s="159">
        <v>121.07899999999999</v>
      </c>
      <c r="N823" s="159"/>
      <c r="O823" s="159">
        <v>4.3120000000000003</v>
      </c>
      <c r="P823" s="159">
        <v>208.84899999999999</v>
      </c>
      <c r="Q823" s="157">
        <v>21.25</v>
      </c>
      <c r="R823" s="157"/>
      <c r="S823" s="160">
        <v>4943.0600000000004</v>
      </c>
      <c r="T823" s="157">
        <v>239827.46</v>
      </c>
      <c r="U823" s="160">
        <v>244791.77</v>
      </c>
    </row>
    <row r="824" spans="1:21" x14ac:dyDescent="0.2">
      <c r="A824" s="37" t="str" cm="1">
        <f t="array" ref="A824">INDEX('Scheme master'!F:F,MATCH(E824&amp;F824,'Scheme master'!N:N,0),0)</f>
        <v>LDUSTF</v>
      </c>
      <c r="B824" s="37" t="str">
        <f>A824&amp;VLOOKUP(E824&amp;F824,'Scheme master'!N:AA,13,0)</f>
        <v>LDUSTFDDD</v>
      </c>
      <c r="C824" s="41">
        <f t="shared" si="46"/>
        <v>0.15275583000000001</v>
      </c>
      <c r="D824" s="41">
        <f t="shared" si="47"/>
        <v>0.15275583000000001</v>
      </c>
      <c r="E824" s="157" t="s">
        <v>1462</v>
      </c>
      <c r="F824" s="157" t="s">
        <v>525</v>
      </c>
      <c r="G824" s="157" t="s">
        <v>2241</v>
      </c>
      <c r="H824" s="157" t="s">
        <v>1277</v>
      </c>
      <c r="I824" s="158">
        <v>45721</v>
      </c>
      <c r="J824" s="158">
        <v>45721</v>
      </c>
      <c r="K824" s="157">
        <v>0.15275583000000001</v>
      </c>
      <c r="L824" s="157">
        <v>0.15275583000000001</v>
      </c>
      <c r="M824" s="159"/>
      <c r="N824" s="159"/>
      <c r="O824" s="159">
        <v>0.67200000000000004</v>
      </c>
      <c r="P824" s="159"/>
      <c r="Q824" s="157"/>
      <c r="R824" s="157"/>
      <c r="S824" s="160">
        <v>825.3</v>
      </c>
      <c r="T824" s="157"/>
      <c r="U824" s="160">
        <v>825.3</v>
      </c>
    </row>
    <row r="825" spans="1:21" x14ac:dyDescent="0.2">
      <c r="A825" s="37" t="str" cm="1">
        <f t="array" ref="A825">INDEX('Scheme master'!F:F,MATCH(E825&amp;F825,'Scheme master'!N:N,0),0)</f>
        <v>LDINPF</v>
      </c>
      <c r="B825" s="37" t="str">
        <f>A825&amp;VLOOKUP(E825&amp;F825,'Scheme master'!N:AA,13,0)</f>
        <v>LDINPFRDD</v>
      </c>
      <c r="C825" s="41">
        <f t="shared" si="46"/>
        <v>2.8404799999999998E-3</v>
      </c>
      <c r="D825" s="41">
        <f t="shared" si="47"/>
        <v>2.8404799999999998E-3</v>
      </c>
      <c r="E825" s="157" t="s">
        <v>531</v>
      </c>
      <c r="F825" s="157" t="s">
        <v>8</v>
      </c>
      <c r="G825" s="157" t="s">
        <v>2726</v>
      </c>
      <c r="H825" s="157" t="s">
        <v>1279</v>
      </c>
      <c r="I825" s="158">
        <v>45594</v>
      </c>
      <c r="J825" s="158">
        <v>45594</v>
      </c>
      <c r="K825" s="157">
        <v>2.8404799999999998E-3</v>
      </c>
      <c r="L825" s="157">
        <v>2.8404799999999998E-3</v>
      </c>
      <c r="M825" s="159"/>
      <c r="N825" s="159"/>
      <c r="O825" s="159">
        <v>658.66200000000003</v>
      </c>
      <c r="P825" s="159">
        <v>23.843</v>
      </c>
      <c r="Q825" s="157"/>
      <c r="R825" s="157"/>
      <c r="S825" s="160">
        <v>8156.7</v>
      </c>
      <c r="T825" s="157">
        <v>392.02</v>
      </c>
      <c r="U825" s="160">
        <v>8548.7199999999993</v>
      </c>
    </row>
    <row r="826" spans="1:21" x14ac:dyDescent="0.2">
      <c r="A826" s="37" t="str" cm="1">
        <f t="array" ref="A826">INDEX('Scheme master'!F:F,MATCH(E826&amp;F826,'Scheme master'!N:N,0),0)</f>
        <v>LDINPF</v>
      </c>
      <c r="B826" s="37" t="str">
        <f>A826&amp;VLOOKUP(E826&amp;F826,'Scheme master'!N:AA,13,0)</f>
        <v>LDINPFRDD</v>
      </c>
      <c r="C826" s="41">
        <f t="shared" si="46"/>
        <v>4.1151900000000003E-3</v>
      </c>
      <c r="D826" s="41">
        <f t="shared" si="47"/>
        <v>4.1151900000000003E-3</v>
      </c>
      <c r="E826" s="157" t="s">
        <v>531</v>
      </c>
      <c r="F826" s="157" t="s">
        <v>8</v>
      </c>
      <c r="G826" s="157" t="s">
        <v>2726</v>
      </c>
      <c r="H826" s="157" t="s">
        <v>1279</v>
      </c>
      <c r="I826" s="158">
        <v>45656</v>
      </c>
      <c r="J826" s="158">
        <v>45656</v>
      </c>
      <c r="K826" s="157">
        <v>4.1151900000000003E-3</v>
      </c>
      <c r="L826" s="157">
        <v>4.1151900000000003E-3</v>
      </c>
      <c r="M826" s="159"/>
      <c r="N826" s="159"/>
      <c r="O826" s="159">
        <v>958.6</v>
      </c>
      <c r="P826" s="159">
        <v>46.390999999999998</v>
      </c>
      <c r="Q826" s="157"/>
      <c r="R826" s="157"/>
      <c r="S826" s="160">
        <v>11886.64</v>
      </c>
      <c r="T826" s="157">
        <v>572.54</v>
      </c>
      <c r="U826" s="160">
        <v>12459.18</v>
      </c>
    </row>
    <row r="827" spans="1:21" x14ac:dyDescent="0.2">
      <c r="A827" s="37" t="str" cm="1">
        <f t="array" ref="A827">INDEX('Scheme master'!F:F,MATCH(E827&amp;F827,'Scheme master'!N:N,0),0)</f>
        <v>LDINPF</v>
      </c>
      <c r="B827" s="37" t="str">
        <f>A827&amp;VLOOKUP(E827&amp;F827,'Scheme master'!N:AA,13,0)</f>
        <v>LDINPFRDD</v>
      </c>
      <c r="C827" s="41">
        <f t="shared" si="46"/>
        <v>1.4878229999999999E-2</v>
      </c>
      <c r="D827" s="41">
        <f t="shared" si="47"/>
        <v>1.4878229999999999E-2</v>
      </c>
      <c r="E827" s="157" t="s">
        <v>531</v>
      </c>
      <c r="F827" s="157" t="s">
        <v>8</v>
      </c>
      <c r="G827" s="157" t="s">
        <v>2726</v>
      </c>
      <c r="H827" s="157" t="s">
        <v>1279</v>
      </c>
      <c r="I827" s="158">
        <v>45735</v>
      </c>
      <c r="J827" s="158">
        <v>45735</v>
      </c>
      <c r="K827" s="157">
        <v>1.4878229999999999E-2</v>
      </c>
      <c r="L827" s="157">
        <v>1.4878229999999999E-2</v>
      </c>
      <c r="M827" s="159"/>
      <c r="N827" s="159"/>
      <c r="O827" s="159">
        <v>3381.2939999999999</v>
      </c>
      <c r="P827" s="159">
        <v>169.75700000000001</v>
      </c>
      <c r="Q827" s="157"/>
      <c r="R827" s="157"/>
      <c r="S827" s="160">
        <v>42066.6</v>
      </c>
      <c r="T827" s="157">
        <v>2216.9899999999998</v>
      </c>
      <c r="U827" s="160">
        <v>44283.59</v>
      </c>
    </row>
    <row r="828" spans="1:21" x14ac:dyDescent="0.2">
      <c r="A828" s="37" t="str" cm="1">
        <f t="array" ref="A828">INDEX('Scheme master'!F:F,MATCH(E828&amp;F828,'Scheme master'!N:N,0),0)</f>
        <v>LDSAPF</v>
      </c>
      <c r="B828" s="37" t="str">
        <f>A828&amp;VLOOKUP(E828&amp;F828,'Scheme master'!N:AA,13,0)</f>
        <v>LDSAPFRDD</v>
      </c>
      <c r="C828" s="41">
        <f t="shared" si="46"/>
        <v>1.55736E-3</v>
      </c>
      <c r="D828" s="41">
        <f t="shared" si="47"/>
        <v>1.55736E-3</v>
      </c>
      <c r="E828" s="157" t="s">
        <v>533</v>
      </c>
      <c r="F828" s="157" t="s">
        <v>8</v>
      </c>
      <c r="G828" s="157" t="s">
        <v>2242</v>
      </c>
      <c r="H828" s="157" t="s">
        <v>1279</v>
      </c>
      <c r="I828" s="158">
        <v>45700</v>
      </c>
      <c r="J828" s="158">
        <v>45700</v>
      </c>
      <c r="K828" s="157">
        <v>1.55736E-3</v>
      </c>
      <c r="L828" s="157">
        <v>1.55736E-3</v>
      </c>
      <c r="M828" s="159"/>
      <c r="N828" s="159"/>
      <c r="O828" s="159">
        <v>2173.8510000000001</v>
      </c>
      <c r="P828" s="159">
        <v>42.133000000000003</v>
      </c>
      <c r="Q828" s="157"/>
      <c r="R828" s="157"/>
      <c r="S828" s="160">
        <v>25807.91</v>
      </c>
      <c r="T828" s="157">
        <v>496.71</v>
      </c>
      <c r="U828" s="160">
        <v>26304.62</v>
      </c>
    </row>
    <row r="829" spans="1:21" x14ac:dyDescent="0.2">
      <c r="A829" s="37" t="str" cm="1">
        <f t="array" ref="A829">INDEX('Scheme master'!F:F,MATCH(E829&amp;F829,'Scheme master'!N:N,0),0)</f>
        <v>LDUSTF</v>
      </c>
      <c r="B829" s="37" t="str">
        <f>A829&amp;VLOOKUP(E829&amp;F829,'Scheme master'!N:AA,13,0)</f>
        <v>LDUSTFDDD</v>
      </c>
      <c r="C829" s="41">
        <f t="shared" si="46"/>
        <v>0.23612934999999999</v>
      </c>
      <c r="D829" s="41">
        <f t="shared" si="47"/>
        <v>0.23612934999999999</v>
      </c>
      <c r="E829" s="157" t="s">
        <v>1462</v>
      </c>
      <c r="F829" s="157" t="s">
        <v>525</v>
      </c>
      <c r="G829" s="157" t="s">
        <v>2241</v>
      </c>
      <c r="H829" s="157" t="s">
        <v>1277</v>
      </c>
      <c r="I829" s="158">
        <v>45643</v>
      </c>
      <c r="J829" s="158">
        <v>45643</v>
      </c>
      <c r="K829" s="157">
        <v>0.23612934999999999</v>
      </c>
      <c r="L829" s="157">
        <v>0.23612934999999999</v>
      </c>
      <c r="M829" s="159"/>
      <c r="N829" s="159"/>
      <c r="O829" s="159">
        <v>1.054</v>
      </c>
      <c r="P829" s="159"/>
      <c r="Q829" s="157"/>
      <c r="R829" s="157"/>
      <c r="S829" s="160">
        <v>1289.3699999999999</v>
      </c>
      <c r="T829" s="157"/>
      <c r="U829" s="160">
        <v>1289.3699999999999</v>
      </c>
    </row>
    <row r="830" spans="1:21" x14ac:dyDescent="0.2">
      <c r="A830" s="37" t="str" cm="1">
        <f t="array" ref="A830">INDEX('Scheme master'!F:F,MATCH(E830&amp;F830,'Scheme master'!N:N,0),0)</f>
        <v>LLIQDF</v>
      </c>
      <c r="B830" s="37" t="str">
        <f>A830&amp;VLOOKUP(E830&amp;F830,'Scheme master'!N:AA,13,0)</f>
        <v>LLIQDFRDW</v>
      </c>
      <c r="C830" s="41">
        <f t="shared" si="46"/>
        <v>1.21425804</v>
      </c>
      <c r="D830" s="41">
        <f t="shared" si="47"/>
        <v>1.21425804</v>
      </c>
      <c r="E830" s="157" t="s">
        <v>530</v>
      </c>
      <c r="F830" s="157" t="s">
        <v>23</v>
      </c>
      <c r="G830" s="157" t="s">
        <v>456</v>
      </c>
      <c r="H830" s="157" t="s">
        <v>2245</v>
      </c>
      <c r="I830" s="158">
        <v>45644</v>
      </c>
      <c r="J830" s="158">
        <v>45644</v>
      </c>
      <c r="K830" s="157">
        <v>1.21425804</v>
      </c>
      <c r="L830" s="157">
        <v>1.21425804</v>
      </c>
      <c r="M830" s="159">
        <v>1169.1179999999999</v>
      </c>
      <c r="N830" s="159"/>
      <c r="O830" s="159">
        <v>8.0860000000000003</v>
      </c>
      <c r="P830" s="159">
        <v>4.0000000000000001E-3</v>
      </c>
      <c r="Q830" s="157">
        <v>1419.61</v>
      </c>
      <c r="R830" s="157"/>
      <c r="S830" s="160">
        <v>8996.25</v>
      </c>
      <c r="T830" s="157">
        <v>4.3899999999999997</v>
      </c>
      <c r="U830" s="160">
        <v>10420.25</v>
      </c>
    </row>
    <row r="831" spans="1:21" x14ac:dyDescent="0.2">
      <c r="A831" s="37" t="str" cm="1">
        <f t="array" ref="A831">INDEX('Scheme master'!F:F,MATCH(E831&amp;F831,'Scheme master'!N:N,0),0)</f>
        <v>LDSAPF</v>
      </c>
      <c r="B831" s="37" t="str">
        <f>A831&amp;VLOOKUP(E831&amp;F831,'Scheme master'!N:AA,13,0)</f>
        <v>LDSAPFRDD</v>
      </c>
      <c r="C831" s="41">
        <f t="shared" si="46"/>
        <v>7.4065000000000003E-4</v>
      </c>
      <c r="D831" s="41">
        <f t="shared" si="47"/>
        <v>7.4065000000000003E-4</v>
      </c>
      <c r="E831" s="157" t="s">
        <v>533</v>
      </c>
      <c r="F831" s="157" t="s">
        <v>8</v>
      </c>
      <c r="G831" s="157" t="s">
        <v>2242</v>
      </c>
      <c r="H831" s="157" t="s">
        <v>1279</v>
      </c>
      <c r="I831" s="158">
        <v>45587</v>
      </c>
      <c r="J831" s="158">
        <v>45587</v>
      </c>
      <c r="K831" s="157">
        <v>7.4065000000000003E-4</v>
      </c>
      <c r="L831" s="157">
        <v>7.4065000000000003E-4</v>
      </c>
      <c r="M831" s="159"/>
      <c r="N831" s="159"/>
      <c r="O831" s="159">
        <v>1018.7089999999999</v>
      </c>
      <c r="P831" s="159">
        <v>19.675999999999998</v>
      </c>
      <c r="Q831" s="157"/>
      <c r="R831" s="157"/>
      <c r="S831" s="160">
        <v>12094.72</v>
      </c>
      <c r="T831" s="157">
        <v>232</v>
      </c>
      <c r="U831" s="160">
        <v>12326.72</v>
      </c>
    </row>
    <row r="832" spans="1:21" x14ac:dyDescent="0.2">
      <c r="A832" s="37" t="str" cm="1">
        <f t="array" ref="A832">INDEX('Scheme master'!F:F,MATCH(E832&amp;F832,'Scheme master'!N:N,0),0)</f>
        <v>LDUSTF</v>
      </c>
      <c r="B832" s="37" t="str">
        <f>A832&amp;VLOOKUP(E832&amp;F832,'Scheme master'!N:AA,13,0)</f>
        <v>LDUSTFRDD</v>
      </c>
      <c r="C832" s="41">
        <f t="shared" si="46"/>
        <v>0.48343033000000002</v>
      </c>
      <c r="D832" s="41">
        <f t="shared" si="47"/>
        <v>0.48343033000000002</v>
      </c>
      <c r="E832" s="157" t="s">
        <v>1462</v>
      </c>
      <c r="F832" s="157" t="s">
        <v>8</v>
      </c>
      <c r="G832" s="157" t="s">
        <v>2241</v>
      </c>
      <c r="H832" s="157" t="s">
        <v>1279</v>
      </c>
      <c r="I832" s="158">
        <v>45593</v>
      </c>
      <c r="J832" s="158">
        <v>45593</v>
      </c>
      <c r="K832" s="157">
        <v>0.48343033000000002</v>
      </c>
      <c r="L832" s="157">
        <v>0.48343033000000002</v>
      </c>
      <c r="M832" s="159"/>
      <c r="N832" s="159"/>
      <c r="O832" s="159">
        <v>8.9920000000000009</v>
      </c>
      <c r="P832" s="159">
        <v>7.0000000000000001E-3</v>
      </c>
      <c r="Q832" s="157"/>
      <c r="R832" s="157"/>
      <c r="S832" s="160">
        <v>10953</v>
      </c>
      <c r="T832" s="157">
        <v>7.76</v>
      </c>
      <c r="U832" s="160">
        <v>10960.76</v>
      </c>
    </row>
    <row r="833" spans="1:21" x14ac:dyDescent="0.2">
      <c r="A833" s="37" t="str" cm="1">
        <f t="array" ref="A833">INDEX('Scheme master'!F:F,MATCH(E833&amp;F833,'Scheme master'!N:N,0),0)</f>
        <v>LDUSTF</v>
      </c>
      <c r="B833" s="37" t="str">
        <f>A833&amp;VLOOKUP(E833&amp;F833,'Scheme master'!N:AA,13,0)</f>
        <v>LDUSTFRDD</v>
      </c>
      <c r="C833" s="41">
        <f t="shared" si="46"/>
        <v>0.23393101999999999</v>
      </c>
      <c r="D833" s="41">
        <f t="shared" si="47"/>
        <v>0.23393101999999999</v>
      </c>
      <c r="E833" s="157" t="s">
        <v>1462</v>
      </c>
      <c r="F833" s="157" t="s">
        <v>8</v>
      </c>
      <c r="G833" s="157" t="s">
        <v>2241</v>
      </c>
      <c r="H833" s="157" t="s">
        <v>1279</v>
      </c>
      <c r="I833" s="158">
        <v>45646</v>
      </c>
      <c r="J833" s="158">
        <v>45646</v>
      </c>
      <c r="K833" s="157">
        <v>0.23393101999999999</v>
      </c>
      <c r="L833" s="157">
        <v>0.23393101999999999</v>
      </c>
      <c r="M833" s="159"/>
      <c r="N833" s="159"/>
      <c r="O833" s="159">
        <v>4.3819999999999997</v>
      </c>
      <c r="P833" s="159">
        <v>4.0000000000000001E-3</v>
      </c>
      <c r="Q833" s="157"/>
      <c r="R833" s="157"/>
      <c r="S833" s="160">
        <v>5339.63</v>
      </c>
      <c r="T833" s="157">
        <v>3.79</v>
      </c>
      <c r="U833" s="160">
        <v>5343.42</v>
      </c>
    </row>
    <row r="834" spans="1:21" x14ac:dyDescent="0.2">
      <c r="A834" s="37" t="str" cm="1">
        <f t="array" ref="A834">INDEX('Scheme master'!F:F,MATCH(E834&amp;F834,'Scheme master'!N:N,0),0)</f>
        <v>LLIQDF</v>
      </c>
      <c r="B834" s="37" t="str">
        <f>A834&amp;VLOOKUP(E834&amp;F834,'Scheme master'!N:AA,13,0)</f>
        <v>LLIQDFDDD</v>
      </c>
      <c r="C834" s="41">
        <f t="shared" si="46"/>
        <v>0.22031935999999999</v>
      </c>
      <c r="D834" s="41">
        <f t="shared" si="47"/>
        <v>0.22031935999999999</v>
      </c>
      <c r="E834" s="157" t="s">
        <v>530</v>
      </c>
      <c r="F834" s="157" t="s">
        <v>525</v>
      </c>
      <c r="G834" s="157" t="s">
        <v>456</v>
      </c>
      <c r="H834" s="157" t="s">
        <v>1276</v>
      </c>
      <c r="I834" s="158">
        <v>45672</v>
      </c>
      <c r="J834" s="158">
        <v>45672</v>
      </c>
      <c r="K834" s="157">
        <v>0.22031935999999999</v>
      </c>
      <c r="L834" s="157">
        <v>0.22031935999999999</v>
      </c>
      <c r="M834" s="159">
        <v>5.0999999999999996</v>
      </c>
      <c r="N834" s="159"/>
      <c r="O834" s="159">
        <v>4.7699999999999996</v>
      </c>
      <c r="P834" s="159">
        <v>308.72500000000002</v>
      </c>
      <c r="Q834" s="157">
        <v>1.1200000000000001</v>
      </c>
      <c r="R834" s="157"/>
      <c r="S834" s="160">
        <v>5446.1</v>
      </c>
      <c r="T834" s="157">
        <v>354521.27</v>
      </c>
      <c r="U834" s="160">
        <v>359968.49</v>
      </c>
    </row>
    <row r="835" spans="1:21" x14ac:dyDescent="0.2">
      <c r="A835" s="37" t="str" cm="1">
        <f t="array" ref="A835">INDEX('Scheme master'!F:F,MATCH(E835&amp;F835,'Scheme master'!N:N,0),0)</f>
        <v>LDUSTF</v>
      </c>
      <c r="B835" s="37" t="str">
        <f>A835&amp;VLOOKUP(E835&amp;F835,'Scheme master'!N:AA,13,0)</f>
        <v>LDUSTFDDD</v>
      </c>
      <c r="C835" s="41">
        <f t="shared" si="46"/>
        <v>0.87001868999999998</v>
      </c>
      <c r="D835" s="41">
        <f t="shared" si="47"/>
        <v>0.87001868999999998</v>
      </c>
      <c r="E835" s="157" t="s">
        <v>1462</v>
      </c>
      <c r="F835" s="157" t="s">
        <v>525</v>
      </c>
      <c r="G835" s="157" t="s">
        <v>2241</v>
      </c>
      <c r="H835" s="157" t="s">
        <v>1277</v>
      </c>
      <c r="I835" s="158">
        <v>45614</v>
      </c>
      <c r="J835" s="158">
        <v>45614</v>
      </c>
      <c r="K835" s="157">
        <v>0.87001868999999998</v>
      </c>
      <c r="L835" s="157">
        <v>0.87001868999999998</v>
      </c>
      <c r="M835" s="159"/>
      <c r="N835" s="159"/>
      <c r="O835" s="159">
        <v>3.9060000000000001</v>
      </c>
      <c r="P835" s="159"/>
      <c r="Q835" s="157"/>
      <c r="R835" s="157"/>
      <c r="S835" s="160">
        <v>4835.28</v>
      </c>
      <c r="T835" s="157"/>
      <c r="U835" s="160">
        <v>4835.28</v>
      </c>
    </row>
    <row r="836" spans="1:21" x14ac:dyDescent="0.2">
      <c r="A836" s="37" t="str" cm="1">
        <f t="array" ref="A836">INDEX('Scheme master'!F:F,MATCH(E836&amp;F836,'Scheme master'!N:N,0),0)</f>
        <v>LLIQDF</v>
      </c>
      <c r="B836" s="37" t="str">
        <f>A836&amp;VLOOKUP(E836&amp;F836,'Scheme master'!N:AA,13,0)</f>
        <v>LLIQDFDDD</v>
      </c>
      <c r="C836" s="41">
        <f t="shared" si="46"/>
        <v>0.17287949</v>
      </c>
      <c r="D836" s="41">
        <f t="shared" si="47"/>
        <v>0.17287949</v>
      </c>
      <c r="E836" s="157" t="s">
        <v>530</v>
      </c>
      <c r="F836" s="157" t="s">
        <v>525</v>
      </c>
      <c r="G836" s="157" t="s">
        <v>456</v>
      </c>
      <c r="H836" s="157" t="s">
        <v>1276</v>
      </c>
      <c r="I836" s="158">
        <v>45713</v>
      </c>
      <c r="J836" s="158">
        <v>45713</v>
      </c>
      <c r="K836" s="157">
        <v>0.17287949</v>
      </c>
      <c r="L836" s="157">
        <v>0.17287949</v>
      </c>
      <c r="M836" s="159">
        <v>6.3360000000000003</v>
      </c>
      <c r="N836" s="159"/>
      <c r="O836" s="159">
        <v>2.7120000000000002</v>
      </c>
      <c r="P836" s="159">
        <v>264.93799999999999</v>
      </c>
      <c r="Q836" s="157">
        <v>1.1000000000000001</v>
      </c>
      <c r="R836" s="157"/>
      <c r="S836" s="160">
        <v>3109.37</v>
      </c>
      <c r="T836" s="157">
        <v>304241.48</v>
      </c>
      <c r="U836" s="160">
        <v>307351.95</v>
      </c>
    </row>
    <row r="837" spans="1:21" x14ac:dyDescent="0.2">
      <c r="A837" s="37" t="str" cm="1">
        <f t="array" ref="A837">INDEX('Scheme master'!F:F,MATCH(E837&amp;F837,'Scheme master'!N:N,0),0)</f>
        <v>LLIQDF</v>
      </c>
      <c r="B837" s="37" t="str">
        <f>A837&amp;VLOOKUP(E837&amp;F837,'Scheme master'!N:AA,13,0)</f>
        <v>LLIQDFRDW</v>
      </c>
      <c r="C837" s="41">
        <f t="shared" si="46"/>
        <v>1.28698398</v>
      </c>
      <c r="D837" s="41">
        <f t="shared" si="47"/>
        <v>1.28698398</v>
      </c>
      <c r="E837" s="157" t="s">
        <v>530</v>
      </c>
      <c r="F837" s="157" t="s">
        <v>23</v>
      </c>
      <c r="G837" s="157" t="s">
        <v>456</v>
      </c>
      <c r="H837" s="157" t="s">
        <v>2245</v>
      </c>
      <c r="I837" s="158">
        <v>45714</v>
      </c>
      <c r="J837" s="158">
        <v>45714</v>
      </c>
      <c r="K837" s="157">
        <v>1.28698398</v>
      </c>
      <c r="L837" s="157">
        <v>1.28698398</v>
      </c>
      <c r="M837" s="159">
        <v>1085.979</v>
      </c>
      <c r="N837" s="159"/>
      <c r="O837" s="159">
        <v>8.7710000000000008</v>
      </c>
      <c r="P837" s="159">
        <v>5.0000000000000001E-3</v>
      </c>
      <c r="Q837" s="157">
        <v>1397.65</v>
      </c>
      <c r="R837" s="157"/>
      <c r="S837" s="160">
        <v>9758.23</v>
      </c>
      <c r="T837" s="157">
        <v>4.71</v>
      </c>
      <c r="U837" s="160">
        <v>11160.59</v>
      </c>
    </row>
    <row r="838" spans="1:21" x14ac:dyDescent="0.2">
      <c r="A838" s="37" t="str" cm="1">
        <f t="array" ref="A838">INDEX('Scheme master'!F:F,MATCH(E838&amp;F838,'Scheme master'!N:N,0),0)</f>
        <v>LLIQDF</v>
      </c>
      <c r="B838" s="37" t="str">
        <f>A838&amp;VLOOKUP(E838&amp;F838,'Scheme master'!N:AA,13,0)</f>
        <v>LLIQDFRDD</v>
      </c>
      <c r="C838" s="41">
        <f t="shared" si="46"/>
        <v>0.18445779000000001</v>
      </c>
      <c r="D838" s="41">
        <f t="shared" si="47"/>
        <v>0.18445779000000001</v>
      </c>
      <c r="E838" s="157" t="s">
        <v>530</v>
      </c>
      <c r="F838" s="157" t="s">
        <v>526</v>
      </c>
      <c r="G838" s="157" t="s">
        <v>456</v>
      </c>
      <c r="H838" s="157" t="s">
        <v>1281</v>
      </c>
      <c r="I838" s="158">
        <v>45584</v>
      </c>
      <c r="J838" s="158">
        <v>45584</v>
      </c>
      <c r="K838" s="157">
        <v>0.18445779000000001</v>
      </c>
      <c r="L838" s="157">
        <v>0.18445779000000001</v>
      </c>
      <c r="M838" s="159">
        <v>12.609</v>
      </c>
      <c r="N838" s="159">
        <v>0.17199999999999999</v>
      </c>
      <c r="O838" s="159">
        <v>5.4779999999999998</v>
      </c>
      <c r="P838" s="159">
        <v>3.0569999999999999</v>
      </c>
      <c r="Q838" s="157">
        <v>2.33</v>
      </c>
      <c r="R838" s="157">
        <v>0.03</v>
      </c>
      <c r="S838" s="160">
        <v>6166.41</v>
      </c>
      <c r="T838" s="157">
        <v>3454.12</v>
      </c>
      <c r="U838" s="160">
        <v>9622.89</v>
      </c>
    </row>
    <row r="839" spans="1:21" x14ac:dyDescent="0.2">
      <c r="A839" s="37" t="str" cm="1">
        <f t="array" ref="A839">INDEX('Scheme master'!F:F,MATCH(E839&amp;F839,'Scheme master'!N:N,0),0)</f>
        <v>LLIQDF</v>
      </c>
      <c r="B839" s="37" t="str">
        <f>A839&amp;VLOOKUP(E839&amp;F839,'Scheme master'!N:AA,13,0)</f>
        <v>LLIQDFRDD</v>
      </c>
      <c r="C839" s="41">
        <f t="shared" ref="C839:C902" si="48">K839</f>
        <v>0.18367020000000001</v>
      </c>
      <c r="D839" s="41">
        <f t="shared" ref="D839:D902" si="49">L839</f>
        <v>0.18367020000000001</v>
      </c>
      <c r="E839" s="157" t="s">
        <v>530</v>
      </c>
      <c r="F839" s="157" t="s">
        <v>526</v>
      </c>
      <c r="G839" s="157" t="s">
        <v>456</v>
      </c>
      <c r="H839" s="157" t="s">
        <v>1281</v>
      </c>
      <c r="I839" s="158">
        <v>45703</v>
      </c>
      <c r="J839" s="158">
        <v>45703</v>
      </c>
      <c r="K839" s="157">
        <v>0.18367020000000001</v>
      </c>
      <c r="L839" s="157">
        <v>0.18367020000000001</v>
      </c>
      <c r="M839" s="159">
        <v>80.290999999999997</v>
      </c>
      <c r="N839" s="159">
        <v>0.17199999999999999</v>
      </c>
      <c r="O839" s="159">
        <v>5.6950000000000003</v>
      </c>
      <c r="P839" s="159">
        <v>3.1520000000000001</v>
      </c>
      <c r="Q839" s="157">
        <v>14.76</v>
      </c>
      <c r="R839" s="157">
        <v>0.03</v>
      </c>
      <c r="S839" s="160">
        <v>6322.5</v>
      </c>
      <c r="T839" s="157">
        <v>3509.1</v>
      </c>
      <c r="U839" s="160">
        <v>9846.39</v>
      </c>
    </row>
    <row r="840" spans="1:21" x14ac:dyDescent="0.2">
      <c r="A840" s="37" t="str" cm="1">
        <f t="array" ref="A840">INDEX('Scheme master'!F:F,MATCH(E840&amp;F840,'Scheme master'!N:N,0),0)</f>
        <v>LDMIPF</v>
      </c>
      <c r="B840" s="37" t="str">
        <f>A840&amp;VLOOKUP(E840&amp;F840,'Scheme master'!N:AA,13,0)</f>
        <v>LDMIPFRDM</v>
      </c>
      <c r="C840" s="41">
        <f t="shared" si="48"/>
        <v>0.06</v>
      </c>
      <c r="D840" s="41">
        <f t="shared" si="49"/>
        <v>0.06</v>
      </c>
      <c r="E840" s="157" t="s">
        <v>532</v>
      </c>
      <c r="F840" s="157" t="s">
        <v>2727</v>
      </c>
      <c r="G840" s="157" t="s">
        <v>2415</v>
      </c>
      <c r="H840" s="157" t="s">
        <v>2728</v>
      </c>
      <c r="I840" s="158">
        <v>45742</v>
      </c>
      <c r="J840" s="158">
        <v>45742</v>
      </c>
      <c r="K840" s="157">
        <v>0.06</v>
      </c>
      <c r="L840" s="157">
        <v>0.06</v>
      </c>
      <c r="M840" s="159">
        <v>895454.14099999995</v>
      </c>
      <c r="N840" s="159"/>
      <c r="O840" s="159">
        <v>2932.3270000000002</v>
      </c>
      <c r="P840" s="159"/>
      <c r="Q840" s="157">
        <v>53727.24</v>
      </c>
      <c r="R840" s="157"/>
      <c r="S840" s="160">
        <v>42467.91</v>
      </c>
      <c r="T840" s="157"/>
      <c r="U840" s="160">
        <v>96195.15</v>
      </c>
    </row>
    <row r="841" spans="1:21" x14ac:dyDescent="0.2">
      <c r="A841" s="37" t="str" cm="1">
        <f t="array" ref="A841">INDEX('Scheme master'!F:F,MATCH(E841&amp;F841,'Scheme master'!N:N,0),0)</f>
        <v>LDINPF</v>
      </c>
      <c r="B841" s="37" t="str">
        <f>A841&amp;VLOOKUP(E841&amp;F841,'Scheme master'!N:AA,13,0)</f>
        <v>LDINPFRDW</v>
      </c>
      <c r="C841" s="41">
        <f t="shared" si="48"/>
        <v>4.3189999999999999E-3</v>
      </c>
      <c r="D841" s="41">
        <f t="shared" si="49"/>
        <v>4.3189999999999999E-3</v>
      </c>
      <c r="E841" s="157" t="s">
        <v>531</v>
      </c>
      <c r="F841" s="157" t="s">
        <v>23</v>
      </c>
      <c r="G841" s="157" t="s">
        <v>2726</v>
      </c>
      <c r="H841" s="157" t="s">
        <v>1278</v>
      </c>
      <c r="I841" s="158">
        <v>45574</v>
      </c>
      <c r="J841" s="158">
        <v>45574</v>
      </c>
      <c r="K841" s="157">
        <v>4.3189999999999999E-3</v>
      </c>
      <c r="L841" s="157">
        <v>4.3189999999999999E-3</v>
      </c>
      <c r="M841" s="159"/>
      <c r="N841" s="159"/>
      <c r="O841" s="159">
        <v>74.066999999999993</v>
      </c>
      <c r="P841" s="159">
        <v>3.0000000000000001E-3</v>
      </c>
      <c r="Q841" s="157"/>
      <c r="R841" s="157"/>
      <c r="S841" s="160">
        <v>834.62</v>
      </c>
      <c r="T841" s="157">
        <v>0.03</v>
      </c>
      <c r="U841" s="160">
        <v>834.65</v>
      </c>
    </row>
    <row r="842" spans="1:21" x14ac:dyDescent="0.2">
      <c r="A842" s="37" t="str" cm="1">
        <f t="array" ref="A842">INDEX('Scheme master'!F:F,MATCH(E842&amp;F842,'Scheme master'!N:N,0),0)</f>
        <v>LDSAPF</v>
      </c>
      <c r="B842" s="37" t="str">
        <f>A842&amp;VLOOKUP(E842&amp;F842,'Scheme master'!N:AA,13,0)</f>
        <v>LDSAPFDDD</v>
      </c>
      <c r="C842" s="41">
        <f t="shared" si="48"/>
        <v>1.6561E-3</v>
      </c>
      <c r="D842" s="41">
        <f t="shared" si="49"/>
        <v>1.6561E-3</v>
      </c>
      <c r="E842" s="157" t="s">
        <v>533</v>
      </c>
      <c r="F842" s="157" t="s">
        <v>525</v>
      </c>
      <c r="G842" s="157" t="s">
        <v>2242</v>
      </c>
      <c r="H842" s="157" t="s">
        <v>1277</v>
      </c>
      <c r="I842" s="158">
        <v>45700</v>
      </c>
      <c r="J842" s="158">
        <v>45700</v>
      </c>
      <c r="K842" s="157">
        <v>1.6561E-3</v>
      </c>
      <c r="L842" s="157">
        <v>1.6561E-3</v>
      </c>
      <c r="M842" s="159">
        <v>39100.315999999999</v>
      </c>
      <c r="N842" s="159"/>
      <c r="O842" s="159">
        <v>81.230999999999995</v>
      </c>
      <c r="P842" s="159">
        <v>6.2190000000000003</v>
      </c>
      <c r="Q842" s="157">
        <v>64.75</v>
      </c>
      <c r="R842" s="157"/>
      <c r="S842" s="160">
        <v>894.61</v>
      </c>
      <c r="T842" s="157">
        <v>69.45</v>
      </c>
      <c r="U842" s="160">
        <v>1028.81</v>
      </c>
    </row>
    <row r="843" spans="1:21" x14ac:dyDescent="0.2">
      <c r="A843" s="37" t="str" cm="1">
        <f t="array" ref="A843">INDEX('Scheme master'!F:F,MATCH(E843&amp;F843,'Scheme master'!N:N,0),0)</f>
        <v>LDSAPF</v>
      </c>
      <c r="B843" s="37" t="str">
        <f>A843&amp;VLOOKUP(E843&amp;F843,'Scheme master'!N:AA,13,0)</f>
        <v>LDSAPFDDD</v>
      </c>
      <c r="C843" s="41">
        <f t="shared" si="48"/>
        <v>5.8996700000000001E-3</v>
      </c>
      <c r="D843" s="41">
        <f t="shared" si="49"/>
        <v>5.8996700000000001E-3</v>
      </c>
      <c r="E843" s="157" t="s">
        <v>533</v>
      </c>
      <c r="F843" s="157" t="s">
        <v>525</v>
      </c>
      <c r="G843" s="157" t="s">
        <v>2242</v>
      </c>
      <c r="H843" s="157" t="s">
        <v>1277</v>
      </c>
      <c r="I843" s="158">
        <v>45677</v>
      </c>
      <c r="J843" s="158">
        <v>45677</v>
      </c>
      <c r="K843" s="157">
        <v>5.8996700000000001E-3</v>
      </c>
      <c r="L843" s="157">
        <v>5.8996700000000001E-3</v>
      </c>
      <c r="M843" s="159"/>
      <c r="N843" s="159"/>
      <c r="O843" s="159">
        <v>296.88</v>
      </c>
      <c r="P843" s="159">
        <v>22.050999999999998</v>
      </c>
      <c r="Q843" s="157"/>
      <c r="R843" s="157"/>
      <c r="S843" s="160">
        <v>3261.25</v>
      </c>
      <c r="T843" s="157">
        <v>246.25</v>
      </c>
      <c r="U843" s="160">
        <v>3507.5</v>
      </c>
    </row>
    <row r="844" spans="1:21" x14ac:dyDescent="0.2">
      <c r="A844" s="37" t="str" cm="1">
        <f t="array" ref="A844">INDEX('Scheme master'!F:F,MATCH(E844&amp;F844,'Scheme master'!N:N,0),0)</f>
        <v>LDINPF</v>
      </c>
      <c r="B844" s="37" t="str">
        <f>A844&amp;VLOOKUP(E844&amp;F844,'Scheme master'!N:AA,13,0)</f>
        <v>LDINPFDDW</v>
      </c>
      <c r="C844" s="41">
        <f t="shared" si="48"/>
        <v>1.0715590000000001E-2</v>
      </c>
      <c r="D844" s="41">
        <f t="shared" si="49"/>
        <v>1.0715590000000001E-2</v>
      </c>
      <c r="E844" s="157" t="s">
        <v>531</v>
      </c>
      <c r="F844" s="157" t="s">
        <v>527</v>
      </c>
      <c r="G844" s="157" t="s">
        <v>2726</v>
      </c>
      <c r="H844" s="157" t="s">
        <v>1280</v>
      </c>
      <c r="I844" s="158">
        <v>45658</v>
      </c>
      <c r="J844" s="158">
        <v>45658</v>
      </c>
      <c r="K844" s="157">
        <v>1.0715590000000001E-2</v>
      </c>
      <c r="L844" s="157">
        <v>1.0715590000000001E-2</v>
      </c>
      <c r="M844" s="159"/>
      <c r="N844" s="159"/>
      <c r="O844" s="159">
        <v>27.939</v>
      </c>
      <c r="P844" s="159"/>
      <c r="Q844" s="157"/>
      <c r="R844" s="157"/>
      <c r="S844" s="160">
        <v>294.11</v>
      </c>
      <c r="T844" s="157"/>
      <c r="U844" s="160">
        <v>294.11</v>
      </c>
    </row>
    <row r="845" spans="1:21" x14ac:dyDescent="0.2">
      <c r="A845" s="37" t="str" cm="1">
        <f t="array" ref="A845">INDEX('Scheme master'!F:F,MATCH(E845&amp;F845,'Scheme master'!N:N,0),0)</f>
        <v>LLIQDF</v>
      </c>
      <c r="B845" s="37" t="str">
        <f>A845&amp;VLOOKUP(E845&amp;F845,'Scheme master'!N:AA,13,0)</f>
        <v>LLIQDFDDD</v>
      </c>
      <c r="C845" s="41">
        <f t="shared" si="48"/>
        <v>0.19601801999999999</v>
      </c>
      <c r="D845" s="41">
        <f t="shared" si="49"/>
        <v>0.19601801999999999</v>
      </c>
      <c r="E845" s="157" t="s">
        <v>530</v>
      </c>
      <c r="F845" s="157" t="s">
        <v>525</v>
      </c>
      <c r="G845" s="157" t="s">
        <v>456</v>
      </c>
      <c r="H845" s="157" t="s">
        <v>1276</v>
      </c>
      <c r="I845" s="158">
        <v>45676</v>
      </c>
      <c r="J845" s="158">
        <v>45676</v>
      </c>
      <c r="K845" s="157">
        <v>0.19601801999999999</v>
      </c>
      <c r="L845" s="157">
        <v>0.19601801999999999</v>
      </c>
      <c r="M845" s="159">
        <v>5.2709999999999999</v>
      </c>
      <c r="N845" s="159"/>
      <c r="O845" s="159">
        <v>4.2389999999999999</v>
      </c>
      <c r="P845" s="159">
        <v>274.87299999999999</v>
      </c>
      <c r="Q845" s="157">
        <v>1.03</v>
      </c>
      <c r="R845" s="157"/>
      <c r="S845" s="160">
        <v>4839.47</v>
      </c>
      <c r="T845" s="157">
        <v>315647.48</v>
      </c>
      <c r="U845" s="160">
        <v>320487.98</v>
      </c>
    </row>
    <row r="846" spans="1:21" x14ac:dyDescent="0.2">
      <c r="A846" s="37" t="str" cm="1">
        <f t="array" ref="A846">INDEX('Scheme master'!F:F,MATCH(E846&amp;F846,'Scheme master'!N:N,0),0)</f>
        <v>LDINPF</v>
      </c>
      <c r="B846" s="37" t="str">
        <f>A846&amp;VLOOKUP(E846&amp;F846,'Scheme master'!N:AA,13,0)</f>
        <v>LDINPFRDD</v>
      </c>
      <c r="C846" s="41">
        <f t="shared" si="48"/>
        <v>5.2221100000000003E-3</v>
      </c>
      <c r="D846" s="41">
        <f t="shared" si="49"/>
        <v>5.2221100000000003E-3</v>
      </c>
      <c r="E846" s="157" t="s">
        <v>531</v>
      </c>
      <c r="F846" s="157" t="s">
        <v>8</v>
      </c>
      <c r="G846" s="157" t="s">
        <v>2726</v>
      </c>
      <c r="H846" s="157" t="s">
        <v>1279</v>
      </c>
      <c r="I846" s="158">
        <v>45747</v>
      </c>
      <c r="J846" s="158">
        <v>45747</v>
      </c>
      <c r="K846" s="157">
        <v>5.2221100000000003E-3</v>
      </c>
      <c r="L846" s="157">
        <v>5.2221100000000003E-3</v>
      </c>
      <c r="M846" s="159"/>
      <c r="N846" s="159"/>
      <c r="O846" s="159">
        <v>1194.885</v>
      </c>
      <c r="P846" s="159">
        <v>59.817</v>
      </c>
      <c r="Q846" s="157"/>
      <c r="R846" s="157"/>
      <c r="S846" s="160">
        <v>14869.41</v>
      </c>
      <c r="T846" s="157">
        <v>740.47</v>
      </c>
      <c r="U846" s="160">
        <v>15609.88</v>
      </c>
    </row>
    <row r="847" spans="1:21" x14ac:dyDescent="0.2">
      <c r="A847" s="37" t="str" cm="1">
        <f t="array" ref="A847">INDEX('Scheme master'!F:F,MATCH(E847&amp;F847,'Scheme master'!N:N,0),0)</f>
        <v>LDUSTF</v>
      </c>
      <c r="B847" s="37" t="str">
        <f>A847&amp;VLOOKUP(E847&amp;F847,'Scheme master'!N:AA,13,0)</f>
        <v>LDUSTFDDD</v>
      </c>
      <c r="C847" s="41">
        <f t="shared" si="48"/>
        <v>0.25386064000000003</v>
      </c>
      <c r="D847" s="41">
        <f t="shared" si="49"/>
        <v>0.25386064000000003</v>
      </c>
      <c r="E847" s="157" t="s">
        <v>1462</v>
      </c>
      <c r="F847" s="157" t="s">
        <v>525</v>
      </c>
      <c r="G847" s="157" t="s">
        <v>2241</v>
      </c>
      <c r="H847" s="157" t="s">
        <v>1277</v>
      </c>
      <c r="I847" s="158">
        <v>45618</v>
      </c>
      <c r="J847" s="158">
        <v>45618</v>
      </c>
      <c r="K847" s="157">
        <v>0.25386064000000003</v>
      </c>
      <c r="L847" s="157">
        <v>0.25386064000000003</v>
      </c>
      <c r="M847" s="159"/>
      <c r="N847" s="159"/>
      <c r="O847" s="159">
        <v>1.105</v>
      </c>
      <c r="P847" s="159"/>
      <c r="Q847" s="157"/>
      <c r="R847" s="157"/>
      <c r="S847" s="160">
        <v>1411.81</v>
      </c>
      <c r="T847" s="157"/>
      <c r="U847" s="160">
        <v>1411.81</v>
      </c>
    </row>
    <row r="848" spans="1:21" x14ac:dyDescent="0.2">
      <c r="A848" s="37" t="str" cm="1">
        <f t="array" ref="A848">INDEX('Scheme master'!F:F,MATCH(E848&amp;F848,'Scheme master'!N:N,0),0)</f>
        <v>LDINPF</v>
      </c>
      <c r="B848" s="37" t="str">
        <f>A848&amp;VLOOKUP(E848&amp;F848,'Scheme master'!N:AA,13,0)</f>
        <v>LDINPFRDD</v>
      </c>
      <c r="C848" s="41">
        <f t="shared" si="48"/>
        <v>3.66564E-3</v>
      </c>
      <c r="D848" s="41">
        <f t="shared" si="49"/>
        <v>3.66564E-3</v>
      </c>
      <c r="E848" s="157" t="s">
        <v>531</v>
      </c>
      <c r="F848" s="157" t="s">
        <v>8</v>
      </c>
      <c r="G848" s="157" t="s">
        <v>2726</v>
      </c>
      <c r="H848" s="157" t="s">
        <v>1279</v>
      </c>
      <c r="I848" s="158">
        <v>45636</v>
      </c>
      <c r="J848" s="158">
        <v>45636</v>
      </c>
      <c r="K848" s="157">
        <v>3.66564E-3</v>
      </c>
      <c r="L848" s="157">
        <v>3.66564E-3</v>
      </c>
      <c r="M848" s="159"/>
      <c r="N848" s="159"/>
      <c r="O848" s="159">
        <v>855.73500000000001</v>
      </c>
      <c r="P848" s="159">
        <v>41.295999999999999</v>
      </c>
      <c r="Q848" s="157"/>
      <c r="R848" s="157"/>
      <c r="S848" s="160">
        <v>10608.15</v>
      </c>
      <c r="T848" s="157">
        <v>509.68</v>
      </c>
      <c r="U848" s="160">
        <v>11117.83</v>
      </c>
    </row>
    <row r="849" spans="1:21" x14ac:dyDescent="0.2">
      <c r="A849" s="37" t="str" cm="1">
        <f t="array" ref="A849">INDEX('Scheme master'!F:F,MATCH(E849&amp;F849,'Scheme master'!N:N,0),0)</f>
        <v>LLIQDF</v>
      </c>
      <c r="B849" s="37" t="str">
        <f>A849&amp;VLOOKUP(E849&amp;F849,'Scheme master'!N:AA,13,0)</f>
        <v>LLIQDFDDD</v>
      </c>
      <c r="C849" s="41">
        <f t="shared" si="48"/>
        <v>0.21411696999999999</v>
      </c>
      <c r="D849" s="41">
        <f t="shared" si="49"/>
        <v>0.21411696999999999</v>
      </c>
      <c r="E849" s="157" t="s">
        <v>530</v>
      </c>
      <c r="F849" s="157" t="s">
        <v>525</v>
      </c>
      <c r="G849" s="157" t="s">
        <v>456</v>
      </c>
      <c r="H849" s="157" t="s">
        <v>1276</v>
      </c>
      <c r="I849" s="158">
        <v>45684</v>
      </c>
      <c r="J849" s="158">
        <v>45684</v>
      </c>
      <c r="K849" s="157">
        <v>0.21411696999999999</v>
      </c>
      <c r="L849" s="157">
        <v>0.21411696999999999</v>
      </c>
      <c r="M849" s="159">
        <v>6.7240000000000002</v>
      </c>
      <c r="N849" s="159"/>
      <c r="O849" s="159">
        <v>4.5890000000000004</v>
      </c>
      <c r="P849" s="159">
        <v>295.23200000000003</v>
      </c>
      <c r="Q849" s="157">
        <v>1.45</v>
      </c>
      <c r="R849" s="157"/>
      <c r="S849" s="160">
        <v>5258.48</v>
      </c>
      <c r="T849" s="157">
        <v>339026.19</v>
      </c>
      <c r="U849" s="160">
        <v>344286.12</v>
      </c>
    </row>
    <row r="850" spans="1:21" x14ac:dyDescent="0.2">
      <c r="A850" s="37" t="str" cm="1">
        <f t="array" ref="A850">INDEX('Scheme master'!F:F,MATCH(E850&amp;F850,'Scheme master'!N:N,0),0)</f>
        <v>LLIQDF</v>
      </c>
      <c r="B850" s="37" t="str">
        <f>A850&amp;VLOOKUP(E850&amp;F850,'Scheme master'!N:AA,13,0)</f>
        <v>LLIQDFRDD</v>
      </c>
      <c r="C850" s="41">
        <f t="shared" si="48"/>
        <v>0.29899411999999997</v>
      </c>
      <c r="D850" s="41">
        <f t="shared" si="49"/>
        <v>0.29899411999999997</v>
      </c>
      <c r="E850" s="157" t="s">
        <v>530</v>
      </c>
      <c r="F850" s="157" t="s">
        <v>526</v>
      </c>
      <c r="G850" s="157" t="s">
        <v>456</v>
      </c>
      <c r="H850" s="157" t="s">
        <v>1281</v>
      </c>
      <c r="I850" s="158">
        <v>45740</v>
      </c>
      <c r="J850" s="158">
        <v>45740</v>
      </c>
      <c r="K850" s="157">
        <v>0.29899411999999997</v>
      </c>
      <c r="L850" s="157">
        <v>0.29899411999999997</v>
      </c>
      <c r="M850" s="159">
        <v>9.0660000000000007</v>
      </c>
      <c r="N850" s="159">
        <v>0.17199999999999999</v>
      </c>
      <c r="O850" s="159">
        <v>9.2789999999999999</v>
      </c>
      <c r="P850" s="159">
        <v>1.609</v>
      </c>
      <c r="Q850" s="157">
        <v>2.7</v>
      </c>
      <c r="R850" s="157">
        <v>0.05</v>
      </c>
      <c r="S850" s="160">
        <v>10276.39</v>
      </c>
      <c r="T850" s="157">
        <v>1783.4</v>
      </c>
      <c r="U850" s="160">
        <v>12062.54</v>
      </c>
    </row>
    <row r="851" spans="1:21" x14ac:dyDescent="0.2">
      <c r="A851" s="37" t="str" cm="1">
        <f t="array" ref="A851">INDEX('Scheme master'!F:F,MATCH(E851&amp;F851,'Scheme master'!N:N,0),0)</f>
        <v>LDUSTF</v>
      </c>
      <c r="B851" s="37" t="str">
        <f>A851&amp;VLOOKUP(E851&amp;F851,'Scheme master'!N:AA,13,0)</f>
        <v>LDUSTFDDD</v>
      </c>
      <c r="C851" s="41">
        <f t="shared" si="48"/>
        <v>0.24208482000000001</v>
      </c>
      <c r="D851" s="41">
        <f t="shared" si="49"/>
        <v>0.24208482000000001</v>
      </c>
      <c r="E851" s="157" t="s">
        <v>1462</v>
      </c>
      <c r="F851" s="157" t="s">
        <v>525</v>
      </c>
      <c r="G851" s="157" t="s">
        <v>2241</v>
      </c>
      <c r="H851" s="157" t="s">
        <v>1277</v>
      </c>
      <c r="I851" s="158">
        <v>45594</v>
      </c>
      <c r="J851" s="158">
        <v>45594</v>
      </c>
      <c r="K851" s="157">
        <v>0.24208482000000001</v>
      </c>
      <c r="L851" s="157">
        <v>0.24208482000000001</v>
      </c>
      <c r="M851" s="159"/>
      <c r="N851" s="159"/>
      <c r="O851" s="159">
        <v>1.101</v>
      </c>
      <c r="P851" s="159"/>
      <c r="Q851" s="157"/>
      <c r="R851" s="157"/>
      <c r="S851" s="160">
        <v>1340.78</v>
      </c>
      <c r="T851" s="157"/>
      <c r="U851" s="160">
        <v>1340.78</v>
      </c>
    </row>
    <row r="852" spans="1:21" x14ac:dyDescent="0.2">
      <c r="A852" s="37" t="str" cm="1">
        <f t="array" ref="A852">INDEX('Scheme master'!F:F,MATCH(E852&amp;F852,'Scheme master'!N:N,0),0)</f>
        <v>LDINPF</v>
      </c>
      <c r="B852" s="37" t="str">
        <f>A852&amp;VLOOKUP(E852&amp;F852,'Scheme master'!N:AA,13,0)</f>
        <v>LDINPFDDW</v>
      </c>
      <c r="C852" s="41">
        <f t="shared" si="48"/>
        <v>4.267E-3</v>
      </c>
      <c r="D852" s="41">
        <f t="shared" si="49"/>
        <v>4.267E-3</v>
      </c>
      <c r="E852" s="157" t="s">
        <v>531</v>
      </c>
      <c r="F852" s="157" t="s">
        <v>527</v>
      </c>
      <c r="G852" s="157" t="s">
        <v>2726</v>
      </c>
      <c r="H852" s="157" t="s">
        <v>1280</v>
      </c>
      <c r="I852" s="158">
        <v>45623</v>
      </c>
      <c r="J852" s="158">
        <v>45623</v>
      </c>
      <c r="K852" s="157">
        <v>4.267E-3</v>
      </c>
      <c r="L852" s="157">
        <v>4.267E-3</v>
      </c>
      <c r="M852" s="159"/>
      <c r="N852" s="159"/>
      <c r="O852" s="159">
        <v>11.023</v>
      </c>
      <c r="P852" s="159"/>
      <c r="Q852" s="157"/>
      <c r="R852" s="157"/>
      <c r="S852" s="160">
        <v>116.05</v>
      </c>
      <c r="T852" s="157"/>
      <c r="U852" s="160">
        <v>116.05</v>
      </c>
    </row>
    <row r="853" spans="1:21" x14ac:dyDescent="0.2">
      <c r="A853" s="37" t="str" cm="1">
        <f t="array" ref="A853">INDEX('Scheme master'!F:F,MATCH(E853&amp;F853,'Scheme master'!N:N,0),0)</f>
        <v>LDUSTF</v>
      </c>
      <c r="B853" s="37" t="str">
        <f>A853&amp;VLOOKUP(E853&amp;F853,'Scheme master'!N:AA,13,0)</f>
        <v>LDUSTFDDD</v>
      </c>
      <c r="C853" s="41">
        <f t="shared" si="48"/>
        <v>0.20928978000000001</v>
      </c>
      <c r="D853" s="41">
        <f t="shared" si="49"/>
        <v>0.20928978000000001</v>
      </c>
      <c r="E853" s="157" t="s">
        <v>1462</v>
      </c>
      <c r="F853" s="157" t="s">
        <v>525</v>
      </c>
      <c r="G853" s="157" t="s">
        <v>2241</v>
      </c>
      <c r="H853" s="157" t="s">
        <v>1277</v>
      </c>
      <c r="I853" s="158">
        <v>45624</v>
      </c>
      <c r="J853" s="158">
        <v>45624</v>
      </c>
      <c r="K853" s="157">
        <v>0.20928978000000001</v>
      </c>
      <c r="L853" s="157">
        <v>0.20928978000000001</v>
      </c>
      <c r="M853" s="159"/>
      <c r="N853" s="159"/>
      <c r="O853" s="159">
        <v>0.92500000000000004</v>
      </c>
      <c r="P853" s="159"/>
      <c r="Q853" s="157"/>
      <c r="R853" s="157"/>
      <c r="S853" s="160">
        <v>1165.1099999999999</v>
      </c>
      <c r="T853" s="157"/>
      <c r="U853" s="160">
        <v>1165.1099999999999</v>
      </c>
    </row>
    <row r="854" spans="1:21" x14ac:dyDescent="0.2">
      <c r="A854" s="37" t="str" cm="1">
        <f t="array" ref="A854">INDEX('Scheme master'!F:F,MATCH(E854&amp;F854,'Scheme master'!N:N,0),0)</f>
        <v>LDUSTF</v>
      </c>
      <c r="B854" s="37" t="str">
        <f>A854&amp;VLOOKUP(E854&amp;F854,'Scheme master'!N:AA,13,0)</f>
        <v>LDUSTFDDD</v>
      </c>
      <c r="C854" s="41">
        <f t="shared" si="48"/>
        <v>0.20663334</v>
      </c>
      <c r="D854" s="41">
        <f t="shared" si="49"/>
        <v>0.20663334</v>
      </c>
      <c r="E854" s="157" t="s">
        <v>1462</v>
      </c>
      <c r="F854" s="157" t="s">
        <v>525</v>
      </c>
      <c r="G854" s="157" t="s">
        <v>2241</v>
      </c>
      <c r="H854" s="157" t="s">
        <v>1277</v>
      </c>
      <c r="I854" s="158">
        <v>45636</v>
      </c>
      <c r="J854" s="158">
        <v>45636</v>
      </c>
      <c r="K854" s="157">
        <v>0.20663334</v>
      </c>
      <c r="L854" s="157">
        <v>0.20663334</v>
      </c>
      <c r="M854" s="159"/>
      <c r="N854" s="159"/>
      <c r="O854" s="159">
        <v>0.91800000000000004</v>
      </c>
      <c r="P854" s="159"/>
      <c r="Q854" s="157"/>
      <c r="R854" s="157"/>
      <c r="S854" s="160">
        <v>1153.3900000000001</v>
      </c>
      <c r="T854" s="157"/>
      <c r="U854" s="160">
        <v>1153.3900000000001</v>
      </c>
    </row>
    <row r="855" spans="1:21" x14ac:dyDescent="0.2">
      <c r="A855" s="37" t="str" cm="1">
        <f t="array" ref="A855">INDEX('Scheme master'!F:F,MATCH(E855&amp;F855,'Scheme master'!N:N,0),0)</f>
        <v>LDINPF</v>
      </c>
      <c r="B855" s="37" t="str">
        <f>A855&amp;VLOOKUP(E855&amp;F855,'Scheme master'!N:AA,13,0)</f>
        <v>LDINPFRDW</v>
      </c>
      <c r="C855" s="41">
        <f t="shared" si="48"/>
        <v>3.4933999999999998E-3</v>
      </c>
      <c r="D855" s="41">
        <f t="shared" si="49"/>
        <v>3.4933999999999998E-3</v>
      </c>
      <c r="E855" s="157" t="s">
        <v>531</v>
      </c>
      <c r="F855" s="157" t="s">
        <v>23</v>
      </c>
      <c r="G855" s="157" t="s">
        <v>2726</v>
      </c>
      <c r="H855" s="157" t="s">
        <v>1278</v>
      </c>
      <c r="I855" s="158">
        <v>45623</v>
      </c>
      <c r="J855" s="158">
        <v>45623</v>
      </c>
      <c r="K855" s="157">
        <v>3.4933999999999998E-3</v>
      </c>
      <c r="L855" s="157">
        <v>3.4933999999999998E-3</v>
      </c>
      <c r="M855" s="159"/>
      <c r="N855" s="159"/>
      <c r="O855" s="159">
        <v>61.359000000000002</v>
      </c>
      <c r="P855" s="159">
        <v>2E-3</v>
      </c>
      <c r="Q855" s="157"/>
      <c r="R855" s="157"/>
      <c r="S855" s="160">
        <v>690.71</v>
      </c>
      <c r="T855" s="157">
        <v>0.02</v>
      </c>
      <c r="U855" s="160">
        <v>690.73</v>
      </c>
    </row>
    <row r="856" spans="1:21" x14ac:dyDescent="0.2">
      <c r="A856" s="37" t="str" cm="1">
        <f t="array" ref="A856">INDEX('Scheme master'!F:F,MATCH(E856&amp;F856,'Scheme master'!N:N,0),0)</f>
        <v>LLIQDF</v>
      </c>
      <c r="B856" s="37" t="str">
        <f>A856&amp;VLOOKUP(E856&amp;F856,'Scheme master'!N:AA,13,0)</f>
        <v>LLIQDFRDD</v>
      </c>
      <c r="C856" s="41">
        <f t="shared" si="48"/>
        <v>0.18374236999999999</v>
      </c>
      <c r="D856" s="41">
        <f t="shared" si="49"/>
        <v>0.18374236999999999</v>
      </c>
      <c r="E856" s="157" t="s">
        <v>530</v>
      </c>
      <c r="F856" s="157" t="s">
        <v>526</v>
      </c>
      <c r="G856" s="157" t="s">
        <v>456</v>
      </c>
      <c r="H856" s="157" t="s">
        <v>1281</v>
      </c>
      <c r="I856" s="158">
        <v>45696</v>
      </c>
      <c r="J856" s="158">
        <v>45696</v>
      </c>
      <c r="K856" s="157">
        <v>0.18374236999999999</v>
      </c>
      <c r="L856" s="157">
        <v>0.18374236999999999</v>
      </c>
      <c r="M856" s="159">
        <v>90.266000000000005</v>
      </c>
      <c r="N856" s="159">
        <v>0.17199999999999999</v>
      </c>
      <c r="O856" s="159">
        <v>5.6879999999999997</v>
      </c>
      <c r="P856" s="159">
        <v>3.161</v>
      </c>
      <c r="Q856" s="157">
        <v>16.59</v>
      </c>
      <c r="R856" s="157">
        <v>0.03</v>
      </c>
      <c r="S856" s="160">
        <v>6314.92</v>
      </c>
      <c r="T856" s="157">
        <v>3506.32</v>
      </c>
      <c r="U856" s="160">
        <v>9837.86</v>
      </c>
    </row>
    <row r="857" spans="1:21" x14ac:dyDescent="0.2">
      <c r="A857" s="37" t="str" cm="1">
        <f t="array" ref="A857">INDEX('Scheme master'!F:F,MATCH(E857&amp;F857,'Scheme master'!N:N,0),0)</f>
        <v>LDUSTF</v>
      </c>
      <c r="B857" s="37" t="str">
        <f>A857&amp;VLOOKUP(E857&amp;F857,'Scheme master'!N:AA,13,0)</f>
        <v>LDUSTFRDD</v>
      </c>
      <c r="C857" s="41">
        <f t="shared" si="48"/>
        <v>0.24886844999999999</v>
      </c>
      <c r="D857" s="41">
        <f t="shared" si="49"/>
        <v>0.24886844999999999</v>
      </c>
      <c r="E857" s="157" t="s">
        <v>1462</v>
      </c>
      <c r="F857" s="157" t="s">
        <v>8</v>
      </c>
      <c r="G857" s="157" t="s">
        <v>2241</v>
      </c>
      <c r="H857" s="157" t="s">
        <v>1279</v>
      </c>
      <c r="I857" s="158">
        <v>45566</v>
      </c>
      <c r="J857" s="158">
        <v>45566</v>
      </c>
      <c r="K857" s="157">
        <v>0.24886844999999999</v>
      </c>
      <c r="L857" s="157">
        <v>0.24886844999999999</v>
      </c>
      <c r="M857" s="159"/>
      <c r="N857" s="159"/>
      <c r="O857" s="159">
        <v>4.665</v>
      </c>
      <c r="P857" s="159">
        <v>4.0000000000000001E-3</v>
      </c>
      <c r="Q857" s="157"/>
      <c r="R857" s="157"/>
      <c r="S857" s="160">
        <v>5657.86</v>
      </c>
      <c r="T857" s="157">
        <v>3.98</v>
      </c>
      <c r="U857" s="160">
        <v>5661.84</v>
      </c>
    </row>
    <row r="858" spans="1:21" x14ac:dyDescent="0.2">
      <c r="A858" s="37" t="str" cm="1">
        <f t="array" ref="A858">INDEX('Scheme master'!F:F,MATCH(E858&amp;F858,'Scheme master'!N:N,0),0)</f>
        <v>LDSAPF</v>
      </c>
      <c r="B858" s="37" t="str">
        <f>A858&amp;VLOOKUP(E858&amp;F858,'Scheme master'!N:AA,13,0)</f>
        <v>LDSAPFDDD</v>
      </c>
      <c r="C858" s="41">
        <f t="shared" si="48"/>
        <v>4.6953899999999998E-3</v>
      </c>
      <c r="D858" s="41">
        <f t="shared" si="49"/>
        <v>4.6953899999999998E-3</v>
      </c>
      <c r="E858" s="157" t="s">
        <v>533</v>
      </c>
      <c r="F858" s="157" t="s">
        <v>525</v>
      </c>
      <c r="G858" s="157" t="s">
        <v>2242</v>
      </c>
      <c r="H858" s="157" t="s">
        <v>1277</v>
      </c>
      <c r="I858" s="158">
        <v>45586</v>
      </c>
      <c r="J858" s="158">
        <v>45586</v>
      </c>
      <c r="K858" s="157">
        <v>4.6953899999999998E-3</v>
      </c>
      <c r="L858" s="157">
        <v>4.6953899999999998E-3</v>
      </c>
      <c r="M858" s="159"/>
      <c r="N858" s="159"/>
      <c r="O858" s="159">
        <v>248.54499999999999</v>
      </c>
      <c r="P858" s="159"/>
      <c r="Q858" s="157"/>
      <c r="R858" s="157"/>
      <c r="S858" s="160">
        <v>2745.68</v>
      </c>
      <c r="T858" s="157"/>
      <c r="U858" s="160">
        <v>2745.68</v>
      </c>
    </row>
    <row r="859" spans="1:21" x14ac:dyDescent="0.2">
      <c r="A859" s="37" t="str" cm="1">
        <f t="array" ref="A859">INDEX('Scheme master'!F:F,MATCH(E859&amp;F859,'Scheme master'!N:N,0),0)</f>
        <v>LDUSTF</v>
      </c>
      <c r="B859" s="37" t="str">
        <f>A859&amp;VLOOKUP(E859&amp;F859,'Scheme master'!N:AA,13,0)</f>
        <v>LDUSTFDDW</v>
      </c>
      <c r="C859" s="41">
        <f t="shared" si="48"/>
        <v>1.6218019100000001</v>
      </c>
      <c r="D859" s="41">
        <f t="shared" si="49"/>
        <v>1.6218019100000001</v>
      </c>
      <c r="E859" s="157" t="s">
        <v>1462</v>
      </c>
      <c r="F859" s="157" t="s">
        <v>527</v>
      </c>
      <c r="G859" s="157" t="s">
        <v>2241</v>
      </c>
      <c r="H859" s="157" t="s">
        <v>1280</v>
      </c>
      <c r="I859" s="158">
        <v>45735</v>
      </c>
      <c r="J859" s="158">
        <v>45735</v>
      </c>
      <c r="K859" s="157">
        <v>1.6218019100000001</v>
      </c>
      <c r="L859" s="157">
        <v>1.6218019100000001</v>
      </c>
      <c r="M859" s="159">
        <v>0.53400000000000003</v>
      </c>
      <c r="N859" s="159"/>
      <c r="O859" s="159">
        <v>0.113</v>
      </c>
      <c r="P859" s="159"/>
      <c r="Q859" s="157">
        <v>0.88</v>
      </c>
      <c r="R859" s="157"/>
      <c r="S859" s="160">
        <v>125.31</v>
      </c>
      <c r="T859" s="157"/>
      <c r="U859" s="160">
        <v>126.19</v>
      </c>
    </row>
    <row r="860" spans="1:21" x14ac:dyDescent="0.2">
      <c r="A860" s="37" t="str" cm="1">
        <f t="array" ref="A860">INDEX('Scheme master'!F:F,MATCH(E860&amp;F860,'Scheme master'!N:N,0),0)</f>
        <v>LLIQDF</v>
      </c>
      <c r="B860" s="37" t="str">
        <f>A860&amp;VLOOKUP(E860&amp;F860,'Scheme master'!N:AA,13,0)</f>
        <v>LLIQDFRDD</v>
      </c>
      <c r="C860" s="41">
        <f t="shared" si="48"/>
        <v>0.14848586999999999</v>
      </c>
      <c r="D860" s="41">
        <f t="shared" si="49"/>
        <v>0.14848586999999999</v>
      </c>
      <c r="E860" s="157" t="s">
        <v>530</v>
      </c>
      <c r="F860" s="157" t="s">
        <v>526</v>
      </c>
      <c r="G860" s="157" t="s">
        <v>456</v>
      </c>
      <c r="H860" s="157" t="s">
        <v>1281</v>
      </c>
      <c r="I860" s="158">
        <v>45719</v>
      </c>
      <c r="J860" s="158">
        <v>45719</v>
      </c>
      <c r="K860" s="157">
        <v>0.14848586999999999</v>
      </c>
      <c r="L860" s="157">
        <v>0.14848586999999999</v>
      </c>
      <c r="M860" s="159">
        <v>81.265000000000001</v>
      </c>
      <c r="N860" s="159">
        <v>0.17199999999999999</v>
      </c>
      <c r="O860" s="159">
        <v>4.5720000000000001</v>
      </c>
      <c r="P860" s="159">
        <v>0.78600000000000003</v>
      </c>
      <c r="Q860" s="157">
        <v>12.09</v>
      </c>
      <c r="R860" s="157">
        <v>0.03</v>
      </c>
      <c r="S860" s="160">
        <v>5073.8</v>
      </c>
      <c r="T860" s="157">
        <v>882.42</v>
      </c>
      <c r="U860" s="160">
        <v>5968.34</v>
      </c>
    </row>
    <row r="861" spans="1:21" x14ac:dyDescent="0.2">
      <c r="A861" s="37" t="str" cm="1">
        <f t="array" ref="A861">INDEX('Scheme master'!F:F,MATCH(E861&amp;F861,'Scheme master'!N:N,0),0)</f>
        <v>LDMIPF</v>
      </c>
      <c r="B861" s="37" t="str">
        <f>A861&amp;VLOOKUP(E861&amp;F861,'Scheme master'!N:AA,13,0)</f>
        <v>LDMIPFRDM</v>
      </c>
      <c r="C861" s="41">
        <f t="shared" si="48"/>
        <v>0.06</v>
      </c>
      <c r="D861" s="41">
        <f t="shared" si="49"/>
        <v>0.06</v>
      </c>
      <c r="E861" s="157" t="s">
        <v>532</v>
      </c>
      <c r="F861" s="157" t="s">
        <v>2727</v>
      </c>
      <c r="G861" s="157" t="s">
        <v>2415</v>
      </c>
      <c r="H861" s="157" t="s">
        <v>2728</v>
      </c>
      <c r="I861" s="158">
        <v>45685</v>
      </c>
      <c r="J861" s="158">
        <v>45685</v>
      </c>
      <c r="K861" s="157">
        <v>0.06</v>
      </c>
      <c r="L861" s="157">
        <v>0.06</v>
      </c>
      <c r="M861" s="159">
        <v>965051.68700000003</v>
      </c>
      <c r="N861" s="159"/>
      <c r="O861" s="159">
        <v>2752.3180000000002</v>
      </c>
      <c r="P861" s="159"/>
      <c r="Q861" s="157">
        <v>57903.13</v>
      </c>
      <c r="R861" s="157"/>
      <c r="S861" s="160">
        <v>40727.870000000003</v>
      </c>
      <c r="T861" s="157"/>
      <c r="U861" s="160">
        <v>98631</v>
      </c>
    </row>
    <row r="862" spans="1:21" x14ac:dyDescent="0.2">
      <c r="A862" s="37" t="str" cm="1">
        <f t="array" ref="A862">INDEX('Scheme master'!F:F,MATCH(E862&amp;F862,'Scheme master'!N:N,0),0)</f>
        <v>LLIQDF</v>
      </c>
      <c r="B862" s="37" t="str">
        <f>A862&amp;VLOOKUP(E862&amp;F862,'Scheme master'!N:AA,13,0)</f>
        <v>LLIQDFDDD</v>
      </c>
      <c r="C862" s="41">
        <f t="shared" si="48"/>
        <v>0.20377464000000001</v>
      </c>
      <c r="D862" s="41">
        <f t="shared" si="49"/>
        <v>0.20377464000000001</v>
      </c>
      <c r="E862" s="157" t="s">
        <v>530</v>
      </c>
      <c r="F862" s="157" t="s">
        <v>525</v>
      </c>
      <c r="G862" s="157" t="s">
        <v>456</v>
      </c>
      <c r="H862" s="157" t="s">
        <v>1276</v>
      </c>
      <c r="I862" s="158">
        <v>45655</v>
      </c>
      <c r="J862" s="158">
        <v>45655</v>
      </c>
      <c r="K862" s="157">
        <v>0.20377464000000001</v>
      </c>
      <c r="L862" s="157">
        <v>0.20377464000000001</v>
      </c>
      <c r="M862" s="159">
        <v>5.0759999999999996</v>
      </c>
      <c r="N862" s="159"/>
      <c r="O862" s="159">
        <v>5.0780000000000003</v>
      </c>
      <c r="P862" s="159">
        <v>208.01499999999999</v>
      </c>
      <c r="Q862" s="157">
        <v>1.04</v>
      </c>
      <c r="R862" s="157"/>
      <c r="S862" s="160">
        <v>5800.6</v>
      </c>
      <c r="T862" s="157">
        <v>238870.75</v>
      </c>
      <c r="U862" s="160">
        <v>244672.39</v>
      </c>
    </row>
    <row r="863" spans="1:21" x14ac:dyDescent="0.2">
      <c r="A863" s="37" t="str" cm="1">
        <f t="array" ref="A863">INDEX('Scheme master'!F:F,MATCH(E863&amp;F863,'Scheme master'!N:N,0),0)</f>
        <v>LLIQDF</v>
      </c>
      <c r="B863" s="37" t="str">
        <f>A863&amp;VLOOKUP(E863&amp;F863,'Scheme master'!N:AA,13,0)</f>
        <v>LLIQDFRDD</v>
      </c>
      <c r="C863" s="41">
        <f t="shared" si="48"/>
        <v>0.15212630999999999</v>
      </c>
      <c r="D863" s="41">
        <f t="shared" si="49"/>
        <v>0.15212630999999999</v>
      </c>
      <c r="E863" s="157" t="s">
        <v>530</v>
      </c>
      <c r="F863" s="157" t="s">
        <v>526</v>
      </c>
      <c r="G863" s="157" t="s">
        <v>456</v>
      </c>
      <c r="H863" s="157" t="s">
        <v>1281</v>
      </c>
      <c r="I863" s="158">
        <v>45733</v>
      </c>
      <c r="J863" s="158">
        <v>45733</v>
      </c>
      <c r="K863" s="157">
        <v>0.15212630999999999</v>
      </c>
      <c r="L863" s="157">
        <v>0.15212630999999999</v>
      </c>
      <c r="M863" s="159">
        <v>16.071999999999999</v>
      </c>
      <c r="N863" s="159">
        <v>0.17199999999999999</v>
      </c>
      <c r="O863" s="159">
        <v>4.7140000000000004</v>
      </c>
      <c r="P863" s="159">
        <v>0.80900000000000005</v>
      </c>
      <c r="Q863" s="157">
        <v>2.4900000000000002</v>
      </c>
      <c r="R863" s="157">
        <v>0.03</v>
      </c>
      <c r="S863" s="160">
        <v>5217.74</v>
      </c>
      <c r="T863" s="157">
        <v>906.02</v>
      </c>
      <c r="U863" s="160">
        <v>6126.28</v>
      </c>
    </row>
    <row r="864" spans="1:21" x14ac:dyDescent="0.2">
      <c r="A864" s="37" t="str" cm="1">
        <f t="array" ref="A864">INDEX('Scheme master'!F:F,MATCH(E864&amp;F864,'Scheme master'!N:N,0),0)</f>
        <v>LDSAPF</v>
      </c>
      <c r="B864" s="37" t="str">
        <f>A864&amp;VLOOKUP(E864&amp;F864,'Scheme master'!N:AA,13,0)</f>
        <v>LDSAPFRDD</v>
      </c>
      <c r="C864" s="41">
        <f t="shared" si="48"/>
        <v>5.2224999999999997E-3</v>
      </c>
      <c r="D864" s="41">
        <f t="shared" si="49"/>
        <v>5.2224999999999997E-3</v>
      </c>
      <c r="E864" s="157" t="s">
        <v>533</v>
      </c>
      <c r="F864" s="157" t="s">
        <v>8</v>
      </c>
      <c r="G864" s="157" t="s">
        <v>2242</v>
      </c>
      <c r="H864" s="157" t="s">
        <v>1279</v>
      </c>
      <c r="I864" s="158">
        <v>45572</v>
      </c>
      <c r="J864" s="158">
        <v>45572</v>
      </c>
      <c r="K864" s="157">
        <v>5.2224999999999997E-3</v>
      </c>
      <c r="L864" s="157">
        <v>5.2224999999999997E-3</v>
      </c>
      <c r="M864" s="159">
        <v>127027.387</v>
      </c>
      <c r="N864" s="159"/>
      <c r="O864" s="159">
        <v>7090.5060000000003</v>
      </c>
      <c r="P864" s="159">
        <v>138.35499999999999</v>
      </c>
      <c r="Q864" s="157">
        <v>663.4</v>
      </c>
      <c r="R864" s="157"/>
      <c r="S864" s="160">
        <v>84425.58</v>
      </c>
      <c r="T864" s="157">
        <v>1631.16</v>
      </c>
      <c r="U864" s="160">
        <v>86720.14</v>
      </c>
    </row>
    <row r="865" spans="1:21" x14ac:dyDescent="0.2">
      <c r="A865" s="37" t="str" cm="1">
        <f t="array" ref="A865">INDEX('Scheme master'!F:F,MATCH(E865&amp;F865,'Scheme master'!N:N,0),0)</f>
        <v>LDUSTF</v>
      </c>
      <c r="B865" s="37" t="str">
        <f>A865&amp;VLOOKUP(E865&amp;F865,'Scheme master'!N:AA,13,0)</f>
        <v>LDUSTFDDD</v>
      </c>
      <c r="C865" s="41">
        <f t="shared" si="48"/>
        <v>0.19624078</v>
      </c>
      <c r="D865" s="41">
        <f t="shared" si="49"/>
        <v>0.19624078</v>
      </c>
      <c r="E865" s="157" t="s">
        <v>1462</v>
      </c>
      <c r="F865" s="157" t="s">
        <v>525</v>
      </c>
      <c r="G865" s="157" t="s">
        <v>2241</v>
      </c>
      <c r="H865" s="157" t="s">
        <v>1277</v>
      </c>
      <c r="I865" s="158">
        <v>45623</v>
      </c>
      <c r="J865" s="158">
        <v>45623</v>
      </c>
      <c r="K865" s="157">
        <v>0.19624078</v>
      </c>
      <c r="L865" s="157">
        <v>0.19624078</v>
      </c>
      <c r="M865" s="159"/>
      <c r="N865" s="159"/>
      <c r="O865" s="159">
        <v>0.86899999999999999</v>
      </c>
      <c r="P865" s="159"/>
      <c r="Q865" s="157"/>
      <c r="R865" s="157"/>
      <c r="S865" s="160">
        <v>1092.29</v>
      </c>
      <c r="T865" s="157"/>
      <c r="U865" s="160">
        <v>1092.29</v>
      </c>
    </row>
    <row r="866" spans="1:21" x14ac:dyDescent="0.2">
      <c r="A866" s="37" t="str" cm="1">
        <f t="array" ref="A866">INDEX('Scheme master'!F:F,MATCH(E866&amp;F866,'Scheme master'!N:N,0),0)</f>
        <v>LLIQDF</v>
      </c>
      <c r="B866" s="37" t="str">
        <f>A866&amp;VLOOKUP(E866&amp;F866,'Scheme master'!N:AA,13,0)</f>
        <v>LLIQDFDDD</v>
      </c>
      <c r="C866" s="41">
        <f t="shared" si="48"/>
        <v>0.15754228000000001</v>
      </c>
      <c r="D866" s="41">
        <f t="shared" si="49"/>
        <v>0.15754228000000001</v>
      </c>
      <c r="E866" s="157" t="s">
        <v>530</v>
      </c>
      <c r="F866" s="157" t="s">
        <v>525</v>
      </c>
      <c r="G866" s="157" t="s">
        <v>456</v>
      </c>
      <c r="H866" s="157" t="s">
        <v>1276</v>
      </c>
      <c r="I866" s="158">
        <v>45719</v>
      </c>
      <c r="J866" s="158">
        <v>45719</v>
      </c>
      <c r="K866" s="157">
        <v>0.15754228000000001</v>
      </c>
      <c r="L866" s="157">
        <v>0.15754228000000001</v>
      </c>
      <c r="M866" s="159">
        <v>121.464</v>
      </c>
      <c r="N866" s="159"/>
      <c r="O866" s="159">
        <v>2.4700000000000002</v>
      </c>
      <c r="P866" s="159">
        <v>235.02699999999999</v>
      </c>
      <c r="Q866" s="157">
        <v>19.13</v>
      </c>
      <c r="R866" s="157"/>
      <c r="S866" s="160">
        <v>2819.71</v>
      </c>
      <c r="T866" s="157">
        <v>269892.78999999998</v>
      </c>
      <c r="U866" s="160">
        <v>272731.63</v>
      </c>
    </row>
    <row r="867" spans="1:21" x14ac:dyDescent="0.2">
      <c r="A867" s="37" t="str" cm="1">
        <f t="array" ref="A867">INDEX('Scheme master'!F:F,MATCH(E867&amp;F867,'Scheme master'!N:N,0),0)</f>
        <v>LDSAPF</v>
      </c>
      <c r="B867" s="37" t="str">
        <f>A867&amp;VLOOKUP(E867&amp;F867,'Scheme master'!N:AA,13,0)</f>
        <v>LDSAPFDDD</v>
      </c>
      <c r="C867" s="41">
        <f t="shared" si="48"/>
        <v>5.1832299999999996E-3</v>
      </c>
      <c r="D867" s="41">
        <f t="shared" si="49"/>
        <v>5.1832299999999996E-3</v>
      </c>
      <c r="E867" s="157" t="s">
        <v>533</v>
      </c>
      <c r="F867" s="157" t="s">
        <v>525</v>
      </c>
      <c r="G867" s="157" t="s">
        <v>2242</v>
      </c>
      <c r="H867" s="157" t="s">
        <v>1277</v>
      </c>
      <c r="I867" s="158">
        <v>45673</v>
      </c>
      <c r="J867" s="158">
        <v>45673</v>
      </c>
      <c r="K867" s="157">
        <v>5.1832299999999996E-3</v>
      </c>
      <c r="L867" s="157">
        <v>5.1832299999999996E-3</v>
      </c>
      <c r="M867" s="159"/>
      <c r="N867" s="159"/>
      <c r="O867" s="159">
        <v>260.65199999999999</v>
      </c>
      <c r="P867" s="159"/>
      <c r="Q867" s="157"/>
      <c r="R867" s="157"/>
      <c r="S867" s="160">
        <v>2863.27</v>
      </c>
      <c r="T867" s="157"/>
      <c r="U867" s="160">
        <v>2863.27</v>
      </c>
    </row>
    <row r="868" spans="1:21" x14ac:dyDescent="0.2">
      <c r="A868" s="37" t="str" cm="1">
        <f t="array" ref="A868">INDEX('Scheme master'!F:F,MATCH(E868&amp;F868,'Scheme master'!N:N,0),0)</f>
        <v>LDSAPF</v>
      </c>
      <c r="B868" s="37" t="str">
        <f>A868&amp;VLOOKUP(E868&amp;F868,'Scheme master'!N:AA,13,0)</f>
        <v>LDSAPFDDD</v>
      </c>
      <c r="C868" s="41">
        <f t="shared" si="48"/>
        <v>7.1626900000000002E-3</v>
      </c>
      <c r="D868" s="41">
        <f t="shared" si="49"/>
        <v>7.1626900000000002E-3</v>
      </c>
      <c r="E868" s="157" t="s">
        <v>533</v>
      </c>
      <c r="F868" s="157" t="s">
        <v>525</v>
      </c>
      <c r="G868" s="157" t="s">
        <v>2242</v>
      </c>
      <c r="H868" s="157" t="s">
        <v>1277</v>
      </c>
      <c r="I868" s="158">
        <v>45600</v>
      </c>
      <c r="J868" s="158">
        <v>45600</v>
      </c>
      <c r="K868" s="157">
        <v>7.1626900000000002E-3</v>
      </c>
      <c r="L868" s="157">
        <v>7.1626900000000002E-3</v>
      </c>
      <c r="M868" s="159">
        <v>11300.273999999999</v>
      </c>
      <c r="N868" s="159"/>
      <c r="O868" s="159">
        <v>349.767</v>
      </c>
      <c r="P868" s="159"/>
      <c r="Q868" s="157">
        <v>80.94</v>
      </c>
      <c r="R868" s="157"/>
      <c r="S868" s="160">
        <v>3858.87</v>
      </c>
      <c r="T868" s="157"/>
      <c r="U868" s="160">
        <v>3939.81</v>
      </c>
    </row>
    <row r="869" spans="1:21" x14ac:dyDescent="0.2">
      <c r="A869" s="37" t="str" cm="1">
        <f t="array" ref="A869">INDEX('Scheme master'!F:F,MATCH(E869&amp;F869,'Scheme master'!N:N,0),0)</f>
        <v>LLIQDF</v>
      </c>
      <c r="B869" s="37" t="str">
        <f>A869&amp;VLOOKUP(E869&amp;F869,'Scheme master'!N:AA,13,0)</f>
        <v>LLIQDFRDD</v>
      </c>
      <c r="C869" s="41">
        <f t="shared" si="48"/>
        <v>0.18474876000000001</v>
      </c>
      <c r="D869" s="41">
        <f t="shared" si="49"/>
        <v>0.18474876000000001</v>
      </c>
      <c r="E869" s="157" t="s">
        <v>530</v>
      </c>
      <c r="F869" s="157" t="s">
        <v>526</v>
      </c>
      <c r="G869" s="157" t="s">
        <v>456</v>
      </c>
      <c r="H869" s="157" t="s">
        <v>1281</v>
      </c>
      <c r="I869" s="158">
        <v>45598</v>
      </c>
      <c r="J869" s="158">
        <v>45598</v>
      </c>
      <c r="K869" s="157">
        <v>0.18474876000000001</v>
      </c>
      <c r="L869" s="157">
        <v>0.18474876000000001</v>
      </c>
      <c r="M869" s="159">
        <v>14.109</v>
      </c>
      <c r="N869" s="159">
        <v>0.17199999999999999</v>
      </c>
      <c r="O869" s="159">
        <v>5.2750000000000004</v>
      </c>
      <c r="P869" s="159">
        <v>3.1269999999999998</v>
      </c>
      <c r="Q869" s="157">
        <v>2.6</v>
      </c>
      <c r="R869" s="157">
        <v>0.03</v>
      </c>
      <c r="S869" s="160">
        <v>5897.12</v>
      </c>
      <c r="T869" s="157">
        <v>3467.52</v>
      </c>
      <c r="U869" s="160">
        <v>9367.27</v>
      </c>
    </row>
    <row r="870" spans="1:21" x14ac:dyDescent="0.2">
      <c r="A870" s="37" t="str" cm="1">
        <f t="array" ref="A870">INDEX('Scheme master'!F:F,MATCH(E870&amp;F870,'Scheme master'!N:N,0),0)</f>
        <v>LDSAPF</v>
      </c>
      <c r="B870" s="37" t="str">
        <f>A870&amp;VLOOKUP(E870&amp;F870,'Scheme master'!N:AA,13,0)</f>
        <v>LDSAPFRDD</v>
      </c>
      <c r="C870" s="41">
        <f t="shared" si="48"/>
        <v>4.0898999999999996E-3</v>
      </c>
      <c r="D870" s="41">
        <f t="shared" si="49"/>
        <v>4.0898999999999996E-3</v>
      </c>
      <c r="E870" s="157" t="s">
        <v>533</v>
      </c>
      <c r="F870" s="157" t="s">
        <v>8</v>
      </c>
      <c r="G870" s="157" t="s">
        <v>2242</v>
      </c>
      <c r="H870" s="157" t="s">
        <v>1279</v>
      </c>
      <c r="I870" s="158">
        <v>45652</v>
      </c>
      <c r="J870" s="158">
        <v>45652</v>
      </c>
      <c r="K870" s="157">
        <v>4.0898999999999996E-3</v>
      </c>
      <c r="L870" s="157">
        <v>4.0898999999999996E-3</v>
      </c>
      <c r="M870" s="159">
        <v>135457.23300000001</v>
      </c>
      <c r="N870" s="159"/>
      <c r="O870" s="159">
        <v>5631.8370000000004</v>
      </c>
      <c r="P870" s="159">
        <v>109.708</v>
      </c>
      <c r="Q870" s="157">
        <v>554.01</v>
      </c>
      <c r="R870" s="157"/>
      <c r="S870" s="160">
        <v>66898.09</v>
      </c>
      <c r="T870" s="157">
        <v>1293.44</v>
      </c>
      <c r="U870" s="160">
        <v>68745.539999999994</v>
      </c>
    </row>
    <row r="871" spans="1:21" x14ac:dyDescent="0.2">
      <c r="A871" s="37" t="str" cm="1">
        <f t="array" ref="A871">INDEX('Scheme master'!F:F,MATCH(E871&amp;F871,'Scheme master'!N:N,0),0)</f>
        <v>LDUSTF</v>
      </c>
      <c r="B871" s="37" t="str">
        <f>A871&amp;VLOOKUP(E871&amp;F871,'Scheme master'!N:AA,13,0)</f>
        <v>LDUSTFRDD</v>
      </c>
      <c r="C871" s="41">
        <f t="shared" si="48"/>
        <v>0.28982055000000001</v>
      </c>
      <c r="D871" s="41">
        <f t="shared" si="49"/>
        <v>0.28982055000000001</v>
      </c>
      <c r="E871" s="157" t="s">
        <v>1462</v>
      </c>
      <c r="F871" s="157" t="s">
        <v>8</v>
      </c>
      <c r="G871" s="157" t="s">
        <v>2241</v>
      </c>
      <c r="H871" s="157" t="s">
        <v>1279</v>
      </c>
      <c r="I871" s="158">
        <v>45631</v>
      </c>
      <c r="J871" s="158">
        <v>45631</v>
      </c>
      <c r="K871" s="157">
        <v>0.28982055000000001</v>
      </c>
      <c r="L871" s="157">
        <v>0.28982055000000001</v>
      </c>
      <c r="M871" s="159"/>
      <c r="N871" s="159"/>
      <c r="O871" s="159">
        <v>5.4169999999999998</v>
      </c>
      <c r="P871" s="159">
        <v>4.0000000000000001E-3</v>
      </c>
      <c r="Q871" s="157"/>
      <c r="R871" s="157"/>
      <c r="S871" s="160">
        <v>6604.16</v>
      </c>
      <c r="T871" s="157">
        <v>4.6900000000000004</v>
      </c>
      <c r="U871" s="160">
        <v>6608.85</v>
      </c>
    </row>
    <row r="872" spans="1:21" x14ac:dyDescent="0.2">
      <c r="A872" s="37" t="str" cm="1">
        <f t="array" ref="A872">INDEX('Scheme master'!F:F,MATCH(E872&amp;F872,'Scheme master'!N:N,0),0)</f>
        <v>LDSAPF</v>
      </c>
      <c r="B872" s="37" t="str">
        <f>A872&amp;VLOOKUP(E872&amp;F872,'Scheme master'!N:AA,13,0)</f>
        <v>LDSAPFDDD</v>
      </c>
      <c r="C872" s="41">
        <f t="shared" si="48"/>
        <v>6.4530100000000003E-3</v>
      </c>
      <c r="D872" s="41">
        <f t="shared" si="49"/>
        <v>6.4530100000000003E-3</v>
      </c>
      <c r="E872" s="157" t="s">
        <v>533</v>
      </c>
      <c r="F872" s="157" t="s">
        <v>525</v>
      </c>
      <c r="G872" s="157" t="s">
        <v>2242</v>
      </c>
      <c r="H872" s="157" t="s">
        <v>1277</v>
      </c>
      <c r="I872" s="158">
        <v>45691</v>
      </c>
      <c r="J872" s="158">
        <v>45691</v>
      </c>
      <c r="K872" s="157">
        <v>6.4530100000000003E-3</v>
      </c>
      <c r="L872" s="157">
        <v>6.4530100000000003E-3</v>
      </c>
      <c r="M872" s="159"/>
      <c r="N872" s="159"/>
      <c r="O872" s="159">
        <v>329.14100000000002</v>
      </c>
      <c r="P872" s="159">
        <v>24.183</v>
      </c>
      <c r="Q872" s="157"/>
      <c r="R872" s="157"/>
      <c r="S872" s="160">
        <v>3612.2</v>
      </c>
      <c r="T872" s="157">
        <v>270.05</v>
      </c>
      <c r="U872" s="160">
        <v>3882.25</v>
      </c>
    </row>
    <row r="873" spans="1:21" x14ac:dyDescent="0.2">
      <c r="A873" s="37" t="str" cm="1">
        <f t="array" ref="A873">INDEX('Scheme master'!F:F,MATCH(E873&amp;F873,'Scheme master'!N:N,0),0)</f>
        <v>LLIQDF</v>
      </c>
      <c r="B873" s="37" t="str">
        <f>A873&amp;VLOOKUP(E873&amp;F873,'Scheme master'!N:AA,13,0)</f>
        <v>LLIQDFDDD</v>
      </c>
      <c r="C873" s="41">
        <f t="shared" si="48"/>
        <v>0.29137826999999999</v>
      </c>
      <c r="D873" s="41">
        <f t="shared" si="49"/>
        <v>0.29137826999999999</v>
      </c>
      <c r="E873" s="157" t="s">
        <v>530</v>
      </c>
      <c r="F873" s="157" t="s">
        <v>525</v>
      </c>
      <c r="G873" s="157" t="s">
        <v>456</v>
      </c>
      <c r="H873" s="157" t="s">
        <v>1276</v>
      </c>
      <c r="I873" s="158">
        <v>45742</v>
      </c>
      <c r="J873" s="158">
        <v>45742</v>
      </c>
      <c r="K873" s="157">
        <v>0.29137826999999999</v>
      </c>
      <c r="L873" s="157">
        <v>0.29137826999999999</v>
      </c>
      <c r="M873" s="159">
        <v>1162.298</v>
      </c>
      <c r="N873" s="159"/>
      <c r="O873" s="159">
        <v>5.1760000000000002</v>
      </c>
      <c r="P873" s="159">
        <v>517.803</v>
      </c>
      <c r="Q873" s="157">
        <v>338.7</v>
      </c>
      <c r="R873" s="157"/>
      <c r="S873" s="160">
        <v>5953.36</v>
      </c>
      <c r="T873" s="157">
        <v>594615.79</v>
      </c>
      <c r="U873" s="160">
        <v>600907.85</v>
      </c>
    </row>
    <row r="874" spans="1:21" x14ac:dyDescent="0.2">
      <c r="A874" s="37" t="str" cm="1">
        <f t="array" ref="A874">INDEX('Scheme master'!F:F,MATCH(E874&amp;F874,'Scheme master'!N:N,0),0)</f>
        <v>LLIQDF</v>
      </c>
      <c r="B874" s="37" t="str">
        <f>A874&amp;VLOOKUP(E874&amp;F874,'Scheme master'!N:AA,13,0)</f>
        <v>LLIQDFRDD</v>
      </c>
      <c r="C874" s="41">
        <f t="shared" si="48"/>
        <v>0.18510778999999999</v>
      </c>
      <c r="D874" s="41">
        <f t="shared" si="49"/>
        <v>0.18510778999999999</v>
      </c>
      <c r="E874" s="157" t="s">
        <v>530</v>
      </c>
      <c r="F874" s="157" t="s">
        <v>526</v>
      </c>
      <c r="G874" s="157" t="s">
        <v>456</v>
      </c>
      <c r="H874" s="157" t="s">
        <v>1281</v>
      </c>
      <c r="I874" s="158">
        <v>45620</v>
      </c>
      <c r="J874" s="158">
        <v>45620</v>
      </c>
      <c r="K874" s="157">
        <v>0.18510778999999999</v>
      </c>
      <c r="L874" s="157">
        <v>0.18510778999999999</v>
      </c>
      <c r="M874" s="159">
        <v>14.109</v>
      </c>
      <c r="N874" s="159">
        <v>0.17199999999999999</v>
      </c>
      <c r="O874" s="159">
        <v>5.306</v>
      </c>
      <c r="P874" s="159">
        <v>3.1440000000000001</v>
      </c>
      <c r="Q874" s="157">
        <v>2.62</v>
      </c>
      <c r="R874" s="157">
        <v>0.03</v>
      </c>
      <c r="S874" s="160">
        <v>5903.93</v>
      </c>
      <c r="T874" s="157">
        <v>3504.07</v>
      </c>
      <c r="U874" s="160">
        <v>9410.65</v>
      </c>
    </row>
    <row r="875" spans="1:21" x14ac:dyDescent="0.2">
      <c r="A875" s="37" t="str" cm="1">
        <f t="array" ref="A875">INDEX('Scheme master'!F:F,MATCH(E875&amp;F875,'Scheme master'!N:N,0),0)</f>
        <v>LLIQDF</v>
      </c>
      <c r="B875" s="37" t="str">
        <f>A875&amp;VLOOKUP(E875&amp;F875,'Scheme master'!N:AA,13,0)</f>
        <v>LLIQDFDDD</v>
      </c>
      <c r="C875" s="41">
        <f t="shared" si="48"/>
        <v>0.19211537000000001</v>
      </c>
      <c r="D875" s="41">
        <f t="shared" si="49"/>
        <v>0.19211537000000001</v>
      </c>
      <c r="E875" s="157" t="s">
        <v>530</v>
      </c>
      <c r="F875" s="157" t="s">
        <v>525</v>
      </c>
      <c r="G875" s="157" t="s">
        <v>456</v>
      </c>
      <c r="H875" s="157" t="s">
        <v>1276</v>
      </c>
      <c r="I875" s="158">
        <v>45608</v>
      </c>
      <c r="J875" s="158">
        <v>45608</v>
      </c>
      <c r="K875" s="157">
        <v>0.19211537000000001</v>
      </c>
      <c r="L875" s="157">
        <v>0.19211537000000001</v>
      </c>
      <c r="M875" s="159">
        <v>6.0789999999999997</v>
      </c>
      <c r="N875" s="159"/>
      <c r="O875" s="159">
        <v>5.6829999999999998</v>
      </c>
      <c r="P875" s="159">
        <v>193.06899999999999</v>
      </c>
      <c r="Q875" s="157">
        <v>1.17</v>
      </c>
      <c r="R875" s="157"/>
      <c r="S875" s="160">
        <v>6546.54</v>
      </c>
      <c r="T875" s="157">
        <v>221707.78</v>
      </c>
      <c r="U875" s="160">
        <v>228255.49</v>
      </c>
    </row>
    <row r="876" spans="1:21" x14ac:dyDescent="0.2">
      <c r="A876" s="37" t="str" cm="1">
        <f t="array" ref="A876">INDEX('Scheme master'!F:F,MATCH(E876&amp;F876,'Scheme master'!N:N,0),0)</f>
        <v>LLIQDF</v>
      </c>
      <c r="B876" s="37" t="str">
        <f>A876&amp;VLOOKUP(E876&amp;F876,'Scheme master'!N:AA,13,0)</f>
        <v>LLIQDFRDD</v>
      </c>
      <c r="C876" s="41">
        <f t="shared" si="48"/>
        <v>0.11470102</v>
      </c>
      <c r="D876" s="41">
        <f t="shared" si="49"/>
        <v>0.11470102</v>
      </c>
      <c r="E876" s="157" t="s">
        <v>530</v>
      </c>
      <c r="F876" s="157" t="s">
        <v>526</v>
      </c>
      <c r="G876" s="157" t="s">
        <v>456</v>
      </c>
      <c r="H876" s="157" t="s">
        <v>1281</v>
      </c>
      <c r="I876" s="158">
        <v>45639</v>
      </c>
      <c r="J876" s="158">
        <v>45639</v>
      </c>
      <c r="K876" s="157">
        <v>0.11470102</v>
      </c>
      <c r="L876" s="157">
        <v>0.11470102</v>
      </c>
      <c r="M876" s="159">
        <v>14.048999999999999</v>
      </c>
      <c r="N876" s="159">
        <v>0.17199999999999999</v>
      </c>
      <c r="O876" s="159">
        <v>3.5659999999999998</v>
      </c>
      <c r="P876" s="159">
        <v>1.9530000000000001</v>
      </c>
      <c r="Q876" s="157">
        <v>1.6</v>
      </c>
      <c r="R876" s="157">
        <v>0.02</v>
      </c>
      <c r="S876" s="160">
        <v>3943.15</v>
      </c>
      <c r="T876" s="157">
        <v>2167.1799999999998</v>
      </c>
      <c r="U876" s="160">
        <v>6111.95</v>
      </c>
    </row>
    <row r="877" spans="1:21" x14ac:dyDescent="0.2">
      <c r="A877" s="37" t="str" cm="1">
        <f t="array" ref="A877">INDEX('Scheme master'!F:F,MATCH(E877&amp;F877,'Scheme master'!N:N,0),0)</f>
        <v>LLIQDF</v>
      </c>
      <c r="B877" s="37" t="str">
        <f>A877&amp;VLOOKUP(E877&amp;F877,'Scheme master'!N:AA,13,0)</f>
        <v>LLIQDFRDD</v>
      </c>
      <c r="C877" s="41">
        <f t="shared" si="48"/>
        <v>8.738042E-2</v>
      </c>
      <c r="D877" s="41">
        <f t="shared" si="49"/>
        <v>8.738042E-2</v>
      </c>
      <c r="E877" s="157" t="s">
        <v>530</v>
      </c>
      <c r="F877" s="157" t="s">
        <v>526</v>
      </c>
      <c r="G877" s="157" t="s">
        <v>456</v>
      </c>
      <c r="H877" s="157" t="s">
        <v>1281</v>
      </c>
      <c r="I877" s="158">
        <v>45649</v>
      </c>
      <c r="J877" s="158">
        <v>45649</v>
      </c>
      <c r="K877" s="157">
        <v>8.738042E-2</v>
      </c>
      <c r="L877" s="157">
        <v>8.738042E-2</v>
      </c>
      <c r="M877" s="159">
        <v>19.007999999999999</v>
      </c>
      <c r="N877" s="159">
        <v>0.17199999999999999</v>
      </c>
      <c r="O877" s="159">
        <v>2.7050000000000001</v>
      </c>
      <c r="P877" s="159">
        <v>1.492</v>
      </c>
      <c r="Q877" s="157">
        <v>1.68</v>
      </c>
      <c r="R877" s="157">
        <v>0.02</v>
      </c>
      <c r="S877" s="160">
        <v>3002.49</v>
      </c>
      <c r="T877" s="157">
        <v>1653.6</v>
      </c>
      <c r="U877" s="160">
        <v>4657.79</v>
      </c>
    </row>
    <row r="878" spans="1:21" x14ac:dyDescent="0.2">
      <c r="A878" s="37" t="str" cm="1">
        <f t="array" ref="A878">INDEX('Scheme master'!F:F,MATCH(E878&amp;F878,'Scheme master'!N:N,0),0)</f>
        <v>LDINPF</v>
      </c>
      <c r="B878" s="37" t="str">
        <f>A878&amp;VLOOKUP(E878&amp;F878,'Scheme master'!N:AA,13,0)</f>
        <v>LDINPFDDD</v>
      </c>
      <c r="C878" s="41">
        <f t="shared" si="48"/>
        <v>1.5106099999999999E-3</v>
      </c>
      <c r="D878" s="41">
        <f t="shared" si="49"/>
        <v>1.5106099999999999E-3</v>
      </c>
      <c r="E878" s="157" t="s">
        <v>531</v>
      </c>
      <c r="F878" s="157" t="s">
        <v>525</v>
      </c>
      <c r="G878" s="157" t="s">
        <v>2726</v>
      </c>
      <c r="H878" s="157" t="s">
        <v>1277</v>
      </c>
      <c r="I878" s="158">
        <v>45624</v>
      </c>
      <c r="J878" s="158">
        <v>45624</v>
      </c>
      <c r="K878" s="157">
        <v>1.5106099999999999E-3</v>
      </c>
      <c r="L878" s="157">
        <v>1.5106099999999999E-3</v>
      </c>
      <c r="M878" s="159"/>
      <c r="N878" s="159"/>
      <c r="O878" s="159">
        <v>59.05</v>
      </c>
      <c r="P878" s="159"/>
      <c r="Q878" s="157"/>
      <c r="R878" s="157"/>
      <c r="S878" s="160">
        <v>916.03</v>
      </c>
      <c r="T878" s="157"/>
      <c r="U878" s="160">
        <v>916.03</v>
      </c>
    </row>
    <row r="879" spans="1:21" x14ac:dyDescent="0.2">
      <c r="A879" s="37" t="str" cm="1">
        <f t="array" ref="A879">INDEX('Scheme master'!F:F,MATCH(E879&amp;F879,'Scheme master'!N:N,0),0)</f>
        <v>LDSAPF</v>
      </c>
      <c r="B879" s="37" t="str">
        <f>A879&amp;VLOOKUP(E879&amp;F879,'Scheme master'!N:AA,13,0)</f>
        <v>LDSAPFDDD</v>
      </c>
      <c r="C879" s="41">
        <f t="shared" si="48"/>
        <v>3.4156600000000001E-3</v>
      </c>
      <c r="D879" s="41">
        <f t="shared" si="49"/>
        <v>3.4156600000000001E-3</v>
      </c>
      <c r="E879" s="157" t="s">
        <v>533</v>
      </c>
      <c r="F879" s="157" t="s">
        <v>525</v>
      </c>
      <c r="G879" s="157" t="s">
        <v>2242</v>
      </c>
      <c r="H879" s="157" t="s">
        <v>1277</v>
      </c>
      <c r="I879" s="158">
        <v>45653</v>
      </c>
      <c r="J879" s="158">
        <v>45653</v>
      </c>
      <c r="K879" s="157">
        <v>3.4156600000000001E-3</v>
      </c>
      <c r="L879" s="157">
        <v>3.4156600000000001E-3</v>
      </c>
      <c r="M879" s="159"/>
      <c r="N879" s="159"/>
      <c r="O879" s="159">
        <v>165.07400000000001</v>
      </c>
      <c r="P879" s="159"/>
      <c r="Q879" s="157"/>
      <c r="R879" s="157"/>
      <c r="S879" s="160">
        <v>1819.13</v>
      </c>
      <c r="T879" s="157"/>
      <c r="U879" s="160">
        <v>1819.13</v>
      </c>
    </row>
    <row r="880" spans="1:21" x14ac:dyDescent="0.2">
      <c r="A880" s="37" t="str" cm="1">
        <f t="array" ref="A880">INDEX('Scheme master'!F:F,MATCH(E880&amp;F880,'Scheme master'!N:N,0),0)</f>
        <v>LDUSTF</v>
      </c>
      <c r="B880" s="37" t="str">
        <f>A880&amp;VLOOKUP(E880&amp;F880,'Scheme master'!N:AA,13,0)</f>
        <v>LDUSTFRDD</v>
      </c>
      <c r="C880" s="41">
        <f t="shared" si="48"/>
        <v>0.29751336</v>
      </c>
      <c r="D880" s="41">
        <f t="shared" si="49"/>
        <v>0.29751336</v>
      </c>
      <c r="E880" s="157" t="s">
        <v>1462</v>
      </c>
      <c r="F880" s="157" t="s">
        <v>8</v>
      </c>
      <c r="G880" s="157" t="s">
        <v>2241</v>
      </c>
      <c r="H880" s="157" t="s">
        <v>1279</v>
      </c>
      <c r="I880" s="158">
        <v>45685</v>
      </c>
      <c r="J880" s="158">
        <v>45685</v>
      </c>
      <c r="K880" s="157">
        <v>0.29751336</v>
      </c>
      <c r="L880" s="157">
        <v>0.29751336</v>
      </c>
      <c r="M880" s="159"/>
      <c r="N880" s="159"/>
      <c r="O880" s="159">
        <v>5.6280000000000001</v>
      </c>
      <c r="P880" s="159">
        <v>4.0000000000000001E-3</v>
      </c>
      <c r="Q880" s="157"/>
      <c r="R880" s="157"/>
      <c r="S880" s="160">
        <v>6834.52</v>
      </c>
      <c r="T880" s="157">
        <v>4.8499999999999996</v>
      </c>
      <c r="U880" s="160">
        <v>6839.37</v>
      </c>
    </row>
    <row r="881" spans="1:21" x14ac:dyDescent="0.2">
      <c r="A881" s="37" t="str" cm="1">
        <f t="array" ref="A881">INDEX('Scheme master'!F:F,MATCH(E881&amp;F881,'Scheme master'!N:N,0),0)</f>
        <v>LDUSTF</v>
      </c>
      <c r="B881" s="37" t="str">
        <f>A881&amp;VLOOKUP(E881&amp;F881,'Scheme master'!N:AA,13,0)</f>
        <v>LDUSTFRDD</v>
      </c>
      <c r="C881" s="41">
        <f t="shared" si="48"/>
        <v>0.16157661000000001</v>
      </c>
      <c r="D881" s="41">
        <f t="shared" si="49"/>
        <v>0.16157661000000001</v>
      </c>
      <c r="E881" s="157" t="s">
        <v>1462</v>
      </c>
      <c r="F881" s="157" t="s">
        <v>8</v>
      </c>
      <c r="G881" s="157" t="s">
        <v>2241</v>
      </c>
      <c r="H881" s="157" t="s">
        <v>1279</v>
      </c>
      <c r="I881" s="158">
        <v>45681</v>
      </c>
      <c r="J881" s="158">
        <v>45681</v>
      </c>
      <c r="K881" s="157">
        <v>0.16157661000000001</v>
      </c>
      <c r="L881" s="157">
        <v>0.16157661000000001</v>
      </c>
      <c r="M881" s="159"/>
      <c r="N881" s="159"/>
      <c r="O881" s="159">
        <v>3.0579999999999998</v>
      </c>
      <c r="P881" s="159">
        <v>2E-3</v>
      </c>
      <c r="Q881" s="157"/>
      <c r="R881" s="157"/>
      <c r="S881" s="160">
        <v>3708.16</v>
      </c>
      <c r="T881" s="157">
        <v>2.63</v>
      </c>
      <c r="U881" s="160">
        <v>3710.79</v>
      </c>
    </row>
    <row r="882" spans="1:21" x14ac:dyDescent="0.2">
      <c r="A882" s="37" t="str" cm="1">
        <f t="array" ref="A882">INDEX('Scheme master'!F:F,MATCH(E882&amp;F882,'Scheme master'!N:N,0),0)</f>
        <v>LLIQDF</v>
      </c>
      <c r="B882" s="37" t="str">
        <f>A882&amp;VLOOKUP(E882&amp;F882,'Scheme master'!N:AA,13,0)</f>
        <v>LLIQDFRDD</v>
      </c>
      <c r="C882" s="41">
        <f t="shared" si="48"/>
        <v>0.16714687</v>
      </c>
      <c r="D882" s="41">
        <f t="shared" si="49"/>
        <v>0.16714687</v>
      </c>
      <c r="E882" s="157" t="s">
        <v>530</v>
      </c>
      <c r="F882" s="157" t="s">
        <v>526</v>
      </c>
      <c r="G882" s="157" t="s">
        <v>456</v>
      </c>
      <c r="H882" s="157" t="s">
        <v>1281</v>
      </c>
      <c r="I882" s="158">
        <v>45617</v>
      </c>
      <c r="J882" s="158">
        <v>45617</v>
      </c>
      <c r="K882" s="157">
        <v>0.16714687</v>
      </c>
      <c r="L882" s="157">
        <v>0.16714687</v>
      </c>
      <c r="M882" s="159">
        <v>14.08</v>
      </c>
      <c r="N882" s="159">
        <v>0.17199999999999999</v>
      </c>
      <c r="O882" s="159">
        <v>4.8120000000000003</v>
      </c>
      <c r="P882" s="159">
        <v>2.8340000000000001</v>
      </c>
      <c r="Q882" s="157">
        <v>2.36</v>
      </c>
      <c r="R882" s="157">
        <v>0.03</v>
      </c>
      <c r="S882" s="160">
        <v>5333.77</v>
      </c>
      <c r="T882" s="157">
        <v>3162.59</v>
      </c>
      <c r="U882" s="160">
        <v>8498.75</v>
      </c>
    </row>
    <row r="883" spans="1:21" x14ac:dyDescent="0.2">
      <c r="A883" s="37" t="str" cm="1">
        <f t="array" ref="A883">INDEX('Scheme master'!F:F,MATCH(E883&amp;F883,'Scheme master'!N:N,0),0)</f>
        <v>LLIQDF</v>
      </c>
      <c r="B883" s="37" t="str">
        <f>A883&amp;VLOOKUP(E883&amp;F883,'Scheme master'!N:AA,13,0)</f>
        <v>LLIQDFRDD</v>
      </c>
      <c r="C883" s="41">
        <f t="shared" si="48"/>
        <v>0.18792958000000001</v>
      </c>
      <c r="D883" s="41">
        <f t="shared" si="49"/>
        <v>0.18792958000000001</v>
      </c>
      <c r="E883" s="157" t="s">
        <v>530</v>
      </c>
      <c r="F883" s="157" t="s">
        <v>526</v>
      </c>
      <c r="G883" s="157" t="s">
        <v>456</v>
      </c>
      <c r="H883" s="157" t="s">
        <v>1281</v>
      </c>
      <c r="I883" s="158">
        <v>45647</v>
      </c>
      <c r="J883" s="158">
        <v>45647</v>
      </c>
      <c r="K883" s="157">
        <v>0.18792958000000001</v>
      </c>
      <c r="L883" s="157">
        <v>0.18792958000000001</v>
      </c>
      <c r="M883" s="159">
        <v>14.109</v>
      </c>
      <c r="N883" s="159">
        <v>0.17199999999999999</v>
      </c>
      <c r="O883" s="159">
        <v>5.8029999999999999</v>
      </c>
      <c r="P883" s="159">
        <v>3.2069999999999999</v>
      </c>
      <c r="Q883" s="157">
        <v>2.65</v>
      </c>
      <c r="R883" s="157">
        <v>0.03</v>
      </c>
      <c r="S883" s="160">
        <v>6469.32</v>
      </c>
      <c r="T883" s="157">
        <v>3555.94</v>
      </c>
      <c r="U883" s="160">
        <v>10027.94</v>
      </c>
    </row>
    <row r="884" spans="1:21" x14ac:dyDescent="0.2">
      <c r="A884" s="37" t="str" cm="1">
        <f t="array" ref="A884">INDEX('Scheme master'!F:F,MATCH(E884&amp;F884,'Scheme master'!N:N,0),0)</f>
        <v>LDUSTF</v>
      </c>
      <c r="B884" s="37" t="str">
        <f>A884&amp;VLOOKUP(E884&amp;F884,'Scheme master'!N:AA,13,0)</f>
        <v>LDUSTFDDD</v>
      </c>
      <c r="C884" s="41">
        <f t="shared" si="48"/>
        <v>0.73027746999999998</v>
      </c>
      <c r="D884" s="41">
        <f t="shared" si="49"/>
        <v>0.73027746999999998</v>
      </c>
      <c r="E884" s="157" t="s">
        <v>1462</v>
      </c>
      <c r="F884" s="157" t="s">
        <v>525</v>
      </c>
      <c r="G884" s="157" t="s">
        <v>2241</v>
      </c>
      <c r="H884" s="157" t="s">
        <v>1277</v>
      </c>
      <c r="I884" s="158">
        <v>45572</v>
      </c>
      <c r="J884" s="158">
        <v>45572</v>
      </c>
      <c r="K884" s="157">
        <v>0.73027746999999998</v>
      </c>
      <c r="L884" s="157">
        <v>0.73027746999999998</v>
      </c>
      <c r="M884" s="159"/>
      <c r="N884" s="159"/>
      <c r="O884" s="159">
        <v>3.3090000000000002</v>
      </c>
      <c r="P884" s="159"/>
      <c r="Q884" s="157"/>
      <c r="R884" s="157"/>
      <c r="S884" s="160">
        <v>4027.9</v>
      </c>
      <c r="T884" s="157"/>
      <c r="U884" s="160">
        <v>4027.9</v>
      </c>
    </row>
    <row r="885" spans="1:21" x14ac:dyDescent="0.2">
      <c r="A885" s="37" t="str" cm="1">
        <f t="array" ref="A885">INDEX('Scheme master'!F:F,MATCH(E885&amp;F885,'Scheme master'!N:N,0),0)</f>
        <v>LLIQDF</v>
      </c>
      <c r="B885" s="37" t="str">
        <f>A885&amp;VLOOKUP(E885&amp;F885,'Scheme master'!N:AA,13,0)</f>
        <v>LLIQDFRDD</v>
      </c>
      <c r="C885" s="41">
        <f t="shared" si="48"/>
        <v>0.215589</v>
      </c>
      <c r="D885" s="41">
        <f t="shared" si="49"/>
        <v>0.215589</v>
      </c>
      <c r="E885" s="157" t="s">
        <v>530</v>
      </c>
      <c r="F885" s="157" t="s">
        <v>526</v>
      </c>
      <c r="G885" s="157" t="s">
        <v>456</v>
      </c>
      <c r="H885" s="157" t="s">
        <v>1281</v>
      </c>
      <c r="I885" s="158">
        <v>45692</v>
      </c>
      <c r="J885" s="158">
        <v>45692</v>
      </c>
      <c r="K885" s="157">
        <v>0.215589</v>
      </c>
      <c r="L885" s="157">
        <v>0.215589</v>
      </c>
      <c r="M885" s="159">
        <v>90.266000000000005</v>
      </c>
      <c r="N885" s="159">
        <v>0.17199999999999999</v>
      </c>
      <c r="O885" s="159">
        <v>6.6829999999999998</v>
      </c>
      <c r="P885" s="159">
        <v>3.702</v>
      </c>
      <c r="Q885" s="157">
        <v>19.45</v>
      </c>
      <c r="R885" s="157">
        <v>0.04</v>
      </c>
      <c r="S885" s="160">
        <v>7408.58</v>
      </c>
      <c r="T885" s="157">
        <v>4110.8</v>
      </c>
      <c r="U885" s="160">
        <v>11538.87</v>
      </c>
    </row>
    <row r="886" spans="1:21" x14ac:dyDescent="0.2">
      <c r="A886" s="37" t="str" cm="1">
        <f t="array" ref="A886">INDEX('Scheme master'!F:F,MATCH(E886&amp;F886,'Scheme master'!N:N,0),0)</f>
        <v>LDUSTF</v>
      </c>
      <c r="B886" s="37" t="str">
        <f>A886&amp;VLOOKUP(E886&amp;F886,'Scheme master'!N:AA,13,0)</f>
        <v>LDUSTFDDD</v>
      </c>
      <c r="C886" s="41">
        <f t="shared" si="48"/>
        <v>0.54912032</v>
      </c>
      <c r="D886" s="41">
        <f t="shared" si="49"/>
        <v>0.54912032</v>
      </c>
      <c r="E886" s="157" t="s">
        <v>1462</v>
      </c>
      <c r="F886" s="157" t="s">
        <v>525</v>
      </c>
      <c r="G886" s="157" t="s">
        <v>2241</v>
      </c>
      <c r="H886" s="157" t="s">
        <v>1277</v>
      </c>
      <c r="I886" s="158">
        <v>45568</v>
      </c>
      <c r="J886" s="158">
        <v>45568</v>
      </c>
      <c r="K886" s="157">
        <v>0.54912032</v>
      </c>
      <c r="L886" s="157">
        <v>0.54912032</v>
      </c>
      <c r="M886" s="159"/>
      <c r="N886" s="159"/>
      <c r="O886" s="159">
        <v>2.4860000000000002</v>
      </c>
      <c r="P886" s="159"/>
      <c r="Q886" s="157"/>
      <c r="R886" s="157"/>
      <c r="S886" s="160">
        <v>3026.22</v>
      </c>
      <c r="T886" s="157"/>
      <c r="U886" s="160">
        <v>3026.22</v>
      </c>
    </row>
    <row r="887" spans="1:21" x14ac:dyDescent="0.2">
      <c r="A887" s="37" t="str" cm="1">
        <f t="array" ref="A887">INDEX('Scheme master'!F:F,MATCH(E887&amp;F887,'Scheme master'!N:N,0),0)</f>
        <v>LLIQDF</v>
      </c>
      <c r="B887" s="37" t="str">
        <f>A887&amp;VLOOKUP(E887&amp;F887,'Scheme master'!N:AA,13,0)</f>
        <v>LLIQDFDDD</v>
      </c>
      <c r="C887" s="41">
        <f t="shared" si="48"/>
        <v>0.20440591999999999</v>
      </c>
      <c r="D887" s="41">
        <f t="shared" si="49"/>
        <v>0.20440591999999999</v>
      </c>
      <c r="E887" s="157" t="s">
        <v>530</v>
      </c>
      <c r="F887" s="157" t="s">
        <v>525</v>
      </c>
      <c r="G887" s="157" t="s">
        <v>456</v>
      </c>
      <c r="H887" s="157" t="s">
        <v>1276</v>
      </c>
      <c r="I887" s="158">
        <v>45732</v>
      </c>
      <c r="J887" s="158">
        <v>45732</v>
      </c>
      <c r="K887" s="157">
        <v>0.20440591999999999</v>
      </c>
      <c r="L887" s="157">
        <v>0.20440591999999999</v>
      </c>
      <c r="M887" s="159">
        <v>124.17</v>
      </c>
      <c r="N887" s="159"/>
      <c r="O887" s="159">
        <v>3.9820000000000002</v>
      </c>
      <c r="P887" s="159">
        <v>318.50599999999997</v>
      </c>
      <c r="Q887" s="157">
        <v>25.39</v>
      </c>
      <c r="R887" s="157"/>
      <c r="S887" s="160">
        <v>4562.74</v>
      </c>
      <c r="T887" s="157">
        <v>365753.86</v>
      </c>
      <c r="U887" s="160">
        <v>370341.99</v>
      </c>
    </row>
    <row r="888" spans="1:21" x14ac:dyDescent="0.2">
      <c r="A888" s="37" t="str" cm="1">
        <f t="array" ref="A888">INDEX('Scheme master'!F:F,MATCH(E888&amp;F888,'Scheme master'!N:N,0),0)</f>
        <v>LDUSTF</v>
      </c>
      <c r="B888" s="37" t="str">
        <f>A888&amp;VLOOKUP(E888&amp;F888,'Scheme master'!N:AA,13,0)</f>
        <v>LDUSTFRDD</v>
      </c>
      <c r="C888" s="41">
        <f t="shared" si="48"/>
        <v>0.44106004999999998</v>
      </c>
      <c r="D888" s="41">
        <f t="shared" si="49"/>
        <v>0.44106004999999998</v>
      </c>
      <c r="E888" s="157" t="s">
        <v>1462</v>
      </c>
      <c r="F888" s="157" t="s">
        <v>8</v>
      </c>
      <c r="G888" s="157" t="s">
        <v>2241</v>
      </c>
      <c r="H888" s="157" t="s">
        <v>1279</v>
      </c>
      <c r="I888" s="158">
        <v>45698</v>
      </c>
      <c r="J888" s="158">
        <v>45698</v>
      </c>
      <c r="K888" s="157">
        <v>0.44106004999999998</v>
      </c>
      <c r="L888" s="157">
        <v>0.44106004999999998</v>
      </c>
      <c r="M888" s="159"/>
      <c r="N888" s="159"/>
      <c r="O888" s="159">
        <v>8.3699999999999992</v>
      </c>
      <c r="P888" s="159">
        <v>6.0000000000000001E-3</v>
      </c>
      <c r="Q888" s="157"/>
      <c r="R888" s="157"/>
      <c r="S888" s="160">
        <v>10157.02</v>
      </c>
      <c r="T888" s="157">
        <v>7.21</v>
      </c>
      <c r="U888" s="160">
        <v>10164.23</v>
      </c>
    </row>
    <row r="889" spans="1:21" x14ac:dyDescent="0.2">
      <c r="A889" s="37" t="str" cm="1">
        <f t="array" ref="A889">INDEX('Scheme master'!F:F,MATCH(E889&amp;F889,'Scheme master'!N:N,0),0)</f>
        <v>LDUSTF</v>
      </c>
      <c r="B889" s="37" t="str">
        <f>A889&amp;VLOOKUP(E889&amp;F889,'Scheme master'!N:AA,13,0)</f>
        <v>LDUSTFDDD</v>
      </c>
      <c r="C889" s="41">
        <f t="shared" si="48"/>
        <v>0.32134560000000001</v>
      </c>
      <c r="D889" s="41">
        <f t="shared" si="49"/>
        <v>0.32134560000000001</v>
      </c>
      <c r="E889" s="157" t="s">
        <v>1462</v>
      </c>
      <c r="F889" s="157" t="s">
        <v>525</v>
      </c>
      <c r="G889" s="157" t="s">
        <v>2241</v>
      </c>
      <c r="H889" s="157" t="s">
        <v>1277</v>
      </c>
      <c r="I889" s="158">
        <v>45685</v>
      </c>
      <c r="J889" s="158">
        <v>45685</v>
      </c>
      <c r="K889" s="157">
        <v>0.32134560000000001</v>
      </c>
      <c r="L889" s="157">
        <v>0.32134560000000001</v>
      </c>
      <c r="M889" s="159"/>
      <c r="N889" s="159"/>
      <c r="O889" s="159">
        <v>1.4470000000000001</v>
      </c>
      <c r="P889" s="159"/>
      <c r="Q889" s="157"/>
      <c r="R889" s="157"/>
      <c r="S889" s="160">
        <v>1768.27</v>
      </c>
      <c r="T889" s="157"/>
      <c r="U889" s="160">
        <v>1768.27</v>
      </c>
    </row>
    <row r="890" spans="1:21" x14ac:dyDescent="0.2">
      <c r="A890" s="37" t="str" cm="1">
        <f t="array" ref="A890">INDEX('Scheme master'!F:F,MATCH(E890&amp;F890,'Scheme master'!N:N,0),0)</f>
        <v>LDINPF</v>
      </c>
      <c r="B890" s="37" t="str">
        <f>A890&amp;VLOOKUP(E890&amp;F890,'Scheme master'!N:AA,13,0)</f>
        <v>LDINPFRDD</v>
      </c>
      <c r="C890" s="41">
        <f t="shared" si="48"/>
        <v>2.2732500000000001E-3</v>
      </c>
      <c r="D890" s="41">
        <f t="shared" si="49"/>
        <v>2.2732500000000001E-3</v>
      </c>
      <c r="E890" s="157" t="s">
        <v>531</v>
      </c>
      <c r="F890" s="157" t="s">
        <v>8</v>
      </c>
      <c r="G890" s="157" t="s">
        <v>2726</v>
      </c>
      <c r="H890" s="157" t="s">
        <v>1279</v>
      </c>
      <c r="I890" s="158">
        <v>45659</v>
      </c>
      <c r="J890" s="158">
        <v>45659</v>
      </c>
      <c r="K890" s="157">
        <v>2.2732500000000001E-3</v>
      </c>
      <c r="L890" s="157">
        <v>2.2732500000000001E-3</v>
      </c>
      <c r="M890" s="159">
        <v>11490.457</v>
      </c>
      <c r="N890" s="159"/>
      <c r="O890" s="159">
        <v>529.93899999999996</v>
      </c>
      <c r="P890" s="159">
        <v>25.646999999999998</v>
      </c>
      <c r="Q890" s="157">
        <v>26.12</v>
      </c>
      <c r="R890" s="157"/>
      <c r="S890" s="160">
        <v>6571.29</v>
      </c>
      <c r="T890" s="157">
        <v>316.54000000000002</v>
      </c>
      <c r="U890" s="160">
        <v>6913.95</v>
      </c>
    </row>
    <row r="891" spans="1:21" x14ac:dyDescent="0.2">
      <c r="A891" s="37" t="str" cm="1">
        <f t="array" ref="A891">INDEX('Scheme master'!F:F,MATCH(E891&amp;F891,'Scheme master'!N:N,0),0)</f>
        <v>LLIQDF</v>
      </c>
      <c r="B891" s="37" t="str">
        <f>A891&amp;VLOOKUP(E891&amp;F891,'Scheme master'!N:AA,13,0)</f>
        <v>LLIQDFDDD</v>
      </c>
      <c r="C891" s="41">
        <f t="shared" si="48"/>
        <v>0.19367048000000001</v>
      </c>
      <c r="D891" s="41">
        <f t="shared" si="49"/>
        <v>0.19367048000000001</v>
      </c>
      <c r="E891" s="157" t="s">
        <v>530</v>
      </c>
      <c r="F891" s="157" t="s">
        <v>525</v>
      </c>
      <c r="G891" s="157" t="s">
        <v>456</v>
      </c>
      <c r="H891" s="157" t="s">
        <v>1276</v>
      </c>
      <c r="I891" s="158">
        <v>45633</v>
      </c>
      <c r="J891" s="158">
        <v>45633</v>
      </c>
      <c r="K891" s="157">
        <v>0.19367048000000001</v>
      </c>
      <c r="L891" s="157">
        <v>0.19367048000000001</v>
      </c>
      <c r="M891" s="159">
        <v>121.07899999999999</v>
      </c>
      <c r="N891" s="159"/>
      <c r="O891" s="159">
        <v>4.782</v>
      </c>
      <c r="P891" s="159">
        <v>251.89099999999999</v>
      </c>
      <c r="Q891" s="157">
        <v>23.45</v>
      </c>
      <c r="R891" s="157"/>
      <c r="S891" s="160">
        <v>5460.4</v>
      </c>
      <c r="T891" s="157">
        <v>289254.58</v>
      </c>
      <c r="U891" s="160">
        <v>294738.43</v>
      </c>
    </row>
    <row r="892" spans="1:21" x14ac:dyDescent="0.2">
      <c r="A892" s="37" t="str" cm="1">
        <f t="array" ref="A892">INDEX('Scheme master'!F:F,MATCH(E892&amp;F892,'Scheme master'!N:N,0),0)</f>
        <v>LDSAPF</v>
      </c>
      <c r="B892" s="37" t="str">
        <f>A892&amp;VLOOKUP(E892&amp;F892,'Scheme master'!N:AA,13,0)</f>
        <v>LDSAPFDDD</v>
      </c>
      <c r="C892" s="41">
        <f t="shared" si="48"/>
        <v>2.5283900000000002E-3</v>
      </c>
      <c r="D892" s="41">
        <f t="shared" si="49"/>
        <v>2.5283900000000002E-3</v>
      </c>
      <c r="E892" s="157" t="s">
        <v>533</v>
      </c>
      <c r="F892" s="157" t="s">
        <v>525</v>
      </c>
      <c r="G892" s="157" t="s">
        <v>2242</v>
      </c>
      <c r="H892" s="157" t="s">
        <v>1277</v>
      </c>
      <c r="I892" s="158">
        <v>45596</v>
      </c>
      <c r="J892" s="158">
        <v>45596</v>
      </c>
      <c r="K892" s="157">
        <v>2.5283900000000002E-3</v>
      </c>
      <c r="L892" s="157">
        <v>2.5283900000000002E-3</v>
      </c>
      <c r="M892" s="159">
        <v>11300.273999999999</v>
      </c>
      <c r="N892" s="159"/>
      <c r="O892" s="159">
        <v>123.40900000000001</v>
      </c>
      <c r="P892" s="159"/>
      <c r="Q892" s="157">
        <v>28.57</v>
      </c>
      <c r="R892" s="157"/>
      <c r="S892" s="160">
        <v>1361.59</v>
      </c>
      <c r="T892" s="157"/>
      <c r="U892" s="160">
        <v>1390.16</v>
      </c>
    </row>
    <row r="893" spans="1:21" x14ac:dyDescent="0.2">
      <c r="A893" s="37" t="str" cm="1">
        <f t="array" ref="A893">INDEX('Scheme master'!F:F,MATCH(E893&amp;F893,'Scheme master'!N:N,0),0)</f>
        <v>LLIQDF</v>
      </c>
      <c r="B893" s="37" t="str">
        <f>A893&amp;VLOOKUP(E893&amp;F893,'Scheme master'!N:AA,13,0)</f>
        <v>LLIQDFDDD</v>
      </c>
      <c r="C893" s="41">
        <f t="shared" si="48"/>
        <v>0.18944314000000001</v>
      </c>
      <c r="D893" s="41">
        <f t="shared" si="49"/>
        <v>0.18944314000000001</v>
      </c>
      <c r="E893" s="157" t="s">
        <v>530</v>
      </c>
      <c r="F893" s="157" t="s">
        <v>525</v>
      </c>
      <c r="G893" s="157" t="s">
        <v>456</v>
      </c>
      <c r="H893" s="157" t="s">
        <v>1276</v>
      </c>
      <c r="I893" s="158">
        <v>45606</v>
      </c>
      <c r="J893" s="158">
        <v>45606</v>
      </c>
      <c r="K893" s="157">
        <v>0.18944314000000001</v>
      </c>
      <c r="L893" s="157">
        <v>0.18944314000000001</v>
      </c>
      <c r="M893" s="159">
        <v>6.0789999999999997</v>
      </c>
      <c r="N893" s="159"/>
      <c r="O893" s="159">
        <v>5.681</v>
      </c>
      <c r="P893" s="159">
        <v>214.25899999999999</v>
      </c>
      <c r="Q893" s="157">
        <v>1.1599999999999999</v>
      </c>
      <c r="R893" s="157"/>
      <c r="S893" s="160">
        <v>6544.54</v>
      </c>
      <c r="T893" s="157">
        <v>246039.41</v>
      </c>
      <c r="U893" s="160">
        <v>252585.11</v>
      </c>
    </row>
    <row r="894" spans="1:21" x14ac:dyDescent="0.2">
      <c r="A894" s="37" t="str" cm="1">
        <f t="array" ref="A894">INDEX('Scheme master'!F:F,MATCH(E894&amp;F894,'Scheme master'!N:N,0),0)</f>
        <v>LDINPF</v>
      </c>
      <c r="B894" s="37" t="str">
        <f>A894&amp;VLOOKUP(E894&amp;F894,'Scheme master'!N:AA,13,0)</f>
        <v>LDINPFDDD</v>
      </c>
      <c r="C894" s="41">
        <f t="shared" si="48"/>
        <v>2.6326000000000001E-3</v>
      </c>
      <c r="D894" s="41">
        <f t="shared" si="49"/>
        <v>2.6326000000000001E-3</v>
      </c>
      <c r="E894" s="157" t="s">
        <v>531</v>
      </c>
      <c r="F894" s="157" t="s">
        <v>525</v>
      </c>
      <c r="G894" s="157" t="s">
        <v>2726</v>
      </c>
      <c r="H894" s="157" t="s">
        <v>1277</v>
      </c>
      <c r="I894" s="158">
        <v>45617</v>
      </c>
      <c r="J894" s="158">
        <v>45617</v>
      </c>
      <c r="K894" s="157">
        <v>2.6326000000000001E-3</v>
      </c>
      <c r="L894" s="157">
        <v>2.6326000000000001E-3</v>
      </c>
      <c r="M894" s="159"/>
      <c r="N894" s="159"/>
      <c r="O894" s="159">
        <v>101.55</v>
      </c>
      <c r="P894" s="159"/>
      <c r="Q894" s="157"/>
      <c r="R894" s="157"/>
      <c r="S894" s="160">
        <v>1576.88</v>
      </c>
      <c r="T894" s="157"/>
      <c r="U894" s="160">
        <v>1576.88</v>
      </c>
    </row>
    <row r="895" spans="1:21" x14ac:dyDescent="0.2">
      <c r="A895" s="37" t="str" cm="1">
        <f t="array" ref="A895">INDEX('Scheme master'!F:F,MATCH(E895&amp;F895,'Scheme master'!N:N,0),0)</f>
        <v>LDMIPF</v>
      </c>
      <c r="B895" s="37" t="str">
        <f>A895&amp;VLOOKUP(E895&amp;F895,'Scheme master'!N:AA,13,0)</f>
        <v>LDMIPFRDM</v>
      </c>
      <c r="C895" s="41">
        <f t="shared" si="48"/>
        <v>0.06</v>
      </c>
      <c r="D895" s="41">
        <f t="shared" si="49"/>
        <v>0.06</v>
      </c>
      <c r="E895" s="157" t="s">
        <v>532</v>
      </c>
      <c r="F895" s="157" t="s">
        <v>2727</v>
      </c>
      <c r="G895" s="157" t="s">
        <v>2415</v>
      </c>
      <c r="H895" s="157" t="s">
        <v>2728</v>
      </c>
      <c r="I895" s="158">
        <v>45593</v>
      </c>
      <c r="J895" s="158">
        <v>45593</v>
      </c>
      <c r="K895" s="157">
        <v>0.06</v>
      </c>
      <c r="L895" s="157">
        <v>0.06</v>
      </c>
      <c r="M895" s="159">
        <v>1033269.507</v>
      </c>
      <c r="N895" s="159"/>
      <c r="O895" s="159">
        <v>2827.837</v>
      </c>
      <c r="P895" s="159"/>
      <c r="Q895" s="157">
        <v>61996.2</v>
      </c>
      <c r="R895" s="157"/>
      <c r="S895" s="160">
        <v>39290.81</v>
      </c>
      <c r="T895" s="157"/>
      <c r="U895" s="160">
        <v>101287.01</v>
      </c>
    </row>
    <row r="896" spans="1:21" x14ac:dyDescent="0.2">
      <c r="A896" s="37" t="str" cm="1">
        <f t="array" ref="A896">INDEX('Scheme master'!F:F,MATCH(E896&amp;F896,'Scheme master'!N:N,0),0)</f>
        <v>LDUSTF</v>
      </c>
      <c r="B896" s="37" t="str">
        <f>A896&amp;VLOOKUP(E896&amp;F896,'Scheme master'!N:AA,13,0)</f>
        <v>LDUSTFRDD</v>
      </c>
      <c r="C896" s="41">
        <f t="shared" si="48"/>
        <v>0.19815991999999999</v>
      </c>
      <c r="D896" s="41">
        <f t="shared" si="49"/>
        <v>0.19815991999999999</v>
      </c>
      <c r="E896" s="157" t="s">
        <v>1462</v>
      </c>
      <c r="F896" s="157" t="s">
        <v>8</v>
      </c>
      <c r="G896" s="157" t="s">
        <v>2241</v>
      </c>
      <c r="H896" s="157" t="s">
        <v>1279</v>
      </c>
      <c r="I896" s="158">
        <v>45702</v>
      </c>
      <c r="J896" s="158">
        <v>45702</v>
      </c>
      <c r="K896" s="157">
        <v>0.19815991999999999</v>
      </c>
      <c r="L896" s="157">
        <v>0.19815991999999999</v>
      </c>
      <c r="M896" s="159"/>
      <c r="N896" s="159"/>
      <c r="O896" s="159">
        <v>3.762</v>
      </c>
      <c r="P896" s="159">
        <v>3.0000000000000001E-3</v>
      </c>
      <c r="Q896" s="157"/>
      <c r="R896" s="157"/>
      <c r="S896" s="160">
        <v>4565.5600000000004</v>
      </c>
      <c r="T896" s="157">
        <v>3.24</v>
      </c>
      <c r="U896" s="160">
        <v>4568.8</v>
      </c>
    </row>
    <row r="897" spans="1:21" x14ac:dyDescent="0.2">
      <c r="A897" s="37" t="str" cm="1">
        <f t="array" ref="A897">INDEX('Scheme master'!F:F,MATCH(E897&amp;F897,'Scheme master'!N:N,0),0)</f>
        <v>LDUSTF</v>
      </c>
      <c r="B897" s="37" t="str">
        <f>A897&amp;VLOOKUP(E897&amp;F897,'Scheme master'!N:AA,13,0)</f>
        <v>LDUSTFDDD</v>
      </c>
      <c r="C897" s="41">
        <f t="shared" si="48"/>
        <v>0.17891402000000001</v>
      </c>
      <c r="D897" s="41">
        <f t="shared" si="49"/>
        <v>0.17891402000000001</v>
      </c>
      <c r="E897" s="157" t="s">
        <v>1462</v>
      </c>
      <c r="F897" s="157" t="s">
        <v>525</v>
      </c>
      <c r="G897" s="157" t="s">
        <v>2241</v>
      </c>
      <c r="H897" s="157" t="s">
        <v>1277</v>
      </c>
      <c r="I897" s="158">
        <v>45716</v>
      </c>
      <c r="J897" s="158">
        <v>45716</v>
      </c>
      <c r="K897" s="157">
        <v>0.17891402000000001</v>
      </c>
      <c r="L897" s="157">
        <v>0.17891402000000001</v>
      </c>
      <c r="M897" s="159"/>
      <c r="N897" s="159"/>
      <c r="O897" s="159">
        <v>0.78900000000000003</v>
      </c>
      <c r="P897" s="159"/>
      <c r="Q897" s="157"/>
      <c r="R897" s="157"/>
      <c r="S897" s="160">
        <v>965.87</v>
      </c>
      <c r="T897" s="157"/>
      <c r="U897" s="160">
        <v>965.87</v>
      </c>
    </row>
    <row r="898" spans="1:21" x14ac:dyDescent="0.2">
      <c r="A898" s="37" t="str" cm="1">
        <f t="array" ref="A898">INDEX('Scheme master'!F:F,MATCH(E898&amp;F898,'Scheme master'!N:N,0),0)</f>
        <v>LDSAPF</v>
      </c>
      <c r="B898" s="37" t="str">
        <f>A898&amp;VLOOKUP(E898&amp;F898,'Scheme master'!N:AA,13,0)</f>
        <v>LDSAPFDDD</v>
      </c>
      <c r="C898" s="41">
        <f t="shared" si="48"/>
        <v>1.73412E-3</v>
      </c>
      <c r="D898" s="41">
        <f t="shared" si="49"/>
        <v>1.73412E-3</v>
      </c>
      <c r="E898" s="157" t="s">
        <v>533</v>
      </c>
      <c r="F898" s="157" t="s">
        <v>525</v>
      </c>
      <c r="G898" s="157" t="s">
        <v>2242</v>
      </c>
      <c r="H898" s="157" t="s">
        <v>1277</v>
      </c>
      <c r="I898" s="158">
        <v>45601</v>
      </c>
      <c r="J898" s="158">
        <v>45601</v>
      </c>
      <c r="K898" s="157">
        <v>1.73412E-3</v>
      </c>
      <c r="L898" s="157">
        <v>1.73412E-3</v>
      </c>
      <c r="M898" s="159">
        <v>11300.273999999999</v>
      </c>
      <c r="N898" s="159"/>
      <c r="O898" s="159">
        <v>84.218000000000004</v>
      </c>
      <c r="P898" s="159"/>
      <c r="Q898" s="157">
        <v>19.600000000000001</v>
      </c>
      <c r="R898" s="157"/>
      <c r="S898" s="160">
        <v>929.65</v>
      </c>
      <c r="T898" s="157"/>
      <c r="U898" s="160">
        <v>949.25</v>
      </c>
    </row>
    <row r="899" spans="1:21" x14ac:dyDescent="0.2">
      <c r="A899" s="37" t="str" cm="1">
        <f t="array" ref="A899">INDEX('Scheme master'!F:F,MATCH(E899&amp;F899,'Scheme master'!N:N,0),0)</f>
        <v>LLIQDF</v>
      </c>
      <c r="B899" s="37" t="str">
        <f>A899&amp;VLOOKUP(E899&amp;F899,'Scheme master'!N:AA,13,0)</f>
        <v>LLIQDFRDD</v>
      </c>
      <c r="C899" s="41">
        <f t="shared" si="48"/>
        <v>0.18430656000000001</v>
      </c>
      <c r="D899" s="41">
        <f t="shared" si="49"/>
        <v>0.18430656000000001</v>
      </c>
      <c r="E899" s="157" t="s">
        <v>530</v>
      </c>
      <c r="F899" s="157" t="s">
        <v>526</v>
      </c>
      <c r="G899" s="157" t="s">
        <v>456</v>
      </c>
      <c r="H899" s="157" t="s">
        <v>1281</v>
      </c>
      <c r="I899" s="158">
        <v>45635</v>
      </c>
      <c r="J899" s="158">
        <v>45635</v>
      </c>
      <c r="K899" s="157">
        <v>0.18430656000000001</v>
      </c>
      <c r="L899" s="157">
        <v>0.18430656000000001</v>
      </c>
      <c r="M899" s="159">
        <v>14.109</v>
      </c>
      <c r="N899" s="159">
        <v>0.17199999999999999</v>
      </c>
      <c r="O899" s="159">
        <v>5.2750000000000004</v>
      </c>
      <c r="P899" s="159">
        <v>3.1379999999999999</v>
      </c>
      <c r="Q899" s="157">
        <v>2.6</v>
      </c>
      <c r="R899" s="157">
        <v>0.03</v>
      </c>
      <c r="S899" s="160">
        <v>5888.31</v>
      </c>
      <c r="T899" s="157">
        <v>3497.74</v>
      </c>
      <c r="U899" s="160">
        <v>9388.68</v>
      </c>
    </row>
    <row r="900" spans="1:21" x14ac:dyDescent="0.2">
      <c r="A900" s="37" t="str" cm="1">
        <f t="array" ref="A900">INDEX('Scheme master'!F:F,MATCH(E900&amp;F900,'Scheme master'!N:N,0),0)</f>
        <v>LLIQDF</v>
      </c>
      <c r="B900" s="37" t="str">
        <f>A900&amp;VLOOKUP(E900&amp;F900,'Scheme master'!N:AA,13,0)</f>
        <v>LLIQDFRDD</v>
      </c>
      <c r="C900" s="41">
        <f t="shared" si="48"/>
        <v>0.18698495000000001</v>
      </c>
      <c r="D900" s="41">
        <f t="shared" si="49"/>
        <v>0.18698495000000001</v>
      </c>
      <c r="E900" s="157" t="s">
        <v>530</v>
      </c>
      <c r="F900" s="157" t="s">
        <v>526</v>
      </c>
      <c r="G900" s="157" t="s">
        <v>456</v>
      </c>
      <c r="H900" s="157" t="s">
        <v>1281</v>
      </c>
      <c r="I900" s="158">
        <v>45702</v>
      </c>
      <c r="J900" s="158">
        <v>45702</v>
      </c>
      <c r="K900" s="157">
        <v>0.18698495000000001</v>
      </c>
      <c r="L900" s="157">
        <v>0.18698495000000001</v>
      </c>
      <c r="M900" s="159">
        <v>80.290999999999997</v>
      </c>
      <c r="N900" s="159">
        <v>0.17199999999999999</v>
      </c>
      <c r="O900" s="159">
        <v>5.7949999999999999</v>
      </c>
      <c r="P900" s="159">
        <v>3.2069999999999999</v>
      </c>
      <c r="Q900" s="157">
        <v>15.01</v>
      </c>
      <c r="R900" s="157">
        <v>0.03</v>
      </c>
      <c r="S900" s="160">
        <v>6435.61</v>
      </c>
      <c r="T900" s="157">
        <v>3571.86</v>
      </c>
      <c r="U900" s="160">
        <v>10022.51</v>
      </c>
    </row>
    <row r="901" spans="1:21" x14ac:dyDescent="0.2">
      <c r="A901" s="37" t="str" cm="1">
        <f t="array" ref="A901">INDEX('Scheme master'!F:F,MATCH(E901&amp;F901,'Scheme master'!N:N,0),0)</f>
        <v>LDUSTF</v>
      </c>
      <c r="B901" s="37" t="str">
        <f>A901&amp;VLOOKUP(E901&amp;F901,'Scheme master'!N:AA,13,0)</f>
        <v>LDUSTFRDD</v>
      </c>
      <c r="C901" s="41">
        <f t="shared" si="48"/>
        <v>0.23278325</v>
      </c>
      <c r="D901" s="41">
        <f t="shared" si="49"/>
        <v>0.23278325</v>
      </c>
      <c r="E901" s="157" t="s">
        <v>1462</v>
      </c>
      <c r="F901" s="157" t="s">
        <v>8</v>
      </c>
      <c r="G901" s="157" t="s">
        <v>2241</v>
      </c>
      <c r="H901" s="157" t="s">
        <v>1279</v>
      </c>
      <c r="I901" s="158">
        <v>45688</v>
      </c>
      <c r="J901" s="158">
        <v>45688</v>
      </c>
      <c r="K901" s="157">
        <v>0.23278325</v>
      </c>
      <c r="L901" s="157">
        <v>0.23278325</v>
      </c>
      <c r="M901" s="159"/>
      <c r="N901" s="159"/>
      <c r="O901" s="159">
        <v>4.407</v>
      </c>
      <c r="P901" s="159">
        <v>4.0000000000000001E-3</v>
      </c>
      <c r="Q901" s="157"/>
      <c r="R901" s="157"/>
      <c r="S901" s="160">
        <v>5349.99</v>
      </c>
      <c r="T901" s="157">
        <v>3.8</v>
      </c>
      <c r="U901" s="160">
        <v>5353.79</v>
      </c>
    </row>
    <row r="902" spans="1:21" x14ac:dyDescent="0.2">
      <c r="A902" s="37" t="str" cm="1">
        <f t="array" ref="A902">INDEX('Scheme master'!F:F,MATCH(E902&amp;F902,'Scheme master'!N:N,0),0)</f>
        <v>LLIQDF</v>
      </c>
      <c r="B902" s="37" t="str">
        <f>A902&amp;VLOOKUP(E902&amp;F902,'Scheme master'!N:AA,13,0)</f>
        <v>LLIQDFRDW</v>
      </c>
      <c r="C902" s="41">
        <f t="shared" si="48"/>
        <v>1.3170129699999999</v>
      </c>
      <c r="D902" s="41">
        <f t="shared" si="49"/>
        <v>1.3170129699999999</v>
      </c>
      <c r="E902" s="157" t="s">
        <v>530</v>
      </c>
      <c r="F902" s="157" t="s">
        <v>23</v>
      </c>
      <c r="G902" s="157" t="s">
        <v>456</v>
      </c>
      <c r="H902" s="157" t="s">
        <v>2245</v>
      </c>
      <c r="I902" s="158">
        <v>45637</v>
      </c>
      <c r="J902" s="158">
        <v>45637</v>
      </c>
      <c r="K902" s="157">
        <v>1.3170129699999999</v>
      </c>
      <c r="L902" s="157">
        <v>1.3170129699999999</v>
      </c>
      <c r="M902" s="159">
        <v>1169.1220000000001</v>
      </c>
      <c r="N902" s="159"/>
      <c r="O902" s="159">
        <v>8.7590000000000003</v>
      </c>
      <c r="P902" s="159">
        <v>5.0000000000000001E-3</v>
      </c>
      <c r="Q902" s="157">
        <v>1539.76</v>
      </c>
      <c r="R902" s="157"/>
      <c r="S902" s="160">
        <v>9745.35</v>
      </c>
      <c r="T902" s="157">
        <v>4.75</v>
      </c>
      <c r="U902" s="160">
        <v>11289.86</v>
      </c>
    </row>
    <row r="903" spans="1:21" x14ac:dyDescent="0.2">
      <c r="A903" s="37" t="str" cm="1">
        <f t="array" ref="A903">INDEX('Scheme master'!F:F,MATCH(E903&amp;F903,'Scheme master'!N:N,0),0)</f>
        <v>LLIQDF</v>
      </c>
      <c r="B903" s="37" t="str">
        <f>A903&amp;VLOOKUP(E903&amp;F903,'Scheme master'!N:AA,13,0)</f>
        <v>LLIQDFDDD</v>
      </c>
      <c r="C903" s="41">
        <f t="shared" ref="C903:C966" si="50">K903</f>
        <v>0.20255912000000001</v>
      </c>
      <c r="D903" s="41">
        <f t="shared" ref="D903:D966" si="51">L903</f>
        <v>0.20255912000000001</v>
      </c>
      <c r="E903" s="157" t="s">
        <v>530</v>
      </c>
      <c r="F903" s="157" t="s">
        <v>525</v>
      </c>
      <c r="G903" s="157" t="s">
        <v>456</v>
      </c>
      <c r="H903" s="157" t="s">
        <v>1276</v>
      </c>
      <c r="I903" s="158">
        <v>45724</v>
      </c>
      <c r="J903" s="158">
        <v>45724</v>
      </c>
      <c r="K903" s="157">
        <v>0.20255912000000001</v>
      </c>
      <c r="L903" s="157">
        <v>0.20255912000000001</v>
      </c>
      <c r="M903" s="159">
        <v>124.27200000000001</v>
      </c>
      <c r="N903" s="159"/>
      <c r="O903" s="159">
        <v>3.931</v>
      </c>
      <c r="P903" s="159">
        <v>315.20600000000002</v>
      </c>
      <c r="Q903" s="157">
        <v>25.18</v>
      </c>
      <c r="R903" s="157"/>
      <c r="S903" s="160">
        <v>4474.0600000000004</v>
      </c>
      <c r="T903" s="157">
        <v>361965.02</v>
      </c>
      <c r="U903" s="160">
        <v>366464.26</v>
      </c>
    </row>
    <row r="904" spans="1:21" x14ac:dyDescent="0.2">
      <c r="A904" s="37" t="str" cm="1">
        <f t="array" ref="A904">INDEX('Scheme master'!F:F,MATCH(E904&amp;F904,'Scheme master'!N:N,0),0)</f>
        <v>LLIQDF</v>
      </c>
      <c r="B904" s="37" t="str">
        <f>A904&amp;VLOOKUP(E904&amp;F904,'Scheme master'!N:AA,13,0)</f>
        <v>LLIQDFRDD</v>
      </c>
      <c r="C904" s="41">
        <f t="shared" si="50"/>
        <v>0.18529427000000001</v>
      </c>
      <c r="D904" s="41">
        <f t="shared" si="51"/>
        <v>0.18529427000000001</v>
      </c>
      <c r="E904" s="157" t="s">
        <v>530</v>
      </c>
      <c r="F904" s="157" t="s">
        <v>526</v>
      </c>
      <c r="G904" s="157" t="s">
        <v>456</v>
      </c>
      <c r="H904" s="157" t="s">
        <v>1281</v>
      </c>
      <c r="I904" s="158">
        <v>45687</v>
      </c>
      <c r="J904" s="158">
        <v>45687</v>
      </c>
      <c r="K904" s="157">
        <v>0.18529427000000001</v>
      </c>
      <c r="L904" s="157">
        <v>0.18529427000000001</v>
      </c>
      <c r="M904" s="159">
        <v>90.296999999999997</v>
      </c>
      <c r="N904" s="159">
        <v>0.17199999999999999</v>
      </c>
      <c r="O904" s="159">
        <v>5.7140000000000004</v>
      </c>
      <c r="P904" s="159">
        <v>3.1819999999999999</v>
      </c>
      <c r="Q904" s="157">
        <v>16.73</v>
      </c>
      <c r="R904" s="157">
        <v>0.03</v>
      </c>
      <c r="S904" s="160">
        <v>6346.7</v>
      </c>
      <c r="T904" s="157">
        <v>3530.12</v>
      </c>
      <c r="U904" s="160">
        <v>9893.58</v>
      </c>
    </row>
    <row r="905" spans="1:21" x14ac:dyDescent="0.2">
      <c r="A905" s="37" t="str" cm="1">
        <f t="array" ref="A905">INDEX('Scheme master'!F:F,MATCH(E905&amp;F905,'Scheme master'!N:N,0),0)</f>
        <v>LDUSTF</v>
      </c>
      <c r="B905" s="37" t="str">
        <f>A905&amp;VLOOKUP(E905&amp;F905,'Scheme master'!N:AA,13,0)</f>
        <v>LDUSTFDDD</v>
      </c>
      <c r="C905" s="41">
        <f t="shared" si="50"/>
        <v>0.18126479000000001</v>
      </c>
      <c r="D905" s="41">
        <f t="shared" si="51"/>
        <v>0.18126479000000001</v>
      </c>
      <c r="E905" s="157" t="s">
        <v>1462</v>
      </c>
      <c r="F905" s="157" t="s">
        <v>525</v>
      </c>
      <c r="G905" s="157" t="s">
        <v>2241</v>
      </c>
      <c r="H905" s="157" t="s">
        <v>1277</v>
      </c>
      <c r="I905" s="158">
        <v>45583</v>
      </c>
      <c r="J905" s="158">
        <v>45583</v>
      </c>
      <c r="K905" s="157">
        <v>0.18126479000000001</v>
      </c>
      <c r="L905" s="157">
        <v>0.18126479000000001</v>
      </c>
      <c r="M905" s="159"/>
      <c r="N905" s="159"/>
      <c r="O905" s="159">
        <v>0.82499999999999996</v>
      </c>
      <c r="P905" s="159"/>
      <c r="Q905" s="157"/>
      <c r="R905" s="157"/>
      <c r="S905" s="160">
        <v>1002.19</v>
      </c>
      <c r="T905" s="157"/>
      <c r="U905" s="160">
        <v>1002.19</v>
      </c>
    </row>
    <row r="906" spans="1:21" x14ac:dyDescent="0.2">
      <c r="A906" s="37" t="str" cm="1">
        <f t="array" ref="A906">INDEX('Scheme master'!F:F,MATCH(E906&amp;F906,'Scheme master'!N:N,0),0)</f>
        <v>LDUSTF</v>
      </c>
      <c r="B906" s="37" t="str">
        <f>A906&amp;VLOOKUP(E906&amp;F906,'Scheme master'!N:AA,13,0)</f>
        <v>LDUSTFDDW</v>
      </c>
      <c r="C906" s="41">
        <f t="shared" si="50"/>
        <v>1.51102392</v>
      </c>
      <c r="D906" s="41">
        <f t="shared" si="51"/>
        <v>1.51102392</v>
      </c>
      <c r="E906" s="157" t="s">
        <v>1462</v>
      </c>
      <c r="F906" s="157" t="s">
        <v>527</v>
      </c>
      <c r="G906" s="157" t="s">
        <v>2241</v>
      </c>
      <c r="H906" s="157" t="s">
        <v>1280</v>
      </c>
      <c r="I906" s="158">
        <v>45630</v>
      </c>
      <c r="J906" s="158">
        <v>45630</v>
      </c>
      <c r="K906" s="157">
        <v>1.51102392</v>
      </c>
      <c r="L906" s="157">
        <v>1.51102392</v>
      </c>
      <c r="M906" s="159">
        <v>0.53400000000000003</v>
      </c>
      <c r="N906" s="159"/>
      <c r="O906" s="159">
        <v>9.5000000000000001E-2</v>
      </c>
      <c r="P906" s="159"/>
      <c r="Q906" s="157">
        <v>0.8</v>
      </c>
      <c r="R906" s="157"/>
      <c r="S906" s="160">
        <v>103.6</v>
      </c>
      <c r="T906" s="157"/>
      <c r="U906" s="160">
        <v>104.4</v>
      </c>
    </row>
    <row r="907" spans="1:21" x14ac:dyDescent="0.2">
      <c r="A907" s="37" t="str" cm="1">
        <f t="array" ref="A907">INDEX('Scheme master'!F:F,MATCH(E907&amp;F907,'Scheme master'!N:N,0),0)</f>
        <v>LLIQDF</v>
      </c>
      <c r="B907" s="37" t="str">
        <f>A907&amp;VLOOKUP(E907&amp;F907,'Scheme master'!N:AA,13,0)</f>
        <v>LLIQDFRDD</v>
      </c>
      <c r="C907" s="41">
        <f t="shared" si="50"/>
        <v>0.22880656999999999</v>
      </c>
      <c r="D907" s="41">
        <f t="shared" si="51"/>
        <v>0.22880656999999999</v>
      </c>
      <c r="E907" s="157" t="s">
        <v>530</v>
      </c>
      <c r="F907" s="157" t="s">
        <v>526</v>
      </c>
      <c r="G907" s="157" t="s">
        <v>456</v>
      </c>
      <c r="H907" s="157" t="s">
        <v>1281</v>
      </c>
      <c r="I907" s="158">
        <v>45566</v>
      </c>
      <c r="J907" s="158">
        <v>45566</v>
      </c>
      <c r="K907" s="157">
        <v>0.22880656999999999</v>
      </c>
      <c r="L907" s="157">
        <v>0.22880656999999999</v>
      </c>
      <c r="M907" s="159">
        <v>12.504</v>
      </c>
      <c r="N907" s="159">
        <v>0.17199999999999999</v>
      </c>
      <c r="O907" s="159">
        <v>6.4710000000000001</v>
      </c>
      <c r="P907" s="159">
        <v>3.8820000000000001</v>
      </c>
      <c r="Q907" s="157">
        <v>2.86</v>
      </c>
      <c r="R907" s="157">
        <v>0.04</v>
      </c>
      <c r="S907" s="160">
        <v>7179.81</v>
      </c>
      <c r="T907" s="157">
        <v>4295.8599999999997</v>
      </c>
      <c r="U907" s="160">
        <v>11478.57</v>
      </c>
    </row>
    <row r="908" spans="1:21" x14ac:dyDescent="0.2">
      <c r="A908" s="37" t="str" cm="1">
        <f t="array" ref="A908">INDEX('Scheme master'!F:F,MATCH(E908&amp;F908,'Scheme master'!N:N,0),0)</f>
        <v>LDUSTF</v>
      </c>
      <c r="B908" s="37" t="str">
        <f>A908&amp;VLOOKUP(E908&amp;F908,'Scheme master'!N:AA,13,0)</f>
        <v>LDUSTFDDD</v>
      </c>
      <c r="C908" s="41">
        <f t="shared" si="50"/>
        <v>0.26977303000000002</v>
      </c>
      <c r="D908" s="41">
        <f t="shared" si="51"/>
        <v>0.26977303000000002</v>
      </c>
      <c r="E908" s="157" t="s">
        <v>1462</v>
      </c>
      <c r="F908" s="157" t="s">
        <v>525</v>
      </c>
      <c r="G908" s="157" t="s">
        <v>2241</v>
      </c>
      <c r="H908" s="157" t="s">
        <v>1277</v>
      </c>
      <c r="I908" s="158">
        <v>45581</v>
      </c>
      <c r="J908" s="158">
        <v>45581</v>
      </c>
      <c r="K908" s="157">
        <v>0.26977303000000002</v>
      </c>
      <c r="L908" s="157">
        <v>0.26977303000000002</v>
      </c>
      <c r="M908" s="159"/>
      <c r="N908" s="159"/>
      <c r="O908" s="159">
        <v>1.2250000000000001</v>
      </c>
      <c r="P908" s="159"/>
      <c r="Q908" s="157"/>
      <c r="R908" s="157"/>
      <c r="S908" s="160">
        <v>1490.97</v>
      </c>
      <c r="T908" s="157"/>
      <c r="U908" s="160">
        <v>1490.97</v>
      </c>
    </row>
    <row r="909" spans="1:21" x14ac:dyDescent="0.2">
      <c r="A909" s="37" t="str" cm="1">
        <f t="array" ref="A909">INDEX('Scheme master'!F:F,MATCH(E909&amp;F909,'Scheme master'!N:N,0),0)</f>
        <v>LDINPF</v>
      </c>
      <c r="B909" s="37" t="str">
        <f>A909&amp;VLOOKUP(E909&amp;F909,'Scheme master'!N:AA,13,0)</f>
        <v>LDINPFRDW</v>
      </c>
      <c r="C909" s="41">
        <f t="shared" si="50"/>
        <v>3.0475849999999999E-2</v>
      </c>
      <c r="D909" s="41">
        <f t="shared" si="51"/>
        <v>3.0475849999999999E-2</v>
      </c>
      <c r="E909" s="157" t="s">
        <v>531</v>
      </c>
      <c r="F909" s="157" t="s">
        <v>23</v>
      </c>
      <c r="G909" s="157" t="s">
        <v>2726</v>
      </c>
      <c r="H909" s="157" t="s">
        <v>1278</v>
      </c>
      <c r="I909" s="158">
        <v>45679</v>
      </c>
      <c r="J909" s="158">
        <v>45679</v>
      </c>
      <c r="K909" s="157">
        <v>3.0475849999999999E-2</v>
      </c>
      <c r="L909" s="157">
        <v>3.0475849999999999E-2</v>
      </c>
      <c r="M909" s="159">
        <v>30100.113000000001</v>
      </c>
      <c r="N909" s="159"/>
      <c r="O909" s="159">
        <v>458.54</v>
      </c>
      <c r="P909" s="159">
        <v>1.9E-2</v>
      </c>
      <c r="Q909" s="157">
        <v>917.33</v>
      </c>
      <c r="R909" s="157"/>
      <c r="S909" s="160">
        <v>5152.67</v>
      </c>
      <c r="T909" s="157">
        <v>0.19</v>
      </c>
      <c r="U909" s="160">
        <v>6070.19</v>
      </c>
    </row>
    <row r="910" spans="1:21" x14ac:dyDescent="0.2">
      <c r="A910" s="37" t="str" cm="1">
        <f t="array" ref="A910">INDEX('Scheme master'!F:F,MATCH(E910&amp;F910,'Scheme master'!N:N,0),0)</f>
        <v>LLIQDF</v>
      </c>
      <c r="B910" s="37" t="str">
        <f>A910&amp;VLOOKUP(E910&amp;F910,'Scheme master'!N:AA,13,0)</f>
        <v>LLIQDFDDD</v>
      </c>
      <c r="C910" s="41">
        <f t="shared" si="50"/>
        <v>0.18888627999999999</v>
      </c>
      <c r="D910" s="41">
        <f t="shared" si="51"/>
        <v>0.18888627999999999</v>
      </c>
      <c r="E910" s="157" t="s">
        <v>530</v>
      </c>
      <c r="F910" s="157" t="s">
        <v>525</v>
      </c>
      <c r="G910" s="157" t="s">
        <v>456</v>
      </c>
      <c r="H910" s="157" t="s">
        <v>1276</v>
      </c>
      <c r="I910" s="158">
        <v>45613</v>
      </c>
      <c r="J910" s="158">
        <v>45613</v>
      </c>
      <c r="K910" s="157">
        <v>0.18888627999999999</v>
      </c>
      <c r="L910" s="157">
        <v>0.18888627999999999</v>
      </c>
      <c r="M910" s="159">
        <v>7.3659999999999997</v>
      </c>
      <c r="N910" s="159"/>
      <c r="O910" s="159">
        <v>5.5940000000000003</v>
      </c>
      <c r="P910" s="159">
        <v>208.29900000000001</v>
      </c>
      <c r="Q910" s="157">
        <v>1.39</v>
      </c>
      <c r="R910" s="157"/>
      <c r="S910" s="160">
        <v>6443.58</v>
      </c>
      <c r="T910" s="157">
        <v>239194.93</v>
      </c>
      <c r="U910" s="160">
        <v>245639.9</v>
      </c>
    </row>
    <row r="911" spans="1:21" x14ac:dyDescent="0.2">
      <c r="A911" s="37" t="str" cm="1">
        <f t="array" ref="A911">INDEX('Scheme master'!F:F,MATCH(E911&amp;F911,'Scheme master'!N:N,0),0)</f>
        <v>LDUSTF</v>
      </c>
      <c r="B911" s="37" t="str">
        <f>A911&amp;VLOOKUP(E911&amp;F911,'Scheme master'!N:AA,13,0)</f>
        <v>LDUSTFRDD</v>
      </c>
      <c r="C911" s="41">
        <f t="shared" si="50"/>
        <v>0.51362194000000005</v>
      </c>
      <c r="D911" s="41">
        <f t="shared" si="51"/>
        <v>0.51362194000000005</v>
      </c>
      <c r="E911" s="157" t="s">
        <v>1462</v>
      </c>
      <c r="F911" s="157" t="s">
        <v>8</v>
      </c>
      <c r="G911" s="157" t="s">
        <v>2241</v>
      </c>
      <c r="H911" s="157" t="s">
        <v>1279</v>
      </c>
      <c r="I911" s="158">
        <v>45663</v>
      </c>
      <c r="J911" s="158">
        <v>45663</v>
      </c>
      <c r="K911" s="157">
        <v>0.51362194000000005</v>
      </c>
      <c r="L911" s="157">
        <v>0.51362194000000005</v>
      </c>
      <c r="M911" s="159"/>
      <c r="N911" s="159"/>
      <c r="O911" s="159">
        <v>9.69</v>
      </c>
      <c r="P911" s="159">
        <v>8.0000000000000002E-3</v>
      </c>
      <c r="Q911" s="157"/>
      <c r="R911" s="157"/>
      <c r="S911" s="160">
        <v>11763.7</v>
      </c>
      <c r="T911" s="157">
        <v>8.35</v>
      </c>
      <c r="U911" s="160">
        <v>11772.05</v>
      </c>
    </row>
    <row r="912" spans="1:21" x14ac:dyDescent="0.2">
      <c r="A912" s="37" t="str" cm="1">
        <f t="array" ref="A912">INDEX('Scheme master'!F:F,MATCH(E912&amp;F912,'Scheme master'!N:N,0),0)</f>
        <v>LLIQDF</v>
      </c>
      <c r="B912" s="37" t="str">
        <f>A912&amp;VLOOKUP(E912&amp;F912,'Scheme master'!N:AA,13,0)</f>
        <v>LLIQDFDDD</v>
      </c>
      <c r="C912" s="41">
        <f t="shared" si="50"/>
        <v>0.17279696</v>
      </c>
      <c r="D912" s="41">
        <f t="shared" si="51"/>
        <v>0.17279696</v>
      </c>
      <c r="E912" s="157" t="s">
        <v>530</v>
      </c>
      <c r="F912" s="157" t="s">
        <v>525</v>
      </c>
      <c r="G912" s="157" t="s">
        <v>456</v>
      </c>
      <c r="H912" s="157" t="s">
        <v>1276</v>
      </c>
      <c r="I912" s="158">
        <v>45624</v>
      </c>
      <c r="J912" s="158">
        <v>45624</v>
      </c>
      <c r="K912" s="157">
        <v>0.17279696</v>
      </c>
      <c r="L912" s="157">
        <v>0.17279696</v>
      </c>
      <c r="M912" s="159">
        <v>6.0789999999999997</v>
      </c>
      <c r="N912" s="159"/>
      <c r="O912" s="159">
        <v>4.2640000000000002</v>
      </c>
      <c r="P912" s="159">
        <v>205.488</v>
      </c>
      <c r="Q912" s="157">
        <v>1.05</v>
      </c>
      <c r="R912" s="157"/>
      <c r="S912" s="160">
        <v>4882.79</v>
      </c>
      <c r="T912" s="157">
        <v>235967.27</v>
      </c>
      <c r="U912" s="160">
        <v>240851.11</v>
      </c>
    </row>
    <row r="913" spans="1:21" x14ac:dyDescent="0.2">
      <c r="A913" s="37" t="str" cm="1">
        <f t="array" ref="A913">INDEX('Scheme master'!F:F,MATCH(E913&amp;F913,'Scheme master'!N:N,0),0)</f>
        <v>LLIQDF</v>
      </c>
      <c r="B913" s="37" t="str">
        <f>A913&amp;VLOOKUP(E913&amp;F913,'Scheme master'!N:AA,13,0)</f>
        <v>LLIQDFRDD</v>
      </c>
      <c r="C913" s="41">
        <f t="shared" si="50"/>
        <v>0.16846095</v>
      </c>
      <c r="D913" s="41">
        <f t="shared" si="51"/>
        <v>0.16846095</v>
      </c>
      <c r="E913" s="157" t="s">
        <v>530</v>
      </c>
      <c r="F913" s="157" t="s">
        <v>526</v>
      </c>
      <c r="G913" s="157" t="s">
        <v>456</v>
      </c>
      <c r="H913" s="157" t="s">
        <v>1281</v>
      </c>
      <c r="I913" s="158">
        <v>45629</v>
      </c>
      <c r="J913" s="158">
        <v>45629</v>
      </c>
      <c r="K913" s="157">
        <v>0.16846095</v>
      </c>
      <c r="L913" s="157">
        <v>0.16846095</v>
      </c>
      <c r="M913" s="159">
        <v>14.08</v>
      </c>
      <c r="N913" s="159">
        <v>0.17199999999999999</v>
      </c>
      <c r="O913" s="159">
        <v>4.82</v>
      </c>
      <c r="P913" s="159">
        <v>2.8620000000000001</v>
      </c>
      <c r="Q913" s="157">
        <v>2.36</v>
      </c>
      <c r="R913" s="157">
        <v>0.03</v>
      </c>
      <c r="S913" s="160">
        <v>5376.08</v>
      </c>
      <c r="T913" s="157">
        <v>3193.71</v>
      </c>
      <c r="U913" s="160">
        <v>8572.18</v>
      </c>
    </row>
    <row r="914" spans="1:21" x14ac:dyDescent="0.2">
      <c r="A914" s="37" t="str" cm="1">
        <f t="array" ref="A914">INDEX('Scheme master'!F:F,MATCH(E914&amp;F914,'Scheme master'!N:N,0),0)</f>
        <v>LDINPF</v>
      </c>
      <c r="B914" s="37" t="str">
        <f>A914&amp;VLOOKUP(E914&amp;F914,'Scheme master'!N:AA,13,0)</f>
        <v>LDINPFRDD</v>
      </c>
      <c r="C914" s="41">
        <f t="shared" si="50"/>
        <v>6.0253099999999999E-3</v>
      </c>
      <c r="D914" s="41">
        <f t="shared" si="51"/>
        <v>6.0253099999999999E-3</v>
      </c>
      <c r="E914" s="157" t="s">
        <v>531</v>
      </c>
      <c r="F914" s="157" t="s">
        <v>8</v>
      </c>
      <c r="G914" s="157" t="s">
        <v>2726</v>
      </c>
      <c r="H914" s="157" t="s">
        <v>1279</v>
      </c>
      <c r="I914" s="158">
        <v>45674</v>
      </c>
      <c r="J914" s="158">
        <v>45674</v>
      </c>
      <c r="K914" s="157">
        <v>6.0253099999999999E-3</v>
      </c>
      <c r="L914" s="157">
        <v>6.0253099999999999E-3</v>
      </c>
      <c r="M914" s="159">
        <v>11490.457</v>
      </c>
      <c r="N914" s="159"/>
      <c r="O914" s="159">
        <v>1407.55</v>
      </c>
      <c r="P914" s="159">
        <v>68.114999999999995</v>
      </c>
      <c r="Q914" s="157">
        <v>69.23</v>
      </c>
      <c r="R914" s="157"/>
      <c r="S914" s="160">
        <v>17453.61</v>
      </c>
      <c r="T914" s="157">
        <v>840.69</v>
      </c>
      <c r="U914" s="160">
        <v>18363.53</v>
      </c>
    </row>
    <row r="915" spans="1:21" x14ac:dyDescent="0.2">
      <c r="A915" s="37" t="str" cm="1">
        <f t="array" ref="A915">INDEX('Scheme master'!F:F,MATCH(E915&amp;F915,'Scheme master'!N:N,0),0)</f>
        <v>LDUSTF</v>
      </c>
      <c r="B915" s="37" t="str">
        <f>A915&amp;VLOOKUP(E915&amp;F915,'Scheme master'!N:AA,13,0)</f>
        <v>LDUSTFDDD</v>
      </c>
      <c r="C915" s="41">
        <f t="shared" si="50"/>
        <v>0.16648945000000001</v>
      </c>
      <c r="D915" s="41">
        <f t="shared" si="51"/>
        <v>0.16648945000000001</v>
      </c>
      <c r="E915" s="157" t="s">
        <v>1462</v>
      </c>
      <c r="F915" s="157" t="s">
        <v>525</v>
      </c>
      <c r="G915" s="157" t="s">
        <v>2241</v>
      </c>
      <c r="H915" s="157" t="s">
        <v>1277</v>
      </c>
      <c r="I915" s="158">
        <v>45720</v>
      </c>
      <c r="J915" s="158">
        <v>45720</v>
      </c>
      <c r="K915" s="157">
        <v>0.16648945000000001</v>
      </c>
      <c r="L915" s="157">
        <v>0.16648945000000001</v>
      </c>
      <c r="M915" s="159"/>
      <c r="N915" s="159"/>
      <c r="O915" s="159">
        <v>0.73599999999999999</v>
      </c>
      <c r="P915" s="159"/>
      <c r="Q915" s="157"/>
      <c r="R915" s="157"/>
      <c r="S915" s="160">
        <v>899.34</v>
      </c>
      <c r="T915" s="157"/>
      <c r="U915" s="160">
        <v>899.34</v>
      </c>
    </row>
    <row r="916" spans="1:21" x14ac:dyDescent="0.2">
      <c r="A916" s="37" t="str" cm="1">
        <f t="array" ref="A916">INDEX('Scheme master'!F:F,MATCH(E916&amp;F916,'Scheme master'!N:N,0),0)</f>
        <v>LDSTDF</v>
      </c>
      <c r="B916" s="37" t="str">
        <f>A916&amp;VLOOKUP(E916&amp;F916,'Scheme master'!N:AA,13,0)</f>
        <v>LDSTDFRDW</v>
      </c>
      <c r="C916" s="41">
        <f t="shared" si="50"/>
        <v>8.5736000000000007E-3</v>
      </c>
      <c r="D916" s="41">
        <f t="shared" si="51"/>
        <v>8.5736000000000007E-3</v>
      </c>
      <c r="E916" s="157" t="s">
        <v>1608</v>
      </c>
      <c r="F916" s="157" t="s">
        <v>23</v>
      </c>
      <c r="G916" s="157" t="s">
        <v>2244</v>
      </c>
      <c r="H916" s="157" t="s">
        <v>2245</v>
      </c>
      <c r="I916" s="158">
        <v>45644</v>
      </c>
      <c r="J916" s="158">
        <v>45644</v>
      </c>
      <c r="K916" s="157">
        <v>8.5736000000000007E-3</v>
      </c>
      <c r="L916" s="157">
        <v>8.5736000000000007E-3</v>
      </c>
      <c r="M916" s="159"/>
      <c r="N916" s="159"/>
      <c r="O916" s="159">
        <v>2.3540000000000001</v>
      </c>
      <c r="P916" s="159">
        <v>2307.7800000000002</v>
      </c>
      <c r="Q916" s="157"/>
      <c r="R916" s="157"/>
      <c r="S916" s="160">
        <v>29.87</v>
      </c>
      <c r="T916" s="157">
        <v>32545.94</v>
      </c>
      <c r="U916" s="160">
        <v>32575.81</v>
      </c>
    </row>
    <row r="917" spans="1:21" x14ac:dyDescent="0.2">
      <c r="A917" s="37" t="str" cm="1">
        <f t="array" ref="A917">INDEX('Scheme master'!F:F,MATCH(E917&amp;F917,'Scheme master'!N:N,0),0)</f>
        <v>LDUSTF</v>
      </c>
      <c r="B917" s="37" t="str">
        <f>A917&amp;VLOOKUP(E917&amp;F917,'Scheme master'!N:AA,13,0)</f>
        <v>LDUSTFRDD</v>
      </c>
      <c r="C917" s="41">
        <f t="shared" si="50"/>
        <v>0.77965841999999996</v>
      </c>
      <c r="D917" s="41">
        <f t="shared" si="51"/>
        <v>0.77965841999999996</v>
      </c>
      <c r="E917" s="157" t="s">
        <v>1462</v>
      </c>
      <c r="F917" s="157" t="s">
        <v>8</v>
      </c>
      <c r="G917" s="157" t="s">
        <v>2241</v>
      </c>
      <c r="H917" s="157" t="s">
        <v>1279</v>
      </c>
      <c r="I917" s="158">
        <v>45733</v>
      </c>
      <c r="J917" s="158">
        <v>45733</v>
      </c>
      <c r="K917" s="157">
        <v>0.77965841999999996</v>
      </c>
      <c r="L917" s="157">
        <v>0.77965841999999996</v>
      </c>
      <c r="M917" s="159"/>
      <c r="N917" s="159"/>
      <c r="O917" s="159">
        <v>12.055</v>
      </c>
      <c r="P917" s="159">
        <v>1.4E-2</v>
      </c>
      <c r="Q917" s="157"/>
      <c r="R917" s="157"/>
      <c r="S917" s="160">
        <v>14638.33</v>
      </c>
      <c r="T917" s="157">
        <v>14.08</v>
      </c>
      <c r="U917" s="160">
        <v>14652.41</v>
      </c>
    </row>
    <row r="918" spans="1:21" x14ac:dyDescent="0.2">
      <c r="A918" s="37" t="str" cm="1">
        <f t="array" ref="A918">INDEX('Scheme master'!F:F,MATCH(E918&amp;F918,'Scheme master'!N:N,0),0)</f>
        <v>LLIQDF</v>
      </c>
      <c r="B918" s="37" t="str">
        <f>A918&amp;VLOOKUP(E918&amp;F918,'Scheme master'!N:AA,13,0)</f>
        <v>LLIQDFDDD</v>
      </c>
      <c r="C918" s="41">
        <f t="shared" si="50"/>
        <v>0.19383365999999999</v>
      </c>
      <c r="D918" s="41">
        <f t="shared" si="51"/>
        <v>0.19383365999999999</v>
      </c>
      <c r="E918" s="157" t="s">
        <v>530</v>
      </c>
      <c r="F918" s="157" t="s">
        <v>525</v>
      </c>
      <c r="G918" s="157" t="s">
        <v>456</v>
      </c>
      <c r="H918" s="157" t="s">
        <v>1276</v>
      </c>
      <c r="I918" s="158">
        <v>45696</v>
      </c>
      <c r="J918" s="158">
        <v>45696</v>
      </c>
      <c r="K918" s="157">
        <v>0.19383365999999999</v>
      </c>
      <c r="L918" s="157">
        <v>0.19383365999999999</v>
      </c>
      <c r="M918" s="159">
        <v>117.27800000000001</v>
      </c>
      <c r="N918" s="159"/>
      <c r="O918" s="159">
        <v>3.718</v>
      </c>
      <c r="P918" s="159">
        <v>224.86</v>
      </c>
      <c r="Q918" s="157">
        <v>22.73</v>
      </c>
      <c r="R918" s="157"/>
      <c r="S918" s="160">
        <v>4282.55</v>
      </c>
      <c r="T918" s="157">
        <v>258215.31</v>
      </c>
      <c r="U918" s="160">
        <v>262520.59000000003</v>
      </c>
    </row>
    <row r="919" spans="1:21" x14ac:dyDescent="0.2">
      <c r="A919" s="37" t="str" cm="1">
        <f t="array" ref="A919">INDEX('Scheme master'!F:F,MATCH(E919&amp;F919,'Scheme master'!N:N,0),0)</f>
        <v>LDSAPF</v>
      </c>
      <c r="B919" s="37" t="str">
        <f>A919&amp;VLOOKUP(E919&amp;F919,'Scheme master'!N:AA,13,0)</f>
        <v>LDSAPFRDD</v>
      </c>
      <c r="C919" s="41">
        <f t="shared" si="50"/>
        <v>2.4072500000000001E-3</v>
      </c>
      <c r="D919" s="41">
        <f t="shared" si="51"/>
        <v>2.4072500000000001E-3</v>
      </c>
      <c r="E919" s="157" t="s">
        <v>533</v>
      </c>
      <c r="F919" s="157" t="s">
        <v>8</v>
      </c>
      <c r="G919" s="157" t="s">
        <v>2242</v>
      </c>
      <c r="H919" s="157" t="s">
        <v>1279</v>
      </c>
      <c r="I919" s="158">
        <v>45667</v>
      </c>
      <c r="J919" s="158">
        <v>45667</v>
      </c>
      <c r="K919" s="157">
        <v>2.4072500000000001E-3</v>
      </c>
      <c r="L919" s="157">
        <v>2.4072500000000001E-3</v>
      </c>
      <c r="M919" s="159">
        <v>127406.00199999999</v>
      </c>
      <c r="N919" s="159"/>
      <c r="O919" s="159">
        <v>3324.0450000000001</v>
      </c>
      <c r="P919" s="159">
        <v>64.753</v>
      </c>
      <c r="Q919" s="157">
        <v>306.7</v>
      </c>
      <c r="R919" s="157"/>
      <c r="S919" s="160">
        <v>39463.550000000003</v>
      </c>
      <c r="T919" s="157">
        <v>763.43</v>
      </c>
      <c r="U919" s="160">
        <v>40533.68</v>
      </c>
    </row>
    <row r="920" spans="1:21" x14ac:dyDescent="0.2">
      <c r="A920" s="37" t="str" cm="1">
        <f t="array" ref="A920">INDEX('Scheme master'!F:F,MATCH(E920&amp;F920,'Scheme master'!N:N,0),0)</f>
        <v>LDUSTF</v>
      </c>
      <c r="B920" s="37" t="str">
        <f>A920&amp;VLOOKUP(E920&amp;F920,'Scheme master'!N:AA,13,0)</f>
        <v>LDUSTFRDD</v>
      </c>
      <c r="C920" s="41">
        <f t="shared" si="50"/>
        <v>7.9069909999999993E-2</v>
      </c>
      <c r="D920" s="41">
        <f t="shared" si="51"/>
        <v>7.9069909999999993E-2</v>
      </c>
      <c r="E920" s="157" t="s">
        <v>1462</v>
      </c>
      <c r="F920" s="157" t="s">
        <v>8</v>
      </c>
      <c r="G920" s="157" t="s">
        <v>2241</v>
      </c>
      <c r="H920" s="157" t="s">
        <v>1279</v>
      </c>
      <c r="I920" s="158">
        <v>45637</v>
      </c>
      <c r="J920" s="158">
        <v>45637</v>
      </c>
      <c r="K920" s="157">
        <v>7.9069909999999993E-2</v>
      </c>
      <c r="L920" s="157">
        <v>7.9069909999999993E-2</v>
      </c>
      <c r="M920" s="159"/>
      <c r="N920" s="159"/>
      <c r="O920" s="159">
        <v>1.478</v>
      </c>
      <c r="P920" s="159">
        <v>2E-3</v>
      </c>
      <c r="Q920" s="157"/>
      <c r="R920" s="157"/>
      <c r="S920" s="160">
        <v>1800.36</v>
      </c>
      <c r="T920" s="157">
        <v>1.28</v>
      </c>
      <c r="U920" s="160">
        <v>1801.64</v>
      </c>
    </row>
    <row r="921" spans="1:21" x14ac:dyDescent="0.2">
      <c r="A921" s="37" t="str" cm="1">
        <f t="array" ref="A921">INDEX('Scheme master'!F:F,MATCH(E921&amp;F921,'Scheme master'!N:N,0),0)</f>
        <v>LLIQDF</v>
      </c>
      <c r="B921" s="37" t="str">
        <f>A921&amp;VLOOKUP(E921&amp;F921,'Scheme master'!N:AA,13,0)</f>
        <v>LLIQDFDDD</v>
      </c>
      <c r="C921" s="41">
        <f t="shared" si="50"/>
        <v>0.2029774</v>
      </c>
      <c r="D921" s="41">
        <f t="shared" si="51"/>
        <v>0.2029774</v>
      </c>
      <c r="E921" s="157" t="s">
        <v>530</v>
      </c>
      <c r="F921" s="157" t="s">
        <v>525</v>
      </c>
      <c r="G921" s="157" t="s">
        <v>456</v>
      </c>
      <c r="H921" s="157" t="s">
        <v>1276</v>
      </c>
      <c r="I921" s="158">
        <v>45651</v>
      </c>
      <c r="J921" s="158">
        <v>45651</v>
      </c>
      <c r="K921" s="157">
        <v>0.2029774</v>
      </c>
      <c r="L921" s="157">
        <v>0.2029774</v>
      </c>
      <c r="M921" s="159">
        <v>5.0759999999999996</v>
      </c>
      <c r="N921" s="159"/>
      <c r="O921" s="159">
        <v>5.3979999999999997</v>
      </c>
      <c r="P921" s="159">
        <v>207.06</v>
      </c>
      <c r="Q921" s="157">
        <v>1.02</v>
      </c>
      <c r="R921" s="157"/>
      <c r="S921" s="160">
        <v>6166.45</v>
      </c>
      <c r="T921" s="157">
        <v>237773.83</v>
      </c>
      <c r="U921" s="160">
        <v>243941.3</v>
      </c>
    </row>
    <row r="922" spans="1:21" x14ac:dyDescent="0.2">
      <c r="A922" s="37" t="str" cm="1">
        <f t="array" ref="A922">INDEX('Scheme master'!F:F,MATCH(E922&amp;F922,'Scheme master'!N:N,0),0)</f>
        <v>LDINPF</v>
      </c>
      <c r="B922" s="37" t="str">
        <f>A922&amp;VLOOKUP(E922&amp;F922,'Scheme master'!N:AA,13,0)</f>
        <v>LDINPFRDD</v>
      </c>
      <c r="C922" s="41">
        <f t="shared" si="50"/>
        <v>4.7337999999999998E-3</v>
      </c>
      <c r="D922" s="41">
        <f t="shared" si="51"/>
        <v>4.7337999999999998E-3</v>
      </c>
      <c r="E922" s="157" t="s">
        <v>531</v>
      </c>
      <c r="F922" s="157" t="s">
        <v>8</v>
      </c>
      <c r="G922" s="157" t="s">
        <v>2726</v>
      </c>
      <c r="H922" s="157" t="s">
        <v>1279</v>
      </c>
      <c r="I922" s="158">
        <v>45663</v>
      </c>
      <c r="J922" s="158">
        <v>45663</v>
      </c>
      <c r="K922" s="157">
        <v>4.7337999999999998E-3</v>
      </c>
      <c r="L922" s="157">
        <v>4.7337999999999998E-3</v>
      </c>
      <c r="M922" s="159">
        <v>11490.457</v>
      </c>
      <c r="N922" s="159"/>
      <c r="O922" s="159">
        <v>1104.1030000000001</v>
      </c>
      <c r="P922" s="159">
        <v>53.433</v>
      </c>
      <c r="Q922" s="157">
        <v>54.39</v>
      </c>
      <c r="R922" s="157"/>
      <c r="S922" s="160">
        <v>13691.02</v>
      </c>
      <c r="T922" s="157">
        <v>659.48</v>
      </c>
      <c r="U922" s="160">
        <v>14404.89</v>
      </c>
    </row>
    <row r="923" spans="1:21" x14ac:dyDescent="0.2">
      <c r="A923" s="37" t="str" cm="1">
        <f t="array" ref="A923">INDEX('Scheme master'!F:F,MATCH(E923&amp;F923,'Scheme master'!N:N,0),0)</f>
        <v>LDUSTF</v>
      </c>
      <c r="B923" s="37" t="str">
        <f>A923&amp;VLOOKUP(E923&amp;F923,'Scheme master'!N:AA,13,0)</f>
        <v>LDUSTFRDD</v>
      </c>
      <c r="C923" s="41">
        <f t="shared" si="50"/>
        <v>0.56554530000000003</v>
      </c>
      <c r="D923" s="41">
        <f t="shared" si="51"/>
        <v>0.56554530000000003</v>
      </c>
      <c r="E923" s="157" t="s">
        <v>1462</v>
      </c>
      <c r="F923" s="157" t="s">
        <v>8</v>
      </c>
      <c r="G923" s="157" t="s">
        <v>2241</v>
      </c>
      <c r="H923" s="157" t="s">
        <v>1279</v>
      </c>
      <c r="I923" s="158">
        <v>45642</v>
      </c>
      <c r="J923" s="158">
        <v>45642</v>
      </c>
      <c r="K923" s="157">
        <v>0.56554530000000003</v>
      </c>
      <c r="L923" s="157">
        <v>0.56554530000000003</v>
      </c>
      <c r="M923" s="159"/>
      <c r="N923" s="159"/>
      <c r="O923" s="159">
        <v>10.590999999999999</v>
      </c>
      <c r="P923" s="159">
        <v>8.0000000000000002E-3</v>
      </c>
      <c r="Q923" s="157"/>
      <c r="R923" s="157"/>
      <c r="S923" s="160">
        <v>12905.57</v>
      </c>
      <c r="T923" s="157">
        <v>9.16</v>
      </c>
      <c r="U923" s="160">
        <v>12914.73</v>
      </c>
    </row>
    <row r="924" spans="1:21" x14ac:dyDescent="0.2">
      <c r="A924" s="37" t="str" cm="1">
        <f t="array" ref="A924">INDEX('Scheme master'!F:F,MATCH(E924&amp;F924,'Scheme master'!N:N,0),0)</f>
        <v>LLIQDF</v>
      </c>
      <c r="B924" s="37" t="str">
        <f>A924&amp;VLOOKUP(E924&amp;F924,'Scheme master'!N:AA,13,0)</f>
        <v>LLIQDFRDD</v>
      </c>
      <c r="C924" s="41">
        <f t="shared" si="50"/>
        <v>0.16901911999999999</v>
      </c>
      <c r="D924" s="41">
        <f t="shared" si="51"/>
        <v>0.16901911999999999</v>
      </c>
      <c r="E924" s="157" t="s">
        <v>530</v>
      </c>
      <c r="F924" s="157" t="s">
        <v>526</v>
      </c>
      <c r="G924" s="157" t="s">
        <v>456</v>
      </c>
      <c r="H924" s="157" t="s">
        <v>1281</v>
      </c>
      <c r="I924" s="158">
        <v>45579</v>
      </c>
      <c r="J924" s="158">
        <v>45579</v>
      </c>
      <c r="K924" s="157">
        <v>0.16901911999999999</v>
      </c>
      <c r="L924" s="157">
        <v>0.16901911999999999</v>
      </c>
      <c r="M924" s="159">
        <v>12.58</v>
      </c>
      <c r="N924" s="159">
        <v>0.17199999999999999</v>
      </c>
      <c r="O924" s="159">
        <v>5.0369999999999999</v>
      </c>
      <c r="P924" s="159">
        <v>2.798</v>
      </c>
      <c r="Q924" s="157">
        <v>2.11</v>
      </c>
      <c r="R924" s="157">
        <v>0.03</v>
      </c>
      <c r="S924" s="160">
        <v>5627.73</v>
      </c>
      <c r="T924" s="157">
        <v>3162.55</v>
      </c>
      <c r="U924" s="160">
        <v>8792.42</v>
      </c>
    </row>
    <row r="925" spans="1:21" x14ac:dyDescent="0.2">
      <c r="A925" s="37" t="str" cm="1">
        <f t="array" ref="A925">INDEX('Scheme master'!F:F,MATCH(E925&amp;F925,'Scheme master'!N:N,0),0)</f>
        <v>LLIQDF</v>
      </c>
      <c r="B925" s="37" t="str">
        <f>A925&amp;VLOOKUP(E925&amp;F925,'Scheme master'!N:AA,13,0)</f>
        <v>LLIQDFRDD</v>
      </c>
      <c r="C925" s="41">
        <f t="shared" si="50"/>
        <v>0.1847857</v>
      </c>
      <c r="D925" s="41">
        <f t="shared" si="51"/>
        <v>0.1847857</v>
      </c>
      <c r="E925" s="157" t="s">
        <v>530</v>
      </c>
      <c r="F925" s="157" t="s">
        <v>526</v>
      </c>
      <c r="G925" s="157" t="s">
        <v>456</v>
      </c>
      <c r="H925" s="157" t="s">
        <v>1281</v>
      </c>
      <c r="I925" s="158">
        <v>45585</v>
      </c>
      <c r="J925" s="158">
        <v>45585</v>
      </c>
      <c r="K925" s="157">
        <v>0.1847857</v>
      </c>
      <c r="L925" s="157">
        <v>0.1847857</v>
      </c>
      <c r="M925" s="159">
        <v>12.609</v>
      </c>
      <c r="N925" s="159">
        <v>0.17199999999999999</v>
      </c>
      <c r="O925" s="159">
        <v>5.4880000000000004</v>
      </c>
      <c r="P925" s="159">
        <v>3.0640000000000001</v>
      </c>
      <c r="Q925" s="157">
        <v>2.33</v>
      </c>
      <c r="R925" s="157">
        <v>0.03</v>
      </c>
      <c r="S925" s="160">
        <v>6178.41</v>
      </c>
      <c r="T925" s="157">
        <v>3460.84</v>
      </c>
      <c r="U925" s="160">
        <v>9641.61</v>
      </c>
    </row>
    <row r="926" spans="1:21" x14ac:dyDescent="0.2">
      <c r="A926" s="37" t="str" cm="1">
        <f t="array" ref="A926">INDEX('Scheme master'!F:F,MATCH(E926&amp;F926,'Scheme master'!N:N,0),0)</f>
        <v>LDUSTF</v>
      </c>
      <c r="B926" s="37" t="str">
        <f>A926&amp;VLOOKUP(E926&amp;F926,'Scheme master'!N:AA,13,0)</f>
        <v>LDUSTFRDD</v>
      </c>
      <c r="C926" s="41">
        <f t="shared" si="50"/>
        <v>0.53942294000000002</v>
      </c>
      <c r="D926" s="41">
        <f t="shared" si="51"/>
        <v>0.53942294000000002</v>
      </c>
      <c r="E926" s="157" t="s">
        <v>1462</v>
      </c>
      <c r="F926" s="157" t="s">
        <v>8</v>
      </c>
      <c r="G926" s="157" t="s">
        <v>2241</v>
      </c>
      <c r="H926" s="157" t="s">
        <v>1279</v>
      </c>
      <c r="I926" s="158">
        <v>45705</v>
      </c>
      <c r="J926" s="158">
        <v>45705</v>
      </c>
      <c r="K926" s="157">
        <v>0.53942294000000002</v>
      </c>
      <c r="L926" s="157">
        <v>0.53942294000000002</v>
      </c>
      <c r="M926" s="159"/>
      <c r="N926" s="159"/>
      <c r="O926" s="159">
        <v>10.244999999999999</v>
      </c>
      <c r="P926" s="159">
        <v>8.0000000000000002E-3</v>
      </c>
      <c r="Q926" s="157"/>
      <c r="R926" s="157"/>
      <c r="S926" s="160">
        <v>12436.81</v>
      </c>
      <c r="T926" s="157">
        <v>8.83</v>
      </c>
      <c r="U926" s="160">
        <v>12445.64</v>
      </c>
    </row>
    <row r="927" spans="1:21" x14ac:dyDescent="0.2">
      <c r="A927" s="37" t="str" cm="1">
        <f t="array" ref="A927">INDEX('Scheme master'!F:F,MATCH(E927&amp;F927,'Scheme master'!N:N,0),0)</f>
        <v>LDINPF</v>
      </c>
      <c r="B927" s="37" t="str">
        <f>A927&amp;VLOOKUP(E927&amp;F927,'Scheme master'!N:AA,13,0)</f>
        <v>LDINPFDDD</v>
      </c>
      <c r="C927" s="41">
        <f t="shared" si="50"/>
        <v>7.6423400000000001E-3</v>
      </c>
      <c r="D927" s="41">
        <f t="shared" si="51"/>
        <v>7.6423400000000001E-3</v>
      </c>
      <c r="E927" s="157" t="s">
        <v>531</v>
      </c>
      <c r="F927" s="157" t="s">
        <v>525</v>
      </c>
      <c r="G927" s="157" t="s">
        <v>2726</v>
      </c>
      <c r="H927" s="157" t="s">
        <v>1277</v>
      </c>
      <c r="I927" s="158">
        <v>45656</v>
      </c>
      <c r="J927" s="158">
        <v>45656</v>
      </c>
      <c r="K927" s="157">
        <v>7.6423400000000001E-3</v>
      </c>
      <c r="L927" s="157">
        <v>7.6423400000000001E-3</v>
      </c>
      <c r="M927" s="159">
        <v>26907.360000000001</v>
      </c>
      <c r="N927" s="159"/>
      <c r="O927" s="159">
        <v>294.59699999999998</v>
      </c>
      <c r="P927" s="159"/>
      <c r="Q927" s="157">
        <v>205.64</v>
      </c>
      <c r="R927" s="157"/>
      <c r="S927" s="160">
        <v>4574.2</v>
      </c>
      <c r="T927" s="157"/>
      <c r="U927" s="160">
        <v>4779.84</v>
      </c>
    </row>
    <row r="928" spans="1:21" x14ac:dyDescent="0.2">
      <c r="A928" s="37" t="str" cm="1">
        <f t="array" ref="A928">INDEX('Scheme master'!F:F,MATCH(E928&amp;F928,'Scheme master'!N:N,0),0)</f>
        <v>LLIQDF</v>
      </c>
      <c r="B928" s="37" t="str">
        <f>A928&amp;VLOOKUP(E928&amp;F928,'Scheme master'!N:AA,13,0)</f>
        <v>LLIQDFDDD</v>
      </c>
      <c r="C928" s="41">
        <f t="shared" si="50"/>
        <v>0.18713045</v>
      </c>
      <c r="D928" s="41">
        <f t="shared" si="51"/>
        <v>0.18713045</v>
      </c>
      <c r="E928" s="157" t="s">
        <v>530</v>
      </c>
      <c r="F928" s="157" t="s">
        <v>525</v>
      </c>
      <c r="G928" s="157" t="s">
        <v>456</v>
      </c>
      <c r="H928" s="157" t="s">
        <v>1276</v>
      </c>
      <c r="I928" s="158">
        <v>45735</v>
      </c>
      <c r="J928" s="158">
        <v>45735</v>
      </c>
      <c r="K928" s="157">
        <v>0.18713045</v>
      </c>
      <c r="L928" s="157">
        <v>0.18713045</v>
      </c>
      <c r="M928" s="159">
        <v>125.429</v>
      </c>
      <c r="N928" s="159"/>
      <c r="O928" s="159">
        <v>3.492</v>
      </c>
      <c r="P928" s="159">
        <v>282.262</v>
      </c>
      <c r="Q928" s="157">
        <v>23.49</v>
      </c>
      <c r="R928" s="157"/>
      <c r="S928" s="160">
        <v>4016.13</v>
      </c>
      <c r="T928" s="157">
        <v>324134.23</v>
      </c>
      <c r="U928" s="160">
        <v>328173.84999999998</v>
      </c>
    </row>
    <row r="929" spans="1:21" x14ac:dyDescent="0.2">
      <c r="A929" s="37" t="str" cm="1">
        <f t="array" ref="A929">INDEX('Scheme master'!F:F,MATCH(E929&amp;F929,'Scheme master'!N:N,0),0)</f>
        <v>LDINPF</v>
      </c>
      <c r="B929" s="37" t="str">
        <f>A929&amp;VLOOKUP(E929&amp;F929,'Scheme master'!N:AA,13,0)</f>
        <v>LDINPFRDD</v>
      </c>
      <c r="C929" s="41">
        <f t="shared" si="50"/>
        <v>1.8369E-4</v>
      </c>
      <c r="D929" s="41">
        <f t="shared" si="51"/>
        <v>1.8369E-4</v>
      </c>
      <c r="E929" s="157" t="s">
        <v>531</v>
      </c>
      <c r="F929" s="157" t="s">
        <v>8</v>
      </c>
      <c r="G929" s="157" t="s">
        <v>2726</v>
      </c>
      <c r="H929" s="157" t="s">
        <v>1279</v>
      </c>
      <c r="I929" s="158">
        <v>45596</v>
      </c>
      <c r="J929" s="158">
        <v>45596</v>
      </c>
      <c r="K929" s="157">
        <v>1.8369E-4</v>
      </c>
      <c r="L929" s="157">
        <v>1.8369E-4</v>
      </c>
      <c r="M929" s="159"/>
      <c r="N929" s="159"/>
      <c r="O929" s="159">
        <v>42.622</v>
      </c>
      <c r="P929" s="159">
        <v>1.5449999999999999</v>
      </c>
      <c r="Q929" s="157"/>
      <c r="R929" s="157"/>
      <c r="S929" s="160">
        <v>527.79999999999995</v>
      </c>
      <c r="T929" s="157">
        <v>25.37</v>
      </c>
      <c r="U929" s="160">
        <v>553.16999999999996</v>
      </c>
    </row>
    <row r="930" spans="1:21" x14ac:dyDescent="0.2">
      <c r="A930" s="37" t="str" cm="1">
        <f t="array" ref="A930">INDEX('Scheme master'!F:F,MATCH(E930&amp;F930,'Scheme master'!N:N,0),0)</f>
        <v>LDSAPF</v>
      </c>
      <c r="B930" s="37" t="str">
        <f>A930&amp;VLOOKUP(E930&amp;F930,'Scheme master'!N:AA,13,0)</f>
        <v>LDSAPFRDD</v>
      </c>
      <c r="C930" s="41">
        <f t="shared" si="50"/>
        <v>5.3039799999999998E-3</v>
      </c>
      <c r="D930" s="41">
        <f t="shared" si="51"/>
        <v>5.3039799999999998E-3</v>
      </c>
      <c r="E930" s="157" t="s">
        <v>533</v>
      </c>
      <c r="F930" s="157" t="s">
        <v>8</v>
      </c>
      <c r="G930" s="157" t="s">
        <v>2242</v>
      </c>
      <c r="H930" s="157" t="s">
        <v>1279</v>
      </c>
      <c r="I930" s="158">
        <v>45673</v>
      </c>
      <c r="J930" s="158">
        <v>45673</v>
      </c>
      <c r="K930" s="157">
        <v>5.3039799999999998E-3</v>
      </c>
      <c r="L930" s="157">
        <v>5.3039799999999998E-3</v>
      </c>
      <c r="M930" s="159">
        <v>127437.35799999999</v>
      </c>
      <c r="N930" s="159"/>
      <c r="O930" s="159">
        <v>7329.3159999999998</v>
      </c>
      <c r="P930" s="159">
        <v>142.78399999999999</v>
      </c>
      <c r="Q930" s="157">
        <v>675.93</v>
      </c>
      <c r="R930" s="157"/>
      <c r="S930" s="160">
        <v>87014.720000000001</v>
      </c>
      <c r="T930" s="157">
        <v>1683.35</v>
      </c>
      <c r="U930" s="160">
        <v>89374</v>
      </c>
    </row>
    <row r="931" spans="1:21" x14ac:dyDescent="0.2">
      <c r="A931" s="37" t="str" cm="1">
        <f t="array" ref="A931">INDEX('Scheme master'!F:F,MATCH(E931&amp;F931,'Scheme master'!N:N,0),0)</f>
        <v>LLIQDF</v>
      </c>
      <c r="B931" s="37" t="str">
        <f>A931&amp;VLOOKUP(E931&amp;F931,'Scheme master'!N:AA,13,0)</f>
        <v>LLIQDFRDD</v>
      </c>
      <c r="C931" s="41">
        <f t="shared" si="50"/>
        <v>0.18023824999999999</v>
      </c>
      <c r="D931" s="41">
        <f t="shared" si="51"/>
        <v>0.18023824999999999</v>
      </c>
      <c r="E931" s="157" t="s">
        <v>530</v>
      </c>
      <c r="F931" s="157" t="s">
        <v>526</v>
      </c>
      <c r="G931" s="157" t="s">
        <v>456</v>
      </c>
      <c r="H931" s="157" t="s">
        <v>1281</v>
      </c>
      <c r="I931" s="158">
        <v>45716</v>
      </c>
      <c r="J931" s="158">
        <v>45716</v>
      </c>
      <c r="K931" s="157">
        <v>0.18023824999999999</v>
      </c>
      <c r="L931" s="157">
        <v>0.18023824999999999</v>
      </c>
      <c r="M931" s="159">
        <v>78.289000000000001</v>
      </c>
      <c r="N931" s="159">
        <v>0.17199999999999999</v>
      </c>
      <c r="O931" s="159">
        <v>5.55</v>
      </c>
      <c r="P931" s="159">
        <v>0.95599999999999996</v>
      </c>
      <c r="Q931" s="157">
        <v>14.13</v>
      </c>
      <c r="R931" s="157">
        <v>0.03</v>
      </c>
      <c r="S931" s="160">
        <v>6161.22</v>
      </c>
      <c r="T931" s="157">
        <v>1070.57</v>
      </c>
      <c r="U931" s="160">
        <v>7245.95</v>
      </c>
    </row>
    <row r="932" spans="1:21" x14ac:dyDescent="0.2">
      <c r="A932" s="37" t="str" cm="1">
        <f t="array" ref="A932">INDEX('Scheme master'!F:F,MATCH(E932&amp;F932,'Scheme master'!N:N,0),0)</f>
        <v>LDUSTF</v>
      </c>
      <c r="B932" s="37" t="str">
        <f>A932&amp;VLOOKUP(E932&amp;F932,'Scheme master'!N:AA,13,0)</f>
        <v>LDUSTFDDD</v>
      </c>
      <c r="C932" s="41">
        <f t="shared" si="50"/>
        <v>0.74951418000000003</v>
      </c>
      <c r="D932" s="41">
        <f t="shared" si="51"/>
        <v>0.74951418000000003</v>
      </c>
      <c r="E932" s="157" t="s">
        <v>1462</v>
      </c>
      <c r="F932" s="157" t="s">
        <v>525</v>
      </c>
      <c r="G932" s="157" t="s">
        <v>2241</v>
      </c>
      <c r="H932" s="157" t="s">
        <v>1277</v>
      </c>
      <c r="I932" s="158">
        <v>45712</v>
      </c>
      <c r="J932" s="158">
        <v>45712</v>
      </c>
      <c r="K932" s="157">
        <v>0.74951418000000003</v>
      </c>
      <c r="L932" s="157">
        <v>0.74951418000000003</v>
      </c>
      <c r="M932" s="159"/>
      <c r="N932" s="159"/>
      <c r="O932" s="159">
        <v>3.3069999999999999</v>
      </c>
      <c r="P932" s="159"/>
      <c r="Q932" s="157"/>
      <c r="R932" s="157"/>
      <c r="S932" s="160">
        <v>4041.76</v>
      </c>
      <c r="T932" s="157"/>
      <c r="U932" s="160">
        <v>4041.76</v>
      </c>
    </row>
    <row r="933" spans="1:21" x14ac:dyDescent="0.2">
      <c r="A933" s="37" t="str" cm="1">
        <f t="array" ref="A933">INDEX('Scheme master'!F:F,MATCH(E933&amp;F933,'Scheme master'!N:N,0),0)</f>
        <v>LDUSTF</v>
      </c>
      <c r="B933" s="37" t="str">
        <f>A933&amp;VLOOKUP(E933&amp;F933,'Scheme master'!N:AA,13,0)</f>
        <v>LDUSTFDDD</v>
      </c>
      <c r="C933" s="41">
        <f t="shared" si="50"/>
        <v>0.15800703999999999</v>
      </c>
      <c r="D933" s="41">
        <f t="shared" si="51"/>
        <v>0.15800703999999999</v>
      </c>
      <c r="E933" s="157" t="s">
        <v>1462</v>
      </c>
      <c r="F933" s="157" t="s">
        <v>525</v>
      </c>
      <c r="G933" s="157" t="s">
        <v>2241</v>
      </c>
      <c r="H933" s="157" t="s">
        <v>1277</v>
      </c>
      <c r="I933" s="158">
        <v>45722</v>
      </c>
      <c r="J933" s="158">
        <v>45722</v>
      </c>
      <c r="K933" s="157">
        <v>0.15800703999999999</v>
      </c>
      <c r="L933" s="157">
        <v>0.15800703999999999</v>
      </c>
      <c r="M933" s="159"/>
      <c r="N933" s="159"/>
      <c r="O933" s="159">
        <v>0.69599999999999995</v>
      </c>
      <c r="P933" s="159"/>
      <c r="Q933" s="157"/>
      <c r="R933" s="157"/>
      <c r="S933" s="160">
        <v>853.77</v>
      </c>
      <c r="T933" s="157"/>
      <c r="U933" s="160">
        <v>853.77</v>
      </c>
    </row>
    <row r="934" spans="1:21" x14ac:dyDescent="0.2">
      <c r="A934" s="37" t="str" cm="1">
        <f t="array" ref="A934">INDEX('Scheme master'!F:F,MATCH(E934&amp;F934,'Scheme master'!N:N,0),0)</f>
        <v>LDINPF</v>
      </c>
      <c r="B934" s="37" t="str">
        <f>A934&amp;VLOOKUP(E934&amp;F934,'Scheme master'!N:AA,13,0)</f>
        <v>LDINPFRDD</v>
      </c>
      <c r="C934" s="41">
        <f t="shared" si="50"/>
        <v>7.35215E-3</v>
      </c>
      <c r="D934" s="41">
        <f t="shared" si="51"/>
        <v>7.35215E-3</v>
      </c>
      <c r="E934" s="157" t="s">
        <v>531</v>
      </c>
      <c r="F934" s="157" t="s">
        <v>8</v>
      </c>
      <c r="G934" s="157" t="s">
        <v>2726</v>
      </c>
      <c r="H934" s="157" t="s">
        <v>1279</v>
      </c>
      <c r="I934" s="158">
        <v>45664</v>
      </c>
      <c r="J934" s="158">
        <v>45664</v>
      </c>
      <c r="K934" s="157">
        <v>7.35215E-3</v>
      </c>
      <c r="L934" s="157">
        <v>7.35215E-3</v>
      </c>
      <c r="M934" s="159">
        <v>11490.457</v>
      </c>
      <c r="N934" s="159"/>
      <c r="O934" s="159">
        <v>1715.46</v>
      </c>
      <c r="P934" s="159">
        <v>83.019000000000005</v>
      </c>
      <c r="Q934" s="157">
        <v>84.48</v>
      </c>
      <c r="R934" s="157"/>
      <c r="S934" s="160">
        <v>21271.93</v>
      </c>
      <c r="T934" s="157">
        <v>1024.6600000000001</v>
      </c>
      <c r="U934" s="160">
        <v>22381.07</v>
      </c>
    </row>
    <row r="935" spans="1:21" x14ac:dyDescent="0.2">
      <c r="A935" s="37" t="str" cm="1">
        <f t="array" ref="A935">INDEX('Scheme master'!F:F,MATCH(E935&amp;F935,'Scheme master'!N:N,0),0)</f>
        <v>LDINPF</v>
      </c>
      <c r="B935" s="37" t="str">
        <f>A935&amp;VLOOKUP(E935&amp;F935,'Scheme master'!N:AA,13,0)</f>
        <v>LDINPFRDD</v>
      </c>
      <c r="C935" s="41">
        <f t="shared" si="50"/>
        <v>1.386574E-2</v>
      </c>
      <c r="D935" s="41">
        <f t="shared" si="51"/>
        <v>1.386574E-2</v>
      </c>
      <c r="E935" s="157" t="s">
        <v>531</v>
      </c>
      <c r="F935" s="157" t="s">
        <v>8</v>
      </c>
      <c r="G935" s="157" t="s">
        <v>2726</v>
      </c>
      <c r="H935" s="157" t="s">
        <v>1279</v>
      </c>
      <c r="I935" s="158">
        <v>45691</v>
      </c>
      <c r="J935" s="158">
        <v>45691</v>
      </c>
      <c r="K935" s="157">
        <v>1.386574E-2</v>
      </c>
      <c r="L935" s="157">
        <v>1.386574E-2</v>
      </c>
      <c r="M935" s="159">
        <v>11490.457</v>
      </c>
      <c r="N935" s="159"/>
      <c r="O935" s="159">
        <v>3252.0720000000001</v>
      </c>
      <c r="P935" s="159">
        <v>157.34700000000001</v>
      </c>
      <c r="Q935" s="157">
        <v>159.32</v>
      </c>
      <c r="R935" s="157"/>
      <c r="S935" s="160">
        <v>40324.83</v>
      </c>
      <c r="T935" s="157">
        <v>1941.99</v>
      </c>
      <c r="U935" s="160">
        <v>42426.14</v>
      </c>
    </row>
    <row r="936" spans="1:21" x14ac:dyDescent="0.2">
      <c r="A936" s="37" t="str" cm="1">
        <f t="array" ref="A936">INDEX('Scheme master'!F:F,MATCH(E936&amp;F936,'Scheme master'!N:N,0),0)</f>
        <v>LEBALF</v>
      </c>
      <c r="B936" s="37" t="str">
        <f>A936&amp;VLOOKUP(E936&amp;F936,'Scheme master'!N:AA,13,0)</f>
        <v>LEBALFRD</v>
      </c>
      <c r="C936" s="41">
        <f t="shared" si="50"/>
        <v>0.1</v>
      </c>
      <c r="D936" s="41">
        <f t="shared" si="51"/>
        <v>0.1</v>
      </c>
      <c r="E936" s="157" t="s">
        <v>528</v>
      </c>
      <c r="F936" s="157" t="s">
        <v>526</v>
      </c>
      <c r="G936" s="157" t="s">
        <v>2243</v>
      </c>
      <c r="H936" s="157" t="s">
        <v>1281</v>
      </c>
      <c r="I936" s="158">
        <v>45623</v>
      </c>
      <c r="J936" s="158">
        <v>45623</v>
      </c>
      <c r="K936" s="157">
        <v>0.1</v>
      </c>
      <c r="L936" s="157">
        <v>0.1</v>
      </c>
      <c r="M936" s="159">
        <v>34026725.211000003</v>
      </c>
      <c r="N936" s="159">
        <v>757565.56099999999</v>
      </c>
      <c r="O936" s="159">
        <v>29951.444</v>
      </c>
      <c r="P936" s="159">
        <v>20.446999999999999</v>
      </c>
      <c r="Q936" s="157">
        <v>3402672.18</v>
      </c>
      <c r="R936" s="157">
        <v>75756.55</v>
      </c>
      <c r="S936" s="160">
        <v>570306.27</v>
      </c>
      <c r="T936" s="157">
        <v>340.34</v>
      </c>
      <c r="U936" s="160">
        <v>4049075.34</v>
      </c>
    </row>
    <row r="937" spans="1:21" x14ac:dyDescent="0.2">
      <c r="A937" s="37" t="str" cm="1">
        <f t="array" ref="A937">INDEX('Scheme master'!F:F,MATCH(E937&amp;F937,'Scheme master'!N:N,0),0)</f>
        <v>LLIQDF</v>
      </c>
      <c r="B937" s="37" t="str">
        <f>A937&amp;VLOOKUP(E937&amp;F937,'Scheme master'!N:AA,13,0)</f>
        <v>LLIQDFRDD</v>
      </c>
      <c r="C937" s="41">
        <f t="shared" si="50"/>
        <v>0.18351688999999999</v>
      </c>
      <c r="D937" s="41">
        <f t="shared" si="51"/>
        <v>0.18351688999999999</v>
      </c>
      <c r="E937" s="157" t="s">
        <v>530</v>
      </c>
      <c r="F937" s="157" t="s">
        <v>526</v>
      </c>
      <c r="G937" s="157" t="s">
        <v>456</v>
      </c>
      <c r="H937" s="157" t="s">
        <v>1281</v>
      </c>
      <c r="I937" s="158">
        <v>45571</v>
      </c>
      <c r="J937" s="158">
        <v>45571</v>
      </c>
      <c r="K937" s="157">
        <v>0.18351688999999999</v>
      </c>
      <c r="L937" s="157">
        <v>0.18351688999999999</v>
      </c>
      <c r="M937" s="159">
        <v>12.504</v>
      </c>
      <c r="N937" s="159">
        <v>0.17199999999999999</v>
      </c>
      <c r="O937" s="159">
        <v>5.1319999999999997</v>
      </c>
      <c r="P937" s="159">
        <v>3.0550000000000002</v>
      </c>
      <c r="Q937" s="157">
        <v>2.31</v>
      </c>
      <c r="R937" s="157">
        <v>0.03</v>
      </c>
      <c r="S937" s="160">
        <v>5707.42</v>
      </c>
      <c r="T937" s="157">
        <v>3429.15</v>
      </c>
      <c r="U937" s="160">
        <v>9138.91</v>
      </c>
    </row>
    <row r="938" spans="1:21" x14ac:dyDescent="0.2">
      <c r="A938" s="37" t="str" cm="1">
        <f t="array" ref="A938">INDEX('Scheme master'!F:F,MATCH(E938&amp;F938,'Scheme master'!N:N,0),0)</f>
        <v>LDSAPF</v>
      </c>
      <c r="B938" s="37" t="str">
        <f>A938&amp;VLOOKUP(E938&amp;F938,'Scheme master'!N:AA,13,0)</f>
        <v>LDSAPFDDD</v>
      </c>
      <c r="C938" s="41">
        <f t="shared" si="50"/>
        <v>2.9686700000000001E-3</v>
      </c>
      <c r="D938" s="41">
        <f t="shared" si="51"/>
        <v>2.9686700000000001E-3</v>
      </c>
      <c r="E938" s="157" t="s">
        <v>533</v>
      </c>
      <c r="F938" s="157" t="s">
        <v>525</v>
      </c>
      <c r="G938" s="157" t="s">
        <v>2242</v>
      </c>
      <c r="H938" s="157" t="s">
        <v>1277</v>
      </c>
      <c r="I938" s="158">
        <v>45617</v>
      </c>
      <c r="J938" s="158">
        <v>45617</v>
      </c>
      <c r="K938" s="157">
        <v>2.9686700000000001E-3</v>
      </c>
      <c r="L938" s="157">
        <v>2.9686700000000001E-3</v>
      </c>
      <c r="M938" s="159"/>
      <c r="N938" s="159"/>
      <c r="O938" s="159">
        <v>145.41</v>
      </c>
      <c r="P938" s="159"/>
      <c r="Q938" s="157"/>
      <c r="R938" s="157"/>
      <c r="S938" s="160">
        <v>1607.13</v>
      </c>
      <c r="T938" s="157"/>
      <c r="U938" s="160">
        <v>1607.13</v>
      </c>
    </row>
    <row r="939" spans="1:21" x14ac:dyDescent="0.2">
      <c r="A939" s="37" t="str" cm="1">
        <f t="array" ref="A939">INDEX('Scheme master'!F:F,MATCH(E939&amp;F939,'Scheme master'!N:N,0),0)</f>
        <v>LDSAPF</v>
      </c>
      <c r="B939" s="37" t="str">
        <f>A939&amp;VLOOKUP(E939&amp;F939,'Scheme master'!N:AA,13,0)</f>
        <v>LDSAPFRDD</v>
      </c>
      <c r="C939" s="41">
        <f t="shared" si="50"/>
        <v>3.36214E-3</v>
      </c>
      <c r="D939" s="41">
        <f t="shared" si="51"/>
        <v>3.36214E-3</v>
      </c>
      <c r="E939" s="157" t="s">
        <v>533</v>
      </c>
      <c r="F939" s="157" t="s">
        <v>8</v>
      </c>
      <c r="G939" s="157" t="s">
        <v>2242</v>
      </c>
      <c r="H939" s="157" t="s">
        <v>1279</v>
      </c>
      <c r="I939" s="158">
        <v>45649</v>
      </c>
      <c r="J939" s="158">
        <v>45649</v>
      </c>
      <c r="K939" s="157">
        <v>3.36214E-3</v>
      </c>
      <c r="L939" s="157">
        <v>3.36214E-3</v>
      </c>
      <c r="M939" s="159">
        <v>135453.16099999999</v>
      </c>
      <c r="N939" s="159"/>
      <c r="O939" s="159">
        <v>4628.24</v>
      </c>
      <c r="P939" s="159">
        <v>90.156999999999996</v>
      </c>
      <c r="Q939" s="157">
        <v>455.41</v>
      </c>
      <c r="R939" s="157"/>
      <c r="S939" s="160">
        <v>54976.87</v>
      </c>
      <c r="T939" s="157">
        <v>1062.93</v>
      </c>
      <c r="U939" s="160">
        <v>56495.21</v>
      </c>
    </row>
    <row r="940" spans="1:21" x14ac:dyDescent="0.2">
      <c r="A940" s="37" t="str" cm="1">
        <f t="array" ref="A940">INDEX('Scheme master'!F:F,MATCH(E940&amp;F940,'Scheme master'!N:N,0),0)</f>
        <v>LDUSTF</v>
      </c>
      <c r="B940" s="37" t="str">
        <f>A940&amp;VLOOKUP(E940&amp;F940,'Scheme master'!N:AA,13,0)</f>
        <v>LDUSTFDDD</v>
      </c>
      <c r="C940" s="41">
        <f t="shared" si="50"/>
        <v>0.36066053999999997</v>
      </c>
      <c r="D940" s="41">
        <f t="shared" si="51"/>
        <v>0.36066053999999997</v>
      </c>
      <c r="E940" s="157" t="s">
        <v>1462</v>
      </c>
      <c r="F940" s="157" t="s">
        <v>525</v>
      </c>
      <c r="G940" s="157" t="s">
        <v>2241</v>
      </c>
      <c r="H940" s="157" t="s">
        <v>1277</v>
      </c>
      <c r="I940" s="158">
        <v>45658</v>
      </c>
      <c r="J940" s="158">
        <v>45658</v>
      </c>
      <c r="K940" s="157">
        <v>0.36066053999999997</v>
      </c>
      <c r="L940" s="157">
        <v>0.36066053999999997</v>
      </c>
      <c r="M940" s="159"/>
      <c r="N940" s="159"/>
      <c r="O940" s="159">
        <v>1.6160000000000001</v>
      </c>
      <c r="P940" s="159"/>
      <c r="Q940" s="157"/>
      <c r="R940" s="157"/>
      <c r="S940" s="160">
        <v>1975.13</v>
      </c>
      <c r="T940" s="157"/>
      <c r="U940" s="160">
        <v>1975.13</v>
      </c>
    </row>
    <row r="941" spans="1:21" x14ac:dyDescent="0.2">
      <c r="A941" s="37" t="str" cm="1">
        <f t="array" ref="A941">INDEX('Scheme master'!F:F,MATCH(E941&amp;F941,'Scheme master'!N:N,0),0)</f>
        <v>LDINPF</v>
      </c>
      <c r="B941" s="37" t="str">
        <f>A941&amp;VLOOKUP(E941&amp;F941,'Scheme master'!N:AA,13,0)</f>
        <v>LDINPFDDD</v>
      </c>
      <c r="C941" s="41">
        <f t="shared" si="50"/>
        <v>3.8148000000000001E-3</v>
      </c>
      <c r="D941" s="41">
        <f t="shared" si="51"/>
        <v>3.8148000000000001E-3</v>
      </c>
      <c r="E941" s="157" t="s">
        <v>531</v>
      </c>
      <c r="F941" s="157" t="s">
        <v>525</v>
      </c>
      <c r="G941" s="157" t="s">
        <v>2726</v>
      </c>
      <c r="H941" s="157" t="s">
        <v>1277</v>
      </c>
      <c r="I941" s="158">
        <v>45726</v>
      </c>
      <c r="J941" s="158">
        <v>45726</v>
      </c>
      <c r="K941" s="157">
        <v>3.8148000000000001E-3</v>
      </c>
      <c r="L941" s="157">
        <v>3.8148000000000001E-3</v>
      </c>
      <c r="M941" s="159"/>
      <c r="N941" s="159"/>
      <c r="O941" s="159">
        <v>144.697</v>
      </c>
      <c r="P941" s="159"/>
      <c r="Q941" s="157"/>
      <c r="R941" s="157"/>
      <c r="S941" s="160">
        <v>2275.46</v>
      </c>
      <c r="T941" s="157"/>
      <c r="U941" s="160">
        <v>2275.46</v>
      </c>
    </row>
    <row r="942" spans="1:21" x14ac:dyDescent="0.2">
      <c r="A942" s="37" t="str" cm="1">
        <f t="array" ref="A942">INDEX('Scheme master'!F:F,MATCH(E942&amp;F942,'Scheme master'!N:N,0),0)</f>
        <v>LDSTDF</v>
      </c>
      <c r="B942" s="37" t="str">
        <f>A942&amp;VLOOKUP(E942&amp;F942,'Scheme master'!N:AA,13,0)</f>
        <v>LDSTDFRDW</v>
      </c>
      <c r="C942" s="41">
        <f t="shared" si="50"/>
        <v>1.7854120000000001E-2</v>
      </c>
      <c r="D942" s="41">
        <f t="shared" si="51"/>
        <v>1.7854120000000001E-2</v>
      </c>
      <c r="E942" s="157" t="s">
        <v>1608</v>
      </c>
      <c r="F942" s="157" t="s">
        <v>23</v>
      </c>
      <c r="G942" s="157" t="s">
        <v>2244</v>
      </c>
      <c r="H942" s="157" t="s">
        <v>2245</v>
      </c>
      <c r="I942" s="158">
        <v>45581</v>
      </c>
      <c r="J942" s="158">
        <v>45581</v>
      </c>
      <c r="K942" s="157">
        <v>1.7854120000000001E-2</v>
      </c>
      <c r="L942" s="157">
        <v>1.7854120000000001E-2</v>
      </c>
      <c r="M942" s="159"/>
      <c r="N942" s="159"/>
      <c r="O942" s="159">
        <v>4.1879999999999997</v>
      </c>
      <c r="P942" s="159">
        <v>4760.6719999999996</v>
      </c>
      <c r="Q942" s="157"/>
      <c r="R942" s="157"/>
      <c r="S942" s="160">
        <v>53.16</v>
      </c>
      <c r="T942" s="157">
        <v>67138.350000000006</v>
      </c>
      <c r="U942" s="160">
        <v>67191.509999999995</v>
      </c>
    </row>
    <row r="943" spans="1:21" x14ac:dyDescent="0.2">
      <c r="A943" s="37" t="str" cm="1">
        <f t="array" ref="A943">INDEX('Scheme master'!F:F,MATCH(E943&amp;F943,'Scheme master'!N:N,0),0)</f>
        <v>LDUSTF</v>
      </c>
      <c r="B943" s="37" t="str">
        <f>A943&amp;VLOOKUP(E943&amp;F943,'Scheme master'!N:AA,13,0)</f>
        <v>LDUSTFRDD</v>
      </c>
      <c r="C943" s="41">
        <f t="shared" si="50"/>
        <v>0.10809313</v>
      </c>
      <c r="D943" s="41">
        <f t="shared" si="51"/>
        <v>0.10809313</v>
      </c>
      <c r="E943" s="157" t="s">
        <v>1462</v>
      </c>
      <c r="F943" s="157" t="s">
        <v>8</v>
      </c>
      <c r="G943" s="157" t="s">
        <v>2241</v>
      </c>
      <c r="H943" s="157" t="s">
        <v>1279</v>
      </c>
      <c r="I943" s="158">
        <v>45727</v>
      </c>
      <c r="J943" s="158">
        <v>45727</v>
      </c>
      <c r="K943" s="157">
        <v>0.10809313</v>
      </c>
      <c r="L943" s="157">
        <v>0.10809313</v>
      </c>
      <c r="M943" s="159"/>
      <c r="N943" s="159"/>
      <c r="O943" s="159">
        <v>1.671</v>
      </c>
      <c r="P943" s="159">
        <v>2E-3</v>
      </c>
      <c r="Q943" s="157"/>
      <c r="R943" s="157"/>
      <c r="S943" s="160">
        <v>2024.88</v>
      </c>
      <c r="T943" s="157">
        <v>1.78</v>
      </c>
      <c r="U943" s="160">
        <v>2026.66</v>
      </c>
    </row>
    <row r="944" spans="1:21" x14ac:dyDescent="0.2">
      <c r="A944" s="37" t="str" cm="1">
        <f t="array" ref="A944">INDEX('Scheme master'!F:F,MATCH(E944&amp;F944,'Scheme master'!N:N,0),0)</f>
        <v>LLIQDF</v>
      </c>
      <c r="B944" s="37" t="str">
        <f>A944&amp;VLOOKUP(E944&amp;F944,'Scheme master'!N:AA,13,0)</f>
        <v>LLIQDFRDD</v>
      </c>
      <c r="C944" s="41">
        <f t="shared" si="50"/>
        <v>0.19335988000000001</v>
      </c>
      <c r="D944" s="41">
        <f t="shared" si="51"/>
        <v>0.19335988000000001</v>
      </c>
      <c r="E944" s="157" t="s">
        <v>530</v>
      </c>
      <c r="F944" s="157" t="s">
        <v>526</v>
      </c>
      <c r="G944" s="157" t="s">
        <v>456</v>
      </c>
      <c r="H944" s="157" t="s">
        <v>1281</v>
      </c>
      <c r="I944" s="158">
        <v>45655</v>
      </c>
      <c r="J944" s="158">
        <v>45655</v>
      </c>
      <c r="K944" s="157">
        <v>0.19335988000000001</v>
      </c>
      <c r="L944" s="157">
        <v>0.19335988000000001</v>
      </c>
      <c r="M944" s="159">
        <v>15.109</v>
      </c>
      <c r="N944" s="159">
        <v>0.17199999999999999</v>
      </c>
      <c r="O944" s="159">
        <v>6.0330000000000004</v>
      </c>
      <c r="P944" s="159">
        <v>3.3010000000000002</v>
      </c>
      <c r="Q944" s="157">
        <v>2.94</v>
      </c>
      <c r="R944" s="157">
        <v>0.03</v>
      </c>
      <c r="S944" s="160">
        <v>6732.95</v>
      </c>
      <c r="T944" s="157">
        <v>3662.82</v>
      </c>
      <c r="U944" s="160">
        <v>10398.74</v>
      </c>
    </row>
    <row r="945" spans="1:21" x14ac:dyDescent="0.2">
      <c r="A945" s="37" t="str" cm="1">
        <f t="array" ref="A945">INDEX('Scheme master'!F:F,MATCH(E945&amp;F945,'Scheme master'!N:N,0),0)</f>
        <v>LDUSTF</v>
      </c>
      <c r="B945" s="37" t="str">
        <f>A945&amp;VLOOKUP(E945&amp;F945,'Scheme master'!N:AA,13,0)</f>
        <v>LDUSTFRDD</v>
      </c>
      <c r="C945" s="41">
        <f t="shared" si="50"/>
        <v>0.58626374999999997</v>
      </c>
      <c r="D945" s="41">
        <f t="shared" si="51"/>
        <v>0.58626374999999997</v>
      </c>
      <c r="E945" s="157" t="s">
        <v>1462</v>
      </c>
      <c r="F945" s="157" t="s">
        <v>8</v>
      </c>
      <c r="G945" s="157" t="s">
        <v>2241</v>
      </c>
      <c r="H945" s="157" t="s">
        <v>1279</v>
      </c>
      <c r="I945" s="158">
        <v>45628</v>
      </c>
      <c r="J945" s="158">
        <v>45628</v>
      </c>
      <c r="K945" s="157">
        <v>0.58626374999999997</v>
      </c>
      <c r="L945" s="157">
        <v>0.58626374999999997</v>
      </c>
      <c r="M945" s="159"/>
      <c r="N945" s="159"/>
      <c r="O945" s="159">
        <v>10.955</v>
      </c>
      <c r="P945" s="159">
        <v>8.9999999999999993E-3</v>
      </c>
      <c r="Q945" s="157"/>
      <c r="R945" s="157"/>
      <c r="S945" s="160">
        <v>13353.14</v>
      </c>
      <c r="T945" s="157">
        <v>9.4700000000000006</v>
      </c>
      <c r="U945" s="160">
        <v>13362.61</v>
      </c>
    </row>
    <row r="946" spans="1:21" x14ac:dyDescent="0.2">
      <c r="A946" s="37" t="str" cm="1">
        <f t="array" ref="A946">INDEX('Scheme master'!F:F,MATCH(E946&amp;F946,'Scheme master'!N:N,0),0)</f>
        <v>LEBALF</v>
      </c>
      <c r="B946" s="37" t="str">
        <f>A946&amp;VLOOKUP(E946&amp;F946,'Scheme master'!N:AA,13,0)</f>
        <v>LEBALFRD</v>
      </c>
      <c r="C946" s="41">
        <f t="shared" si="50"/>
        <v>0.1</v>
      </c>
      <c r="D946" s="41">
        <f t="shared" si="51"/>
        <v>0.1</v>
      </c>
      <c r="E946" s="157" t="s">
        <v>528</v>
      </c>
      <c r="F946" s="157" t="s">
        <v>526</v>
      </c>
      <c r="G946" s="157" t="s">
        <v>2243</v>
      </c>
      <c r="H946" s="157" t="s">
        <v>1281</v>
      </c>
      <c r="I946" s="158">
        <v>45652</v>
      </c>
      <c r="J946" s="158">
        <v>45652</v>
      </c>
      <c r="K946" s="157">
        <v>0.1</v>
      </c>
      <c r="L946" s="157">
        <v>0.1</v>
      </c>
      <c r="M946" s="159">
        <v>33795189.347999997</v>
      </c>
      <c r="N946" s="159">
        <v>757565.56099999999</v>
      </c>
      <c r="O946" s="159">
        <v>30000.072</v>
      </c>
      <c r="P946" s="159">
        <v>20.856999999999999</v>
      </c>
      <c r="Q946" s="157">
        <v>3379518.61</v>
      </c>
      <c r="R946" s="157">
        <v>75756.55</v>
      </c>
      <c r="S946" s="160">
        <v>555790.73</v>
      </c>
      <c r="T946" s="157">
        <v>342.39</v>
      </c>
      <c r="U946" s="160">
        <v>4011408.28</v>
      </c>
    </row>
    <row r="947" spans="1:21" x14ac:dyDescent="0.2">
      <c r="A947" s="37" t="str" cm="1">
        <f t="array" ref="A947">INDEX('Scheme master'!F:F,MATCH(E947&amp;F947,'Scheme master'!N:N,0),0)</f>
        <v>LDUSTF</v>
      </c>
      <c r="B947" s="37" t="str">
        <f>A947&amp;VLOOKUP(E947&amp;F947,'Scheme master'!N:AA,13,0)</f>
        <v>LDUSTFRDD</v>
      </c>
      <c r="C947" s="41">
        <f t="shared" si="50"/>
        <v>0.19934787000000001</v>
      </c>
      <c r="D947" s="41">
        <f t="shared" si="51"/>
        <v>0.19934787000000001</v>
      </c>
      <c r="E947" s="157" t="s">
        <v>1462</v>
      </c>
      <c r="F947" s="157" t="s">
        <v>8</v>
      </c>
      <c r="G947" s="157" t="s">
        <v>2241</v>
      </c>
      <c r="H947" s="157" t="s">
        <v>1279</v>
      </c>
      <c r="I947" s="158">
        <v>45575</v>
      </c>
      <c r="J947" s="158">
        <v>45575</v>
      </c>
      <c r="K947" s="157">
        <v>0.19934787000000001</v>
      </c>
      <c r="L947" s="157">
        <v>0.19934787000000001</v>
      </c>
      <c r="M947" s="159"/>
      <c r="N947" s="159"/>
      <c r="O947" s="159">
        <v>3.7480000000000002</v>
      </c>
      <c r="P947" s="159">
        <v>3.0000000000000001E-3</v>
      </c>
      <c r="Q947" s="157"/>
      <c r="R947" s="157"/>
      <c r="S947" s="160">
        <v>4540.6099999999997</v>
      </c>
      <c r="T947" s="157">
        <v>3.2</v>
      </c>
      <c r="U947" s="160">
        <v>4543.8100000000004</v>
      </c>
    </row>
    <row r="948" spans="1:21" x14ac:dyDescent="0.2">
      <c r="A948" s="37" t="str" cm="1">
        <f t="array" ref="A948">INDEX('Scheme master'!F:F,MATCH(E948&amp;F948,'Scheme master'!N:N,0),0)</f>
        <v>LLIQDF</v>
      </c>
      <c r="B948" s="37" t="str">
        <f>A948&amp;VLOOKUP(E948&amp;F948,'Scheme master'!N:AA,13,0)</f>
        <v>LLIQDFDDD</v>
      </c>
      <c r="C948" s="41">
        <f t="shared" si="50"/>
        <v>0.20439977000000001</v>
      </c>
      <c r="D948" s="41">
        <f t="shared" si="51"/>
        <v>0.20439977000000001</v>
      </c>
      <c r="E948" s="157" t="s">
        <v>530</v>
      </c>
      <c r="F948" s="157" t="s">
        <v>525</v>
      </c>
      <c r="G948" s="157" t="s">
        <v>456</v>
      </c>
      <c r="H948" s="157" t="s">
        <v>1276</v>
      </c>
      <c r="I948" s="158">
        <v>45731</v>
      </c>
      <c r="J948" s="158">
        <v>45731</v>
      </c>
      <c r="K948" s="157">
        <v>0.20439977000000001</v>
      </c>
      <c r="L948" s="157">
        <v>0.20439977000000001</v>
      </c>
      <c r="M948" s="159">
        <v>124.17</v>
      </c>
      <c r="N948" s="159"/>
      <c r="O948" s="159">
        <v>3.9820000000000002</v>
      </c>
      <c r="P948" s="159">
        <v>318.43900000000002</v>
      </c>
      <c r="Q948" s="157">
        <v>25.39</v>
      </c>
      <c r="R948" s="157"/>
      <c r="S948" s="160">
        <v>4561.8</v>
      </c>
      <c r="T948" s="157">
        <v>365677.77</v>
      </c>
      <c r="U948" s="160">
        <v>370264.96</v>
      </c>
    </row>
    <row r="949" spans="1:21" x14ac:dyDescent="0.2">
      <c r="A949" s="37" t="str" cm="1">
        <f t="array" ref="A949">INDEX('Scheme master'!F:F,MATCH(E949&amp;F949,'Scheme master'!N:N,0),0)</f>
        <v>LDINPF</v>
      </c>
      <c r="B949" s="37" t="str">
        <f>A949&amp;VLOOKUP(E949&amp;F949,'Scheme master'!N:AA,13,0)</f>
        <v>LDINPFRDD</v>
      </c>
      <c r="C949" s="41">
        <f t="shared" si="50"/>
        <v>1.6843609999999998E-2</v>
      </c>
      <c r="D949" s="41">
        <f t="shared" si="51"/>
        <v>1.6843609999999998E-2</v>
      </c>
      <c r="E949" s="157" t="s">
        <v>531</v>
      </c>
      <c r="F949" s="157" t="s">
        <v>8</v>
      </c>
      <c r="G949" s="157" t="s">
        <v>2726</v>
      </c>
      <c r="H949" s="157" t="s">
        <v>1279</v>
      </c>
      <c r="I949" s="158">
        <v>45628</v>
      </c>
      <c r="J949" s="158">
        <v>45628</v>
      </c>
      <c r="K949" s="157">
        <v>1.6843609999999998E-2</v>
      </c>
      <c r="L949" s="157">
        <v>1.6843609999999998E-2</v>
      </c>
      <c r="M949" s="159"/>
      <c r="N949" s="159"/>
      <c r="O949" s="159">
        <v>3880.8130000000001</v>
      </c>
      <c r="P949" s="159">
        <v>189.226</v>
      </c>
      <c r="Q949" s="157"/>
      <c r="R949" s="157"/>
      <c r="S949" s="160">
        <v>48569.47</v>
      </c>
      <c r="T949" s="157">
        <v>2335.48</v>
      </c>
      <c r="U949" s="160">
        <v>50904.95</v>
      </c>
    </row>
    <row r="950" spans="1:21" x14ac:dyDescent="0.2">
      <c r="A950" s="37" t="str" cm="1">
        <f t="array" ref="A950">INDEX('Scheme master'!F:F,MATCH(E950&amp;F950,'Scheme master'!N:N,0),0)</f>
        <v>LLIQDF</v>
      </c>
      <c r="B950" s="37" t="str">
        <f>A950&amp;VLOOKUP(E950&amp;F950,'Scheme master'!N:AA,13,0)</f>
        <v>LLIQDFRDD</v>
      </c>
      <c r="C950" s="41">
        <f t="shared" si="50"/>
        <v>0.27798052000000001</v>
      </c>
      <c r="D950" s="41">
        <f t="shared" si="51"/>
        <v>0.27798052000000001</v>
      </c>
      <c r="E950" s="157" t="s">
        <v>530</v>
      </c>
      <c r="F950" s="157" t="s">
        <v>526</v>
      </c>
      <c r="G950" s="157" t="s">
        <v>456</v>
      </c>
      <c r="H950" s="157" t="s">
        <v>1281</v>
      </c>
      <c r="I950" s="158">
        <v>45742</v>
      </c>
      <c r="J950" s="158">
        <v>45742</v>
      </c>
      <c r="K950" s="157">
        <v>0.27798052000000001</v>
      </c>
      <c r="L950" s="157">
        <v>0.27798052000000001</v>
      </c>
      <c r="M950" s="159">
        <v>11.09</v>
      </c>
      <c r="N950" s="159">
        <v>0.17199999999999999</v>
      </c>
      <c r="O950" s="159">
        <v>8.5960000000000001</v>
      </c>
      <c r="P950" s="159">
        <v>1.5</v>
      </c>
      <c r="Q950" s="157">
        <v>3.09</v>
      </c>
      <c r="R950" s="157">
        <v>0.05</v>
      </c>
      <c r="S950" s="160">
        <v>9523.3799999999992</v>
      </c>
      <c r="T950" s="157">
        <v>1658.9</v>
      </c>
      <c r="U950" s="160">
        <v>11185.42</v>
      </c>
    </row>
    <row r="951" spans="1:21" x14ac:dyDescent="0.2">
      <c r="A951" s="37" t="str" cm="1">
        <f t="array" ref="A951">INDEX('Scheme master'!F:F,MATCH(E951&amp;F951,'Scheme master'!N:N,0),0)</f>
        <v>LDINPF</v>
      </c>
      <c r="B951" s="37" t="str">
        <f>A951&amp;VLOOKUP(E951&amp;F951,'Scheme master'!N:AA,13,0)</f>
        <v>LDINPFDDW</v>
      </c>
      <c r="C951" s="41">
        <f t="shared" si="50"/>
        <v>1.196943E-2</v>
      </c>
      <c r="D951" s="41">
        <f t="shared" si="51"/>
        <v>1.196943E-2</v>
      </c>
      <c r="E951" s="157" t="s">
        <v>531</v>
      </c>
      <c r="F951" s="157" t="s">
        <v>527</v>
      </c>
      <c r="G951" s="157" t="s">
        <v>2726</v>
      </c>
      <c r="H951" s="157" t="s">
        <v>1280</v>
      </c>
      <c r="I951" s="158">
        <v>45609</v>
      </c>
      <c r="J951" s="158">
        <v>45609</v>
      </c>
      <c r="K951" s="157">
        <v>1.196943E-2</v>
      </c>
      <c r="L951" s="157">
        <v>1.196943E-2</v>
      </c>
      <c r="M951" s="159"/>
      <c r="N951" s="159"/>
      <c r="O951" s="159">
        <v>32.037999999999997</v>
      </c>
      <c r="P951" s="159"/>
      <c r="Q951" s="157"/>
      <c r="R951" s="157"/>
      <c r="S951" s="160">
        <v>336.76</v>
      </c>
      <c r="T951" s="157"/>
      <c r="U951" s="160">
        <v>336.76</v>
      </c>
    </row>
    <row r="952" spans="1:21" x14ac:dyDescent="0.2">
      <c r="A952" s="37" t="str" cm="1">
        <f t="array" ref="A952">INDEX('Scheme master'!F:F,MATCH(E952&amp;F952,'Scheme master'!N:N,0),0)</f>
        <v>LDUSTF</v>
      </c>
      <c r="B952" s="37" t="str">
        <f>A952&amp;VLOOKUP(E952&amp;F952,'Scheme master'!N:AA,13,0)</f>
        <v>LDUSTFRDD</v>
      </c>
      <c r="C952" s="41">
        <f t="shared" si="50"/>
        <v>0.14577096</v>
      </c>
      <c r="D952" s="41">
        <f t="shared" si="51"/>
        <v>0.14577096</v>
      </c>
      <c r="E952" s="157" t="s">
        <v>1462</v>
      </c>
      <c r="F952" s="157" t="s">
        <v>8</v>
      </c>
      <c r="G952" s="157" t="s">
        <v>2241</v>
      </c>
      <c r="H952" s="157" t="s">
        <v>1279</v>
      </c>
      <c r="I952" s="158">
        <v>45644</v>
      </c>
      <c r="J952" s="158">
        <v>45644</v>
      </c>
      <c r="K952" s="157">
        <v>0.14577096</v>
      </c>
      <c r="L952" s="157">
        <v>0.14577096</v>
      </c>
      <c r="M952" s="159"/>
      <c r="N952" s="159"/>
      <c r="O952" s="159">
        <v>2.7290000000000001</v>
      </c>
      <c r="P952" s="159">
        <v>2E-3</v>
      </c>
      <c r="Q952" s="157"/>
      <c r="R952" s="157"/>
      <c r="S952" s="160">
        <v>3326.14</v>
      </c>
      <c r="T952" s="157">
        <v>2.36</v>
      </c>
      <c r="U952" s="160">
        <v>3328.5</v>
      </c>
    </row>
    <row r="953" spans="1:21" x14ac:dyDescent="0.2">
      <c r="A953" s="37" t="str" cm="1">
        <f t="array" ref="A953">INDEX('Scheme master'!F:F,MATCH(E953&amp;F953,'Scheme master'!N:N,0),0)</f>
        <v>LDSAPF</v>
      </c>
      <c r="B953" s="37" t="str">
        <f>A953&amp;VLOOKUP(E953&amp;F953,'Scheme master'!N:AA,13,0)</f>
        <v>LDSAPFRDD</v>
      </c>
      <c r="C953" s="41">
        <f t="shared" si="50"/>
        <v>2.4108699999999999E-3</v>
      </c>
      <c r="D953" s="41">
        <f t="shared" si="51"/>
        <v>2.4108699999999999E-3</v>
      </c>
      <c r="E953" s="157" t="s">
        <v>533</v>
      </c>
      <c r="F953" s="157" t="s">
        <v>8</v>
      </c>
      <c r="G953" s="157" t="s">
        <v>2242</v>
      </c>
      <c r="H953" s="157" t="s">
        <v>1279</v>
      </c>
      <c r="I953" s="158">
        <v>45595</v>
      </c>
      <c r="J953" s="158">
        <v>45595</v>
      </c>
      <c r="K953" s="157">
        <v>2.4108699999999999E-3</v>
      </c>
      <c r="L953" s="157">
        <v>2.4108699999999999E-3</v>
      </c>
      <c r="M953" s="159">
        <v>127107.72100000001</v>
      </c>
      <c r="N953" s="159"/>
      <c r="O953" s="159">
        <v>3294.183</v>
      </c>
      <c r="P953" s="159">
        <v>64.132000000000005</v>
      </c>
      <c r="Q953" s="157">
        <v>306.44</v>
      </c>
      <c r="R953" s="157"/>
      <c r="S953" s="160">
        <v>39111.01</v>
      </c>
      <c r="T953" s="157">
        <v>756.1</v>
      </c>
      <c r="U953" s="160">
        <v>40173.550000000003</v>
      </c>
    </row>
    <row r="954" spans="1:21" x14ac:dyDescent="0.2">
      <c r="A954" s="37" t="str" cm="1">
        <f t="array" ref="A954">INDEX('Scheme master'!F:F,MATCH(E954&amp;F954,'Scheme master'!N:N,0),0)</f>
        <v>LDUSTF</v>
      </c>
      <c r="B954" s="37" t="str">
        <f>A954&amp;VLOOKUP(E954&amp;F954,'Scheme master'!N:AA,13,0)</f>
        <v>LDUSTFRDW</v>
      </c>
      <c r="C954" s="41">
        <f t="shared" si="50"/>
        <v>1.26960327</v>
      </c>
      <c r="D954" s="41">
        <f t="shared" si="51"/>
        <v>1.26960327</v>
      </c>
      <c r="E954" s="157" t="s">
        <v>1462</v>
      </c>
      <c r="F954" s="157" t="s">
        <v>23</v>
      </c>
      <c r="G954" s="157" t="s">
        <v>2241</v>
      </c>
      <c r="H954" s="157" t="s">
        <v>1278</v>
      </c>
      <c r="I954" s="158">
        <v>45581</v>
      </c>
      <c r="J954" s="158">
        <v>45581</v>
      </c>
      <c r="K954" s="157">
        <v>1.26960327</v>
      </c>
      <c r="L954" s="157">
        <v>1.26960327</v>
      </c>
      <c r="M954" s="159"/>
      <c r="N954" s="159"/>
      <c r="O954" s="159">
        <v>0.45400000000000001</v>
      </c>
      <c r="P954" s="159">
        <v>5.0000000000000001E-3</v>
      </c>
      <c r="Q954" s="157"/>
      <c r="R954" s="157"/>
      <c r="S954" s="160">
        <v>710.41</v>
      </c>
      <c r="T954" s="157">
        <v>5.33</v>
      </c>
      <c r="U954" s="160">
        <v>715.74</v>
      </c>
    </row>
    <row r="955" spans="1:21" x14ac:dyDescent="0.2">
      <c r="A955" s="37" t="str" cm="1">
        <f t="array" ref="A955">INDEX('Scheme master'!F:F,MATCH(E955&amp;F955,'Scheme master'!N:N,0),0)</f>
        <v>LDSTDF</v>
      </c>
      <c r="B955" s="37" t="str">
        <f>A955&amp;VLOOKUP(E955&amp;F955,'Scheme master'!N:AA,13,0)</f>
        <v>LDSTDFRDW</v>
      </c>
      <c r="C955" s="41">
        <f t="shared" si="50"/>
        <v>2.2514260000000001E-2</v>
      </c>
      <c r="D955" s="41">
        <f t="shared" si="51"/>
        <v>2.2514260000000001E-2</v>
      </c>
      <c r="E955" s="157" t="s">
        <v>1608</v>
      </c>
      <c r="F955" s="157" t="s">
        <v>23</v>
      </c>
      <c r="G955" s="157" t="s">
        <v>2244</v>
      </c>
      <c r="H955" s="157" t="s">
        <v>2245</v>
      </c>
      <c r="I955" s="158">
        <v>45568</v>
      </c>
      <c r="J955" s="158">
        <v>45568</v>
      </c>
      <c r="K955" s="157">
        <v>2.2514260000000001E-2</v>
      </c>
      <c r="L955" s="157">
        <v>2.2514260000000001E-2</v>
      </c>
      <c r="M955" s="159"/>
      <c r="N955" s="159"/>
      <c r="O955" s="159">
        <v>4.8470000000000004</v>
      </c>
      <c r="P955" s="159">
        <v>5986.3609999999999</v>
      </c>
      <c r="Q955" s="157"/>
      <c r="R955" s="157"/>
      <c r="S955" s="160">
        <v>61.51</v>
      </c>
      <c r="T955" s="157">
        <v>84423.88</v>
      </c>
      <c r="U955" s="160">
        <v>84485.39</v>
      </c>
    </row>
    <row r="956" spans="1:21" x14ac:dyDescent="0.2">
      <c r="A956" s="37" t="str" cm="1">
        <f t="array" ref="A956">INDEX('Scheme master'!F:F,MATCH(E956&amp;F956,'Scheme master'!N:N,0),0)</f>
        <v>LDUSTF</v>
      </c>
      <c r="B956" s="37" t="str">
        <f>A956&amp;VLOOKUP(E956&amp;F956,'Scheme master'!N:AA,13,0)</f>
        <v>LDUSTFDDW</v>
      </c>
      <c r="C956" s="41">
        <f t="shared" si="50"/>
        <v>1.44950661</v>
      </c>
      <c r="D956" s="41">
        <f t="shared" si="51"/>
        <v>1.44950661</v>
      </c>
      <c r="E956" s="157" t="s">
        <v>1462</v>
      </c>
      <c r="F956" s="157" t="s">
        <v>527</v>
      </c>
      <c r="G956" s="157" t="s">
        <v>2241</v>
      </c>
      <c r="H956" s="157" t="s">
        <v>1280</v>
      </c>
      <c r="I956" s="158">
        <v>45679</v>
      </c>
      <c r="J956" s="158">
        <v>45679</v>
      </c>
      <c r="K956" s="157">
        <v>1.44950661</v>
      </c>
      <c r="L956" s="157">
        <v>1.44950661</v>
      </c>
      <c r="M956" s="159">
        <v>0.53400000000000003</v>
      </c>
      <c r="N956" s="159"/>
      <c r="O956" s="159">
        <v>9.5000000000000001E-2</v>
      </c>
      <c r="P956" s="159"/>
      <c r="Q956" s="157">
        <v>0.77</v>
      </c>
      <c r="R956" s="157"/>
      <c r="S956" s="160">
        <v>104.24</v>
      </c>
      <c r="T956" s="157"/>
      <c r="U956" s="160">
        <v>105.01</v>
      </c>
    </row>
    <row r="957" spans="1:21" x14ac:dyDescent="0.2">
      <c r="A957" s="37" t="str" cm="1">
        <f t="array" ref="A957">INDEX('Scheme master'!F:F,MATCH(E957&amp;F957,'Scheme master'!N:N,0),0)</f>
        <v>LLIQDF</v>
      </c>
      <c r="B957" s="37" t="str">
        <f>A957&amp;VLOOKUP(E957&amp;F957,'Scheme master'!N:AA,13,0)</f>
        <v>LLIQDFDDW</v>
      </c>
      <c r="C957" s="41">
        <f t="shared" si="50"/>
        <v>1.5514409899999999</v>
      </c>
      <c r="D957" s="41">
        <f t="shared" si="51"/>
        <v>1.5514409899999999</v>
      </c>
      <c r="E957" s="157" t="s">
        <v>530</v>
      </c>
      <c r="F957" s="157" t="s">
        <v>527</v>
      </c>
      <c r="G957" s="157" t="s">
        <v>456</v>
      </c>
      <c r="H957" s="157" t="s">
        <v>2246</v>
      </c>
      <c r="I957" s="158">
        <v>45567</v>
      </c>
      <c r="J957" s="158">
        <v>45567</v>
      </c>
      <c r="K957" s="157">
        <v>1.5514409899999999</v>
      </c>
      <c r="L957" s="157">
        <v>1.5514409899999999</v>
      </c>
      <c r="M957" s="159">
        <v>0.11600000000000001</v>
      </c>
      <c r="N957" s="159">
        <v>5.0000000000000001E-3</v>
      </c>
      <c r="O957" s="159">
        <v>1.534</v>
      </c>
      <c r="P957" s="159"/>
      <c r="Q957" s="157">
        <v>0.18</v>
      </c>
      <c r="R957" s="157">
        <v>0.01</v>
      </c>
      <c r="S957" s="160">
        <v>1733.98</v>
      </c>
      <c r="T957" s="157"/>
      <c r="U957" s="160">
        <v>1734.17</v>
      </c>
    </row>
    <row r="958" spans="1:21" x14ac:dyDescent="0.2">
      <c r="A958" s="37" t="str" cm="1">
        <f t="array" ref="A958">INDEX('Scheme master'!F:F,MATCH(E958&amp;F958,'Scheme master'!N:N,0),0)</f>
        <v>LLIQDF</v>
      </c>
      <c r="B958" s="37" t="str">
        <f>A958&amp;VLOOKUP(E958&amp;F958,'Scheme master'!N:AA,13,0)</f>
        <v>LLIQDFDDD</v>
      </c>
      <c r="C958" s="41">
        <f t="shared" si="50"/>
        <v>0.19304526999999999</v>
      </c>
      <c r="D958" s="41">
        <f t="shared" si="51"/>
        <v>0.19304526999999999</v>
      </c>
      <c r="E958" s="157" t="s">
        <v>530</v>
      </c>
      <c r="F958" s="157" t="s">
        <v>525</v>
      </c>
      <c r="G958" s="157" t="s">
        <v>456</v>
      </c>
      <c r="H958" s="157" t="s">
        <v>1276</v>
      </c>
      <c r="I958" s="158">
        <v>45609</v>
      </c>
      <c r="J958" s="158">
        <v>45609</v>
      </c>
      <c r="K958" s="157">
        <v>0.19304526999999999</v>
      </c>
      <c r="L958" s="157">
        <v>0.19304526999999999</v>
      </c>
      <c r="M958" s="159">
        <v>6.0789999999999997</v>
      </c>
      <c r="N958" s="159"/>
      <c r="O958" s="159">
        <v>5.7110000000000003</v>
      </c>
      <c r="P958" s="159">
        <v>194.03700000000001</v>
      </c>
      <c r="Q958" s="157">
        <v>1.18</v>
      </c>
      <c r="R958" s="157"/>
      <c r="S958" s="160">
        <v>6579.63</v>
      </c>
      <c r="T958" s="157">
        <v>222818.21</v>
      </c>
      <c r="U958" s="160">
        <v>229399.02</v>
      </c>
    </row>
    <row r="959" spans="1:21" x14ac:dyDescent="0.2">
      <c r="A959" s="37" t="str" cm="1">
        <f t="array" ref="A959">INDEX('Scheme master'!F:F,MATCH(E959&amp;F959,'Scheme master'!N:N,0),0)</f>
        <v>LDINPF</v>
      </c>
      <c r="B959" s="37" t="str">
        <f>A959&amp;VLOOKUP(E959&amp;F959,'Scheme master'!N:AA,13,0)</f>
        <v>LDINPFDDD</v>
      </c>
      <c r="C959" s="41">
        <f t="shared" si="50"/>
        <v>1.932118E-2</v>
      </c>
      <c r="D959" s="41">
        <f t="shared" si="51"/>
        <v>1.932118E-2</v>
      </c>
      <c r="E959" s="157" t="s">
        <v>531</v>
      </c>
      <c r="F959" s="157" t="s">
        <v>525</v>
      </c>
      <c r="G959" s="157" t="s">
        <v>2726</v>
      </c>
      <c r="H959" s="157" t="s">
        <v>1277</v>
      </c>
      <c r="I959" s="158">
        <v>45735</v>
      </c>
      <c r="J959" s="158">
        <v>45735</v>
      </c>
      <c r="K959" s="157">
        <v>1.932118E-2</v>
      </c>
      <c r="L959" s="157">
        <v>1.932118E-2</v>
      </c>
      <c r="M959" s="159">
        <v>42420.762999999999</v>
      </c>
      <c r="N959" s="159"/>
      <c r="O959" s="159">
        <v>685.42399999999998</v>
      </c>
      <c r="P959" s="159"/>
      <c r="Q959" s="157">
        <v>819.62</v>
      </c>
      <c r="R959" s="157"/>
      <c r="S959" s="160">
        <v>10765.88</v>
      </c>
      <c r="T959" s="157"/>
      <c r="U959" s="160">
        <v>11585.5</v>
      </c>
    </row>
    <row r="960" spans="1:21" x14ac:dyDescent="0.2">
      <c r="A960" s="37" t="str" cm="1">
        <f t="array" ref="A960">INDEX('Scheme master'!F:F,MATCH(E960&amp;F960,'Scheme master'!N:N,0),0)</f>
        <v>LDUSTF</v>
      </c>
      <c r="B960" s="37" t="str">
        <f>A960&amp;VLOOKUP(E960&amp;F960,'Scheme master'!N:AA,13,0)</f>
        <v>LDUSTFRDD</v>
      </c>
      <c r="C960" s="41">
        <f t="shared" si="50"/>
        <v>0.15470638</v>
      </c>
      <c r="D960" s="41">
        <f t="shared" si="51"/>
        <v>0.15470638</v>
      </c>
      <c r="E960" s="157" t="s">
        <v>1462</v>
      </c>
      <c r="F960" s="157" t="s">
        <v>8</v>
      </c>
      <c r="G960" s="157" t="s">
        <v>2241</v>
      </c>
      <c r="H960" s="157" t="s">
        <v>1279</v>
      </c>
      <c r="I960" s="158">
        <v>45706</v>
      </c>
      <c r="J960" s="158">
        <v>45706</v>
      </c>
      <c r="K960" s="157">
        <v>0.15470638</v>
      </c>
      <c r="L960" s="157">
        <v>0.15470638</v>
      </c>
      <c r="M960" s="159"/>
      <c r="N960" s="159"/>
      <c r="O960" s="159">
        <v>2.9390000000000001</v>
      </c>
      <c r="P960" s="159">
        <v>2E-3</v>
      </c>
      <c r="Q960" s="157"/>
      <c r="R960" s="157"/>
      <c r="S960" s="160">
        <v>3565.9</v>
      </c>
      <c r="T960" s="157">
        <v>2.5299999999999998</v>
      </c>
      <c r="U960" s="160">
        <v>3568.43</v>
      </c>
    </row>
    <row r="961" spans="1:21" x14ac:dyDescent="0.2">
      <c r="A961" s="37" t="str" cm="1">
        <f t="array" ref="A961">INDEX('Scheme master'!F:F,MATCH(E961&amp;F961,'Scheme master'!N:N,0),0)</f>
        <v>LDUSTF</v>
      </c>
      <c r="B961" s="37" t="str">
        <f>A961&amp;VLOOKUP(E961&amp;F961,'Scheme master'!N:AA,13,0)</f>
        <v>LDUSTFRDD</v>
      </c>
      <c r="C961" s="41">
        <f t="shared" si="50"/>
        <v>0.38909510000000003</v>
      </c>
      <c r="D961" s="41">
        <f t="shared" si="51"/>
        <v>0.38909510000000003</v>
      </c>
      <c r="E961" s="157" t="s">
        <v>1462</v>
      </c>
      <c r="F961" s="157" t="s">
        <v>8</v>
      </c>
      <c r="G961" s="157" t="s">
        <v>2241</v>
      </c>
      <c r="H961" s="157" t="s">
        <v>1279</v>
      </c>
      <c r="I961" s="158">
        <v>45708</v>
      </c>
      <c r="J961" s="158">
        <v>45708</v>
      </c>
      <c r="K961" s="157">
        <v>0.38909510000000003</v>
      </c>
      <c r="L961" s="157">
        <v>0.38909510000000003</v>
      </c>
      <c r="M961" s="159"/>
      <c r="N961" s="159"/>
      <c r="O961" s="159">
        <v>6.0119999999999996</v>
      </c>
      <c r="P961" s="159">
        <v>6.0000000000000001E-3</v>
      </c>
      <c r="Q961" s="157"/>
      <c r="R961" s="157"/>
      <c r="S961" s="160">
        <v>7296.29</v>
      </c>
      <c r="T961" s="157">
        <v>6.38</v>
      </c>
      <c r="U961" s="160">
        <v>7302.67</v>
      </c>
    </row>
    <row r="962" spans="1:21" x14ac:dyDescent="0.2">
      <c r="A962" s="37" t="str" cm="1">
        <f t="array" ref="A962">INDEX('Scheme master'!F:F,MATCH(E962&amp;F962,'Scheme master'!N:N,0),0)</f>
        <v>LDUSTF</v>
      </c>
      <c r="B962" s="37" t="str">
        <f>A962&amp;VLOOKUP(E962&amp;F962,'Scheme master'!N:AA,13,0)</f>
        <v>LDUSTFRDD</v>
      </c>
      <c r="C962" s="41">
        <f t="shared" si="50"/>
        <v>0.29372309000000002</v>
      </c>
      <c r="D962" s="41">
        <f t="shared" si="51"/>
        <v>0.29372309000000002</v>
      </c>
      <c r="E962" s="157" t="s">
        <v>1462</v>
      </c>
      <c r="F962" s="157" t="s">
        <v>8</v>
      </c>
      <c r="G962" s="157" t="s">
        <v>2241</v>
      </c>
      <c r="H962" s="157" t="s">
        <v>1279</v>
      </c>
      <c r="I962" s="158">
        <v>45576</v>
      </c>
      <c r="J962" s="158">
        <v>45576</v>
      </c>
      <c r="K962" s="157">
        <v>0.29372309000000002</v>
      </c>
      <c r="L962" s="157">
        <v>0.29372309000000002</v>
      </c>
      <c r="M962" s="159"/>
      <c r="N962" s="159"/>
      <c r="O962" s="159">
        <v>5.4850000000000003</v>
      </c>
      <c r="P962" s="159">
        <v>4.0000000000000001E-3</v>
      </c>
      <c r="Q962" s="157"/>
      <c r="R962" s="157"/>
      <c r="S962" s="160">
        <v>6648.03</v>
      </c>
      <c r="T962" s="157">
        <v>4.71</v>
      </c>
      <c r="U962" s="160">
        <v>6652.74</v>
      </c>
    </row>
    <row r="963" spans="1:21" x14ac:dyDescent="0.2">
      <c r="A963" s="37" t="str" cm="1">
        <f t="array" ref="A963">INDEX('Scheme master'!F:F,MATCH(E963&amp;F963,'Scheme master'!N:N,0),0)</f>
        <v>LDSAPF</v>
      </c>
      <c r="B963" s="37" t="str">
        <f>A963&amp;VLOOKUP(E963&amp;F963,'Scheme master'!N:AA,13,0)</f>
        <v>LDSAPFRDD</v>
      </c>
      <c r="C963" s="41">
        <f t="shared" si="50"/>
        <v>2.0938E-4</v>
      </c>
      <c r="D963" s="41">
        <f t="shared" si="51"/>
        <v>2.0938E-4</v>
      </c>
      <c r="E963" s="157" t="s">
        <v>533</v>
      </c>
      <c r="F963" s="157" t="s">
        <v>8</v>
      </c>
      <c r="G963" s="157" t="s">
        <v>2242</v>
      </c>
      <c r="H963" s="157" t="s">
        <v>1279</v>
      </c>
      <c r="I963" s="158">
        <v>45583</v>
      </c>
      <c r="J963" s="158">
        <v>45583</v>
      </c>
      <c r="K963" s="157">
        <v>2.0938E-4</v>
      </c>
      <c r="L963" s="157">
        <v>2.0938E-4</v>
      </c>
      <c r="M963" s="159"/>
      <c r="N963" s="159"/>
      <c r="O963" s="159">
        <v>287.83100000000002</v>
      </c>
      <c r="P963" s="159">
        <v>5.5609999999999999</v>
      </c>
      <c r="Q963" s="157"/>
      <c r="R963" s="157"/>
      <c r="S963" s="160">
        <v>3419.79</v>
      </c>
      <c r="T963" s="157">
        <v>65.56</v>
      </c>
      <c r="U963" s="160">
        <v>3485.35</v>
      </c>
    </row>
    <row r="964" spans="1:21" x14ac:dyDescent="0.2">
      <c r="A964" s="37" t="str" cm="1">
        <f t="array" ref="A964">INDEX('Scheme master'!F:F,MATCH(E964&amp;F964,'Scheme master'!N:N,0),0)</f>
        <v>LLIQDF</v>
      </c>
      <c r="B964" s="37" t="str">
        <f>A964&amp;VLOOKUP(E964&amp;F964,'Scheme master'!N:AA,13,0)</f>
        <v>LLIQDFRDD</v>
      </c>
      <c r="C964" s="41">
        <f t="shared" si="50"/>
        <v>0.23268042999999999</v>
      </c>
      <c r="D964" s="41">
        <f t="shared" si="51"/>
        <v>0.23268042999999999</v>
      </c>
      <c r="E964" s="157" t="s">
        <v>530</v>
      </c>
      <c r="F964" s="157" t="s">
        <v>526</v>
      </c>
      <c r="G964" s="157" t="s">
        <v>456</v>
      </c>
      <c r="H964" s="157" t="s">
        <v>1281</v>
      </c>
      <c r="I964" s="158">
        <v>45642</v>
      </c>
      <c r="J964" s="158">
        <v>45642</v>
      </c>
      <c r="K964" s="157">
        <v>0.23268042999999999</v>
      </c>
      <c r="L964" s="157">
        <v>0.23268042999999999</v>
      </c>
      <c r="M964" s="159">
        <v>14.109</v>
      </c>
      <c r="N964" s="159">
        <v>0.17199999999999999</v>
      </c>
      <c r="O964" s="159">
        <v>7.2359999999999998</v>
      </c>
      <c r="P964" s="159">
        <v>3.9649999999999999</v>
      </c>
      <c r="Q964" s="157">
        <v>3.29</v>
      </c>
      <c r="R964" s="157">
        <v>0.04</v>
      </c>
      <c r="S964" s="160">
        <v>8012.6</v>
      </c>
      <c r="T964" s="157">
        <v>4399.16</v>
      </c>
      <c r="U964" s="160">
        <v>12415.09</v>
      </c>
    </row>
    <row r="965" spans="1:21" x14ac:dyDescent="0.2">
      <c r="A965" s="37" t="str" cm="1">
        <f t="array" ref="A965">INDEX('Scheme master'!F:F,MATCH(E965&amp;F965,'Scheme master'!N:N,0),0)</f>
        <v>LLIQDF</v>
      </c>
      <c r="B965" s="37" t="str">
        <f>A965&amp;VLOOKUP(E965&amp;F965,'Scheme master'!N:AA,13,0)</f>
        <v>LLIQDFDDD</v>
      </c>
      <c r="C965" s="41">
        <f t="shared" si="50"/>
        <v>0.18227563999999999</v>
      </c>
      <c r="D965" s="41">
        <f t="shared" si="51"/>
        <v>0.18227563999999999</v>
      </c>
      <c r="E965" s="157" t="s">
        <v>530</v>
      </c>
      <c r="F965" s="157" t="s">
        <v>525</v>
      </c>
      <c r="G965" s="157" t="s">
        <v>456</v>
      </c>
      <c r="H965" s="157" t="s">
        <v>1276</v>
      </c>
      <c r="I965" s="158">
        <v>45734</v>
      </c>
      <c r="J965" s="158">
        <v>45734</v>
      </c>
      <c r="K965" s="157">
        <v>0.18227563999999999</v>
      </c>
      <c r="L965" s="157">
        <v>0.18227563999999999</v>
      </c>
      <c r="M965" s="159">
        <v>125.33199999999999</v>
      </c>
      <c r="N965" s="159"/>
      <c r="O965" s="159">
        <v>3.4009999999999998</v>
      </c>
      <c r="P965" s="159">
        <v>274.89499999999998</v>
      </c>
      <c r="Q965" s="157">
        <v>22.85</v>
      </c>
      <c r="R965" s="157"/>
      <c r="S965" s="160">
        <v>3911.33</v>
      </c>
      <c r="T965" s="157">
        <v>315674.96999999997</v>
      </c>
      <c r="U965" s="160">
        <v>319609.15000000002</v>
      </c>
    </row>
    <row r="966" spans="1:21" x14ac:dyDescent="0.2">
      <c r="A966" s="37" t="str" cm="1">
        <f t="array" ref="A966">INDEX('Scheme master'!F:F,MATCH(E966&amp;F966,'Scheme master'!N:N,0),0)</f>
        <v>LDINPF</v>
      </c>
      <c r="B966" s="37" t="str">
        <f>A966&amp;VLOOKUP(E966&amp;F966,'Scheme master'!N:AA,13,0)</f>
        <v>LDINPFDDD</v>
      </c>
      <c r="C966" s="41">
        <f t="shared" si="50"/>
        <v>1.77232E-3</v>
      </c>
      <c r="D966" s="41">
        <f t="shared" si="51"/>
        <v>1.77232E-3</v>
      </c>
      <c r="E966" s="157" t="s">
        <v>531</v>
      </c>
      <c r="F966" s="157" t="s">
        <v>525</v>
      </c>
      <c r="G966" s="157" t="s">
        <v>2726</v>
      </c>
      <c r="H966" s="157" t="s">
        <v>1277</v>
      </c>
      <c r="I966" s="158">
        <v>45621</v>
      </c>
      <c r="J966" s="158">
        <v>45621</v>
      </c>
      <c r="K966" s="157">
        <v>1.77232E-3</v>
      </c>
      <c r="L966" s="157">
        <v>1.77232E-3</v>
      </c>
      <c r="M966" s="159"/>
      <c r="N966" s="159"/>
      <c r="O966" s="159">
        <v>68.378</v>
      </c>
      <c r="P966" s="159"/>
      <c r="Q966" s="157"/>
      <c r="R966" s="157"/>
      <c r="S966" s="160">
        <v>1061.76</v>
      </c>
      <c r="T966" s="157"/>
      <c r="U966" s="160">
        <v>1061.76</v>
      </c>
    </row>
    <row r="967" spans="1:21" x14ac:dyDescent="0.2">
      <c r="A967" s="37" t="str" cm="1">
        <f t="array" ref="A967">INDEX('Scheme master'!F:F,MATCH(E967&amp;F967,'Scheme master'!N:N,0),0)</f>
        <v>LLIQDF</v>
      </c>
      <c r="B967" s="37" t="str">
        <f>A967&amp;VLOOKUP(E967&amp;F967,'Scheme master'!N:AA,13,0)</f>
        <v>LLIQDFDDD</v>
      </c>
      <c r="C967" s="41">
        <f t="shared" ref="C967:C1030" si="52">K967</f>
        <v>0.16748931</v>
      </c>
      <c r="D967" s="41">
        <f t="shared" ref="D967:D1030" si="53">L967</f>
        <v>0.16748931</v>
      </c>
      <c r="E967" s="157" t="s">
        <v>530</v>
      </c>
      <c r="F967" s="157" t="s">
        <v>525</v>
      </c>
      <c r="G967" s="157" t="s">
        <v>456</v>
      </c>
      <c r="H967" s="157" t="s">
        <v>1276</v>
      </c>
      <c r="I967" s="158">
        <v>45638</v>
      </c>
      <c r="J967" s="158">
        <v>45638</v>
      </c>
      <c r="K967" s="157">
        <v>0.16748931</v>
      </c>
      <c r="L967" s="157">
        <v>0.16748931</v>
      </c>
      <c r="M967" s="159">
        <v>121.07899999999999</v>
      </c>
      <c r="N967" s="159"/>
      <c r="O967" s="159">
        <v>4.1429999999999998</v>
      </c>
      <c r="P967" s="159">
        <v>215.19499999999999</v>
      </c>
      <c r="Q967" s="157">
        <v>20.28</v>
      </c>
      <c r="R967" s="157"/>
      <c r="S967" s="160">
        <v>4724.5</v>
      </c>
      <c r="T967" s="157">
        <v>247114.23999999999</v>
      </c>
      <c r="U967" s="160">
        <v>251859.02</v>
      </c>
    </row>
    <row r="968" spans="1:21" x14ac:dyDescent="0.2">
      <c r="A968" s="37" t="str" cm="1">
        <f t="array" ref="A968">INDEX('Scheme master'!F:F,MATCH(E968&amp;F968,'Scheme master'!N:N,0),0)</f>
        <v>LDUSTF</v>
      </c>
      <c r="B968" s="37" t="str">
        <f>A968&amp;VLOOKUP(E968&amp;F968,'Scheme master'!N:AA,13,0)</f>
        <v>LDUSTFDDW</v>
      </c>
      <c r="C968" s="41">
        <f t="shared" si="52"/>
        <v>1.51637686</v>
      </c>
      <c r="D968" s="41">
        <f t="shared" si="53"/>
        <v>1.51637686</v>
      </c>
      <c r="E968" s="157" t="s">
        <v>1462</v>
      </c>
      <c r="F968" s="157" t="s">
        <v>527</v>
      </c>
      <c r="G968" s="157" t="s">
        <v>2241</v>
      </c>
      <c r="H968" s="157" t="s">
        <v>1280</v>
      </c>
      <c r="I968" s="158">
        <v>45602</v>
      </c>
      <c r="J968" s="158">
        <v>45602</v>
      </c>
      <c r="K968" s="157">
        <v>1.51637686</v>
      </c>
      <c r="L968" s="157">
        <v>1.51637686</v>
      </c>
      <c r="M968" s="159">
        <v>0.53400000000000003</v>
      </c>
      <c r="N968" s="159"/>
      <c r="O968" s="159">
        <v>9.1999999999999998E-2</v>
      </c>
      <c r="P968" s="159"/>
      <c r="Q968" s="157">
        <v>0.8</v>
      </c>
      <c r="R968" s="157"/>
      <c r="S968" s="160">
        <v>102.03</v>
      </c>
      <c r="T968" s="157"/>
      <c r="U968" s="160">
        <v>102.83</v>
      </c>
    </row>
    <row r="969" spans="1:21" x14ac:dyDescent="0.2">
      <c r="A969" s="37" t="str" cm="1">
        <f t="array" ref="A969">INDEX('Scheme master'!F:F,MATCH(E969&amp;F969,'Scheme master'!N:N,0),0)</f>
        <v>LLIQDF</v>
      </c>
      <c r="B969" s="37" t="str">
        <f>A969&amp;VLOOKUP(E969&amp;F969,'Scheme master'!N:AA,13,0)</f>
        <v>LLIQDFRDD</v>
      </c>
      <c r="C969" s="41">
        <f t="shared" si="52"/>
        <v>0.23491973999999999</v>
      </c>
      <c r="D969" s="41">
        <f t="shared" si="53"/>
        <v>0.23491973999999999</v>
      </c>
      <c r="E969" s="157" t="s">
        <v>530</v>
      </c>
      <c r="F969" s="157" t="s">
        <v>526</v>
      </c>
      <c r="G969" s="157" t="s">
        <v>456</v>
      </c>
      <c r="H969" s="157" t="s">
        <v>1281</v>
      </c>
      <c r="I969" s="158">
        <v>45601</v>
      </c>
      <c r="J969" s="158">
        <v>45601</v>
      </c>
      <c r="K969" s="157">
        <v>0.23491973999999999</v>
      </c>
      <c r="L969" s="157">
        <v>0.23491973999999999</v>
      </c>
      <c r="M969" s="159">
        <v>14.109</v>
      </c>
      <c r="N969" s="159">
        <v>0.17199999999999999</v>
      </c>
      <c r="O969" s="159">
        <v>6.7320000000000002</v>
      </c>
      <c r="P969" s="159">
        <v>3.9750000000000001</v>
      </c>
      <c r="Q969" s="157">
        <v>3.3</v>
      </c>
      <c r="R969" s="157">
        <v>0.04</v>
      </c>
      <c r="S969" s="160">
        <v>7503.29</v>
      </c>
      <c r="T969" s="157">
        <v>4411.46</v>
      </c>
      <c r="U969" s="160">
        <v>11918.09</v>
      </c>
    </row>
    <row r="970" spans="1:21" x14ac:dyDescent="0.2">
      <c r="A970" s="37" t="str" cm="1">
        <f t="array" ref="A970">INDEX('Scheme master'!F:F,MATCH(E970&amp;F970,'Scheme master'!N:N,0),0)</f>
        <v>LDSAPF</v>
      </c>
      <c r="B970" s="37" t="str">
        <f>A970&amp;VLOOKUP(E970&amp;F970,'Scheme master'!N:AA,13,0)</f>
        <v>LDSAPFRDD</v>
      </c>
      <c r="C970" s="41">
        <f t="shared" si="52"/>
        <v>1.3992200000000001E-3</v>
      </c>
      <c r="D970" s="41">
        <f t="shared" si="53"/>
        <v>1.3992200000000001E-3</v>
      </c>
      <c r="E970" s="157" t="s">
        <v>533</v>
      </c>
      <c r="F970" s="157" t="s">
        <v>8</v>
      </c>
      <c r="G970" s="157" t="s">
        <v>2242</v>
      </c>
      <c r="H970" s="157" t="s">
        <v>1279</v>
      </c>
      <c r="I970" s="158">
        <v>45609</v>
      </c>
      <c r="J970" s="158">
        <v>45609</v>
      </c>
      <c r="K970" s="157">
        <v>1.3992200000000001E-3</v>
      </c>
      <c r="L970" s="157">
        <v>1.3992200000000001E-3</v>
      </c>
      <c r="M970" s="159"/>
      <c r="N970" s="159"/>
      <c r="O970" s="159">
        <v>1932.5039999999999</v>
      </c>
      <c r="P970" s="159">
        <v>37.305999999999997</v>
      </c>
      <c r="Q970" s="157"/>
      <c r="R970" s="157"/>
      <c r="S970" s="160">
        <v>22929.57</v>
      </c>
      <c r="T970" s="157">
        <v>439.84</v>
      </c>
      <c r="U970" s="160">
        <v>23369.41</v>
      </c>
    </row>
    <row r="971" spans="1:21" x14ac:dyDescent="0.2">
      <c r="A971" s="37" t="str" cm="1">
        <f t="array" ref="A971">INDEX('Scheme master'!F:F,MATCH(E971&amp;F971,'Scheme master'!N:N,0),0)</f>
        <v>LDSAPF</v>
      </c>
      <c r="B971" s="37" t="str">
        <f>A971&amp;VLOOKUP(E971&amp;F971,'Scheme master'!N:AA,13,0)</f>
        <v>LDSAPFDDD</v>
      </c>
      <c r="C971" s="41">
        <f t="shared" si="52"/>
        <v>2.6460899999999998E-3</v>
      </c>
      <c r="D971" s="41">
        <f t="shared" si="53"/>
        <v>2.6460899999999998E-3</v>
      </c>
      <c r="E971" s="157" t="s">
        <v>533</v>
      </c>
      <c r="F971" s="157" t="s">
        <v>525</v>
      </c>
      <c r="G971" s="157" t="s">
        <v>2242</v>
      </c>
      <c r="H971" s="157" t="s">
        <v>1277</v>
      </c>
      <c r="I971" s="158">
        <v>45667</v>
      </c>
      <c r="J971" s="158">
        <v>45667</v>
      </c>
      <c r="K971" s="157">
        <v>2.6460899999999998E-3</v>
      </c>
      <c r="L971" s="157">
        <v>2.6460899999999998E-3</v>
      </c>
      <c r="M971" s="159"/>
      <c r="N971" s="159"/>
      <c r="O971" s="159">
        <v>132.96100000000001</v>
      </c>
      <c r="P971" s="159"/>
      <c r="Q971" s="157"/>
      <c r="R971" s="157"/>
      <c r="S971" s="160">
        <v>1460.57</v>
      </c>
      <c r="T971" s="157"/>
      <c r="U971" s="160">
        <v>1460.57</v>
      </c>
    </row>
    <row r="972" spans="1:21" x14ac:dyDescent="0.2">
      <c r="A972" s="37" t="str" cm="1">
        <f t="array" ref="A972">INDEX('Scheme master'!F:F,MATCH(E972&amp;F972,'Scheme master'!N:N,0),0)</f>
        <v>LLIQDF</v>
      </c>
      <c r="B972" s="37" t="str">
        <f>A972&amp;VLOOKUP(E972&amp;F972,'Scheme master'!N:AA,13,0)</f>
        <v>LLIQDFRDD</v>
      </c>
      <c r="C972" s="41">
        <f t="shared" si="52"/>
        <v>0.18359010000000001</v>
      </c>
      <c r="D972" s="41">
        <f t="shared" si="53"/>
        <v>0.18359010000000001</v>
      </c>
      <c r="E972" s="157" t="s">
        <v>530</v>
      </c>
      <c r="F972" s="157" t="s">
        <v>526</v>
      </c>
      <c r="G972" s="157" t="s">
        <v>456</v>
      </c>
      <c r="H972" s="157" t="s">
        <v>1281</v>
      </c>
      <c r="I972" s="158">
        <v>45586</v>
      </c>
      <c r="J972" s="158">
        <v>45586</v>
      </c>
      <c r="K972" s="157">
        <v>0.18359010000000001</v>
      </c>
      <c r="L972" s="157">
        <v>0.18359010000000001</v>
      </c>
      <c r="M972" s="159">
        <v>12.609</v>
      </c>
      <c r="N972" s="159">
        <v>0.17199999999999999</v>
      </c>
      <c r="O972" s="159">
        <v>5.14</v>
      </c>
      <c r="P972" s="159">
        <v>3.0449999999999999</v>
      </c>
      <c r="Q972" s="157">
        <v>2.33</v>
      </c>
      <c r="R972" s="157">
        <v>0.03</v>
      </c>
      <c r="S972" s="160">
        <v>6134.81</v>
      </c>
      <c r="T972" s="157">
        <v>3438.99</v>
      </c>
      <c r="U972" s="160">
        <v>9576.16</v>
      </c>
    </row>
    <row r="973" spans="1:21" x14ac:dyDescent="0.2">
      <c r="A973" s="37" t="str" cm="1">
        <f t="array" ref="A973">INDEX('Scheme master'!F:F,MATCH(E973&amp;F973,'Scheme master'!N:N,0),0)</f>
        <v>LLIQDF</v>
      </c>
      <c r="B973" s="37" t="str">
        <f>A973&amp;VLOOKUP(E973&amp;F973,'Scheme master'!N:AA,13,0)</f>
        <v>LLIQDFRDD</v>
      </c>
      <c r="C973" s="41">
        <f t="shared" si="52"/>
        <v>0.16259712000000001</v>
      </c>
      <c r="D973" s="41">
        <f t="shared" si="53"/>
        <v>0.16259712000000001</v>
      </c>
      <c r="E973" s="157" t="s">
        <v>530</v>
      </c>
      <c r="F973" s="157" t="s">
        <v>526</v>
      </c>
      <c r="G973" s="157" t="s">
        <v>456</v>
      </c>
      <c r="H973" s="157" t="s">
        <v>1281</v>
      </c>
      <c r="I973" s="158">
        <v>45679</v>
      </c>
      <c r="J973" s="158">
        <v>45679</v>
      </c>
      <c r="K973" s="157">
        <v>0.16259712000000001</v>
      </c>
      <c r="L973" s="157">
        <v>0.16259712000000001</v>
      </c>
      <c r="M973" s="159">
        <v>90.268000000000001</v>
      </c>
      <c r="N973" s="159">
        <v>0.17199999999999999</v>
      </c>
      <c r="O973" s="159">
        <v>5.0910000000000002</v>
      </c>
      <c r="P973" s="159">
        <v>2.7869999999999999</v>
      </c>
      <c r="Q973" s="157">
        <v>14.69</v>
      </c>
      <c r="R973" s="157">
        <v>0.03</v>
      </c>
      <c r="S973" s="160">
        <v>5653.33</v>
      </c>
      <c r="T973" s="157">
        <v>3106.11</v>
      </c>
      <c r="U973" s="160">
        <v>8774.16</v>
      </c>
    </row>
    <row r="974" spans="1:21" x14ac:dyDescent="0.2">
      <c r="A974" s="37" t="str" cm="1">
        <f t="array" ref="A974">INDEX('Scheme master'!F:F,MATCH(E974&amp;F974,'Scheme master'!N:N,0),0)</f>
        <v>LDSAPF</v>
      </c>
      <c r="B974" s="37" t="str">
        <f>A974&amp;VLOOKUP(E974&amp;F974,'Scheme master'!N:AA,13,0)</f>
        <v>LDSAPFDDD</v>
      </c>
      <c r="C974" s="41">
        <f t="shared" si="52"/>
        <v>1.0706400000000001E-3</v>
      </c>
      <c r="D974" s="41">
        <f t="shared" si="53"/>
        <v>1.0706400000000001E-3</v>
      </c>
      <c r="E974" s="157" t="s">
        <v>533</v>
      </c>
      <c r="F974" s="157" t="s">
        <v>525</v>
      </c>
      <c r="G974" s="157" t="s">
        <v>2242</v>
      </c>
      <c r="H974" s="157" t="s">
        <v>1277</v>
      </c>
      <c r="I974" s="158">
        <v>45706</v>
      </c>
      <c r="J974" s="158">
        <v>45706</v>
      </c>
      <c r="K974" s="157">
        <v>1.0706400000000001E-3</v>
      </c>
      <c r="L974" s="157">
        <v>1.0706400000000001E-3</v>
      </c>
      <c r="M974" s="159"/>
      <c r="N974" s="159"/>
      <c r="O974" s="159">
        <v>56.412999999999997</v>
      </c>
      <c r="P974" s="159">
        <v>4.0250000000000004</v>
      </c>
      <c r="Q974" s="157"/>
      <c r="R974" s="157"/>
      <c r="S974" s="160">
        <v>621.79</v>
      </c>
      <c r="T974" s="157">
        <v>44.95</v>
      </c>
      <c r="U974" s="160">
        <v>666.74</v>
      </c>
    </row>
    <row r="975" spans="1:21" x14ac:dyDescent="0.2">
      <c r="A975" s="37" t="str" cm="1">
        <f t="array" ref="A975">INDEX('Scheme master'!F:F,MATCH(E975&amp;F975,'Scheme master'!N:N,0),0)</f>
        <v>LLIQDF</v>
      </c>
      <c r="B975" s="37" t="str">
        <f>A975&amp;VLOOKUP(E975&amp;F975,'Scheme master'!N:AA,13,0)</f>
        <v>LLIQDFDDD</v>
      </c>
      <c r="C975" s="41">
        <f t="shared" si="52"/>
        <v>0.18895122</v>
      </c>
      <c r="D975" s="41">
        <f t="shared" si="53"/>
        <v>0.18895122</v>
      </c>
      <c r="E975" s="157" t="s">
        <v>530</v>
      </c>
      <c r="F975" s="157" t="s">
        <v>525</v>
      </c>
      <c r="G975" s="157" t="s">
        <v>456</v>
      </c>
      <c r="H975" s="157" t="s">
        <v>1276</v>
      </c>
      <c r="I975" s="158">
        <v>45664</v>
      </c>
      <c r="J975" s="158">
        <v>45664</v>
      </c>
      <c r="K975" s="157">
        <v>0.18895122</v>
      </c>
      <c r="L975" s="157">
        <v>0.18895122</v>
      </c>
      <c r="M975" s="159">
        <v>5.077</v>
      </c>
      <c r="N975" s="159"/>
      <c r="O975" s="159">
        <v>4.7249999999999996</v>
      </c>
      <c r="P975" s="159">
        <v>262.84899999999999</v>
      </c>
      <c r="Q975" s="157">
        <v>0.97</v>
      </c>
      <c r="R975" s="157"/>
      <c r="S975" s="160">
        <v>5394.28</v>
      </c>
      <c r="T975" s="157">
        <v>301837.75</v>
      </c>
      <c r="U975" s="160">
        <v>307233</v>
      </c>
    </row>
    <row r="976" spans="1:21" x14ac:dyDescent="0.2">
      <c r="A976" s="37" t="str" cm="1">
        <f t="array" ref="A976">INDEX('Scheme master'!F:F,MATCH(E976&amp;F976,'Scheme master'!N:N,0),0)</f>
        <v>LLIQDF</v>
      </c>
      <c r="B976" s="37" t="str">
        <f>A976&amp;VLOOKUP(E976&amp;F976,'Scheme master'!N:AA,13,0)</f>
        <v>LLIQDFDDD</v>
      </c>
      <c r="C976" s="41">
        <f t="shared" si="52"/>
        <v>0.17957735</v>
      </c>
      <c r="D976" s="41">
        <f t="shared" si="53"/>
        <v>0.17957735</v>
      </c>
      <c r="E976" s="157" t="s">
        <v>530</v>
      </c>
      <c r="F976" s="157" t="s">
        <v>525</v>
      </c>
      <c r="G976" s="157" t="s">
        <v>456</v>
      </c>
      <c r="H976" s="157" t="s">
        <v>1276</v>
      </c>
      <c r="I976" s="158">
        <v>45618</v>
      </c>
      <c r="J976" s="158">
        <v>45618</v>
      </c>
      <c r="K976" s="157">
        <v>0.17957735</v>
      </c>
      <c r="L976" s="157">
        <v>0.17957735</v>
      </c>
      <c r="M976" s="159">
        <v>6.0789999999999997</v>
      </c>
      <c r="N976" s="159"/>
      <c r="O976" s="159">
        <v>5.3109999999999999</v>
      </c>
      <c r="P976" s="159">
        <v>228.459</v>
      </c>
      <c r="Q976" s="157">
        <v>1.1000000000000001</v>
      </c>
      <c r="R976" s="157"/>
      <c r="S976" s="160">
        <v>6092.49</v>
      </c>
      <c r="T976" s="157">
        <v>262347.31</v>
      </c>
      <c r="U976" s="160">
        <v>268440.90000000002</v>
      </c>
    </row>
    <row r="977" spans="1:21" x14ac:dyDescent="0.2">
      <c r="A977" s="37" t="str" cm="1">
        <f t="array" ref="A977">INDEX('Scheme master'!F:F,MATCH(E977&amp;F977,'Scheme master'!N:N,0),0)</f>
        <v>LDUSTF</v>
      </c>
      <c r="B977" s="37" t="str">
        <f>A977&amp;VLOOKUP(E977&amp;F977,'Scheme master'!N:AA,13,0)</f>
        <v>LDUSTFRDD</v>
      </c>
      <c r="C977" s="41">
        <f t="shared" si="52"/>
        <v>0.46512547999999998</v>
      </c>
      <c r="D977" s="41">
        <f t="shared" si="53"/>
        <v>0.46512547999999998</v>
      </c>
      <c r="E977" s="157" t="s">
        <v>1462</v>
      </c>
      <c r="F977" s="157" t="s">
        <v>8</v>
      </c>
      <c r="G977" s="157" t="s">
        <v>2241</v>
      </c>
      <c r="H977" s="157" t="s">
        <v>1279</v>
      </c>
      <c r="I977" s="158">
        <v>45579</v>
      </c>
      <c r="J977" s="158">
        <v>45579</v>
      </c>
      <c r="K977" s="157">
        <v>0.46512547999999998</v>
      </c>
      <c r="L977" s="157">
        <v>0.46512547999999998</v>
      </c>
      <c r="M977" s="159"/>
      <c r="N977" s="159"/>
      <c r="O977" s="159">
        <v>8.6479999999999997</v>
      </c>
      <c r="P977" s="159">
        <v>7.0000000000000001E-3</v>
      </c>
      <c r="Q977" s="157"/>
      <c r="R977" s="157"/>
      <c r="S977" s="160">
        <v>10533</v>
      </c>
      <c r="T977" s="157">
        <v>7.45</v>
      </c>
      <c r="U977" s="160">
        <v>10540.45</v>
      </c>
    </row>
    <row r="978" spans="1:21" x14ac:dyDescent="0.2">
      <c r="A978" s="37" t="str" cm="1">
        <f t="array" ref="A978">INDEX('Scheme master'!F:F,MATCH(E978&amp;F978,'Scheme master'!N:N,0),0)</f>
        <v>LDUSTF</v>
      </c>
      <c r="B978" s="37" t="str">
        <f>A978&amp;VLOOKUP(E978&amp;F978,'Scheme master'!N:AA,13,0)</f>
        <v>LDUSTFDDD</v>
      </c>
      <c r="C978" s="41">
        <f t="shared" si="52"/>
        <v>0.36383360999999997</v>
      </c>
      <c r="D978" s="41">
        <f t="shared" si="53"/>
        <v>0.36383360999999997</v>
      </c>
      <c r="E978" s="157" t="s">
        <v>1462</v>
      </c>
      <c r="F978" s="157" t="s">
        <v>525</v>
      </c>
      <c r="G978" s="157" t="s">
        <v>2241</v>
      </c>
      <c r="H978" s="157" t="s">
        <v>1277</v>
      </c>
      <c r="I978" s="158">
        <v>45715</v>
      </c>
      <c r="J978" s="158">
        <v>45715</v>
      </c>
      <c r="K978" s="157">
        <v>0.36383360999999997</v>
      </c>
      <c r="L978" s="157">
        <v>0.36383360999999997</v>
      </c>
      <c r="M978" s="159"/>
      <c r="N978" s="159"/>
      <c r="O978" s="159">
        <v>1.6060000000000001</v>
      </c>
      <c r="P978" s="159"/>
      <c r="Q978" s="157"/>
      <c r="R978" s="157"/>
      <c r="S978" s="160">
        <v>1963.54</v>
      </c>
      <c r="T978" s="157"/>
      <c r="U978" s="160">
        <v>1963.54</v>
      </c>
    </row>
    <row r="979" spans="1:21" x14ac:dyDescent="0.2">
      <c r="A979" s="37" t="str" cm="1">
        <f t="array" ref="A979">INDEX('Scheme master'!F:F,MATCH(E979&amp;F979,'Scheme master'!N:N,0),0)</f>
        <v>LDSAPF</v>
      </c>
      <c r="B979" s="37" t="str">
        <f>A979&amp;VLOOKUP(E979&amp;F979,'Scheme master'!N:AA,13,0)</f>
        <v>LDSAPFRDD</v>
      </c>
      <c r="C979" s="41">
        <f t="shared" si="52"/>
        <v>3.1101599999999998E-3</v>
      </c>
      <c r="D979" s="41">
        <f t="shared" si="53"/>
        <v>3.1101599999999998E-3</v>
      </c>
      <c r="E979" s="157" t="s">
        <v>533</v>
      </c>
      <c r="F979" s="157" t="s">
        <v>8</v>
      </c>
      <c r="G979" s="157" t="s">
        <v>2242</v>
      </c>
      <c r="H979" s="157" t="s">
        <v>1279</v>
      </c>
      <c r="I979" s="158">
        <v>45594</v>
      </c>
      <c r="J979" s="158">
        <v>45594</v>
      </c>
      <c r="K979" s="157">
        <v>3.1101599999999998E-3</v>
      </c>
      <c r="L979" s="157">
        <v>3.1101599999999998E-3</v>
      </c>
      <c r="M979" s="159">
        <v>127107.72100000001</v>
      </c>
      <c r="N979" s="159"/>
      <c r="O979" s="159">
        <v>4248.5619999999999</v>
      </c>
      <c r="P979" s="159">
        <v>82.712999999999994</v>
      </c>
      <c r="Q979" s="157">
        <v>395.33</v>
      </c>
      <c r="R979" s="157"/>
      <c r="S979" s="160">
        <v>50442.239999999998</v>
      </c>
      <c r="T979" s="157">
        <v>975.18</v>
      </c>
      <c r="U979" s="160">
        <v>51812.75</v>
      </c>
    </row>
    <row r="980" spans="1:21" x14ac:dyDescent="0.2">
      <c r="A980" s="37" t="str" cm="1">
        <f t="array" ref="A980">INDEX('Scheme master'!F:F,MATCH(E980&amp;F980,'Scheme master'!N:N,0),0)</f>
        <v>LDINPF</v>
      </c>
      <c r="B980" s="37" t="str">
        <f>A980&amp;VLOOKUP(E980&amp;F980,'Scheme master'!N:AA,13,0)</f>
        <v>LDINPFDDD</v>
      </c>
      <c r="C980" s="41">
        <f t="shared" si="52"/>
        <v>2.0824849999999999E-2</v>
      </c>
      <c r="D980" s="41">
        <f t="shared" si="53"/>
        <v>2.0824849999999999E-2</v>
      </c>
      <c r="E980" s="157" t="s">
        <v>531</v>
      </c>
      <c r="F980" s="157" t="s">
        <v>525</v>
      </c>
      <c r="G980" s="157" t="s">
        <v>2726</v>
      </c>
      <c r="H980" s="157" t="s">
        <v>1277</v>
      </c>
      <c r="I980" s="158">
        <v>45736</v>
      </c>
      <c r="J980" s="158">
        <v>45736</v>
      </c>
      <c r="K980" s="157">
        <v>2.0824849999999999E-2</v>
      </c>
      <c r="L980" s="157">
        <v>2.0824849999999999E-2</v>
      </c>
      <c r="M980" s="159">
        <v>42420.762999999999</v>
      </c>
      <c r="N980" s="159"/>
      <c r="O980" s="159">
        <v>739.72699999999998</v>
      </c>
      <c r="P980" s="159"/>
      <c r="Q980" s="157">
        <v>883.41</v>
      </c>
      <c r="R980" s="157"/>
      <c r="S980" s="160">
        <v>11618.71</v>
      </c>
      <c r="T980" s="157"/>
      <c r="U980" s="160">
        <v>12502.12</v>
      </c>
    </row>
    <row r="981" spans="1:21" x14ac:dyDescent="0.2">
      <c r="A981" s="37" t="str" cm="1">
        <f t="array" ref="A981">INDEX('Scheme master'!F:F,MATCH(E981&amp;F981,'Scheme master'!N:N,0),0)</f>
        <v>LDINPF</v>
      </c>
      <c r="B981" s="37" t="str">
        <f>A981&amp;VLOOKUP(E981&amp;F981,'Scheme master'!N:AA,13,0)</f>
        <v>LDINPFRDD</v>
      </c>
      <c r="C981" s="41">
        <f t="shared" si="52"/>
        <v>9.8137099999999998E-3</v>
      </c>
      <c r="D981" s="41">
        <f t="shared" si="53"/>
        <v>9.8137099999999998E-3</v>
      </c>
      <c r="E981" s="157" t="s">
        <v>531</v>
      </c>
      <c r="F981" s="157" t="s">
        <v>8</v>
      </c>
      <c r="G981" s="157" t="s">
        <v>2726</v>
      </c>
      <c r="H981" s="157" t="s">
        <v>1279</v>
      </c>
      <c r="I981" s="158">
        <v>45677</v>
      </c>
      <c r="J981" s="158">
        <v>45677</v>
      </c>
      <c r="K981" s="157">
        <v>9.8137099999999998E-3</v>
      </c>
      <c r="L981" s="157">
        <v>9.8137099999999998E-3</v>
      </c>
      <c r="M981" s="159">
        <v>11490.457</v>
      </c>
      <c r="N981" s="159"/>
      <c r="O981" s="159">
        <v>2293.6469999999999</v>
      </c>
      <c r="P981" s="159">
        <v>110.992</v>
      </c>
      <c r="Q981" s="157">
        <v>112.76</v>
      </c>
      <c r="R981" s="157"/>
      <c r="S981" s="160">
        <v>28441.26</v>
      </c>
      <c r="T981" s="157">
        <v>1369.92</v>
      </c>
      <c r="U981" s="160">
        <v>29923.94</v>
      </c>
    </row>
    <row r="982" spans="1:21" x14ac:dyDescent="0.2">
      <c r="A982" s="37" t="str" cm="1">
        <f t="array" ref="A982">INDEX('Scheme master'!F:F,MATCH(E982&amp;F982,'Scheme master'!N:N,0),0)</f>
        <v>LDSAPF</v>
      </c>
      <c r="B982" s="37" t="str">
        <f>A982&amp;VLOOKUP(E982&amp;F982,'Scheme master'!N:AA,13,0)</f>
        <v>LDSAPFDDD</v>
      </c>
      <c r="C982" s="41">
        <f t="shared" si="52"/>
        <v>3.9089099999999998E-3</v>
      </c>
      <c r="D982" s="41">
        <f t="shared" si="53"/>
        <v>3.9089099999999998E-3</v>
      </c>
      <c r="E982" s="157" t="s">
        <v>533</v>
      </c>
      <c r="F982" s="157" t="s">
        <v>525</v>
      </c>
      <c r="G982" s="157" t="s">
        <v>2242</v>
      </c>
      <c r="H982" s="157" t="s">
        <v>1277</v>
      </c>
      <c r="I982" s="158">
        <v>45735</v>
      </c>
      <c r="J982" s="158">
        <v>45735</v>
      </c>
      <c r="K982" s="157">
        <v>3.9089099999999998E-3</v>
      </c>
      <c r="L982" s="157">
        <v>3.9089099999999998E-3</v>
      </c>
      <c r="M982" s="159"/>
      <c r="N982" s="159"/>
      <c r="O982" s="159">
        <v>210.66499999999999</v>
      </c>
      <c r="P982" s="159">
        <v>14.766</v>
      </c>
      <c r="Q982" s="157"/>
      <c r="R982" s="157"/>
      <c r="S982" s="160">
        <v>2316.2199999999998</v>
      </c>
      <c r="T982" s="157">
        <v>164.9</v>
      </c>
      <c r="U982" s="160">
        <v>2481.12</v>
      </c>
    </row>
    <row r="983" spans="1:21" x14ac:dyDescent="0.2">
      <c r="A983" s="37" t="str" cm="1">
        <f t="array" ref="A983">INDEX('Scheme master'!F:F,MATCH(E983&amp;F983,'Scheme master'!N:N,0),0)</f>
        <v>LLIQDF</v>
      </c>
      <c r="B983" s="37" t="str">
        <f>A983&amp;VLOOKUP(E983&amp;F983,'Scheme master'!N:AA,13,0)</f>
        <v>LLIQDFRDD</v>
      </c>
      <c r="C983" s="41">
        <f t="shared" si="52"/>
        <v>0.19646969</v>
      </c>
      <c r="D983" s="41">
        <f t="shared" si="53"/>
        <v>0.19646969</v>
      </c>
      <c r="E983" s="157" t="s">
        <v>530</v>
      </c>
      <c r="F983" s="157" t="s">
        <v>526</v>
      </c>
      <c r="G983" s="157" t="s">
        <v>456</v>
      </c>
      <c r="H983" s="157" t="s">
        <v>1281</v>
      </c>
      <c r="I983" s="158">
        <v>45602</v>
      </c>
      <c r="J983" s="158">
        <v>45602</v>
      </c>
      <c r="K983" s="157">
        <v>0.19646969</v>
      </c>
      <c r="L983" s="157">
        <v>0.19646969</v>
      </c>
      <c r="M983" s="159">
        <v>14.109</v>
      </c>
      <c r="N983" s="159">
        <v>0.17199999999999999</v>
      </c>
      <c r="O983" s="159">
        <v>5.6449999999999996</v>
      </c>
      <c r="P983" s="159">
        <v>3.3260000000000001</v>
      </c>
      <c r="Q983" s="157">
        <v>2.79</v>
      </c>
      <c r="R983" s="157">
        <v>0.03</v>
      </c>
      <c r="S983" s="160">
        <v>6255.7</v>
      </c>
      <c r="T983" s="157">
        <v>3690.21</v>
      </c>
      <c r="U983" s="160">
        <v>9948.73</v>
      </c>
    </row>
    <row r="984" spans="1:21" x14ac:dyDescent="0.2">
      <c r="A984" s="37" t="str" cm="1">
        <f t="array" ref="A984">INDEX('Scheme master'!F:F,MATCH(E984&amp;F984,'Scheme master'!N:N,0),0)</f>
        <v>LLIQDF</v>
      </c>
      <c r="B984" s="37" t="str">
        <f>A984&amp;VLOOKUP(E984&amp;F984,'Scheme master'!N:AA,13,0)</f>
        <v>LLIQDFDDD</v>
      </c>
      <c r="C984" s="41">
        <f t="shared" si="52"/>
        <v>0.26950278999999999</v>
      </c>
      <c r="D984" s="41">
        <f t="shared" si="53"/>
        <v>0.26950278999999999</v>
      </c>
      <c r="E984" s="157" t="s">
        <v>530</v>
      </c>
      <c r="F984" s="157" t="s">
        <v>525</v>
      </c>
      <c r="G984" s="157" t="s">
        <v>456</v>
      </c>
      <c r="H984" s="157" t="s">
        <v>1276</v>
      </c>
      <c r="I984" s="158">
        <v>45737</v>
      </c>
      <c r="J984" s="158">
        <v>45737</v>
      </c>
      <c r="K984" s="157">
        <v>0.26950278999999999</v>
      </c>
      <c r="L984" s="157">
        <v>0.26950278999999999</v>
      </c>
      <c r="M984" s="159">
        <v>1161.5909999999999</v>
      </c>
      <c r="N984" s="159"/>
      <c r="O984" s="159">
        <v>4.7850000000000001</v>
      </c>
      <c r="P984" s="159">
        <v>492.00099999999998</v>
      </c>
      <c r="Q984" s="157">
        <v>313.07</v>
      </c>
      <c r="R984" s="157"/>
      <c r="S984" s="160">
        <v>5505.77</v>
      </c>
      <c r="T984" s="157">
        <v>564988.86</v>
      </c>
      <c r="U984" s="160">
        <v>570807.69999999995</v>
      </c>
    </row>
    <row r="985" spans="1:21" x14ac:dyDescent="0.2">
      <c r="A985" s="37" t="str" cm="1">
        <f t="array" ref="A985">INDEX('Scheme master'!F:F,MATCH(E985&amp;F985,'Scheme master'!N:N,0),0)</f>
        <v>LDSAPF</v>
      </c>
      <c r="B985" s="37" t="str">
        <f>A985&amp;VLOOKUP(E985&amp;F985,'Scheme master'!N:AA,13,0)</f>
        <v>LDSAPFRDD</v>
      </c>
      <c r="C985" s="41">
        <f t="shared" si="52"/>
        <v>1.55448E-3</v>
      </c>
      <c r="D985" s="41">
        <f t="shared" si="53"/>
        <v>1.55448E-3</v>
      </c>
      <c r="E985" s="157" t="s">
        <v>533</v>
      </c>
      <c r="F985" s="157" t="s">
        <v>8</v>
      </c>
      <c r="G985" s="157" t="s">
        <v>2242</v>
      </c>
      <c r="H985" s="157" t="s">
        <v>1279</v>
      </c>
      <c r="I985" s="158">
        <v>45636</v>
      </c>
      <c r="J985" s="158">
        <v>45636</v>
      </c>
      <c r="K985" s="157">
        <v>1.55448E-3</v>
      </c>
      <c r="L985" s="157">
        <v>1.55448E-3</v>
      </c>
      <c r="M985" s="159">
        <v>8108.04</v>
      </c>
      <c r="N985" s="159"/>
      <c r="O985" s="159">
        <v>2154.0360000000001</v>
      </c>
      <c r="P985" s="159">
        <v>41.636000000000003</v>
      </c>
      <c r="Q985" s="157">
        <v>12.6</v>
      </c>
      <c r="R985" s="157"/>
      <c r="S985" s="160">
        <v>25586.6</v>
      </c>
      <c r="T985" s="157">
        <v>490.86</v>
      </c>
      <c r="U985" s="160">
        <v>26090.06</v>
      </c>
    </row>
    <row r="986" spans="1:21" x14ac:dyDescent="0.2">
      <c r="A986" s="37" t="str" cm="1">
        <f t="array" ref="A986">INDEX('Scheme master'!F:F,MATCH(E986&amp;F986,'Scheme master'!N:N,0),0)</f>
        <v>LLIQDF</v>
      </c>
      <c r="B986" s="37" t="str">
        <f>A986&amp;VLOOKUP(E986&amp;F986,'Scheme master'!N:AA,13,0)</f>
        <v>LLIQDFRDD</v>
      </c>
      <c r="C986" s="41">
        <f t="shared" si="52"/>
        <v>0.18848492</v>
      </c>
      <c r="D986" s="41">
        <f t="shared" si="53"/>
        <v>0.18848492</v>
      </c>
      <c r="E986" s="157" t="s">
        <v>530</v>
      </c>
      <c r="F986" s="157" t="s">
        <v>526</v>
      </c>
      <c r="G986" s="157" t="s">
        <v>456</v>
      </c>
      <c r="H986" s="157" t="s">
        <v>1281</v>
      </c>
      <c r="I986" s="158">
        <v>45575</v>
      </c>
      <c r="J986" s="158">
        <v>45575</v>
      </c>
      <c r="K986" s="157">
        <v>0.18848492</v>
      </c>
      <c r="L986" s="157">
        <v>0.18848492</v>
      </c>
      <c r="M986" s="159">
        <v>12.609</v>
      </c>
      <c r="N986" s="159">
        <v>0.17199999999999999</v>
      </c>
      <c r="O986" s="159">
        <v>5.6079999999999997</v>
      </c>
      <c r="P986" s="159">
        <v>3.12</v>
      </c>
      <c r="Q986" s="157">
        <v>2.37</v>
      </c>
      <c r="R986" s="157">
        <v>0.03</v>
      </c>
      <c r="S986" s="160">
        <v>6251.24</v>
      </c>
      <c r="T986" s="157">
        <v>3524.41</v>
      </c>
      <c r="U986" s="160">
        <v>9778.0499999999993</v>
      </c>
    </row>
    <row r="987" spans="1:21" x14ac:dyDescent="0.2">
      <c r="A987" s="37" t="str" cm="1">
        <f t="array" ref="A987">INDEX('Scheme master'!F:F,MATCH(E987&amp;F987,'Scheme master'!N:N,0),0)</f>
        <v>LLIQDF</v>
      </c>
      <c r="B987" s="37" t="str">
        <f>A987&amp;VLOOKUP(E987&amp;F987,'Scheme master'!N:AA,13,0)</f>
        <v>LLIQDFRDD</v>
      </c>
      <c r="C987" s="41">
        <f t="shared" si="52"/>
        <v>0.18500802999999999</v>
      </c>
      <c r="D987" s="41">
        <f t="shared" si="53"/>
        <v>0.18500802999999999</v>
      </c>
      <c r="E987" s="157" t="s">
        <v>530</v>
      </c>
      <c r="F987" s="157" t="s">
        <v>526</v>
      </c>
      <c r="G987" s="157" t="s">
        <v>456</v>
      </c>
      <c r="H987" s="157" t="s">
        <v>1281</v>
      </c>
      <c r="I987" s="158">
        <v>45588</v>
      </c>
      <c r="J987" s="158">
        <v>45588</v>
      </c>
      <c r="K987" s="157">
        <v>0.18500802999999999</v>
      </c>
      <c r="L987" s="157">
        <v>0.18500802999999999</v>
      </c>
      <c r="M987" s="159">
        <v>12.609</v>
      </c>
      <c r="N987" s="159">
        <v>0.17199999999999999</v>
      </c>
      <c r="O987" s="159">
        <v>5.4640000000000004</v>
      </c>
      <c r="P987" s="159">
        <v>3.0760000000000001</v>
      </c>
      <c r="Q987" s="157">
        <v>2.34</v>
      </c>
      <c r="R987" s="157">
        <v>0.03</v>
      </c>
      <c r="S987" s="160">
        <v>6184.14</v>
      </c>
      <c r="T987" s="157">
        <v>3466.61</v>
      </c>
      <c r="U987" s="160">
        <v>9653.1200000000008</v>
      </c>
    </row>
    <row r="988" spans="1:21" x14ac:dyDescent="0.2">
      <c r="A988" s="37" t="str" cm="1">
        <f t="array" ref="A988">INDEX('Scheme master'!F:F,MATCH(E988&amp;F988,'Scheme master'!N:N,0),0)</f>
        <v>LDSAPF</v>
      </c>
      <c r="B988" s="37" t="str">
        <f>A988&amp;VLOOKUP(E988&amp;F988,'Scheme master'!N:AA,13,0)</f>
        <v>LDSAPFRDD</v>
      </c>
      <c r="C988" s="41">
        <f t="shared" si="52"/>
        <v>1.7326100000000001E-3</v>
      </c>
      <c r="D988" s="41">
        <f t="shared" si="53"/>
        <v>1.7326100000000001E-3</v>
      </c>
      <c r="E988" s="157" t="s">
        <v>533</v>
      </c>
      <c r="F988" s="157" t="s">
        <v>8</v>
      </c>
      <c r="G988" s="157" t="s">
        <v>2242</v>
      </c>
      <c r="H988" s="157" t="s">
        <v>1279</v>
      </c>
      <c r="I988" s="158">
        <v>45610</v>
      </c>
      <c r="J988" s="158">
        <v>45610</v>
      </c>
      <c r="K988" s="157">
        <v>1.7326100000000001E-3</v>
      </c>
      <c r="L988" s="157">
        <v>1.7326100000000001E-3</v>
      </c>
      <c r="M988" s="159"/>
      <c r="N988" s="159"/>
      <c r="O988" s="159">
        <v>2393.2350000000001</v>
      </c>
      <c r="P988" s="159">
        <v>46.203000000000003</v>
      </c>
      <c r="Q988" s="157"/>
      <c r="R988" s="157"/>
      <c r="S988" s="160">
        <v>28396.32</v>
      </c>
      <c r="T988" s="157">
        <v>544.70000000000005</v>
      </c>
      <c r="U988" s="160">
        <v>28941.02</v>
      </c>
    </row>
    <row r="989" spans="1:21" x14ac:dyDescent="0.2">
      <c r="A989" s="37" t="str" cm="1">
        <f t="array" ref="A989">INDEX('Scheme master'!F:F,MATCH(E989&amp;F989,'Scheme master'!N:N,0),0)</f>
        <v>LLIQDF</v>
      </c>
      <c r="B989" s="37" t="str">
        <f>A989&amp;VLOOKUP(E989&amp;F989,'Scheme master'!N:AA,13,0)</f>
        <v>LLIQDFDDD</v>
      </c>
      <c r="C989" s="41">
        <f t="shared" si="52"/>
        <v>0.2001626</v>
      </c>
      <c r="D989" s="41">
        <f t="shared" si="53"/>
        <v>0.2001626</v>
      </c>
      <c r="E989" s="157" t="s">
        <v>530</v>
      </c>
      <c r="F989" s="157" t="s">
        <v>525</v>
      </c>
      <c r="G989" s="157" t="s">
        <v>456</v>
      </c>
      <c r="H989" s="157" t="s">
        <v>1276</v>
      </c>
      <c r="I989" s="158">
        <v>45682</v>
      </c>
      <c r="J989" s="158">
        <v>45682</v>
      </c>
      <c r="K989" s="157">
        <v>0.2001626</v>
      </c>
      <c r="L989" s="157">
        <v>0.2001626</v>
      </c>
      <c r="M989" s="159">
        <v>6.53</v>
      </c>
      <c r="N989" s="159"/>
      <c r="O989" s="159">
        <v>4.3390000000000004</v>
      </c>
      <c r="P989" s="159">
        <v>275.89600000000002</v>
      </c>
      <c r="Q989" s="157">
        <v>1.31</v>
      </c>
      <c r="R989" s="157"/>
      <c r="S989" s="160">
        <v>4946.49</v>
      </c>
      <c r="T989" s="157">
        <v>316820.77</v>
      </c>
      <c r="U989" s="160">
        <v>321768.57</v>
      </c>
    </row>
    <row r="990" spans="1:21" x14ac:dyDescent="0.2">
      <c r="A990" s="37" t="str" cm="1">
        <f t="array" ref="A990">INDEX('Scheme master'!F:F,MATCH(E990&amp;F990,'Scheme master'!N:N,0),0)</f>
        <v>LDINPF</v>
      </c>
      <c r="B990" s="37" t="str">
        <f>A990&amp;VLOOKUP(E990&amp;F990,'Scheme master'!N:AA,13,0)</f>
        <v>LDINPFRDD</v>
      </c>
      <c r="C990" s="41">
        <f t="shared" si="52"/>
        <v>1.7428999999999999E-3</v>
      </c>
      <c r="D990" s="41">
        <f t="shared" si="53"/>
        <v>1.7428999999999999E-3</v>
      </c>
      <c r="E990" s="157" t="s">
        <v>531</v>
      </c>
      <c r="F990" s="157" t="s">
        <v>8</v>
      </c>
      <c r="G990" s="157" t="s">
        <v>2726</v>
      </c>
      <c r="H990" s="157" t="s">
        <v>1279</v>
      </c>
      <c r="I990" s="158">
        <v>45617</v>
      </c>
      <c r="J990" s="158">
        <v>45617</v>
      </c>
      <c r="K990" s="157">
        <v>1.7428999999999999E-3</v>
      </c>
      <c r="L990" s="157">
        <v>1.7428999999999999E-3</v>
      </c>
      <c r="M990" s="159"/>
      <c r="N990" s="159"/>
      <c r="O990" s="159">
        <v>405.11399999999998</v>
      </c>
      <c r="P990" s="159">
        <v>19.552</v>
      </c>
      <c r="Q990" s="157"/>
      <c r="R990" s="157"/>
      <c r="S990" s="160">
        <v>5017.3100000000004</v>
      </c>
      <c r="T990" s="157">
        <v>241.3</v>
      </c>
      <c r="U990" s="160">
        <v>5258.61</v>
      </c>
    </row>
    <row r="991" spans="1:21" x14ac:dyDescent="0.2">
      <c r="A991" s="37" t="str" cm="1">
        <f t="array" ref="A991">INDEX('Scheme master'!F:F,MATCH(E991&amp;F991,'Scheme master'!N:N,0),0)</f>
        <v>LDSAPF</v>
      </c>
      <c r="B991" s="37" t="str">
        <f>A991&amp;VLOOKUP(E991&amp;F991,'Scheme master'!N:AA,13,0)</f>
        <v>LDSAPFDDD</v>
      </c>
      <c r="C991" s="41">
        <f t="shared" si="52"/>
        <v>1.6490000000000001E-3</v>
      </c>
      <c r="D991" s="41">
        <f t="shared" si="53"/>
        <v>1.6490000000000001E-3</v>
      </c>
      <c r="E991" s="157" t="s">
        <v>533</v>
      </c>
      <c r="F991" s="157" t="s">
        <v>525</v>
      </c>
      <c r="G991" s="157" t="s">
        <v>2242</v>
      </c>
      <c r="H991" s="157" t="s">
        <v>1277</v>
      </c>
      <c r="I991" s="158">
        <v>45660</v>
      </c>
      <c r="J991" s="158">
        <v>45660</v>
      </c>
      <c r="K991" s="157">
        <v>1.6490000000000001E-3</v>
      </c>
      <c r="L991" s="157">
        <v>1.6490000000000001E-3</v>
      </c>
      <c r="M991" s="159"/>
      <c r="N991" s="159"/>
      <c r="O991" s="159">
        <v>82.950999999999993</v>
      </c>
      <c r="P991" s="159"/>
      <c r="Q991" s="157"/>
      <c r="R991" s="157"/>
      <c r="S991" s="160">
        <v>911.07</v>
      </c>
      <c r="T991" s="157"/>
      <c r="U991" s="160">
        <v>911.07</v>
      </c>
    </row>
    <row r="992" spans="1:21" x14ac:dyDescent="0.2">
      <c r="A992" s="37" t="str" cm="1">
        <f t="array" ref="A992">INDEX('Scheme master'!F:F,MATCH(E992&amp;F992,'Scheme master'!N:N,0),0)</f>
        <v>LDINPF</v>
      </c>
      <c r="B992" s="37" t="str">
        <f>A992&amp;VLOOKUP(E992&amp;F992,'Scheme master'!N:AA,13,0)</f>
        <v>LDINPFRDD</v>
      </c>
      <c r="C992" s="41">
        <f t="shared" si="52"/>
        <v>1.3108E-2</v>
      </c>
      <c r="D992" s="41">
        <f t="shared" si="53"/>
        <v>1.3108E-2</v>
      </c>
      <c r="E992" s="157" t="s">
        <v>531</v>
      </c>
      <c r="F992" s="157" t="s">
        <v>8</v>
      </c>
      <c r="G992" s="157" t="s">
        <v>2726</v>
      </c>
      <c r="H992" s="157" t="s">
        <v>1279</v>
      </c>
      <c r="I992" s="158">
        <v>45574</v>
      </c>
      <c r="J992" s="158">
        <v>45574</v>
      </c>
      <c r="K992" s="157">
        <v>1.3108E-2</v>
      </c>
      <c r="L992" s="157">
        <v>1.3108E-2</v>
      </c>
      <c r="M992" s="159"/>
      <c r="N992" s="159"/>
      <c r="O992" s="159">
        <v>3031.902</v>
      </c>
      <c r="P992" s="159">
        <v>150.44999999999999</v>
      </c>
      <c r="Q992" s="157"/>
      <c r="R992" s="157"/>
      <c r="S992" s="160">
        <v>37519.74</v>
      </c>
      <c r="T992" s="157">
        <v>1805.33</v>
      </c>
      <c r="U992" s="160">
        <v>39325.07</v>
      </c>
    </row>
    <row r="993" spans="1:21" x14ac:dyDescent="0.2">
      <c r="A993" s="37" t="str" cm="1">
        <f t="array" ref="A993">INDEX('Scheme master'!F:F,MATCH(E993&amp;F993,'Scheme master'!N:N,0),0)</f>
        <v>LLIQDF</v>
      </c>
      <c r="B993" s="37" t="str">
        <f>A993&amp;VLOOKUP(E993&amp;F993,'Scheme master'!N:AA,13,0)</f>
        <v>LLIQDFDDD</v>
      </c>
      <c r="C993" s="41">
        <f t="shared" si="52"/>
        <v>0.52080378000000005</v>
      </c>
      <c r="D993" s="41">
        <f t="shared" si="53"/>
        <v>0.52080378000000005</v>
      </c>
      <c r="E993" s="157" t="s">
        <v>530</v>
      </c>
      <c r="F993" s="157" t="s">
        <v>525</v>
      </c>
      <c r="G993" s="157" t="s">
        <v>456</v>
      </c>
      <c r="H993" s="157" t="s">
        <v>1276</v>
      </c>
      <c r="I993" s="158">
        <v>45657</v>
      </c>
      <c r="J993" s="158">
        <v>45657</v>
      </c>
      <c r="K993" s="157">
        <v>0.52080378000000005</v>
      </c>
      <c r="L993" s="157">
        <v>0.52080378000000005</v>
      </c>
      <c r="M993" s="159">
        <v>1143.329</v>
      </c>
      <c r="N993" s="159"/>
      <c r="O993" s="159">
        <v>12.475</v>
      </c>
      <c r="P993" s="159">
        <v>575.63099999999997</v>
      </c>
      <c r="Q993" s="157">
        <v>595.46</v>
      </c>
      <c r="R993" s="157"/>
      <c r="S993" s="160">
        <v>14242.68</v>
      </c>
      <c r="T993" s="157">
        <v>661016.73</v>
      </c>
      <c r="U993" s="160">
        <v>675854.87</v>
      </c>
    </row>
    <row r="994" spans="1:21" x14ac:dyDescent="0.2">
      <c r="A994" s="37" t="str" cm="1">
        <f t="array" ref="A994">INDEX('Scheme master'!F:F,MATCH(E994&amp;F994,'Scheme master'!N:N,0),0)</f>
        <v>LDSAPF</v>
      </c>
      <c r="B994" s="37" t="str">
        <f>A994&amp;VLOOKUP(E994&amp;F994,'Scheme master'!N:AA,13,0)</f>
        <v>LDSAPFRDD</v>
      </c>
      <c r="C994" s="41">
        <f t="shared" si="52"/>
        <v>1.22014E-3</v>
      </c>
      <c r="D994" s="41">
        <f t="shared" si="53"/>
        <v>1.22014E-3</v>
      </c>
      <c r="E994" s="157" t="s">
        <v>533</v>
      </c>
      <c r="F994" s="157" t="s">
        <v>8</v>
      </c>
      <c r="G994" s="157" t="s">
        <v>2242</v>
      </c>
      <c r="H994" s="157" t="s">
        <v>1279</v>
      </c>
      <c r="I994" s="158">
        <v>45702</v>
      </c>
      <c r="J994" s="158">
        <v>45702</v>
      </c>
      <c r="K994" s="157">
        <v>1.22014E-3</v>
      </c>
      <c r="L994" s="157">
        <v>1.22014E-3</v>
      </c>
      <c r="M994" s="159"/>
      <c r="N994" s="159"/>
      <c r="O994" s="159">
        <v>1703.741</v>
      </c>
      <c r="P994" s="159">
        <v>33.021000000000001</v>
      </c>
      <c r="Q994" s="157"/>
      <c r="R994" s="157"/>
      <c r="S994" s="160">
        <v>20226.84</v>
      </c>
      <c r="T994" s="157">
        <v>389.29</v>
      </c>
      <c r="U994" s="160">
        <v>20616.13</v>
      </c>
    </row>
    <row r="995" spans="1:21" x14ac:dyDescent="0.2">
      <c r="A995" s="37" t="str" cm="1">
        <f t="array" ref="A995">INDEX('Scheme master'!F:F,MATCH(E995&amp;F995,'Scheme master'!N:N,0),0)</f>
        <v>LDINPF</v>
      </c>
      <c r="B995" s="37" t="str">
        <f>A995&amp;VLOOKUP(E995&amp;F995,'Scheme master'!N:AA,13,0)</f>
        <v>LDINPFDDW</v>
      </c>
      <c r="C995" s="41">
        <f t="shared" si="52"/>
        <v>5.7695799999999998E-3</v>
      </c>
      <c r="D995" s="41">
        <f t="shared" si="53"/>
        <v>5.7695799999999998E-3</v>
      </c>
      <c r="E995" s="157" t="s">
        <v>531</v>
      </c>
      <c r="F995" s="157" t="s">
        <v>527</v>
      </c>
      <c r="G995" s="157" t="s">
        <v>2726</v>
      </c>
      <c r="H995" s="157" t="s">
        <v>1280</v>
      </c>
      <c r="I995" s="158">
        <v>45644</v>
      </c>
      <c r="J995" s="158">
        <v>45644</v>
      </c>
      <c r="K995" s="157">
        <v>5.7695799999999998E-3</v>
      </c>
      <c r="L995" s="157">
        <v>5.7695799999999998E-3</v>
      </c>
      <c r="M995" s="159"/>
      <c r="N995" s="159"/>
      <c r="O995" s="159">
        <v>15.035</v>
      </c>
      <c r="P995" s="159"/>
      <c r="Q995" s="157"/>
      <c r="R995" s="157"/>
      <c r="S995" s="160">
        <v>158.27000000000001</v>
      </c>
      <c r="T995" s="157"/>
      <c r="U995" s="160">
        <v>158.27000000000001</v>
      </c>
    </row>
    <row r="996" spans="1:21" x14ac:dyDescent="0.2">
      <c r="A996" s="37" t="str" cm="1">
        <f t="array" ref="A996">INDEX('Scheme master'!F:F,MATCH(E996&amp;F996,'Scheme master'!N:N,0),0)</f>
        <v>LLIQDF</v>
      </c>
      <c r="B996" s="37" t="str">
        <f>A996&amp;VLOOKUP(E996&amp;F996,'Scheme master'!N:AA,13,0)</f>
        <v>LLIQDFRDW</v>
      </c>
      <c r="C996" s="41">
        <f t="shared" si="52"/>
        <v>1.33826076</v>
      </c>
      <c r="D996" s="41">
        <f t="shared" si="53"/>
        <v>1.33826076</v>
      </c>
      <c r="E996" s="157" t="s">
        <v>530</v>
      </c>
      <c r="F996" s="157" t="s">
        <v>23</v>
      </c>
      <c r="G996" s="157" t="s">
        <v>456</v>
      </c>
      <c r="H996" s="157" t="s">
        <v>2245</v>
      </c>
      <c r="I996" s="158">
        <v>45686</v>
      </c>
      <c r="J996" s="158">
        <v>45686</v>
      </c>
      <c r="K996" s="157">
        <v>1.33826076</v>
      </c>
      <c r="L996" s="157">
        <v>1.33826076</v>
      </c>
      <c r="M996" s="159">
        <v>1085.979</v>
      </c>
      <c r="N996" s="159"/>
      <c r="O996" s="159">
        <v>9.0749999999999993</v>
      </c>
      <c r="P996" s="159">
        <v>5.0000000000000001E-3</v>
      </c>
      <c r="Q996" s="157">
        <v>1453.34</v>
      </c>
      <c r="R996" s="157"/>
      <c r="S996" s="160">
        <v>10097.33</v>
      </c>
      <c r="T996" s="157">
        <v>4.88</v>
      </c>
      <c r="U996" s="160">
        <v>11555.55</v>
      </c>
    </row>
    <row r="997" spans="1:21" x14ac:dyDescent="0.2">
      <c r="A997" s="37" t="str" cm="1">
        <f t="array" ref="A997">INDEX('Scheme master'!F:F,MATCH(E997&amp;F997,'Scheme master'!N:N,0),0)</f>
        <v>LDUSTF</v>
      </c>
      <c r="B997" s="37" t="str">
        <f>A997&amp;VLOOKUP(E997&amp;F997,'Scheme master'!N:AA,13,0)</f>
        <v>LDUSTFRDD</v>
      </c>
      <c r="C997" s="41">
        <f t="shared" si="52"/>
        <v>0.17605478999999999</v>
      </c>
      <c r="D997" s="41">
        <f t="shared" si="53"/>
        <v>0.17605478999999999</v>
      </c>
      <c r="E997" s="157" t="s">
        <v>1462</v>
      </c>
      <c r="F997" s="157" t="s">
        <v>8</v>
      </c>
      <c r="G997" s="157" t="s">
        <v>2241</v>
      </c>
      <c r="H997" s="157" t="s">
        <v>1279</v>
      </c>
      <c r="I997" s="158">
        <v>45729</v>
      </c>
      <c r="J997" s="158">
        <v>45729</v>
      </c>
      <c r="K997" s="157">
        <v>0.17605478999999999</v>
      </c>
      <c r="L997" s="157">
        <v>0.17605478999999999</v>
      </c>
      <c r="M997" s="159"/>
      <c r="N997" s="159"/>
      <c r="O997" s="159">
        <v>2.722</v>
      </c>
      <c r="P997" s="159">
        <v>2E-3</v>
      </c>
      <c r="Q997" s="157"/>
      <c r="R997" s="157"/>
      <c r="S997" s="160">
        <v>3302.67</v>
      </c>
      <c r="T997" s="157">
        <v>2.89</v>
      </c>
      <c r="U997" s="160">
        <v>3305.56</v>
      </c>
    </row>
    <row r="998" spans="1:21" x14ac:dyDescent="0.2">
      <c r="A998" s="37" t="str" cm="1">
        <f t="array" ref="A998">INDEX('Scheme master'!F:F,MATCH(E998&amp;F998,'Scheme master'!N:N,0),0)</f>
        <v>LDSAPF</v>
      </c>
      <c r="B998" s="37" t="str">
        <f>A998&amp;VLOOKUP(E998&amp;F998,'Scheme master'!N:AA,13,0)</f>
        <v>LDSAPFDDD</v>
      </c>
      <c r="C998" s="41">
        <f t="shared" si="52"/>
        <v>1.8904499999999999E-3</v>
      </c>
      <c r="D998" s="41">
        <f t="shared" si="53"/>
        <v>1.8904499999999999E-3</v>
      </c>
      <c r="E998" s="157" t="s">
        <v>533</v>
      </c>
      <c r="F998" s="157" t="s">
        <v>525</v>
      </c>
      <c r="G998" s="157" t="s">
        <v>2242</v>
      </c>
      <c r="H998" s="157" t="s">
        <v>1277</v>
      </c>
      <c r="I998" s="158">
        <v>45664</v>
      </c>
      <c r="J998" s="158">
        <v>45664</v>
      </c>
      <c r="K998" s="157">
        <v>1.8904499999999999E-3</v>
      </c>
      <c r="L998" s="157">
        <v>1.8904499999999999E-3</v>
      </c>
      <c r="M998" s="159"/>
      <c r="N998" s="159"/>
      <c r="O998" s="159">
        <v>94.983999999999995</v>
      </c>
      <c r="P998" s="159"/>
      <c r="Q998" s="157"/>
      <c r="R998" s="157"/>
      <c r="S998" s="160">
        <v>1043.46</v>
      </c>
      <c r="T998" s="157"/>
      <c r="U998" s="160">
        <v>1043.46</v>
      </c>
    </row>
    <row r="999" spans="1:21" x14ac:dyDescent="0.2">
      <c r="A999" s="37" t="str" cm="1">
        <f t="array" ref="A999">INDEX('Scheme master'!F:F,MATCH(E999&amp;F999,'Scheme master'!N:N,0),0)</f>
        <v>LDSTDF</v>
      </c>
      <c r="B999" s="37" t="str">
        <f>A999&amp;VLOOKUP(E999&amp;F999,'Scheme master'!N:AA,13,0)</f>
        <v>LDSTDFRDW</v>
      </c>
      <c r="C999" s="41">
        <f t="shared" si="52"/>
        <v>1.042265E-2</v>
      </c>
      <c r="D999" s="41">
        <f t="shared" si="53"/>
        <v>1.042265E-2</v>
      </c>
      <c r="E999" s="157" t="s">
        <v>1608</v>
      </c>
      <c r="F999" s="157" t="s">
        <v>23</v>
      </c>
      <c r="G999" s="157" t="s">
        <v>2244</v>
      </c>
      <c r="H999" s="157" t="s">
        <v>2245</v>
      </c>
      <c r="I999" s="158">
        <v>45609</v>
      </c>
      <c r="J999" s="158">
        <v>45609</v>
      </c>
      <c r="K999" s="157">
        <v>1.042265E-2</v>
      </c>
      <c r="L999" s="157">
        <v>1.042265E-2</v>
      </c>
      <c r="M999" s="159"/>
      <c r="N999" s="159"/>
      <c r="O999" s="159">
        <v>2.649</v>
      </c>
      <c r="P999" s="159">
        <v>2787.893</v>
      </c>
      <c r="Q999" s="157"/>
      <c r="R999" s="157"/>
      <c r="S999" s="160">
        <v>33.61</v>
      </c>
      <c r="T999" s="157">
        <v>39316.839999999997</v>
      </c>
      <c r="U999" s="160">
        <v>39350.449999999997</v>
      </c>
    </row>
    <row r="1000" spans="1:21" x14ac:dyDescent="0.2">
      <c r="A1000" s="37" t="str" cm="1">
        <f t="array" ref="A1000">INDEX('Scheme master'!F:F,MATCH(E1000&amp;F1000,'Scheme master'!N:N,0),0)</f>
        <v>LLIQDF</v>
      </c>
      <c r="B1000" s="37" t="str">
        <f>A1000&amp;VLOOKUP(E1000&amp;F1000,'Scheme master'!N:AA,13,0)</f>
        <v>LLIQDFDDD</v>
      </c>
      <c r="C1000" s="41">
        <f t="shared" si="52"/>
        <v>0.18179880000000001</v>
      </c>
      <c r="D1000" s="41">
        <f t="shared" si="53"/>
        <v>0.18179880000000001</v>
      </c>
      <c r="E1000" s="157" t="s">
        <v>530</v>
      </c>
      <c r="F1000" s="157" t="s">
        <v>525</v>
      </c>
      <c r="G1000" s="157" t="s">
        <v>456</v>
      </c>
      <c r="H1000" s="157" t="s">
        <v>1276</v>
      </c>
      <c r="I1000" s="158">
        <v>45614</v>
      </c>
      <c r="J1000" s="158">
        <v>45614</v>
      </c>
      <c r="K1000" s="157">
        <v>0.18179880000000001</v>
      </c>
      <c r="L1000" s="157">
        <v>0.18179880000000001</v>
      </c>
      <c r="M1000" s="159">
        <v>6.0789999999999997</v>
      </c>
      <c r="N1000" s="159"/>
      <c r="O1000" s="159">
        <v>5.35</v>
      </c>
      <c r="P1000" s="159">
        <v>200.51499999999999</v>
      </c>
      <c r="Q1000" s="157">
        <v>1.1000000000000001</v>
      </c>
      <c r="R1000" s="157"/>
      <c r="S1000" s="160">
        <v>6163.75</v>
      </c>
      <c r="T1000" s="157">
        <v>230257.62</v>
      </c>
      <c r="U1000" s="160">
        <v>236422.47</v>
      </c>
    </row>
    <row r="1001" spans="1:21" x14ac:dyDescent="0.2">
      <c r="A1001" s="37" t="str" cm="1">
        <f t="array" ref="A1001">INDEX('Scheme master'!F:F,MATCH(E1001&amp;F1001,'Scheme master'!N:N,0),0)</f>
        <v>LDINPF</v>
      </c>
      <c r="B1001" s="37" t="str">
        <f>A1001&amp;VLOOKUP(E1001&amp;F1001,'Scheme master'!N:AA,13,0)</f>
        <v>LDINPFRDW</v>
      </c>
      <c r="C1001" s="41">
        <f t="shared" si="52"/>
        <v>2.8592579999999999E-2</v>
      </c>
      <c r="D1001" s="41">
        <f t="shared" si="53"/>
        <v>2.8592579999999999E-2</v>
      </c>
      <c r="E1001" s="157" t="s">
        <v>531</v>
      </c>
      <c r="F1001" s="157" t="s">
        <v>23</v>
      </c>
      <c r="G1001" s="157" t="s">
        <v>2726</v>
      </c>
      <c r="H1001" s="157" t="s">
        <v>1278</v>
      </c>
      <c r="I1001" s="158">
        <v>45735</v>
      </c>
      <c r="J1001" s="158">
        <v>45735</v>
      </c>
      <c r="K1001" s="157">
        <v>2.8592579999999999E-2</v>
      </c>
      <c r="L1001" s="157">
        <v>2.8592579999999999E-2</v>
      </c>
      <c r="M1001" s="159">
        <v>30116.683000000001</v>
      </c>
      <c r="N1001" s="159"/>
      <c r="O1001" s="159">
        <v>432.06900000000002</v>
      </c>
      <c r="P1001" s="159">
        <v>1.7999999999999999E-2</v>
      </c>
      <c r="Q1001" s="157">
        <v>861.11</v>
      </c>
      <c r="R1001" s="157"/>
      <c r="S1001" s="160">
        <v>4880.83</v>
      </c>
      <c r="T1001" s="157">
        <v>0.18</v>
      </c>
      <c r="U1001" s="160">
        <v>5742.12</v>
      </c>
    </row>
    <row r="1002" spans="1:21" x14ac:dyDescent="0.2">
      <c r="A1002" s="37" t="str" cm="1">
        <f t="array" ref="A1002">INDEX('Scheme master'!F:F,MATCH(E1002&amp;F1002,'Scheme master'!N:N,0),0)</f>
        <v>LLIQDF</v>
      </c>
      <c r="B1002" s="37" t="str">
        <f>A1002&amp;VLOOKUP(E1002&amp;F1002,'Scheme master'!N:AA,13,0)</f>
        <v>LLIQDFRDW</v>
      </c>
      <c r="C1002" s="41">
        <f t="shared" si="52"/>
        <v>1.5215959800000001</v>
      </c>
      <c r="D1002" s="41">
        <f t="shared" si="53"/>
        <v>1.5215959800000001</v>
      </c>
      <c r="E1002" s="157" t="s">
        <v>530</v>
      </c>
      <c r="F1002" s="157" t="s">
        <v>23</v>
      </c>
      <c r="G1002" s="157" t="s">
        <v>456</v>
      </c>
      <c r="H1002" s="157" t="s">
        <v>2245</v>
      </c>
      <c r="I1002" s="158">
        <v>45567</v>
      </c>
      <c r="J1002" s="158">
        <v>45567</v>
      </c>
      <c r="K1002" s="157">
        <v>1.5215959800000001</v>
      </c>
      <c r="L1002" s="157">
        <v>1.5215959800000001</v>
      </c>
      <c r="M1002" s="159">
        <v>1085.5340000000001</v>
      </c>
      <c r="N1002" s="159"/>
      <c r="O1002" s="159">
        <v>10.146000000000001</v>
      </c>
      <c r="P1002" s="159">
        <v>5.0000000000000001E-3</v>
      </c>
      <c r="Q1002" s="157">
        <v>1651.75</v>
      </c>
      <c r="R1002" s="157"/>
      <c r="S1002" s="160">
        <v>11270.48</v>
      </c>
      <c r="T1002" s="157">
        <v>5.42</v>
      </c>
      <c r="U1002" s="160">
        <v>12927.65</v>
      </c>
    </row>
    <row r="1003" spans="1:21" x14ac:dyDescent="0.2">
      <c r="A1003" s="37" t="str" cm="1">
        <f t="array" ref="A1003">INDEX('Scheme master'!F:F,MATCH(E1003&amp;F1003,'Scheme master'!N:N,0),0)</f>
        <v>LLIQDF</v>
      </c>
      <c r="B1003" s="37" t="str">
        <f>A1003&amp;VLOOKUP(E1003&amp;F1003,'Scheme master'!N:AA,13,0)</f>
        <v>LLIQDFDDD</v>
      </c>
      <c r="C1003" s="41">
        <f t="shared" si="52"/>
        <v>0.20037558999999999</v>
      </c>
      <c r="D1003" s="41">
        <f t="shared" si="53"/>
        <v>0.20037558999999999</v>
      </c>
      <c r="E1003" s="157" t="s">
        <v>530</v>
      </c>
      <c r="F1003" s="157" t="s">
        <v>525</v>
      </c>
      <c r="G1003" s="157" t="s">
        <v>456</v>
      </c>
      <c r="H1003" s="157" t="s">
        <v>1276</v>
      </c>
      <c r="I1003" s="158">
        <v>45722</v>
      </c>
      <c r="J1003" s="158">
        <v>45722</v>
      </c>
      <c r="K1003" s="157">
        <v>0.20037558999999999</v>
      </c>
      <c r="L1003" s="157">
        <v>0.20037558999999999</v>
      </c>
      <c r="M1003" s="159">
        <v>124.175</v>
      </c>
      <c r="N1003" s="159"/>
      <c r="O1003" s="159">
        <v>3.5419999999999998</v>
      </c>
      <c r="P1003" s="159">
        <v>311.72300000000001</v>
      </c>
      <c r="Q1003" s="157">
        <v>24.88</v>
      </c>
      <c r="R1003" s="157"/>
      <c r="S1003" s="160">
        <v>4424.71</v>
      </c>
      <c r="T1003" s="157">
        <v>357967.35</v>
      </c>
      <c r="U1003" s="160">
        <v>362416.94</v>
      </c>
    </row>
    <row r="1004" spans="1:21" x14ac:dyDescent="0.2">
      <c r="A1004" s="37" t="str" cm="1">
        <f t="array" ref="A1004">INDEX('Scheme master'!F:F,MATCH(E1004&amp;F1004,'Scheme master'!N:N,0),0)</f>
        <v>LLIQDF</v>
      </c>
      <c r="B1004" s="37" t="str">
        <f>A1004&amp;VLOOKUP(E1004&amp;F1004,'Scheme master'!N:AA,13,0)</f>
        <v>LLIQDFDDD</v>
      </c>
      <c r="C1004" s="41">
        <f t="shared" si="52"/>
        <v>0.20220137999999999</v>
      </c>
      <c r="D1004" s="41">
        <f t="shared" si="53"/>
        <v>0.20220137999999999</v>
      </c>
      <c r="E1004" s="157" t="s">
        <v>530</v>
      </c>
      <c r="F1004" s="157" t="s">
        <v>525</v>
      </c>
      <c r="G1004" s="157" t="s">
        <v>456</v>
      </c>
      <c r="H1004" s="157" t="s">
        <v>1276</v>
      </c>
      <c r="I1004" s="158">
        <v>45678</v>
      </c>
      <c r="J1004" s="158">
        <v>45678</v>
      </c>
      <c r="K1004" s="157">
        <v>0.20220137999999999</v>
      </c>
      <c r="L1004" s="157">
        <v>0.20220137999999999</v>
      </c>
      <c r="M1004" s="159">
        <v>6.3360000000000003</v>
      </c>
      <c r="N1004" s="159"/>
      <c r="O1004" s="159">
        <v>4.3579999999999997</v>
      </c>
      <c r="P1004" s="159">
        <v>283.63799999999998</v>
      </c>
      <c r="Q1004" s="157">
        <v>1.27</v>
      </c>
      <c r="R1004" s="157"/>
      <c r="S1004" s="160">
        <v>4974.8599999999997</v>
      </c>
      <c r="T1004" s="157">
        <v>325713.12</v>
      </c>
      <c r="U1004" s="160">
        <v>330689.25</v>
      </c>
    </row>
    <row r="1005" spans="1:21" x14ac:dyDescent="0.2">
      <c r="A1005" s="37" t="str" cm="1">
        <f t="array" ref="A1005">INDEX('Scheme master'!F:F,MATCH(E1005&amp;F1005,'Scheme master'!N:N,0),0)</f>
        <v>LDINPF</v>
      </c>
      <c r="B1005" s="37" t="str">
        <f>A1005&amp;VLOOKUP(E1005&amp;F1005,'Scheme master'!N:AA,13,0)</f>
        <v>LDINPFRDW</v>
      </c>
      <c r="C1005" s="41">
        <f t="shared" si="52"/>
        <v>6.2536900000000001E-3</v>
      </c>
      <c r="D1005" s="41">
        <f t="shared" si="53"/>
        <v>6.2536900000000001E-3</v>
      </c>
      <c r="E1005" s="157" t="s">
        <v>531</v>
      </c>
      <c r="F1005" s="157" t="s">
        <v>23</v>
      </c>
      <c r="G1005" s="157" t="s">
        <v>2726</v>
      </c>
      <c r="H1005" s="157" t="s">
        <v>1278</v>
      </c>
      <c r="I1005" s="158">
        <v>45708</v>
      </c>
      <c r="J1005" s="158">
        <v>45708</v>
      </c>
      <c r="K1005" s="157">
        <v>6.2536900000000001E-3</v>
      </c>
      <c r="L1005" s="157">
        <v>6.2536900000000001E-3</v>
      </c>
      <c r="M1005" s="159"/>
      <c r="N1005" s="159"/>
      <c r="O1005" s="159">
        <v>106.268</v>
      </c>
      <c r="P1005" s="159">
        <v>4.0000000000000001E-3</v>
      </c>
      <c r="Q1005" s="157"/>
      <c r="R1005" s="157"/>
      <c r="S1005" s="160">
        <v>1253.25</v>
      </c>
      <c r="T1005" s="157">
        <v>0.04</v>
      </c>
      <c r="U1005" s="160">
        <v>1253.29</v>
      </c>
    </row>
    <row r="1006" spans="1:21" x14ac:dyDescent="0.2">
      <c r="A1006" s="37" t="str" cm="1">
        <f t="array" ref="A1006">INDEX('Scheme master'!F:F,MATCH(E1006&amp;F1006,'Scheme master'!N:N,0),0)</f>
        <v>LDUSTF</v>
      </c>
      <c r="B1006" s="37" t="str">
        <f>A1006&amp;VLOOKUP(E1006&amp;F1006,'Scheme master'!N:AA,13,0)</f>
        <v>LDUSTFDDD</v>
      </c>
      <c r="C1006" s="41">
        <f t="shared" si="52"/>
        <v>0.26179196999999998</v>
      </c>
      <c r="D1006" s="41">
        <f t="shared" si="53"/>
        <v>0.26179196999999998</v>
      </c>
      <c r="E1006" s="157" t="s">
        <v>1462</v>
      </c>
      <c r="F1006" s="157" t="s">
        <v>525</v>
      </c>
      <c r="G1006" s="157" t="s">
        <v>2241</v>
      </c>
      <c r="H1006" s="157" t="s">
        <v>1277</v>
      </c>
      <c r="I1006" s="158">
        <v>45590</v>
      </c>
      <c r="J1006" s="158">
        <v>45590</v>
      </c>
      <c r="K1006" s="157">
        <v>0.26179196999999998</v>
      </c>
      <c r="L1006" s="157">
        <v>0.26179196999999998</v>
      </c>
      <c r="M1006" s="159"/>
      <c r="N1006" s="159"/>
      <c r="O1006" s="159">
        <v>1.19</v>
      </c>
      <c r="P1006" s="159"/>
      <c r="Q1006" s="157"/>
      <c r="R1006" s="157"/>
      <c r="S1006" s="160">
        <v>1448.97</v>
      </c>
      <c r="T1006" s="157"/>
      <c r="U1006" s="160">
        <v>1448.97</v>
      </c>
    </row>
    <row r="1007" spans="1:21" x14ac:dyDescent="0.2">
      <c r="A1007" s="37" t="str" cm="1">
        <f t="array" ref="A1007">INDEX('Scheme master'!F:F,MATCH(E1007&amp;F1007,'Scheme master'!N:N,0),0)</f>
        <v>LDSAPF</v>
      </c>
      <c r="B1007" s="37" t="str">
        <f>A1007&amp;VLOOKUP(E1007&amp;F1007,'Scheme master'!N:AA,13,0)</f>
        <v>LDSAPFRDD</v>
      </c>
      <c r="C1007" s="41">
        <f t="shared" si="52"/>
        <v>5.7842900000000001E-3</v>
      </c>
      <c r="D1007" s="41">
        <f t="shared" si="53"/>
        <v>5.7842900000000001E-3</v>
      </c>
      <c r="E1007" s="157" t="s">
        <v>533</v>
      </c>
      <c r="F1007" s="157" t="s">
        <v>8</v>
      </c>
      <c r="G1007" s="157" t="s">
        <v>2242</v>
      </c>
      <c r="H1007" s="157" t="s">
        <v>1279</v>
      </c>
      <c r="I1007" s="158">
        <v>45621</v>
      </c>
      <c r="J1007" s="158">
        <v>45621</v>
      </c>
      <c r="K1007" s="157">
        <v>5.7842900000000001E-3</v>
      </c>
      <c r="L1007" s="157">
        <v>5.7842900000000001E-3</v>
      </c>
      <c r="M1007" s="159">
        <v>127223.177</v>
      </c>
      <c r="N1007" s="159"/>
      <c r="O1007" s="159">
        <v>7936.7110000000002</v>
      </c>
      <c r="P1007" s="159">
        <v>154.44999999999999</v>
      </c>
      <c r="Q1007" s="157">
        <v>735.9</v>
      </c>
      <c r="R1007" s="157"/>
      <c r="S1007" s="160">
        <v>94173</v>
      </c>
      <c r="T1007" s="157">
        <v>1820.9</v>
      </c>
      <c r="U1007" s="160">
        <v>96729.8</v>
      </c>
    </row>
    <row r="1008" spans="1:21" x14ac:dyDescent="0.2">
      <c r="A1008" s="37" t="str" cm="1">
        <f t="array" ref="A1008">INDEX('Scheme master'!F:F,MATCH(E1008&amp;F1008,'Scheme master'!N:N,0),0)</f>
        <v>LLIQDF</v>
      </c>
      <c r="B1008" s="37" t="str">
        <f>A1008&amp;VLOOKUP(E1008&amp;F1008,'Scheme master'!N:AA,13,0)</f>
        <v>LLIQDFDDD</v>
      </c>
      <c r="C1008" s="41">
        <f t="shared" si="52"/>
        <v>0.18632987000000001</v>
      </c>
      <c r="D1008" s="41">
        <f t="shared" si="53"/>
        <v>0.18632987000000001</v>
      </c>
      <c r="E1008" s="157" t="s">
        <v>530</v>
      </c>
      <c r="F1008" s="157" t="s">
        <v>525</v>
      </c>
      <c r="G1008" s="157" t="s">
        <v>456</v>
      </c>
      <c r="H1008" s="157" t="s">
        <v>1276</v>
      </c>
      <c r="I1008" s="158">
        <v>45701</v>
      </c>
      <c r="J1008" s="158">
        <v>45701</v>
      </c>
      <c r="K1008" s="157">
        <v>0.18632987000000001</v>
      </c>
      <c r="L1008" s="157">
        <v>0.18632987000000001</v>
      </c>
      <c r="M1008" s="159">
        <v>115.14400000000001</v>
      </c>
      <c r="N1008" s="159"/>
      <c r="O1008" s="159">
        <v>3.5649999999999999</v>
      </c>
      <c r="P1008" s="159">
        <v>236.37100000000001</v>
      </c>
      <c r="Q1008" s="157">
        <v>21.46</v>
      </c>
      <c r="R1008" s="157"/>
      <c r="S1008" s="160">
        <v>4121.66</v>
      </c>
      <c r="T1008" s="157">
        <v>271434.33</v>
      </c>
      <c r="U1008" s="160">
        <v>275577.45</v>
      </c>
    </row>
    <row r="1009" spans="1:21" x14ac:dyDescent="0.2">
      <c r="A1009" s="37" t="str" cm="1">
        <f t="array" ref="A1009">INDEX('Scheme master'!F:F,MATCH(E1009&amp;F1009,'Scheme master'!N:N,0),0)</f>
        <v>LDSAPF</v>
      </c>
      <c r="B1009" s="37" t="str">
        <f>A1009&amp;VLOOKUP(E1009&amp;F1009,'Scheme master'!N:AA,13,0)</f>
        <v>LDSAPFDDD</v>
      </c>
      <c r="C1009" s="41">
        <f t="shared" si="52"/>
        <v>2.25756E-3</v>
      </c>
      <c r="D1009" s="41">
        <f t="shared" si="53"/>
        <v>2.25756E-3</v>
      </c>
      <c r="E1009" s="157" t="s">
        <v>533</v>
      </c>
      <c r="F1009" s="157" t="s">
        <v>525</v>
      </c>
      <c r="G1009" s="157" t="s">
        <v>2242</v>
      </c>
      <c r="H1009" s="157" t="s">
        <v>1277</v>
      </c>
      <c r="I1009" s="158">
        <v>45632</v>
      </c>
      <c r="J1009" s="158">
        <v>45632</v>
      </c>
      <c r="K1009" s="157">
        <v>2.25756E-3</v>
      </c>
      <c r="L1009" s="157">
        <v>2.25756E-3</v>
      </c>
      <c r="M1009" s="159"/>
      <c r="N1009" s="159"/>
      <c r="O1009" s="159">
        <v>115.17700000000001</v>
      </c>
      <c r="P1009" s="159"/>
      <c r="Q1009" s="157"/>
      <c r="R1009" s="157"/>
      <c r="S1009" s="160">
        <v>1268.47</v>
      </c>
      <c r="T1009" s="157"/>
      <c r="U1009" s="160">
        <v>1268.47</v>
      </c>
    </row>
    <row r="1010" spans="1:21" x14ac:dyDescent="0.2">
      <c r="A1010" s="37" t="str" cm="1">
        <f t="array" ref="A1010">INDEX('Scheme master'!F:F,MATCH(E1010&amp;F1010,'Scheme master'!N:N,0),0)</f>
        <v>LDINPF</v>
      </c>
      <c r="B1010" s="37" t="str">
        <f>A1010&amp;VLOOKUP(E1010&amp;F1010,'Scheme master'!N:AA,13,0)</f>
        <v>LDINPFDDD</v>
      </c>
      <c r="C1010" s="41">
        <f t="shared" si="52"/>
        <v>1.8412479999999998E-2</v>
      </c>
      <c r="D1010" s="41">
        <f t="shared" si="53"/>
        <v>1.8412479999999998E-2</v>
      </c>
      <c r="E1010" s="157" t="s">
        <v>531</v>
      </c>
      <c r="F1010" s="157" t="s">
        <v>525</v>
      </c>
      <c r="G1010" s="157" t="s">
        <v>2726</v>
      </c>
      <c r="H1010" s="157" t="s">
        <v>1277</v>
      </c>
      <c r="I1010" s="158">
        <v>45691</v>
      </c>
      <c r="J1010" s="158">
        <v>45691</v>
      </c>
      <c r="K1010" s="157">
        <v>1.8412479999999998E-2</v>
      </c>
      <c r="L1010" s="157">
        <v>1.8412479999999998E-2</v>
      </c>
      <c r="M1010" s="159">
        <v>41542.546999999999</v>
      </c>
      <c r="N1010" s="159"/>
      <c r="O1010" s="159">
        <v>654.49</v>
      </c>
      <c r="P1010" s="159"/>
      <c r="Q1010" s="157">
        <v>764.91</v>
      </c>
      <c r="R1010" s="157"/>
      <c r="S1010" s="160">
        <v>10273.34</v>
      </c>
      <c r="T1010" s="157"/>
      <c r="U1010" s="160">
        <v>11038.25</v>
      </c>
    </row>
    <row r="1011" spans="1:21" x14ac:dyDescent="0.2">
      <c r="A1011" s="37" t="str" cm="1">
        <f t="array" ref="A1011">INDEX('Scheme master'!F:F,MATCH(E1011&amp;F1011,'Scheme master'!N:N,0),0)</f>
        <v>LLIQDF</v>
      </c>
      <c r="B1011" s="37" t="str">
        <f>A1011&amp;VLOOKUP(E1011&amp;F1011,'Scheme master'!N:AA,13,0)</f>
        <v>LLIQDFRDD</v>
      </c>
      <c r="C1011" s="41">
        <f t="shared" si="52"/>
        <v>0.18338868</v>
      </c>
      <c r="D1011" s="41">
        <f t="shared" si="53"/>
        <v>0.18338868</v>
      </c>
      <c r="E1011" s="157" t="s">
        <v>530</v>
      </c>
      <c r="F1011" s="157" t="s">
        <v>526</v>
      </c>
      <c r="G1011" s="157" t="s">
        <v>456</v>
      </c>
      <c r="H1011" s="157" t="s">
        <v>1281</v>
      </c>
      <c r="I1011" s="158">
        <v>45646</v>
      </c>
      <c r="J1011" s="158">
        <v>45646</v>
      </c>
      <c r="K1011" s="157">
        <v>0.18338868</v>
      </c>
      <c r="L1011" s="157">
        <v>0.18338868</v>
      </c>
      <c r="M1011" s="159">
        <v>14.109</v>
      </c>
      <c r="N1011" s="159">
        <v>0.17199999999999999</v>
      </c>
      <c r="O1011" s="159">
        <v>5.274</v>
      </c>
      <c r="P1011" s="159">
        <v>3.129</v>
      </c>
      <c r="Q1011" s="157">
        <v>2.6</v>
      </c>
      <c r="R1011" s="157">
        <v>0.03</v>
      </c>
      <c r="S1011" s="160">
        <v>6312.06</v>
      </c>
      <c r="T1011" s="157">
        <v>3469.44</v>
      </c>
      <c r="U1011" s="160">
        <v>9784.1299999999992</v>
      </c>
    </row>
    <row r="1012" spans="1:21" x14ac:dyDescent="0.2">
      <c r="A1012" s="37" t="str" cm="1">
        <f t="array" ref="A1012">INDEX('Scheme master'!F:F,MATCH(E1012&amp;F1012,'Scheme master'!N:N,0),0)</f>
        <v>LDSAPF</v>
      </c>
      <c r="B1012" s="37" t="str">
        <f>A1012&amp;VLOOKUP(E1012&amp;F1012,'Scheme master'!N:AA,13,0)</f>
        <v>LDSAPFRDD</v>
      </c>
      <c r="C1012" s="41">
        <f t="shared" si="52"/>
        <v>5.3720399999999998E-3</v>
      </c>
      <c r="D1012" s="41">
        <f t="shared" si="53"/>
        <v>5.3720399999999998E-3</v>
      </c>
      <c r="E1012" s="157" t="s">
        <v>533</v>
      </c>
      <c r="F1012" s="157" t="s">
        <v>8</v>
      </c>
      <c r="G1012" s="157" t="s">
        <v>2242</v>
      </c>
      <c r="H1012" s="157" t="s">
        <v>1279</v>
      </c>
      <c r="I1012" s="158">
        <v>45607</v>
      </c>
      <c r="J1012" s="158">
        <v>45607</v>
      </c>
      <c r="K1012" s="157">
        <v>5.3720399999999998E-3</v>
      </c>
      <c r="L1012" s="157">
        <v>5.3720399999999998E-3</v>
      </c>
      <c r="M1012" s="159">
        <v>127138.398</v>
      </c>
      <c r="N1012" s="159"/>
      <c r="O1012" s="159">
        <v>7357.3329999999996</v>
      </c>
      <c r="P1012" s="159">
        <v>143.149</v>
      </c>
      <c r="Q1012" s="157">
        <v>682.99</v>
      </c>
      <c r="R1012" s="157"/>
      <c r="S1012" s="160">
        <v>87297.07</v>
      </c>
      <c r="T1012" s="157">
        <v>1687.68</v>
      </c>
      <c r="U1012" s="160">
        <v>89667.74</v>
      </c>
    </row>
    <row r="1013" spans="1:21" x14ac:dyDescent="0.2">
      <c r="A1013" s="37" t="str" cm="1">
        <f t="array" ref="A1013">INDEX('Scheme master'!F:F,MATCH(E1013&amp;F1013,'Scheme master'!N:N,0),0)</f>
        <v>LLIQDF</v>
      </c>
      <c r="B1013" s="37" t="str">
        <f>A1013&amp;VLOOKUP(E1013&amp;F1013,'Scheme master'!N:AA,13,0)</f>
        <v>LLIQDFDDD</v>
      </c>
      <c r="C1013" s="41">
        <f t="shared" si="52"/>
        <v>0.18941150000000001</v>
      </c>
      <c r="D1013" s="41">
        <f t="shared" si="53"/>
        <v>0.18941150000000001</v>
      </c>
      <c r="E1013" s="157" t="s">
        <v>530</v>
      </c>
      <c r="F1013" s="157" t="s">
        <v>525</v>
      </c>
      <c r="G1013" s="157" t="s">
        <v>456</v>
      </c>
      <c r="H1013" s="157" t="s">
        <v>1276</v>
      </c>
      <c r="I1013" s="158">
        <v>45621</v>
      </c>
      <c r="J1013" s="158">
        <v>45621</v>
      </c>
      <c r="K1013" s="157">
        <v>0.18941150000000001</v>
      </c>
      <c r="L1013" s="157">
        <v>0.18941150000000001</v>
      </c>
      <c r="M1013" s="159">
        <v>6.0789999999999997</v>
      </c>
      <c r="N1013" s="159"/>
      <c r="O1013" s="159">
        <v>5.6059999999999999</v>
      </c>
      <c r="P1013" s="159">
        <v>241.089</v>
      </c>
      <c r="Q1013" s="157">
        <v>1.1599999999999999</v>
      </c>
      <c r="R1013" s="157"/>
      <c r="S1013" s="160">
        <v>6430.2</v>
      </c>
      <c r="T1013" s="157">
        <v>276850.33</v>
      </c>
      <c r="U1013" s="160">
        <v>283281.69</v>
      </c>
    </row>
    <row r="1014" spans="1:21" x14ac:dyDescent="0.2">
      <c r="A1014" s="37" t="str" cm="1">
        <f t="array" ref="A1014">INDEX('Scheme master'!F:F,MATCH(E1014&amp;F1014,'Scheme master'!N:N,0),0)</f>
        <v>LDINPF</v>
      </c>
      <c r="B1014" s="37" t="str">
        <f>A1014&amp;VLOOKUP(E1014&amp;F1014,'Scheme master'!N:AA,13,0)</f>
        <v>LDINPFRDD</v>
      </c>
      <c r="C1014" s="41">
        <f t="shared" si="52"/>
        <v>9.0497400000000006E-3</v>
      </c>
      <c r="D1014" s="41">
        <f t="shared" si="53"/>
        <v>9.0497400000000006E-3</v>
      </c>
      <c r="E1014" s="157" t="s">
        <v>531</v>
      </c>
      <c r="F1014" s="157" t="s">
        <v>8</v>
      </c>
      <c r="G1014" s="157" t="s">
        <v>2726</v>
      </c>
      <c r="H1014" s="157" t="s">
        <v>1279</v>
      </c>
      <c r="I1014" s="158">
        <v>45741</v>
      </c>
      <c r="J1014" s="158">
        <v>45741</v>
      </c>
      <c r="K1014" s="157">
        <v>9.0497400000000006E-3</v>
      </c>
      <c r="L1014" s="157">
        <v>9.0497400000000006E-3</v>
      </c>
      <c r="M1014" s="159"/>
      <c r="N1014" s="159"/>
      <c r="O1014" s="159">
        <v>2064.9580000000001</v>
      </c>
      <c r="P1014" s="159">
        <v>103.66800000000001</v>
      </c>
      <c r="Q1014" s="157"/>
      <c r="R1014" s="157"/>
      <c r="S1014" s="160">
        <v>25693.279999999999</v>
      </c>
      <c r="T1014" s="157">
        <v>1279.52</v>
      </c>
      <c r="U1014" s="160">
        <v>26972.799999999999</v>
      </c>
    </row>
    <row r="1015" spans="1:21" x14ac:dyDescent="0.2">
      <c r="A1015" s="37" t="str" cm="1">
        <f t="array" ref="A1015">INDEX('Scheme master'!F:F,MATCH(E1015&amp;F1015,'Scheme master'!N:N,0),0)</f>
        <v>LDUSTF</v>
      </c>
      <c r="B1015" s="37" t="str">
        <f>A1015&amp;VLOOKUP(E1015&amp;F1015,'Scheme master'!N:AA,13,0)</f>
        <v>LDUSTFRDD</v>
      </c>
      <c r="C1015" s="41">
        <f t="shared" si="52"/>
        <v>0.25333621000000001</v>
      </c>
      <c r="D1015" s="41">
        <f t="shared" si="53"/>
        <v>0.25333621000000001</v>
      </c>
      <c r="E1015" s="157" t="s">
        <v>1462</v>
      </c>
      <c r="F1015" s="157" t="s">
        <v>8</v>
      </c>
      <c r="G1015" s="157" t="s">
        <v>2241</v>
      </c>
      <c r="H1015" s="157" t="s">
        <v>1279</v>
      </c>
      <c r="I1015" s="158">
        <v>45659</v>
      </c>
      <c r="J1015" s="158">
        <v>45659</v>
      </c>
      <c r="K1015" s="157">
        <v>0.25333621000000001</v>
      </c>
      <c r="L1015" s="157">
        <v>0.25333621000000001</v>
      </c>
      <c r="M1015" s="159"/>
      <c r="N1015" s="159"/>
      <c r="O1015" s="159">
        <v>4.7750000000000004</v>
      </c>
      <c r="P1015" s="159">
        <v>4.0000000000000001E-3</v>
      </c>
      <c r="Q1015" s="157"/>
      <c r="R1015" s="157"/>
      <c r="S1015" s="160">
        <v>5797.43</v>
      </c>
      <c r="T1015" s="157">
        <v>4.12</v>
      </c>
      <c r="U1015" s="160">
        <v>5801.55</v>
      </c>
    </row>
    <row r="1016" spans="1:21" x14ac:dyDescent="0.2">
      <c r="A1016" s="37" t="str" cm="1">
        <f t="array" ref="A1016">INDEX('Scheme master'!F:F,MATCH(E1016&amp;F1016,'Scheme master'!N:N,0),0)</f>
        <v>LLIQDF</v>
      </c>
      <c r="B1016" s="37" t="str">
        <f>A1016&amp;VLOOKUP(E1016&amp;F1016,'Scheme master'!N:AA,13,0)</f>
        <v>LLIQDFRDD</v>
      </c>
      <c r="C1016" s="41">
        <f t="shared" si="52"/>
        <v>0.18501163000000001</v>
      </c>
      <c r="D1016" s="41">
        <f t="shared" si="53"/>
        <v>0.18501163000000001</v>
      </c>
      <c r="E1016" s="157" t="s">
        <v>530</v>
      </c>
      <c r="F1016" s="157" t="s">
        <v>526</v>
      </c>
      <c r="G1016" s="157" t="s">
        <v>456</v>
      </c>
      <c r="H1016" s="157" t="s">
        <v>1281</v>
      </c>
      <c r="I1016" s="158">
        <v>45619</v>
      </c>
      <c r="J1016" s="158">
        <v>45619</v>
      </c>
      <c r="K1016" s="157">
        <v>0.18501163000000001</v>
      </c>
      <c r="L1016" s="157">
        <v>0.18501163000000001</v>
      </c>
      <c r="M1016" s="159">
        <v>14.109</v>
      </c>
      <c r="N1016" s="159">
        <v>0.17199999999999999</v>
      </c>
      <c r="O1016" s="159">
        <v>5.319</v>
      </c>
      <c r="P1016" s="159">
        <v>3.141</v>
      </c>
      <c r="Q1016" s="157">
        <v>2.62</v>
      </c>
      <c r="R1016" s="157">
        <v>0.03</v>
      </c>
      <c r="S1016" s="160">
        <v>5899.92</v>
      </c>
      <c r="T1016" s="157">
        <v>3501.68</v>
      </c>
      <c r="U1016" s="160">
        <v>9404.25</v>
      </c>
    </row>
    <row r="1017" spans="1:21" x14ac:dyDescent="0.2">
      <c r="A1017" s="37" t="str" cm="1">
        <f t="array" ref="A1017">INDEX('Scheme master'!F:F,MATCH(E1017&amp;F1017,'Scheme master'!N:N,0),0)</f>
        <v>LDINPF</v>
      </c>
      <c r="B1017" s="37" t="str">
        <f>A1017&amp;VLOOKUP(E1017&amp;F1017,'Scheme master'!N:AA,13,0)</f>
        <v>LDINPFDDD</v>
      </c>
      <c r="C1017" s="41">
        <f t="shared" si="52"/>
        <v>3.018931E-2</v>
      </c>
      <c r="D1017" s="41">
        <f t="shared" si="53"/>
        <v>3.018931E-2</v>
      </c>
      <c r="E1017" s="157" t="s">
        <v>531</v>
      </c>
      <c r="F1017" s="157" t="s">
        <v>525</v>
      </c>
      <c r="G1017" s="157" t="s">
        <v>2726</v>
      </c>
      <c r="H1017" s="157" t="s">
        <v>1277</v>
      </c>
      <c r="I1017" s="158">
        <v>45743</v>
      </c>
      <c r="J1017" s="158">
        <v>45743</v>
      </c>
      <c r="K1017" s="157">
        <v>3.018931E-2</v>
      </c>
      <c r="L1017" s="157">
        <v>3.018931E-2</v>
      </c>
      <c r="M1017" s="159">
        <v>70397.289000000004</v>
      </c>
      <c r="N1017" s="159"/>
      <c r="O1017" s="159">
        <v>1078.585</v>
      </c>
      <c r="P1017" s="159"/>
      <c r="Q1017" s="157">
        <v>2125.25</v>
      </c>
      <c r="R1017" s="157"/>
      <c r="S1017" s="160">
        <v>16939.59</v>
      </c>
      <c r="T1017" s="157"/>
      <c r="U1017" s="160">
        <v>19064.84</v>
      </c>
    </row>
    <row r="1018" spans="1:21" x14ac:dyDescent="0.2">
      <c r="A1018" s="37" t="str" cm="1">
        <f t="array" ref="A1018">INDEX('Scheme master'!F:F,MATCH(E1018&amp;F1018,'Scheme master'!N:N,0),0)</f>
        <v>LDSAPF</v>
      </c>
      <c r="B1018" s="37" t="str">
        <f>A1018&amp;VLOOKUP(E1018&amp;F1018,'Scheme master'!N:AA,13,0)</f>
        <v>LDSAPFRDD</v>
      </c>
      <c r="C1018" s="41">
        <f t="shared" si="52"/>
        <v>2.7556099999999999E-3</v>
      </c>
      <c r="D1018" s="41">
        <f t="shared" si="53"/>
        <v>2.7556099999999999E-3</v>
      </c>
      <c r="E1018" s="157" t="s">
        <v>533</v>
      </c>
      <c r="F1018" s="157" t="s">
        <v>8</v>
      </c>
      <c r="G1018" s="157" t="s">
        <v>2242</v>
      </c>
      <c r="H1018" s="157" t="s">
        <v>1279</v>
      </c>
      <c r="I1018" s="158">
        <v>45617</v>
      </c>
      <c r="J1018" s="158">
        <v>45617</v>
      </c>
      <c r="K1018" s="157">
        <v>2.7556099999999999E-3</v>
      </c>
      <c r="L1018" s="157">
        <v>2.7556099999999999E-3</v>
      </c>
      <c r="M1018" s="159">
        <v>127206.735</v>
      </c>
      <c r="N1018" s="159"/>
      <c r="O1018" s="159">
        <v>3780.424</v>
      </c>
      <c r="P1018" s="159">
        <v>73.552999999999997</v>
      </c>
      <c r="Q1018" s="157">
        <v>350.53</v>
      </c>
      <c r="R1018" s="157"/>
      <c r="S1018" s="160">
        <v>44855.72</v>
      </c>
      <c r="T1018" s="157">
        <v>867.15</v>
      </c>
      <c r="U1018" s="160">
        <v>46073.4</v>
      </c>
    </row>
    <row r="1019" spans="1:21" x14ac:dyDescent="0.2">
      <c r="A1019" s="37" t="str" cm="1">
        <f t="array" ref="A1019">INDEX('Scheme master'!F:F,MATCH(E1019&amp;F1019,'Scheme master'!N:N,0),0)</f>
        <v>LEBALF</v>
      </c>
      <c r="B1019" s="37" t="str">
        <f>A1019&amp;VLOOKUP(E1019&amp;F1019,'Scheme master'!N:AA,13,0)</f>
        <v>LEBALFRD</v>
      </c>
      <c r="C1019" s="41">
        <f t="shared" si="52"/>
        <v>0.1</v>
      </c>
      <c r="D1019" s="41">
        <f t="shared" si="53"/>
        <v>0.1</v>
      </c>
      <c r="E1019" s="157" t="s">
        <v>528</v>
      </c>
      <c r="F1019" s="157" t="s">
        <v>526</v>
      </c>
      <c r="G1019" s="157" t="s">
        <v>2243</v>
      </c>
      <c r="H1019" s="157" t="s">
        <v>1281</v>
      </c>
      <c r="I1019" s="158">
        <v>45742</v>
      </c>
      <c r="J1019" s="158">
        <v>45742</v>
      </c>
      <c r="K1019" s="157">
        <v>0.1</v>
      </c>
      <c r="L1019" s="157">
        <v>0.1</v>
      </c>
      <c r="M1019" s="159">
        <v>33524541.465</v>
      </c>
      <c r="N1019" s="159">
        <v>757565.56099999999</v>
      </c>
      <c r="O1019" s="159">
        <v>33098.288999999997</v>
      </c>
      <c r="P1019" s="159">
        <v>0</v>
      </c>
      <c r="Q1019" s="157">
        <v>3352453.86</v>
      </c>
      <c r="R1019" s="157">
        <v>75756.55</v>
      </c>
      <c r="S1019" s="160">
        <v>562451.39</v>
      </c>
      <c r="T1019" s="157">
        <v>349.1</v>
      </c>
      <c r="U1019" s="160">
        <v>3991010.9</v>
      </c>
    </row>
    <row r="1020" spans="1:21" x14ac:dyDescent="0.2">
      <c r="A1020" s="37" t="str" cm="1">
        <f t="array" ref="A1020">INDEX('Scheme master'!F:F,MATCH(E1020&amp;F1020,'Scheme master'!N:N,0),0)</f>
        <v>LDINPF</v>
      </c>
      <c r="B1020" s="37" t="str">
        <f>A1020&amp;VLOOKUP(E1020&amp;F1020,'Scheme master'!N:AA,13,0)</f>
        <v>LDINPFDDD</v>
      </c>
      <c r="C1020" s="41">
        <f t="shared" si="52"/>
        <v>1.182911E-2</v>
      </c>
      <c r="D1020" s="41">
        <f t="shared" si="53"/>
        <v>1.182911E-2</v>
      </c>
      <c r="E1020" s="157" t="s">
        <v>531</v>
      </c>
      <c r="F1020" s="157" t="s">
        <v>525</v>
      </c>
      <c r="G1020" s="157" t="s">
        <v>2726</v>
      </c>
      <c r="H1020" s="157" t="s">
        <v>1277</v>
      </c>
      <c r="I1020" s="158">
        <v>45741</v>
      </c>
      <c r="J1020" s="158">
        <v>45741</v>
      </c>
      <c r="K1020" s="157">
        <v>1.182911E-2</v>
      </c>
      <c r="L1020" s="157">
        <v>1.182911E-2</v>
      </c>
      <c r="M1020" s="159">
        <v>55046.595000000001</v>
      </c>
      <c r="N1020" s="159"/>
      <c r="O1020" s="159">
        <v>432.78899999999999</v>
      </c>
      <c r="P1020" s="159"/>
      <c r="Q1020" s="157">
        <v>651.15</v>
      </c>
      <c r="R1020" s="157"/>
      <c r="S1020" s="160">
        <v>6799.99</v>
      </c>
      <c r="T1020" s="157"/>
      <c r="U1020" s="160">
        <v>7451.14</v>
      </c>
    </row>
    <row r="1021" spans="1:21" x14ac:dyDescent="0.2">
      <c r="A1021" s="37" t="str" cm="1">
        <f t="array" ref="A1021">INDEX('Scheme master'!F:F,MATCH(E1021&amp;F1021,'Scheme master'!N:N,0),0)</f>
        <v>LDINPF</v>
      </c>
      <c r="B1021" s="37" t="str">
        <f>A1021&amp;VLOOKUP(E1021&amp;F1021,'Scheme master'!N:AA,13,0)</f>
        <v>LDINPFRDD</v>
      </c>
      <c r="C1021" s="41">
        <f t="shared" si="52"/>
        <v>7.1492099999999996E-3</v>
      </c>
      <c r="D1021" s="41">
        <f t="shared" si="53"/>
        <v>7.1492099999999996E-3</v>
      </c>
      <c r="E1021" s="157" t="s">
        <v>531</v>
      </c>
      <c r="F1021" s="157" t="s">
        <v>8</v>
      </c>
      <c r="G1021" s="157" t="s">
        <v>2726</v>
      </c>
      <c r="H1021" s="157" t="s">
        <v>1279</v>
      </c>
      <c r="I1021" s="158">
        <v>45631</v>
      </c>
      <c r="J1021" s="158">
        <v>45631</v>
      </c>
      <c r="K1021" s="157">
        <v>7.1492099999999996E-3</v>
      </c>
      <c r="L1021" s="157">
        <v>7.1492099999999996E-3</v>
      </c>
      <c r="M1021" s="159"/>
      <c r="N1021" s="159"/>
      <c r="O1021" s="159">
        <v>1661.454</v>
      </c>
      <c r="P1021" s="159">
        <v>80.495000000000005</v>
      </c>
      <c r="Q1021" s="157"/>
      <c r="R1021" s="157"/>
      <c r="S1021" s="160">
        <v>20675.91</v>
      </c>
      <c r="T1021" s="157">
        <v>993.5</v>
      </c>
      <c r="U1021" s="160">
        <v>21669.41</v>
      </c>
    </row>
    <row r="1022" spans="1:21" x14ac:dyDescent="0.2">
      <c r="A1022" s="37" t="str" cm="1">
        <f t="array" ref="A1022">INDEX('Scheme master'!F:F,MATCH(E1022&amp;F1022,'Scheme master'!N:N,0),0)</f>
        <v>LDSTDF</v>
      </c>
      <c r="B1022" s="37" t="str">
        <f>A1022&amp;VLOOKUP(E1022&amp;F1022,'Scheme master'!N:AA,13,0)</f>
        <v>LDSTDFRDW</v>
      </c>
      <c r="C1022" s="41">
        <f t="shared" si="52"/>
        <v>1.859889E-2</v>
      </c>
      <c r="D1022" s="41">
        <f t="shared" si="53"/>
        <v>1.859889E-2</v>
      </c>
      <c r="E1022" s="157" t="s">
        <v>1608</v>
      </c>
      <c r="F1022" s="157" t="s">
        <v>23</v>
      </c>
      <c r="G1022" s="157" t="s">
        <v>2244</v>
      </c>
      <c r="H1022" s="157" t="s">
        <v>2245</v>
      </c>
      <c r="I1022" s="158">
        <v>45728</v>
      </c>
      <c r="J1022" s="158">
        <v>45728</v>
      </c>
      <c r="K1022" s="157">
        <v>1.859889E-2</v>
      </c>
      <c r="L1022" s="157">
        <v>1.859889E-2</v>
      </c>
      <c r="M1022" s="159"/>
      <c r="N1022" s="159"/>
      <c r="O1022" s="159">
        <v>12.602</v>
      </c>
      <c r="P1022" s="159">
        <v>5063.2780000000002</v>
      </c>
      <c r="Q1022" s="157"/>
      <c r="R1022" s="157"/>
      <c r="S1022" s="160">
        <v>159.96</v>
      </c>
      <c r="T1022" s="157">
        <v>71405.919999999998</v>
      </c>
      <c r="U1022" s="160">
        <v>71565.88</v>
      </c>
    </row>
    <row r="1023" spans="1:21" x14ac:dyDescent="0.2">
      <c r="A1023" s="37" t="str" cm="1">
        <f t="array" ref="A1023">INDEX('Scheme master'!F:F,MATCH(E1023&amp;F1023,'Scheme master'!N:N,0),0)</f>
        <v>LLIQDF</v>
      </c>
      <c r="B1023" s="37" t="str">
        <f>A1023&amp;VLOOKUP(E1023&amp;F1023,'Scheme master'!N:AA,13,0)</f>
        <v>LLIQDFRDD</v>
      </c>
      <c r="C1023" s="41">
        <f t="shared" si="52"/>
        <v>0.18515889999999999</v>
      </c>
      <c r="D1023" s="41">
        <f t="shared" si="53"/>
        <v>0.18515889999999999</v>
      </c>
      <c r="E1023" s="157" t="s">
        <v>530</v>
      </c>
      <c r="F1023" s="157" t="s">
        <v>526</v>
      </c>
      <c r="G1023" s="157" t="s">
        <v>456</v>
      </c>
      <c r="H1023" s="157" t="s">
        <v>1281</v>
      </c>
      <c r="I1023" s="158">
        <v>45745</v>
      </c>
      <c r="J1023" s="158">
        <v>45745</v>
      </c>
      <c r="K1023" s="157">
        <v>0.18515889999999999</v>
      </c>
      <c r="L1023" s="157">
        <v>0.18515889999999999</v>
      </c>
      <c r="M1023" s="159">
        <v>15.132</v>
      </c>
      <c r="N1023" s="159">
        <v>0.17199999999999999</v>
      </c>
      <c r="O1023" s="159">
        <v>5.7649999999999997</v>
      </c>
      <c r="P1023" s="159">
        <v>1</v>
      </c>
      <c r="Q1023" s="157">
        <v>2.8</v>
      </c>
      <c r="R1023" s="157">
        <v>0.03</v>
      </c>
      <c r="S1023" s="160">
        <v>6383.77</v>
      </c>
      <c r="T1023" s="157">
        <v>1105.96</v>
      </c>
      <c r="U1023" s="160">
        <v>7492.56</v>
      </c>
    </row>
    <row r="1024" spans="1:21" x14ac:dyDescent="0.2">
      <c r="A1024" s="37" t="str" cm="1">
        <f t="array" ref="A1024">INDEX('Scheme master'!F:F,MATCH(E1024&amp;F1024,'Scheme master'!N:N,0),0)</f>
        <v>LDINPF</v>
      </c>
      <c r="B1024" s="37" t="str">
        <f>A1024&amp;VLOOKUP(E1024&amp;F1024,'Scheme master'!N:AA,13,0)</f>
        <v>LDINPFDDD</v>
      </c>
      <c r="C1024" s="41">
        <f t="shared" si="52"/>
        <v>8.5817600000000008E-3</v>
      </c>
      <c r="D1024" s="41">
        <f t="shared" si="53"/>
        <v>8.5817600000000008E-3</v>
      </c>
      <c r="E1024" s="157" t="s">
        <v>531</v>
      </c>
      <c r="F1024" s="157" t="s">
        <v>525</v>
      </c>
      <c r="G1024" s="157" t="s">
        <v>2726</v>
      </c>
      <c r="H1024" s="157" t="s">
        <v>1277</v>
      </c>
      <c r="I1024" s="158">
        <v>45600</v>
      </c>
      <c r="J1024" s="158">
        <v>45600</v>
      </c>
      <c r="K1024" s="157">
        <v>8.5817600000000008E-3</v>
      </c>
      <c r="L1024" s="157">
        <v>8.5817600000000008E-3</v>
      </c>
      <c r="M1024" s="159"/>
      <c r="N1024" s="159"/>
      <c r="O1024" s="159">
        <v>315.32100000000003</v>
      </c>
      <c r="P1024" s="159"/>
      <c r="Q1024" s="157"/>
      <c r="R1024" s="157"/>
      <c r="S1024" s="160">
        <v>5046.83</v>
      </c>
      <c r="T1024" s="157"/>
      <c r="U1024" s="160">
        <v>5046.83</v>
      </c>
    </row>
    <row r="1025" spans="1:21" x14ac:dyDescent="0.2">
      <c r="A1025" s="37" t="str" cm="1">
        <f t="array" ref="A1025">INDEX('Scheme master'!F:F,MATCH(E1025&amp;F1025,'Scheme master'!N:N,0),0)</f>
        <v>LDINPF</v>
      </c>
      <c r="B1025" s="37" t="str">
        <f>A1025&amp;VLOOKUP(E1025&amp;F1025,'Scheme master'!N:AA,13,0)</f>
        <v>LDINPFDDD</v>
      </c>
      <c r="C1025" s="41">
        <f t="shared" si="52"/>
        <v>2.4762899999999999E-3</v>
      </c>
      <c r="D1025" s="41">
        <f t="shared" si="53"/>
        <v>2.4762899999999999E-3</v>
      </c>
      <c r="E1025" s="157" t="s">
        <v>531</v>
      </c>
      <c r="F1025" s="157" t="s">
        <v>525</v>
      </c>
      <c r="G1025" s="157" t="s">
        <v>2726</v>
      </c>
      <c r="H1025" s="157" t="s">
        <v>1277</v>
      </c>
      <c r="I1025" s="158">
        <v>45723</v>
      </c>
      <c r="J1025" s="158">
        <v>45723</v>
      </c>
      <c r="K1025" s="157">
        <v>2.4762899999999999E-3</v>
      </c>
      <c r="L1025" s="157">
        <v>2.4762899999999999E-3</v>
      </c>
      <c r="M1025" s="159"/>
      <c r="N1025" s="159"/>
      <c r="O1025" s="159">
        <v>93.897000000000006</v>
      </c>
      <c r="P1025" s="159"/>
      <c r="Q1025" s="157"/>
      <c r="R1025" s="157"/>
      <c r="S1025" s="160">
        <v>1476.6</v>
      </c>
      <c r="T1025" s="157"/>
      <c r="U1025" s="160">
        <v>1476.6</v>
      </c>
    </row>
    <row r="1026" spans="1:21" x14ac:dyDescent="0.2">
      <c r="A1026" s="37" t="str" cm="1">
        <f t="array" ref="A1026">INDEX('Scheme master'!F:F,MATCH(E1026&amp;F1026,'Scheme master'!N:N,0),0)</f>
        <v>LDUSTF</v>
      </c>
      <c r="B1026" s="37" t="str">
        <f>A1026&amp;VLOOKUP(E1026&amp;F1026,'Scheme master'!N:AA,13,0)</f>
        <v>LDUSTFDDD</v>
      </c>
      <c r="C1026" s="41">
        <f t="shared" si="52"/>
        <v>0.99398662999999998</v>
      </c>
      <c r="D1026" s="41">
        <f t="shared" si="53"/>
        <v>0.99398662999999998</v>
      </c>
      <c r="E1026" s="157" t="s">
        <v>1462</v>
      </c>
      <c r="F1026" s="157" t="s">
        <v>525</v>
      </c>
      <c r="G1026" s="157" t="s">
        <v>2241</v>
      </c>
      <c r="H1026" s="157" t="s">
        <v>1277</v>
      </c>
      <c r="I1026" s="158">
        <v>45740</v>
      </c>
      <c r="J1026" s="158">
        <v>45740</v>
      </c>
      <c r="K1026" s="157">
        <v>0.99398662999999998</v>
      </c>
      <c r="L1026" s="157">
        <v>0.99398662999999998</v>
      </c>
      <c r="M1026" s="159"/>
      <c r="N1026" s="159"/>
      <c r="O1026" s="159">
        <v>4.391</v>
      </c>
      <c r="P1026" s="159"/>
      <c r="Q1026" s="157"/>
      <c r="R1026" s="157"/>
      <c r="S1026" s="160">
        <v>5388.26</v>
      </c>
      <c r="T1026" s="157"/>
      <c r="U1026" s="160">
        <v>5388.26</v>
      </c>
    </row>
    <row r="1027" spans="1:21" x14ac:dyDescent="0.2">
      <c r="A1027" s="37" t="str" cm="1">
        <f t="array" ref="A1027">INDEX('Scheme master'!F:F,MATCH(E1027&amp;F1027,'Scheme master'!N:N,0),0)</f>
        <v>LDSAPF</v>
      </c>
      <c r="B1027" s="37" t="str">
        <f>A1027&amp;VLOOKUP(E1027&amp;F1027,'Scheme master'!N:AA,13,0)</f>
        <v>LDSAPFDDD</v>
      </c>
      <c r="C1027" s="41">
        <f t="shared" si="52"/>
        <v>1.1687900000000001E-3</v>
      </c>
      <c r="D1027" s="41">
        <f t="shared" si="53"/>
        <v>1.1687900000000001E-3</v>
      </c>
      <c r="E1027" s="157" t="s">
        <v>533</v>
      </c>
      <c r="F1027" s="157" t="s">
        <v>525</v>
      </c>
      <c r="G1027" s="157" t="s">
        <v>2242</v>
      </c>
      <c r="H1027" s="157" t="s">
        <v>1277</v>
      </c>
      <c r="I1027" s="158">
        <v>45671</v>
      </c>
      <c r="J1027" s="158">
        <v>45671</v>
      </c>
      <c r="K1027" s="157">
        <v>1.1687900000000001E-3</v>
      </c>
      <c r="L1027" s="157">
        <v>1.1687900000000001E-3</v>
      </c>
      <c r="M1027" s="159"/>
      <c r="N1027" s="159"/>
      <c r="O1027" s="159">
        <v>58.76</v>
      </c>
      <c r="P1027" s="159"/>
      <c r="Q1027" s="157"/>
      <c r="R1027" s="157"/>
      <c r="S1027" s="160">
        <v>645.46</v>
      </c>
      <c r="T1027" s="157"/>
      <c r="U1027" s="160">
        <v>645.46</v>
      </c>
    </row>
    <row r="1028" spans="1:21" x14ac:dyDescent="0.2">
      <c r="A1028" s="37" t="str" cm="1">
        <f t="array" ref="A1028">INDEX('Scheme master'!F:F,MATCH(E1028&amp;F1028,'Scheme master'!N:N,0),0)</f>
        <v>LDINPF</v>
      </c>
      <c r="B1028" s="37" t="str">
        <f>A1028&amp;VLOOKUP(E1028&amp;F1028,'Scheme master'!N:AA,13,0)</f>
        <v>LDINPFDDD</v>
      </c>
      <c r="C1028" s="41">
        <f t="shared" si="52"/>
        <v>9.3859500000000005E-3</v>
      </c>
      <c r="D1028" s="41">
        <f t="shared" si="53"/>
        <v>9.3859500000000005E-3</v>
      </c>
      <c r="E1028" s="157" t="s">
        <v>531</v>
      </c>
      <c r="F1028" s="157" t="s">
        <v>525</v>
      </c>
      <c r="G1028" s="157" t="s">
        <v>2726</v>
      </c>
      <c r="H1028" s="157" t="s">
        <v>1277</v>
      </c>
      <c r="I1028" s="158">
        <v>45631</v>
      </c>
      <c r="J1028" s="158">
        <v>45631</v>
      </c>
      <c r="K1028" s="157">
        <v>9.3859500000000005E-3</v>
      </c>
      <c r="L1028" s="157">
        <v>9.3859500000000005E-3</v>
      </c>
      <c r="M1028" s="159">
        <v>26884.613000000001</v>
      </c>
      <c r="N1028" s="159"/>
      <c r="O1028" s="159">
        <v>350.76299999999998</v>
      </c>
      <c r="P1028" s="159"/>
      <c r="Q1028" s="157">
        <v>252.34</v>
      </c>
      <c r="R1028" s="157"/>
      <c r="S1028" s="160">
        <v>5462.33</v>
      </c>
      <c r="T1028" s="157"/>
      <c r="U1028" s="160">
        <v>5714.67</v>
      </c>
    </row>
    <row r="1029" spans="1:21" x14ac:dyDescent="0.2">
      <c r="A1029" s="37" t="str" cm="1">
        <f t="array" ref="A1029">INDEX('Scheme master'!F:F,MATCH(E1029&amp;F1029,'Scheme master'!N:N,0),0)</f>
        <v>LDUSTF</v>
      </c>
      <c r="B1029" s="37" t="str">
        <f>A1029&amp;VLOOKUP(E1029&amp;F1029,'Scheme master'!N:AA,13,0)</f>
        <v>LDUSTFDDD</v>
      </c>
      <c r="C1029" s="41">
        <f t="shared" si="52"/>
        <v>0.22089732000000001</v>
      </c>
      <c r="D1029" s="41">
        <f t="shared" si="53"/>
        <v>0.22089732000000001</v>
      </c>
      <c r="E1029" s="157" t="s">
        <v>1462</v>
      </c>
      <c r="F1029" s="157" t="s">
        <v>525</v>
      </c>
      <c r="G1029" s="157" t="s">
        <v>2241</v>
      </c>
      <c r="H1029" s="157" t="s">
        <v>1277</v>
      </c>
      <c r="I1029" s="158">
        <v>45709</v>
      </c>
      <c r="J1029" s="158">
        <v>45709</v>
      </c>
      <c r="K1029" s="157">
        <v>0.22089732000000001</v>
      </c>
      <c r="L1029" s="157">
        <v>0.22089732000000001</v>
      </c>
      <c r="M1029" s="159"/>
      <c r="N1029" s="159"/>
      <c r="O1029" s="159">
        <v>0.97399999999999998</v>
      </c>
      <c r="P1029" s="159"/>
      <c r="Q1029" s="157"/>
      <c r="R1029" s="157"/>
      <c r="S1029" s="160">
        <v>1190.95</v>
      </c>
      <c r="T1029" s="157"/>
      <c r="U1029" s="160">
        <v>1190.95</v>
      </c>
    </row>
    <row r="1030" spans="1:21" x14ac:dyDescent="0.2">
      <c r="A1030" s="37" t="str" cm="1">
        <f t="array" ref="A1030">INDEX('Scheme master'!F:F,MATCH(E1030&amp;F1030,'Scheme master'!N:N,0),0)</f>
        <v>LDINPF</v>
      </c>
      <c r="B1030" s="37" t="str">
        <f>A1030&amp;VLOOKUP(E1030&amp;F1030,'Scheme master'!N:AA,13,0)</f>
        <v>LDINPFRDD</v>
      </c>
      <c r="C1030" s="41">
        <f t="shared" si="52"/>
        <v>2.3170199999999999E-3</v>
      </c>
      <c r="D1030" s="41">
        <f t="shared" si="53"/>
        <v>2.3170199999999999E-3</v>
      </c>
      <c r="E1030" s="157" t="s">
        <v>531</v>
      </c>
      <c r="F1030" s="157" t="s">
        <v>8</v>
      </c>
      <c r="G1030" s="157" t="s">
        <v>2726</v>
      </c>
      <c r="H1030" s="157" t="s">
        <v>1279</v>
      </c>
      <c r="I1030" s="158">
        <v>45603</v>
      </c>
      <c r="J1030" s="158">
        <v>45603</v>
      </c>
      <c r="K1030" s="157">
        <v>2.3170199999999999E-3</v>
      </c>
      <c r="L1030" s="157">
        <v>2.3170199999999999E-3</v>
      </c>
      <c r="M1030" s="159"/>
      <c r="N1030" s="159"/>
      <c r="O1030" s="159">
        <v>538.10299999999995</v>
      </c>
      <c r="P1030" s="159">
        <v>25.942</v>
      </c>
      <c r="Q1030" s="157"/>
      <c r="R1030" s="157"/>
      <c r="S1030" s="160">
        <v>6663.67</v>
      </c>
      <c r="T1030" s="157">
        <v>320.18</v>
      </c>
      <c r="U1030" s="160">
        <v>6983.85</v>
      </c>
    </row>
    <row r="1031" spans="1:21" x14ac:dyDescent="0.2">
      <c r="A1031" s="37" t="str" cm="1">
        <f t="array" ref="A1031">INDEX('Scheme master'!F:F,MATCH(E1031&amp;F1031,'Scheme master'!N:N,0),0)</f>
        <v>LDUSTF</v>
      </c>
      <c r="B1031" s="37" t="str">
        <f>A1031&amp;VLOOKUP(E1031&amp;F1031,'Scheme master'!N:AA,13,0)</f>
        <v>LDUSTFDDD</v>
      </c>
      <c r="C1031" s="41">
        <f t="shared" ref="C1031:C1094" si="54">K1031</f>
        <v>0.12020548</v>
      </c>
      <c r="D1031" s="41">
        <f t="shared" ref="D1031:D1094" si="55">L1031</f>
        <v>0.12020548</v>
      </c>
      <c r="E1031" s="157" t="s">
        <v>1462</v>
      </c>
      <c r="F1031" s="157" t="s">
        <v>525</v>
      </c>
      <c r="G1031" s="157" t="s">
        <v>2241</v>
      </c>
      <c r="H1031" s="157" t="s">
        <v>1277</v>
      </c>
      <c r="I1031" s="158">
        <v>45679</v>
      </c>
      <c r="J1031" s="158">
        <v>45679</v>
      </c>
      <c r="K1031" s="157">
        <v>0.12020548</v>
      </c>
      <c r="L1031" s="157">
        <v>0.12020548</v>
      </c>
      <c r="M1031" s="159"/>
      <c r="N1031" s="159"/>
      <c r="O1031" s="159">
        <v>0.54</v>
      </c>
      <c r="P1031" s="159"/>
      <c r="Q1031" s="157"/>
      <c r="R1031" s="157"/>
      <c r="S1031" s="160">
        <v>660.74</v>
      </c>
      <c r="T1031" s="157"/>
      <c r="U1031" s="160">
        <v>660.74</v>
      </c>
    </row>
    <row r="1032" spans="1:21" x14ac:dyDescent="0.2">
      <c r="A1032" s="37" t="str" cm="1">
        <f t="array" ref="A1032">INDEX('Scheme master'!F:F,MATCH(E1032&amp;F1032,'Scheme master'!N:N,0),0)</f>
        <v>LLIQDF</v>
      </c>
      <c r="B1032" s="37" t="str">
        <f>A1032&amp;VLOOKUP(E1032&amp;F1032,'Scheme master'!N:AA,13,0)</f>
        <v>LLIQDFDDD</v>
      </c>
      <c r="C1032" s="41">
        <f t="shared" si="54"/>
        <v>0.24422741000000001</v>
      </c>
      <c r="D1032" s="41">
        <f t="shared" si="55"/>
        <v>0.24422741000000001</v>
      </c>
      <c r="E1032" s="157" t="s">
        <v>530</v>
      </c>
      <c r="F1032" s="157" t="s">
        <v>525</v>
      </c>
      <c r="G1032" s="157" t="s">
        <v>456</v>
      </c>
      <c r="H1032" s="157" t="s">
        <v>1276</v>
      </c>
      <c r="I1032" s="158">
        <v>45601</v>
      </c>
      <c r="J1032" s="158">
        <v>45601</v>
      </c>
      <c r="K1032" s="157">
        <v>0.24422741000000001</v>
      </c>
      <c r="L1032" s="157">
        <v>0.24422741000000001</v>
      </c>
      <c r="M1032" s="159">
        <v>5.0990000000000002</v>
      </c>
      <c r="N1032" s="159"/>
      <c r="O1032" s="159">
        <v>7.4530000000000003</v>
      </c>
      <c r="P1032" s="159">
        <v>268.77300000000002</v>
      </c>
      <c r="Q1032" s="157">
        <v>1.26</v>
      </c>
      <c r="R1032" s="157"/>
      <c r="S1032" s="160">
        <v>8585.26</v>
      </c>
      <c r="T1032" s="157">
        <v>308640.99</v>
      </c>
      <c r="U1032" s="160">
        <v>317227.51</v>
      </c>
    </row>
    <row r="1033" spans="1:21" x14ac:dyDescent="0.2">
      <c r="A1033" s="37" t="str" cm="1">
        <f t="array" ref="A1033">INDEX('Scheme master'!F:F,MATCH(E1033&amp;F1033,'Scheme master'!N:N,0),0)</f>
        <v>LDINPF</v>
      </c>
      <c r="B1033" s="37" t="str">
        <f>A1033&amp;VLOOKUP(E1033&amp;F1033,'Scheme master'!N:AA,13,0)</f>
        <v>LDINPFRDD</v>
      </c>
      <c r="C1033" s="41">
        <f t="shared" si="54"/>
        <v>5.2092600000000003E-3</v>
      </c>
      <c r="D1033" s="41">
        <f t="shared" si="55"/>
        <v>5.2092600000000003E-3</v>
      </c>
      <c r="E1033" s="157" t="s">
        <v>531</v>
      </c>
      <c r="F1033" s="157" t="s">
        <v>8</v>
      </c>
      <c r="G1033" s="157" t="s">
        <v>2726</v>
      </c>
      <c r="H1033" s="157" t="s">
        <v>1279</v>
      </c>
      <c r="I1033" s="158">
        <v>45685</v>
      </c>
      <c r="J1033" s="158">
        <v>45685</v>
      </c>
      <c r="K1033" s="157">
        <v>5.2092600000000003E-3</v>
      </c>
      <c r="L1033" s="157">
        <v>5.2092600000000003E-3</v>
      </c>
      <c r="M1033" s="159">
        <v>11490.457</v>
      </c>
      <c r="N1033" s="159"/>
      <c r="O1033" s="159">
        <v>1220.777</v>
      </c>
      <c r="P1033" s="159">
        <v>59.067999999999998</v>
      </c>
      <c r="Q1033" s="157">
        <v>59.86</v>
      </c>
      <c r="R1033" s="157"/>
      <c r="S1033" s="160">
        <v>15137.33</v>
      </c>
      <c r="T1033" s="157">
        <v>729.01</v>
      </c>
      <c r="U1033" s="160">
        <v>15926.2</v>
      </c>
    </row>
    <row r="1034" spans="1:21" x14ac:dyDescent="0.2">
      <c r="A1034" s="37" t="str" cm="1">
        <f t="array" ref="A1034">INDEX('Scheme master'!F:F,MATCH(E1034&amp;F1034,'Scheme master'!N:N,0),0)</f>
        <v>LDSAPF</v>
      </c>
      <c r="B1034" s="37" t="str">
        <f>A1034&amp;VLOOKUP(E1034&amp;F1034,'Scheme master'!N:AA,13,0)</f>
        <v>LDSAPFDDD</v>
      </c>
      <c r="C1034" s="41">
        <f t="shared" si="54"/>
        <v>8.8745100000000004E-3</v>
      </c>
      <c r="D1034" s="41">
        <f t="shared" si="55"/>
        <v>8.8745100000000004E-3</v>
      </c>
      <c r="E1034" s="157" t="s">
        <v>533</v>
      </c>
      <c r="F1034" s="157" t="s">
        <v>525</v>
      </c>
      <c r="G1034" s="157" t="s">
        <v>2242</v>
      </c>
      <c r="H1034" s="157" t="s">
        <v>1277</v>
      </c>
      <c r="I1034" s="158">
        <v>45628</v>
      </c>
      <c r="J1034" s="158">
        <v>45628</v>
      </c>
      <c r="K1034" s="157">
        <v>8.8745100000000004E-3</v>
      </c>
      <c r="L1034" s="157">
        <v>8.8745100000000004E-3</v>
      </c>
      <c r="M1034" s="159"/>
      <c r="N1034" s="159"/>
      <c r="O1034" s="159">
        <v>443.28699999999998</v>
      </c>
      <c r="P1034" s="159"/>
      <c r="Q1034" s="157"/>
      <c r="R1034" s="157"/>
      <c r="S1034" s="160">
        <v>4890.53</v>
      </c>
      <c r="T1034" s="157"/>
      <c r="U1034" s="160">
        <v>4890.53</v>
      </c>
    </row>
    <row r="1035" spans="1:21" x14ac:dyDescent="0.2">
      <c r="A1035" s="37" t="str" cm="1">
        <f t="array" ref="A1035">INDEX('Scheme master'!F:F,MATCH(E1035&amp;F1035,'Scheme master'!N:N,0),0)</f>
        <v>LLIQDF</v>
      </c>
      <c r="B1035" s="37" t="str">
        <f>A1035&amp;VLOOKUP(E1035&amp;F1035,'Scheme master'!N:AA,13,0)</f>
        <v>LLIQDFRDW</v>
      </c>
      <c r="C1035" s="41">
        <f t="shared" si="54"/>
        <v>1.3094841699999999</v>
      </c>
      <c r="D1035" s="41">
        <f t="shared" si="55"/>
        <v>1.3094841699999999</v>
      </c>
      <c r="E1035" s="157" t="s">
        <v>530</v>
      </c>
      <c r="F1035" s="157" t="s">
        <v>23</v>
      </c>
      <c r="G1035" s="157" t="s">
        <v>456</v>
      </c>
      <c r="H1035" s="157" t="s">
        <v>2245</v>
      </c>
      <c r="I1035" s="158">
        <v>45672</v>
      </c>
      <c r="J1035" s="158">
        <v>45672</v>
      </c>
      <c r="K1035" s="157">
        <v>1.3094841699999999</v>
      </c>
      <c r="L1035" s="157">
        <v>1.3094841699999999</v>
      </c>
      <c r="M1035" s="159">
        <v>1085.979</v>
      </c>
      <c r="N1035" s="159"/>
      <c r="O1035" s="159">
        <v>8.859</v>
      </c>
      <c r="P1035" s="159">
        <v>5.0000000000000001E-3</v>
      </c>
      <c r="Q1035" s="157">
        <v>1422.08</v>
      </c>
      <c r="R1035" s="157"/>
      <c r="S1035" s="160">
        <v>9857.01</v>
      </c>
      <c r="T1035" s="157">
        <v>4.76</v>
      </c>
      <c r="U1035" s="160">
        <v>11283.85</v>
      </c>
    </row>
    <row r="1036" spans="1:21" x14ac:dyDescent="0.2">
      <c r="A1036" s="37" t="str" cm="1">
        <f t="array" ref="A1036">INDEX('Scheme master'!F:F,MATCH(E1036&amp;F1036,'Scheme master'!N:N,0),0)</f>
        <v>LDSAPF</v>
      </c>
      <c r="B1036" s="37" t="str">
        <f>A1036&amp;VLOOKUP(E1036&amp;F1036,'Scheme master'!N:AA,13,0)</f>
        <v>LDSAPFDDD</v>
      </c>
      <c r="C1036" s="41">
        <f t="shared" si="54"/>
        <v>1.8955300000000001E-3</v>
      </c>
      <c r="D1036" s="41">
        <f t="shared" si="55"/>
        <v>1.8955300000000001E-3</v>
      </c>
      <c r="E1036" s="157" t="s">
        <v>533</v>
      </c>
      <c r="F1036" s="157" t="s">
        <v>525</v>
      </c>
      <c r="G1036" s="157" t="s">
        <v>2242</v>
      </c>
      <c r="H1036" s="157" t="s">
        <v>1277</v>
      </c>
      <c r="I1036" s="158">
        <v>45659</v>
      </c>
      <c r="J1036" s="158">
        <v>45659</v>
      </c>
      <c r="K1036" s="157">
        <v>1.8955300000000001E-3</v>
      </c>
      <c r="L1036" s="157">
        <v>1.8955300000000001E-3</v>
      </c>
      <c r="M1036" s="159"/>
      <c r="N1036" s="159"/>
      <c r="O1036" s="159">
        <v>93.459000000000003</v>
      </c>
      <c r="P1036" s="159"/>
      <c r="Q1036" s="157"/>
      <c r="R1036" s="157"/>
      <c r="S1036" s="160">
        <v>1028.29</v>
      </c>
      <c r="T1036" s="157"/>
      <c r="U1036" s="160">
        <v>1028.29</v>
      </c>
    </row>
    <row r="1037" spans="1:21" x14ac:dyDescent="0.2">
      <c r="A1037" s="37" t="str" cm="1">
        <f t="array" ref="A1037">INDEX('Scheme master'!F:F,MATCH(E1037&amp;F1037,'Scheme master'!N:N,0),0)</f>
        <v>LDUSTF</v>
      </c>
      <c r="B1037" s="37" t="str">
        <f>A1037&amp;VLOOKUP(E1037&amp;F1037,'Scheme master'!N:AA,13,0)</f>
        <v>LDUSTFDDD</v>
      </c>
      <c r="C1037" s="41">
        <f t="shared" si="54"/>
        <v>0.42144555</v>
      </c>
      <c r="D1037" s="41">
        <f t="shared" si="55"/>
        <v>0.42144555</v>
      </c>
      <c r="E1037" s="157" t="s">
        <v>1462</v>
      </c>
      <c r="F1037" s="157" t="s">
        <v>525</v>
      </c>
      <c r="G1037" s="157" t="s">
        <v>2241</v>
      </c>
      <c r="H1037" s="157" t="s">
        <v>1277</v>
      </c>
      <c r="I1037" s="158">
        <v>45742</v>
      </c>
      <c r="J1037" s="158">
        <v>45742</v>
      </c>
      <c r="K1037" s="157">
        <v>0.42144555</v>
      </c>
      <c r="L1037" s="157">
        <v>0.42144555</v>
      </c>
      <c r="M1037" s="159"/>
      <c r="N1037" s="159"/>
      <c r="O1037" s="159">
        <v>1.863</v>
      </c>
      <c r="P1037" s="159"/>
      <c r="Q1037" s="157"/>
      <c r="R1037" s="157"/>
      <c r="S1037" s="160">
        <v>2286.79</v>
      </c>
      <c r="T1037" s="157"/>
      <c r="U1037" s="160">
        <v>2286.79</v>
      </c>
    </row>
    <row r="1038" spans="1:21" x14ac:dyDescent="0.2">
      <c r="A1038" s="37" t="str" cm="1">
        <f t="array" ref="A1038">INDEX('Scheme master'!F:F,MATCH(E1038&amp;F1038,'Scheme master'!N:N,0),0)</f>
        <v>LLIQDF</v>
      </c>
      <c r="B1038" s="37" t="str">
        <f>A1038&amp;VLOOKUP(E1038&amp;F1038,'Scheme master'!N:AA,13,0)</f>
        <v>LLIQDFRDD</v>
      </c>
      <c r="C1038" s="41">
        <f t="shared" si="54"/>
        <v>0.19244256000000001</v>
      </c>
      <c r="D1038" s="41">
        <f t="shared" si="55"/>
        <v>0.19244256000000001</v>
      </c>
      <c r="E1038" s="157" t="s">
        <v>530</v>
      </c>
      <c r="F1038" s="157" t="s">
        <v>526</v>
      </c>
      <c r="G1038" s="157" t="s">
        <v>456</v>
      </c>
      <c r="H1038" s="157" t="s">
        <v>1281</v>
      </c>
      <c r="I1038" s="158">
        <v>45725</v>
      </c>
      <c r="J1038" s="158">
        <v>45725</v>
      </c>
      <c r="K1038" s="157">
        <v>0.19244256000000001</v>
      </c>
      <c r="L1038" s="157">
        <v>0.19244256000000001</v>
      </c>
      <c r="M1038" s="159">
        <v>78.289000000000001</v>
      </c>
      <c r="N1038" s="159">
        <v>0.17199999999999999</v>
      </c>
      <c r="O1038" s="159">
        <v>5.9290000000000003</v>
      </c>
      <c r="P1038" s="159">
        <v>1.022</v>
      </c>
      <c r="Q1038" s="157">
        <v>15.06</v>
      </c>
      <c r="R1038" s="157">
        <v>0.03</v>
      </c>
      <c r="S1038" s="160">
        <v>6585.24</v>
      </c>
      <c r="T1038" s="157">
        <v>1144.5999999999999</v>
      </c>
      <c r="U1038" s="160">
        <v>7744.93</v>
      </c>
    </row>
    <row r="1039" spans="1:21" x14ac:dyDescent="0.2">
      <c r="A1039" s="37" t="str" cm="1">
        <f t="array" ref="A1039">INDEX('Scheme master'!F:F,MATCH(E1039&amp;F1039,'Scheme master'!N:N,0),0)</f>
        <v>LDINPF</v>
      </c>
      <c r="B1039" s="37" t="str">
        <f>A1039&amp;VLOOKUP(E1039&amp;F1039,'Scheme master'!N:AA,13,0)</f>
        <v>LDINPFRDD</v>
      </c>
      <c r="C1039" s="41">
        <f t="shared" si="54"/>
        <v>1.5250299999999999E-3</v>
      </c>
      <c r="D1039" s="41">
        <f t="shared" si="55"/>
        <v>1.5250299999999999E-3</v>
      </c>
      <c r="E1039" s="157" t="s">
        <v>531</v>
      </c>
      <c r="F1039" s="157" t="s">
        <v>8</v>
      </c>
      <c r="G1039" s="157" t="s">
        <v>2726</v>
      </c>
      <c r="H1039" s="157" t="s">
        <v>1279</v>
      </c>
      <c r="I1039" s="158">
        <v>45581</v>
      </c>
      <c r="J1039" s="158">
        <v>45581</v>
      </c>
      <c r="K1039" s="157">
        <v>1.5250299999999999E-3</v>
      </c>
      <c r="L1039" s="157">
        <v>1.5250299999999999E-3</v>
      </c>
      <c r="M1039" s="159"/>
      <c r="N1039" s="159"/>
      <c r="O1039" s="159">
        <v>353.31799999999998</v>
      </c>
      <c r="P1039" s="159">
        <v>12.8</v>
      </c>
      <c r="Q1039" s="157"/>
      <c r="R1039" s="157"/>
      <c r="S1039" s="160">
        <v>4375.6400000000003</v>
      </c>
      <c r="T1039" s="157">
        <v>210.44</v>
      </c>
      <c r="U1039" s="160">
        <v>4586.08</v>
      </c>
    </row>
    <row r="1040" spans="1:21" x14ac:dyDescent="0.2">
      <c r="A1040" s="37" t="str" cm="1">
        <f t="array" ref="A1040">INDEX('Scheme master'!F:F,MATCH(E1040&amp;F1040,'Scheme master'!N:N,0),0)</f>
        <v>LDSAPF</v>
      </c>
      <c r="B1040" s="37" t="str">
        <f>A1040&amp;VLOOKUP(E1040&amp;F1040,'Scheme master'!N:AA,13,0)</f>
        <v>LDSAPFRDD</v>
      </c>
      <c r="C1040" s="41">
        <f t="shared" si="54"/>
        <v>3.1465099999999999E-3</v>
      </c>
      <c r="D1040" s="41">
        <f t="shared" si="55"/>
        <v>3.1465099999999999E-3</v>
      </c>
      <c r="E1040" s="157" t="s">
        <v>533</v>
      </c>
      <c r="F1040" s="157" t="s">
        <v>8</v>
      </c>
      <c r="G1040" s="157" t="s">
        <v>2242</v>
      </c>
      <c r="H1040" s="157" t="s">
        <v>1279</v>
      </c>
      <c r="I1040" s="158">
        <v>45630</v>
      </c>
      <c r="J1040" s="158">
        <v>45630</v>
      </c>
      <c r="K1040" s="157">
        <v>3.1465099999999999E-3</v>
      </c>
      <c r="L1040" s="157">
        <v>3.1465099999999999E-3</v>
      </c>
      <c r="M1040" s="159">
        <v>135382.927</v>
      </c>
      <c r="N1040" s="159"/>
      <c r="O1040" s="159">
        <v>4324.2969999999996</v>
      </c>
      <c r="P1040" s="159">
        <v>84.176000000000002</v>
      </c>
      <c r="Q1040" s="157">
        <v>425.98</v>
      </c>
      <c r="R1040" s="157"/>
      <c r="S1040" s="160">
        <v>51337.15</v>
      </c>
      <c r="T1040" s="157">
        <v>992.41</v>
      </c>
      <c r="U1040" s="160">
        <v>52755.54</v>
      </c>
    </row>
    <row r="1041" spans="1:21" x14ac:dyDescent="0.2">
      <c r="A1041" s="37" t="str" cm="1">
        <f t="array" ref="A1041">INDEX('Scheme master'!F:F,MATCH(E1041&amp;F1041,'Scheme master'!N:N,0),0)</f>
        <v>LDUSTF</v>
      </c>
      <c r="B1041" s="37" t="str">
        <f>A1041&amp;VLOOKUP(E1041&amp;F1041,'Scheme master'!N:AA,13,0)</f>
        <v>LDUSTFRDD</v>
      </c>
      <c r="C1041" s="41">
        <f t="shared" si="54"/>
        <v>0.76635067999999995</v>
      </c>
      <c r="D1041" s="41">
        <f t="shared" si="55"/>
        <v>0.76635067999999995</v>
      </c>
      <c r="E1041" s="157" t="s">
        <v>1462</v>
      </c>
      <c r="F1041" s="157" t="s">
        <v>8</v>
      </c>
      <c r="G1041" s="157" t="s">
        <v>2241</v>
      </c>
      <c r="H1041" s="157" t="s">
        <v>1279</v>
      </c>
      <c r="I1041" s="158">
        <v>45600</v>
      </c>
      <c r="J1041" s="158">
        <v>45600</v>
      </c>
      <c r="K1041" s="157">
        <v>0.76635067999999995</v>
      </c>
      <c r="L1041" s="157">
        <v>0.76635067999999995</v>
      </c>
      <c r="M1041" s="159"/>
      <c r="N1041" s="159"/>
      <c r="O1041" s="159">
        <v>14.2</v>
      </c>
      <c r="P1041" s="159">
        <v>1.2999999999999999E-2</v>
      </c>
      <c r="Q1041" s="157"/>
      <c r="R1041" s="157"/>
      <c r="S1041" s="160">
        <v>17379.27</v>
      </c>
      <c r="T1041" s="157">
        <v>13.55</v>
      </c>
      <c r="U1041" s="160">
        <v>17392.82</v>
      </c>
    </row>
    <row r="1042" spans="1:21" x14ac:dyDescent="0.2">
      <c r="A1042" s="37" t="str" cm="1">
        <f t="array" ref="A1042">INDEX('Scheme master'!F:F,MATCH(E1042&amp;F1042,'Scheme master'!N:N,0),0)</f>
        <v>LLIQDF</v>
      </c>
      <c r="B1042" s="37" t="str">
        <f>A1042&amp;VLOOKUP(E1042&amp;F1042,'Scheme master'!N:AA,13,0)</f>
        <v>LLIQDFDDD</v>
      </c>
      <c r="C1042" s="41">
        <f t="shared" si="54"/>
        <v>0.18895033999999999</v>
      </c>
      <c r="D1042" s="41">
        <f t="shared" si="55"/>
        <v>0.18895033999999999</v>
      </c>
      <c r="E1042" s="157" t="s">
        <v>530</v>
      </c>
      <c r="F1042" s="157" t="s">
        <v>525</v>
      </c>
      <c r="G1042" s="157" t="s">
        <v>456</v>
      </c>
      <c r="H1042" s="157" t="s">
        <v>1276</v>
      </c>
      <c r="I1042" s="158">
        <v>45612</v>
      </c>
      <c r="J1042" s="158">
        <v>45612</v>
      </c>
      <c r="K1042" s="157">
        <v>0.18895033999999999</v>
      </c>
      <c r="L1042" s="157">
        <v>0.18895033999999999</v>
      </c>
      <c r="M1042" s="159">
        <v>7.3659999999999997</v>
      </c>
      <c r="N1042" s="159"/>
      <c r="O1042" s="159">
        <v>5.617</v>
      </c>
      <c r="P1042" s="159">
        <v>208.33500000000001</v>
      </c>
      <c r="Q1042" s="157">
        <v>1.4</v>
      </c>
      <c r="R1042" s="157"/>
      <c r="S1042" s="160">
        <v>6444.71</v>
      </c>
      <c r="T1042" s="157">
        <v>239236.68</v>
      </c>
      <c r="U1042" s="160">
        <v>245682.79</v>
      </c>
    </row>
    <row r="1043" spans="1:21" x14ac:dyDescent="0.2">
      <c r="A1043" s="37" t="str" cm="1">
        <f t="array" ref="A1043">INDEX('Scheme master'!F:F,MATCH(E1043&amp;F1043,'Scheme master'!N:N,0),0)</f>
        <v>LDUSTF</v>
      </c>
      <c r="B1043" s="37" t="str">
        <f>A1043&amp;VLOOKUP(E1043&amp;F1043,'Scheme master'!N:AA,13,0)</f>
        <v>LDUSTFRDD</v>
      </c>
      <c r="C1043" s="41">
        <f t="shared" si="54"/>
        <v>0.31891617</v>
      </c>
      <c r="D1043" s="41">
        <f t="shared" si="55"/>
        <v>0.31891617</v>
      </c>
      <c r="E1043" s="157" t="s">
        <v>1462</v>
      </c>
      <c r="F1043" s="157" t="s">
        <v>8</v>
      </c>
      <c r="G1043" s="157" t="s">
        <v>2241</v>
      </c>
      <c r="H1043" s="157" t="s">
        <v>1279</v>
      </c>
      <c r="I1043" s="158">
        <v>45715</v>
      </c>
      <c r="J1043" s="158">
        <v>45715</v>
      </c>
      <c r="K1043" s="157">
        <v>0.31891617</v>
      </c>
      <c r="L1043" s="157">
        <v>0.31891617</v>
      </c>
      <c r="M1043" s="159"/>
      <c r="N1043" s="159"/>
      <c r="O1043" s="159">
        <v>4.9320000000000004</v>
      </c>
      <c r="P1043" s="159">
        <v>4.0000000000000001E-3</v>
      </c>
      <c r="Q1043" s="157"/>
      <c r="R1043" s="157"/>
      <c r="S1043" s="160">
        <v>5985.62</v>
      </c>
      <c r="T1043" s="157">
        <v>5.23</v>
      </c>
      <c r="U1043" s="160">
        <v>5990.85</v>
      </c>
    </row>
    <row r="1044" spans="1:21" x14ac:dyDescent="0.2">
      <c r="A1044" s="37" t="str" cm="1">
        <f t="array" ref="A1044">INDEX('Scheme master'!F:F,MATCH(E1044&amp;F1044,'Scheme master'!N:N,0),0)</f>
        <v>LDSAPF</v>
      </c>
      <c r="B1044" s="37" t="str">
        <f>A1044&amp;VLOOKUP(E1044&amp;F1044,'Scheme master'!N:AA,13,0)</f>
        <v>LDSAPFDDD</v>
      </c>
      <c r="C1044" s="41">
        <f t="shared" si="54"/>
        <v>2.6363599999999999E-3</v>
      </c>
      <c r="D1044" s="41">
        <f t="shared" si="55"/>
        <v>2.6363599999999999E-3</v>
      </c>
      <c r="E1044" s="157" t="s">
        <v>533</v>
      </c>
      <c r="F1044" s="157" t="s">
        <v>525</v>
      </c>
      <c r="G1044" s="157" t="s">
        <v>2242</v>
      </c>
      <c r="H1044" s="157" t="s">
        <v>1277</v>
      </c>
      <c r="I1044" s="158">
        <v>45678</v>
      </c>
      <c r="J1044" s="158">
        <v>45678</v>
      </c>
      <c r="K1044" s="157">
        <v>2.6363599999999999E-3</v>
      </c>
      <c r="L1044" s="157">
        <v>2.6363599999999999E-3</v>
      </c>
      <c r="M1044" s="159"/>
      <c r="N1044" s="159"/>
      <c r="O1044" s="159">
        <v>133.654</v>
      </c>
      <c r="P1044" s="159">
        <v>9.86</v>
      </c>
      <c r="Q1044" s="157"/>
      <c r="R1044" s="157"/>
      <c r="S1044" s="160">
        <v>1467.34</v>
      </c>
      <c r="T1044" s="157">
        <v>110.1</v>
      </c>
      <c r="U1044" s="160">
        <v>1577.44</v>
      </c>
    </row>
    <row r="1045" spans="1:21" x14ac:dyDescent="0.2">
      <c r="A1045" s="37" t="str" cm="1">
        <f t="array" ref="A1045">INDEX('Scheme master'!F:F,MATCH(E1045&amp;F1045,'Scheme master'!N:N,0),0)</f>
        <v>LLIQDF</v>
      </c>
      <c r="B1045" s="37" t="str">
        <f>A1045&amp;VLOOKUP(E1045&amp;F1045,'Scheme master'!N:AA,13,0)</f>
        <v>LLIQDFDDD</v>
      </c>
      <c r="C1045" s="41">
        <f t="shared" si="54"/>
        <v>0.19288549999999999</v>
      </c>
      <c r="D1045" s="41">
        <f t="shared" si="55"/>
        <v>0.19288549999999999</v>
      </c>
      <c r="E1045" s="157" t="s">
        <v>530</v>
      </c>
      <c r="F1045" s="157" t="s">
        <v>525</v>
      </c>
      <c r="G1045" s="157" t="s">
        <v>456</v>
      </c>
      <c r="H1045" s="157" t="s">
        <v>1276</v>
      </c>
      <c r="I1045" s="158">
        <v>45626</v>
      </c>
      <c r="J1045" s="158">
        <v>45626</v>
      </c>
      <c r="K1045" s="157">
        <v>0.19288549999999999</v>
      </c>
      <c r="L1045" s="157">
        <v>0.19288549999999999</v>
      </c>
      <c r="M1045" s="159">
        <v>6.0789999999999997</v>
      </c>
      <c r="N1045" s="159"/>
      <c r="O1045" s="159">
        <v>4.7549999999999999</v>
      </c>
      <c r="P1045" s="159">
        <v>229.453</v>
      </c>
      <c r="Q1045" s="157">
        <v>1.18</v>
      </c>
      <c r="R1045" s="157"/>
      <c r="S1045" s="160">
        <v>5452.48</v>
      </c>
      <c r="T1045" s="157">
        <v>263486.93</v>
      </c>
      <c r="U1045" s="160">
        <v>268940.59000000003</v>
      </c>
    </row>
    <row r="1046" spans="1:21" x14ac:dyDescent="0.2">
      <c r="A1046" s="37" t="str" cm="1">
        <f t="array" ref="A1046">INDEX('Scheme master'!F:F,MATCH(E1046&amp;F1046,'Scheme master'!N:N,0),0)</f>
        <v>LDSAPF</v>
      </c>
      <c r="B1046" s="37" t="str">
        <f>A1046&amp;VLOOKUP(E1046&amp;F1046,'Scheme master'!N:AA,13,0)</f>
        <v>LDSAPFDDD</v>
      </c>
      <c r="C1046" s="41">
        <f t="shared" si="54"/>
        <v>1.6404799999999999E-3</v>
      </c>
      <c r="D1046" s="41">
        <f t="shared" si="55"/>
        <v>1.6404799999999999E-3</v>
      </c>
      <c r="E1046" s="157" t="s">
        <v>533</v>
      </c>
      <c r="F1046" s="157" t="s">
        <v>525</v>
      </c>
      <c r="G1046" s="157" t="s">
        <v>2242</v>
      </c>
      <c r="H1046" s="157" t="s">
        <v>1277</v>
      </c>
      <c r="I1046" s="158">
        <v>45716</v>
      </c>
      <c r="J1046" s="158">
        <v>45716</v>
      </c>
      <c r="K1046" s="157">
        <v>1.6404799999999999E-3</v>
      </c>
      <c r="L1046" s="157">
        <v>1.6404799999999999E-3</v>
      </c>
      <c r="M1046" s="159"/>
      <c r="N1046" s="159"/>
      <c r="O1046" s="159">
        <v>86.623999999999995</v>
      </c>
      <c r="P1046" s="159">
        <v>6.1779999999999999</v>
      </c>
      <c r="Q1046" s="157"/>
      <c r="R1046" s="157"/>
      <c r="S1046" s="160">
        <v>954.7</v>
      </c>
      <c r="T1046" s="157">
        <v>68.989999999999995</v>
      </c>
      <c r="U1046" s="160">
        <v>1023.69</v>
      </c>
    </row>
    <row r="1047" spans="1:21" x14ac:dyDescent="0.2">
      <c r="A1047" s="37" t="str" cm="1">
        <f t="array" ref="A1047">INDEX('Scheme master'!F:F,MATCH(E1047&amp;F1047,'Scheme master'!N:N,0),0)</f>
        <v>LDSAPF</v>
      </c>
      <c r="B1047" s="37" t="str">
        <f>A1047&amp;VLOOKUP(E1047&amp;F1047,'Scheme master'!N:AA,13,0)</f>
        <v>LDSAPFDDD</v>
      </c>
      <c r="C1047" s="41">
        <f t="shared" si="54"/>
        <v>3.35258E-3</v>
      </c>
      <c r="D1047" s="41">
        <f t="shared" si="55"/>
        <v>3.35258E-3</v>
      </c>
      <c r="E1047" s="157" t="s">
        <v>533</v>
      </c>
      <c r="F1047" s="157" t="s">
        <v>525</v>
      </c>
      <c r="G1047" s="157" t="s">
        <v>2242</v>
      </c>
      <c r="H1047" s="157" t="s">
        <v>1277</v>
      </c>
      <c r="I1047" s="158">
        <v>45734</v>
      </c>
      <c r="J1047" s="158">
        <v>45734</v>
      </c>
      <c r="K1047" s="157">
        <v>3.35258E-3</v>
      </c>
      <c r="L1047" s="157">
        <v>3.35258E-3</v>
      </c>
      <c r="M1047" s="159"/>
      <c r="N1047" s="159"/>
      <c r="O1047" s="159">
        <v>180.636</v>
      </c>
      <c r="P1047" s="159">
        <v>12.661</v>
      </c>
      <c r="Q1047" s="157"/>
      <c r="R1047" s="157"/>
      <c r="S1047" s="160">
        <v>1986.12</v>
      </c>
      <c r="T1047" s="157">
        <v>141.38999999999999</v>
      </c>
      <c r="U1047" s="160">
        <v>2127.5100000000002</v>
      </c>
    </row>
    <row r="1048" spans="1:21" x14ac:dyDescent="0.2">
      <c r="A1048" s="37" t="str" cm="1">
        <f t="array" ref="A1048">INDEX('Scheme master'!F:F,MATCH(E1048&amp;F1048,'Scheme master'!N:N,0),0)</f>
        <v>LDSAPF</v>
      </c>
      <c r="B1048" s="37" t="str">
        <f>A1048&amp;VLOOKUP(E1048&amp;F1048,'Scheme master'!N:AA,13,0)</f>
        <v>LDSAPFRDD</v>
      </c>
      <c r="C1048" s="41">
        <f t="shared" si="54"/>
        <v>8.5526400000000002E-3</v>
      </c>
      <c r="D1048" s="41">
        <f t="shared" si="55"/>
        <v>8.5526400000000002E-3</v>
      </c>
      <c r="E1048" s="157" t="s">
        <v>533</v>
      </c>
      <c r="F1048" s="157" t="s">
        <v>8</v>
      </c>
      <c r="G1048" s="157" t="s">
        <v>2242</v>
      </c>
      <c r="H1048" s="157" t="s">
        <v>1279</v>
      </c>
      <c r="I1048" s="158">
        <v>45740</v>
      </c>
      <c r="J1048" s="158">
        <v>45740</v>
      </c>
      <c r="K1048" s="157">
        <v>8.5526400000000002E-3</v>
      </c>
      <c r="L1048" s="157">
        <v>8.5526400000000002E-3</v>
      </c>
      <c r="M1048" s="159">
        <v>127700.014</v>
      </c>
      <c r="N1048" s="159"/>
      <c r="O1048" s="159">
        <v>11773.072</v>
      </c>
      <c r="P1048" s="159">
        <v>232.869</v>
      </c>
      <c r="Q1048" s="157">
        <v>1092.17</v>
      </c>
      <c r="R1048" s="157"/>
      <c r="S1048" s="160">
        <v>139717.85999999999</v>
      </c>
      <c r="T1048" s="157">
        <v>2745.41</v>
      </c>
      <c r="U1048" s="160">
        <v>143555.44</v>
      </c>
    </row>
    <row r="1049" spans="1:21" x14ac:dyDescent="0.2">
      <c r="A1049" s="37" t="str" cm="1">
        <f t="array" ref="A1049">INDEX('Scheme master'!F:F,MATCH(E1049&amp;F1049,'Scheme master'!N:N,0),0)</f>
        <v>LEBADF</v>
      </c>
      <c r="B1049" s="37" t="str">
        <f>A1049&amp;VLOOKUP(E1049&amp;F1049,'Scheme master'!N:AA,13,0)</f>
        <v>LEBADFDD</v>
      </c>
      <c r="C1049" s="41">
        <f t="shared" si="54"/>
        <v>0.5</v>
      </c>
      <c r="D1049" s="41">
        <f t="shared" si="55"/>
        <v>0.5</v>
      </c>
      <c r="E1049" s="157" t="s">
        <v>1463</v>
      </c>
      <c r="F1049" s="157" t="s">
        <v>525</v>
      </c>
      <c r="G1049" s="157" t="s">
        <v>1360</v>
      </c>
      <c r="H1049" s="157" t="s">
        <v>1276</v>
      </c>
      <c r="I1049" s="158">
        <v>45742</v>
      </c>
      <c r="J1049" s="158">
        <v>45742</v>
      </c>
      <c r="K1049" s="157">
        <v>0.5</v>
      </c>
      <c r="L1049" s="157">
        <v>0.5</v>
      </c>
      <c r="M1049" s="159">
        <v>269113.141</v>
      </c>
      <c r="N1049" s="159"/>
      <c r="O1049" s="159">
        <v>6004.9610000000002</v>
      </c>
      <c r="P1049" s="159"/>
      <c r="Q1049" s="157">
        <v>134556.54</v>
      </c>
      <c r="R1049" s="157"/>
      <c r="S1049" s="160">
        <v>78912.929999999993</v>
      </c>
      <c r="T1049" s="157"/>
      <c r="U1049" s="160">
        <v>213469.47</v>
      </c>
    </row>
    <row r="1050" spans="1:21" x14ac:dyDescent="0.2">
      <c r="A1050" s="37" t="str" cm="1">
        <f t="array" ref="A1050">INDEX('Scheme master'!F:F,MATCH(E1050&amp;F1050,'Scheme master'!N:N,0),0)</f>
        <v>LDUSTF</v>
      </c>
      <c r="B1050" s="37" t="str">
        <f>A1050&amp;VLOOKUP(E1050&amp;F1050,'Scheme master'!N:AA,13,0)</f>
        <v>LDUSTFRDD</v>
      </c>
      <c r="C1050" s="41">
        <f t="shared" si="54"/>
        <v>0.25182301000000001</v>
      </c>
      <c r="D1050" s="41">
        <f t="shared" si="55"/>
        <v>0.25182301000000001</v>
      </c>
      <c r="E1050" s="157" t="s">
        <v>1462</v>
      </c>
      <c r="F1050" s="157" t="s">
        <v>8</v>
      </c>
      <c r="G1050" s="157" t="s">
        <v>2241</v>
      </c>
      <c r="H1050" s="157" t="s">
        <v>1279</v>
      </c>
      <c r="I1050" s="158">
        <v>45596</v>
      </c>
      <c r="J1050" s="158">
        <v>45596</v>
      </c>
      <c r="K1050" s="157">
        <v>0.25182301000000001</v>
      </c>
      <c r="L1050" s="157">
        <v>0.25182301000000001</v>
      </c>
      <c r="M1050" s="159"/>
      <c r="N1050" s="159"/>
      <c r="O1050" s="159">
        <v>4.6829999999999998</v>
      </c>
      <c r="P1050" s="159">
        <v>4.0000000000000001E-3</v>
      </c>
      <c r="Q1050" s="157"/>
      <c r="R1050" s="157"/>
      <c r="S1050" s="160">
        <v>5706.62</v>
      </c>
      <c r="T1050" s="157">
        <v>4.05</v>
      </c>
      <c r="U1050" s="160">
        <v>5710.67</v>
      </c>
    </row>
    <row r="1051" spans="1:21" x14ac:dyDescent="0.2">
      <c r="A1051" s="37" t="str" cm="1">
        <f t="array" ref="A1051">INDEX('Scheme master'!F:F,MATCH(E1051&amp;F1051,'Scheme master'!N:N,0),0)</f>
        <v>LDINPF</v>
      </c>
      <c r="B1051" s="37" t="str">
        <f>A1051&amp;VLOOKUP(E1051&amp;F1051,'Scheme master'!N:AA,13,0)</f>
        <v>LDINPFRDD</v>
      </c>
      <c r="C1051" s="41">
        <f t="shared" si="54"/>
        <v>1.6047949999999998E-2</v>
      </c>
      <c r="D1051" s="41">
        <f t="shared" si="55"/>
        <v>1.6047949999999998E-2</v>
      </c>
      <c r="E1051" s="157" t="s">
        <v>531</v>
      </c>
      <c r="F1051" s="157" t="s">
        <v>8</v>
      </c>
      <c r="G1051" s="157" t="s">
        <v>2726</v>
      </c>
      <c r="H1051" s="157" t="s">
        <v>1279</v>
      </c>
      <c r="I1051" s="158">
        <v>45736</v>
      </c>
      <c r="J1051" s="158">
        <v>45736</v>
      </c>
      <c r="K1051" s="157">
        <v>1.6047949999999998E-2</v>
      </c>
      <c r="L1051" s="157">
        <v>1.6047949999999998E-2</v>
      </c>
      <c r="M1051" s="159"/>
      <c r="N1051" s="159"/>
      <c r="O1051" s="159">
        <v>3640.0439999999999</v>
      </c>
      <c r="P1051" s="159">
        <v>183.322</v>
      </c>
      <c r="Q1051" s="157"/>
      <c r="R1051" s="157"/>
      <c r="S1051" s="160">
        <v>45428.18</v>
      </c>
      <c r="T1051" s="157">
        <v>2394.02</v>
      </c>
      <c r="U1051" s="160">
        <v>47822.2</v>
      </c>
    </row>
    <row r="1052" spans="1:21" x14ac:dyDescent="0.2">
      <c r="A1052" s="37" t="str" cm="1">
        <f t="array" ref="A1052">INDEX('Scheme master'!F:F,MATCH(E1052&amp;F1052,'Scheme master'!N:N,0),0)</f>
        <v>LDUSTF</v>
      </c>
      <c r="B1052" s="37" t="str">
        <f>A1052&amp;VLOOKUP(E1052&amp;F1052,'Scheme master'!N:AA,13,0)</f>
        <v>LDUSTFRDW</v>
      </c>
      <c r="C1052" s="41">
        <f t="shared" si="54"/>
        <v>1.11616176</v>
      </c>
      <c r="D1052" s="41">
        <f t="shared" si="55"/>
        <v>1.11616176</v>
      </c>
      <c r="E1052" s="157" t="s">
        <v>1462</v>
      </c>
      <c r="F1052" s="157" t="s">
        <v>23</v>
      </c>
      <c r="G1052" s="157" t="s">
        <v>2241</v>
      </c>
      <c r="H1052" s="157" t="s">
        <v>1278</v>
      </c>
      <c r="I1052" s="158">
        <v>45728</v>
      </c>
      <c r="J1052" s="158">
        <v>45728</v>
      </c>
      <c r="K1052" s="157">
        <v>1.11616176</v>
      </c>
      <c r="L1052" s="157">
        <v>1.11616176</v>
      </c>
      <c r="M1052" s="159"/>
      <c r="N1052" s="159"/>
      <c r="O1052" s="159">
        <v>0.629</v>
      </c>
      <c r="P1052" s="159">
        <v>5.0000000000000001E-3</v>
      </c>
      <c r="Q1052" s="157"/>
      <c r="R1052" s="157"/>
      <c r="S1052" s="160">
        <v>704.69</v>
      </c>
      <c r="T1052" s="157">
        <v>4.8</v>
      </c>
      <c r="U1052" s="160">
        <v>709.49</v>
      </c>
    </row>
    <row r="1053" spans="1:21" x14ac:dyDescent="0.2">
      <c r="A1053" s="37" t="str" cm="1">
        <f t="array" ref="A1053">INDEX('Scheme master'!F:F,MATCH(E1053&amp;F1053,'Scheme master'!N:N,0),0)</f>
        <v>LDSAPF</v>
      </c>
      <c r="B1053" s="37" t="str">
        <f>A1053&amp;VLOOKUP(E1053&amp;F1053,'Scheme master'!N:AA,13,0)</f>
        <v>LDSAPFDDD</v>
      </c>
      <c r="C1053" s="41">
        <f t="shared" si="54"/>
        <v>2.9317200000000001E-3</v>
      </c>
      <c r="D1053" s="41">
        <f t="shared" si="55"/>
        <v>2.9317200000000001E-3</v>
      </c>
      <c r="E1053" s="157" t="s">
        <v>533</v>
      </c>
      <c r="F1053" s="157" t="s">
        <v>525</v>
      </c>
      <c r="G1053" s="157" t="s">
        <v>2242</v>
      </c>
      <c r="H1053" s="157" t="s">
        <v>1277</v>
      </c>
      <c r="I1053" s="158">
        <v>45573</v>
      </c>
      <c r="J1053" s="158">
        <v>45573</v>
      </c>
      <c r="K1053" s="157">
        <v>2.9317200000000001E-3</v>
      </c>
      <c r="L1053" s="157">
        <v>2.9317200000000001E-3</v>
      </c>
      <c r="M1053" s="159"/>
      <c r="N1053" s="159"/>
      <c r="O1053" s="159">
        <v>156.27799999999999</v>
      </c>
      <c r="P1053" s="159"/>
      <c r="Q1053" s="157"/>
      <c r="R1053" s="157"/>
      <c r="S1053" s="160">
        <v>1707.9</v>
      </c>
      <c r="T1053" s="157"/>
      <c r="U1053" s="160">
        <v>1707.9</v>
      </c>
    </row>
    <row r="1054" spans="1:21" x14ac:dyDescent="0.2">
      <c r="A1054" s="37" t="str" cm="1">
        <f t="array" ref="A1054">INDEX('Scheme master'!F:F,MATCH(E1054&amp;F1054,'Scheme master'!N:N,0),0)</f>
        <v>LDSAPF</v>
      </c>
      <c r="B1054" s="37" t="str">
        <f>A1054&amp;VLOOKUP(E1054&amp;F1054,'Scheme master'!N:AA,13,0)</f>
        <v>LDSAPFRDD</v>
      </c>
      <c r="C1054" s="41">
        <f t="shared" si="54"/>
        <v>1.8161500000000001E-3</v>
      </c>
      <c r="D1054" s="41">
        <f t="shared" si="55"/>
        <v>1.8161500000000001E-3</v>
      </c>
      <c r="E1054" s="157" t="s">
        <v>533</v>
      </c>
      <c r="F1054" s="157" t="s">
        <v>8</v>
      </c>
      <c r="G1054" s="157" t="s">
        <v>2242</v>
      </c>
      <c r="H1054" s="157" t="s">
        <v>1279</v>
      </c>
      <c r="I1054" s="158">
        <v>45615</v>
      </c>
      <c r="J1054" s="158">
        <v>45615</v>
      </c>
      <c r="K1054" s="157">
        <v>1.8161500000000001E-3</v>
      </c>
      <c r="L1054" s="157">
        <v>1.8161500000000001E-3</v>
      </c>
      <c r="M1054" s="159"/>
      <c r="N1054" s="159"/>
      <c r="O1054" s="159">
        <v>2510.6729999999998</v>
      </c>
      <c r="P1054" s="159">
        <v>48.466999999999999</v>
      </c>
      <c r="Q1054" s="157"/>
      <c r="R1054" s="157"/>
      <c r="S1054" s="160">
        <v>29789.7</v>
      </c>
      <c r="T1054" s="157">
        <v>571.41999999999996</v>
      </c>
      <c r="U1054" s="160">
        <v>30361.119999999999</v>
      </c>
    </row>
    <row r="1055" spans="1:21" x14ac:dyDescent="0.2">
      <c r="A1055" s="37" t="str" cm="1">
        <f t="array" ref="A1055">INDEX('Scheme master'!F:F,MATCH(E1055&amp;F1055,'Scheme master'!N:N,0),0)</f>
        <v>LDUSTF</v>
      </c>
      <c r="B1055" s="37" t="str">
        <f>A1055&amp;VLOOKUP(E1055&amp;F1055,'Scheme master'!N:AA,13,0)</f>
        <v>LDUSTFRDD</v>
      </c>
      <c r="C1055" s="41">
        <f t="shared" si="54"/>
        <v>0.26503316999999998</v>
      </c>
      <c r="D1055" s="41">
        <f t="shared" si="55"/>
        <v>0.26503316999999998</v>
      </c>
      <c r="E1055" s="157" t="s">
        <v>1462</v>
      </c>
      <c r="F1055" s="157" t="s">
        <v>8</v>
      </c>
      <c r="G1055" s="157" t="s">
        <v>2241</v>
      </c>
      <c r="H1055" s="157" t="s">
        <v>1279</v>
      </c>
      <c r="I1055" s="158">
        <v>45686</v>
      </c>
      <c r="J1055" s="158">
        <v>45686</v>
      </c>
      <c r="K1055" s="157">
        <v>0.26503316999999998</v>
      </c>
      <c r="L1055" s="157">
        <v>0.26503316999999998</v>
      </c>
      <c r="M1055" s="159"/>
      <c r="N1055" s="159"/>
      <c r="O1055" s="159">
        <v>5.0170000000000003</v>
      </c>
      <c r="P1055" s="159">
        <v>4.0000000000000001E-3</v>
      </c>
      <c r="Q1055" s="157"/>
      <c r="R1055" s="157"/>
      <c r="S1055" s="160">
        <v>6089.34</v>
      </c>
      <c r="T1055" s="157">
        <v>4.33</v>
      </c>
      <c r="U1055" s="160">
        <v>6093.67</v>
      </c>
    </row>
    <row r="1056" spans="1:21" x14ac:dyDescent="0.2">
      <c r="A1056" s="37" t="str" cm="1">
        <f t="array" ref="A1056">INDEX('Scheme master'!F:F,MATCH(E1056&amp;F1056,'Scheme master'!N:N,0),0)</f>
        <v>LDUSTF</v>
      </c>
      <c r="B1056" s="37" t="str">
        <f>A1056&amp;VLOOKUP(E1056&amp;F1056,'Scheme master'!N:AA,13,0)</f>
        <v>LDUSTFDDW</v>
      </c>
      <c r="C1056" s="41">
        <f t="shared" si="54"/>
        <v>1.61234166</v>
      </c>
      <c r="D1056" s="41">
        <f t="shared" si="55"/>
        <v>1.61234166</v>
      </c>
      <c r="E1056" s="157" t="s">
        <v>1462</v>
      </c>
      <c r="F1056" s="157" t="s">
        <v>527</v>
      </c>
      <c r="G1056" s="157" t="s">
        <v>2241</v>
      </c>
      <c r="H1056" s="157" t="s">
        <v>1280</v>
      </c>
      <c r="I1056" s="158">
        <v>45617</v>
      </c>
      <c r="J1056" s="158">
        <v>45617</v>
      </c>
      <c r="K1056" s="157">
        <v>1.61234166</v>
      </c>
      <c r="L1056" s="157">
        <v>1.61234166</v>
      </c>
      <c r="M1056" s="159">
        <v>0.53400000000000003</v>
      </c>
      <c r="N1056" s="159"/>
      <c r="O1056" s="159">
        <v>0.10100000000000001</v>
      </c>
      <c r="P1056" s="159"/>
      <c r="Q1056" s="157">
        <v>0.87</v>
      </c>
      <c r="R1056" s="157"/>
      <c r="S1056" s="160">
        <v>108.8</v>
      </c>
      <c r="T1056" s="157"/>
      <c r="U1056" s="160">
        <v>109.67</v>
      </c>
    </row>
    <row r="1057" spans="1:21" x14ac:dyDescent="0.2">
      <c r="A1057" s="37" t="str" cm="1">
        <f t="array" ref="A1057">INDEX('Scheme master'!F:F,MATCH(E1057&amp;F1057,'Scheme master'!N:N,0),0)</f>
        <v>LDUSTF</v>
      </c>
      <c r="B1057" s="37" t="str">
        <f>A1057&amp;VLOOKUP(E1057&amp;F1057,'Scheme master'!N:AA,13,0)</f>
        <v>LDUSTFDDD</v>
      </c>
      <c r="C1057" s="41">
        <f t="shared" si="54"/>
        <v>0.19836243000000001</v>
      </c>
      <c r="D1057" s="41">
        <f t="shared" si="55"/>
        <v>0.19836243000000001</v>
      </c>
      <c r="E1057" s="157" t="s">
        <v>1462</v>
      </c>
      <c r="F1057" s="157" t="s">
        <v>525</v>
      </c>
      <c r="G1057" s="157" t="s">
        <v>2241</v>
      </c>
      <c r="H1057" s="157" t="s">
        <v>1277</v>
      </c>
      <c r="I1057" s="158">
        <v>45729</v>
      </c>
      <c r="J1057" s="158">
        <v>45729</v>
      </c>
      <c r="K1057" s="157">
        <v>0.19836243000000001</v>
      </c>
      <c r="L1057" s="157">
        <v>0.19836243000000001</v>
      </c>
      <c r="M1057" s="159"/>
      <c r="N1057" s="159"/>
      <c r="O1057" s="159">
        <v>0.875</v>
      </c>
      <c r="P1057" s="159"/>
      <c r="Q1057" s="157"/>
      <c r="R1057" s="157"/>
      <c r="S1057" s="160">
        <v>1073.07</v>
      </c>
      <c r="T1057" s="157"/>
      <c r="U1057" s="160">
        <v>1073.07</v>
      </c>
    </row>
    <row r="1058" spans="1:21" x14ac:dyDescent="0.2">
      <c r="A1058" s="37" t="str" cm="1">
        <f t="array" ref="A1058">INDEX('Scheme master'!F:F,MATCH(E1058&amp;F1058,'Scheme master'!N:N,0),0)</f>
        <v>LDSAPF</v>
      </c>
      <c r="B1058" s="37" t="str">
        <f>A1058&amp;VLOOKUP(E1058&amp;F1058,'Scheme master'!N:AA,13,0)</f>
        <v>LDSAPFDDD</v>
      </c>
      <c r="C1058" s="41">
        <f t="shared" si="54"/>
        <v>1.5044100000000001E-3</v>
      </c>
      <c r="D1058" s="41">
        <f t="shared" si="55"/>
        <v>1.5044100000000001E-3</v>
      </c>
      <c r="E1058" s="157" t="s">
        <v>533</v>
      </c>
      <c r="F1058" s="157" t="s">
        <v>525</v>
      </c>
      <c r="G1058" s="157" t="s">
        <v>2242</v>
      </c>
      <c r="H1058" s="157" t="s">
        <v>1277</v>
      </c>
      <c r="I1058" s="158">
        <v>45609</v>
      </c>
      <c r="J1058" s="158">
        <v>45609</v>
      </c>
      <c r="K1058" s="157">
        <v>1.5044100000000001E-3</v>
      </c>
      <c r="L1058" s="157">
        <v>1.5044100000000001E-3</v>
      </c>
      <c r="M1058" s="159"/>
      <c r="N1058" s="159"/>
      <c r="O1058" s="159">
        <v>74.457999999999998</v>
      </c>
      <c r="P1058" s="159"/>
      <c r="Q1058" s="157"/>
      <c r="R1058" s="157"/>
      <c r="S1058" s="160">
        <v>822.07</v>
      </c>
      <c r="T1058" s="157"/>
      <c r="U1058" s="160">
        <v>822.07</v>
      </c>
    </row>
    <row r="1059" spans="1:21" x14ac:dyDescent="0.2">
      <c r="A1059" s="37" t="str" cm="1">
        <f t="array" ref="A1059">INDEX('Scheme master'!F:F,MATCH(E1059&amp;F1059,'Scheme master'!N:N,0),0)</f>
        <v>LDUSTF</v>
      </c>
      <c r="B1059" s="37" t="str">
        <f>A1059&amp;VLOOKUP(E1059&amp;F1059,'Scheme master'!N:AA,13,0)</f>
        <v>LDUSTFRDD</v>
      </c>
      <c r="C1059" s="41">
        <f t="shared" si="54"/>
        <v>0.22827595000000001</v>
      </c>
      <c r="D1059" s="41">
        <f t="shared" si="55"/>
        <v>0.22827595000000001</v>
      </c>
      <c r="E1059" s="157" t="s">
        <v>1462</v>
      </c>
      <c r="F1059" s="157" t="s">
        <v>8</v>
      </c>
      <c r="G1059" s="157" t="s">
        <v>2241</v>
      </c>
      <c r="H1059" s="157" t="s">
        <v>1279</v>
      </c>
      <c r="I1059" s="158">
        <v>45699</v>
      </c>
      <c r="J1059" s="158">
        <v>45699</v>
      </c>
      <c r="K1059" s="157">
        <v>0.22827595000000001</v>
      </c>
      <c r="L1059" s="157">
        <v>0.22827595000000001</v>
      </c>
      <c r="M1059" s="159"/>
      <c r="N1059" s="159"/>
      <c r="O1059" s="159">
        <v>4.3310000000000004</v>
      </c>
      <c r="P1059" s="159">
        <v>4.0000000000000001E-3</v>
      </c>
      <c r="Q1059" s="157"/>
      <c r="R1059" s="157"/>
      <c r="S1059" s="160">
        <v>5256.3</v>
      </c>
      <c r="T1059" s="157">
        <v>3.74</v>
      </c>
      <c r="U1059" s="160">
        <v>5260.04</v>
      </c>
    </row>
    <row r="1060" spans="1:21" x14ac:dyDescent="0.2">
      <c r="A1060" s="37" t="str" cm="1">
        <f t="array" ref="A1060">INDEX('Scheme master'!F:F,MATCH(E1060&amp;F1060,'Scheme master'!N:N,0),0)</f>
        <v>LLIQDF</v>
      </c>
      <c r="B1060" s="37" t="str">
        <f>A1060&amp;VLOOKUP(E1060&amp;F1060,'Scheme master'!N:AA,13,0)</f>
        <v>LLIQDFRDW</v>
      </c>
      <c r="C1060" s="41">
        <f t="shared" si="54"/>
        <v>1.0309421599999999</v>
      </c>
      <c r="D1060" s="41">
        <f t="shared" si="55"/>
        <v>1.0309421599999999</v>
      </c>
      <c r="E1060" s="157" t="s">
        <v>530</v>
      </c>
      <c r="F1060" s="157" t="s">
        <v>23</v>
      </c>
      <c r="G1060" s="157" t="s">
        <v>456</v>
      </c>
      <c r="H1060" s="157" t="s">
        <v>2245</v>
      </c>
      <c r="I1060" s="158">
        <v>45651</v>
      </c>
      <c r="J1060" s="158">
        <v>45651</v>
      </c>
      <c r="K1060" s="157">
        <v>1.0309421599999999</v>
      </c>
      <c r="L1060" s="157">
        <v>1.0309421599999999</v>
      </c>
      <c r="M1060" s="159">
        <v>919.17399999999998</v>
      </c>
      <c r="N1060" s="159"/>
      <c r="O1060" s="159">
        <v>7.12</v>
      </c>
      <c r="P1060" s="159">
        <v>4.0000000000000001E-3</v>
      </c>
      <c r="Q1060" s="157">
        <v>947.63</v>
      </c>
      <c r="R1060" s="157"/>
      <c r="S1060" s="160">
        <v>7919.54</v>
      </c>
      <c r="T1060" s="157">
        <v>3.73</v>
      </c>
      <c r="U1060" s="160">
        <v>8870.9</v>
      </c>
    </row>
    <row r="1061" spans="1:21" x14ac:dyDescent="0.2">
      <c r="A1061" s="37" t="str" cm="1">
        <f t="array" ref="A1061">INDEX('Scheme master'!F:F,MATCH(E1061&amp;F1061,'Scheme master'!N:N,0),0)</f>
        <v>LLIQDF</v>
      </c>
      <c r="B1061" s="37" t="str">
        <f>A1061&amp;VLOOKUP(E1061&amp;F1061,'Scheme master'!N:AA,13,0)</f>
        <v>LLIQDFRDD</v>
      </c>
      <c r="C1061" s="41">
        <f t="shared" si="54"/>
        <v>0.19658434999999999</v>
      </c>
      <c r="D1061" s="41">
        <f t="shared" si="55"/>
        <v>0.19658434999999999</v>
      </c>
      <c r="E1061" s="157" t="s">
        <v>530</v>
      </c>
      <c r="F1061" s="157" t="s">
        <v>526</v>
      </c>
      <c r="G1061" s="157" t="s">
        <v>456</v>
      </c>
      <c r="H1061" s="157" t="s">
        <v>1281</v>
      </c>
      <c r="I1061" s="158">
        <v>45739</v>
      </c>
      <c r="J1061" s="158">
        <v>45739</v>
      </c>
      <c r="K1061" s="157">
        <v>0.19658434999999999</v>
      </c>
      <c r="L1061" s="157">
        <v>0.19658434999999999</v>
      </c>
      <c r="M1061" s="159">
        <v>13.087999999999999</v>
      </c>
      <c r="N1061" s="159">
        <v>0.17199999999999999</v>
      </c>
      <c r="O1061" s="159">
        <v>6.093</v>
      </c>
      <c r="P1061" s="159">
        <v>1.0589999999999999</v>
      </c>
      <c r="Q1061" s="157">
        <v>2.59</v>
      </c>
      <c r="R1061" s="157">
        <v>0.03</v>
      </c>
      <c r="S1061" s="160">
        <v>6750.4</v>
      </c>
      <c r="T1061" s="157">
        <v>1172</v>
      </c>
      <c r="U1061" s="160">
        <v>7925.02</v>
      </c>
    </row>
    <row r="1062" spans="1:21" x14ac:dyDescent="0.2">
      <c r="A1062" s="37" t="str" cm="1">
        <f t="array" ref="A1062">INDEX('Scheme master'!F:F,MATCH(E1062&amp;F1062,'Scheme master'!N:N,0),0)</f>
        <v>LDSAPF</v>
      </c>
      <c r="B1062" s="37" t="str">
        <f>A1062&amp;VLOOKUP(E1062&amp;F1062,'Scheme master'!N:AA,13,0)</f>
        <v>LDSAPFRDD</v>
      </c>
      <c r="C1062" s="41">
        <f t="shared" si="54"/>
        <v>1.35647E-3</v>
      </c>
      <c r="D1062" s="41">
        <f t="shared" si="55"/>
        <v>1.35647E-3</v>
      </c>
      <c r="E1062" s="157" t="s">
        <v>533</v>
      </c>
      <c r="F1062" s="157" t="s">
        <v>8</v>
      </c>
      <c r="G1062" s="157" t="s">
        <v>2242</v>
      </c>
      <c r="H1062" s="157" t="s">
        <v>1279</v>
      </c>
      <c r="I1062" s="158">
        <v>45679</v>
      </c>
      <c r="J1062" s="158">
        <v>45679</v>
      </c>
      <c r="K1062" s="157">
        <v>1.35647E-3</v>
      </c>
      <c r="L1062" s="157">
        <v>1.35647E-3</v>
      </c>
      <c r="M1062" s="159"/>
      <c r="N1062" s="159"/>
      <c r="O1062" s="159">
        <v>1887.105</v>
      </c>
      <c r="P1062" s="159">
        <v>36.567</v>
      </c>
      <c r="Q1062" s="157"/>
      <c r="R1062" s="157"/>
      <c r="S1062" s="160">
        <v>22403.9</v>
      </c>
      <c r="T1062" s="157">
        <v>431.1</v>
      </c>
      <c r="U1062" s="160">
        <v>22835</v>
      </c>
    </row>
    <row r="1063" spans="1:21" x14ac:dyDescent="0.2">
      <c r="A1063" s="37" t="str" cm="1">
        <f t="array" ref="A1063">INDEX('Scheme master'!F:F,MATCH(E1063&amp;F1063,'Scheme master'!N:N,0),0)</f>
        <v>LLIQDF</v>
      </c>
      <c r="B1063" s="37" t="str">
        <f>A1063&amp;VLOOKUP(E1063&amp;F1063,'Scheme master'!N:AA,13,0)</f>
        <v>LLIQDFDDD</v>
      </c>
      <c r="C1063" s="41">
        <f t="shared" si="54"/>
        <v>0.20907700000000001</v>
      </c>
      <c r="D1063" s="41">
        <f t="shared" si="55"/>
        <v>0.20907700000000001</v>
      </c>
      <c r="E1063" s="157" t="s">
        <v>530</v>
      </c>
      <c r="F1063" s="157" t="s">
        <v>525</v>
      </c>
      <c r="G1063" s="157" t="s">
        <v>456</v>
      </c>
      <c r="H1063" s="157" t="s">
        <v>1276</v>
      </c>
      <c r="I1063" s="158">
        <v>45574</v>
      </c>
      <c r="J1063" s="158">
        <v>45574</v>
      </c>
      <c r="K1063" s="157">
        <v>0.20907700000000001</v>
      </c>
      <c r="L1063" s="157">
        <v>0.20907700000000001</v>
      </c>
      <c r="M1063" s="159">
        <v>8.2330000000000005</v>
      </c>
      <c r="N1063" s="159"/>
      <c r="O1063" s="159">
        <v>6.4980000000000002</v>
      </c>
      <c r="P1063" s="159">
        <v>147.79400000000001</v>
      </c>
      <c r="Q1063" s="157">
        <v>1.71</v>
      </c>
      <c r="R1063" s="157"/>
      <c r="S1063" s="160">
        <v>7421.73</v>
      </c>
      <c r="T1063" s="157">
        <v>169752.2</v>
      </c>
      <c r="U1063" s="160">
        <v>177175.64</v>
      </c>
    </row>
    <row r="1064" spans="1:21" x14ac:dyDescent="0.2">
      <c r="A1064" s="37" t="str" cm="1">
        <f t="array" ref="A1064">INDEX('Scheme master'!F:F,MATCH(E1064&amp;F1064,'Scheme master'!N:N,0),0)</f>
        <v>LLIQDF</v>
      </c>
      <c r="B1064" s="37" t="str">
        <f>A1064&amp;VLOOKUP(E1064&amp;F1064,'Scheme master'!N:AA,13,0)</f>
        <v>LLIQDFRDD</v>
      </c>
      <c r="C1064" s="41">
        <f t="shared" si="54"/>
        <v>0.18233087000000001</v>
      </c>
      <c r="D1064" s="41">
        <f t="shared" si="55"/>
        <v>0.18233087000000001</v>
      </c>
      <c r="E1064" s="157" t="s">
        <v>530</v>
      </c>
      <c r="F1064" s="157" t="s">
        <v>526</v>
      </c>
      <c r="G1064" s="157" t="s">
        <v>456</v>
      </c>
      <c r="H1064" s="157" t="s">
        <v>1281</v>
      </c>
      <c r="I1064" s="158">
        <v>45674</v>
      </c>
      <c r="J1064" s="158">
        <v>45674</v>
      </c>
      <c r="K1064" s="157">
        <v>0.18233087000000001</v>
      </c>
      <c r="L1064" s="157">
        <v>0.18233087000000001</v>
      </c>
      <c r="M1064" s="159">
        <v>90.296999999999997</v>
      </c>
      <c r="N1064" s="159">
        <v>0.17199999999999999</v>
      </c>
      <c r="O1064" s="159">
        <v>5.7060000000000004</v>
      </c>
      <c r="P1064" s="159">
        <v>3.1259999999999999</v>
      </c>
      <c r="Q1064" s="157">
        <v>16.48</v>
      </c>
      <c r="R1064" s="157">
        <v>0.03</v>
      </c>
      <c r="S1064" s="160">
        <v>6353.82</v>
      </c>
      <c r="T1064" s="157">
        <v>3480.23</v>
      </c>
      <c r="U1064" s="160">
        <v>9850.56</v>
      </c>
    </row>
    <row r="1065" spans="1:21" x14ac:dyDescent="0.2">
      <c r="A1065" s="37" t="str" cm="1">
        <f t="array" ref="A1065">INDEX('Scheme master'!F:F,MATCH(E1065&amp;F1065,'Scheme master'!N:N,0),0)</f>
        <v>LDSAPF</v>
      </c>
      <c r="B1065" s="37" t="str">
        <f>A1065&amp;VLOOKUP(E1065&amp;F1065,'Scheme master'!N:AA,13,0)</f>
        <v>LDSAPFDDD</v>
      </c>
      <c r="C1065" s="41">
        <f t="shared" si="54"/>
        <v>5.8690799999999996E-3</v>
      </c>
      <c r="D1065" s="41">
        <f t="shared" si="55"/>
        <v>5.8690799999999996E-3</v>
      </c>
      <c r="E1065" s="157" t="s">
        <v>533</v>
      </c>
      <c r="F1065" s="157" t="s">
        <v>525</v>
      </c>
      <c r="G1065" s="157" t="s">
        <v>2242</v>
      </c>
      <c r="H1065" s="157" t="s">
        <v>1277</v>
      </c>
      <c r="I1065" s="158">
        <v>45663</v>
      </c>
      <c r="J1065" s="158">
        <v>45663</v>
      </c>
      <c r="K1065" s="157">
        <v>5.8690799999999996E-3</v>
      </c>
      <c r="L1065" s="157">
        <v>5.8690799999999996E-3</v>
      </c>
      <c r="M1065" s="159"/>
      <c r="N1065" s="159"/>
      <c r="O1065" s="159">
        <v>295.29000000000002</v>
      </c>
      <c r="P1065" s="159"/>
      <c r="Q1065" s="157"/>
      <c r="R1065" s="157"/>
      <c r="S1065" s="160">
        <v>3243.32</v>
      </c>
      <c r="T1065" s="157"/>
      <c r="U1065" s="160">
        <v>3243.32</v>
      </c>
    </row>
    <row r="1066" spans="1:21" x14ac:dyDescent="0.2">
      <c r="A1066" s="37" t="str" cm="1">
        <f t="array" ref="A1066">INDEX('Scheme master'!F:F,MATCH(E1066&amp;F1066,'Scheme master'!N:N,0),0)</f>
        <v>LDSAPF</v>
      </c>
      <c r="B1066" s="37" t="str">
        <f>A1066&amp;VLOOKUP(E1066&amp;F1066,'Scheme master'!N:AA,13,0)</f>
        <v>LDSAPFDDD</v>
      </c>
      <c r="C1066" s="41">
        <f t="shared" si="54"/>
        <v>4.0235799999999997E-3</v>
      </c>
      <c r="D1066" s="41">
        <f t="shared" si="55"/>
        <v>4.0235799999999997E-3</v>
      </c>
      <c r="E1066" s="157" t="s">
        <v>533</v>
      </c>
      <c r="F1066" s="157" t="s">
        <v>525</v>
      </c>
      <c r="G1066" s="157" t="s">
        <v>2242</v>
      </c>
      <c r="H1066" s="157" t="s">
        <v>1277</v>
      </c>
      <c r="I1066" s="158">
        <v>45593</v>
      </c>
      <c r="J1066" s="158">
        <v>45593</v>
      </c>
      <c r="K1066" s="157">
        <v>4.0235799999999997E-3</v>
      </c>
      <c r="L1066" s="157">
        <v>4.0235799999999997E-3</v>
      </c>
      <c r="M1066" s="159">
        <v>11300.273999999999</v>
      </c>
      <c r="N1066" s="159"/>
      <c r="O1066" s="159">
        <v>196.047</v>
      </c>
      <c r="P1066" s="159"/>
      <c r="Q1066" s="157">
        <v>45.47</v>
      </c>
      <c r="R1066" s="157"/>
      <c r="S1066" s="160">
        <v>2163.14</v>
      </c>
      <c r="T1066" s="157"/>
      <c r="U1066" s="160">
        <v>2208.61</v>
      </c>
    </row>
    <row r="1067" spans="1:21" x14ac:dyDescent="0.2">
      <c r="A1067" s="37" t="str" cm="1">
        <f t="array" ref="A1067">INDEX('Scheme master'!F:F,MATCH(E1067&amp;F1067,'Scheme master'!N:N,0),0)</f>
        <v>LDINPF</v>
      </c>
      <c r="B1067" s="37" t="str">
        <f>A1067&amp;VLOOKUP(E1067&amp;F1067,'Scheme master'!N:AA,13,0)</f>
        <v>LDINPFRDW</v>
      </c>
      <c r="C1067" s="41">
        <f t="shared" si="54"/>
        <v>1.439839E-2</v>
      </c>
      <c r="D1067" s="41">
        <f t="shared" si="55"/>
        <v>1.439839E-2</v>
      </c>
      <c r="E1067" s="157" t="s">
        <v>531</v>
      </c>
      <c r="F1067" s="157" t="s">
        <v>23</v>
      </c>
      <c r="G1067" s="157" t="s">
        <v>2726</v>
      </c>
      <c r="H1067" s="157" t="s">
        <v>1278</v>
      </c>
      <c r="I1067" s="158">
        <v>45728</v>
      </c>
      <c r="J1067" s="158">
        <v>45728</v>
      </c>
      <c r="K1067" s="157">
        <v>1.439839E-2</v>
      </c>
      <c r="L1067" s="157">
        <v>1.439839E-2</v>
      </c>
      <c r="M1067" s="159">
        <v>30116.683000000001</v>
      </c>
      <c r="N1067" s="159"/>
      <c r="O1067" s="159">
        <v>206.78200000000001</v>
      </c>
      <c r="P1067" s="159">
        <v>8.9999999999999993E-3</v>
      </c>
      <c r="Q1067" s="157">
        <v>433.63</v>
      </c>
      <c r="R1067" s="157"/>
      <c r="S1067" s="160">
        <v>2453.38</v>
      </c>
      <c r="T1067" s="157">
        <v>0.09</v>
      </c>
      <c r="U1067" s="160">
        <v>2887.1</v>
      </c>
    </row>
    <row r="1068" spans="1:21" x14ac:dyDescent="0.2">
      <c r="A1068" s="37" t="str" cm="1">
        <f t="array" ref="A1068">INDEX('Scheme master'!F:F,MATCH(E1068&amp;F1068,'Scheme master'!N:N,0),0)</f>
        <v>LDSAPF</v>
      </c>
      <c r="B1068" s="37" t="str">
        <f>A1068&amp;VLOOKUP(E1068&amp;F1068,'Scheme master'!N:AA,13,0)</f>
        <v>LDSAPFDDD</v>
      </c>
      <c r="C1068" s="41">
        <f t="shared" si="54"/>
        <v>2.8444799999999999E-3</v>
      </c>
      <c r="D1068" s="41">
        <f t="shared" si="55"/>
        <v>2.8444799999999999E-3</v>
      </c>
      <c r="E1068" s="157" t="s">
        <v>533</v>
      </c>
      <c r="F1068" s="157" t="s">
        <v>525</v>
      </c>
      <c r="G1068" s="157" t="s">
        <v>2242</v>
      </c>
      <c r="H1068" s="157" t="s">
        <v>1277</v>
      </c>
      <c r="I1068" s="158">
        <v>45715</v>
      </c>
      <c r="J1068" s="158">
        <v>45715</v>
      </c>
      <c r="K1068" s="157">
        <v>2.8444799999999999E-3</v>
      </c>
      <c r="L1068" s="157">
        <v>2.8444799999999999E-3</v>
      </c>
      <c r="M1068" s="159"/>
      <c r="N1068" s="159"/>
      <c r="O1068" s="159">
        <v>147.34</v>
      </c>
      <c r="P1068" s="159">
        <v>10.709</v>
      </c>
      <c r="Q1068" s="157"/>
      <c r="R1068" s="157"/>
      <c r="S1068" s="160">
        <v>1626.62</v>
      </c>
      <c r="T1068" s="157">
        <v>119.6</v>
      </c>
      <c r="U1068" s="160">
        <v>1746.22</v>
      </c>
    </row>
    <row r="1069" spans="1:21" x14ac:dyDescent="0.2">
      <c r="A1069" s="37" t="str" cm="1">
        <f t="array" ref="A1069">INDEX('Scheme master'!F:F,MATCH(E1069&amp;F1069,'Scheme master'!N:N,0),0)</f>
        <v>LLIQDF</v>
      </c>
      <c r="B1069" s="37" t="str">
        <f>A1069&amp;VLOOKUP(E1069&amp;F1069,'Scheme master'!N:AA,13,0)</f>
        <v>LLIQDFRDD</v>
      </c>
      <c r="C1069" s="41">
        <f t="shared" si="54"/>
        <v>0.18167704000000001</v>
      </c>
      <c r="D1069" s="41">
        <f t="shared" si="55"/>
        <v>0.18167704000000001</v>
      </c>
      <c r="E1069" s="157" t="s">
        <v>530</v>
      </c>
      <c r="F1069" s="157" t="s">
        <v>526</v>
      </c>
      <c r="G1069" s="157" t="s">
        <v>456</v>
      </c>
      <c r="H1069" s="157" t="s">
        <v>1281</v>
      </c>
      <c r="I1069" s="158">
        <v>45607</v>
      </c>
      <c r="J1069" s="158">
        <v>45607</v>
      </c>
      <c r="K1069" s="157">
        <v>0.18167704000000001</v>
      </c>
      <c r="L1069" s="157">
        <v>0.18167704000000001</v>
      </c>
      <c r="M1069" s="159">
        <v>14.109</v>
      </c>
      <c r="N1069" s="159">
        <v>0.17199999999999999</v>
      </c>
      <c r="O1069" s="159">
        <v>5.2389999999999999</v>
      </c>
      <c r="P1069" s="159">
        <v>3.08</v>
      </c>
      <c r="Q1069" s="157">
        <v>2.57</v>
      </c>
      <c r="R1069" s="157">
        <v>0.03</v>
      </c>
      <c r="S1069" s="160">
        <v>5789.59</v>
      </c>
      <c r="T1069" s="157">
        <v>3415.23</v>
      </c>
      <c r="U1069" s="160">
        <v>9207.42</v>
      </c>
    </row>
    <row r="1070" spans="1:21" x14ac:dyDescent="0.2">
      <c r="A1070" s="37" t="str" cm="1">
        <f t="array" ref="A1070">INDEX('Scheme master'!F:F,MATCH(E1070&amp;F1070,'Scheme master'!N:N,0),0)</f>
        <v>LLIQDF</v>
      </c>
      <c r="B1070" s="37" t="str">
        <f>A1070&amp;VLOOKUP(E1070&amp;F1070,'Scheme master'!N:AA,13,0)</f>
        <v>LLIQDFRDD</v>
      </c>
      <c r="C1070" s="41">
        <f t="shared" si="54"/>
        <v>0.20351127999999999</v>
      </c>
      <c r="D1070" s="41">
        <f t="shared" si="55"/>
        <v>0.20351127999999999</v>
      </c>
      <c r="E1070" s="157" t="s">
        <v>530</v>
      </c>
      <c r="F1070" s="157" t="s">
        <v>526</v>
      </c>
      <c r="G1070" s="157" t="s">
        <v>456</v>
      </c>
      <c r="H1070" s="157" t="s">
        <v>1281</v>
      </c>
      <c r="I1070" s="158">
        <v>45700</v>
      </c>
      <c r="J1070" s="158">
        <v>45700</v>
      </c>
      <c r="K1070" s="157">
        <v>0.20351127999999999</v>
      </c>
      <c r="L1070" s="157">
        <v>0.20351127999999999</v>
      </c>
      <c r="M1070" s="159">
        <v>80.290999999999997</v>
      </c>
      <c r="N1070" s="159">
        <v>0.17199999999999999</v>
      </c>
      <c r="O1070" s="159">
        <v>6.3049999999999997</v>
      </c>
      <c r="P1070" s="159">
        <v>3.504</v>
      </c>
      <c r="Q1070" s="157">
        <v>16.329999999999998</v>
      </c>
      <c r="R1070" s="157">
        <v>0.04</v>
      </c>
      <c r="S1070" s="160">
        <v>7002.46</v>
      </c>
      <c r="T1070" s="157">
        <v>3886.21</v>
      </c>
      <c r="U1070" s="160">
        <v>10905.04</v>
      </c>
    </row>
    <row r="1071" spans="1:21" x14ac:dyDescent="0.2">
      <c r="A1071" s="37" t="str" cm="1">
        <f t="array" ref="A1071">INDEX('Scheme master'!F:F,MATCH(E1071&amp;F1071,'Scheme master'!N:N,0),0)</f>
        <v>LDUSTF</v>
      </c>
      <c r="B1071" s="37" t="str">
        <f>A1071&amp;VLOOKUP(E1071&amp;F1071,'Scheme master'!N:AA,13,0)</f>
        <v>LDUSTFRDD</v>
      </c>
      <c r="C1071" s="41">
        <f t="shared" si="54"/>
        <v>0.15643382</v>
      </c>
      <c r="D1071" s="41">
        <f t="shared" si="55"/>
        <v>0.15643382</v>
      </c>
      <c r="E1071" s="157" t="s">
        <v>1462</v>
      </c>
      <c r="F1071" s="157" t="s">
        <v>8</v>
      </c>
      <c r="G1071" s="157" t="s">
        <v>2241</v>
      </c>
      <c r="H1071" s="157" t="s">
        <v>1279</v>
      </c>
      <c r="I1071" s="158">
        <v>45716</v>
      </c>
      <c r="J1071" s="158">
        <v>45716</v>
      </c>
      <c r="K1071" s="157">
        <v>0.15643382</v>
      </c>
      <c r="L1071" s="157">
        <v>0.15643382</v>
      </c>
      <c r="M1071" s="159"/>
      <c r="N1071" s="159"/>
      <c r="O1071" s="159">
        <v>2.4209999999999998</v>
      </c>
      <c r="P1071" s="159">
        <v>2E-3</v>
      </c>
      <c r="Q1071" s="157"/>
      <c r="R1071" s="157"/>
      <c r="S1071" s="160">
        <v>2935.41</v>
      </c>
      <c r="T1071" s="157">
        <v>2.57</v>
      </c>
      <c r="U1071" s="160">
        <v>2937.98</v>
      </c>
    </row>
    <row r="1072" spans="1:21" x14ac:dyDescent="0.2">
      <c r="A1072" s="37" t="str" cm="1">
        <f t="array" ref="A1072">INDEX('Scheme master'!F:F,MATCH(E1072&amp;F1072,'Scheme master'!N:N,0),0)</f>
        <v>LDUSTF</v>
      </c>
      <c r="B1072" s="37" t="str">
        <f>A1072&amp;VLOOKUP(E1072&amp;F1072,'Scheme master'!N:AA,13,0)</f>
        <v>LDUSTFRDD</v>
      </c>
      <c r="C1072" s="41">
        <f t="shared" si="54"/>
        <v>0.58077677999999999</v>
      </c>
      <c r="D1072" s="41">
        <f t="shared" si="55"/>
        <v>0.58077677999999999</v>
      </c>
      <c r="E1072" s="157" t="s">
        <v>1462</v>
      </c>
      <c r="F1072" s="157" t="s">
        <v>8</v>
      </c>
      <c r="G1072" s="157" t="s">
        <v>2241</v>
      </c>
      <c r="H1072" s="157" t="s">
        <v>1279</v>
      </c>
      <c r="I1072" s="158">
        <v>45656</v>
      </c>
      <c r="J1072" s="158">
        <v>45656</v>
      </c>
      <c r="K1072" s="157">
        <v>0.58077677999999999</v>
      </c>
      <c r="L1072" s="157">
        <v>0.58077677999999999</v>
      </c>
      <c r="M1072" s="159"/>
      <c r="N1072" s="159"/>
      <c r="O1072" s="159">
        <v>10.938000000000001</v>
      </c>
      <c r="P1072" s="159">
        <v>8.0000000000000002E-3</v>
      </c>
      <c r="Q1072" s="157"/>
      <c r="R1072" s="157"/>
      <c r="S1072" s="160">
        <v>13277.16</v>
      </c>
      <c r="T1072" s="157">
        <v>9.42</v>
      </c>
      <c r="U1072" s="160">
        <v>13286.58</v>
      </c>
    </row>
    <row r="1073" spans="1:21" x14ac:dyDescent="0.2">
      <c r="A1073" s="37" t="str" cm="1">
        <f t="array" ref="A1073">INDEX('Scheme master'!F:F,MATCH(E1073&amp;F1073,'Scheme master'!N:N,0),0)</f>
        <v>LDUSTF</v>
      </c>
      <c r="B1073" s="37" t="str">
        <f>A1073&amp;VLOOKUP(E1073&amp;F1073,'Scheme master'!N:AA,13,0)</f>
        <v>LDUSTFRDD</v>
      </c>
      <c r="C1073" s="41">
        <f t="shared" si="54"/>
        <v>0.18294267</v>
      </c>
      <c r="D1073" s="41">
        <f t="shared" si="55"/>
        <v>0.18294267</v>
      </c>
      <c r="E1073" s="157" t="s">
        <v>1462</v>
      </c>
      <c r="F1073" s="157" t="s">
        <v>8</v>
      </c>
      <c r="G1073" s="157" t="s">
        <v>2241</v>
      </c>
      <c r="H1073" s="157" t="s">
        <v>1279</v>
      </c>
      <c r="I1073" s="158">
        <v>45622</v>
      </c>
      <c r="J1073" s="158">
        <v>45622</v>
      </c>
      <c r="K1073" s="157">
        <v>0.18294267</v>
      </c>
      <c r="L1073" s="157">
        <v>0.18294267</v>
      </c>
      <c r="M1073" s="159"/>
      <c r="N1073" s="159"/>
      <c r="O1073" s="159">
        <v>3.411</v>
      </c>
      <c r="P1073" s="159">
        <v>2E-3</v>
      </c>
      <c r="Q1073" s="157"/>
      <c r="R1073" s="157"/>
      <c r="S1073" s="160">
        <v>4161.67</v>
      </c>
      <c r="T1073" s="157">
        <v>2.95</v>
      </c>
      <c r="U1073" s="160">
        <v>4164.62</v>
      </c>
    </row>
    <row r="1074" spans="1:21" x14ac:dyDescent="0.2">
      <c r="A1074" s="37" t="str" cm="1">
        <f t="array" ref="A1074">INDEX('Scheme master'!F:F,MATCH(E1074&amp;F1074,'Scheme master'!N:N,0),0)</f>
        <v>LLIQDF</v>
      </c>
      <c r="B1074" s="37" t="str">
        <f>A1074&amp;VLOOKUP(E1074&amp;F1074,'Scheme master'!N:AA,13,0)</f>
        <v>LLIQDFRDW</v>
      </c>
      <c r="C1074" s="41">
        <f t="shared" si="54"/>
        <v>1.29401213</v>
      </c>
      <c r="D1074" s="41">
        <f t="shared" si="55"/>
        <v>1.29401213</v>
      </c>
      <c r="E1074" s="157" t="s">
        <v>530</v>
      </c>
      <c r="F1074" s="157" t="s">
        <v>23</v>
      </c>
      <c r="G1074" s="157" t="s">
        <v>456</v>
      </c>
      <c r="H1074" s="157" t="s">
        <v>2245</v>
      </c>
      <c r="I1074" s="158">
        <v>45609</v>
      </c>
      <c r="J1074" s="158">
        <v>45609</v>
      </c>
      <c r="K1074" s="157">
        <v>1.29401213</v>
      </c>
      <c r="L1074" s="157">
        <v>1.29401213</v>
      </c>
      <c r="M1074" s="159">
        <v>1085.7460000000001</v>
      </c>
      <c r="N1074" s="159"/>
      <c r="O1074" s="159">
        <v>8.6739999999999995</v>
      </c>
      <c r="P1074" s="159">
        <v>5.0000000000000001E-3</v>
      </c>
      <c r="Q1074" s="157">
        <v>1404.98</v>
      </c>
      <c r="R1074" s="157"/>
      <c r="S1074" s="160">
        <v>9638.3799999999992</v>
      </c>
      <c r="T1074" s="157">
        <v>4.6500000000000004</v>
      </c>
      <c r="U1074" s="160">
        <v>11048.01</v>
      </c>
    </row>
    <row r="1075" spans="1:21" x14ac:dyDescent="0.2">
      <c r="A1075" s="37" t="str" cm="1">
        <f t="array" ref="A1075">INDEX('Scheme master'!F:F,MATCH(E1075&amp;F1075,'Scheme master'!N:N,0),0)</f>
        <v>LDINPF</v>
      </c>
      <c r="B1075" s="37" t="str">
        <f>A1075&amp;VLOOKUP(E1075&amp;F1075,'Scheme master'!N:AA,13,0)</f>
        <v>LDINPFDDD</v>
      </c>
      <c r="C1075" s="41">
        <f t="shared" si="54"/>
        <v>1.6727000000000001E-3</v>
      </c>
      <c r="D1075" s="41">
        <f t="shared" si="55"/>
        <v>1.6727000000000001E-3</v>
      </c>
      <c r="E1075" s="157" t="s">
        <v>531</v>
      </c>
      <c r="F1075" s="157" t="s">
        <v>525</v>
      </c>
      <c r="G1075" s="157" t="s">
        <v>2726</v>
      </c>
      <c r="H1075" s="157" t="s">
        <v>1277</v>
      </c>
      <c r="I1075" s="158">
        <v>45688</v>
      </c>
      <c r="J1075" s="158">
        <v>45688</v>
      </c>
      <c r="K1075" s="157">
        <v>1.6727000000000001E-3</v>
      </c>
      <c r="L1075" s="157">
        <v>1.6727000000000001E-3</v>
      </c>
      <c r="M1075" s="159"/>
      <c r="N1075" s="159"/>
      <c r="O1075" s="159">
        <v>63.978999999999999</v>
      </c>
      <c r="P1075" s="159"/>
      <c r="Q1075" s="157"/>
      <c r="R1075" s="157"/>
      <c r="S1075" s="160">
        <v>1002.53</v>
      </c>
      <c r="T1075" s="157"/>
      <c r="U1075" s="160">
        <v>1002.53</v>
      </c>
    </row>
    <row r="1076" spans="1:21" x14ac:dyDescent="0.2">
      <c r="A1076" s="37" t="str" cm="1">
        <f t="array" ref="A1076">INDEX('Scheme master'!F:F,MATCH(E1076&amp;F1076,'Scheme master'!N:N,0),0)</f>
        <v>LDUSTF</v>
      </c>
      <c r="B1076" s="37" t="str">
        <f>A1076&amp;VLOOKUP(E1076&amp;F1076,'Scheme master'!N:AA,13,0)</f>
        <v>LDUSTFDDD</v>
      </c>
      <c r="C1076" s="41">
        <f t="shared" si="54"/>
        <v>0.18977759</v>
      </c>
      <c r="D1076" s="41">
        <f t="shared" si="55"/>
        <v>0.18977759</v>
      </c>
      <c r="E1076" s="157" t="s">
        <v>1462</v>
      </c>
      <c r="F1076" s="157" t="s">
        <v>525</v>
      </c>
      <c r="G1076" s="157" t="s">
        <v>2241</v>
      </c>
      <c r="H1076" s="157" t="s">
        <v>1277</v>
      </c>
      <c r="I1076" s="158">
        <v>45629</v>
      </c>
      <c r="J1076" s="158">
        <v>45629</v>
      </c>
      <c r="K1076" s="157">
        <v>0.18977759</v>
      </c>
      <c r="L1076" s="157">
        <v>0.18977759</v>
      </c>
      <c r="M1076" s="159"/>
      <c r="N1076" s="159"/>
      <c r="O1076" s="159">
        <v>0.84</v>
      </c>
      <c r="P1076" s="159"/>
      <c r="Q1076" s="157"/>
      <c r="R1076" s="157"/>
      <c r="S1076" s="160">
        <v>1057.3599999999999</v>
      </c>
      <c r="T1076" s="157"/>
      <c r="U1076" s="160">
        <v>1057.3599999999999</v>
      </c>
    </row>
    <row r="1077" spans="1:21" x14ac:dyDescent="0.2">
      <c r="A1077" s="37" t="str" cm="1">
        <f t="array" ref="A1077">INDEX('Scheme master'!F:F,MATCH(E1077&amp;F1077,'Scheme master'!N:N,0),0)</f>
        <v>LEBALF</v>
      </c>
      <c r="B1077" s="37" t="str">
        <f>A1077&amp;VLOOKUP(E1077&amp;F1077,'Scheme master'!N:AA,13,0)</f>
        <v>LEBALFRD</v>
      </c>
      <c r="C1077" s="41">
        <f t="shared" si="54"/>
        <v>0.1</v>
      </c>
      <c r="D1077" s="41">
        <f t="shared" si="55"/>
        <v>0.1</v>
      </c>
      <c r="E1077" s="157" t="s">
        <v>528</v>
      </c>
      <c r="F1077" s="157" t="s">
        <v>526</v>
      </c>
      <c r="G1077" s="157" t="s">
        <v>2243</v>
      </c>
      <c r="H1077" s="157" t="s">
        <v>1281</v>
      </c>
      <c r="I1077" s="158">
        <v>45590</v>
      </c>
      <c r="J1077" s="158">
        <v>45590</v>
      </c>
      <c r="K1077" s="157">
        <v>0.1</v>
      </c>
      <c r="L1077" s="157">
        <v>0.1</v>
      </c>
      <c r="M1077" s="159">
        <v>33916088.431999996</v>
      </c>
      <c r="N1077" s="159">
        <v>757565.56099999999</v>
      </c>
      <c r="O1077" s="159">
        <v>31021.403999999999</v>
      </c>
      <c r="P1077" s="159">
        <v>20.594999999999999</v>
      </c>
      <c r="Q1077" s="157">
        <v>3391608.56</v>
      </c>
      <c r="R1077" s="157">
        <v>75756.55</v>
      </c>
      <c r="S1077" s="160">
        <v>583132.73</v>
      </c>
      <c r="T1077" s="157">
        <v>338.28</v>
      </c>
      <c r="U1077" s="160">
        <v>4050836.12</v>
      </c>
    </row>
    <row r="1078" spans="1:21" x14ac:dyDescent="0.2">
      <c r="A1078" s="37" t="str" cm="1">
        <f t="array" ref="A1078">INDEX('Scheme master'!F:F,MATCH(E1078&amp;F1078,'Scheme master'!N:N,0),0)</f>
        <v>LDSAPF</v>
      </c>
      <c r="B1078" s="37" t="str">
        <f>A1078&amp;VLOOKUP(E1078&amp;F1078,'Scheme master'!N:AA,13,0)</f>
        <v>LDSAPFDDD</v>
      </c>
      <c r="C1078" s="41">
        <f t="shared" si="54"/>
        <v>1.6305899999999999E-3</v>
      </c>
      <c r="D1078" s="41">
        <f t="shared" si="55"/>
        <v>1.6305899999999999E-3</v>
      </c>
      <c r="E1078" s="157" t="s">
        <v>533</v>
      </c>
      <c r="F1078" s="157" t="s">
        <v>525</v>
      </c>
      <c r="G1078" s="157" t="s">
        <v>2242</v>
      </c>
      <c r="H1078" s="157" t="s">
        <v>1277</v>
      </c>
      <c r="I1078" s="158">
        <v>45618</v>
      </c>
      <c r="J1078" s="158">
        <v>45618</v>
      </c>
      <c r="K1078" s="157">
        <v>1.6305899999999999E-3</v>
      </c>
      <c r="L1078" s="157">
        <v>1.6305899999999999E-3</v>
      </c>
      <c r="M1078" s="159"/>
      <c r="N1078" s="159"/>
      <c r="O1078" s="159">
        <v>80.692999999999998</v>
      </c>
      <c r="P1078" s="159"/>
      <c r="Q1078" s="157"/>
      <c r="R1078" s="157"/>
      <c r="S1078" s="160">
        <v>891.02</v>
      </c>
      <c r="T1078" s="157"/>
      <c r="U1078" s="160">
        <v>891.02</v>
      </c>
    </row>
    <row r="1079" spans="1:21" x14ac:dyDescent="0.2">
      <c r="A1079" s="37" t="str" cm="1">
        <f t="array" ref="A1079">INDEX('Scheme master'!F:F,MATCH(E1079&amp;F1079,'Scheme master'!N:N,0),0)</f>
        <v>LDSTDF</v>
      </c>
      <c r="B1079" s="37" t="str">
        <f>A1079&amp;VLOOKUP(E1079&amp;F1079,'Scheme master'!N:AA,13,0)</f>
        <v>LDSTDFRDW</v>
      </c>
      <c r="C1079" s="41">
        <f t="shared" si="54"/>
        <v>1.6153399999999998E-2</v>
      </c>
      <c r="D1079" s="41">
        <f t="shared" si="55"/>
        <v>1.6153399999999998E-2</v>
      </c>
      <c r="E1079" s="157" t="s">
        <v>1608</v>
      </c>
      <c r="F1079" s="157" t="s">
        <v>23</v>
      </c>
      <c r="G1079" s="157" t="s">
        <v>2244</v>
      </c>
      <c r="H1079" s="157" t="s">
        <v>2245</v>
      </c>
      <c r="I1079" s="158">
        <v>45686</v>
      </c>
      <c r="J1079" s="158">
        <v>45686</v>
      </c>
      <c r="K1079" s="157">
        <v>1.6153399999999998E-2</v>
      </c>
      <c r="L1079" s="157">
        <v>1.6153399999999998E-2</v>
      </c>
      <c r="M1079" s="159"/>
      <c r="N1079" s="159"/>
      <c r="O1079" s="159">
        <v>5.0039999999999996</v>
      </c>
      <c r="P1079" s="159">
        <v>4371.6239999999998</v>
      </c>
      <c r="Q1079" s="157"/>
      <c r="R1079" s="157"/>
      <c r="S1079" s="160">
        <v>63.51</v>
      </c>
      <c r="T1079" s="157">
        <v>61651.73</v>
      </c>
      <c r="U1079" s="160">
        <v>61715.24</v>
      </c>
    </row>
    <row r="1080" spans="1:21" x14ac:dyDescent="0.2">
      <c r="A1080" s="37" t="str" cm="1">
        <f t="array" ref="A1080">INDEX('Scheme master'!F:F,MATCH(E1080&amp;F1080,'Scheme master'!N:N,0),0)</f>
        <v>LDINPF</v>
      </c>
      <c r="B1080" s="37" t="str">
        <f>A1080&amp;VLOOKUP(E1080&amp;F1080,'Scheme master'!N:AA,13,0)</f>
        <v>LDINPFRDD</v>
      </c>
      <c r="C1080" s="41">
        <f t="shared" si="54"/>
        <v>3.2958800000000002E-3</v>
      </c>
      <c r="D1080" s="41">
        <f t="shared" si="55"/>
        <v>3.2958800000000002E-3</v>
      </c>
      <c r="E1080" s="157" t="s">
        <v>531</v>
      </c>
      <c r="F1080" s="157" t="s">
        <v>8</v>
      </c>
      <c r="G1080" s="157" t="s">
        <v>2726</v>
      </c>
      <c r="H1080" s="157" t="s">
        <v>1279</v>
      </c>
      <c r="I1080" s="158">
        <v>45679</v>
      </c>
      <c r="J1080" s="158">
        <v>45679</v>
      </c>
      <c r="K1080" s="157">
        <v>3.2958800000000002E-3</v>
      </c>
      <c r="L1080" s="157">
        <v>3.2958800000000002E-3</v>
      </c>
      <c r="M1080" s="159">
        <v>11490.457</v>
      </c>
      <c r="N1080" s="159"/>
      <c r="O1080" s="159">
        <v>771.31</v>
      </c>
      <c r="P1080" s="159">
        <v>37.323999999999998</v>
      </c>
      <c r="Q1080" s="157">
        <v>37.869999999999997</v>
      </c>
      <c r="R1080" s="157"/>
      <c r="S1080" s="160">
        <v>9564.19</v>
      </c>
      <c r="T1080" s="157">
        <v>460.68</v>
      </c>
      <c r="U1080" s="160">
        <v>10062.74</v>
      </c>
    </row>
    <row r="1081" spans="1:21" x14ac:dyDescent="0.2">
      <c r="A1081" s="37" t="str" cm="1">
        <f t="array" ref="A1081">INDEX('Scheme master'!F:F,MATCH(E1081&amp;F1081,'Scheme master'!N:N,0),0)</f>
        <v>LLIQDF</v>
      </c>
      <c r="B1081" s="37" t="str">
        <f>A1081&amp;VLOOKUP(E1081&amp;F1081,'Scheme master'!N:AA,13,0)</f>
        <v>LLIQDFDDD</v>
      </c>
      <c r="C1081" s="41">
        <f t="shared" si="54"/>
        <v>0.19298409999999999</v>
      </c>
      <c r="D1081" s="41">
        <f t="shared" si="55"/>
        <v>0.19298409999999999</v>
      </c>
      <c r="E1081" s="157" t="s">
        <v>530</v>
      </c>
      <c r="F1081" s="157" t="s">
        <v>525</v>
      </c>
      <c r="G1081" s="157" t="s">
        <v>456</v>
      </c>
      <c r="H1081" s="157" t="s">
        <v>1276</v>
      </c>
      <c r="I1081" s="158">
        <v>45627</v>
      </c>
      <c r="J1081" s="158">
        <v>45627</v>
      </c>
      <c r="K1081" s="157">
        <v>0.19298409999999999</v>
      </c>
      <c r="L1081" s="157">
        <v>0.19298409999999999</v>
      </c>
      <c r="M1081" s="159">
        <v>6.0789999999999997</v>
      </c>
      <c r="N1081" s="159"/>
      <c r="O1081" s="159">
        <v>4.76</v>
      </c>
      <c r="P1081" s="159">
        <v>229.60900000000001</v>
      </c>
      <c r="Q1081" s="157">
        <v>1.18</v>
      </c>
      <c r="R1081" s="157"/>
      <c r="S1081" s="160">
        <v>5456.16</v>
      </c>
      <c r="T1081" s="157">
        <v>263665.90000000002</v>
      </c>
      <c r="U1081" s="160">
        <v>269123.24</v>
      </c>
    </row>
    <row r="1082" spans="1:21" x14ac:dyDescent="0.2">
      <c r="A1082" s="37" t="str" cm="1">
        <f t="array" ref="A1082">INDEX('Scheme master'!F:F,MATCH(E1082&amp;F1082,'Scheme master'!N:N,0),0)</f>
        <v>LDSAPF</v>
      </c>
      <c r="B1082" s="37" t="str">
        <f>A1082&amp;VLOOKUP(E1082&amp;F1082,'Scheme master'!N:AA,13,0)</f>
        <v>LDSAPFDDD</v>
      </c>
      <c r="C1082" s="41">
        <f t="shared" si="54"/>
        <v>3.1375399999999999E-3</v>
      </c>
      <c r="D1082" s="41">
        <f t="shared" si="55"/>
        <v>3.1375399999999999E-3</v>
      </c>
      <c r="E1082" s="157" t="s">
        <v>533</v>
      </c>
      <c r="F1082" s="157" t="s">
        <v>525</v>
      </c>
      <c r="G1082" s="157" t="s">
        <v>2242</v>
      </c>
      <c r="H1082" s="157" t="s">
        <v>1277</v>
      </c>
      <c r="I1082" s="158">
        <v>45681</v>
      </c>
      <c r="J1082" s="158">
        <v>45681</v>
      </c>
      <c r="K1082" s="157">
        <v>3.1375399999999999E-3</v>
      </c>
      <c r="L1082" s="157">
        <v>3.1375399999999999E-3</v>
      </c>
      <c r="M1082" s="159"/>
      <c r="N1082" s="159"/>
      <c r="O1082" s="159">
        <v>160.22800000000001</v>
      </c>
      <c r="P1082" s="159">
        <v>11.738</v>
      </c>
      <c r="Q1082" s="157"/>
      <c r="R1082" s="157"/>
      <c r="S1082" s="160">
        <v>1758.05</v>
      </c>
      <c r="T1082" s="157">
        <v>131.09</v>
      </c>
      <c r="U1082" s="160">
        <v>1889.14</v>
      </c>
    </row>
    <row r="1083" spans="1:21" x14ac:dyDescent="0.2">
      <c r="A1083" s="37" t="str" cm="1">
        <f t="array" ref="A1083">INDEX('Scheme master'!F:F,MATCH(E1083&amp;F1083,'Scheme master'!N:N,0),0)</f>
        <v>LLIQDF</v>
      </c>
      <c r="B1083" s="37" t="str">
        <f>A1083&amp;VLOOKUP(E1083&amp;F1083,'Scheme master'!N:AA,13,0)</f>
        <v>LLIQDFRDD</v>
      </c>
      <c r="C1083" s="41">
        <f t="shared" si="54"/>
        <v>0.20298622999999999</v>
      </c>
      <c r="D1083" s="41">
        <f t="shared" si="55"/>
        <v>0.20298622999999999</v>
      </c>
      <c r="E1083" s="157" t="s">
        <v>530</v>
      </c>
      <c r="F1083" s="157" t="s">
        <v>526</v>
      </c>
      <c r="G1083" s="157" t="s">
        <v>456</v>
      </c>
      <c r="H1083" s="157" t="s">
        <v>1281</v>
      </c>
      <c r="I1083" s="158">
        <v>45628</v>
      </c>
      <c r="J1083" s="158">
        <v>45628</v>
      </c>
      <c r="K1083" s="157">
        <v>0.20298622999999999</v>
      </c>
      <c r="L1083" s="157">
        <v>0.20298622999999999</v>
      </c>
      <c r="M1083" s="159">
        <v>14.109</v>
      </c>
      <c r="N1083" s="159">
        <v>0.17199999999999999</v>
      </c>
      <c r="O1083" s="159">
        <v>5.8159999999999998</v>
      </c>
      <c r="P1083" s="159">
        <v>3.452</v>
      </c>
      <c r="Q1083" s="157">
        <v>2.86</v>
      </c>
      <c r="R1083" s="157">
        <v>0.03</v>
      </c>
      <c r="S1083" s="160">
        <v>6477.05</v>
      </c>
      <c r="T1083" s="157">
        <v>3847.55</v>
      </c>
      <c r="U1083" s="160">
        <v>10327.49</v>
      </c>
    </row>
    <row r="1084" spans="1:21" x14ac:dyDescent="0.2">
      <c r="A1084" s="37" t="str" cm="1">
        <f t="array" ref="A1084">INDEX('Scheme master'!F:F,MATCH(E1084&amp;F1084,'Scheme master'!N:N,0),0)</f>
        <v>LDUSTF</v>
      </c>
      <c r="B1084" s="37" t="str">
        <f>A1084&amp;VLOOKUP(E1084&amp;F1084,'Scheme master'!N:AA,13,0)</f>
        <v>LDUSTFRDW</v>
      </c>
      <c r="C1084" s="41">
        <f t="shared" si="54"/>
        <v>1.38039778</v>
      </c>
      <c r="D1084" s="41">
        <f t="shared" si="55"/>
        <v>1.38039778</v>
      </c>
      <c r="E1084" s="157" t="s">
        <v>1462</v>
      </c>
      <c r="F1084" s="157" t="s">
        <v>23</v>
      </c>
      <c r="G1084" s="157" t="s">
        <v>2241</v>
      </c>
      <c r="H1084" s="157" t="s">
        <v>1278</v>
      </c>
      <c r="I1084" s="158">
        <v>45735</v>
      </c>
      <c r="J1084" s="158">
        <v>45735</v>
      </c>
      <c r="K1084" s="157">
        <v>1.38039778</v>
      </c>
      <c r="L1084" s="157">
        <v>1.38039778</v>
      </c>
      <c r="M1084" s="159"/>
      <c r="N1084" s="159"/>
      <c r="O1084" s="159">
        <v>0.78100000000000003</v>
      </c>
      <c r="P1084" s="159">
        <v>6.0000000000000001E-3</v>
      </c>
      <c r="Q1084" s="157"/>
      <c r="R1084" s="157"/>
      <c r="S1084" s="160">
        <v>872.35</v>
      </c>
      <c r="T1084" s="157">
        <v>5.95</v>
      </c>
      <c r="U1084" s="160">
        <v>878.3</v>
      </c>
    </row>
    <row r="1085" spans="1:21" x14ac:dyDescent="0.2">
      <c r="A1085" s="37" t="str" cm="1">
        <f t="array" ref="A1085">INDEX('Scheme master'!F:F,MATCH(E1085&amp;F1085,'Scheme master'!N:N,0),0)</f>
        <v>LDUSTF</v>
      </c>
      <c r="B1085" s="37" t="str">
        <f>A1085&amp;VLOOKUP(E1085&amp;F1085,'Scheme master'!N:AA,13,0)</f>
        <v>LDUSTFRDD</v>
      </c>
      <c r="C1085" s="41">
        <f t="shared" si="54"/>
        <v>0.28046854999999998</v>
      </c>
      <c r="D1085" s="41">
        <f t="shared" si="55"/>
        <v>0.28046854999999998</v>
      </c>
      <c r="E1085" s="157" t="s">
        <v>1462</v>
      </c>
      <c r="F1085" s="157" t="s">
        <v>8</v>
      </c>
      <c r="G1085" s="157" t="s">
        <v>2241</v>
      </c>
      <c r="H1085" s="157" t="s">
        <v>1279</v>
      </c>
      <c r="I1085" s="158">
        <v>45701</v>
      </c>
      <c r="J1085" s="158">
        <v>45701</v>
      </c>
      <c r="K1085" s="157">
        <v>0.28046854999999998</v>
      </c>
      <c r="L1085" s="157">
        <v>0.28046854999999998</v>
      </c>
      <c r="M1085" s="159"/>
      <c r="N1085" s="159"/>
      <c r="O1085" s="159">
        <v>5.3239999999999998</v>
      </c>
      <c r="P1085" s="159">
        <v>4.0000000000000001E-3</v>
      </c>
      <c r="Q1085" s="157"/>
      <c r="R1085" s="157"/>
      <c r="S1085" s="160">
        <v>6461.68</v>
      </c>
      <c r="T1085" s="157">
        <v>4.59</v>
      </c>
      <c r="U1085" s="160">
        <v>6466.27</v>
      </c>
    </row>
    <row r="1086" spans="1:21" x14ac:dyDescent="0.2">
      <c r="A1086" s="37" t="str" cm="1">
        <f t="array" ref="A1086">INDEX('Scheme master'!F:F,MATCH(E1086&amp;F1086,'Scheme master'!N:N,0),0)</f>
        <v>LLIQDF</v>
      </c>
      <c r="B1086" s="37" t="str">
        <f>A1086&amp;VLOOKUP(E1086&amp;F1086,'Scheme master'!N:AA,13,0)</f>
        <v>LLIQDFDDD</v>
      </c>
      <c r="C1086" s="41">
        <f t="shared" si="54"/>
        <v>0.19753103999999999</v>
      </c>
      <c r="D1086" s="41">
        <f t="shared" si="55"/>
        <v>0.19753103999999999</v>
      </c>
      <c r="E1086" s="157" t="s">
        <v>530</v>
      </c>
      <c r="F1086" s="157" t="s">
        <v>525</v>
      </c>
      <c r="G1086" s="157" t="s">
        <v>456</v>
      </c>
      <c r="H1086" s="157" t="s">
        <v>1276</v>
      </c>
      <c r="I1086" s="158">
        <v>45640</v>
      </c>
      <c r="J1086" s="158">
        <v>45640</v>
      </c>
      <c r="K1086" s="157">
        <v>0.19753103999999999</v>
      </c>
      <c r="L1086" s="157">
        <v>0.19753103999999999</v>
      </c>
      <c r="M1086" s="159">
        <v>121.07899999999999</v>
      </c>
      <c r="N1086" s="159"/>
      <c r="O1086" s="159">
        <v>5.2119999999999997</v>
      </c>
      <c r="P1086" s="159">
        <v>203.916</v>
      </c>
      <c r="Q1086" s="157">
        <v>23.91</v>
      </c>
      <c r="R1086" s="157"/>
      <c r="S1086" s="160">
        <v>5955.86</v>
      </c>
      <c r="T1086" s="157">
        <v>234164.43</v>
      </c>
      <c r="U1086" s="160">
        <v>240144.2</v>
      </c>
    </row>
    <row r="1087" spans="1:21" x14ac:dyDescent="0.2">
      <c r="A1087" s="37" t="str" cm="1">
        <f t="array" ref="A1087">INDEX('Scheme master'!F:F,MATCH(E1087&amp;F1087,'Scheme master'!N:N,0),0)</f>
        <v>LDSAPF</v>
      </c>
      <c r="B1087" s="37" t="str">
        <f>A1087&amp;VLOOKUP(E1087&amp;F1087,'Scheme master'!N:AA,13,0)</f>
        <v>LDSAPFDDD</v>
      </c>
      <c r="C1087" s="41">
        <f t="shared" si="54"/>
        <v>2.4670500000000001E-3</v>
      </c>
      <c r="D1087" s="41">
        <f t="shared" si="55"/>
        <v>2.4670500000000001E-3</v>
      </c>
      <c r="E1087" s="157" t="s">
        <v>533</v>
      </c>
      <c r="F1087" s="157" t="s">
        <v>525</v>
      </c>
      <c r="G1087" s="157" t="s">
        <v>2242</v>
      </c>
      <c r="H1087" s="157" t="s">
        <v>1277</v>
      </c>
      <c r="I1087" s="158">
        <v>45698</v>
      </c>
      <c r="J1087" s="158">
        <v>45698</v>
      </c>
      <c r="K1087" s="157">
        <v>2.4670500000000001E-3</v>
      </c>
      <c r="L1087" s="157">
        <v>2.4670500000000001E-3</v>
      </c>
      <c r="M1087" s="159"/>
      <c r="N1087" s="159"/>
      <c r="O1087" s="159">
        <v>128.542</v>
      </c>
      <c r="P1087" s="159">
        <v>9.2609999999999992</v>
      </c>
      <c r="Q1087" s="157"/>
      <c r="R1087" s="157"/>
      <c r="S1087" s="160">
        <v>1408.38</v>
      </c>
      <c r="T1087" s="157">
        <v>103.41</v>
      </c>
      <c r="U1087" s="160">
        <v>1511.79</v>
      </c>
    </row>
    <row r="1088" spans="1:21" x14ac:dyDescent="0.2">
      <c r="A1088" s="37" t="str" cm="1">
        <f t="array" ref="A1088">INDEX('Scheme master'!F:F,MATCH(E1088&amp;F1088,'Scheme master'!N:N,0),0)</f>
        <v>LLIQDF</v>
      </c>
      <c r="B1088" s="37" t="str">
        <f>A1088&amp;VLOOKUP(E1088&amp;F1088,'Scheme master'!N:AA,13,0)</f>
        <v>LLIQDFRDD</v>
      </c>
      <c r="C1088" s="41">
        <f t="shared" si="54"/>
        <v>0.18917956999999999</v>
      </c>
      <c r="D1088" s="41">
        <f t="shared" si="55"/>
        <v>0.18917956999999999</v>
      </c>
      <c r="E1088" s="157" t="s">
        <v>530</v>
      </c>
      <c r="F1088" s="157" t="s">
        <v>526</v>
      </c>
      <c r="G1088" s="157" t="s">
        <v>456</v>
      </c>
      <c r="H1088" s="157" t="s">
        <v>1281</v>
      </c>
      <c r="I1088" s="158">
        <v>45690</v>
      </c>
      <c r="J1088" s="158">
        <v>45690</v>
      </c>
      <c r="K1088" s="157">
        <v>0.18917956999999999</v>
      </c>
      <c r="L1088" s="157">
        <v>0.18917956999999999</v>
      </c>
      <c r="M1088" s="159">
        <v>90.266000000000005</v>
      </c>
      <c r="N1088" s="159">
        <v>0.17199999999999999</v>
      </c>
      <c r="O1088" s="159">
        <v>5.86</v>
      </c>
      <c r="P1088" s="159">
        <v>3.2509999999999999</v>
      </c>
      <c r="Q1088" s="157">
        <v>17.059999999999999</v>
      </c>
      <c r="R1088" s="157">
        <v>0.03</v>
      </c>
      <c r="S1088" s="160">
        <v>6502</v>
      </c>
      <c r="T1088" s="157">
        <v>3605.98</v>
      </c>
      <c r="U1088" s="160">
        <v>10125.07</v>
      </c>
    </row>
    <row r="1089" spans="1:21" x14ac:dyDescent="0.2">
      <c r="A1089" s="37" t="str" cm="1">
        <f t="array" ref="A1089">INDEX('Scheme master'!F:F,MATCH(E1089&amp;F1089,'Scheme master'!N:N,0),0)</f>
        <v>LDUSTF</v>
      </c>
      <c r="B1089" s="37" t="str">
        <f>A1089&amp;VLOOKUP(E1089&amp;F1089,'Scheme master'!N:AA,13,0)</f>
        <v>LDUSTFRDD</v>
      </c>
      <c r="C1089" s="41">
        <f t="shared" si="54"/>
        <v>1.321867E-2</v>
      </c>
      <c r="D1089" s="41">
        <f t="shared" si="55"/>
        <v>1.321867E-2</v>
      </c>
      <c r="E1089" s="157" t="s">
        <v>1462</v>
      </c>
      <c r="F1089" s="157" t="s">
        <v>8</v>
      </c>
      <c r="G1089" s="157" t="s">
        <v>2241</v>
      </c>
      <c r="H1089" s="157" t="s">
        <v>1279</v>
      </c>
      <c r="I1089" s="158">
        <v>45695</v>
      </c>
      <c r="J1089" s="158">
        <v>45695</v>
      </c>
      <c r="K1089" s="157">
        <v>1.321867E-2</v>
      </c>
      <c r="L1089" s="157">
        <v>1.321867E-2</v>
      </c>
      <c r="M1089" s="159"/>
      <c r="N1089" s="159"/>
      <c r="O1089" s="159">
        <v>0.247</v>
      </c>
      <c r="P1089" s="159"/>
      <c r="Q1089" s="157"/>
      <c r="R1089" s="157"/>
      <c r="S1089" s="160">
        <v>300.51</v>
      </c>
      <c r="T1089" s="157"/>
      <c r="U1089" s="160">
        <v>300.51</v>
      </c>
    </row>
    <row r="1090" spans="1:21" x14ac:dyDescent="0.2">
      <c r="A1090" s="37" t="str" cm="1">
        <f t="array" ref="A1090">INDEX('Scheme master'!F:F,MATCH(E1090&amp;F1090,'Scheme master'!N:N,0),0)</f>
        <v>LDSAPF</v>
      </c>
      <c r="B1090" s="37" t="str">
        <f>A1090&amp;VLOOKUP(E1090&amp;F1090,'Scheme master'!N:AA,13,0)</f>
        <v>LDSAPFRDD</v>
      </c>
      <c r="C1090" s="41">
        <f t="shared" si="54"/>
        <v>6.3393700000000004E-3</v>
      </c>
      <c r="D1090" s="41">
        <f t="shared" si="55"/>
        <v>6.3393700000000004E-3</v>
      </c>
      <c r="E1090" s="157" t="s">
        <v>533</v>
      </c>
      <c r="F1090" s="157" t="s">
        <v>8</v>
      </c>
      <c r="G1090" s="157" t="s">
        <v>2242</v>
      </c>
      <c r="H1090" s="157" t="s">
        <v>1279</v>
      </c>
      <c r="I1090" s="158">
        <v>45684</v>
      </c>
      <c r="J1090" s="158">
        <v>45684</v>
      </c>
      <c r="K1090" s="157">
        <v>6.3393700000000004E-3</v>
      </c>
      <c r="L1090" s="157">
        <v>6.3393700000000004E-3</v>
      </c>
      <c r="M1090" s="159">
        <v>127478.761</v>
      </c>
      <c r="N1090" s="159"/>
      <c r="O1090" s="159">
        <v>8773.1190000000006</v>
      </c>
      <c r="P1090" s="159">
        <v>170.953</v>
      </c>
      <c r="Q1090" s="157">
        <v>808.14</v>
      </c>
      <c r="R1090" s="157"/>
      <c r="S1090" s="160">
        <v>104181.01</v>
      </c>
      <c r="T1090" s="157">
        <v>2015.47</v>
      </c>
      <c r="U1090" s="160">
        <v>107004.62</v>
      </c>
    </row>
    <row r="1091" spans="1:21" x14ac:dyDescent="0.2">
      <c r="A1091" s="37" t="str" cm="1">
        <f t="array" ref="A1091">INDEX('Scheme master'!F:F,MATCH(E1091&amp;F1091,'Scheme master'!N:N,0),0)</f>
        <v>LLIQDF</v>
      </c>
      <c r="B1091" s="37" t="str">
        <f>A1091&amp;VLOOKUP(E1091&amp;F1091,'Scheme master'!N:AA,13,0)</f>
        <v>LLIQDFDDD</v>
      </c>
      <c r="C1091" s="41">
        <f t="shared" si="54"/>
        <v>0.17419240999999999</v>
      </c>
      <c r="D1091" s="41">
        <f t="shared" si="55"/>
        <v>0.17419240999999999</v>
      </c>
      <c r="E1091" s="157" t="s">
        <v>530</v>
      </c>
      <c r="F1091" s="157" t="s">
        <v>525</v>
      </c>
      <c r="G1091" s="157" t="s">
        <v>456</v>
      </c>
      <c r="H1091" s="157" t="s">
        <v>1276</v>
      </c>
      <c r="I1091" s="158">
        <v>45617</v>
      </c>
      <c r="J1091" s="158">
        <v>45617</v>
      </c>
      <c r="K1091" s="157">
        <v>0.17419240999999999</v>
      </c>
      <c r="L1091" s="157">
        <v>0.17419240999999999</v>
      </c>
      <c r="M1091" s="159">
        <v>6.0789999999999997</v>
      </c>
      <c r="N1091" s="159"/>
      <c r="O1091" s="159">
        <v>5.1539999999999999</v>
      </c>
      <c r="P1091" s="159">
        <v>221.57599999999999</v>
      </c>
      <c r="Q1091" s="157">
        <v>1.05</v>
      </c>
      <c r="R1091" s="157"/>
      <c r="S1091" s="160">
        <v>5908.74</v>
      </c>
      <c r="T1091" s="157">
        <v>254441.77</v>
      </c>
      <c r="U1091" s="160">
        <v>260351.56</v>
      </c>
    </row>
    <row r="1092" spans="1:21" x14ac:dyDescent="0.2">
      <c r="A1092" s="37" t="str" cm="1">
        <f t="array" ref="A1092">INDEX('Scheme master'!F:F,MATCH(E1092&amp;F1092,'Scheme master'!N:N,0),0)</f>
        <v>LDSAPF</v>
      </c>
      <c r="B1092" s="37" t="str">
        <f>A1092&amp;VLOOKUP(E1092&amp;F1092,'Scheme master'!N:AA,13,0)</f>
        <v>LDSAPFRDD</v>
      </c>
      <c r="C1092" s="41">
        <f t="shared" si="54"/>
        <v>5.3583399999999996E-3</v>
      </c>
      <c r="D1092" s="41">
        <f t="shared" si="55"/>
        <v>5.3583399999999996E-3</v>
      </c>
      <c r="E1092" s="157" t="s">
        <v>533</v>
      </c>
      <c r="F1092" s="157" t="s">
        <v>8</v>
      </c>
      <c r="G1092" s="157" t="s">
        <v>2242</v>
      </c>
      <c r="H1092" s="157" t="s">
        <v>1279</v>
      </c>
      <c r="I1092" s="158">
        <v>45568</v>
      </c>
      <c r="J1092" s="158">
        <v>45568</v>
      </c>
      <c r="K1092" s="157">
        <v>5.3583399999999996E-3</v>
      </c>
      <c r="L1092" s="157">
        <v>5.3583399999999996E-3</v>
      </c>
      <c r="M1092" s="159">
        <v>127014.227</v>
      </c>
      <c r="N1092" s="159"/>
      <c r="O1092" s="159">
        <v>7266.2709999999997</v>
      </c>
      <c r="P1092" s="159">
        <v>141.87299999999999</v>
      </c>
      <c r="Q1092" s="157">
        <v>680.59</v>
      </c>
      <c r="R1092" s="157"/>
      <c r="S1092" s="160">
        <v>86573.57</v>
      </c>
      <c r="T1092" s="157">
        <v>1672.66</v>
      </c>
      <c r="U1092" s="160">
        <v>88926.82</v>
      </c>
    </row>
    <row r="1093" spans="1:21" x14ac:dyDescent="0.2">
      <c r="A1093" s="37" t="str" cm="1">
        <f t="array" ref="A1093">INDEX('Scheme master'!F:F,MATCH(E1093&amp;F1093,'Scheme master'!N:N,0),0)</f>
        <v>LDSAPF</v>
      </c>
      <c r="B1093" s="37" t="str">
        <f>A1093&amp;VLOOKUP(E1093&amp;F1093,'Scheme master'!N:AA,13,0)</f>
        <v>LDSAPFRDD</v>
      </c>
      <c r="C1093" s="41">
        <f t="shared" si="54"/>
        <v>4.0331999999999998E-3</v>
      </c>
      <c r="D1093" s="41">
        <f t="shared" si="55"/>
        <v>4.0331999999999998E-3</v>
      </c>
      <c r="E1093" s="157" t="s">
        <v>533</v>
      </c>
      <c r="F1093" s="157" t="s">
        <v>8</v>
      </c>
      <c r="G1093" s="157" t="s">
        <v>2242</v>
      </c>
      <c r="H1093" s="157" t="s">
        <v>1279</v>
      </c>
      <c r="I1093" s="158">
        <v>45719</v>
      </c>
      <c r="J1093" s="158">
        <v>45719</v>
      </c>
      <c r="K1093" s="157">
        <v>4.0331999999999998E-3</v>
      </c>
      <c r="L1093" s="157">
        <v>4.0331999999999998E-3</v>
      </c>
      <c r="M1093" s="159">
        <v>127611.906</v>
      </c>
      <c r="N1093" s="159"/>
      <c r="O1093" s="159">
        <v>5534.73</v>
      </c>
      <c r="P1093" s="159">
        <v>109.401</v>
      </c>
      <c r="Q1093" s="157">
        <v>514.67999999999995</v>
      </c>
      <c r="R1093" s="157"/>
      <c r="S1093" s="160">
        <v>65681.36</v>
      </c>
      <c r="T1093" s="157">
        <v>1289.79</v>
      </c>
      <c r="U1093" s="160">
        <v>67485.83</v>
      </c>
    </row>
    <row r="1094" spans="1:21" x14ac:dyDescent="0.2">
      <c r="A1094" s="37" t="str" cm="1">
        <f t="array" ref="A1094">INDEX('Scheme master'!F:F,MATCH(E1094&amp;F1094,'Scheme master'!N:N,0),0)</f>
        <v>LLIQDF</v>
      </c>
      <c r="B1094" s="37" t="str">
        <f>A1094&amp;VLOOKUP(E1094&amp;F1094,'Scheme master'!N:AA,13,0)</f>
        <v>LLIQDFDDD</v>
      </c>
      <c r="C1094" s="41">
        <f t="shared" si="54"/>
        <v>9.4311969999999995E-2</v>
      </c>
      <c r="D1094" s="41">
        <f t="shared" si="55"/>
        <v>9.4311969999999995E-2</v>
      </c>
      <c r="E1094" s="157" t="s">
        <v>530</v>
      </c>
      <c r="F1094" s="157" t="s">
        <v>525</v>
      </c>
      <c r="G1094" s="157" t="s">
        <v>456</v>
      </c>
      <c r="H1094" s="157" t="s">
        <v>1276</v>
      </c>
      <c r="I1094" s="158">
        <v>45649</v>
      </c>
      <c r="J1094" s="158">
        <v>45649</v>
      </c>
      <c r="K1094" s="157">
        <v>9.4311969999999995E-2</v>
      </c>
      <c r="L1094" s="157">
        <v>9.4311969999999995E-2</v>
      </c>
      <c r="M1094" s="159">
        <v>24.628</v>
      </c>
      <c r="N1094" s="159"/>
      <c r="O1094" s="159">
        <v>2.4980000000000002</v>
      </c>
      <c r="P1094" s="159">
        <v>97.388000000000005</v>
      </c>
      <c r="Q1094" s="157">
        <v>2.35</v>
      </c>
      <c r="R1094" s="157"/>
      <c r="S1094" s="160">
        <v>2860.87</v>
      </c>
      <c r="T1094" s="157">
        <v>111834.39</v>
      </c>
      <c r="U1094" s="160">
        <v>114697.61</v>
      </c>
    </row>
    <row r="1095" spans="1:21" x14ac:dyDescent="0.2">
      <c r="A1095" s="37" t="str" cm="1">
        <f t="array" ref="A1095">INDEX('Scheme master'!F:F,MATCH(E1095&amp;F1095,'Scheme master'!N:N,0),0)</f>
        <v>LDSAPF</v>
      </c>
      <c r="B1095" s="37" t="str">
        <f>A1095&amp;VLOOKUP(E1095&amp;F1095,'Scheme master'!N:AA,13,0)</f>
        <v>LDSAPFDDD</v>
      </c>
      <c r="C1095" s="41">
        <f t="shared" ref="C1095:C1158" si="56">K1095</f>
        <v>5.97782E-3</v>
      </c>
      <c r="D1095" s="41">
        <f t="shared" ref="D1095:D1158" si="57">L1095</f>
        <v>5.97782E-3</v>
      </c>
      <c r="E1095" s="157" t="s">
        <v>533</v>
      </c>
      <c r="F1095" s="157" t="s">
        <v>525</v>
      </c>
      <c r="G1095" s="157" t="s">
        <v>2242</v>
      </c>
      <c r="H1095" s="157" t="s">
        <v>1277</v>
      </c>
      <c r="I1095" s="158">
        <v>45656</v>
      </c>
      <c r="J1095" s="158">
        <v>45656</v>
      </c>
      <c r="K1095" s="157">
        <v>5.97782E-3</v>
      </c>
      <c r="L1095" s="157">
        <v>5.97782E-3</v>
      </c>
      <c r="M1095" s="159"/>
      <c r="N1095" s="159"/>
      <c r="O1095" s="159">
        <v>288.99799999999999</v>
      </c>
      <c r="P1095" s="159"/>
      <c r="Q1095" s="157"/>
      <c r="R1095" s="157"/>
      <c r="S1095" s="160">
        <v>3184.73</v>
      </c>
      <c r="T1095" s="157"/>
      <c r="U1095" s="160">
        <v>3184.73</v>
      </c>
    </row>
    <row r="1096" spans="1:21" x14ac:dyDescent="0.2">
      <c r="A1096" s="37" t="str" cm="1">
        <f t="array" ref="A1096">INDEX('Scheme master'!F:F,MATCH(E1096&amp;F1096,'Scheme master'!N:N,0),0)</f>
        <v>LLIQDF</v>
      </c>
      <c r="B1096" s="37" t="str">
        <f>A1096&amp;VLOOKUP(E1096&amp;F1096,'Scheme master'!N:AA,13,0)</f>
        <v>LLIQDFDDD</v>
      </c>
      <c r="C1096" s="41">
        <f t="shared" si="56"/>
        <v>0.18419733999999999</v>
      </c>
      <c r="D1096" s="41">
        <f t="shared" si="57"/>
        <v>0.18419733999999999</v>
      </c>
      <c r="E1096" s="157" t="s">
        <v>530</v>
      </c>
      <c r="F1096" s="157" t="s">
        <v>525</v>
      </c>
      <c r="G1096" s="157" t="s">
        <v>456</v>
      </c>
      <c r="H1096" s="157" t="s">
        <v>1276</v>
      </c>
      <c r="I1096" s="158">
        <v>45582</v>
      </c>
      <c r="J1096" s="158">
        <v>45582</v>
      </c>
      <c r="K1096" s="157">
        <v>0.18419733999999999</v>
      </c>
      <c r="L1096" s="157">
        <v>0.18419733999999999</v>
      </c>
      <c r="M1096" s="159">
        <v>6.0919999999999996</v>
      </c>
      <c r="N1096" s="159"/>
      <c r="O1096" s="159">
        <v>5.7320000000000002</v>
      </c>
      <c r="P1096" s="159">
        <v>130.40700000000001</v>
      </c>
      <c r="Q1096" s="157">
        <v>1.1499999999999999</v>
      </c>
      <c r="R1096" s="157"/>
      <c r="S1096" s="160">
        <v>6549.1</v>
      </c>
      <c r="T1096" s="157">
        <v>149750.89000000001</v>
      </c>
      <c r="U1096" s="160">
        <v>156301.14000000001</v>
      </c>
    </row>
    <row r="1097" spans="1:21" x14ac:dyDescent="0.2">
      <c r="A1097" s="37" t="str" cm="1">
        <f t="array" ref="A1097">INDEX('Scheme master'!F:F,MATCH(E1097&amp;F1097,'Scheme master'!N:N,0),0)</f>
        <v>LLIQDF</v>
      </c>
      <c r="B1097" s="37" t="str">
        <f>A1097&amp;VLOOKUP(E1097&amp;F1097,'Scheme master'!N:AA,13,0)</f>
        <v>LLIQDFRDD</v>
      </c>
      <c r="C1097" s="41">
        <f t="shared" si="56"/>
        <v>0.24486667000000001</v>
      </c>
      <c r="D1097" s="41">
        <f t="shared" si="57"/>
        <v>0.24486667000000001</v>
      </c>
      <c r="E1097" s="157" t="s">
        <v>530</v>
      </c>
      <c r="F1097" s="157" t="s">
        <v>526</v>
      </c>
      <c r="G1097" s="157" t="s">
        <v>456</v>
      </c>
      <c r="H1097" s="157" t="s">
        <v>1281</v>
      </c>
      <c r="I1097" s="158">
        <v>45658</v>
      </c>
      <c r="J1097" s="158">
        <v>45658</v>
      </c>
      <c r="K1097" s="157">
        <v>0.24486667000000001</v>
      </c>
      <c r="L1097" s="157">
        <v>0.24486667000000001</v>
      </c>
      <c r="M1097" s="159">
        <v>15.116</v>
      </c>
      <c r="N1097" s="159">
        <v>0.17199999999999999</v>
      </c>
      <c r="O1097" s="159">
        <v>7.6719999999999997</v>
      </c>
      <c r="P1097" s="159">
        <v>4.1840000000000002</v>
      </c>
      <c r="Q1097" s="157">
        <v>3.7</v>
      </c>
      <c r="R1097" s="157">
        <v>0.04</v>
      </c>
      <c r="S1097" s="160">
        <v>8535.7000000000007</v>
      </c>
      <c r="T1097" s="157">
        <v>4661.21</v>
      </c>
      <c r="U1097" s="160">
        <v>13200.65</v>
      </c>
    </row>
    <row r="1098" spans="1:21" x14ac:dyDescent="0.2">
      <c r="A1098" s="37" t="str" cm="1">
        <f t="array" ref="A1098">INDEX('Scheme master'!F:F,MATCH(E1098&amp;F1098,'Scheme master'!N:N,0),0)</f>
        <v>LDUSTF</v>
      </c>
      <c r="B1098" s="37" t="str">
        <f>A1098&amp;VLOOKUP(E1098&amp;F1098,'Scheme master'!N:AA,13,0)</f>
        <v>LDUSTFDDD</v>
      </c>
      <c r="C1098" s="41">
        <f t="shared" si="56"/>
        <v>0.29344392000000002</v>
      </c>
      <c r="D1098" s="41">
        <f t="shared" si="57"/>
        <v>0.29344392000000002</v>
      </c>
      <c r="E1098" s="157" t="s">
        <v>1462</v>
      </c>
      <c r="F1098" s="157" t="s">
        <v>525</v>
      </c>
      <c r="G1098" s="157" t="s">
        <v>2241</v>
      </c>
      <c r="H1098" s="157" t="s">
        <v>1277</v>
      </c>
      <c r="I1098" s="158">
        <v>45673</v>
      </c>
      <c r="J1098" s="158">
        <v>45673</v>
      </c>
      <c r="K1098" s="157">
        <v>0.29344392000000002</v>
      </c>
      <c r="L1098" s="157">
        <v>0.29344392000000002</v>
      </c>
      <c r="M1098" s="159"/>
      <c r="N1098" s="159"/>
      <c r="O1098" s="159">
        <v>1.3169999999999999</v>
      </c>
      <c r="P1098" s="159"/>
      <c r="Q1098" s="157"/>
      <c r="R1098" s="157"/>
      <c r="S1098" s="160">
        <v>1611.16</v>
      </c>
      <c r="T1098" s="157"/>
      <c r="U1098" s="160">
        <v>1611.16</v>
      </c>
    </row>
    <row r="1099" spans="1:21" x14ac:dyDescent="0.2">
      <c r="A1099" s="37" t="str" cm="1">
        <f t="array" ref="A1099">INDEX('Scheme master'!F:F,MATCH(E1099&amp;F1099,'Scheme master'!N:N,0),0)</f>
        <v>LLIQDF</v>
      </c>
      <c r="B1099" s="37" t="str">
        <f>A1099&amp;VLOOKUP(E1099&amp;F1099,'Scheme master'!N:AA,13,0)</f>
        <v>LLIQDFDDD</v>
      </c>
      <c r="C1099" s="41">
        <f t="shared" si="56"/>
        <v>0.20682834999999999</v>
      </c>
      <c r="D1099" s="41">
        <f t="shared" si="57"/>
        <v>0.20682834999999999</v>
      </c>
      <c r="E1099" s="157" t="s">
        <v>530</v>
      </c>
      <c r="F1099" s="157" t="s">
        <v>525</v>
      </c>
      <c r="G1099" s="157" t="s">
        <v>456</v>
      </c>
      <c r="H1099" s="157" t="s">
        <v>1276</v>
      </c>
      <c r="I1099" s="158">
        <v>45573</v>
      </c>
      <c r="J1099" s="158">
        <v>45573</v>
      </c>
      <c r="K1099" s="157">
        <v>0.20682834999999999</v>
      </c>
      <c r="L1099" s="157">
        <v>0.20682834999999999</v>
      </c>
      <c r="M1099" s="159">
        <v>8.1389999999999993</v>
      </c>
      <c r="N1099" s="159"/>
      <c r="O1099" s="159">
        <v>6.6210000000000004</v>
      </c>
      <c r="P1099" s="159">
        <v>140.95099999999999</v>
      </c>
      <c r="Q1099" s="157">
        <v>1.68</v>
      </c>
      <c r="R1099" s="157"/>
      <c r="S1099" s="160">
        <v>7561.3</v>
      </c>
      <c r="T1099" s="157">
        <v>161893.57</v>
      </c>
      <c r="U1099" s="160">
        <v>169456.55</v>
      </c>
    </row>
    <row r="1100" spans="1:21" x14ac:dyDescent="0.2">
      <c r="A1100" s="37" t="str" cm="1">
        <f t="array" ref="A1100">INDEX('Scheme master'!F:F,MATCH(E1100&amp;F1100,'Scheme master'!N:N,0),0)</f>
        <v>LDUSTF</v>
      </c>
      <c r="B1100" s="37" t="str">
        <f>A1100&amp;VLOOKUP(E1100&amp;F1100,'Scheme master'!N:AA,13,0)</f>
        <v>LDUSTFDDD</v>
      </c>
      <c r="C1100" s="41">
        <f t="shared" si="56"/>
        <v>0.56717452999999995</v>
      </c>
      <c r="D1100" s="41">
        <f t="shared" si="57"/>
        <v>0.56717452999999995</v>
      </c>
      <c r="E1100" s="157" t="s">
        <v>1462</v>
      </c>
      <c r="F1100" s="157" t="s">
        <v>525</v>
      </c>
      <c r="G1100" s="157" t="s">
        <v>2241</v>
      </c>
      <c r="H1100" s="157" t="s">
        <v>1277</v>
      </c>
      <c r="I1100" s="158">
        <v>45635</v>
      </c>
      <c r="J1100" s="158">
        <v>45635</v>
      </c>
      <c r="K1100" s="157">
        <v>0.56717452999999995</v>
      </c>
      <c r="L1100" s="157">
        <v>0.56717452999999995</v>
      </c>
      <c r="M1100" s="159"/>
      <c r="N1100" s="159"/>
      <c r="O1100" s="159">
        <v>2.5150000000000001</v>
      </c>
      <c r="P1100" s="159"/>
      <c r="Q1100" s="157"/>
      <c r="R1100" s="157"/>
      <c r="S1100" s="160">
        <v>3164.39</v>
      </c>
      <c r="T1100" s="157"/>
      <c r="U1100" s="160">
        <v>3164.39</v>
      </c>
    </row>
    <row r="1101" spans="1:21" x14ac:dyDescent="0.2">
      <c r="A1101" s="37" t="str" cm="1">
        <f t="array" ref="A1101">INDEX('Scheme master'!F:F,MATCH(E1101&amp;F1101,'Scheme master'!N:N,0),0)</f>
        <v>LDSAPF</v>
      </c>
      <c r="B1101" s="37" t="str">
        <f>A1101&amp;VLOOKUP(E1101&amp;F1101,'Scheme master'!N:AA,13,0)</f>
        <v>LDSAPFDDD</v>
      </c>
      <c r="C1101" s="41">
        <f t="shared" si="56"/>
        <v>3.1493900000000002E-3</v>
      </c>
      <c r="D1101" s="41">
        <f t="shared" si="57"/>
        <v>3.1493900000000002E-3</v>
      </c>
      <c r="E1101" s="157" t="s">
        <v>533</v>
      </c>
      <c r="F1101" s="157" t="s">
        <v>525</v>
      </c>
      <c r="G1101" s="157" t="s">
        <v>2242</v>
      </c>
      <c r="H1101" s="157" t="s">
        <v>1277</v>
      </c>
      <c r="I1101" s="158">
        <v>45630</v>
      </c>
      <c r="J1101" s="158">
        <v>45630</v>
      </c>
      <c r="K1101" s="157">
        <v>3.1493900000000002E-3</v>
      </c>
      <c r="L1101" s="157">
        <v>3.1493900000000002E-3</v>
      </c>
      <c r="M1101" s="159"/>
      <c r="N1101" s="159"/>
      <c r="O1101" s="159">
        <v>160.57900000000001</v>
      </c>
      <c r="P1101" s="159"/>
      <c r="Q1101" s="157"/>
      <c r="R1101" s="157"/>
      <c r="S1101" s="160">
        <v>1768.49</v>
      </c>
      <c r="T1101" s="157"/>
      <c r="U1101" s="160">
        <v>1768.49</v>
      </c>
    </row>
    <row r="1102" spans="1:21" x14ac:dyDescent="0.2">
      <c r="A1102" s="37" t="str" cm="1">
        <f t="array" ref="A1102">INDEX('Scheme master'!F:F,MATCH(E1102&amp;F1102,'Scheme master'!N:N,0),0)</f>
        <v>LDSTDF</v>
      </c>
      <c r="B1102" s="37" t="str">
        <f>A1102&amp;VLOOKUP(E1102&amp;F1102,'Scheme master'!N:AA,13,0)</f>
        <v>LDSTDFRDW</v>
      </c>
      <c r="C1102" s="41">
        <f t="shared" si="56"/>
        <v>1.7219499999999999E-2</v>
      </c>
      <c r="D1102" s="41">
        <f t="shared" si="57"/>
        <v>1.7219499999999999E-2</v>
      </c>
      <c r="E1102" s="157" t="s">
        <v>1608</v>
      </c>
      <c r="F1102" s="157" t="s">
        <v>23</v>
      </c>
      <c r="G1102" s="157" t="s">
        <v>2244</v>
      </c>
      <c r="H1102" s="157" t="s">
        <v>2245</v>
      </c>
      <c r="I1102" s="158">
        <v>45665</v>
      </c>
      <c r="J1102" s="158">
        <v>45665</v>
      </c>
      <c r="K1102" s="157">
        <v>1.7219499999999999E-2</v>
      </c>
      <c r="L1102" s="157">
        <v>1.7219499999999999E-2</v>
      </c>
      <c r="M1102" s="159"/>
      <c r="N1102" s="159"/>
      <c r="O1102" s="159">
        <v>7.9459999999999997</v>
      </c>
      <c r="P1102" s="159">
        <v>4642.5889999999999</v>
      </c>
      <c r="Q1102" s="157"/>
      <c r="R1102" s="157"/>
      <c r="S1102" s="160">
        <v>100.85</v>
      </c>
      <c r="T1102" s="157">
        <v>65473.07</v>
      </c>
      <c r="U1102" s="160">
        <v>65573.919999999998</v>
      </c>
    </row>
    <row r="1103" spans="1:21" x14ac:dyDescent="0.2">
      <c r="A1103" s="37" t="str" cm="1">
        <f t="array" ref="A1103">INDEX('Scheme master'!F:F,MATCH(E1103&amp;F1103,'Scheme master'!N:N,0),0)</f>
        <v>LDINPF</v>
      </c>
      <c r="B1103" s="37" t="str">
        <f>A1103&amp;VLOOKUP(E1103&amp;F1103,'Scheme master'!N:AA,13,0)</f>
        <v>LDINPFDDW</v>
      </c>
      <c r="C1103" s="41">
        <f t="shared" si="56"/>
        <v>5.4061419999999999E-2</v>
      </c>
      <c r="D1103" s="41">
        <f t="shared" si="57"/>
        <v>5.4061419999999999E-2</v>
      </c>
      <c r="E1103" s="157" t="s">
        <v>531</v>
      </c>
      <c r="F1103" s="157" t="s">
        <v>527</v>
      </c>
      <c r="G1103" s="157" t="s">
        <v>2726</v>
      </c>
      <c r="H1103" s="157" t="s">
        <v>1280</v>
      </c>
      <c r="I1103" s="158">
        <v>45742</v>
      </c>
      <c r="J1103" s="158">
        <v>45742</v>
      </c>
      <c r="K1103" s="157">
        <v>5.4061419999999999E-2</v>
      </c>
      <c r="L1103" s="157">
        <v>5.4061419999999999E-2</v>
      </c>
      <c r="M1103" s="159"/>
      <c r="N1103" s="159"/>
      <c r="O1103" s="159">
        <v>162.16200000000001</v>
      </c>
      <c r="P1103" s="159"/>
      <c r="Q1103" s="157"/>
      <c r="R1103" s="157"/>
      <c r="S1103" s="160">
        <v>1963.1</v>
      </c>
      <c r="T1103" s="157"/>
      <c r="U1103" s="160">
        <v>1963.1</v>
      </c>
    </row>
    <row r="1104" spans="1:21" x14ac:dyDescent="0.2">
      <c r="A1104" s="37" t="str" cm="1">
        <f t="array" ref="A1104">INDEX('Scheme master'!F:F,MATCH(E1104&amp;F1104,'Scheme master'!N:N,0),0)</f>
        <v>LLIQDF</v>
      </c>
      <c r="B1104" s="37" t="str">
        <f>A1104&amp;VLOOKUP(E1104&amp;F1104,'Scheme master'!N:AA,13,0)</f>
        <v>LLIQDFRDD</v>
      </c>
      <c r="C1104" s="41">
        <f t="shared" si="56"/>
        <v>0.22328576999999999</v>
      </c>
      <c r="D1104" s="41">
        <f t="shared" si="57"/>
        <v>0.22328576999999999</v>
      </c>
      <c r="E1104" s="157" t="s">
        <v>530</v>
      </c>
      <c r="F1104" s="157" t="s">
        <v>526</v>
      </c>
      <c r="G1104" s="157" t="s">
        <v>456</v>
      </c>
      <c r="H1104" s="157" t="s">
        <v>1281</v>
      </c>
      <c r="I1104" s="158">
        <v>45699</v>
      </c>
      <c r="J1104" s="158">
        <v>45699</v>
      </c>
      <c r="K1104" s="157">
        <v>0.22328576999999999</v>
      </c>
      <c r="L1104" s="157">
        <v>0.22328576999999999</v>
      </c>
      <c r="M1104" s="159">
        <v>80.290999999999997</v>
      </c>
      <c r="N1104" s="159">
        <v>0.17199999999999999</v>
      </c>
      <c r="O1104" s="159">
        <v>6.9189999999999996</v>
      </c>
      <c r="P1104" s="159">
        <v>3.8420000000000001</v>
      </c>
      <c r="Q1104" s="157">
        <v>17.940000000000001</v>
      </c>
      <c r="R1104" s="157">
        <v>0.04</v>
      </c>
      <c r="S1104" s="160">
        <v>7681.45</v>
      </c>
      <c r="T1104" s="157">
        <v>4262.93</v>
      </c>
      <c r="U1104" s="160">
        <v>11962.36</v>
      </c>
    </row>
    <row r="1105" spans="1:21" x14ac:dyDescent="0.2">
      <c r="A1105" s="37" t="str" cm="1">
        <f t="array" ref="A1105">INDEX('Scheme master'!F:F,MATCH(E1105&amp;F1105,'Scheme master'!N:N,0),0)</f>
        <v>LDONTF</v>
      </c>
      <c r="B1105" s="37" t="str">
        <f>A1105&amp;VLOOKUP(E1105&amp;F1105,'Scheme master'!N:AA,13,0)</f>
        <v>LDONTFDDW</v>
      </c>
      <c r="C1105" s="41">
        <f t="shared" si="56"/>
        <v>1.22185827</v>
      </c>
      <c r="D1105" s="41">
        <f t="shared" si="57"/>
        <v>1.22185827</v>
      </c>
      <c r="E1105" s="157" t="s">
        <v>924</v>
      </c>
      <c r="F1105" s="157" t="s">
        <v>527</v>
      </c>
      <c r="G1105" s="157" t="s">
        <v>906</v>
      </c>
      <c r="H1105" s="157" t="s">
        <v>1280</v>
      </c>
      <c r="I1105" s="158">
        <v>45581</v>
      </c>
      <c r="J1105" s="158">
        <v>45581</v>
      </c>
      <c r="K1105" s="157">
        <v>1.22185827</v>
      </c>
      <c r="L1105" s="157">
        <v>1.22185827</v>
      </c>
      <c r="M1105" s="159"/>
      <c r="N1105" s="159"/>
      <c r="O1105" s="159">
        <v>6.4000000000000001E-2</v>
      </c>
      <c r="P1105" s="159"/>
      <c r="Q1105" s="157"/>
      <c r="R1105" s="157"/>
      <c r="S1105" s="160">
        <v>63.75</v>
      </c>
      <c r="T1105" s="157"/>
      <c r="U1105" s="160">
        <v>63.75</v>
      </c>
    </row>
    <row r="1106" spans="1:21" x14ac:dyDescent="0.2">
      <c r="A1106" s="37" t="str" cm="1">
        <f t="array" ref="A1106">INDEX('Scheme master'!F:F,MATCH(E1106&amp;F1106,'Scheme master'!N:N,0),0)</f>
        <v>LLIQDF</v>
      </c>
      <c r="B1106" s="37" t="str">
        <f>A1106&amp;VLOOKUP(E1106&amp;F1106,'Scheme master'!N:AA,13,0)</f>
        <v>LLIQDFRDD</v>
      </c>
      <c r="C1106" s="41">
        <f t="shared" si="56"/>
        <v>0.18615423</v>
      </c>
      <c r="D1106" s="41">
        <f t="shared" si="57"/>
        <v>0.18615423</v>
      </c>
      <c r="E1106" s="157" t="s">
        <v>530</v>
      </c>
      <c r="F1106" s="157" t="s">
        <v>526</v>
      </c>
      <c r="G1106" s="157" t="s">
        <v>456</v>
      </c>
      <c r="H1106" s="157" t="s">
        <v>1281</v>
      </c>
      <c r="I1106" s="158">
        <v>45591</v>
      </c>
      <c r="J1106" s="158">
        <v>45591</v>
      </c>
      <c r="K1106" s="157">
        <v>0.18615423</v>
      </c>
      <c r="L1106" s="157">
        <v>0.18615423</v>
      </c>
      <c r="M1106" s="159">
        <v>13.609</v>
      </c>
      <c r="N1106" s="159">
        <v>0.17199999999999999</v>
      </c>
      <c r="O1106" s="159">
        <v>5.2329999999999997</v>
      </c>
      <c r="P1106" s="159">
        <v>3.1280000000000001</v>
      </c>
      <c r="Q1106" s="157">
        <v>2.54</v>
      </c>
      <c r="R1106" s="157">
        <v>0.03</v>
      </c>
      <c r="S1106" s="160">
        <v>5908.35</v>
      </c>
      <c r="T1106" s="157">
        <v>3489.8</v>
      </c>
      <c r="U1106" s="160">
        <v>9400.7199999999993</v>
      </c>
    </row>
    <row r="1107" spans="1:21" x14ac:dyDescent="0.2">
      <c r="A1107" s="37" t="str" cm="1">
        <f t="array" ref="A1107">INDEX('Scheme master'!F:F,MATCH(E1107&amp;F1107,'Scheme master'!N:N,0),0)</f>
        <v>LDSAPF</v>
      </c>
      <c r="B1107" s="37" t="str">
        <f>A1107&amp;VLOOKUP(E1107&amp;F1107,'Scheme master'!N:AA,13,0)</f>
        <v>LDSAPFRDD</v>
      </c>
      <c r="C1107" s="41">
        <f t="shared" si="56"/>
        <v>2.47212E-3</v>
      </c>
      <c r="D1107" s="41">
        <f t="shared" si="57"/>
        <v>2.47212E-3</v>
      </c>
      <c r="E1107" s="157" t="s">
        <v>533</v>
      </c>
      <c r="F1107" s="157" t="s">
        <v>8</v>
      </c>
      <c r="G1107" s="157" t="s">
        <v>2242</v>
      </c>
      <c r="H1107" s="157" t="s">
        <v>1279</v>
      </c>
      <c r="I1107" s="158">
        <v>45692</v>
      </c>
      <c r="J1107" s="158">
        <v>45692</v>
      </c>
      <c r="K1107" s="157">
        <v>2.47212E-3</v>
      </c>
      <c r="L1107" s="157">
        <v>2.47212E-3</v>
      </c>
      <c r="M1107" s="159">
        <v>127516.96</v>
      </c>
      <c r="N1107" s="159"/>
      <c r="O1107" s="159">
        <v>3419.4720000000002</v>
      </c>
      <c r="P1107" s="159">
        <v>66.781000000000006</v>
      </c>
      <c r="Q1107" s="157">
        <v>315.24</v>
      </c>
      <c r="R1107" s="157"/>
      <c r="S1107" s="160">
        <v>40596.21</v>
      </c>
      <c r="T1107" s="157">
        <v>787.35</v>
      </c>
      <c r="U1107" s="160">
        <v>41698.800000000003</v>
      </c>
    </row>
    <row r="1108" spans="1:21" x14ac:dyDescent="0.2">
      <c r="A1108" s="37" t="str" cm="1">
        <f t="array" ref="A1108">INDEX('Scheme master'!F:F,MATCH(E1108&amp;F1108,'Scheme master'!N:N,0),0)</f>
        <v>LDUSTF</v>
      </c>
      <c r="B1108" s="37" t="str">
        <f>A1108&amp;VLOOKUP(E1108&amp;F1108,'Scheme master'!N:AA,13,0)</f>
        <v>LDUSTFDDW</v>
      </c>
      <c r="C1108" s="41">
        <f t="shared" si="56"/>
        <v>1.2317594300000001</v>
      </c>
      <c r="D1108" s="41">
        <f t="shared" si="57"/>
        <v>1.2317594300000001</v>
      </c>
      <c r="E1108" s="157" t="s">
        <v>1462</v>
      </c>
      <c r="F1108" s="157" t="s">
        <v>527</v>
      </c>
      <c r="G1108" s="157" t="s">
        <v>2241</v>
      </c>
      <c r="H1108" s="157" t="s">
        <v>1280</v>
      </c>
      <c r="I1108" s="158">
        <v>45665</v>
      </c>
      <c r="J1108" s="158">
        <v>45665</v>
      </c>
      <c r="K1108" s="157">
        <v>1.2317594300000001</v>
      </c>
      <c r="L1108" s="157">
        <v>1.2317594300000001</v>
      </c>
      <c r="M1108" s="159">
        <v>0.95899999999999996</v>
      </c>
      <c r="N1108" s="159"/>
      <c r="O1108" s="159">
        <v>7.9000000000000001E-2</v>
      </c>
      <c r="P1108" s="159"/>
      <c r="Q1108" s="157">
        <v>1.2</v>
      </c>
      <c r="R1108" s="157"/>
      <c r="S1108" s="160">
        <v>87.86</v>
      </c>
      <c r="T1108" s="157"/>
      <c r="U1108" s="160">
        <v>89.06</v>
      </c>
    </row>
    <row r="1109" spans="1:21" x14ac:dyDescent="0.2">
      <c r="A1109" s="37" t="str" cm="1">
        <f t="array" ref="A1109">INDEX('Scheme master'!F:F,MATCH(E1109&amp;F1109,'Scheme master'!N:N,0),0)</f>
        <v>LLIQDF</v>
      </c>
      <c r="B1109" s="37" t="str">
        <f>A1109&amp;VLOOKUP(E1109&amp;F1109,'Scheme master'!N:AA,13,0)</f>
        <v>LLIQDFRDD</v>
      </c>
      <c r="C1109" s="41">
        <f t="shared" si="56"/>
        <v>0.17790663000000001</v>
      </c>
      <c r="D1109" s="41">
        <f t="shared" si="57"/>
        <v>0.17790663000000001</v>
      </c>
      <c r="E1109" s="157" t="s">
        <v>530</v>
      </c>
      <c r="F1109" s="157" t="s">
        <v>526</v>
      </c>
      <c r="G1109" s="157" t="s">
        <v>456</v>
      </c>
      <c r="H1109" s="157" t="s">
        <v>1281</v>
      </c>
      <c r="I1109" s="158">
        <v>45622</v>
      </c>
      <c r="J1109" s="158">
        <v>45622</v>
      </c>
      <c r="K1109" s="157">
        <v>0.17790663000000001</v>
      </c>
      <c r="L1109" s="157">
        <v>0.17790663000000001</v>
      </c>
      <c r="M1109" s="159">
        <v>14.109</v>
      </c>
      <c r="N1109" s="159">
        <v>0.17199999999999999</v>
      </c>
      <c r="O1109" s="159">
        <v>5.0970000000000004</v>
      </c>
      <c r="P1109" s="159">
        <v>3.02</v>
      </c>
      <c r="Q1109" s="157">
        <v>2.52</v>
      </c>
      <c r="R1109" s="157">
        <v>0.03</v>
      </c>
      <c r="S1109" s="160">
        <v>5676.12</v>
      </c>
      <c r="T1109" s="157">
        <v>3368.86</v>
      </c>
      <c r="U1109" s="160">
        <v>9047.5300000000007</v>
      </c>
    </row>
    <row r="1110" spans="1:21" x14ac:dyDescent="0.2">
      <c r="A1110" s="37" t="str" cm="1">
        <f t="array" ref="A1110">INDEX('Scheme master'!F:F,MATCH(E1110&amp;F1110,'Scheme master'!N:N,0),0)</f>
        <v>LDUSTF</v>
      </c>
      <c r="B1110" s="37" t="str">
        <f>A1110&amp;VLOOKUP(E1110&amp;F1110,'Scheme master'!N:AA,13,0)</f>
        <v>LDUSTFRDD</v>
      </c>
      <c r="C1110" s="41">
        <f t="shared" si="56"/>
        <v>0.10569195000000001</v>
      </c>
      <c r="D1110" s="41">
        <f t="shared" si="57"/>
        <v>0.10569195000000001</v>
      </c>
      <c r="E1110" s="157" t="s">
        <v>1462</v>
      </c>
      <c r="F1110" s="157" t="s">
        <v>8</v>
      </c>
      <c r="G1110" s="157" t="s">
        <v>2241</v>
      </c>
      <c r="H1110" s="157" t="s">
        <v>1279</v>
      </c>
      <c r="I1110" s="158">
        <v>45587</v>
      </c>
      <c r="J1110" s="158">
        <v>45587</v>
      </c>
      <c r="K1110" s="157">
        <v>0.10569195000000001</v>
      </c>
      <c r="L1110" s="157">
        <v>0.10569195000000001</v>
      </c>
      <c r="M1110" s="159"/>
      <c r="N1110" s="159"/>
      <c r="O1110" s="159">
        <v>1.9610000000000001</v>
      </c>
      <c r="P1110" s="159">
        <v>2E-3</v>
      </c>
      <c r="Q1110" s="157"/>
      <c r="R1110" s="157"/>
      <c r="S1110" s="160">
        <v>2389.77</v>
      </c>
      <c r="T1110" s="157">
        <v>1.7</v>
      </c>
      <c r="U1110" s="160">
        <v>2391.4699999999998</v>
      </c>
    </row>
    <row r="1111" spans="1:21" x14ac:dyDescent="0.2">
      <c r="A1111" s="37" t="str" cm="1">
        <f t="array" ref="A1111">INDEX('Scheme master'!F:F,MATCH(E1111&amp;F1111,'Scheme master'!N:N,0),0)</f>
        <v>LLIQDF</v>
      </c>
      <c r="B1111" s="37" t="str">
        <f>A1111&amp;VLOOKUP(E1111&amp;F1111,'Scheme master'!N:AA,13,0)</f>
        <v>LLIQDFDDW</v>
      </c>
      <c r="C1111" s="41">
        <f t="shared" si="56"/>
        <v>1.3235096900000001</v>
      </c>
      <c r="D1111" s="41">
        <f t="shared" si="57"/>
        <v>1.3235096900000001</v>
      </c>
      <c r="E1111" s="157" t="s">
        <v>530</v>
      </c>
      <c r="F1111" s="157" t="s">
        <v>527</v>
      </c>
      <c r="G1111" s="157" t="s">
        <v>456</v>
      </c>
      <c r="H1111" s="157" t="s">
        <v>2246</v>
      </c>
      <c r="I1111" s="158">
        <v>45616</v>
      </c>
      <c r="J1111" s="158">
        <v>45616</v>
      </c>
      <c r="K1111" s="157">
        <v>1.3235096900000001</v>
      </c>
      <c r="L1111" s="157">
        <v>1.3235096900000001</v>
      </c>
      <c r="M1111" s="159">
        <v>0.45400000000000001</v>
      </c>
      <c r="N1111" s="159">
        <v>492074.94</v>
      </c>
      <c r="O1111" s="159">
        <v>1.04</v>
      </c>
      <c r="P1111" s="159"/>
      <c r="Q1111" s="157">
        <v>0.6</v>
      </c>
      <c r="R1111" s="157">
        <v>651265.94999999995</v>
      </c>
      <c r="S1111" s="160">
        <v>1389.61</v>
      </c>
      <c r="T1111" s="157"/>
      <c r="U1111" s="160">
        <v>652656.16</v>
      </c>
    </row>
    <row r="1112" spans="1:21" x14ac:dyDescent="0.2">
      <c r="A1112" s="37" t="str" cm="1">
        <f t="array" ref="A1112">INDEX('Scheme master'!F:F,MATCH(E1112&amp;F1112,'Scheme master'!N:N,0),0)</f>
        <v>LLIQDF</v>
      </c>
      <c r="B1112" s="37" t="str">
        <f>A1112&amp;VLOOKUP(E1112&amp;F1112,'Scheme master'!N:AA,13,0)</f>
        <v>LLIQDFRDD</v>
      </c>
      <c r="C1112" s="41">
        <f t="shared" si="56"/>
        <v>0.21747517</v>
      </c>
      <c r="D1112" s="41">
        <f t="shared" si="57"/>
        <v>0.21747517</v>
      </c>
      <c r="E1112" s="157" t="s">
        <v>530</v>
      </c>
      <c r="F1112" s="157" t="s">
        <v>526</v>
      </c>
      <c r="G1112" s="157" t="s">
        <v>456</v>
      </c>
      <c r="H1112" s="157" t="s">
        <v>1281</v>
      </c>
      <c r="I1112" s="158">
        <v>45673</v>
      </c>
      <c r="J1112" s="158">
        <v>45673</v>
      </c>
      <c r="K1112" s="157">
        <v>0.21747517</v>
      </c>
      <c r="L1112" s="157">
        <v>0.21747517</v>
      </c>
      <c r="M1112" s="159">
        <v>90.296999999999997</v>
      </c>
      <c r="N1112" s="159">
        <v>0.17199999999999999</v>
      </c>
      <c r="O1112" s="159">
        <v>6.81</v>
      </c>
      <c r="P1112" s="159">
        <v>3.7240000000000002</v>
      </c>
      <c r="Q1112" s="157">
        <v>19.649999999999999</v>
      </c>
      <c r="R1112" s="157">
        <v>0.04</v>
      </c>
      <c r="S1112" s="160">
        <v>7577.62</v>
      </c>
      <c r="T1112" s="157">
        <v>4150.24</v>
      </c>
      <c r="U1112" s="160">
        <v>11747.55</v>
      </c>
    </row>
    <row r="1113" spans="1:21" x14ac:dyDescent="0.2">
      <c r="A1113" s="37" t="str" cm="1">
        <f t="array" ref="A1113">INDEX('Scheme master'!F:F,MATCH(E1113&amp;F1113,'Scheme master'!N:N,0),0)</f>
        <v>LLIQDF</v>
      </c>
      <c r="B1113" s="37" t="str">
        <f>A1113&amp;VLOOKUP(E1113&amp;F1113,'Scheme master'!N:AA,13,0)</f>
        <v>LLIQDFRDD</v>
      </c>
      <c r="C1113" s="41">
        <f t="shared" si="56"/>
        <v>0.19639216000000001</v>
      </c>
      <c r="D1113" s="41">
        <f t="shared" si="57"/>
        <v>0.19639216000000001</v>
      </c>
      <c r="E1113" s="157" t="s">
        <v>530</v>
      </c>
      <c r="F1113" s="157" t="s">
        <v>526</v>
      </c>
      <c r="G1113" s="157" t="s">
        <v>456</v>
      </c>
      <c r="H1113" s="157" t="s">
        <v>1281</v>
      </c>
      <c r="I1113" s="158">
        <v>45729</v>
      </c>
      <c r="J1113" s="158">
        <v>45729</v>
      </c>
      <c r="K1113" s="157">
        <v>0.19639216000000001</v>
      </c>
      <c r="L1113" s="157">
        <v>0.19639216000000001</v>
      </c>
      <c r="M1113" s="159">
        <v>78.289000000000001</v>
      </c>
      <c r="N1113" s="159">
        <v>0.17199999999999999</v>
      </c>
      <c r="O1113" s="159">
        <v>6.06</v>
      </c>
      <c r="P1113" s="159">
        <v>1.044</v>
      </c>
      <c r="Q1113" s="157">
        <v>15.39</v>
      </c>
      <c r="R1113" s="157">
        <v>0.03</v>
      </c>
      <c r="S1113" s="160">
        <v>6724.68</v>
      </c>
      <c r="T1113" s="157">
        <v>1168.82</v>
      </c>
      <c r="U1113" s="160">
        <v>7908.92</v>
      </c>
    </row>
    <row r="1114" spans="1:21" x14ac:dyDescent="0.2">
      <c r="A1114" s="37" t="str" cm="1">
        <f t="array" ref="A1114">INDEX('Scheme master'!F:F,MATCH(E1114&amp;F1114,'Scheme master'!N:N,0),0)</f>
        <v>LDINPF</v>
      </c>
      <c r="B1114" s="37" t="str">
        <f>A1114&amp;VLOOKUP(E1114&amp;F1114,'Scheme master'!N:AA,13,0)</f>
        <v>LDINPFDDD</v>
      </c>
      <c r="C1114" s="41">
        <f t="shared" si="56"/>
        <v>9.6468400000000003E-3</v>
      </c>
      <c r="D1114" s="41">
        <f t="shared" si="57"/>
        <v>9.6468400000000003E-3</v>
      </c>
      <c r="E1114" s="157" t="s">
        <v>531</v>
      </c>
      <c r="F1114" s="157" t="s">
        <v>525</v>
      </c>
      <c r="G1114" s="157" t="s">
        <v>2726</v>
      </c>
      <c r="H1114" s="157" t="s">
        <v>1277</v>
      </c>
      <c r="I1114" s="158">
        <v>45664</v>
      </c>
      <c r="J1114" s="158">
        <v>45664</v>
      </c>
      <c r="K1114" s="157">
        <v>9.6468400000000003E-3</v>
      </c>
      <c r="L1114" s="157">
        <v>9.6468400000000003E-3</v>
      </c>
      <c r="M1114" s="159"/>
      <c r="N1114" s="159"/>
      <c r="O1114" s="159">
        <v>356.43200000000002</v>
      </c>
      <c r="P1114" s="159"/>
      <c r="Q1114" s="157"/>
      <c r="R1114" s="157"/>
      <c r="S1114" s="160">
        <v>5729.88</v>
      </c>
      <c r="T1114" s="157"/>
      <c r="U1114" s="160">
        <v>5729.88</v>
      </c>
    </row>
    <row r="1115" spans="1:21" x14ac:dyDescent="0.2">
      <c r="A1115" s="37" t="str" cm="1">
        <f t="array" ref="A1115">INDEX('Scheme master'!F:F,MATCH(E1115&amp;F1115,'Scheme master'!N:N,0),0)</f>
        <v>LDSAPF</v>
      </c>
      <c r="B1115" s="37" t="str">
        <f>A1115&amp;VLOOKUP(E1115&amp;F1115,'Scheme master'!N:AA,13,0)</f>
        <v>LDSAPFRDD</v>
      </c>
      <c r="C1115" s="41">
        <f t="shared" si="56"/>
        <v>2.6177700000000002E-3</v>
      </c>
      <c r="D1115" s="41">
        <f t="shared" si="57"/>
        <v>2.6177700000000002E-3</v>
      </c>
      <c r="E1115" s="157" t="s">
        <v>533</v>
      </c>
      <c r="F1115" s="157" t="s">
        <v>8</v>
      </c>
      <c r="G1115" s="157" t="s">
        <v>2242</v>
      </c>
      <c r="H1115" s="157" t="s">
        <v>1279</v>
      </c>
      <c r="I1115" s="158">
        <v>45715</v>
      </c>
      <c r="J1115" s="158">
        <v>45715</v>
      </c>
      <c r="K1115" s="157">
        <v>2.6177700000000002E-3</v>
      </c>
      <c r="L1115" s="157">
        <v>2.6177700000000002E-3</v>
      </c>
      <c r="M1115" s="159">
        <v>127595.333</v>
      </c>
      <c r="N1115" s="159"/>
      <c r="O1115" s="159">
        <v>3591.1559999999999</v>
      </c>
      <c r="P1115" s="159">
        <v>70.981999999999999</v>
      </c>
      <c r="Q1115" s="157">
        <v>334.02</v>
      </c>
      <c r="R1115" s="157"/>
      <c r="S1115" s="160">
        <v>42616.63</v>
      </c>
      <c r="T1115" s="157">
        <v>836.86</v>
      </c>
      <c r="U1115" s="160">
        <v>43787.51</v>
      </c>
    </row>
    <row r="1116" spans="1:21" x14ac:dyDescent="0.2">
      <c r="A1116" s="37" t="str" cm="1">
        <f t="array" ref="A1116">INDEX('Scheme master'!F:F,MATCH(E1116&amp;F1116,'Scheme master'!N:N,0),0)</f>
        <v>LDUSTF</v>
      </c>
      <c r="B1116" s="37" t="str">
        <f>A1116&amp;VLOOKUP(E1116&amp;F1116,'Scheme master'!N:AA,13,0)</f>
        <v>LDUSTFRDD</v>
      </c>
      <c r="C1116" s="41">
        <f t="shared" si="56"/>
        <v>0.19056365</v>
      </c>
      <c r="D1116" s="41">
        <f t="shared" si="57"/>
        <v>0.19056365</v>
      </c>
      <c r="E1116" s="157" t="s">
        <v>1462</v>
      </c>
      <c r="F1116" s="157" t="s">
        <v>8</v>
      </c>
      <c r="G1116" s="157" t="s">
        <v>2241</v>
      </c>
      <c r="H1116" s="157" t="s">
        <v>1279</v>
      </c>
      <c r="I1116" s="158">
        <v>45608</v>
      </c>
      <c r="J1116" s="158">
        <v>45608</v>
      </c>
      <c r="K1116" s="157">
        <v>0.19056365</v>
      </c>
      <c r="L1116" s="157">
        <v>0.19056365</v>
      </c>
      <c r="M1116" s="159"/>
      <c r="N1116" s="159"/>
      <c r="O1116" s="159">
        <v>3.5529999999999999</v>
      </c>
      <c r="P1116" s="159">
        <v>2E-3</v>
      </c>
      <c r="Q1116" s="157"/>
      <c r="R1116" s="157"/>
      <c r="S1116" s="160">
        <v>4326.13</v>
      </c>
      <c r="T1116" s="157">
        <v>3.07</v>
      </c>
      <c r="U1116" s="160">
        <v>4329.2</v>
      </c>
    </row>
    <row r="1117" spans="1:21" x14ac:dyDescent="0.2">
      <c r="A1117" s="37" t="str" cm="1">
        <f t="array" ref="A1117">INDEX('Scheme master'!F:F,MATCH(E1117&amp;F1117,'Scheme master'!N:N,0),0)</f>
        <v>LDINPF</v>
      </c>
      <c r="B1117" s="37" t="str">
        <f>A1117&amp;VLOOKUP(E1117&amp;F1117,'Scheme master'!N:AA,13,0)</f>
        <v>LDINPFDDD</v>
      </c>
      <c r="C1117" s="41">
        <f t="shared" si="56"/>
        <v>6.4000300000000001E-3</v>
      </c>
      <c r="D1117" s="41">
        <f t="shared" si="57"/>
        <v>6.4000300000000001E-3</v>
      </c>
      <c r="E1117" s="157" t="s">
        <v>531</v>
      </c>
      <c r="F1117" s="157" t="s">
        <v>525</v>
      </c>
      <c r="G1117" s="157" t="s">
        <v>2726</v>
      </c>
      <c r="H1117" s="157" t="s">
        <v>1277</v>
      </c>
      <c r="I1117" s="158">
        <v>45712</v>
      </c>
      <c r="J1117" s="158">
        <v>45712</v>
      </c>
      <c r="K1117" s="157">
        <v>6.4000300000000001E-3</v>
      </c>
      <c r="L1117" s="157">
        <v>6.4000300000000001E-3</v>
      </c>
      <c r="M1117" s="159"/>
      <c r="N1117" s="159"/>
      <c r="O1117" s="159">
        <v>243.55699999999999</v>
      </c>
      <c r="P1117" s="159"/>
      <c r="Q1117" s="157"/>
      <c r="R1117" s="157"/>
      <c r="S1117" s="160">
        <v>3833.9</v>
      </c>
      <c r="T1117" s="157"/>
      <c r="U1117" s="160">
        <v>3833.9</v>
      </c>
    </row>
    <row r="1118" spans="1:21" x14ac:dyDescent="0.2">
      <c r="A1118" s="37" t="str" cm="1">
        <f t="array" ref="A1118">INDEX('Scheme master'!F:F,MATCH(E1118&amp;F1118,'Scheme master'!N:N,0),0)</f>
        <v>LDSTDF</v>
      </c>
      <c r="B1118" s="37" t="str">
        <f>A1118&amp;VLOOKUP(E1118&amp;F1118,'Scheme master'!N:AA,13,0)</f>
        <v>LDSTDFRDW</v>
      </c>
      <c r="C1118" s="41">
        <f t="shared" si="56"/>
        <v>1.179492E-2</v>
      </c>
      <c r="D1118" s="41">
        <f t="shared" si="57"/>
        <v>1.179492E-2</v>
      </c>
      <c r="E1118" s="157" t="s">
        <v>1608</v>
      </c>
      <c r="F1118" s="157" t="s">
        <v>23</v>
      </c>
      <c r="G1118" s="157" t="s">
        <v>2244</v>
      </c>
      <c r="H1118" s="157" t="s">
        <v>2245</v>
      </c>
      <c r="I1118" s="158">
        <v>45617</v>
      </c>
      <c r="J1118" s="158">
        <v>45617</v>
      </c>
      <c r="K1118" s="157">
        <v>1.179492E-2</v>
      </c>
      <c r="L1118" s="157">
        <v>1.179492E-2</v>
      </c>
      <c r="M1118" s="159"/>
      <c r="N1118" s="159"/>
      <c r="O1118" s="159">
        <v>2.9980000000000002</v>
      </c>
      <c r="P1118" s="159">
        <v>3157.2849999999999</v>
      </c>
      <c r="Q1118" s="157"/>
      <c r="R1118" s="157"/>
      <c r="S1118" s="160">
        <v>38.049999999999997</v>
      </c>
      <c r="T1118" s="157">
        <v>44526.27</v>
      </c>
      <c r="U1118" s="160">
        <v>44564.32</v>
      </c>
    </row>
    <row r="1119" spans="1:21" x14ac:dyDescent="0.2">
      <c r="A1119" s="37" t="str" cm="1">
        <f t="array" ref="A1119">INDEX('Scheme master'!F:F,MATCH(E1119&amp;F1119,'Scheme master'!N:N,0),0)</f>
        <v>LDUSTF</v>
      </c>
      <c r="B1119" s="37" t="str">
        <f>A1119&amp;VLOOKUP(E1119&amp;F1119,'Scheme master'!N:AA,13,0)</f>
        <v>LDUSTFDDW</v>
      </c>
      <c r="C1119" s="41">
        <f t="shared" si="56"/>
        <v>1.5103427300000001</v>
      </c>
      <c r="D1119" s="41">
        <f t="shared" si="57"/>
        <v>1.5103427300000001</v>
      </c>
      <c r="E1119" s="157" t="s">
        <v>1462</v>
      </c>
      <c r="F1119" s="157" t="s">
        <v>527</v>
      </c>
      <c r="G1119" s="157" t="s">
        <v>2241</v>
      </c>
      <c r="H1119" s="157" t="s">
        <v>1280</v>
      </c>
      <c r="I1119" s="158">
        <v>45609</v>
      </c>
      <c r="J1119" s="158">
        <v>45609</v>
      </c>
      <c r="K1119" s="157">
        <v>1.5103427300000001</v>
      </c>
      <c r="L1119" s="157">
        <v>1.5103427300000001</v>
      </c>
      <c r="M1119" s="159">
        <v>0.53400000000000003</v>
      </c>
      <c r="N1119" s="159"/>
      <c r="O1119" s="159">
        <v>9.1999999999999998E-2</v>
      </c>
      <c r="P1119" s="159"/>
      <c r="Q1119" s="157">
        <v>0.8</v>
      </c>
      <c r="R1119" s="157"/>
      <c r="S1119" s="160">
        <v>101.76</v>
      </c>
      <c r="T1119" s="157"/>
      <c r="U1119" s="160">
        <v>102.56</v>
      </c>
    </row>
    <row r="1120" spans="1:21" x14ac:dyDescent="0.2">
      <c r="A1120" s="37" t="str" cm="1">
        <f t="array" ref="A1120">INDEX('Scheme master'!F:F,MATCH(E1120&amp;F1120,'Scheme master'!N:N,0),0)</f>
        <v>LLIQDF</v>
      </c>
      <c r="B1120" s="37" t="str">
        <f>A1120&amp;VLOOKUP(E1120&amp;F1120,'Scheme master'!N:AA,13,0)</f>
        <v>LLIQDFRDD</v>
      </c>
      <c r="C1120" s="41">
        <f t="shared" si="56"/>
        <v>0.17695573000000001</v>
      </c>
      <c r="D1120" s="41">
        <f t="shared" si="57"/>
        <v>0.17695573000000001</v>
      </c>
      <c r="E1120" s="157" t="s">
        <v>530</v>
      </c>
      <c r="F1120" s="157" t="s">
        <v>526</v>
      </c>
      <c r="G1120" s="157" t="s">
        <v>456</v>
      </c>
      <c r="H1120" s="157" t="s">
        <v>1281</v>
      </c>
      <c r="I1120" s="158">
        <v>45623</v>
      </c>
      <c r="J1120" s="158">
        <v>45623</v>
      </c>
      <c r="K1120" s="157">
        <v>0.17695573000000001</v>
      </c>
      <c r="L1120" s="157">
        <v>0.17695573000000001</v>
      </c>
      <c r="M1120" s="159">
        <v>14.109</v>
      </c>
      <c r="N1120" s="159">
        <v>0.17199999999999999</v>
      </c>
      <c r="O1120" s="159">
        <v>5.069</v>
      </c>
      <c r="P1120" s="159">
        <v>3.0049999999999999</v>
      </c>
      <c r="Q1120" s="157">
        <v>2.52</v>
      </c>
      <c r="R1120" s="157">
        <v>0.03</v>
      </c>
      <c r="S1120" s="160">
        <v>5640.05</v>
      </c>
      <c r="T1120" s="157">
        <v>3351.41</v>
      </c>
      <c r="U1120" s="160">
        <v>8994.01</v>
      </c>
    </row>
    <row r="1121" spans="1:21" x14ac:dyDescent="0.2">
      <c r="A1121" s="37" t="str" cm="1">
        <f t="array" ref="A1121">INDEX('Scheme master'!F:F,MATCH(E1121&amp;F1121,'Scheme master'!N:N,0),0)</f>
        <v>LDINPF</v>
      </c>
      <c r="B1121" s="37" t="str">
        <f>A1121&amp;VLOOKUP(E1121&amp;F1121,'Scheme master'!N:AA,13,0)</f>
        <v>LDINPFDDD</v>
      </c>
      <c r="C1121" s="41">
        <f t="shared" si="56"/>
        <v>6.8923200000000004E-3</v>
      </c>
      <c r="D1121" s="41">
        <f t="shared" si="57"/>
        <v>6.8923200000000004E-3</v>
      </c>
      <c r="E1121" s="157" t="s">
        <v>531</v>
      </c>
      <c r="F1121" s="157" t="s">
        <v>525</v>
      </c>
      <c r="G1121" s="157" t="s">
        <v>2726</v>
      </c>
      <c r="H1121" s="157" t="s">
        <v>1277</v>
      </c>
      <c r="I1121" s="158">
        <v>45685</v>
      </c>
      <c r="J1121" s="158">
        <v>45685</v>
      </c>
      <c r="K1121" s="157">
        <v>6.8923200000000004E-3</v>
      </c>
      <c r="L1121" s="157">
        <v>6.8923200000000004E-3</v>
      </c>
      <c r="M1121" s="159"/>
      <c r="N1121" s="159"/>
      <c r="O1121" s="159">
        <v>263.67200000000003</v>
      </c>
      <c r="P1121" s="159"/>
      <c r="Q1121" s="157"/>
      <c r="R1121" s="157"/>
      <c r="S1121" s="160">
        <v>4131.21</v>
      </c>
      <c r="T1121" s="157"/>
      <c r="U1121" s="160">
        <v>4131.21</v>
      </c>
    </row>
    <row r="1122" spans="1:21" x14ac:dyDescent="0.2">
      <c r="A1122" s="37" t="str" cm="1">
        <f t="array" ref="A1122">INDEX('Scheme master'!F:F,MATCH(E1122&amp;F1122,'Scheme master'!N:N,0),0)</f>
        <v>LDUSTF</v>
      </c>
      <c r="B1122" s="37" t="str">
        <f>A1122&amp;VLOOKUP(E1122&amp;F1122,'Scheme master'!N:AA,13,0)</f>
        <v>LDUSTFRDD</v>
      </c>
      <c r="C1122" s="41">
        <f t="shared" si="56"/>
        <v>0.17894180000000001</v>
      </c>
      <c r="D1122" s="41">
        <f t="shared" si="57"/>
        <v>0.17894180000000001</v>
      </c>
      <c r="E1122" s="157" t="s">
        <v>1462</v>
      </c>
      <c r="F1122" s="157" t="s">
        <v>8</v>
      </c>
      <c r="G1122" s="157" t="s">
        <v>2241</v>
      </c>
      <c r="H1122" s="157" t="s">
        <v>1279</v>
      </c>
      <c r="I1122" s="158">
        <v>45664</v>
      </c>
      <c r="J1122" s="158">
        <v>45664</v>
      </c>
      <c r="K1122" s="157">
        <v>0.17894180000000001</v>
      </c>
      <c r="L1122" s="157">
        <v>0.17894180000000001</v>
      </c>
      <c r="M1122" s="159"/>
      <c r="N1122" s="159"/>
      <c r="O1122" s="159">
        <v>3.3769999999999998</v>
      </c>
      <c r="P1122" s="159">
        <v>2E-3</v>
      </c>
      <c r="Q1122" s="157"/>
      <c r="R1122" s="157"/>
      <c r="S1122" s="160">
        <v>4097.45</v>
      </c>
      <c r="T1122" s="157">
        <v>2.91</v>
      </c>
      <c r="U1122" s="160">
        <v>4100.3599999999997</v>
      </c>
    </row>
    <row r="1123" spans="1:21" x14ac:dyDescent="0.2">
      <c r="A1123" s="37" t="str" cm="1">
        <f t="array" ref="A1123">INDEX('Scheme master'!F:F,MATCH(E1123&amp;F1123,'Scheme master'!N:N,0),0)</f>
        <v>LDINPF</v>
      </c>
      <c r="B1123" s="37" t="str">
        <f>A1123&amp;VLOOKUP(E1123&amp;F1123,'Scheme master'!N:AA,13,0)</f>
        <v>LDINPFRDW</v>
      </c>
      <c r="C1123" s="41">
        <f t="shared" si="56"/>
        <v>8.50419E-3</v>
      </c>
      <c r="D1123" s="41">
        <f t="shared" si="57"/>
        <v>8.50419E-3</v>
      </c>
      <c r="E1123" s="157" t="s">
        <v>531</v>
      </c>
      <c r="F1123" s="157" t="s">
        <v>23</v>
      </c>
      <c r="G1123" s="157" t="s">
        <v>2726</v>
      </c>
      <c r="H1123" s="157" t="s">
        <v>1278</v>
      </c>
      <c r="I1123" s="158">
        <v>45637</v>
      </c>
      <c r="J1123" s="158">
        <v>45637</v>
      </c>
      <c r="K1123" s="157">
        <v>8.50419E-3</v>
      </c>
      <c r="L1123" s="157">
        <v>8.50419E-3</v>
      </c>
      <c r="M1123" s="159"/>
      <c r="N1123" s="159"/>
      <c r="O1123" s="159">
        <v>149.834</v>
      </c>
      <c r="P1123" s="159">
        <v>5.0000000000000001E-3</v>
      </c>
      <c r="Q1123" s="157"/>
      <c r="R1123" s="157"/>
      <c r="S1123" s="160">
        <v>1686.65</v>
      </c>
      <c r="T1123" s="157">
        <v>0.05</v>
      </c>
      <c r="U1123" s="160">
        <v>1686.7</v>
      </c>
    </row>
    <row r="1124" spans="1:21" x14ac:dyDescent="0.2">
      <c r="A1124" s="37" t="str" cm="1">
        <f t="array" ref="A1124">INDEX('Scheme master'!F:F,MATCH(E1124&amp;F1124,'Scheme master'!N:N,0),0)</f>
        <v>LDSAPF</v>
      </c>
      <c r="B1124" s="37" t="str">
        <f>A1124&amp;VLOOKUP(E1124&amp;F1124,'Scheme master'!N:AA,13,0)</f>
        <v>LDSAPFRDD</v>
      </c>
      <c r="C1124" s="41">
        <f t="shared" si="56"/>
        <v>1.8117700000000001E-3</v>
      </c>
      <c r="D1124" s="41">
        <f t="shared" si="57"/>
        <v>1.8117700000000001E-3</v>
      </c>
      <c r="E1124" s="157" t="s">
        <v>533</v>
      </c>
      <c r="F1124" s="157" t="s">
        <v>8</v>
      </c>
      <c r="G1124" s="157" t="s">
        <v>2242</v>
      </c>
      <c r="H1124" s="157" t="s">
        <v>1279</v>
      </c>
      <c r="I1124" s="158">
        <v>45659</v>
      </c>
      <c r="J1124" s="158">
        <v>45659</v>
      </c>
      <c r="K1124" s="157">
        <v>1.8117700000000001E-3</v>
      </c>
      <c r="L1124" s="157">
        <v>1.8117700000000001E-3</v>
      </c>
      <c r="M1124" s="159"/>
      <c r="N1124" s="159"/>
      <c r="O1124" s="159">
        <v>2517.6819999999998</v>
      </c>
      <c r="P1124" s="159">
        <v>48.692</v>
      </c>
      <c r="Q1124" s="157"/>
      <c r="R1124" s="157"/>
      <c r="S1124" s="160">
        <v>29904.95</v>
      </c>
      <c r="T1124" s="157">
        <v>574.04999999999995</v>
      </c>
      <c r="U1124" s="160">
        <v>30479</v>
      </c>
    </row>
    <row r="1125" spans="1:21" x14ac:dyDescent="0.2">
      <c r="A1125" s="37" t="str" cm="1">
        <f t="array" ref="A1125">INDEX('Scheme master'!F:F,MATCH(E1125&amp;F1125,'Scheme master'!N:N,0),0)</f>
        <v>LLIQDF</v>
      </c>
      <c r="B1125" s="37" t="str">
        <f>A1125&amp;VLOOKUP(E1125&amp;F1125,'Scheme master'!N:AA,13,0)</f>
        <v>LLIQDFRDD</v>
      </c>
      <c r="C1125" s="41">
        <f t="shared" si="56"/>
        <v>0.18618043000000001</v>
      </c>
      <c r="D1125" s="41">
        <f t="shared" si="57"/>
        <v>0.18618043000000001</v>
      </c>
      <c r="E1125" s="157" t="s">
        <v>530</v>
      </c>
      <c r="F1125" s="157" t="s">
        <v>526</v>
      </c>
      <c r="G1125" s="157" t="s">
        <v>456</v>
      </c>
      <c r="H1125" s="157" t="s">
        <v>1281</v>
      </c>
      <c r="I1125" s="158">
        <v>45634</v>
      </c>
      <c r="J1125" s="158">
        <v>45634</v>
      </c>
      <c r="K1125" s="157">
        <v>0.18618043000000001</v>
      </c>
      <c r="L1125" s="157">
        <v>0.18618043000000001</v>
      </c>
      <c r="M1125" s="159">
        <v>14.109</v>
      </c>
      <c r="N1125" s="159">
        <v>0.17199999999999999</v>
      </c>
      <c r="O1125" s="159">
        <v>5.327</v>
      </c>
      <c r="P1125" s="159">
        <v>3.169</v>
      </c>
      <c r="Q1125" s="157">
        <v>2.63</v>
      </c>
      <c r="R1125" s="157">
        <v>0.03</v>
      </c>
      <c r="S1125" s="160">
        <v>5947.12</v>
      </c>
      <c r="T1125" s="157">
        <v>3532.72</v>
      </c>
      <c r="U1125" s="160">
        <v>9482.5</v>
      </c>
    </row>
    <row r="1126" spans="1:21" x14ac:dyDescent="0.2">
      <c r="A1126" s="37" t="str" cm="1">
        <f t="array" ref="A1126">INDEX('Scheme master'!F:F,MATCH(E1126&amp;F1126,'Scheme master'!N:N,0),0)</f>
        <v>LLIQDF</v>
      </c>
      <c r="B1126" s="37" t="str">
        <f>A1126&amp;VLOOKUP(E1126&amp;F1126,'Scheme master'!N:AA,13,0)</f>
        <v>LLIQDFDDD</v>
      </c>
      <c r="C1126" s="41">
        <f t="shared" si="56"/>
        <v>0.20360191</v>
      </c>
      <c r="D1126" s="41">
        <f t="shared" si="57"/>
        <v>0.20360191</v>
      </c>
      <c r="E1126" s="157" t="s">
        <v>530</v>
      </c>
      <c r="F1126" s="157" t="s">
        <v>525</v>
      </c>
      <c r="G1126" s="157" t="s">
        <v>456</v>
      </c>
      <c r="H1126" s="157" t="s">
        <v>1276</v>
      </c>
      <c r="I1126" s="158">
        <v>45630</v>
      </c>
      <c r="J1126" s="158">
        <v>45630</v>
      </c>
      <c r="K1126" s="157">
        <v>0.20360191</v>
      </c>
      <c r="L1126" s="157">
        <v>0.20360191</v>
      </c>
      <c r="M1126" s="159">
        <v>121.07899999999999</v>
      </c>
      <c r="N1126" s="159"/>
      <c r="O1126" s="159">
        <v>5</v>
      </c>
      <c r="P1126" s="159">
        <v>238.07300000000001</v>
      </c>
      <c r="Q1126" s="157">
        <v>24.65</v>
      </c>
      <c r="R1126" s="157"/>
      <c r="S1126" s="160">
        <v>5736.45</v>
      </c>
      <c r="T1126" s="157">
        <v>273387.73</v>
      </c>
      <c r="U1126" s="160">
        <v>279148.83</v>
      </c>
    </row>
    <row r="1127" spans="1:21" x14ac:dyDescent="0.2">
      <c r="A1127" s="37" t="str" cm="1">
        <f t="array" ref="A1127">INDEX('Scheme master'!F:F,MATCH(E1127&amp;F1127,'Scheme master'!N:N,0),0)</f>
        <v>LDUSTF</v>
      </c>
      <c r="B1127" s="37" t="str">
        <f>A1127&amp;VLOOKUP(E1127&amp;F1127,'Scheme master'!N:AA,13,0)</f>
        <v>LDUSTFDDD</v>
      </c>
      <c r="C1127" s="41">
        <f t="shared" si="56"/>
        <v>0.64242973999999997</v>
      </c>
      <c r="D1127" s="41">
        <f t="shared" si="57"/>
        <v>0.64242973999999997</v>
      </c>
      <c r="E1127" s="157" t="s">
        <v>1462</v>
      </c>
      <c r="F1127" s="157" t="s">
        <v>525</v>
      </c>
      <c r="G1127" s="157" t="s">
        <v>2241</v>
      </c>
      <c r="H1127" s="157" t="s">
        <v>1277</v>
      </c>
      <c r="I1127" s="158">
        <v>45677</v>
      </c>
      <c r="J1127" s="158">
        <v>45677</v>
      </c>
      <c r="K1127" s="157">
        <v>0.64242973999999997</v>
      </c>
      <c r="L1127" s="157">
        <v>0.64242973999999997</v>
      </c>
      <c r="M1127" s="159"/>
      <c r="N1127" s="159"/>
      <c r="O1127" s="159">
        <v>2.887</v>
      </c>
      <c r="P1127" s="159"/>
      <c r="Q1127" s="157"/>
      <c r="R1127" s="157"/>
      <c r="S1127" s="160">
        <v>3528.75</v>
      </c>
      <c r="T1127" s="157"/>
      <c r="U1127" s="160">
        <v>3528.75</v>
      </c>
    </row>
    <row r="1128" spans="1:21" x14ac:dyDescent="0.2">
      <c r="A1128" s="37" t="str" cm="1">
        <f t="array" ref="A1128">INDEX('Scheme master'!F:F,MATCH(E1128&amp;F1128,'Scheme master'!N:N,0),0)</f>
        <v>LDUSTF</v>
      </c>
      <c r="B1128" s="37" t="str">
        <f>A1128&amp;VLOOKUP(E1128&amp;F1128,'Scheme master'!N:AA,13,0)</f>
        <v>LDUSTFRDD</v>
      </c>
      <c r="C1128" s="41">
        <f t="shared" si="56"/>
        <v>0.24561152</v>
      </c>
      <c r="D1128" s="41">
        <f t="shared" si="57"/>
        <v>0.24561152</v>
      </c>
      <c r="E1128" s="157" t="s">
        <v>1462</v>
      </c>
      <c r="F1128" s="157" t="s">
        <v>8</v>
      </c>
      <c r="G1128" s="157" t="s">
        <v>2241</v>
      </c>
      <c r="H1128" s="157" t="s">
        <v>1279</v>
      </c>
      <c r="I1128" s="158">
        <v>45603</v>
      </c>
      <c r="J1128" s="158">
        <v>45603</v>
      </c>
      <c r="K1128" s="157">
        <v>0.24561152</v>
      </c>
      <c r="L1128" s="157">
        <v>0.24561152</v>
      </c>
      <c r="M1128" s="159"/>
      <c r="N1128" s="159"/>
      <c r="O1128" s="159">
        <v>4.5739999999999998</v>
      </c>
      <c r="P1128" s="159">
        <v>4.0000000000000001E-3</v>
      </c>
      <c r="Q1128" s="157"/>
      <c r="R1128" s="157"/>
      <c r="S1128" s="160">
        <v>5572.11</v>
      </c>
      <c r="T1128" s="157">
        <v>3.95</v>
      </c>
      <c r="U1128" s="160">
        <v>5576.06</v>
      </c>
    </row>
    <row r="1129" spans="1:21" x14ac:dyDescent="0.2">
      <c r="A1129" s="37" t="str" cm="1">
        <f t="array" ref="A1129">INDEX('Scheme master'!F:F,MATCH(E1129&amp;F1129,'Scheme master'!N:N,0),0)</f>
        <v>LDUSTF</v>
      </c>
      <c r="B1129" s="37" t="str">
        <f>A1129&amp;VLOOKUP(E1129&amp;F1129,'Scheme master'!N:AA,13,0)</f>
        <v>LDUSTFDDD</v>
      </c>
      <c r="C1129" s="41">
        <f t="shared" si="56"/>
        <v>0.22462517000000001</v>
      </c>
      <c r="D1129" s="41">
        <f t="shared" si="57"/>
        <v>0.22462517000000001</v>
      </c>
      <c r="E1129" s="157" t="s">
        <v>1462</v>
      </c>
      <c r="F1129" s="157" t="s">
        <v>525</v>
      </c>
      <c r="G1129" s="157" t="s">
        <v>2241</v>
      </c>
      <c r="H1129" s="157" t="s">
        <v>1277</v>
      </c>
      <c r="I1129" s="158">
        <v>45588</v>
      </c>
      <c r="J1129" s="158">
        <v>45588</v>
      </c>
      <c r="K1129" s="157">
        <v>0.22462517000000001</v>
      </c>
      <c r="L1129" s="157">
        <v>0.22462517000000001</v>
      </c>
      <c r="M1129" s="159"/>
      <c r="N1129" s="159"/>
      <c r="O1129" s="159">
        <v>1.0209999999999999</v>
      </c>
      <c r="P1129" s="159"/>
      <c r="Q1129" s="157"/>
      <c r="R1129" s="157"/>
      <c r="S1129" s="160">
        <v>1242.8</v>
      </c>
      <c r="T1129" s="157"/>
      <c r="U1129" s="160">
        <v>1242.8</v>
      </c>
    </row>
    <row r="1130" spans="1:21" x14ac:dyDescent="0.2">
      <c r="A1130" s="37" t="str" cm="1">
        <f t="array" ref="A1130">INDEX('Scheme master'!F:F,MATCH(E1130&amp;F1130,'Scheme master'!N:N,0),0)</f>
        <v>LLIQDF</v>
      </c>
      <c r="B1130" s="37" t="str">
        <f>A1130&amp;VLOOKUP(E1130&amp;F1130,'Scheme master'!N:AA,13,0)</f>
        <v>LLIQDFRDD</v>
      </c>
      <c r="C1130" s="41">
        <f t="shared" si="56"/>
        <v>0.18872787999999999</v>
      </c>
      <c r="D1130" s="41">
        <f t="shared" si="57"/>
        <v>0.18872787999999999</v>
      </c>
      <c r="E1130" s="157" t="s">
        <v>530</v>
      </c>
      <c r="F1130" s="157" t="s">
        <v>526</v>
      </c>
      <c r="G1130" s="157" t="s">
        <v>456</v>
      </c>
      <c r="H1130" s="157" t="s">
        <v>1281</v>
      </c>
      <c r="I1130" s="158">
        <v>45594</v>
      </c>
      <c r="J1130" s="158">
        <v>45594</v>
      </c>
      <c r="K1130" s="157">
        <v>0.18872787999999999</v>
      </c>
      <c r="L1130" s="157">
        <v>0.18872787999999999</v>
      </c>
      <c r="M1130" s="159">
        <v>14.109</v>
      </c>
      <c r="N1130" s="159">
        <v>0.17199999999999999</v>
      </c>
      <c r="O1130" s="159">
        <v>5.351</v>
      </c>
      <c r="P1130" s="159">
        <v>3.1709999999999998</v>
      </c>
      <c r="Q1130" s="157">
        <v>2.65</v>
      </c>
      <c r="R1130" s="157">
        <v>0.03</v>
      </c>
      <c r="S1130" s="160">
        <v>6040.46</v>
      </c>
      <c r="T1130" s="157">
        <v>3539.79</v>
      </c>
      <c r="U1130" s="160">
        <v>9582.93</v>
      </c>
    </row>
    <row r="1131" spans="1:21" x14ac:dyDescent="0.2">
      <c r="A1131" s="37" t="str" cm="1">
        <f t="array" ref="A1131">INDEX('Scheme master'!F:F,MATCH(E1131&amp;F1131,'Scheme master'!N:N,0),0)</f>
        <v>LDINPF</v>
      </c>
      <c r="B1131" s="37" t="str">
        <f>A1131&amp;VLOOKUP(E1131&amp;F1131,'Scheme master'!N:AA,13,0)</f>
        <v>LDINPFRDD</v>
      </c>
      <c r="C1131" s="41">
        <f t="shared" si="56"/>
        <v>3.1887899999999999E-3</v>
      </c>
      <c r="D1131" s="41">
        <f t="shared" si="57"/>
        <v>3.1887899999999999E-3</v>
      </c>
      <c r="E1131" s="157" t="s">
        <v>531</v>
      </c>
      <c r="F1131" s="157" t="s">
        <v>8</v>
      </c>
      <c r="G1131" s="157" t="s">
        <v>2726</v>
      </c>
      <c r="H1131" s="157" t="s">
        <v>1279</v>
      </c>
      <c r="I1131" s="158">
        <v>45687</v>
      </c>
      <c r="J1131" s="158">
        <v>45687</v>
      </c>
      <c r="K1131" s="157">
        <v>3.1887899999999999E-3</v>
      </c>
      <c r="L1131" s="157">
        <v>3.1887899999999999E-3</v>
      </c>
      <c r="M1131" s="159">
        <v>11490.457</v>
      </c>
      <c r="N1131" s="159"/>
      <c r="O1131" s="159">
        <v>747.63699999999994</v>
      </c>
      <c r="P1131" s="159">
        <v>36.171999999999997</v>
      </c>
      <c r="Q1131" s="157">
        <v>36.64</v>
      </c>
      <c r="R1131" s="157"/>
      <c r="S1131" s="160">
        <v>9270.51</v>
      </c>
      <c r="T1131" s="157">
        <v>446.45</v>
      </c>
      <c r="U1131" s="160">
        <v>9753.6</v>
      </c>
    </row>
    <row r="1132" spans="1:21" x14ac:dyDescent="0.2">
      <c r="A1132" s="37" t="str" cm="1">
        <f t="array" ref="A1132">INDEX('Scheme master'!F:F,MATCH(E1132&amp;F1132,'Scheme master'!N:N,0),0)</f>
        <v>LDINPF</v>
      </c>
      <c r="B1132" s="37" t="str">
        <f>A1132&amp;VLOOKUP(E1132&amp;F1132,'Scheme master'!N:AA,13,0)</f>
        <v>LDINPFRDD</v>
      </c>
      <c r="C1132" s="41">
        <f t="shared" si="56"/>
        <v>1.1486599999999999E-3</v>
      </c>
      <c r="D1132" s="41">
        <f t="shared" si="57"/>
        <v>1.1486599999999999E-3</v>
      </c>
      <c r="E1132" s="157" t="s">
        <v>531</v>
      </c>
      <c r="F1132" s="157" t="s">
        <v>8</v>
      </c>
      <c r="G1132" s="157" t="s">
        <v>2726</v>
      </c>
      <c r="H1132" s="157" t="s">
        <v>1279</v>
      </c>
      <c r="I1132" s="158">
        <v>45688</v>
      </c>
      <c r="J1132" s="158">
        <v>45688</v>
      </c>
      <c r="K1132" s="157">
        <v>1.1486599999999999E-3</v>
      </c>
      <c r="L1132" s="157">
        <v>1.1486599999999999E-3</v>
      </c>
      <c r="M1132" s="159">
        <v>11490.457</v>
      </c>
      <c r="N1132" s="159"/>
      <c r="O1132" s="159">
        <v>269.38</v>
      </c>
      <c r="P1132" s="159">
        <v>13.032</v>
      </c>
      <c r="Q1132" s="157">
        <v>13.2</v>
      </c>
      <c r="R1132" s="157"/>
      <c r="S1132" s="160">
        <v>3340.22</v>
      </c>
      <c r="T1132" s="157">
        <v>160.85</v>
      </c>
      <c r="U1132" s="160">
        <v>3514.27</v>
      </c>
    </row>
    <row r="1133" spans="1:21" x14ac:dyDescent="0.2">
      <c r="A1133" s="37" t="str" cm="1">
        <f t="array" ref="A1133">INDEX('Scheme master'!F:F,MATCH(E1133&amp;F1133,'Scheme master'!N:N,0),0)</f>
        <v>LDUSTF</v>
      </c>
      <c r="B1133" s="37" t="str">
        <f>A1133&amp;VLOOKUP(E1133&amp;F1133,'Scheme master'!N:AA,13,0)</f>
        <v>LDUSTFDDW</v>
      </c>
      <c r="C1133" s="41">
        <f t="shared" si="56"/>
        <v>1.5462571199999999</v>
      </c>
      <c r="D1133" s="41">
        <f t="shared" si="57"/>
        <v>1.5462571199999999</v>
      </c>
      <c r="E1133" s="157" t="s">
        <v>1462</v>
      </c>
      <c r="F1133" s="157" t="s">
        <v>527</v>
      </c>
      <c r="G1133" s="157" t="s">
        <v>2241</v>
      </c>
      <c r="H1133" s="157" t="s">
        <v>1280</v>
      </c>
      <c r="I1133" s="158">
        <v>45581</v>
      </c>
      <c r="J1133" s="158">
        <v>45581</v>
      </c>
      <c r="K1133" s="157">
        <v>1.5462571199999999</v>
      </c>
      <c r="L1133" s="157">
        <v>1.5462571199999999</v>
      </c>
      <c r="M1133" s="159">
        <v>0.53400000000000003</v>
      </c>
      <c r="N1133" s="159"/>
      <c r="O1133" s="159">
        <v>9.0999999999999998E-2</v>
      </c>
      <c r="P1133" s="159"/>
      <c r="Q1133" s="157">
        <v>0.82</v>
      </c>
      <c r="R1133" s="157"/>
      <c r="S1133" s="160">
        <v>100.85</v>
      </c>
      <c r="T1133" s="157"/>
      <c r="U1133" s="160">
        <v>101.67</v>
      </c>
    </row>
    <row r="1134" spans="1:21" x14ac:dyDescent="0.2">
      <c r="A1134" s="37" t="str" cm="1">
        <f t="array" ref="A1134">INDEX('Scheme master'!F:F,MATCH(E1134&amp;F1134,'Scheme master'!N:N,0),0)</f>
        <v>LDINPF</v>
      </c>
      <c r="B1134" s="37" t="str">
        <f>A1134&amp;VLOOKUP(E1134&amp;F1134,'Scheme master'!N:AA,13,0)</f>
        <v>LDINPFRDD</v>
      </c>
      <c r="C1134" s="41">
        <f t="shared" si="56"/>
        <v>1.0787500000000001E-3</v>
      </c>
      <c r="D1134" s="41">
        <f t="shared" si="57"/>
        <v>1.0787500000000001E-3</v>
      </c>
      <c r="E1134" s="157" t="s">
        <v>531</v>
      </c>
      <c r="F1134" s="157" t="s">
        <v>8</v>
      </c>
      <c r="G1134" s="157" t="s">
        <v>2726</v>
      </c>
      <c r="H1134" s="157" t="s">
        <v>1279</v>
      </c>
      <c r="I1134" s="158">
        <v>45723</v>
      </c>
      <c r="J1134" s="158">
        <v>45723</v>
      </c>
      <c r="K1134" s="157">
        <v>1.0787500000000001E-3</v>
      </c>
      <c r="L1134" s="157">
        <v>1.0787500000000001E-3</v>
      </c>
      <c r="M1134" s="159"/>
      <c r="N1134" s="159"/>
      <c r="O1134" s="159">
        <v>245.416</v>
      </c>
      <c r="P1134" s="159">
        <v>12.281000000000001</v>
      </c>
      <c r="Q1134" s="157"/>
      <c r="R1134" s="157"/>
      <c r="S1134" s="160">
        <v>3043.13</v>
      </c>
      <c r="T1134" s="157">
        <v>151.59</v>
      </c>
      <c r="U1134" s="160">
        <v>3194.72</v>
      </c>
    </row>
    <row r="1135" spans="1:21" x14ac:dyDescent="0.2">
      <c r="A1135" s="37" t="str" cm="1">
        <f t="array" ref="A1135">INDEX('Scheme master'!F:F,MATCH(E1135&amp;F1135,'Scheme master'!N:N,0),0)</f>
        <v>LDUSTF</v>
      </c>
      <c r="B1135" s="37" t="str">
        <f>A1135&amp;VLOOKUP(E1135&amp;F1135,'Scheme master'!N:AA,13,0)</f>
        <v>LDUSTFDDD</v>
      </c>
      <c r="C1135" s="41">
        <f t="shared" si="56"/>
        <v>0.27180741000000003</v>
      </c>
      <c r="D1135" s="41">
        <f t="shared" si="57"/>
        <v>0.27180741000000003</v>
      </c>
      <c r="E1135" s="157" t="s">
        <v>1462</v>
      </c>
      <c r="F1135" s="157" t="s">
        <v>525</v>
      </c>
      <c r="G1135" s="157" t="s">
        <v>2241</v>
      </c>
      <c r="H1135" s="157" t="s">
        <v>1277</v>
      </c>
      <c r="I1135" s="158">
        <v>45566</v>
      </c>
      <c r="J1135" s="158">
        <v>45566</v>
      </c>
      <c r="K1135" s="157">
        <v>0.27180741000000003</v>
      </c>
      <c r="L1135" s="157">
        <v>0.27180741000000003</v>
      </c>
      <c r="M1135" s="159"/>
      <c r="N1135" s="159"/>
      <c r="O1135" s="159">
        <v>1.24</v>
      </c>
      <c r="P1135" s="159"/>
      <c r="Q1135" s="157"/>
      <c r="R1135" s="157"/>
      <c r="S1135" s="160">
        <v>1509.92</v>
      </c>
      <c r="T1135" s="157"/>
      <c r="U1135" s="160">
        <v>1509.92</v>
      </c>
    </row>
    <row r="1136" spans="1:21" x14ac:dyDescent="0.2">
      <c r="A1136" s="37" t="str" cm="1">
        <f t="array" ref="A1136">INDEX('Scheme master'!F:F,MATCH(E1136&amp;F1136,'Scheme master'!N:N,0),0)</f>
        <v>LDUSTF</v>
      </c>
      <c r="B1136" s="37" t="str">
        <f>A1136&amp;VLOOKUP(E1136&amp;F1136,'Scheme master'!N:AA,13,0)</f>
        <v>LDUSTFDDW</v>
      </c>
      <c r="C1136" s="41">
        <f t="shared" si="56"/>
        <v>2.2677592999999998</v>
      </c>
      <c r="D1136" s="41">
        <f t="shared" si="57"/>
        <v>2.2677592999999998</v>
      </c>
      <c r="E1136" s="157" t="s">
        <v>1462</v>
      </c>
      <c r="F1136" s="157" t="s">
        <v>527</v>
      </c>
      <c r="G1136" s="157" t="s">
        <v>2241</v>
      </c>
      <c r="H1136" s="157" t="s">
        <v>1280</v>
      </c>
      <c r="I1136" s="158">
        <v>45568</v>
      </c>
      <c r="J1136" s="158">
        <v>45568</v>
      </c>
      <c r="K1136" s="157">
        <v>2.2677592999999998</v>
      </c>
      <c r="L1136" s="157">
        <v>2.2677592999999998</v>
      </c>
      <c r="M1136" s="159">
        <v>0.53400000000000003</v>
      </c>
      <c r="N1136" s="159"/>
      <c r="O1136" s="159">
        <v>0.13200000000000001</v>
      </c>
      <c r="P1136" s="159"/>
      <c r="Q1136" s="157">
        <v>1.22</v>
      </c>
      <c r="R1136" s="157"/>
      <c r="S1136" s="160">
        <v>145.32</v>
      </c>
      <c r="T1136" s="157"/>
      <c r="U1136" s="160">
        <v>146.54</v>
      </c>
    </row>
    <row r="1137" spans="1:21" x14ac:dyDescent="0.2">
      <c r="A1137" s="37" t="str" cm="1">
        <f t="array" ref="A1137">INDEX('Scheme master'!F:F,MATCH(E1137&amp;F1137,'Scheme master'!N:N,0),0)</f>
        <v>LLIQDF</v>
      </c>
      <c r="B1137" s="37" t="str">
        <f>A1137&amp;VLOOKUP(E1137&amp;F1137,'Scheme master'!N:AA,13,0)</f>
        <v>LLIQDFDDD</v>
      </c>
      <c r="C1137" s="41">
        <f t="shared" si="56"/>
        <v>0.31297205</v>
      </c>
      <c r="D1137" s="41">
        <f t="shared" si="57"/>
        <v>0.31297205</v>
      </c>
      <c r="E1137" s="157" t="s">
        <v>530</v>
      </c>
      <c r="F1137" s="157" t="s">
        <v>525</v>
      </c>
      <c r="G1137" s="157" t="s">
        <v>456</v>
      </c>
      <c r="H1137" s="157" t="s">
        <v>1276</v>
      </c>
      <c r="I1137" s="158">
        <v>45740</v>
      </c>
      <c r="J1137" s="158">
        <v>45740</v>
      </c>
      <c r="K1137" s="157">
        <v>0.31297205</v>
      </c>
      <c r="L1137" s="157">
        <v>0.31297205</v>
      </c>
      <c r="M1137" s="159">
        <v>1162.1199999999999</v>
      </c>
      <c r="N1137" s="159"/>
      <c r="O1137" s="159">
        <v>5.5540000000000003</v>
      </c>
      <c r="P1137" s="159">
        <v>571.69899999999996</v>
      </c>
      <c r="Q1137" s="157">
        <v>363.7</v>
      </c>
      <c r="R1137" s="157"/>
      <c r="S1137" s="160">
        <v>6391.18</v>
      </c>
      <c r="T1137" s="157">
        <v>656509.09</v>
      </c>
      <c r="U1137" s="160">
        <v>663263.97</v>
      </c>
    </row>
    <row r="1138" spans="1:21" x14ac:dyDescent="0.2">
      <c r="A1138" s="37" t="str" cm="1">
        <f t="array" ref="A1138">INDEX('Scheme master'!F:F,MATCH(E1138&amp;F1138,'Scheme master'!N:N,0),0)</f>
        <v>LLIQDF</v>
      </c>
      <c r="B1138" s="37" t="str">
        <f>A1138&amp;VLOOKUP(E1138&amp;F1138,'Scheme master'!N:AA,13,0)</f>
        <v>LLIQDFDDD</v>
      </c>
      <c r="C1138" s="41">
        <f t="shared" si="56"/>
        <v>0.20062144000000001</v>
      </c>
      <c r="D1138" s="41">
        <f t="shared" si="57"/>
        <v>0.20062144000000001</v>
      </c>
      <c r="E1138" s="157" t="s">
        <v>530</v>
      </c>
      <c r="F1138" s="157" t="s">
        <v>525</v>
      </c>
      <c r="G1138" s="157" t="s">
        <v>456</v>
      </c>
      <c r="H1138" s="157" t="s">
        <v>1276</v>
      </c>
      <c r="I1138" s="158">
        <v>45656</v>
      </c>
      <c r="J1138" s="158">
        <v>45656</v>
      </c>
      <c r="K1138" s="157">
        <v>0.20062144000000001</v>
      </c>
      <c r="L1138" s="157">
        <v>0.20062144000000001</v>
      </c>
      <c r="M1138" s="159">
        <v>5.0759999999999996</v>
      </c>
      <c r="N1138" s="159"/>
      <c r="O1138" s="159">
        <v>5.0019999999999998</v>
      </c>
      <c r="P1138" s="159">
        <v>204.834</v>
      </c>
      <c r="Q1138" s="157">
        <v>1.02</v>
      </c>
      <c r="R1138" s="157"/>
      <c r="S1138" s="160">
        <v>5712.85</v>
      </c>
      <c r="T1138" s="157">
        <v>235216.22</v>
      </c>
      <c r="U1138" s="160">
        <v>240930.09</v>
      </c>
    </row>
    <row r="1139" spans="1:21" x14ac:dyDescent="0.2">
      <c r="A1139" s="37" t="str" cm="1">
        <f t="array" ref="A1139">INDEX('Scheme master'!F:F,MATCH(E1139&amp;F1139,'Scheme master'!N:N,0),0)</f>
        <v>LDINPF</v>
      </c>
      <c r="B1139" s="37" t="str">
        <f>A1139&amp;VLOOKUP(E1139&amp;F1139,'Scheme master'!N:AA,13,0)</f>
        <v>LDINPFRDW</v>
      </c>
      <c r="C1139" s="41">
        <f t="shared" si="56"/>
        <v>1.119233E-2</v>
      </c>
      <c r="D1139" s="41">
        <f t="shared" si="57"/>
        <v>1.119233E-2</v>
      </c>
      <c r="E1139" s="157" t="s">
        <v>531</v>
      </c>
      <c r="F1139" s="157" t="s">
        <v>23</v>
      </c>
      <c r="G1139" s="157" t="s">
        <v>2726</v>
      </c>
      <c r="H1139" s="157" t="s">
        <v>1278</v>
      </c>
      <c r="I1139" s="158">
        <v>45609</v>
      </c>
      <c r="J1139" s="158">
        <v>45609</v>
      </c>
      <c r="K1139" s="157">
        <v>1.119233E-2</v>
      </c>
      <c r="L1139" s="157">
        <v>1.119233E-2</v>
      </c>
      <c r="M1139" s="159">
        <v>30031.785</v>
      </c>
      <c r="N1139" s="159"/>
      <c r="O1139" s="159">
        <v>166.75299999999999</v>
      </c>
      <c r="P1139" s="159">
        <v>7.0000000000000001E-3</v>
      </c>
      <c r="Q1139" s="157">
        <v>336.13</v>
      </c>
      <c r="R1139" s="157"/>
      <c r="S1139" s="160">
        <v>1873.96</v>
      </c>
      <c r="T1139" s="157">
        <v>7.0000000000000007E-2</v>
      </c>
      <c r="U1139" s="160">
        <v>2210.16</v>
      </c>
    </row>
    <row r="1140" spans="1:21" x14ac:dyDescent="0.2">
      <c r="A1140" s="37" t="str" cm="1">
        <f t="array" ref="A1140">INDEX('Scheme master'!F:F,MATCH(E1140&amp;F1140,'Scheme master'!N:N,0),0)</f>
        <v>LDMIPF</v>
      </c>
      <c r="B1140" s="37" t="str">
        <f>A1140&amp;VLOOKUP(E1140&amp;F1140,'Scheme master'!N:AA,13,0)</f>
        <v>LDMIPFDDM</v>
      </c>
      <c r="C1140" s="41">
        <f t="shared" si="56"/>
        <v>0.06</v>
      </c>
      <c r="D1140" s="41">
        <f t="shared" si="57"/>
        <v>0.06</v>
      </c>
      <c r="E1140" s="157" t="s">
        <v>532</v>
      </c>
      <c r="F1140" s="157" t="s">
        <v>2729</v>
      </c>
      <c r="G1140" s="157" t="s">
        <v>2415</v>
      </c>
      <c r="H1140" s="157" t="s">
        <v>2730</v>
      </c>
      <c r="I1140" s="158">
        <v>45593</v>
      </c>
      <c r="J1140" s="158">
        <v>45593</v>
      </c>
      <c r="K1140" s="157">
        <v>0.06</v>
      </c>
      <c r="L1140" s="157">
        <v>0.06</v>
      </c>
      <c r="M1140" s="159">
        <v>12450.602000000001</v>
      </c>
      <c r="N1140" s="159"/>
      <c r="O1140" s="159">
        <v>114.45399999999999</v>
      </c>
      <c r="P1140" s="159"/>
      <c r="Q1140" s="157">
        <v>747.04</v>
      </c>
      <c r="R1140" s="157"/>
      <c r="S1140" s="160">
        <v>1584.65</v>
      </c>
      <c r="T1140" s="157"/>
      <c r="U1140" s="160">
        <v>2331.69</v>
      </c>
    </row>
    <row r="1141" spans="1:21" x14ac:dyDescent="0.2">
      <c r="A1141" s="37" t="str" cm="1">
        <f t="array" ref="A1141">INDEX('Scheme master'!F:F,MATCH(E1141&amp;F1141,'Scheme master'!N:N,0),0)</f>
        <v>LDSAPF</v>
      </c>
      <c r="B1141" s="37" t="str">
        <f>A1141&amp;VLOOKUP(E1141&amp;F1141,'Scheme master'!N:AA,13,0)</f>
        <v>LDSAPFDDD</v>
      </c>
      <c r="C1141" s="41">
        <f t="shared" si="56"/>
        <v>3.73523E-3</v>
      </c>
      <c r="D1141" s="41">
        <f t="shared" si="57"/>
        <v>3.73523E-3</v>
      </c>
      <c r="E1141" s="157" t="s">
        <v>533</v>
      </c>
      <c r="F1141" s="157" t="s">
        <v>525</v>
      </c>
      <c r="G1141" s="157" t="s">
        <v>2242</v>
      </c>
      <c r="H1141" s="157" t="s">
        <v>1277</v>
      </c>
      <c r="I1141" s="158">
        <v>45649</v>
      </c>
      <c r="J1141" s="158">
        <v>45649</v>
      </c>
      <c r="K1141" s="157">
        <v>3.73523E-3</v>
      </c>
      <c r="L1141" s="157">
        <v>3.73523E-3</v>
      </c>
      <c r="M1141" s="159"/>
      <c r="N1141" s="159"/>
      <c r="O1141" s="159">
        <v>181.61</v>
      </c>
      <c r="P1141" s="159"/>
      <c r="Q1141" s="157"/>
      <c r="R1141" s="157"/>
      <c r="S1141" s="160">
        <v>2000.11</v>
      </c>
      <c r="T1141" s="157"/>
      <c r="U1141" s="160">
        <v>2000.11</v>
      </c>
    </row>
    <row r="1142" spans="1:21" x14ac:dyDescent="0.2">
      <c r="A1142" s="37" t="str" cm="1">
        <f t="array" ref="A1142">INDEX('Scheme master'!F:F,MATCH(E1142&amp;F1142,'Scheme master'!N:N,0),0)</f>
        <v>LLIQDF</v>
      </c>
      <c r="B1142" s="37" t="str">
        <f>A1142&amp;VLOOKUP(E1142&amp;F1142,'Scheme master'!N:AA,13,0)</f>
        <v>LLIQDFRDD</v>
      </c>
      <c r="C1142" s="41">
        <f t="shared" si="56"/>
        <v>0.18055087</v>
      </c>
      <c r="D1142" s="41">
        <f t="shared" si="57"/>
        <v>0.18055087</v>
      </c>
      <c r="E1142" s="157" t="s">
        <v>530</v>
      </c>
      <c r="F1142" s="157" t="s">
        <v>526</v>
      </c>
      <c r="G1142" s="157" t="s">
        <v>456</v>
      </c>
      <c r="H1142" s="157" t="s">
        <v>1281</v>
      </c>
      <c r="I1142" s="158">
        <v>45589</v>
      </c>
      <c r="J1142" s="158">
        <v>45589</v>
      </c>
      <c r="K1142" s="157">
        <v>0.18055087</v>
      </c>
      <c r="L1142" s="157">
        <v>0.18055087</v>
      </c>
      <c r="M1142" s="159">
        <v>13.609</v>
      </c>
      <c r="N1142" s="159">
        <v>0.17199999999999999</v>
      </c>
      <c r="O1142" s="159">
        <v>5.0810000000000004</v>
      </c>
      <c r="P1142" s="159">
        <v>3.032</v>
      </c>
      <c r="Q1142" s="157">
        <v>2.48</v>
      </c>
      <c r="R1142" s="157">
        <v>0.03</v>
      </c>
      <c r="S1142" s="160">
        <v>5728.57</v>
      </c>
      <c r="T1142" s="157">
        <v>3383.64</v>
      </c>
      <c r="U1142" s="160">
        <v>9114.7199999999993</v>
      </c>
    </row>
    <row r="1143" spans="1:21" x14ac:dyDescent="0.2">
      <c r="A1143" s="37" t="str" cm="1">
        <f t="array" ref="A1143">INDEX('Scheme master'!F:F,MATCH(E1143&amp;F1143,'Scheme master'!N:N,0),0)</f>
        <v>LDINPF</v>
      </c>
      <c r="B1143" s="37" t="str">
        <f>A1143&amp;VLOOKUP(E1143&amp;F1143,'Scheme master'!N:AA,13,0)</f>
        <v>LDINPFDDW</v>
      </c>
      <c r="C1143" s="41">
        <f t="shared" si="56"/>
        <v>8.2224399999999993E-3</v>
      </c>
      <c r="D1143" s="41">
        <f t="shared" si="57"/>
        <v>8.2224399999999993E-3</v>
      </c>
      <c r="E1143" s="157" t="s">
        <v>531</v>
      </c>
      <c r="F1143" s="157" t="s">
        <v>527</v>
      </c>
      <c r="G1143" s="157" t="s">
        <v>2726</v>
      </c>
      <c r="H1143" s="157" t="s">
        <v>1280</v>
      </c>
      <c r="I1143" s="158">
        <v>45708</v>
      </c>
      <c r="J1143" s="158">
        <v>45708</v>
      </c>
      <c r="K1143" s="157">
        <v>8.2224399999999993E-3</v>
      </c>
      <c r="L1143" s="157">
        <v>8.2224399999999993E-3</v>
      </c>
      <c r="M1143" s="159"/>
      <c r="N1143" s="159"/>
      <c r="O1143" s="159">
        <v>28.459</v>
      </c>
      <c r="P1143" s="159"/>
      <c r="Q1143" s="157"/>
      <c r="R1143" s="157"/>
      <c r="S1143" s="160">
        <v>296.37</v>
      </c>
      <c r="T1143" s="157"/>
      <c r="U1143" s="160">
        <v>296.37</v>
      </c>
    </row>
    <row r="1144" spans="1:21" x14ac:dyDescent="0.2">
      <c r="A1144" s="37" t="str" cm="1">
        <f t="array" ref="A1144">INDEX('Scheme master'!F:F,MATCH(E1144&amp;F1144,'Scheme master'!N:N,0),0)</f>
        <v>LLIQDF</v>
      </c>
      <c r="B1144" s="37" t="str">
        <f>A1144&amp;VLOOKUP(E1144&amp;F1144,'Scheme master'!N:AA,13,0)</f>
        <v>LLIQDFDDD</v>
      </c>
      <c r="C1144" s="41">
        <f t="shared" si="56"/>
        <v>0.1903675</v>
      </c>
      <c r="D1144" s="41">
        <f t="shared" si="57"/>
        <v>0.1903675</v>
      </c>
      <c r="E1144" s="157" t="s">
        <v>530</v>
      </c>
      <c r="F1144" s="157" t="s">
        <v>525</v>
      </c>
      <c r="G1144" s="157" t="s">
        <v>456</v>
      </c>
      <c r="H1144" s="157" t="s">
        <v>1276</v>
      </c>
      <c r="I1144" s="158">
        <v>45716</v>
      </c>
      <c r="J1144" s="158">
        <v>45716</v>
      </c>
      <c r="K1144" s="157">
        <v>0.1903675</v>
      </c>
      <c r="L1144" s="157">
        <v>0.1903675</v>
      </c>
      <c r="M1144" s="159">
        <v>119.91500000000001</v>
      </c>
      <c r="N1144" s="159"/>
      <c r="O1144" s="159">
        <v>2.9830000000000001</v>
      </c>
      <c r="P1144" s="159">
        <v>283.851</v>
      </c>
      <c r="Q1144" s="157">
        <v>22.83</v>
      </c>
      <c r="R1144" s="157"/>
      <c r="S1144" s="160">
        <v>3405.32</v>
      </c>
      <c r="T1144" s="157">
        <v>325960.33</v>
      </c>
      <c r="U1144" s="160">
        <v>329388.48</v>
      </c>
    </row>
    <row r="1145" spans="1:21" x14ac:dyDescent="0.2">
      <c r="A1145" s="37" t="str" cm="1">
        <f t="array" ref="A1145">INDEX('Scheme master'!F:F,MATCH(E1145&amp;F1145,'Scheme master'!N:N,0),0)</f>
        <v>LDUSTF</v>
      </c>
      <c r="B1145" s="37" t="str">
        <f>A1145&amp;VLOOKUP(E1145&amp;F1145,'Scheme master'!N:AA,13,0)</f>
        <v>LDUSTFRDD</v>
      </c>
      <c r="C1145" s="41">
        <f t="shared" si="56"/>
        <v>0.21088515999999999</v>
      </c>
      <c r="D1145" s="41">
        <f t="shared" si="57"/>
        <v>0.21088515999999999</v>
      </c>
      <c r="E1145" s="157" t="s">
        <v>1462</v>
      </c>
      <c r="F1145" s="157" t="s">
        <v>8</v>
      </c>
      <c r="G1145" s="157" t="s">
        <v>2241</v>
      </c>
      <c r="H1145" s="157" t="s">
        <v>1279</v>
      </c>
      <c r="I1145" s="158">
        <v>45601</v>
      </c>
      <c r="J1145" s="158">
        <v>45601</v>
      </c>
      <c r="K1145" s="157">
        <v>0.21088515999999999</v>
      </c>
      <c r="L1145" s="157">
        <v>0.21088515999999999</v>
      </c>
      <c r="M1145" s="159"/>
      <c r="N1145" s="159"/>
      <c r="O1145" s="159">
        <v>3.9239999999999999</v>
      </c>
      <c r="P1145" s="159">
        <v>3.0000000000000001E-3</v>
      </c>
      <c r="Q1145" s="157"/>
      <c r="R1145" s="157"/>
      <c r="S1145" s="160">
        <v>4782.92</v>
      </c>
      <c r="T1145" s="157">
        <v>3.39</v>
      </c>
      <c r="U1145" s="160">
        <v>4786.3100000000004</v>
      </c>
    </row>
    <row r="1146" spans="1:21" x14ac:dyDescent="0.2">
      <c r="A1146" s="37" t="str" cm="1">
        <f t="array" ref="A1146">INDEX('Scheme master'!F:F,MATCH(E1146&amp;F1146,'Scheme master'!N:N,0),0)</f>
        <v>LLIQDF</v>
      </c>
      <c r="B1146" s="37" t="str">
        <f>A1146&amp;VLOOKUP(E1146&amp;F1146,'Scheme master'!N:AA,13,0)</f>
        <v>LLIQDFDDD</v>
      </c>
      <c r="C1146" s="41">
        <f t="shared" si="56"/>
        <v>5.3987420000000001E-2</v>
      </c>
      <c r="D1146" s="41">
        <f t="shared" si="57"/>
        <v>5.3987420000000001E-2</v>
      </c>
      <c r="E1146" s="157" t="s">
        <v>530</v>
      </c>
      <c r="F1146" s="157" t="s">
        <v>525</v>
      </c>
      <c r="G1146" s="157" t="s">
        <v>456</v>
      </c>
      <c r="H1146" s="157" t="s">
        <v>1276</v>
      </c>
      <c r="I1146" s="158">
        <v>45650</v>
      </c>
      <c r="J1146" s="158">
        <v>45650</v>
      </c>
      <c r="K1146" s="157">
        <v>5.3987420000000001E-2</v>
      </c>
      <c r="L1146" s="157">
        <v>5.3987420000000001E-2</v>
      </c>
      <c r="M1146" s="159">
        <v>59.844999999999999</v>
      </c>
      <c r="N1146" s="159"/>
      <c r="O1146" s="159">
        <v>1.4339999999999999</v>
      </c>
      <c r="P1146" s="159">
        <v>55.07</v>
      </c>
      <c r="Q1146" s="157">
        <v>3.24</v>
      </c>
      <c r="R1146" s="157"/>
      <c r="S1146" s="160">
        <v>1634.53</v>
      </c>
      <c r="T1146" s="157">
        <v>63239</v>
      </c>
      <c r="U1146" s="160">
        <v>64876.77</v>
      </c>
    </row>
    <row r="1147" spans="1:21" x14ac:dyDescent="0.2">
      <c r="A1147" s="37" t="str" cm="1">
        <f t="array" ref="A1147">INDEX('Scheme master'!F:F,MATCH(E1147&amp;F1147,'Scheme master'!N:N,0),0)</f>
        <v>LDSAPF</v>
      </c>
      <c r="B1147" s="37" t="str">
        <f>A1147&amp;VLOOKUP(E1147&amp;F1147,'Scheme master'!N:AA,13,0)</f>
        <v>LDSAPFRDD</v>
      </c>
      <c r="C1147" s="41">
        <f t="shared" si="56"/>
        <v>2.09413E-3</v>
      </c>
      <c r="D1147" s="41">
        <f t="shared" si="57"/>
        <v>2.09413E-3</v>
      </c>
      <c r="E1147" s="157" t="s">
        <v>533</v>
      </c>
      <c r="F1147" s="157" t="s">
        <v>8</v>
      </c>
      <c r="G1147" s="157" t="s">
        <v>2242</v>
      </c>
      <c r="H1147" s="157" t="s">
        <v>1279</v>
      </c>
      <c r="I1147" s="158">
        <v>45588</v>
      </c>
      <c r="J1147" s="158">
        <v>45588</v>
      </c>
      <c r="K1147" s="157">
        <v>2.09413E-3</v>
      </c>
      <c r="L1147" s="157">
        <v>2.09413E-3</v>
      </c>
      <c r="M1147" s="159"/>
      <c r="N1147" s="159"/>
      <c r="O1147" s="159">
        <v>2880.462</v>
      </c>
      <c r="P1147" s="159">
        <v>55.642000000000003</v>
      </c>
      <c r="Q1147" s="157"/>
      <c r="R1147" s="157"/>
      <c r="S1147" s="160">
        <v>34198.910000000003</v>
      </c>
      <c r="T1147" s="157">
        <v>656</v>
      </c>
      <c r="U1147" s="160">
        <v>34854.910000000003</v>
      </c>
    </row>
    <row r="1148" spans="1:21" x14ac:dyDescent="0.2">
      <c r="A1148" s="37" t="str" cm="1">
        <f t="array" ref="A1148">INDEX('Scheme master'!F:F,MATCH(E1148&amp;F1148,'Scheme master'!N:N,0),0)</f>
        <v>LDUSTF</v>
      </c>
      <c r="B1148" s="37" t="str">
        <f>A1148&amp;VLOOKUP(E1148&amp;F1148,'Scheme master'!N:AA,13,0)</f>
        <v>LDUSTFDDD</v>
      </c>
      <c r="C1148" s="41">
        <f t="shared" si="56"/>
        <v>0.18169418000000001</v>
      </c>
      <c r="D1148" s="41">
        <f t="shared" si="57"/>
        <v>0.18169418000000001</v>
      </c>
      <c r="E1148" s="157" t="s">
        <v>1462</v>
      </c>
      <c r="F1148" s="157" t="s">
        <v>525</v>
      </c>
      <c r="G1148" s="157" t="s">
        <v>2241</v>
      </c>
      <c r="H1148" s="157" t="s">
        <v>1277</v>
      </c>
      <c r="I1148" s="158">
        <v>45674</v>
      </c>
      <c r="J1148" s="158">
        <v>45674</v>
      </c>
      <c r="K1148" s="157">
        <v>0.18169418000000001</v>
      </c>
      <c r="L1148" s="157">
        <v>0.18169418000000001</v>
      </c>
      <c r="M1148" s="159"/>
      <c r="N1148" s="159"/>
      <c r="O1148" s="159">
        <v>0.81699999999999995</v>
      </c>
      <c r="P1148" s="159"/>
      <c r="Q1148" s="157"/>
      <c r="R1148" s="157"/>
      <c r="S1148" s="160">
        <v>997.85</v>
      </c>
      <c r="T1148" s="157"/>
      <c r="U1148" s="160">
        <v>997.85</v>
      </c>
    </row>
    <row r="1149" spans="1:21" x14ac:dyDescent="0.2">
      <c r="A1149" s="37" t="str" cm="1">
        <f t="array" ref="A1149">INDEX('Scheme master'!F:F,MATCH(E1149&amp;F1149,'Scheme master'!N:N,0),0)</f>
        <v>LDINPF</v>
      </c>
      <c r="B1149" s="37" t="str">
        <f>A1149&amp;VLOOKUP(E1149&amp;F1149,'Scheme master'!N:AA,13,0)</f>
        <v>LDINPFRDD</v>
      </c>
      <c r="C1149" s="41">
        <f t="shared" si="56"/>
        <v>1.180786E-2</v>
      </c>
      <c r="D1149" s="41">
        <f t="shared" si="57"/>
        <v>1.180786E-2</v>
      </c>
      <c r="E1149" s="157" t="s">
        <v>531</v>
      </c>
      <c r="F1149" s="157" t="s">
        <v>8</v>
      </c>
      <c r="G1149" s="157" t="s">
        <v>2726</v>
      </c>
      <c r="H1149" s="157" t="s">
        <v>1279</v>
      </c>
      <c r="I1149" s="158">
        <v>45684</v>
      </c>
      <c r="J1149" s="158">
        <v>45684</v>
      </c>
      <c r="K1149" s="157">
        <v>1.180786E-2</v>
      </c>
      <c r="L1149" s="157">
        <v>1.180786E-2</v>
      </c>
      <c r="M1149" s="159">
        <v>11490.457</v>
      </c>
      <c r="N1149" s="159"/>
      <c r="O1149" s="159">
        <v>2764.4989999999998</v>
      </c>
      <c r="P1149" s="159">
        <v>133.756</v>
      </c>
      <c r="Q1149" s="157">
        <v>135.68</v>
      </c>
      <c r="R1149" s="157"/>
      <c r="S1149" s="160">
        <v>34279.22</v>
      </c>
      <c r="T1149" s="157">
        <v>1650.87</v>
      </c>
      <c r="U1149" s="160">
        <v>36065.769999999997</v>
      </c>
    </row>
    <row r="1150" spans="1:21" x14ac:dyDescent="0.2">
      <c r="A1150" s="37" t="str" cm="1">
        <f t="array" ref="A1150">INDEX('Scheme master'!F:F,MATCH(E1150&amp;F1150,'Scheme master'!N:N,0),0)</f>
        <v>LLIQDF</v>
      </c>
      <c r="B1150" s="37" t="str">
        <f>A1150&amp;VLOOKUP(E1150&amp;F1150,'Scheme master'!N:AA,13,0)</f>
        <v>LLIQDFDDD</v>
      </c>
      <c r="C1150" s="41">
        <f t="shared" si="56"/>
        <v>0.19273756</v>
      </c>
      <c r="D1150" s="41">
        <f t="shared" si="57"/>
        <v>0.19273756</v>
      </c>
      <c r="E1150" s="157" t="s">
        <v>530</v>
      </c>
      <c r="F1150" s="157" t="s">
        <v>525</v>
      </c>
      <c r="G1150" s="157" t="s">
        <v>456</v>
      </c>
      <c r="H1150" s="157" t="s">
        <v>1276</v>
      </c>
      <c r="I1150" s="158">
        <v>45620</v>
      </c>
      <c r="J1150" s="158">
        <v>45620</v>
      </c>
      <c r="K1150" s="157">
        <v>0.19273756</v>
      </c>
      <c r="L1150" s="157">
        <v>0.19273756</v>
      </c>
      <c r="M1150" s="159">
        <v>6.0789999999999997</v>
      </c>
      <c r="N1150" s="159"/>
      <c r="O1150" s="159">
        <v>5.702</v>
      </c>
      <c r="P1150" s="159">
        <v>245.28100000000001</v>
      </c>
      <c r="Q1150" s="157">
        <v>1.18</v>
      </c>
      <c r="R1150" s="157"/>
      <c r="S1150" s="160">
        <v>6541.14</v>
      </c>
      <c r="T1150" s="157">
        <v>281664.53999999998</v>
      </c>
      <c r="U1150" s="160">
        <v>288206.86</v>
      </c>
    </row>
    <row r="1151" spans="1:21" x14ac:dyDescent="0.2">
      <c r="A1151" s="37" t="str" cm="1">
        <f t="array" ref="A1151">INDEX('Scheme master'!F:F,MATCH(E1151&amp;F1151,'Scheme master'!N:N,0),0)</f>
        <v>LDINPF</v>
      </c>
      <c r="B1151" s="37" t="str">
        <f>A1151&amp;VLOOKUP(E1151&amp;F1151,'Scheme master'!N:AA,13,0)</f>
        <v>LDINPFRDD</v>
      </c>
      <c r="C1151" s="41">
        <f t="shared" si="56"/>
        <v>2.5099300000000001E-3</v>
      </c>
      <c r="D1151" s="41">
        <f t="shared" si="57"/>
        <v>2.5099300000000001E-3</v>
      </c>
      <c r="E1151" s="157" t="s">
        <v>531</v>
      </c>
      <c r="F1151" s="157" t="s">
        <v>8</v>
      </c>
      <c r="G1151" s="157" t="s">
        <v>2726</v>
      </c>
      <c r="H1151" s="157" t="s">
        <v>1279</v>
      </c>
      <c r="I1151" s="158">
        <v>45726</v>
      </c>
      <c r="J1151" s="158">
        <v>45726</v>
      </c>
      <c r="K1151" s="157">
        <v>2.5099300000000001E-3</v>
      </c>
      <c r="L1151" s="157">
        <v>2.5099300000000001E-3</v>
      </c>
      <c r="M1151" s="159"/>
      <c r="N1151" s="159"/>
      <c r="O1151" s="159">
        <v>571.05200000000002</v>
      </c>
      <c r="P1151" s="159">
        <v>28.58</v>
      </c>
      <c r="Q1151" s="157"/>
      <c r="R1151" s="157"/>
      <c r="S1151" s="160">
        <v>7081.06</v>
      </c>
      <c r="T1151" s="157">
        <v>352.72</v>
      </c>
      <c r="U1151" s="160">
        <v>7433.78</v>
      </c>
    </row>
    <row r="1152" spans="1:21" x14ac:dyDescent="0.2">
      <c r="A1152" s="37" t="str" cm="1">
        <f t="array" ref="A1152">INDEX('Scheme master'!F:F,MATCH(E1152&amp;F1152,'Scheme master'!N:N,0),0)</f>
        <v>LDSAPF</v>
      </c>
      <c r="B1152" s="37" t="str">
        <f>A1152&amp;VLOOKUP(E1152&amp;F1152,'Scheme master'!N:AA,13,0)</f>
        <v>LDSAPFRDD</v>
      </c>
      <c r="C1152" s="41">
        <f t="shared" si="56"/>
        <v>2.4868199999999998E-3</v>
      </c>
      <c r="D1152" s="41">
        <f t="shared" si="57"/>
        <v>2.4868199999999998E-3</v>
      </c>
      <c r="E1152" s="157" t="s">
        <v>533</v>
      </c>
      <c r="F1152" s="157" t="s">
        <v>8</v>
      </c>
      <c r="G1152" s="157" t="s">
        <v>2242</v>
      </c>
      <c r="H1152" s="157" t="s">
        <v>1279</v>
      </c>
      <c r="I1152" s="158">
        <v>45596</v>
      </c>
      <c r="J1152" s="158">
        <v>45596</v>
      </c>
      <c r="K1152" s="157">
        <v>2.4868199999999998E-3</v>
      </c>
      <c r="L1152" s="157">
        <v>2.4868199999999998E-3</v>
      </c>
      <c r="M1152" s="159">
        <v>127107.72100000001</v>
      </c>
      <c r="N1152" s="159"/>
      <c r="O1152" s="159">
        <v>3398.665</v>
      </c>
      <c r="P1152" s="159">
        <v>66.165000000000006</v>
      </c>
      <c r="Q1152" s="157">
        <v>316.08999999999997</v>
      </c>
      <c r="R1152" s="157"/>
      <c r="S1152" s="160">
        <v>40351.440000000002</v>
      </c>
      <c r="T1152" s="157">
        <v>780.09</v>
      </c>
      <c r="U1152" s="160">
        <v>41447.620000000003</v>
      </c>
    </row>
    <row r="1153" spans="1:21" x14ac:dyDescent="0.2">
      <c r="A1153" s="37" t="str" cm="1">
        <f t="array" ref="A1153">INDEX('Scheme master'!F:F,MATCH(E1153&amp;F1153,'Scheme master'!N:N,0),0)</f>
        <v>LDUSTF</v>
      </c>
      <c r="B1153" s="37" t="str">
        <f>A1153&amp;VLOOKUP(E1153&amp;F1153,'Scheme master'!N:AA,13,0)</f>
        <v>LDUSTFDDD</v>
      </c>
      <c r="C1153" s="41">
        <f t="shared" si="56"/>
        <v>0.25691879000000001</v>
      </c>
      <c r="D1153" s="41">
        <f t="shared" si="57"/>
        <v>0.25691879000000001</v>
      </c>
      <c r="E1153" s="157" t="s">
        <v>1462</v>
      </c>
      <c r="F1153" s="157" t="s">
        <v>525</v>
      </c>
      <c r="G1153" s="157" t="s">
        <v>2241</v>
      </c>
      <c r="H1153" s="157" t="s">
        <v>1277</v>
      </c>
      <c r="I1153" s="158">
        <v>45646</v>
      </c>
      <c r="J1153" s="158">
        <v>45646</v>
      </c>
      <c r="K1153" s="157">
        <v>0.25691879000000001</v>
      </c>
      <c r="L1153" s="157">
        <v>0.25691879000000001</v>
      </c>
      <c r="M1153" s="159"/>
      <c r="N1153" s="159"/>
      <c r="O1153" s="159">
        <v>1.1499999999999999</v>
      </c>
      <c r="P1153" s="159"/>
      <c r="Q1153" s="157"/>
      <c r="R1153" s="157"/>
      <c r="S1153" s="160">
        <v>1403.6</v>
      </c>
      <c r="T1153" s="157"/>
      <c r="U1153" s="160">
        <v>1403.6</v>
      </c>
    </row>
    <row r="1154" spans="1:21" x14ac:dyDescent="0.2">
      <c r="A1154" s="37" t="str" cm="1">
        <f t="array" ref="A1154">INDEX('Scheme master'!F:F,MATCH(E1154&amp;F1154,'Scheme master'!N:N,0),0)</f>
        <v>LDINPF</v>
      </c>
      <c r="B1154" s="37" t="str">
        <f>A1154&amp;VLOOKUP(E1154&amp;F1154,'Scheme master'!N:AA,13,0)</f>
        <v>LDINPFDDD</v>
      </c>
      <c r="C1154" s="41">
        <f t="shared" si="56"/>
        <v>8.2057099999999997E-3</v>
      </c>
      <c r="D1154" s="41">
        <f t="shared" si="57"/>
        <v>8.2057099999999997E-3</v>
      </c>
      <c r="E1154" s="157" t="s">
        <v>531</v>
      </c>
      <c r="F1154" s="157" t="s">
        <v>525</v>
      </c>
      <c r="G1154" s="157" t="s">
        <v>2726</v>
      </c>
      <c r="H1154" s="157" t="s">
        <v>1277</v>
      </c>
      <c r="I1154" s="158">
        <v>45678</v>
      </c>
      <c r="J1154" s="158">
        <v>45678</v>
      </c>
      <c r="K1154" s="157">
        <v>8.2057099999999997E-3</v>
      </c>
      <c r="L1154" s="157">
        <v>8.2057099999999997E-3</v>
      </c>
      <c r="M1154" s="159"/>
      <c r="N1154" s="159"/>
      <c r="O1154" s="159">
        <v>309.54300000000001</v>
      </c>
      <c r="P1154" s="159"/>
      <c r="Q1154" s="157"/>
      <c r="R1154" s="157"/>
      <c r="S1154" s="160">
        <v>4855.21</v>
      </c>
      <c r="T1154" s="157"/>
      <c r="U1154" s="160">
        <v>4855.21</v>
      </c>
    </row>
    <row r="1155" spans="1:21" x14ac:dyDescent="0.2">
      <c r="A1155" s="37" t="str" cm="1">
        <f t="array" ref="A1155">INDEX('Scheme master'!F:F,MATCH(E1155&amp;F1155,'Scheme master'!N:N,0),0)</f>
        <v>LDMIPF</v>
      </c>
      <c r="B1155" s="37" t="str">
        <f>A1155&amp;VLOOKUP(E1155&amp;F1155,'Scheme master'!N:AA,13,0)</f>
        <v>LDMIPFDDM</v>
      </c>
      <c r="C1155" s="41">
        <f t="shared" si="56"/>
        <v>0.06</v>
      </c>
      <c r="D1155" s="41">
        <f t="shared" si="57"/>
        <v>0.06</v>
      </c>
      <c r="E1155" s="157" t="s">
        <v>532</v>
      </c>
      <c r="F1155" s="157" t="s">
        <v>2729</v>
      </c>
      <c r="G1155" s="157" t="s">
        <v>2415</v>
      </c>
      <c r="H1155" s="157" t="s">
        <v>2730</v>
      </c>
      <c r="I1155" s="158">
        <v>45685</v>
      </c>
      <c r="J1155" s="158">
        <v>45685</v>
      </c>
      <c r="K1155" s="157">
        <v>0.06</v>
      </c>
      <c r="L1155" s="157">
        <v>0.06</v>
      </c>
      <c r="M1155" s="159">
        <v>11564.65</v>
      </c>
      <c r="N1155" s="159"/>
      <c r="O1155" s="159">
        <v>107.586</v>
      </c>
      <c r="P1155" s="159"/>
      <c r="Q1155" s="157">
        <v>693.88</v>
      </c>
      <c r="R1155" s="157"/>
      <c r="S1155" s="160">
        <v>1482.7</v>
      </c>
      <c r="T1155" s="157"/>
      <c r="U1155" s="160">
        <v>2176.58</v>
      </c>
    </row>
    <row r="1156" spans="1:21" x14ac:dyDescent="0.2">
      <c r="A1156" s="37" t="str" cm="1">
        <f t="array" ref="A1156">INDEX('Scheme master'!F:F,MATCH(E1156&amp;F1156,'Scheme master'!N:N,0),0)</f>
        <v>LDUSTF</v>
      </c>
      <c r="B1156" s="37" t="str">
        <f>A1156&amp;VLOOKUP(E1156&amp;F1156,'Scheme master'!N:AA,13,0)</f>
        <v>LDUSTFRDD</v>
      </c>
      <c r="C1156" s="41">
        <f t="shared" si="56"/>
        <v>0.24546565000000001</v>
      </c>
      <c r="D1156" s="41">
        <f t="shared" si="57"/>
        <v>0.24546565000000001</v>
      </c>
      <c r="E1156" s="157" t="s">
        <v>1462</v>
      </c>
      <c r="F1156" s="157" t="s">
        <v>8</v>
      </c>
      <c r="G1156" s="157" t="s">
        <v>2241</v>
      </c>
      <c r="H1156" s="157" t="s">
        <v>1279</v>
      </c>
      <c r="I1156" s="158">
        <v>45667</v>
      </c>
      <c r="J1156" s="158">
        <v>45667</v>
      </c>
      <c r="K1156" s="157">
        <v>0.24546565000000001</v>
      </c>
      <c r="L1156" s="157">
        <v>0.24546565000000001</v>
      </c>
      <c r="M1156" s="159"/>
      <c r="N1156" s="159"/>
      <c r="O1156" s="159">
        <v>4.6289999999999996</v>
      </c>
      <c r="P1156" s="159">
        <v>4.0000000000000001E-3</v>
      </c>
      <c r="Q1156" s="157"/>
      <c r="R1156" s="157"/>
      <c r="S1156" s="160">
        <v>5622.24</v>
      </c>
      <c r="T1156" s="157">
        <v>3.99</v>
      </c>
      <c r="U1156" s="160">
        <v>5626.23</v>
      </c>
    </row>
    <row r="1157" spans="1:21" x14ac:dyDescent="0.2">
      <c r="A1157" s="37" t="str" cm="1">
        <f t="array" ref="A1157">INDEX('Scheme master'!F:F,MATCH(E1157&amp;F1157,'Scheme master'!N:N,0),0)</f>
        <v>LLIQDF</v>
      </c>
      <c r="B1157" s="37" t="str">
        <f>A1157&amp;VLOOKUP(E1157&amp;F1157,'Scheme master'!N:AA,13,0)</f>
        <v>LLIQDFDDW</v>
      </c>
      <c r="C1157" s="41">
        <f t="shared" si="56"/>
        <v>1.2851991899999999</v>
      </c>
      <c r="D1157" s="41">
        <f t="shared" si="57"/>
        <v>1.2851991899999999</v>
      </c>
      <c r="E1157" s="157" t="s">
        <v>530</v>
      </c>
      <c r="F1157" s="157" t="s">
        <v>527</v>
      </c>
      <c r="G1157" s="157" t="s">
        <v>456</v>
      </c>
      <c r="H1157" s="157" t="s">
        <v>2246</v>
      </c>
      <c r="I1157" s="158">
        <v>45588</v>
      </c>
      <c r="J1157" s="158">
        <v>45588</v>
      </c>
      <c r="K1157" s="157">
        <v>1.2851991899999999</v>
      </c>
      <c r="L1157" s="157">
        <v>1.2851991899999999</v>
      </c>
      <c r="M1157" s="159">
        <v>0.45400000000000001</v>
      </c>
      <c r="N1157" s="159">
        <v>5.0000000000000001E-3</v>
      </c>
      <c r="O1157" s="159">
        <v>1.379</v>
      </c>
      <c r="P1157" s="159"/>
      <c r="Q1157" s="157">
        <v>0.57999999999999996</v>
      </c>
      <c r="R1157" s="157">
        <v>0.01</v>
      </c>
      <c r="S1157" s="160">
        <v>1469.78</v>
      </c>
      <c r="T1157" s="157"/>
      <c r="U1157" s="160">
        <v>1470.37</v>
      </c>
    </row>
    <row r="1158" spans="1:21" x14ac:dyDescent="0.2">
      <c r="A1158" s="37" t="str" cm="1">
        <f t="array" ref="A1158">INDEX('Scheme master'!F:F,MATCH(E1158&amp;F1158,'Scheme master'!N:N,0),0)</f>
        <v>LDINPF</v>
      </c>
      <c r="B1158" s="37" t="str">
        <f>A1158&amp;VLOOKUP(E1158&amp;F1158,'Scheme master'!N:AA,13,0)</f>
        <v>LDINPFRDD</v>
      </c>
      <c r="C1158" s="41">
        <f t="shared" si="56"/>
        <v>2.2657799999999998E-3</v>
      </c>
      <c r="D1158" s="41">
        <f t="shared" si="57"/>
        <v>2.2657799999999998E-3</v>
      </c>
      <c r="E1158" s="157" t="s">
        <v>531</v>
      </c>
      <c r="F1158" s="157" t="s">
        <v>8</v>
      </c>
      <c r="G1158" s="157" t="s">
        <v>2726</v>
      </c>
      <c r="H1158" s="157" t="s">
        <v>1279</v>
      </c>
      <c r="I1158" s="158">
        <v>45692</v>
      </c>
      <c r="J1158" s="158">
        <v>45692</v>
      </c>
      <c r="K1158" s="157">
        <v>2.2657799999999998E-3</v>
      </c>
      <c r="L1158" s="157">
        <v>2.2657799999999998E-3</v>
      </c>
      <c r="M1158" s="159">
        <v>11490.457</v>
      </c>
      <c r="N1158" s="159"/>
      <c r="O1158" s="159">
        <v>532.04399999999998</v>
      </c>
      <c r="P1158" s="159">
        <v>25.742999999999999</v>
      </c>
      <c r="Q1158" s="157">
        <v>26.03</v>
      </c>
      <c r="R1158" s="157"/>
      <c r="S1158" s="160">
        <v>6597.13</v>
      </c>
      <c r="T1158" s="157">
        <v>317.70999999999998</v>
      </c>
      <c r="U1158" s="160">
        <v>6940.87</v>
      </c>
    </row>
    <row r="1159" spans="1:21" x14ac:dyDescent="0.2">
      <c r="A1159" s="37" t="str" cm="1">
        <f t="array" ref="A1159">INDEX('Scheme master'!F:F,MATCH(E1159&amp;F1159,'Scheme master'!N:N,0),0)</f>
        <v>LDINPF</v>
      </c>
      <c r="B1159" s="37" t="str">
        <f>A1159&amp;VLOOKUP(E1159&amp;F1159,'Scheme master'!N:AA,13,0)</f>
        <v>LDINPFDDD</v>
      </c>
      <c r="C1159" s="41">
        <f t="shared" ref="C1159:C1174" si="58">K1159</f>
        <v>8.0186500000000004E-3</v>
      </c>
      <c r="D1159" s="41">
        <f t="shared" ref="D1159:D1174" si="59">L1159</f>
        <v>8.0186500000000004E-3</v>
      </c>
      <c r="E1159" s="157" t="s">
        <v>531</v>
      </c>
      <c r="F1159" s="157" t="s">
        <v>525</v>
      </c>
      <c r="G1159" s="157" t="s">
        <v>2726</v>
      </c>
      <c r="H1159" s="157" t="s">
        <v>1277</v>
      </c>
      <c r="I1159" s="158">
        <v>45657</v>
      </c>
      <c r="J1159" s="158">
        <v>45657</v>
      </c>
      <c r="K1159" s="157">
        <v>8.0186500000000004E-3</v>
      </c>
      <c r="L1159" s="157">
        <v>8.0186500000000004E-3</v>
      </c>
      <c r="M1159" s="159">
        <v>26907.360000000001</v>
      </c>
      <c r="N1159" s="159"/>
      <c r="O1159" s="159">
        <v>291.66699999999997</v>
      </c>
      <c r="P1159" s="159"/>
      <c r="Q1159" s="157">
        <v>215.76</v>
      </c>
      <c r="R1159" s="157"/>
      <c r="S1159" s="160">
        <v>4547.2</v>
      </c>
      <c r="T1159" s="157"/>
      <c r="U1159" s="160">
        <v>4762.96</v>
      </c>
    </row>
    <row r="1160" spans="1:21" x14ac:dyDescent="0.2">
      <c r="A1160" s="37" t="str" cm="1">
        <f t="array" ref="A1160">INDEX('Scheme master'!F:F,MATCH(E1160&amp;F1160,'Scheme master'!N:N,0),0)</f>
        <v>LDMIPF</v>
      </c>
      <c r="B1160" s="37" t="str">
        <f>A1160&amp;VLOOKUP(E1160&amp;F1160,'Scheme master'!N:AA,13,0)</f>
        <v>LDMIPFRDA</v>
      </c>
      <c r="C1160" s="41">
        <f t="shared" si="58"/>
        <v>0.72</v>
      </c>
      <c r="D1160" s="41">
        <f t="shared" si="59"/>
        <v>0.72</v>
      </c>
      <c r="E1160" s="157" t="s">
        <v>532</v>
      </c>
      <c r="F1160" s="157" t="s">
        <v>2822</v>
      </c>
      <c r="G1160" s="157" t="s">
        <v>2415</v>
      </c>
      <c r="H1160" s="157" t="s">
        <v>2823</v>
      </c>
      <c r="I1160" s="158">
        <v>45742</v>
      </c>
      <c r="J1160" s="158">
        <v>45742</v>
      </c>
      <c r="K1160" s="157">
        <v>0.72</v>
      </c>
      <c r="L1160" s="157">
        <v>0.72</v>
      </c>
      <c r="M1160" s="159">
        <v>301716.554</v>
      </c>
      <c r="N1160" s="159">
        <v>37000</v>
      </c>
      <c r="O1160" s="159">
        <v>9195.0079999999998</v>
      </c>
      <c r="P1160" s="159"/>
      <c r="Q1160" s="157">
        <v>217235.87</v>
      </c>
      <c r="R1160" s="157">
        <v>26640</v>
      </c>
      <c r="S1160" s="160">
        <v>120147.77</v>
      </c>
      <c r="T1160" s="157"/>
      <c r="U1160" s="160">
        <v>364023.64</v>
      </c>
    </row>
    <row r="1161" spans="1:21" x14ac:dyDescent="0.2">
      <c r="A1161" s="37" t="str" cm="1">
        <f t="array" ref="A1161">INDEX('Scheme master'!F:F,MATCH(E1161&amp;F1161,'Scheme master'!N:N,0),0)</f>
        <v>LDSAPF</v>
      </c>
      <c r="B1161" s="37" t="str">
        <f>A1161&amp;VLOOKUP(E1161&amp;F1161,'Scheme master'!N:AA,13,0)</f>
        <v>LDSAPFDDD</v>
      </c>
      <c r="C1161" s="41">
        <f t="shared" si="58"/>
        <v>4.6548600000000002E-3</v>
      </c>
      <c r="D1161" s="41">
        <f t="shared" si="59"/>
        <v>4.6548600000000002E-3</v>
      </c>
      <c r="E1161" s="157" t="s">
        <v>533</v>
      </c>
      <c r="F1161" s="157" t="s">
        <v>525</v>
      </c>
      <c r="G1161" s="157" t="s">
        <v>2242</v>
      </c>
      <c r="H1161" s="157" t="s">
        <v>1277</v>
      </c>
      <c r="I1161" s="158">
        <v>45708</v>
      </c>
      <c r="J1161" s="158">
        <v>45708</v>
      </c>
      <c r="K1161" s="157">
        <v>4.6548600000000002E-3</v>
      </c>
      <c r="L1161" s="157">
        <v>4.6548600000000002E-3</v>
      </c>
      <c r="M1161" s="159"/>
      <c r="N1161" s="159"/>
      <c r="O1161" s="159">
        <v>245.29599999999999</v>
      </c>
      <c r="P1161" s="159">
        <v>17.5</v>
      </c>
      <c r="Q1161" s="157"/>
      <c r="R1161" s="157"/>
      <c r="S1161" s="160">
        <v>2703.57</v>
      </c>
      <c r="T1161" s="157">
        <v>195.43</v>
      </c>
      <c r="U1161" s="160">
        <v>2899</v>
      </c>
    </row>
    <row r="1162" spans="1:21" x14ac:dyDescent="0.2">
      <c r="A1162" s="37" t="str" cm="1">
        <f t="array" ref="A1162">INDEX('Scheme master'!F:F,MATCH(E1162&amp;F1162,'Scheme master'!N:N,0),0)</f>
        <v>LLIQDF</v>
      </c>
      <c r="B1162" s="37" t="str">
        <f>A1162&amp;VLOOKUP(E1162&amp;F1162,'Scheme master'!N:AA,13,0)</f>
        <v>LLIQDFRDD</v>
      </c>
      <c r="C1162" s="41">
        <f t="shared" si="58"/>
        <v>0.18887878999999999</v>
      </c>
      <c r="D1162" s="41">
        <f t="shared" si="59"/>
        <v>0.18887878999999999</v>
      </c>
      <c r="E1162" s="157" t="s">
        <v>530</v>
      </c>
      <c r="F1162" s="157" t="s">
        <v>526</v>
      </c>
      <c r="G1162" s="157" t="s">
        <v>456</v>
      </c>
      <c r="H1162" s="157" t="s">
        <v>1281</v>
      </c>
      <c r="I1162" s="158">
        <v>45709</v>
      </c>
      <c r="J1162" s="158">
        <v>45709</v>
      </c>
      <c r="K1162" s="157">
        <v>0.18887878999999999</v>
      </c>
      <c r="L1162" s="157">
        <v>0.18887878999999999</v>
      </c>
      <c r="M1162" s="159">
        <v>80.290999999999997</v>
      </c>
      <c r="N1162" s="159">
        <v>0.17199999999999999</v>
      </c>
      <c r="O1162" s="159">
        <v>5.8639999999999999</v>
      </c>
      <c r="P1162" s="159">
        <v>3.2429999999999999</v>
      </c>
      <c r="Q1162" s="157">
        <v>15.16</v>
      </c>
      <c r="R1162" s="157">
        <v>0.03</v>
      </c>
      <c r="S1162" s="160">
        <v>6508.32</v>
      </c>
      <c r="T1162" s="157">
        <v>3612.1</v>
      </c>
      <c r="U1162" s="160">
        <v>10135.61</v>
      </c>
    </row>
    <row r="1163" spans="1:21" x14ac:dyDescent="0.2">
      <c r="A1163" s="37" t="str" cm="1">
        <f t="array" ref="A1163">INDEX('Scheme master'!F:F,MATCH(E1163&amp;F1163,'Scheme master'!N:N,0),0)</f>
        <v>LLIQDF</v>
      </c>
      <c r="B1163" s="37" t="str">
        <f>A1163&amp;VLOOKUP(E1163&amp;F1163,'Scheme master'!N:AA,13,0)</f>
        <v>LLIQDFRDW</v>
      </c>
      <c r="C1163" s="41">
        <f t="shared" si="58"/>
        <v>1.26092301</v>
      </c>
      <c r="D1163" s="41">
        <f t="shared" si="59"/>
        <v>1.26092301</v>
      </c>
      <c r="E1163" s="157" t="s">
        <v>530</v>
      </c>
      <c r="F1163" s="157" t="s">
        <v>23</v>
      </c>
      <c r="G1163" s="157" t="s">
        <v>456</v>
      </c>
      <c r="H1163" s="157" t="s">
        <v>2245</v>
      </c>
      <c r="I1163" s="158">
        <v>45665</v>
      </c>
      <c r="J1163" s="158">
        <v>45665</v>
      </c>
      <c r="K1163" s="157">
        <v>1.26092301</v>
      </c>
      <c r="L1163" s="157">
        <v>1.26092301</v>
      </c>
      <c r="M1163" s="159">
        <v>1085.979</v>
      </c>
      <c r="N1163" s="159"/>
      <c r="O1163" s="159">
        <v>8.5180000000000007</v>
      </c>
      <c r="P1163" s="159">
        <v>5.0000000000000001E-3</v>
      </c>
      <c r="Q1163" s="157">
        <v>1369.34</v>
      </c>
      <c r="R1163" s="157"/>
      <c r="S1163" s="160">
        <v>9480.1299999999992</v>
      </c>
      <c r="T1163" s="157">
        <v>4.57</v>
      </c>
      <c r="U1163" s="160">
        <v>10854.04</v>
      </c>
    </row>
    <row r="1164" spans="1:21" x14ac:dyDescent="0.2">
      <c r="A1164" s="37" t="str" cm="1">
        <f t="array" ref="A1164">INDEX('Scheme master'!F:F,MATCH(E1164&amp;F1164,'Scheme master'!N:N,0),0)</f>
        <v>LLIQDF</v>
      </c>
      <c r="B1164" s="37" t="str">
        <f>A1164&amp;VLOOKUP(E1164&amp;F1164,'Scheme master'!N:AA,13,0)</f>
        <v>LLIQDFDDD</v>
      </c>
      <c r="C1164" s="41">
        <f t="shared" si="58"/>
        <v>0.19868040000000001</v>
      </c>
      <c r="D1164" s="41">
        <f t="shared" si="59"/>
        <v>0.19868040000000001</v>
      </c>
      <c r="E1164" s="157" t="s">
        <v>530</v>
      </c>
      <c r="F1164" s="157" t="s">
        <v>525</v>
      </c>
      <c r="G1164" s="157" t="s">
        <v>456</v>
      </c>
      <c r="H1164" s="157" t="s">
        <v>1276</v>
      </c>
      <c r="I1164" s="158">
        <v>45695</v>
      </c>
      <c r="J1164" s="158">
        <v>45695</v>
      </c>
      <c r="K1164" s="157">
        <v>0.19868040000000001</v>
      </c>
      <c r="L1164" s="157">
        <v>0.19868040000000001</v>
      </c>
      <c r="M1164" s="159">
        <v>117.27800000000001</v>
      </c>
      <c r="N1164" s="159"/>
      <c r="O1164" s="159">
        <v>3.8130000000000002</v>
      </c>
      <c r="P1164" s="159">
        <v>230.44300000000001</v>
      </c>
      <c r="Q1164" s="157">
        <v>23.3</v>
      </c>
      <c r="R1164" s="157"/>
      <c r="S1164" s="160">
        <v>4388.8900000000003</v>
      </c>
      <c r="T1164" s="157">
        <v>264626.09999999998</v>
      </c>
      <c r="U1164" s="160">
        <v>269038.28999999998</v>
      </c>
    </row>
    <row r="1165" spans="1:21" x14ac:dyDescent="0.2">
      <c r="A1165" s="37" t="str" cm="1">
        <f t="array" ref="A1165">INDEX('Scheme master'!F:F,MATCH(E1165&amp;F1165,'Scheme master'!N:N,0),0)</f>
        <v>LDSTDF</v>
      </c>
      <c r="B1165" s="37" t="str">
        <f>A1165&amp;VLOOKUP(E1165&amp;F1165,'Scheme master'!N:AA,13,0)</f>
        <v>LDSTDFRDW</v>
      </c>
      <c r="C1165" s="41">
        <f t="shared" si="58"/>
        <v>1.337463E-2</v>
      </c>
      <c r="D1165" s="41">
        <f t="shared" si="59"/>
        <v>1.337463E-2</v>
      </c>
      <c r="E1165" s="157" t="s">
        <v>1608</v>
      </c>
      <c r="F1165" s="157" t="s">
        <v>23</v>
      </c>
      <c r="G1165" s="157" t="s">
        <v>2244</v>
      </c>
      <c r="H1165" s="157" t="s">
        <v>2245</v>
      </c>
      <c r="I1165" s="158">
        <v>45595</v>
      </c>
      <c r="J1165" s="158">
        <v>45595</v>
      </c>
      <c r="K1165" s="157">
        <v>1.337463E-2</v>
      </c>
      <c r="L1165" s="157">
        <v>1.337463E-2</v>
      </c>
      <c r="M1165" s="159"/>
      <c r="N1165" s="159"/>
      <c r="O1165" s="159">
        <v>3.1440000000000001</v>
      </c>
      <c r="P1165" s="159">
        <v>3571.25</v>
      </c>
      <c r="Q1165" s="157"/>
      <c r="R1165" s="157"/>
      <c r="S1165" s="160">
        <v>39.89</v>
      </c>
      <c r="T1165" s="157">
        <v>50364.29</v>
      </c>
      <c r="U1165" s="160">
        <v>50404.18</v>
      </c>
    </row>
    <row r="1166" spans="1:21" x14ac:dyDescent="0.2">
      <c r="A1166" s="37" t="str" cm="1">
        <f t="array" ref="A1166">INDEX('Scheme master'!F:F,MATCH(E1166&amp;F1166,'Scheme master'!N:N,0),0)</f>
        <v>LLIQDF</v>
      </c>
      <c r="B1166" s="37" t="str">
        <f>A1166&amp;VLOOKUP(E1166&amp;F1166,'Scheme master'!N:AA,13,0)</f>
        <v>LLIQDFDDW</v>
      </c>
      <c r="C1166" s="41">
        <f t="shared" si="58"/>
        <v>1.38503595</v>
      </c>
      <c r="D1166" s="41">
        <f t="shared" si="59"/>
        <v>1.38503595</v>
      </c>
      <c r="E1166" s="157" t="s">
        <v>530</v>
      </c>
      <c r="F1166" s="157" t="s">
        <v>527</v>
      </c>
      <c r="G1166" s="157" t="s">
        <v>456</v>
      </c>
      <c r="H1166" s="157" t="s">
        <v>2246</v>
      </c>
      <c r="I1166" s="158">
        <v>45686</v>
      </c>
      <c r="J1166" s="158">
        <v>45686</v>
      </c>
      <c r="K1166" s="157">
        <v>1.38503595</v>
      </c>
      <c r="L1166" s="157">
        <v>1.38503595</v>
      </c>
      <c r="M1166" s="159">
        <v>71.504000000000005</v>
      </c>
      <c r="N1166" s="159">
        <v>5.0000000000000001E-3</v>
      </c>
      <c r="O1166" s="159">
        <v>0.95799999999999996</v>
      </c>
      <c r="P1166" s="159"/>
      <c r="Q1166" s="157">
        <v>99.05</v>
      </c>
      <c r="R1166" s="157">
        <v>0.01</v>
      </c>
      <c r="S1166" s="160">
        <v>1121.5</v>
      </c>
      <c r="T1166" s="157"/>
      <c r="U1166" s="160">
        <v>1220.56</v>
      </c>
    </row>
    <row r="1167" spans="1:21" x14ac:dyDescent="0.2">
      <c r="A1167" s="37" t="str" cm="1">
        <f t="array" ref="A1167">INDEX('Scheme master'!F:F,MATCH(E1167&amp;F1167,'Scheme master'!N:N,0),0)</f>
        <v>LDUSTF</v>
      </c>
      <c r="B1167" s="37" t="str">
        <f>A1167&amp;VLOOKUP(E1167&amp;F1167,'Scheme master'!N:AA,13,0)</f>
        <v>LDUSTFRDD</v>
      </c>
      <c r="C1167" s="41">
        <f t="shared" si="58"/>
        <v>0.16441111</v>
      </c>
      <c r="D1167" s="41">
        <f t="shared" si="59"/>
        <v>0.16441111</v>
      </c>
      <c r="E1167" s="157" t="s">
        <v>1462</v>
      </c>
      <c r="F1167" s="157" t="s">
        <v>8</v>
      </c>
      <c r="G1167" s="157" t="s">
        <v>2241</v>
      </c>
      <c r="H1167" s="157" t="s">
        <v>1279</v>
      </c>
      <c r="I1167" s="158">
        <v>45573</v>
      </c>
      <c r="J1167" s="158">
        <v>45573</v>
      </c>
      <c r="K1167" s="157">
        <v>0.16441111</v>
      </c>
      <c r="L1167" s="157">
        <v>0.16441111</v>
      </c>
      <c r="M1167" s="159"/>
      <c r="N1167" s="159"/>
      <c r="O1167" s="159">
        <v>3.0910000000000002</v>
      </c>
      <c r="P1167" s="159">
        <v>2E-3</v>
      </c>
      <c r="Q1167" s="157"/>
      <c r="R1167" s="157"/>
      <c r="S1167" s="160">
        <v>3742.38</v>
      </c>
      <c r="T1167" s="157">
        <v>2.63</v>
      </c>
      <c r="U1167" s="160">
        <v>3745.01</v>
      </c>
    </row>
    <row r="1168" spans="1:21" x14ac:dyDescent="0.2">
      <c r="A1168" s="37" t="str" cm="1">
        <f t="array" ref="A1168">INDEX('Scheme master'!F:F,MATCH(E1168&amp;F1168,'Scheme master'!N:N,0),0)</f>
        <v>LDINPF</v>
      </c>
      <c r="B1168" s="37" t="str">
        <f>A1168&amp;VLOOKUP(E1168&amp;F1168,'Scheme master'!N:AA,13,0)</f>
        <v>LDINPFDDW</v>
      </c>
      <c r="C1168" s="41">
        <f t="shared" si="58"/>
        <v>1.6525479999999999E-2</v>
      </c>
      <c r="D1168" s="41">
        <f t="shared" si="59"/>
        <v>1.6525479999999999E-2</v>
      </c>
      <c r="E1168" s="157" t="s">
        <v>531</v>
      </c>
      <c r="F1168" s="157" t="s">
        <v>527</v>
      </c>
      <c r="G1168" s="157" t="s">
        <v>2726</v>
      </c>
      <c r="H1168" s="157" t="s">
        <v>1280</v>
      </c>
      <c r="I1168" s="158">
        <v>45686</v>
      </c>
      <c r="J1168" s="158">
        <v>45686</v>
      </c>
      <c r="K1168" s="157">
        <v>1.6525479999999999E-2</v>
      </c>
      <c r="L1168" s="157">
        <v>1.6525479999999999E-2</v>
      </c>
      <c r="M1168" s="159"/>
      <c r="N1168" s="159"/>
      <c r="O1168" s="159">
        <v>57.515000000000001</v>
      </c>
      <c r="P1168" s="159"/>
      <c r="Q1168" s="157"/>
      <c r="R1168" s="157"/>
      <c r="S1168" s="160">
        <v>598.75</v>
      </c>
      <c r="T1168" s="157"/>
      <c r="U1168" s="160">
        <v>598.75</v>
      </c>
    </row>
    <row r="1169" spans="1:21" x14ac:dyDescent="0.2">
      <c r="A1169" s="37" t="str" cm="1">
        <f t="array" ref="A1169">INDEX('Scheme master'!F:F,MATCH(E1169&amp;F1169,'Scheme master'!N:N,0),0)</f>
        <v>LDINPF</v>
      </c>
      <c r="B1169" s="37" t="str">
        <f>A1169&amp;VLOOKUP(E1169&amp;F1169,'Scheme master'!N:AA,13,0)</f>
        <v>LDINPFRDW</v>
      </c>
      <c r="C1169" s="41">
        <f t="shared" si="58"/>
        <v>3.0024539999999999E-2</v>
      </c>
      <c r="D1169" s="41">
        <f t="shared" si="59"/>
        <v>3.0024539999999999E-2</v>
      </c>
      <c r="E1169" s="157" t="s">
        <v>531</v>
      </c>
      <c r="F1169" s="157" t="s">
        <v>23</v>
      </c>
      <c r="G1169" s="157" t="s">
        <v>2726</v>
      </c>
      <c r="H1169" s="157" t="s">
        <v>1278</v>
      </c>
      <c r="I1169" s="158">
        <v>45693</v>
      </c>
      <c r="J1169" s="158">
        <v>45693</v>
      </c>
      <c r="K1169" s="157">
        <v>3.0024539999999999E-2</v>
      </c>
      <c r="L1169" s="157">
        <v>3.0024539999999999E-2</v>
      </c>
      <c r="M1169" s="159">
        <v>30100.113000000001</v>
      </c>
      <c r="N1169" s="159"/>
      <c r="O1169" s="159">
        <v>429.20499999999998</v>
      </c>
      <c r="P1169" s="159">
        <v>1.9E-2</v>
      </c>
      <c r="Q1169" s="157">
        <v>903.74</v>
      </c>
      <c r="R1169" s="157"/>
      <c r="S1169" s="160">
        <v>5097.3</v>
      </c>
      <c r="T1169" s="157">
        <v>0.19</v>
      </c>
      <c r="U1169" s="160">
        <v>6001.23</v>
      </c>
    </row>
    <row r="1170" spans="1:21" x14ac:dyDescent="0.2">
      <c r="A1170" s="37" t="str" cm="1">
        <f t="array" ref="A1170">INDEX('Scheme master'!F:F,MATCH(E1170&amp;F1170,'Scheme master'!N:N,0),0)</f>
        <v>LLIQDF</v>
      </c>
      <c r="B1170" s="37" t="str">
        <f>A1170&amp;VLOOKUP(E1170&amp;F1170,'Scheme master'!N:AA,13,0)</f>
        <v>LLIQDFRDD</v>
      </c>
      <c r="C1170" s="41">
        <f t="shared" si="58"/>
        <v>0.24436822999999999</v>
      </c>
      <c r="D1170" s="41">
        <f t="shared" si="59"/>
        <v>0.24436822999999999</v>
      </c>
      <c r="E1170" s="157" t="s">
        <v>530</v>
      </c>
      <c r="F1170" s="157" t="s">
        <v>526</v>
      </c>
      <c r="G1170" s="157" t="s">
        <v>456</v>
      </c>
      <c r="H1170" s="157" t="s">
        <v>1281</v>
      </c>
      <c r="I1170" s="158">
        <v>45693</v>
      </c>
      <c r="J1170" s="158">
        <v>45693</v>
      </c>
      <c r="K1170" s="157">
        <v>0.24436822999999999</v>
      </c>
      <c r="L1170" s="157">
        <v>0.24436822999999999</v>
      </c>
      <c r="M1170" s="159">
        <v>90.266000000000005</v>
      </c>
      <c r="N1170" s="159">
        <v>0.17199999999999999</v>
      </c>
      <c r="O1170" s="159">
        <v>7.58</v>
      </c>
      <c r="P1170" s="159">
        <v>4.2</v>
      </c>
      <c r="Q1170" s="157">
        <v>22.06</v>
      </c>
      <c r="R1170" s="157">
        <v>0.04</v>
      </c>
      <c r="S1170" s="160">
        <v>8400.75</v>
      </c>
      <c r="T1170" s="157">
        <v>4660.4399999999996</v>
      </c>
      <c r="U1170" s="160">
        <v>13083.29</v>
      </c>
    </row>
    <row r="1171" spans="1:21" x14ac:dyDescent="0.2">
      <c r="A1171" s="37" t="str" cm="1">
        <f t="array" ref="A1171">INDEX('Scheme master'!F:F,MATCH(E1171&amp;F1171,'Scheme master'!N:N,0),0)</f>
        <v>LDSAPF</v>
      </c>
      <c r="B1171" s="37" t="str">
        <f>A1171&amp;VLOOKUP(E1171&amp;F1171,'Scheme master'!N:AA,13,0)</f>
        <v>LDSAPFRDD</v>
      </c>
      <c r="C1171" s="41">
        <f t="shared" si="58"/>
        <v>3.793E-4</v>
      </c>
      <c r="D1171" s="41">
        <f t="shared" si="59"/>
        <v>3.793E-4</v>
      </c>
      <c r="E1171" s="157" t="s">
        <v>533</v>
      </c>
      <c r="F1171" s="157" t="s">
        <v>8</v>
      </c>
      <c r="G1171" s="157" t="s">
        <v>2242</v>
      </c>
      <c r="H1171" s="157" t="s">
        <v>1279</v>
      </c>
      <c r="I1171" s="158">
        <v>45650</v>
      </c>
      <c r="J1171" s="158">
        <v>45650</v>
      </c>
      <c r="K1171" s="157">
        <v>3.793E-4</v>
      </c>
      <c r="L1171" s="157">
        <v>3.793E-4</v>
      </c>
      <c r="M1171" s="159">
        <v>8108.04</v>
      </c>
      <c r="N1171" s="159"/>
      <c r="O1171" s="159">
        <v>526.35199999999998</v>
      </c>
      <c r="P1171" s="159">
        <v>10.173999999999999</v>
      </c>
      <c r="Q1171" s="157">
        <v>3.08</v>
      </c>
      <c r="R1171" s="157"/>
      <c r="S1171" s="160">
        <v>6252.25</v>
      </c>
      <c r="T1171" s="157">
        <v>119.95</v>
      </c>
      <c r="U1171" s="160">
        <v>6375.28</v>
      </c>
    </row>
    <row r="1172" spans="1:21" x14ac:dyDescent="0.2">
      <c r="A1172" s="37" t="str" cm="1">
        <f t="array" ref="A1172">INDEX('Scheme master'!F:F,MATCH(E1172&amp;F1172,'Scheme master'!N:N,0),0)</f>
        <v>LDSTDF</v>
      </c>
      <c r="B1172" s="37" t="str">
        <f>A1172&amp;VLOOKUP(E1172&amp;F1172,'Scheme master'!N:AA,13,0)</f>
        <v>LDSTDFRDW</v>
      </c>
      <c r="C1172" s="41">
        <f t="shared" si="58"/>
        <v>1.1637339999999999E-2</v>
      </c>
      <c r="D1172" s="41">
        <f t="shared" si="59"/>
        <v>1.1637339999999999E-2</v>
      </c>
      <c r="E1172" s="157" t="s">
        <v>1608</v>
      </c>
      <c r="F1172" s="157" t="s">
        <v>23</v>
      </c>
      <c r="G1172" s="157" t="s">
        <v>2244</v>
      </c>
      <c r="H1172" s="157" t="s">
        <v>2245</v>
      </c>
      <c r="I1172" s="158">
        <v>45708</v>
      </c>
      <c r="J1172" s="158">
        <v>45708</v>
      </c>
      <c r="K1172" s="157">
        <v>1.1637339999999999E-2</v>
      </c>
      <c r="L1172" s="157">
        <v>1.1637339999999999E-2</v>
      </c>
      <c r="M1172" s="159"/>
      <c r="N1172" s="159"/>
      <c r="O1172" s="159">
        <v>7.5780000000000003</v>
      </c>
      <c r="P1172" s="159">
        <v>3161.11</v>
      </c>
      <c r="Q1172" s="157"/>
      <c r="R1172" s="157"/>
      <c r="S1172" s="160">
        <v>96.17</v>
      </c>
      <c r="T1172" s="157">
        <v>44580.2</v>
      </c>
      <c r="U1172" s="160">
        <v>44676.37</v>
      </c>
    </row>
    <row r="1173" spans="1:21" x14ac:dyDescent="0.2">
      <c r="A1173" s="37" t="str" cm="1">
        <f t="array" ref="A1173">INDEX('Scheme master'!F:F,MATCH(E1173&amp;F1173,'Scheme master'!N:N,0),0)</f>
        <v>LDINPF</v>
      </c>
      <c r="B1173" s="37" t="str">
        <f>A1173&amp;VLOOKUP(E1173&amp;F1173,'Scheme master'!N:AA,13,0)</f>
        <v>LDINPFRDW</v>
      </c>
      <c r="C1173" s="41">
        <f t="shared" si="58"/>
        <v>1.612922E-2</v>
      </c>
      <c r="D1173" s="41">
        <f t="shared" si="59"/>
        <v>1.612922E-2</v>
      </c>
      <c r="E1173" s="157" t="s">
        <v>531</v>
      </c>
      <c r="F1173" s="157" t="s">
        <v>23</v>
      </c>
      <c r="G1173" s="157" t="s">
        <v>2726</v>
      </c>
      <c r="H1173" s="157" t="s">
        <v>1278</v>
      </c>
      <c r="I1173" s="158">
        <v>45665</v>
      </c>
      <c r="J1173" s="158">
        <v>45665</v>
      </c>
      <c r="K1173" s="157">
        <v>1.612922E-2</v>
      </c>
      <c r="L1173" s="157">
        <v>1.612922E-2</v>
      </c>
      <c r="M1173" s="159">
        <v>30100.113000000001</v>
      </c>
      <c r="N1173" s="159"/>
      <c r="O1173" s="159">
        <v>242.16900000000001</v>
      </c>
      <c r="P1173" s="159">
        <v>0.01</v>
      </c>
      <c r="Q1173" s="157">
        <v>485.49</v>
      </c>
      <c r="R1173" s="157"/>
      <c r="S1173" s="160">
        <v>2721.46</v>
      </c>
      <c r="T1173" s="157">
        <v>0.1</v>
      </c>
      <c r="U1173" s="160">
        <v>3207.05</v>
      </c>
    </row>
    <row r="1174" spans="1:21" x14ac:dyDescent="0.2">
      <c r="A1174" s="37" t="str" cm="1">
        <f t="array" ref="A1174">INDEX('Scheme master'!F:F,MATCH(E1174&amp;F1174,'Scheme master'!N:N,0),0)</f>
        <v>LDINPF</v>
      </c>
      <c r="B1174" s="37" t="str">
        <f>A1174&amp;VLOOKUP(E1174&amp;F1174,'Scheme master'!N:AA,13,0)</f>
        <v>LDINPFRDD</v>
      </c>
      <c r="C1174" s="41">
        <f t="shared" si="58"/>
        <v>8.8816000000000003E-4</v>
      </c>
      <c r="D1174" s="41">
        <f t="shared" si="59"/>
        <v>8.8816000000000003E-4</v>
      </c>
      <c r="E1174" s="157" t="s">
        <v>531</v>
      </c>
      <c r="F1174" s="157" t="s">
        <v>8</v>
      </c>
      <c r="G1174" s="157" t="s">
        <v>2726</v>
      </c>
      <c r="H1174" s="157" t="s">
        <v>1279</v>
      </c>
      <c r="I1174" s="158">
        <v>45713</v>
      </c>
      <c r="J1174" s="158">
        <v>45713</v>
      </c>
      <c r="K1174" s="157">
        <v>8.8816000000000003E-4</v>
      </c>
      <c r="L1174" s="157">
        <v>8.8816000000000003E-4</v>
      </c>
      <c r="M1174" s="159"/>
      <c r="N1174" s="159"/>
      <c r="O1174" s="159">
        <v>202.02099999999999</v>
      </c>
      <c r="P1174" s="159">
        <v>10.113</v>
      </c>
      <c r="Q1174" s="157"/>
      <c r="R1174" s="157"/>
      <c r="S1174" s="160">
        <v>2505.0300000000002</v>
      </c>
      <c r="T1174" s="157">
        <v>124.79</v>
      </c>
      <c r="U1174" s="160">
        <v>2629.82</v>
      </c>
    </row>
  </sheetData>
  <autoFilter ref="A5:Z1126" xr:uid="{00000000-0001-0000-0700-000000000000}"/>
  <pageMargins left="0.7" right="0.7" top="0.75" bottom="0.75" header="0.3" footer="0.3"/>
  <pageSetup orientation="portrait" r:id="rId1"/>
  <headerFooter>
    <oddHeader>&amp;L&amp;"Arial"&amp;9&amp;K0078D7INTERNAL&amp;1#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2:AA80"/>
  <sheetViews>
    <sheetView topLeftCell="O1" workbookViewId="0">
      <pane ySplit="2" topLeftCell="A61" activePane="bottomLeft" state="frozen"/>
      <selection activeCell="A4" sqref="A4"/>
      <selection pane="bottomLeft" activeCell="AA3" sqref="AA3:AA79"/>
    </sheetView>
  </sheetViews>
  <sheetFormatPr defaultColWidth="8.7109375" defaultRowHeight="15" x14ac:dyDescent="0.25"/>
  <cols>
    <col min="1" max="1" width="12.140625" style="30" bestFit="1" customWidth="1"/>
    <col min="2" max="2" width="15.7109375" style="30" customWidth="1"/>
    <col min="3" max="3" width="8.7109375" style="30" customWidth="1"/>
    <col min="4" max="4" width="15.7109375" style="30" customWidth="1"/>
    <col min="5" max="5" width="8.7109375" style="30"/>
    <col min="6" max="6" width="15.7109375" style="30" customWidth="1"/>
    <col min="7" max="9" width="8.7109375" style="30"/>
    <col min="10" max="10" width="9.85546875" style="104" bestFit="1" customWidth="1"/>
    <col min="11" max="11" width="10.28515625" style="104" bestFit="1" customWidth="1"/>
    <col min="12" max="18" width="15.5703125" style="105" customWidth="1"/>
    <col min="19" max="20" width="8.7109375" style="30"/>
    <col min="21" max="21" width="8.7109375" style="30" customWidth="1"/>
    <col min="22" max="22" width="15.5703125" style="30" customWidth="1"/>
    <col min="23" max="23" width="8.7109375" style="30" customWidth="1"/>
    <col min="24" max="24" width="15.5703125" style="74" customWidth="1"/>
    <col min="25" max="25" width="10.5703125" style="74" customWidth="1"/>
    <col min="26" max="26" width="15.5703125" style="74" customWidth="1"/>
    <col min="27" max="27" width="10.5703125" style="74" customWidth="1"/>
    <col min="28" max="16384" width="8.7109375" style="30"/>
  </cols>
  <sheetData>
    <row r="2" spans="1:27" ht="38.25" x14ac:dyDescent="0.25">
      <c r="A2" s="40" t="s">
        <v>31</v>
      </c>
      <c r="B2" s="40" t="s">
        <v>891</v>
      </c>
      <c r="C2" s="40" t="s">
        <v>892</v>
      </c>
      <c r="D2" s="40" t="s">
        <v>29</v>
      </c>
      <c r="E2" s="40" t="s">
        <v>893</v>
      </c>
      <c r="F2" s="40" t="s">
        <v>890</v>
      </c>
      <c r="G2" s="40" t="s">
        <v>893</v>
      </c>
      <c r="J2" s="98" t="s">
        <v>1361</v>
      </c>
      <c r="K2" s="98" t="s">
        <v>495</v>
      </c>
      <c r="L2" s="98" t="s">
        <v>1713</v>
      </c>
      <c r="M2" s="98" t="s">
        <v>1714</v>
      </c>
      <c r="N2" s="98" t="s">
        <v>1715</v>
      </c>
      <c r="O2" s="98" t="s">
        <v>1716</v>
      </c>
      <c r="P2" s="98" t="s">
        <v>1717</v>
      </c>
      <c r="Q2" s="98" t="s">
        <v>1718</v>
      </c>
      <c r="R2" s="98" t="s">
        <v>1719</v>
      </c>
      <c r="U2" s="99" t="s">
        <v>496</v>
      </c>
      <c r="V2" s="99" t="s">
        <v>891</v>
      </c>
      <c r="W2" s="99" t="s">
        <v>892</v>
      </c>
      <c r="X2" s="40" t="s">
        <v>29</v>
      </c>
      <c r="Y2" s="40" t="s">
        <v>893</v>
      </c>
      <c r="Z2" s="40" t="s">
        <v>890</v>
      </c>
      <c r="AA2" s="40" t="s">
        <v>893</v>
      </c>
    </row>
    <row r="3" spans="1:27" ht="12.75" x14ac:dyDescent="0.25">
      <c r="A3" s="30" t="s">
        <v>440</v>
      </c>
      <c r="B3" s="42">
        <f>VLOOKUP(A3,AAUM!$A:$C,3,0)/10000000</f>
        <v>485.38060755659359</v>
      </c>
      <c r="C3" s="43">
        <f>VLOOKUP(A3,AAUM!$A:$C,2,0)</f>
        <v>182</v>
      </c>
      <c r="D3" s="42" t="e">
        <f>HLOOKUP(A3,'HY financials'!$1:$128,126,0)</f>
        <v>#N/A</v>
      </c>
      <c r="E3" s="42" t="e">
        <f>D3/B3*365/C3*100</f>
        <v>#N/A</v>
      </c>
      <c r="F3" s="42" t="e">
        <f>HLOOKUP(A3,'HY financials'!$1:$128,128,0)</f>
        <v>#N/A</v>
      </c>
      <c r="G3" s="42" t="e">
        <f>F3/B3*365/C3*100</f>
        <v>#N/A</v>
      </c>
      <c r="I3" s="30" t="str">
        <f>IF(J3="",I2,J3)</f>
        <v>LDBOND</v>
      </c>
      <c r="J3" s="100" t="s">
        <v>33</v>
      </c>
      <c r="K3" s="100" t="s">
        <v>1384</v>
      </c>
      <c r="L3" s="101">
        <v>-293740.16999999876</v>
      </c>
      <c r="M3" s="101">
        <v>-52875.220000000096</v>
      </c>
      <c r="N3" s="101">
        <v>-37190.529999999948</v>
      </c>
      <c r="O3" s="101">
        <v>-37190.529999999948</v>
      </c>
      <c r="P3" s="101">
        <v>-371893.71000000066</v>
      </c>
      <c r="Q3" s="101">
        <v>0</v>
      </c>
      <c r="R3" s="101">
        <v>0</v>
      </c>
      <c r="T3" s="30" t="str">
        <f>I3&amp;K3</f>
        <v>LDBONDDirect Plan</v>
      </c>
      <c r="U3" s="30" t="str">
        <f t="shared" ref="U3" si="0">IF(LEFT(K3,1)="D","Direct",IF(LEFT(K3,1)="R","Regular","Please check"))</f>
        <v>Direct</v>
      </c>
      <c r="V3" s="102">
        <f>VLOOKUP(I3&amp;U3,AAUM!E:I,5,0)</f>
        <v>745848677.19373643</v>
      </c>
      <c r="W3" s="103">
        <f>VLOOKUP(I3&amp;U3,AAUM!E:I,4,0)</f>
        <v>182</v>
      </c>
      <c r="X3" s="102">
        <f>L3*-1</f>
        <v>293740.16999999876</v>
      </c>
      <c r="Y3" s="42">
        <f>X3/V3/W3*365*100</f>
        <v>7.8983085308201278E-2</v>
      </c>
      <c r="Z3" s="102">
        <f>SUM(L3:R3)*-1</f>
        <v>792890.15999999945</v>
      </c>
      <c r="AA3" s="42">
        <f>Z3/V3/W3*365*100</f>
        <v>0.21319832131680722</v>
      </c>
    </row>
    <row r="4" spans="1:27" ht="12.75" x14ac:dyDescent="0.25">
      <c r="A4" s="30" t="s">
        <v>242</v>
      </c>
      <c r="B4" s="42">
        <f>VLOOKUP(A4,AAUM!$A:$C,3,0)/10000000</f>
        <v>517.47008750392854</v>
      </c>
      <c r="C4" s="43">
        <f>VLOOKUP(A4,AAUM!$A:$C,2,0)</f>
        <v>182</v>
      </c>
      <c r="D4" s="42" t="e">
        <f>HLOOKUP(A4,'HY financials'!$1:$128,126,0)</f>
        <v>#N/A</v>
      </c>
      <c r="E4" s="42" t="e">
        <f t="shared" ref="E4:E41" si="1">D4/B4*365/C4*100</f>
        <v>#N/A</v>
      </c>
      <c r="F4" s="42" t="e">
        <f>HLOOKUP(A4,'HY financials'!$1:$128,128,0)</f>
        <v>#N/A</v>
      </c>
      <c r="G4" s="42" t="e">
        <f t="shared" ref="G4:G41" si="2">F4/B4*365/C4*100</f>
        <v>#N/A</v>
      </c>
      <c r="I4" s="30" t="str">
        <f t="shared" ref="I4:I67" si="3">IF(J4="",I3,J4)</f>
        <v>LDBOND</v>
      </c>
      <c r="J4" s="100"/>
      <c r="K4" s="100" t="s">
        <v>1385</v>
      </c>
      <c r="L4" s="101">
        <v>-439184.00000000006</v>
      </c>
      <c r="M4" s="101">
        <v>-79056.179999999877</v>
      </c>
      <c r="N4" s="101">
        <v>-54900.049999999625</v>
      </c>
      <c r="O4" s="101">
        <v>-54900.049999999625</v>
      </c>
      <c r="P4" s="101">
        <v>-548984.07000000344</v>
      </c>
      <c r="Q4" s="101">
        <v>0</v>
      </c>
      <c r="R4" s="101">
        <v>-5544719.4000000013</v>
      </c>
      <c r="T4" s="30" t="str">
        <f t="shared" ref="T4:T67" si="4">I4&amp;K4</f>
        <v>LDBONDRegular Plan</v>
      </c>
      <c r="U4" s="30" t="str">
        <f t="shared" ref="U4:U67" si="5">IF(LEFT(K4,1)="D","Direct",IF(LEFT(K4,1)="R","Regular","Please check"))</f>
        <v>Regular</v>
      </c>
      <c r="V4" s="102">
        <f>VLOOKUP(I4&amp;U4,AAUM!E:I,5,0)</f>
        <v>1100980739.4570885</v>
      </c>
      <c r="W4" s="103">
        <f>VLOOKUP(I4&amp;U4,AAUM!E:I,4,0)</f>
        <v>182</v>
      </c>
      <c r="X4" s="102">
        <f t="shared" ref="X4:X67" si="6">L4*-1</f>
        <v>439184.00000000006</v>
      </c>
      <c r="Y4" s="42">
        <f t="shared" ref="Y4:Y67" si="7">X4/V4/W4*365*100</f>
        <v>7.9999682767877167E-2</v>
      </c>
      <c r="Z4" s="102">
        <f t="shared" ref="Z4:Z67" si="8">SUM(L4:R4)*-1</f>
        <v>6721743.7500000037</v>
      </c>
      <c r="AA4" s="42">
        <f t="shared" ref="AA4:AA67" si="9">Z4/V4/W4*365*100</f>
        <v>1.2244010884890191</v>
      </c>
    </row>
    <row r="5" spans="1:27" ht="12.75" x14ac:dyDescent="0.25">
      <c r="A5" s="30" t="s">
        <v>291</v>
      </c>
      <c r="B5" s="42">
        <f>VLOOKUP(A5,AAUM!$A:$C,3,0)/10000000</f>
        <v>1015.9610919751096</v>
      </c>
      <c r="C5" s="43">
        <f>VLOOKUP(A5,AAUM!$A:$C,2,0)</f>
        <v>182</v>
      </c>
      <c r="D5" s="42" t="e">
        <f>HLOOKUP(A5,'HY financials'!$1:$128,126,0)</f>
        <v>#N/A</v>
      </c>
      <c r="E5" s="42" t="e">
        <f t="shared" si="1"/>
        <v>#N/A</v>
      </c>
      <c r="F5" s="42" t="e">
        <f>HLOOKUP(A5,'HY financials'!$1:$128,128,0)</f>
        <v>#N/A</v>
      </c>
      <c r="G5" s="42" t="e">
        <f t="shared" si="2"/>
        <v>#N/A</v>
      </c>
      <c r="I5" s="30" t="str">
        <f t="shared" si="3"/>
        <v>LDGETF</v>
      </c>
      <c r="J5" s="100" t="s">
        <v>66</v>
      </c>
      <c r="K5" s="100" t="s">
        <v>1385</v>
      </c>
      <c r="L5" s="101">
        <v>-7213387.4299999988</v>
      </c>
      <c r="M5" s="101">
        <v>-1298409.8999999992</v>
      </c>
      <c r="N5" s="101">
        <v>-601382.94999999972</v>
      </c>
      <c r="O5" s="101">
        <v>-601382.94999999972</v>
      </c>
      <c r="P5" s="101">
        <v>-6013829.2699999986</v>
      </c>
      <c r="Q5" s="101">
        <v>0</v>
      </c>
      <c r="R5" s="101">
        <v>-3608297.4899999998</v>
      </c>
      <c r="T5" s="30" t="str">
        <f t="shared" si="4"/>
        <v>LDGETFRegular Plan</v>
      </c>
      <c r="U5" s="30" t="str">
        <f t="shared" si="5"/>
        <v>Regular</v>
      </c>
      <c r="V5" s="102">
        <f>VLOOKUP(I5&amp;U5,AAUM!E:I,5,0)</f>
        <v>24121296652.124512</v>
      </c>
      <c r="W5" s="103">
        <f>VLOOKUP(I5&amp;U5,AAUM!E:I,4,0)</f>
        <v>182</v>
      </c>
      <c r="X5" s="102">
        <f t="shared" si="6"/>
        <v>7213387.4299999988</v>
      </c>
      <c r="Y5" s="42">
        <f t="shared" si="7"/>
        <v>5.9973595389591058E-2</v>
      </c>
      <c r="Z5" s="102">
        <f t="shared" si="8"/>
        <v>19336689.989999995</v>
      </c>
      <c r="AA5" s="42">
        <f t="shared" si="9"/>
        <v>0.16076924092710429</v>
      </c>
    </row>
    <row r="6" spans="1:27" ht="12.75" x14ac:dyDescent="0.25">
      <c r="A6" s="30" t="s">
        <v>308</v>
      </c>
      <c r="B6" s="42">
        <f>VLOOKUP(A6,AAUM!$A:$C,3,0)/10000000</f>
        <v>1427.582884316314</v>
      </c>
      <c r="C6" s="43">
        <f>VLOOKUP(A6,AAUM!$A:$C,2,0)</f>
        <v>182</v>
      </c>
      <c r="D6" s="42" t="e">
        <f>HLOOKUP(A6,'HY financials'!$1:$128,126,0)</f>
        <v>#N/A</v>
      </c>
      <c r="E6" s="42" t="e">
        <f t="shared" si="1"/>
        <v>#N/A</v>
      </c>
      <c r="F6" s="42" t="e">
        <f>HLOOKUP(A6,'HY financials'!$1:$128,128,0)</f>
        <v>#N/A</v>
      </c>
      <c r="G6" s="42" t="e">
        <f t="shared" si="2"/>
        <v>#N/A</v>
      </c>
      <c r="I6" s="30" t="str">
        <f t="shared" si="3"/>
        <v>LDGSEC</v>
      </c>
      <c r="J6" s="100" t="s">
        <v>74</v>
      </c>
      <c r="K6" s="100" t="s">
        <v>1384</v>
      </c>
      <c r="L6" s="101">
        <v>-1254245.2499999986</v>
      </c>
      <c r="M6" s="101">
        <v>-225762.11999999988</v>
      </c>
      <c r="N6" s="101">
        <v>-28469.599999999991</v>
      </c>
      <c r="O6" s="101">
        <v>-28469.599999999991</v>
      </c>
      <c r="P6" s="101">
        <v>-606030.83000000019</v>
      </c>
      <c r="Q6" s="101">
        <v>0</v>
      </c>
      <c r="R6" s="101">
        <v>0</v>
      </c>
      <c r="T6" s="30" t="str">
        <f t="shared" si="4"/>
        <v>LDGSECDirect Plan</v>
      </c>
      <c r="U6" s="30" t="str">
        <f t="shared" si="5"/>
        <v>Direct</v>
      </c>
      <c r="V6" s="102">
        <f>VLOOKUP(I6&amp;U6,AAUM!E:I,5,0)</f>
        <v>570944711.92434037</v>
      </c>
      <c r="W6" s="103">
        <f>VLOOKUP(I6&amp;U6,AAUM!E:I,4,0)</f>
        <v>182</v>
      </c>
      <c r="X6" s="102">
        <f t="shared" si="6"/>
        <v>1254245.2499999986</v>
      </c>
      <c r="Y6" s="42">
        <f t="shared" si="7"/>
        <v>0.4405648926915553</v>
      </c>
      <c r="Z6" s="102">
        <f t="shared" si="8"/>
        <v>2142977.399999999</v>
      </c>
      <c r="AA6" s="42">
        <f t="shared" si="9"/>
        <v>0.75274003092411845</v>
      </c>
    </row>
    <row r="7" spans="1:27" ht="12.75" x14ac:dyDescent="0.25">
      <c r="A7" s="30" t="s">
        <v>408</v>
      </c>
      <c r="B7" s="42">
        <f>VLOOKUP(A7,AAUM!$A:$C,3,0)/10000000</f>
        <v>1119.6282626692416</v>
      </c>
      <c r="C7" s="43">
        <f>VLOOKUP(A7,AAUM!$A:$C,2,0)</f>
        <v>182</v>
      </c>
      <c r="D7" s="42" t="e">
        <f>HLOOKUP(A7,'HY financials'!$1:$128,126,0)</f>
        <v>#N/A</v>
      </c>
      <c r="E7" s="42" t="e">
        <f t="shared" si="1"/>
        <v>#N/A</v>
      </c>
      <c r="F7" s="42" t="e">
        <f>HLOOKUP(A7,'HY financials'!$1:$128,128,0)</f>
        <v>#N/A</v>
      </c>
      <c r="G7" s="42" t="e">
        <f t="shared" si="2"/>
        <v>#N/A</v>
      </c>
      <c r="I7" s="30" t="str">
        <f t="shared" si="3"/>
        <v>LDGSEC</v>
      </c>
      <c r="J7" s="100"/>
      <c r="K7" s="100" t="s">
        <v>1385</v>
      </c>
      <c r="L7" s="101">
        <v>-728146.96</v>
      </c>
      <c r="M7" s="101">
        <v>-131065.24000000002</v>
      </c>
      <c r="N7" s="101">
        <v>-16273.079999999996</v>
      </c>
      <c r="O7" s="101">
        <v>-16273.079999999996</v>
      </c>
      <c r="P7" s="101">
        <v>-357993.72999999992</v>
      </c>
      <c r="Q7" s="101">
        <v>0</v>
      </c>
      <c r="R7" s="101">
        <v>-1159456.8099999996</v>
      </c>
      <c r="T7" s="30" t="str">
        <f t="shared" si="4"/>
        <v>LDGSECRegular Plan</v>
      </c>
      <c r="U7" s="30" t="str">
        <f t="shared" si="5"/>
        <v>Regular</v>
      </c>
      <c r="V7" s="102">
        <f>VLOOKUP(I7&amp;U7,AAUM!E:I,5,0)</f>
        <v>326343035.23670334</v>
      </c>
      <c r="W7" s="103">
        <f>VLOOKUP(I7&amp;U7,AAUM!E:I,4,0)</f>
        <v>182</v>
      </c>
      <c r="X7" s="102">
        <f t="shared" si="6"/>
        <v>728146.96</v>
      </c>
      <c r="Y7" s="42">
        <f t="shared" si="7"/>
        <v>0.44747231281137823</v>
      </c>
      <c r="Z7" s="102">
        <f t="shared" si="8"/>
        <v>2409208.8999999994</v>
      </c>
      <c r="AA7" s="42">
        <f t="shared" si="9"/>
        <v>1.4805449143518448</v>
      </c>
    </row>
    <row r="8" spans="1:27" ht="12.75" x14ac:dyDescent="0.25">
      <c r="A8" s="30" t="s">
        <v>144</v>
      </c>
      <c r="B8" s="42">
        <f>VLOOKUP(A8,AAUM!$A:$C,3,0)/10000000</f>
        <v>50.137104430296695</v>
      </c>
      <c r="C8" s="43">
        <f>VLOOKUP(A8,AAUM!$A:$C,2,0)</f>
        <v>182</v>
      </c>
      <c r="D8" s="42" t="e">
        <f>HLOOKUP(A8,'HY financials'!$1:$128,126,0)</f>
        <v>#N/A</v>
      </c>
      <c r="E8" s="42" t="e">
        <f t="shared" si="1"/>
        <v>#N/A</v>
      </c>
      <c r="F8" s="42" t="e">
        <f>HLOOKUP(A8,'HY financials'!$1:$128,128,0)</f>
        <v>#N/A</v>
      </c>
      <c r="G8" s="42" t="e">
        <f t="shared" si="2"/>
        <v>#N/A</v>
      </c>
      <c r="I8" s="30" t="str">
        <f t="shared" si="3"/>
        <v>LDGSEC</v>
      </c>
      <c r="J8" s="100"/>
      <c r="K8" s="100" t="s">
        <v>1386</v>
      </c>
      <c r="L8" s="101">
        <v>-145808.20000000001</v>
      </c>
      <c r="M8" s="101">
        <v>-26245.379999999994</v>
      </c>
      <c r="N8" s="101">
        <v>-3258.239999999998</v>
      </c>
      <c r="O8" s="101">
        <v>-3258.239999999998</v>
      </c>
      <c r="P8" s="101">
        <v>-71677.849999999977</v>
      </c>
      <c r="Q8" s="101">
        <v>0</v>
      </c>
      <c r="R8" s="101">
        <v>-232129.31999999992</v>
      </c>
      <c r="T8" s="30" t="str">
        <f t="shared" si="4"/>
        <v>LDGSECPF Plan</v>
      </c>
      <c r="U8" s="30" t="s">
        <v>87</v>
      </c>
      <c r="V8" s="102">
        <f>VLOOKUP(I8&amp;U8,AAUM!E:I,5,0)</f>
        <v>65340655.08741758</v>
      </c>
      <c r="W8" s="103">
        <f>VLOOKUP(I8&amp;U8,AAUM!E:I,4,0)</f>
        <v>182</v>
      </c>
      <c r="X8" s="102">
        <f t="shared" si="6"/>
        <v>145808.20000000001</v>
      </c>
      <c r="Y8" s="42">
        <f t="shared" si="7"/>
        <v>0.44752772001570246</v>
      </c>
      <c r="Z8" s="102">
        <f t="shared" si="8"/>
        <v>482377.22999999986</v>
      </c>
      <c r="AA8" s="42">
        <f t="shared" si="9"/>
        <v>1.4805558393107523</v>
      </c>
    </row>
    <row r="9" spans="1:27" ht="12.75" x14ac:dyDescent="0.25">
      <c r="A9" s="30" t="s">
        <v>33</v>
      </c>
      <c r="B9" s="42">
        <f>VLOOKUP(A9,AAUM!$A:$C,3,0)/10000000</f>
        <v>184.68294166508238</v>
      </c>
      <c r="C9" s="43">
        <f>VLOOKUP(A9,AAUM!$A:$C,2,0)</f>
        <v>182</v>
      </c>
      <c r="D9" s="42" t="e">
        <f>HLOOKUP(A9,'HY financials'!$1:$128,126,0)</f>
        <v>#N/A</v>
      </c>
      <c r="E9" s="42" t="e">
        <f t="shared" si="1"/>
        <v>#N/A</v>
      </c>
      <c r="F9" s="42" t="e">
        <f>HLOOKUP(A9,'HY financials'!$1:$128,128,0)</f>
        <v>#N/A</v>
      </c>
      <c r="G9" s="42" t="e">
        <f t="shared" si="2"/>
        <v>#N/A</v>
      </c>
      <c r="I9" s="30" t="str">
        <f t="shared" si="3"/>
        <v>LDINPF</v>
      </c>
      <c r="J9" s="100" t="s">
        <v>104</v>
      </c>
      <c r="K9" s="100" t="s">
        <v>1384</v>
      </c>
      <c r="L9" s="101">
        <v>-13677539.059999919</v>
      </c>
      <c r="M9" s="101">
        <v>-2462015.5600000089</v>
      </c>
      <c r="N9" s="101">
        <v>-805160.00999999058</v>
      </c>
      <c r="O9" s="101">
        <v>-805160.00999999058</v>
      </c>
      <c r="P9" s="101">
        <v>-4830878.4999999832</v>
      </c>
      <c r="Q9" s="101">
        <v>0</v>
      </c>
      <c r="R9" s="101">
        <v>0</v>
      </c>
      <c r="T9" s="30" t="str">
        <f t="shared" si="4"/>
        <v>LDINPFDirect Plan</v>
      </c>
      <c r="U9" s="30" t="str">
        <f t="shared" si="5"/>
        <v>Direct</v>
      </c>
      <c r="V9" s="102">
        <f>VLOOKUP(I9&amp;U9,AAUM!E:I,5,0)</f>
        <v>16147311092.160669</v>
      </c>
      <c r="W9" s="103">
        <f>VLOOKUP(I9&amp;U9,AAUM!E:I,4,0)</f>
        <v>182</v>
      </c>
      <c r="X9" s="102">
        <f t="shared" si="6"/>
        <v>13677539.059999919</v>
      </c>
      <c r="Y9" s="42">
        <f t="shared" si="7"/>
        <v>0.16987490534466368</v>
      </c>
      <c r="Z9" s="102">
        <f t="shared" si="8"/>
        <v>22580753.139999889</v>
      </c>
      <c r="AA9" s="42">
        <f t="shared" si="9"/>
        <v>0.2804527397393316</v>
      </c>
    </row>
    <row r="10" spans="1:27" ht="12.75" x14ac:dyDescent="0.25">
      <c r="A10" s="30" t="s">
        <v>74</v>
      </c>
      <c r="B10" s="42">
        <f>VLOOKUP(A10,AAUM!$A:$C,3,0)/10000000</f>
        <v>96.262840224846059</v>
      </c>
      <c r="C10" s="43">
        <f>VLOOKUP(A10,AAUM!$A:$C,2,0)</f>
        <v>182</v>
      </c>
      <c r="D10" s="42" t="e">
        <f>HLOOKUP(A10,'HY financials'!$1:$128,126,0)</f>
        <v>#N/A</v>
      </c>
      <c r="E10" s="42" t="e">
        <f t="shared" si="1"/>
        <v>#N/A</v>
      </c>
      <c r="F10" s="42" t="e">
        <f>HLOOKUP(A10,'HY financials'!$1:$128,128,0)</f>
        <v>#N/A</v>
      </c>
      <c r="G10" s="42" t="e">
        <f t="shared" si="2"/>
        <v>#N/A</v>
      </c>
      <c r="I10" s="30" t="str">
        <f t="shared" si="3"/>
        <v>LDINPF</v>
      </c>
      <c r="J10" s="100"/>
      <c r="K10" s="100" t="s">
        <v>1385</v>
      </c>
      <c r="L10" s="101">
        <v>-1650219.6999999972</v>
      </c>
      <c r="M10" s="101">
        <v>-297046.32000000082</v>
      </c>
      <c r="N10" s="101">
        <v>-97073.860000000903</v>
      </c>
      <c r="O10" s="101">
        <v>-97073.860000000903</v>
      </c>
      <c r="P10" s="101">
        <v>-582434.41000000178</v>
      </c>
      <c r="Q10" s="101">
        <v>0</v>
      </c>
      <c r="R10" s="101">
        <v>-4853594.8899999959</v>
      </c>
      <c r="T10" s="30" t="str">
        <f t="shared" si="4"/>
        <v>LDINPFRegular Plan</v>
      </c>
      <c r="U10" s="30" t="str">
        <f t="shared" si="5"/>
        <v>Regular</v>
      </c>
      <c r="V10" s="102">
        <f>VLOOKUP(I10&amp;U10,AAUM!E:I,5,0)</f>
        <v>1946765644.9557126</v>
      </c>
      <c r="W10" s="103">
        <f>VLOOKUP(I10&amp;U10,AAUM!E:I,4,0)</f>
        <v>182</v>
      </c>
      <c r="X10" s="102">
        <f t="shared" si="6"/>
        <v>1650219.6999999972</v>
      </c>
      <c r="Y10" s="42">
        <f t="shared" si="7"/>
        <v>0.17000025399996591</v>
      </c>
      <c r="Z10" s="102">
        <f t="shared" si="8"/>
        <v>7577443.0399999972</v>
      </c>
      <c r="AA10" s="42">
        <f t="shared" si="9"/>
        <v>0.78060348053672812</v>
      </c>
    </row>
    <row r="11" spans="1:27" ht="12.75" x14ac:dyDescent="0.25">
      <c r="A11" s="30" t="s">
        <v>280</v>
      </c>
      <c r="B11" s="42">
        <f>VLOOKUP(A11,AAUM!$A:$C,3,0)/10000000</f>
        <v>16.048886520653841</v>
      </c>
      <c r="C11" s="43">
        <f>VLOOKUP(A11,AAUM!$A:$C,2,0)</f>
        <v>182</v>
      </c>
      <c r="D11" s="42" t="e">
        <f>HLOOKUP(A11,'HY financials'!$1:$128,126,0)</f>
        <v>#N/A</v>
      </c>
      <c r="E11" s="42" t="e">
        <f t="shared" si="1"/>
        <v>#N/A</v>
      </c>
      <c r="F11" s="42" t="e">
        <f>HLOOKUP(A11,'HY financials'!$1:$128,128,0)</f>
        <v>#N/A</v>
      </c>
      <c r="G11" s="42" t="e">
        <f t="shared" si="2"/>
        <v>#N/A</v>
      </c>
      <c r="I11" s="30" t="str">
        <f t="shared" si="3"/>
        <v>LDMIPF</v>
      </c>
      <c r="J11" s="100" t="s">
        <v>144</v>
      </c>
      <c r="K11" s="100" t="s">
        <v>1384</v>
      </c>
      <c r="L11" s="101">
        <v>-218005.79000000024</v>
      </c>
      <c r="M11" s="101">
        <v>-39241.060000000005</v>
      </c>
      <c r="N11" s="101">
        <v>-2575.5400000000491</v>
      </c>
      <c r="O11" s="101">
        <v>-2575.5400000000491</v>
      </c>
      <c r="P11" s="101">
        <v>-50524.299999999756</v>
      </c>
      <c r="Q11" s="101">
        <v>0</v>
      </c>
      <c r="R11" s="101">
        <v>0</v>
      </c>
      <c r="T11" s="30" t="str">
        <f t="shared" si="4"/>
        <v>LDMIPFDirect Plan</v>
      </c>
      <c r="U11" s="30" t="str">
        <f t="shared" si="5"/>
        <v>Direct</v>
      </c>
      <c r="V11" s="102">
        <f>VLOOKUP(I11&amp;U11,AAUM!E:I,5,0)</f>
        <v>51646173.790109918</v>
      </c>
      <c r="W11" s="103">
        <f>VLOOKUP(I11&amp;U11,AAUM!E:I,4,0)</f>
        <v>182</v>
      </c>
      <c r="X11" s="102">
        <f t="shared" si="6"/>
        <v>218005.79000000024</v>
      </c>
      <c r="Y11" s="42">
        <f t="shared" si="7"/>
        <v>0.84654754055510251</v>
      </c>
      <c r="Z11" s="102">
        <f t="shared" si="8"/>
        <v>312922.2300000001</v>
      </c>
      <c r="AA11" s="42">
        <f t="shared" si="9"/>
        <v>1.2151215992543953</v>
      </c>
    </row>
    <row r="12" spans="1:27" ht="12.75" x14ac:dyDescent="0.25">
      <c r="A12" s="30" t="s">
        <v>452</v>
      </c>
      <c r="B12" s="42">
        <f>VLOOKUP(A12,AAUM!$A:$C,3,0)/10000000</f>
        <v>10954.670121893047</v>
      </c>
      <c r="C12" s="43">
        <f>VLOOKUP(A12,AAUM!$A:$C,2,0)</f>
        <v>182</v>
      </c>
      <c r="D12" s="42" t="e">
        <f>HLOOKUP(A12,'HY financials'!$1:$128,126,0)</f>
        <v>#N/A</v>
      </c>
      <c r="E12" s="42" t="e">
        <f t="shared" si="1"/>
        <v>#N/A</v>
      </c>
      <c r="F12" s="42" t="e">
        <f>HLOOKUP(A12,'HY financials'!$1:$128,128,0)</f>
        <v>#N/A</v>
      </c>
      <c r="G12" s="42" t="e">
        <f t="shared" si="2"/>
        <v>#N/A</v>
      </c>
      <c r="I12" s="30" t="str">
        <f t="shared" si="3"/>
        <v>LDMIPF</v>
      </c>
      <c r="J12" s="100"/>
      <c r="K12" s="100" t="s">
        <v>1385</v>
      </c>
      <c r="L12" s="101">
        <v>-2520149.8000000049</v>
      </c>
      <c r="M12" s="101">
        <v>-453628.35999999935</v>
      </c>
      <c r="N12" s="101">
        <v>-22423.909999999989</v>
      </c>
      <c r="O12" s="101">
        <v>-22423.909999999989</v>
      </c>
      <c r="P12" s="101">
        <v>-448505.20999999967</v>
      </c>
      <c r="Q12" s="101">
        <v>0</v>
      </c>
      <c r="R12" s="101">
        <v>-1583666.4499999974</v>
      </c>
      <c r="T12" s="30" t="str">
        <f t="shared" si="4"/>
        <v>LDMIPFRegular Plan</v>
      </c>
      <c r="U12" s="30" t="str">
        <f t="shared" si="5"/>
        <v>Regular</v>
      </c>
      <c r="V12" s="102">
        <f>VLOOKUP(I12&amp;U12,AAUM!E:I,5,0)</f>
        <v>449724870.51285714</v>
      </c>
      <c r="W12" s="103">
        <f>VLOOKUP(I12&amp;U12,AAUM!E:I,4,0)</f>
        <v>182</v>
      </c>
      <c r="X12" s="102">
        <f t="shared" si="6"/>
        <v>2520149.8000000049</v>
      </c>
      <c r="Y12" s="42">
        <f t="shared" si="7"/>
        <v>1.1238307926264877</v>
      </c>
      <c r="Z12" s="102">
        <f t="shared" si="8"/>
        <v>5050797.6400000015</v>
      </c>
      <c r="AA12" s="42">
        <f t="shared" si="9"/>
        <v>2.2523430611772302</v>
      </c>
    </row>
    <row r="13" spans="1:27" ht="12.75" x14ac:dyDescent="0.25">
      <c r="A13" s="30" t="s">
        <v>364</v>
      </c>
      <c r="B13" s="42">
        <f>VLOOKUP(A13,AAUM!$A:$C,3,0)/10000000</f>
        <v>82.642805421840649</v>
      </c>
      <c r="C13" s="43">
        <f>VLOOKUP(A13,AAUM!$A:$C,2,0)</f>
        <v>182</v>
      </c>
      <c r="D13" s="42" t="e">
        <f>HLOOKUP(A13,'HY financials'!$1:$128,126,0)</f>
        <v>#N/A</v>
      </c>
      <c r="E13" s="42" t="e">
        <f t="shared" si="1"/>
        <v>#N/A</v>
      </c>
      <c r="F13" s="42" t="e">
        <f>HLOOKUP(A13,'HY financials'!$1:$128,128,0)</f>
        <v>#N/A</v>
      </c>
      <c r="G13" s="42" t="e">
        <f t="shared" si="2"/>
        <v>#N/A</v>
      </c>
      <c r="I13" s="30" t="str">
        <f t="shared" si="3"/>
        <v>LDMNMF</v>
      </c>
      <c r="J13" s="100" t="s">
        <v>1409</v>
      </c>
      <c r="K13" s="100" t="s">
        <v>1384</v>
      </c>
      <c r="L13" s="101">
        <v>-77014.64</v>
      </c>
      <c r="M13" s="101">
        <v>-13863.499999999993</v>
      </c>
      <c r="N13" s="101">
        <v>-9483.5400000000009</v>
      </c>
      <c r="O13" s="101">
        <v>-9483.5400000000009</v>
      </c>
      <c r="P13" s="101">
        <v>-343797.76000000013</v>
      </c>
      <c r="Q13" s="101">
        <v>0</v>
      </c>
      <c r="R13" s="101">
        <v>0</v>
      </c>
      <c r="T13" s="30" t="str">
        <f t="shared" si="4"/>
        <v>LDMNMFDirect Plan</v>
      </c>
      <c r="U13" s="30" t="str">
        <f t="shared" si="5"/>
        <v>Direct</v>
      </c>
      <c r="V13" s="102">
        <f>VLOOKUP(I13&amp;U13,AAUM!E:I,5,0)</f>
        <v>190190792.45401102</v>
      </c>
      <c r="W13" s="103">
        <f>VLOOKUP(I13&amp;U13,AAUM!E:I,4,0)</f>
        <v>182</v>
      </c>
      <c r="X13" s="102">
        <f t="shared" si="6"/>
        <v>77014.64</v>
      </c>
      <c r="Y13" s="42">
        <f t="shared" si="7"/>
        <v>8.1209208589834672E-2</v>
      </c>
      <c r="Z13" s="102">
        <f t="shared" si="8"/>
        <v>453642.9800000001</v>
      </c>
      <c r="AA13" s="42">
        <f t="shared" si="9"/>
        <v>0.47835044594292991</v>
      </c>
    </row>
    <row r="14" spans="1:27" ht="12.75" x14ac:dyDescent="0.25">
      <c r="A14" s="30" t="s">
        <v>346</v>
      </c>
      <c r="B14" s="42">
        <f>VLOOKUP(A14,AAUM!$A:$C,3,0)/10000000</f>
        <v>315.0166406575164</v>
      </c>
      <c r="C14" s="43">
        <f>VLOOKUP(A14,AAUM!$A:$C,2,0)</f>
        <v>182</v>
      </c>
      <c r="D14" s="42" t="e">
        <f>HLOOKUP(A14,'HY financials'!$1:$128,126,0)</f>
        <v>#N/A</v>
      </c>
      <c r="E14" s="42" t="e">
        <f t="shared" si="1"/>
        <v>#N/A</v>
      </c>
      <c r="F14" s="42" t="e">
        <f>HLOOKUP(A14,'HY financials'!$1:$128,128,0)</f>
        <v>#N/A</v>
      </c>
      <c r="G14" s="42" t="e">
        <f t="shared" si="2"/>
        <v>#N/A</v>
      </c>
      <c r="I14" s="30" t="str">
        <f t="shared" si="3"/>
        <v>LDMNMF</v>
      </c>
      <c r="J14" s="100"/>
      <c r="K14" s="100" t="s">
        <v>1385</v>
      </c>
      <c r="L14" s="101">
        <v>-53202.029999999992</v>
      </c>
      <c r="M14" s="101">
        <v>-9576.1799999999894</v>
      </c>
      <c r="N14" s="101">
        <v>-5593.91</v>
      </c>
      <c r="O14" s="101">
        <v>-5593.91</v>
      </c>
      <c r="P14" s="101">
        <v>-236674.29000000012</v>
      </c>
      <c r="Q14" s="101">
        <v>0</v>
      </c>
      <c r="R14" s="101">
        <v>-234604.08</v>
      </c>
      <c r="T14" s="30" t="str">
        <f t="shared" si="4"/>
        <v>LDMNMFRegular Plan</v>
      </c>
      <c r="U14" s="30" t="str">
        <f t="shared" si="5"/>
        <v>Regular</v>
      </c>
      <c r="V14" s="102">
        <f>VLOOKUP(I14&amp;U14,AAUM!E:I,5,0)</f>
        <v>112181887.99390118</v>
      </c>
      <c r="W14" s="103">
        <f>VLOOKUP(I14&amp;U14,AAUM!E:I,4,0)</f>
        <v>182</v>
      </c>
      <c r="X14" s="102">
        <f t="shared" si="6"/>
        <v>53202.029999999992</v>
      </c>
      <c r="Y14" s="42">
        <f t="shared" si="7"/>
        <v>9.5110165066890684E-2</v>
      </c>
      <c r="Z14" s="102">
        <f t="shared" si="8"/>
        <v>545244.40000000014</v>
      </c>
      <c r="AA14" s="42">
        <f t="shared" si="9"/>
        <v>0.97474259696101428</v>
      </c>
    </row>
    <row r="15" spans="1:27" ht="12.75" x14ac:dyDescent="0.25">
      <c r="A15" s="30" t="s">
        <v>182</v>
      </c>
      <c r="B15" s="42">
        <f>VLOOKUP(A15,AAUM!$A:$C,3,0)/10000000</f>
        <v>1845.635610090929</v>
      </c>
      <c r="C15" s="43">
        <f>VLOOKUP(A15,AAUM!$A:$C,2,0)</f>
        <v>182</v>
      </c>
      <c r="D15" s="42" t="e">
        <f>HLOOKUP(A15,'HY financials'!$1:$128,126,0)</f>
        <v>#N/A</v>
      </c>
      <c r="E15" s="42" t="e">
        <f t="shared" si="1"/>
        <v>#N/A</v>
      </c>
      <c r="F15" s="42" t="e">
        <f>HLOOKUP(A15,'HY financials'!$1:$128,128,0)</f>
        <v>#N/A</v>
      </c>
      <c r="G15" s="42" t="e">
        <f t="shared" si="2"/>
        <v>#N/A</v>
      </c>
      <c r="I15" s="30" t="str">
        <f t="shared" si="3"/>
        <v>LDONTF</v>
      </c>
      <c r="J15" s="100" t="s">
        <v>904</v>
      </c>
      <c r="K15" s="100" t="s">
        <v>1384</v>
      </c>
      <c r="L15" s="101">
        <v>-245732.2000000003</v>
      </c>
      <c r="M15" s="101">
        <v>-44232.400000000016</v>
      </c>
      <c r="N15" s="101">
        <v>-246056.58000000028</v>
      </c>
      <c r="O15" s="101">
        <v>-246056.58000000028</v>
      </c>
      <c r="P15" s="101">
        <v>-984226.60000000242</v>
      </c>
      <c r="Q15" s="101">
        <v>0</v>
      </c>
      <c r="R15" s="101">
        <v>0</v>
      </c>
      <c r="T15" s="30" t="str">
        <f t="shared" si="4"/>
        <v>LDONTFDirect Plan</v>
      </c>
      <c r="U15" s="30" t="str">
        <f t="shared" si="5"/>
        <v>Direct</v>
      </c>
      <c r="V15" s="102">
        <f>VLOOKUP(I15&amp;U15,AAUM!E:I,5,0)</f>
        <v>4935247376.556757</v>
      </c>
      <c r="W15" s="103">
        <f>VLOOKUP(I15&amp;U15,AAUM!E:I,4,0)</f>
        <v>182</v>
      </c>
      <c r="X15" s="102">
        <f t="shared" si="6"/>
        <v>245732.2000000003</v>
      </c>
      <c r="Y15" s="42">
        <f t="shared" si="7"/>
        <v>9.9856104329041021E-3</v>
      </c>
      <c r="Z15" s="102">
        <f t="shared" si="8"/>
        <v>1766304.3600000034</v>
      </c>
      <c r="AA15" s="42">
        <f t="shared" si="9"/>
        <v>7.177580815578917E-2</v>
      </c>
    </row>
    <row r="16" spans="1:27" ht="12.75" x14ac:dyDescent="0.25">
      <c r="A16" s="30" t="s">
        <v>104</v>
      </c>
      <c r="B16" s="42">
        <f>VLOOKUP(A16,AAUM!$A:$C,3,0)/10000000</f>
        <v>1809.4076737116368</v>
      </c>
      <c r="C16" s="43">
        <f>VLOOKUP(A16,AAUM!$A:$C,2,0)</f>
        <v>182</v>
      </c>
      <c r="D16" s="42" t="e">
        <f>HLOOKUP(A16,'HY financials'!$1:$128,126,0)</f>
        <v>#N/A</v>
      </c>
      <c r="E16" s="42" t="e">
        <f t="shared" si="1"/>
        <v>#N/A</v>
      </c>
      <c r="F16" s="42" t="e">
        <f>HLOOKUP(A16,'HY financials'!$1:$128,128,0)</f>
        <v>#N/A</v>
      </c>
      <c r="G16" s="42" t="e">
        <f t="shared" si="2"/>
        <v>#N/A</v>
      </c>
      <c r="I16" s="30" t="str">
        <f t="shared" si="3"/>
        <v>LDONTF</v>
      </c>
      <c r="J16" s="100"/>
      <c r="K16" s="100" t="s">
        <v>1385</v>
      </c>
      <c r="L16" s="101">
        <v>-147624.37000000008</v>
      </c>
      <c r="M16" s="101">
        <v>-26571.979999999996</v>
      </c>
      <c r="N16" s="101">
        <v>-147624.37000000008</v>
      </c>
      <c r="O16" s="101">
        <v>-147624.37000000008</v>
      </c>
      <c r="P16" s="101">
        <v>-590496.9700000002</v>
      </c>
      <c r="Q16" s="101">
        <v>0</v>
      </c>
      <c r="R16" s="101">
        <v>-1919103.1300000011</v>
      </c>
      <c r="T16" s="30" t="str">
        <f t="shared" si="4"/>
        <v>LDONTFRegular Plan</v>
      </c>
      <c r="U16" s="30" t="str">
        <f t="shared" si="5"/>
        <v>Regular</v>
      </c>
      <c r="V16" s="102">
        <f>VLOOKUP(I16&amp;U16,AAUM!E:I,5,0)</f>
        <v>2960937948.7267056</v>
      </c>
      <c r="W16" s="103">
        <f>VLOOKUP(I16&amp;U16,AAUM!E:I,4,0)</f>
        <v>182</v>
      </c>
      <c r="X16" s="102">
        <f t="shared" si="6"/>
        <v>147624.37000000008</v>
      </c>
      <c r="Y16" s="42">
        <f t="shared" si="7"/>
        <v>9.9988540131144242E-3</v>
      </c>
      <c r="Z16" s="102">
        <f t="shared" si="8"/>
        <v>2979045.1900000013</v>
      </c>
      <c r="AA16" s="42">
        <f t="shared" si="9"/>
        <v>0.20177588533167468</v>
      </c>
    </row>
    <row r="17" spans="1:27" ht="12.75" x14ac:dyDescent="0.25">
      <c r="A17" s="30" t="s">
        <v>327</v>
      </c>
      <c r="B17" s="42">
        <f>VLOOKUP(A17,AAUM!$A:$C,3,0)/10000000</f>
        <v>838.8295211015992</v>
      </c>
      <c r="C17" s="43">
        <f>VLOOKUP(A17,AAUM!$A:$C,2,0)</f>
        <v>182</v>
      </c>
      <c r="D17" s="42" t="e">
        <f>HLOOKUP(A17,'HY financials'!$1:$128,126,0)</f>
        <v>#N/A</v>
      </c>
      <c r="E17" s="42" t="e">
        <f t="shared" si="1"/>
        <v>#N/A</v>
      </c>
      <c r="F17" s="42" t="e">
        <f>HLOOKUP(A17,'HY financials'!$1:$128,128,0)</f>
        <v>#N/A</v>
      </c>
      <c r="G17" s="42" t="e">
        <f t="shared" si="2"/>
        <v>#N/A</v>
      </c>
      <c r="I17" s="30" t="str">
        <f t="shared" si="3"/>
        <v>LDSAPF</v>
      </c>
      <c r="J17" s="100" t="s">
        <v>182</v>
      </c>
      <c r="K17" s="100" t="s">
        <v>1384</v>
      </c>
      <c r="L17" s="101">
        <v>-10769023.71000007</v>
      </c>
      <c r="M17" s="101">
        <v>-1938477.1599999862</v>
      </c>
      <c r="N17" s="101">
        <v>-735908.6500000091</v>
      </c>
      <c r="O17" s="101">
        <v>-735908.6500000091</v>
      </c>
      <c r="P17" s="101">
        <v>-5331070.3699999833</v>
      </c>
      <c r="Q17" s="101">
        <v>0</v>
      </c>
      <c r="R17" s="101">
        <v>0</v>
      </c>
      <c r="T17" s="30" t="str">
        <f t="shared" si="4"/>
        <v>LDSAPFDirect Plan</v>
      </c>
      <c r="U17" s="30" t="str">
        <f t="shared" si="5"/>
        <v>Direct</v>
      </c>
      <c r="V17" s="102">
        <f>VLOOKUP(I17&amp;U17,AAUM!E:I,5,0)</f>
        <v>14758508038.145395</v>
      </c>
      <c r="W17" s="103">
        <f>VLOOKUP(I17&amp;U17,AAUM!E:I,4,0)</f>
        <v>182</v>
      </c>
      <c r="X17" s="102">
        <f t="shared" si="6"/>
        <v>10769023.71000007</v>
      </c>
      <c r="Y17" s="42">
        <f t="shared" si="7"/>
        <v>0.14633740635655185</v>
      </c>
      <c r="Z17" s="102">
        <f t="shared" si="8"/>
        <v>19510388.540000059</v>
      </c>
      <c r="AA17" s="42">
        <f t="shared" si="9"/>
        <v>0.26512149409616098</v>
      </c>
    </row>
    <row r="18" spans="1:27" ht="12.75" x14ac:dyDescent="0.25">
      <c r="A18" s="30" t="s">
        <v>66</v>
      </c>
      <c r="B18" s="42">
        <f>VLOOKUP(A18,AAUM!$A:$C,3,0)/10000000</f>
        <v>2412.1296652124511</v>
      </c>
      <c r="C18" s="43">
        <f>VLOOKUP(A18,AAUM!$A:$C,2,0)</f>
        <v>182</v>
      </c>
      <c r="D18" s="42" t="e">
        <f>HLOOKUP(A18,'HY financials'!$1:$128,126,0)</f>
        <v>#N/A</v>
      </c>
      <c r="E18" s="42" t="e">
        <f t="shared" si="1"/>
        <v>#N/A</v>
      </c>
      <c r="F18" s="42" t="e">
        <f>HLOOKUP(A18,'HY financials'!$1:$128,128,0)</f>
        <v>#N/A</v>
      </c>
      <c r="G18" s="42" t="e">
        <f t="shared" si="2"/>
        <v>#N/A</v>
      </c>
      <c r="I18" s="30" t="str">
        <f t="shared" si="3"/>
        <v>LDSAPF</v>
      </c>
      <c r="J18" s="100"/>
      <c r="K18" s="100" t="s">
        <v>1385</v>
      </c>
      <c r="L18" s="101">
        <v>-2795265.2200000025</v>
      </c>
      <c r="M18" s="101">
        <v>-503161.37999999942</v>
      </c>
      <c r="N18" s="101">
        <v>-184392.21999999945</v>
      </c>
      <c r="O18" s="101">
        <v>-184392.21999999945</v>
      </c>
      <c r="P18" s="101">
        <v>-1475101.6900000006</v>
      </c>
      <c r="Q18" s="101">
        <v>0</v>
      </c>
      <c r="R18" s="101">
        <v>-12508898.420000011</v>
      </c>
      <c r="T18" s="30" t="str">
        <f t="shared" si="4"/>
        <v>LDSAPFRegular Plan</v>
      </c>
      <c r="U18" s="30" t="str">
        <f t="shared" si="5"/>
        <v>Regular</v>
      </c>
      <c r="V18" s="102">
        <f>VLOOKUP(I18&amp;U18,AAUM!E:I,5,0)</f>
        <v>3697848062.7639012</v>
      </c>
      <c r="W18" s="103">
        <f>VLOOKUP(I18&amp;U18,AAUM!E:I,4,0)</f>
        <v>182</v>
      </c>
      <c r="X18" s="102">
        <f t="shared" si="6"/>
        <v>2795265.2200000025</v>
      </c>
      <c r="Y18" s="42">
        <f t="shared" si="7"/>
        <v>0.15159868509902638</v>
      </c>
      <c r="Z18" s="102">
        <f t="shared" si="8"/>
        <v>17651211.150000013</v>
      </c>
      <c r="AA18" s="42">
        <f t="shared" si="9"/>
        <v>0.95729749778279483</v>
      </c>
    </row>
    <row r="19" spans="1:27" ht="12.75" x14ac:dyDescent="0.25">
      <c r="A19" s="30" t="s">
        <v>382</v>
      </c>
      <c r="B19" s="42">
        <f>VLOOKUP(A19,AAUM!$A:$C,3,0)/10000000</f>
        <v>2990.112450724987</v>
      </c>
      <c r="C19" s="43">
        <f>VLOOKUP(A19,AAUM!$A:$C,2,0)</f>
        <v>182</v>
      </c>
      <c r="D19" s="42" t="e">
        <f>HLOOKUP(A19,'HY financials'!$1:$128,126,0)</f>
        <v>#N/A</v>
      </c>
      <c r="E19" s="42" t="e">
        <f t="shared" si="1"/>
        <v>#N/A</v>
      </c>
      <c r="F19" s="42" t="e">
        <f>HLOOKUP(A19,'HY financials'!$1:$128,128,0)</f>
        <v>#N/A</v>
      </c>
      <c r="G19" s="42" t="e">
        <f t="shared" si="2"/>
        <v>#N/A</v>
      </c>
      <c r="I19" s="30" t="str">
        <f t="shared" si="3"/>
        <v>LDSTDF</v>
      </c>
      <c r="J19" s="100" t="s">
        <v>216</v>
      </c>
      <c r="K19" s="100" t="s">
        <v>1384</v>
      </c>
      <c r="L19" s="101">
        <v>-314609.7300000019</v>
      </c>
      <c r="M19" s="101">
        <v>-56628.819999999738</v>
      </c>
      <c r="N19" s="101">
        <v>-16608.429999999815</v>
      </c>
      <c r="O19" s="101">
        <v>-16608.429999999815</v>
      </c>
      <c r="P19" s="101">
        <v>-193133.13999999923</v>
      </c>
      <c r="Q19" s="101">
        <v>0</v>
      </c>
      <c r="R19" s="101">
        <v>0</v>
      </c>
      <c r="T19" s="30" t="str">
        <f t="shared" si="4"/>
        <v>LDSTDFDirect Plan</v>
      </c>
      <c r="U19" s="30" t="str">
        <f t="shared" si="5"/>
        <v>Direct</v>
      </c>
      <c r="V19" s="102">
        <f>VLOOKUP(I19&amp;U19,AAUM!E:I,5,0)</f>
        <v>333091361.75241762</v>
      </c>
      <c r="W19" s="103">
        <f>VLOOKUP(I19&amp;U19,AAUM!E:I,4,0)</f>
        <v>182</v>
      </c>
      <c r="X19" s="102">
        <f t="shared" si="6"/>
        <v>314609.7300000019</v>
      </c>
      <c r="Y19" s="42">
        <f t="shared" si="7"/>
        <v>0.18942192963835822</v>
      </c>
      <c r="Z19" s="102">
        <f t="shared" si="8"/>
        <v>597588.55000000051</v>
      </c>
      <c r="AA19" s="42">
        <f t="shared" si="9"/>
        <v>0.35979934972382427</v>
      </c>
    </row>
    <row r="20" spans="1:27" ht="12.75" x14ac:dyDescent="0.25">
      <c r="A20" s="30" t="s">
        <v>260</v>
      </c>
      <c r="B20" s="42">
        <f>VLOOKUP(A20,AAUM!$A:$C,3,0)/10000000</f>
        <v>252.93811602085177</v>
      </c>
      <c r="C20" s="43">
        <f>VLOOKUP(A20,AAUM!$A:$C,2,0)</f>
        <v>182</v>
      </c>
      <c r="D20" s="42" t="e">
        <f>HLOOKUP(A20,'HY financials'!$1:$128,126,0)</f>
        <v>#N/A</v>
      </c>
      <c r="E20" s="42" t="e">
        <f t="shared" si="1"/>
        <v>#N/A</v>
      </c>
      <c r="F20" s="42" t="e">
        <f>HLOOKUP(A20,'HY financials'!$1:$128,128,0)</f>
        <v>#N/A</v>
      </c>
      <c r="G20" s="42" t="e">
        <f t="shared" si="2"/>
        <v>#N/A</v>
      </c>
      <c r="I20" s="30" t="str">
        <f t="shared" si="3"/>
        <v>LDSTDF</v>
      </c>
      <c r="J20" s="100"/>
      <c r="K20" s="100" t="s">
        <v>1385</v>
      </c>
      <c r="L20" s="101">
        <v>-774625.14000000071</v>
      </c>
      <c r="M20" s="101">
        <v>-139429.30000000002</v>
      </c>
      <c r="N20" s="101">
        <v>-40017.62000000009</v>
      </c>
      <c r="O20" s="101">
        <v>-40017.62000000009</v>
      </c>
      <c r="P20" s="101">
        <v>-480187.56000000052</v>
      </c>
      <c r="Q20" s="101">
        <v>0</v>
      </c>
      <c r="R20" s="101">
        <v>-3827160.4499999988</v>
      </c>
      <c r="T20" s="30" t="str">
        <f t="shared" si="4"/>
        <v>LDSTDFRegular Plan</v>
      </c>
      <c r="U20" s="30" t="str">
        <f t="shared" si="5"/>
        <v>Regular</v>
      </c>
      <c r="V20" s="102">
        <f>VLOOKUP(I20&amp;U20,AAUM!E:I,5,0)</f>
        <v>802509365.51324189</v>
      </c>
      <c r="W20" s="103">
        <f>VLOOKUP(I20&amp;U20,AAUM!E:I,4,0)</f>
        <v>182</v>
      </c>
      <c r="X20" s="102">
        <f t="shared" si="6"/>
        <v>774625.14000000071</v>
      </c>
      <c r="Y20" s="42">
        <f t="shared" si="7"/>
        <v>0.19358110058869835</v>
      </c>
      <c r="Z20" s="102">
        <f t="shared" si="8"/>
        <v>5301437.6900000004</v>
      </c>
      <c r="AA20" s="42">
        <f t="shared" si="9"/>
        <v>1.3248448697812798</v>
      </c>
    </row>
    <row r="21" spans="1:27" ht="12.75" x14ac:dyDescent="0.25">
      <c r="A21" s="30" t="s">
        <v>426</v>
      </c>
      <c r="B21" s="42">
        <f>VLOOKUP(A21,AAUM!$A:$C,3,0)/10000000</f>
        <v>819.23710744600567</v>
      </c>
      <c r="C21" s="43">
        <f>VLOOKUP(A21,AAUM!$A:$C,2,0)</f>
        <v>182</v>
      </c>
      <c r="D21" s="42" t="e">
        <f>HLOOKUP(A21,'HY financials'!$1:$128,126,0)</f>
        <v>#N/A</v>
      </c>
      <c r="E21" s="42" t="e">
        <f t="shared" si="1"/>
        <v>#N/A</v>
      </c>
      <c r="F21" s="42" t="e">
        <f>HLOOKUP(A21,'HY financials'!$1:$128,128,0)</f>
        <v>#N/A</v>
      </c>
      <c r="G21" s="42" t="e">
        <f t="shared" si="2"/>
        <v>#N/A</v>
      </c>
      <c r="I21" s="30" t="str">
        <f t="shared" si="3"/>
        <v>LDUSTF</v>
      </c>
      <c r="J21" s="100" t="s">
        <v>905</v>
      </c>
      <c r="K21" s="100" t="s">
        <v>1384</v>
      </c>
      <c r="L21" s="101">
        <v>-961987.47999999789</v>
      </c>
      <c r="M21" s="101">
        <v>-173162.42000000153</v>
      </c>
      <c r="N21" s="101">
        <v>-87779.400000000765</v>
      </c>
      <c r="O21" s="101">
        <v>-87779.400000000765</v>
      </c>
      <c r="P21" s="101">
        <v>-877766.43999999599</v>
      </c>
      <c r="Q21" s="101">
        <v>0</v>
      </c>
      <c r="R21" s="101">
        <v>0</v>
      </c>
      <c r="T21" s="30" t="str">
        <f t="shared" si="4"/>
        <v>LDUSTFDirect Plan</v>
      </c>
      <c r="U21" s="30" t="str">
        <f t="shared" si="5"/>
        <v>Direct</v>
      </c>
      <c r="V21" s="102">
        <f>VLOOKUP(I21&amp;U21,AAUM!E:I,5,0)</f>
        <v>1760395345.2132967</v>
      </c>
      <c r="W21" s="103">
        <f>VLOOKUP(I21&amp;U21,AAUM!E:I,4,0)</f>
        <v>182</v>
      </c>
      <c r="X21" s="102">
        <f t="shared" si="6"/>
        <v>961987.47999999789</v>
      </c>
      <c r="Y21" s="42">
        <f t="shared" si="7"/>
        <v>0.10959246232616823</v>
      </c>
      <c r="Z21" s="102">
        <f t="shared" si="8"/>
        <v>2188475.1399999969</v>
      </c>
      <c r="AA21" s="42">
        <f t="shared" si="9"/>
        <v>0.24931756838686295</v>
      </c>
    </row>
    <row r="22" spans="1:27" ht="12.75" x14ac:dyDescent="0.25">
      <c r="A22" s="30" t="s">
        <v>433</v>
      </c>
      <c r="B22" s="42">
        <f>VLOOKUP(A22,AAUM!$A:$C,3,0)/10000000</f>
        <v>805.60004114716992</v>
      </c>
      <c r="C22" s="43">
        <f>VLOOKUP(A22,AAUM!$A:$C,2,0)</f>
        <v>182</v>
      </c>
      <c r="D22" s="42" t="e">
        <f>HLOOKUP(A22,'HY financials'!$1:$128,126,0)</f>
        <v>#N/A</v>
      </c>
      <c r="E22" s="42" t="e">
        <f t="shared" si="1"/>
        <v>#N/A</v>
      </c>
      <c r="F22" s="42" t="e">
        <f>HLOOKUP(A22,'HY financials'!$1:$128,128,0)</f>
        <v>#N/A</v>
      </c>
      <c r="G22" s="42" t="e">
        <f t="shared" si="2"/>
        <v>#N/A</v>
      </c>
      <c r="I22" s="30" t="str">
        <f t="shared" si="3"/>
        <v>LDUSTF</v>
      </c>
      <c r="J22" s="100"/>
      <c r="K22" s="100" t="s">
        <v>1385</v>
      </c>
      <c r="L22" s="101">
        <v>-707155.38000000117</v>
      </c>
      <c r="M22" s="101">
        <v>-127291.46000000078</v>
      </c>
      <c r="N22" s="101">
        <v>-64288.530000000501</v>
      </c>
      <c r="O22" s="101">
        <v>-64288.530000000501</v>
      </c>
      <c r="P22" s="101">
        <v>-642866.73999999964</v>
      </c>
      <c r="Q22" s="101">
        <v>0</v>
      </c>
      <c r="R22" s="101">
        <v>-4500087.4600000102</v>
      </c>
      <c r="T22" s="30" t="str">
        <f t="shared" si="4"/>
        <v>LDUSTFRegular Plan</v>
      </c>
      <c r="U22" s="30" t="str">
        <f t="shared" si="5"/>
        <v>Regular</v>
      </c>
      <c r="V22" s="102">
        <f>VLOOKUP(I22&amp;U22,AAUM!E:I,5,0)</f>
        <v>1289266494.2242303</v>
      </c>
      <c r="W22" s="103">
        <f>VLOOKUP(I22&amp;U22,AAUM!E:I,4,0)</f>
        <v>182</v>
      </c>
      <c r="X22" s="102">
        <f t="shared" si="6"/>
        <v>707155.38000000117</v>
      </c>
      <c r="Y22" s="42">
        <f t="shared" si="7"/>
        <v>0.1100002393201283</v>
      </c>
      <c r="Z22" s="102">
        <f t="shared" si="8"/>
        <v>6105978.1000000127</v>
      </c>
      <c r="AA22" s="42">
        <f t="shared" si="9"/>
        <v>0.94980406185054056</v>
      </c>
    </row>
    <row r="23" spans="1:27" ht="12.75" x14ac:dyDescent="0.25">
      <c r="A23" s="30" t="s">
        <v>401</v>
      </c>
      <c r="B23" s="42">
        <f>VLOOKUP(A23,AAUM!$A:$C,3,0)/10000000</f>
        <v>703.64265931559305</v>
      </c>
      <c r="C23" s="43">
        <f>VLOOKUP(A23,AAUM!$A:$C,2,0)</f>
        <v>182</v>
      </c>
      <c r="D23" s="42" t="e">
        <f>HLOOKUP(A23,'HY financials'!$1:$128,126,0)</f>
        <v>#N/A</v>
      </c>
      <c r="E23" s="42" t="e">
        <f t="shared" si="1"/>
        <v>#N/A</v>
      </c>
      <c r="F23" s="42" t="e">
        <f>HLOOKUP(A23,'HY financials'!$1:$128,128,0)</f>
        <v>#N/A</v>
      </c>
      <c r="G23" s="42" t="e">
        <f t="shared" si="2"/>
        <v>#N/A</v>
      </c>
      <c r="I23" s="30" t="str">
        <f t="shared" si="3"/>
        <v>LEARBF</v>
      </c>
      <c r="J23" s="100" t="s">
        <v>226</v>
      </c>
      <c r="K23" s="100" t="s">
        <v>1384</v>
      </c>
      <c r="L23" s="101">
        <v>-301371.9899999958</v>
      </c>
      <c r="M23" s="101">
        <v>-54248.859999999462</v>
      </c>
      <c r="N23" s="101">
        <v>-127697.77000000114</v>
      </c>
      <c r="O23" s="101">
        <v>-127697.77000000114</v>
      </c>
      <c r="P23" s="101">
        <v>-3823187.6700000055</v>
      </c>
      <c r="Q23" s="101">
        <v>0</v>
      </c>
      <c r="R23" s="101">
        <v>0</v>
      </c>
      <c r="T23" s="30" t="str">
        <f t="shared" si="4"/>
        <v>LEARBFDirect Plan</v>
      </c>
      <c r="U23" s="30" t="str">
        <f t="shared" si="5"/>
        <v>Direct</v>
      </c>
      <c r="V23" s="102">
        <f>VLOOKUP(I23&amp;U23,AAUM!E:I,5,0)</f>
        <v>2560947971.1873083</v>
      </c>
      <c r="W23" s="103">
        <f>VLOOKUP(I23&amp;U23,AAUM!E:I,4,0)</f>
        <v>182</v>
      </c>
      <c r="X23" s="102">
        <f t="shared" si="6"/>
        <v>301371.9899999958</v>
      </c>
      <c r="Y23" s="42">
        <f t="shared" si="7"/>
        <v>2.3600630581132986E-2</v>
      </c>
      <c r="Z23" s="102">
        <f t="shared" si="8"/>
        <v>4434204.0600000033</v>
      </c>
      <c r="AA23" s="42">
        <f t="shared" si="9"/>
        <v>0.34724531613379722</v>
      </c>
    </row>
    <row r="24" spans="1:27" ht="12.75" x14ac:dyDescent="0.25">
      <c r="A24" s="30" t="s">
        <v>226</v>
      </c>
      <c r="B24" s="42">
        <f>VLOOKUP(A24,AAUM!$A:$C,3,0)/10000000</f>
        <v>277.35898785534613</v>
      </c>
      <c r="C24" s="43">
        <f>VLOOKUP(A24,AAUM!$A:$C,2,0)</f>
        <v>182</v>
      </c>
      <c r="D24" s="42" t="e">
        <f>HLOOKUP(A24,'HY financials'!$1:$128,126,0)</f>
        <v>#N/A</v>
      </c>
      <c r="E24" s="42" t="e">
        <f t="shared" si="1"/>
        <v>#N/A</v>
      </c>
      <c r="F24" s="42" t="e">
        <f>HLOOKUP(A24,'HY financials'!$1:$128,128,0)</f>
        <v>#N/A</v>
      </c>
      <c r="G24" s="42" t="e">
        <f t="shared" si="2"/>
        <v>#N/A</v>
      </c>
      <c r="I24" s="30" t="str">
        <f t="shared" si="3"/>
        <v>LEARBF</v>
      </c>
      <c r="J24" s="100"/>
      <c r="K24" s="100" t="s">
        <v>1385</v>
      </c>
      <c r="L24" s="101">
        <v>-25012.920000000038</v>
      </c>
      <c r="M24" s="101">
        <v>-4502.4200000000892</v>
      </c>
      <c r="N24" s="101">
        <v>-10603.299999999916</v>
      </c>
      <c r="O24" s="101">
        <v>-10603.299999999916</v>
      </c>
      <c r="P24" s="101">
        <v>-317232.60000000038</v>
      </c>
      <c r="Q24" s="101">
        <v>0</v>
      </c>
      <c r="R24" s="101">
        <v>-689192.61999999767</v>
      </c>
      <c r="T24" s="30" t="str">
        <f t="shared" si="4"/>
        <v>LEARBFRegular Plan</v>
      </c>
      <c r="U24" s="30" t="str">
        <f t="shared" si="5"/>
        <v>Regular</v>
      </c>
      <c r="V24" s="102">
        <f>VLOOKUP(I24&amp;U24,AAUM!E:I,5,0)</f>
        <v>212641907.36615396</v>
      </c>
      <c r="W24" s="103">
        <f>VLOOKUP(I24&amp;U24,AAUM!E:I,4,0)</f>
        <v>182</v>
      </c>
      <c r="X24" s="102">
        <f t="shared" si="6"/>
        <v>25012.920000000038</v>
      </c>
      <c r="Y24" s="42">
        <f t="shared" si="7"/>
        <v>2.3590492696247398E-2</v>
      </c>
      <c r="Z24" s="102">
        <f t="shared" si="8"/>
        <v>1057147.1599999981</v>
      </c>
      <c r="AA24" s="42">
        <f t="shared" si="9"/>
        <v>0.99702962936108996</v>
      </c>
    </row>
    <row r="25" spans="1:27" ht="12.75" x14ac:dyDescent="0.25">
      <c r="A25" s="30" t="s">
        <v>216</v>
      </c>
      <c r="B25" s="42">
        <f>VLOOKUP(A25,AAUM!$A:$C,3,0)/10000000</f>
        <v>113.56007272656596</v>
      </c>
      <c r="C25" s="43">
        <f>VLOOKUP(A25,AAUM!$A:$C,2,0)</f>
        <v>182</v>
      </c>
      <c r="D25" s="42" t="e">
        <f>HLOOKUP(A25,'HY financials'!$1:$128,126,0)</f>
        <v>#N/A</v>
      </c>
      <c r="E25" s="42" t="e">
        <f t="shared" si="1"/>
        <v>#N/A</v>
      </c>
      <c r="F25" s="42" t="e">
        <f>HLOOKUP(A25,'HY financials'!$1:$128,128,0)</f>
        <v>#N/A</v>
      </c>
      <c r="G25" s="42" t="e">
        <f t="shared" si="2"/>
        <v>#N/A</v>
      </c>
      <c r="I25" s="30" t="str">
        <f t="shared" si="3"/>
        <v>LEBADF</v>
      </c>
      <c r="J25" s="100" t="s">
        <v>1359</v>
      </c>
      <c r="K25" s="100" t="s">
        <v>1384</v>
      </c>
      <c r="L25" s="101">
        <v>-2505893.3399999989</v>
      </c>
      <c r="M25" s="101">
        <v>-451059.93999999994</v>
      </c>
      <c r="N25" s="101">
        <v>-48734.389999999978</v>
      </c>
      <c r="O25" s="101">
        <v>-48734.389999999978</v>
      </c>
      <c r="P25" s="101">
        <v>-726323.79</v>
      </c>
      <c r="Q25" s="101">
        <v>0</v>
      </c>
      <c r="R25" s="101">
        <v>0</v>
      </c>
      <c r="T25" s="30" t="str">
        <f t="shared" si="4"/>
        <v>LEBADFDirect Plan</v>
      </c>
      <c r="U25" s="30" t="str">
        <f t="shared" si="5"/>
        <v>Direct</v>
      </c>
      <c r="V25" s="102">
        <f>VLOOKUP(I25&amp;U25,AAUM!E:I,5,0)</f>
        <v>977440651.41181397</v>
      </c>
      <c r="W25" s="103">
        <f>VLOOKUP(I25&amp;U25,AAUM!E:I,4,0)</f>
        <v>182</v>
      </c>
      <c r="X25" s="102">
        <f t="shared" si="6"/>
        <v>2505893.3399999989</v>
      </c>
      <c r="Y25" s="42">
        <f t="shared" si="7"/>
        <v>0.51415452359858038</v>
      </c>
      <c r="Z25" s="102">
        <f t="shared" si="8"/>
        <v>3780745.8499999992</v>
      </c>
      <c r="AA25" s="42">
        <f t="shared" si="9"/>
        <v>0.77572638480856493</v>
      </c>
    </row>
    <row r="26" spans="1:27" ht="12.75" x14ac:dyDescent="0.25">
      <c r="A26" s="30" t="s">
        <v>904</v>
      </c>
      <c r="B26" s="42">
        <f>VLOOKUP(A26,AAUM!$A:$C,3,0)/10000000</f>
        <v>789.61853252834601</v>
      </c>
      <c r="C26" s="43">
        <f>VLOOKUP(A26,AAUM!$A:$C,2,0)</f>
        <v>182</v>
      </c>
      <c r="D26" s="42" t="e">
        <f>HLOOKUP(A26,'HY financials'!$1:$128,126,0)</f>
        <v>#N/A</v>
      </c>
      <c r="E26" s="42" t="e">
        <f t="shared" si="1"/>
        <v>#N/A</v>
      </c>
      <c r="F26" s="42" t="e">
        <f>HLOOKUP(A26,'HY financials'!$1:$128,128,0)</f>
        <v>#N/A</v>
      </c>
      <c r="G26" s="42" t="e">
        <f t="shared" si="2"/>
        <v>#N/A</v>
      </c>
      <c r="I26" s="30" t="str">
        <f t="shared" si="3"/>
        <v>LEBADF</v>
      </c>
      <c r="J26" s="100"/>
      <c r="K26" s="100" t="s">
        <v>1385</v>
      </c>
      <c r="L26" s="101">
        <v>-17751980.210000001</v>
      </c>
      <c r="M26" s="101">
        <v>-3195351.6999999993</v>
      </c>
      <c r="N26" s="101">
        <v>-339003.7</v>
      </c>
      <c r="O26" s="101">
        <v>-339003.7</v>
      </c>
      <c r="P26" s="101">
        <v>-5053896.74</v>
      </c>
      <c r="Q26" s="101">
        <v>0</v>
      </c>
      <c r="R26" s="101">
        <v>-51084322.329999976</v>
      </c>
      <c r="T26" s="30" t="str">
        <f t="shared" si="4"/>
        <v>LEBADFRegular Plan</v>
      </c>
      <c r="U26" s="30" t="str">
        <f t="shared" si="5"/>
        <v>Regular</v>
      </c>
      <c r="V26" s="102">
        <f>VLOOKUP(I26&amp;U26,AAUM!E:I,5,0)</f>
        <v>6798949013.3312101</v>
      </c>
      <c r="W26" s="103">
        <f>VLOOKUP(I26&amp;U26,AAUM!E:I,4,0)</f>
        <v>182</v>
      </c>
      <c r="X26" s="102">
        <f t="shared" si="6"/>
        <v>17751980.210000001</v>
      </c>
      <c r="Y26" s="42">
        <f t="shared" si="7"/>
        <v>0.52363238351980079</v>
      </c>
      <c r="Z26" s="102">
        <f t="shared" si="8"/>
        <v>77763558.379999965</v>
      </c>
      <c r="AA26" s="42">
        <f t="shared" si="9"/>
        <v>2.2938014206754556</v>
      </c>
    </row>
    <row r="27" spans="1:27" ht="12.75" x14ac:dyDescent="0.25">
      <c r="A27" s="30" t="s">
        <v>905</v>
      </c>
      <c r="B27" s="42">
        <f>VLOOKUP(A27,AAUM!$A:$C,3,0)/10000000</f>
        <v>304.9661839437527</v>
      </c>
      <c r="C27" s="43">
        <f>VLOOKUP(A27,AAUM!$A:$C,2,0)</f>
        <v>182</v>
      </c>
      <c r="D27" s="42" t="e">
        <f>HLOOKUP(A27,'HY financials'!$1:$128,126,0)</f>
        <v>#N/A</v>
      </c>
      <c r="E27" s="42" t="e">
        <f t="shared" si="1"/>
        <v>#N/A</v>
      </c>
      <c r="F27" s="42" t="e">
        <f>HLOOKUP(A27,'HY financials'!$1:$128,128,0)</f>
        <v>#N/A</v>
      </c>
      <c r="G27" s="42" t="e">
        <f t="shared" si="2"/>
        <v>#N/A</v>
      </c>
      <c r="I27" s="30" t="str">
        <f t="shared" si="3"/>
        <v>LEBALF</v>
      </c>
      <c r="J27" s="100" t="s">
        <v>242</v>
      </c>
      <c r="K27" s="100" t="s">
        <v>1384</v>
      </c>
      <c r="L27" s="101">
        <v>-1718441.12</v>
      </c>
      <c r="M27" s="101">
        <v>-309317.85999999993</v>
      </c>
      <c r="N27" s="101">
        <v>-16601.300000000003</v>
      </c>
      <c r="O27" s="101">
        <v>-16601.300000000003</v>
      </c>
      <c r="P27" s="101">
        <v>-265153.02999999991</v>
      </c>
      <c r="Q27" s="101">
        <v>0</v>
      </c>
      <c r="R27" s="101">
        <v>0</v>
      </c>
      <c r="T27" s="30" t="str">
        <f t="shared" si="4"/>
        <v>LEBALFDirect Plan</v>
      </c>
      <c r="U27" s="30" t="str">
        <f t="shared" si="5"/>
        <v>Direct</v>
      </c>
      <c r="V27" s="102">
        <f>VLOOKUP(I27&amp;U27,AAUM!E:I,5,0)</f>
        <v>332957828.04923087</v>
      </c>
      <c r="W27" s="103">
        <f>VLOOKUP(I27&amp;U27,AAUM!E:I,4,0)</f>
        <v>182</v>
      </c>
      <c r="X27" s="102">
        <f t="shared" si="6"/>
        <v>1718441.12</v>
      </c>
      <c r="Y27" s="42">
        <f t="shared" si="7"/>
        <v>1.0350632824485668</v>
      </c>
      <c r="Z27" s="102">
        <f t="shared" si="8"/>
        <v>2326114.61</v>
      </c>
      <c r="AA27" s="42">
        <f t="shared" si="9"/>
        <v>1.4010813612154298</v>
      </c>
    </row>
    <row r="28" spans="1:27" ht="12.75" x14ac:dyDescent="0.25">
      <c r="A28" s="30" t="s">
        <v>1359</v>
      </c>
      <c r="B28" s="42">
        <f>VLOOKUP(A28,AAUM!$A:$C,3,0)/10000000</f>
        <v>777.63896647430158</v>
      </c>
      <c r="C28" s="43">
        <f>VLOOKUP(A28,AAUM!$A:$C,2,0)</f>
        <v>182</v>
      </c>
      <c r="D28" s="42" t="e">
        <f>HLOOKUP(A28,'HY financials'!$1:$128,126,0)</f>
        <v>#N/A</v>
      </c>
      <c r="E28" s="42" t="e">
        <f t="shared" si="1"/>
        <v>#N/A</v>
      </c>
      <c r="F28" s="42" t="e">
        <f>HLOOKUP(A28,'HY financials'!$1:$128,128,0)</f>
        <v>#N/A</v>
      </c>
      <c r="G28" s="42" t="e">
        <f t="shared" si="2"/>
        <v>#N/A</v>
      </c>
      <c r="I28" s="30" t="str">
        <f t="shared" si="3"/>
        <v>LEBALF</v>
      </c>
      <c r="J28" s="100"/>
      <c r="K28" s="100" t="s">
        <v>1385</v>
      </c>
      <c r="L28" s="101">
        <v>-25580402.769999988</v>
      </c>
      <c r="M28" s="101">
        <v>-4604452.8199999994</v>
      </c>
      <c r="N28" s="101">
        <v>-241423.65000000005</v>
      </c>
      <c r="O28" s="101">
        <v>-241423.65000000005</v>
      </c>
      <c r="P28" s="101">
        <v>-3747908.1199999978</v>
      </c>
      <c r="Q28" s="101">
        <v>0</v>
      </c>
      <c r="R28" s="101">
        <v>-25350287.380000021</v>
      </c>
      <c r="T28" s="30" t="str">
        <f t="shared" si="4"/>
        <v>LEBALFRegular Plan</v>
      </c>
      <c r="U28" s="30" t="str">
        <f t="shared" si="5"/>
        <v>Regular</v>
      </c>
      <c r="V28" s="102">
        <f>VLOOKUP(I28&amp;U28,AAUM!E:I,5,0)</f>
        <v>4841743046.9900589</v>
      </c>
      <c r="W28" s="103">
        <f>VLOOKUP(I28&amp;U28,AAUM!E:I,4,0)</f>
        <v>182</v>
      </c>
      <c r="X28" s="102">
        <f t="shared" si="6"/>
        <v>25580402.769999988</v>
      </c>
      <c r="Y28" s="42">
        <f t="shared" si="7"/>
        <v>1.0595638121577651</v>
      </c>
      <c r="Z28" s="102">
        <f t="shared" si="8"/>
        <v>59765898.390000001</v>
      </c>
      <c r="AA28" s="42">
        <f t="shared" si="9"/>
        <v>2.4755584853186448</v>
      </c>
    </row>
    <row r="29" spans="1:27" ht="12.75" x14ac:dyDescent="0.25">
      <c r="A29" s="30" t="s">
        <v>1409</v>
      </c>
      <c r="B29" s="42">
        <f>VLOOKUP(A29,AAUM!$A:$C,3,0)/10000000</f>
        <v>30.237268044791211</v>
      </c>
      <c r="C29" s="43">
        <f>VLOOKUP(A29,AAUM!$A:$C,2,0)</f>
        <v>182</v>
      </c>
      <c r="D29" s="42" t="e">
        <f>HLOOKUP(A29,'HY financials'!$1:$128,126,0)</f>
        <v>#N/A</v>
      </c>
      <c r="E29" s="42" t="e">
        <f t="shared" si="1"/>
        <v>#N/A</v>
      </c>
      <c r="F29" s="42" t="e">
        <f>HLOOKUP(A29,'HY financials'!$1:$128,128,0)</f>
        <v>#N/A</v>
      </c>
      <c r="G29" s="42" t="e">
        <f t="shared" si="2"/>
        <v>#N/A</v>
      </c>
      <c r="I29" s="30" t="str">
        <f t="shared" si="3"/>
        <v>LEBFSF</v>
      </c>
      <c r="J29" s="100" t="s">
        <v>260</v>
      </c>
      <c r="K29" s="100" t="s">
        <v>1384</v>
      </c>
      <c r="L29" s="101">
        <v>-998443.37000000046</v>
      </c>
      <c r="M29" s="101">
        <v>-179719.82</v>
      </c>
      <c r="N29" s="101">
        <v>-15106.400000000001</v>
      </c>
      <c r="O29" s="101">
        <v>-15106.400000000001</v>
      </c>
      <c r="P29" s="101">
        <v>-377674.79000000021</v>
      </c>
      <c r="Q29" s="101">
        <v>0</v>
      </c>
      <c r="R29" s="101">
        <v>0</v>
      </c>
      <c r="T29" s="30" t="str">
        <f t="shared" si="4"/>
        <v>LEBFSFDirect Plan</v>
      </c>
      <c r="U29" s="30" t="str">
        <f t="shared" si="5"/>
        <v>Direct</v>
      </c>
      <c r="V29" s="102">
        <f>VLOOKUP(I29&amp;U29,AAUM!E:I,5,0)</f>
        <v>302981756.05549461</v>
      </c>
      <c r="W29" s="103">
        <f>VLOOKUP(I29&amp;U29,AAUM!E:I,4,0)</f>
        <v>182</v>
      </c>
      <c r="X29" s="102">
        <f t="shared" si="6"/>
        <v>998443.37000000046</v>
      </c>
      <c r="Y29" s="42">
        <f t="shared" si="7"/>
        <v>0.66088886626416565</v>
      </c>
      <c r="Z29" s="102">
        <f t="shared" si="8"/>
        <v>1586050.7800000005</v>
      </c>
      <c r="AA29" s="42">
        <f t="shared" si="9"/>
        <v>1.0498375103954023</v>
      </c>
    </row>
    <row r="30" spans="1:27" ht="12.75" x14ac:dyDescent="0.25">
      <c r="A30" s="30" t="s">
        <v>1638</v>
      </c>
      <c r="B30" s="42">
        <f>VLOOKUP(A30,AAUM!$A:$C,3,0)/10000000</f>
        <v>1385.1605775660823</v>
      </c>
      <c r="C30" s="43">
        <f>VLOOKUP(A30,AAUM!$A:$C,2,0)</f>
        <v>182</v>
      </c>
      <c r="D30" s="42" t="e">
        <f>HLOOKUP(A30,'HY financials'!$1:$128,126,0)</f>
        <v>#N/A</v>
      </c>
      <c r="E30" s="42" t="e">
        <f t="shared" si="1"/>
        <v>#N/A</v>
      </c>
      <c r="F30" s="42" t="e">
        <f>HLOOKUP(A30,'HY financials'!$1:$128,128,0)</f>
        <v>#N/A</v>
      </c>
      <c r="G30" s="42" t="e">
        <f t="shared" si="2"/>
        <v>#N/A</v>
      </c>
      <c r="I30" s="30" t="str">
        <f t="shared" si="3"/>
        <v>LEBFSF</v>
      </c>
      <c r="J30" s="100"/>
      <c r="K30" s="100" t="s">
        <v>1385</v>
      </c>
      <c r="L30" s="101">
        <v>-7549020.3299999982</v>
      </c>
      <c r="M30" s="101">
        <v>-1358824.7799999991</v>
      </c>
      <c r="N30" s="101">
        <v>-111011.34000000004</v>
      </c>
      <c r="O30" s="101">
        <v>-111011.34000000004</v>
      </c>
      <c r="P30" s="101">
        <v>-2775370.0599999996</v>
      </c>
      <c r="Q30" s="101">
        <v>0</v>
      </c>
      <c r="R30" s="101">
        <v>-14987018.279999994</v>
      </c>
      <c r="T30" s="30" t="str">
        <f t="shared" si="4"/>
        <v>LEBFSFRegular Plan</v>
      </c>
      <c r="U30" s="30" t="str">
        <f t="shared" si="5"/>
        <v>Regular</v>
      </c>
      <c r="V30" s="102">
        <f>VLOOKUP(I30&amp;U30,AAUM!E:I,5,0)</f>
        <v>2226399404.1530223</v>
      </c>
      <c r="W30" s="103">
        <f>VLOOKUP(I30&amp;U30,AAUM!E:I,4,0)</f>
        <v>182</v>
      </c>
      <c r="X30" s="102">
        <f t="shared" si="6"/>
        <v>7549020.3299999982</v>
      </c>
      <c r="Y30" s="42">
        <f t="shared" si="7"/>
        <v>0.68000012780459596</v>
      </c>
      <c r="Z30" s="102">
        <f t="shared" si="8"/>
        <v>26892256.129999992</v>
      </c>
      <c r="AA30" s="42">
        <f t="shared" si="9"/>
        <v>2.4223987757301386</v>
      </c>
    </row>
    <row r="31" spans="1:27" ht="12.75" x14ac:dyDescent="0.25">
      <c r="A31" s="30" t="s">
        <v>2017</v>
      </c>
      <c r="B31" s="42">
        <f>VLOOKUP(A31,AAUM!$A:$C,3,0)/10000000</f>
        <v>92.537183252549426</v>
      </c>
      <c r="C31" s="43">
        <f>VLOOKUP(A31,AAUM!$A:$C,2,0)</f>
        <v>182</v>
      </c>
      <c r="D31" s="42" t="e">
        <f>HLOOKUP(A31,'HY financials'!$1:$128,126,0)</f>
        <v>#N/A</v>
      </c>
      <c r="E31" s="42" t="e">
        <f t="shared" si="1"/>
        <v>#N/A</v>
      </c>
      <c r="F31" s="42" t="e">
        <f>HLOOKUP(A31,'HY financials'!$1:$128,128,0)</f>
        <v>#N/A</v>
      </c>
      <c r="G31" s="42" t="e">
        <f t="shared" si="2"/>
        <v>#N/A</v>
      </c>
      <c r="I31" s="30" t="str">
        <f t="shared" si="3"/>
        <v>LECHID</v>
      </c>
      <c r="J31" s="100" t="s">
        <v>280</v>
      </c>
      <c r="K31" s="100" t="s">
        <v>1384</v>
      </c>
      <c r="L31" s="101">
        <v>-58317.720000000023</v>
      </c>
      <c r="M31" s="101">
        <v>-10496.940000000002</v>
      </c>
      <c r="N31" s="101">
        <v>-581.86000000000058</v>
      </c>
      <c r="O31" s="101">
        <v>-581.86000000000058</v>
      </c>
      <c r="P31" s="101">
        <v>-27902.189999999991</v>
      </c>
      <c r="Q31" s="101">
        <v>0</v>
      </c>
      <c r="R31" s="101">
        <v>0</v>
      </c>
      <c r="T31" s="30" t="str">
        <f t="shared" si="4"/>
        <v>LECHIDDirect Plan</v>
      </c>
      <c r="U31" s="30" t="str">
        <f t="shared" si="5"/>
        <v>Direct</v>
      </c>
      <c r="V31" s="102">
        <f>VLOOKUP(I31&amp;U31,AAUM!E:I,5,0)</f>
        <v>11669502.380879119</v>
      </c>
      <c r="W31" s="103">
        <f>VLOOKUP(I31&amp;U31,AAUM!E:I,4,0)</f>
        <v>182</v>
      </c>
      <c r="X31" s="102">
        <f t="shared" si="6"/>
        <v>58317.720000000023</v>
      </c>
      <c r="Y31" s="42">
        <f t="shared" si="7"/>
        <v>1.0022352557603766</v>
      </c>
      <c r="Z31" s="102">
        <f t="shared" si="8"/>
        <v>97880.570000000022</v>
      </c>
      <c r="AA31" s="42">
        <f t="shared" si="9"/>
        <v>1.6821535222556958</v>
      </c>
    </row>
    <row r="32" spans="1:27" ht="12.75" x14ac:dyDescent="0.25">
      <c r="A32" s="30" t="s">
        <v>2037</v>
      </c>
      <c r="B32" s="42">
        <f>VLOOKUP(A32,AAUM!$A:$C,3,0)/10000000</f>
        <v>19.769552098950548</v>
      </c>
      <c r="C32" s="43">
        <f>VLOOKUP(A32,AAUM!$A:$C,2,0)</f>
        <v>182</v>
      </c>
      <c r="D32" s="42" t="e">
        <f>HLOOKUP(A32,'HY financials'!$1:$128,126,0)</f>
        <v>#N/A</v>
      </c>
      <c r="E32" s="42" t="e">
        <f t="shared" si="1"/>
        <v>#N/A</v>
      </c>
      <c r="F32" s="42" t="e">
        <f>HLOOKUP(A32,'HY financials'!$1:$128,128,0)</f>
        <v>#N/A</v>
      </c>
      <c r="G32" s="42" t="e">
        <f t="shared" si="2"/>
        <v>#N/A</v>
      </c>
      <c r="I32" s="30" t="str">
        <f t="shared" si="3"/>
        <v>LECHID</v>
      </c>
      <c r="J32" s="100"/>
      <c r="K32" s="100" t="s">
        <v>1385</v>
      </c>
      <c r="L32" s="101">
        <v>-832141.36999999988</v>
      </c>
      <c r="M32" s="101">
        <v>-149785.31999999995</v>
      </c>
      <c r="N32" s="101">
        <v>-7420.319999999997</v>
      </c>
      <c r="O32" s="101">
        <v>-7420.319999999997</v>
      </c>
      <c r="P32" s="101">
        <v>-356188.13000000006</v>
      </c>
      <c r="Q32" s="101">
        <v>0</v>
      </c>
      <c r="R32" s="101">
        <v>-466460.91999999987</v>
      </c>
      <c r="T32" s="30" t="str">
        <f t="shared" si="4"/>
        <v>LECHIDRegular Plan</v>
      </c>
      <c r="U32" s="30" t="str">
        <f t="shared" si="5"/>
        <v>Regular</v>
      </c>
      <c r="V32" s="102">
        <f>VLOOKUP(I32&amp;U32,AAUM!E:I,5,0)</f>
        <v>148819362.82565933</v>
      </c>
      <c r="W32" s="103">
        <f>VLOOKUP(I32&amp;U32,AAUM!E:I,4,0)</f>
        <v>182</v>
      </c>
      <c r="X32" s="102">
        <f t="shared" si="6"/>
        <v>832141.36999999988</v>
      </c>
      <c r="Y32" s="42">
        <f t="shared" si="7"/>
        <v>1.1213963785644749</v>
      </c>
      <c r="Z32" s="102">
        <f t="shared" si="8"/>
        <v>1819416.3799999997</v>
      </c>
      <c r="AA32" s="42">
        <f t="shared" si="9"/>
        <v>2.4518513478459631</v>
      </c>
    </row>
    <row r="33" spans="1:27" ht="12.75" x14ac:dyDescent="0.25">
      <c r="A33" s="30" t="s">
        <v>2061</v>
      </c>
      <c r="B33" s="42">
        <f>VLOOKUP(A33,AAUM!$A:$C,3,0)/10000000</f>
        <v>78.306904613104336</v>
      </c>
      <c r="C33" s="43">
        <f>VLOOKUP(A33,AAUM!$A:$C,2,0)</f>
        <v>182</v>
      </c>
      <c r="D33" s="42" t="e">
        <f>HLOOKUP(A33,'HY financials'!$1:$128,126,0)</f>
        <v>#N/A</v>
      </c>
      <c r="E33" s="42" t="e">
        <f t="shared" si="1"/>
        <v>#N/A</v>
      </c>
      <c r="F33" s="42" t="e">
        <f>HLOOKUP(A33,'HY financials'!$1:$128,128,0)</f>
        <v>#N/A</v>
      </c>
      <c r="G33" s="42" t="e">
        <f t="shared" si="2"/>
        <v>#N/A</v>
      </c>
      <c r="I33" s="30" t="str">
        <f t="shared" si="3"/>
        <v>LEDDYF</v>
      </c>
      <c r="J33" s="100" t="s">
        <v>2144</v>
      </c>
      <c r="K33" s="100" t="s">
        <v>1384</v>
      </c>
      <c r="L33" s="101">
        <v>-1119952.6499999997</v>
      </c>
      <c r="M33" s="101">
        <v>-201591.23999999996</v>
      </c>
      <c r="N33" s="101">
        <v>-18197.329999999994</v>
      </c>
      <c r="O33" s="101">
        <v>-18197.329999999994</v>
      </c>
      <c r="P33" s="101">
        <v>-272210.6999999999</v>
      </c>
      <c r="Q33" s="101">
        <v>0</v>
      </c>
      <c r="R33" s="101">
        <v>0</v>
      </c>
      <c r="T33" s="30" t="str">
        <f t="shared" si="4"/>
        <v>LEDDYFDirect Plan</v>
      </c>
      <c r="U33" s="30" t="str">
        <f t="shared" si="5"/>
        <v>Direct</v>
      </c>
      <c r="V33" s="102">
        <f>VLOOKUP(I33&amp;U33,AAUM!E:I,5,0)</f>
        <v>364975481.59351653</v>
      </c>
      <c r="W33" s="103">
        <f>VLOOKUP(I33&amp;U33,AAUM!E:I,4,0)</f>
        <v>182</v>
      </c>
      <c r="X33" s="102">
        <f t="shared" si="6"/>
        <v>1119952.6499999997</v>
      </c>
      <c r="Y33" s="42">
        <f t="shared" si="7"/>
        <v>0.61539993760197542</v>
      </c>
      <c r="Z33" s="102">
        <f t="shared" si="8"/>
        <v>1630149.2499999998</v>
      </c>
      <c r="AA33" s="42">
        <f t="shared" si="9"/>
        <v>0.89574657172507011</v>
      </c>
    </row>
    <row r="34" spans="1:27" ht="12.75" x14ac:dyDescent="0.25">
      <c r="A34" s="30" t="s">
        <v>2072</v>
      </c>
      <c r="B34" s="42">
        <f>VLOOKUP(A34,AAUM!$A:$C,3,0)/10000000</f>
        <v>312.12130701406039</v>
      </c>
      <c r="C34" s="43">
        <f>VLOOKUP(A34,AAUM!$A:$C,2,0)</f>
        <v>182</v>
      </c>
      <c r="D34" s="42" t="e">
        <f>HLOOKUP(A34,'HY financials'!$1:$128,126,0)</f>
        <v>#N/A</v>
      </c>
      <c r="E34" s="42" t="e">
        <f t="shared" si="1"/>
        <v>#N/A</v>
      </c>
      <c r="F34" s="42" t="e">
        <f>HLOOKUP(A34,'HY financials'!$1:$128,128,0)</f>
        <v>#N/A</v>
      </c>
      <c r="G34" s="42" t="e">
        <f t="shared" si="2"/>
        <v>#N/A</v>
      </c>
      <c r="I34" s="30" t="str">
        <f t="shared" si="3"/>
        <v>LEDDYF</v>
      </c>
      <c r="J34" s="100"/>
      <c r="K34" s="100" t="s">
        <v>1385</v>
      </c>
      <c r="L34" s="101">
        <v>-13289111.040000012</v>
      </c>
      <c r="M34" s="101">
        <v>-2392035.560000001</v>
      </c>
      <c r="N34" s="101">
        <v>-214340.57</v>
      </c>
      <c r="O34" s="101">
        <v>-214340.57</v>
      </c>
      <c r="P34" s="101">
        <v>-3232534.2000000016</v>
      </c>
      <c r="Q34" s="101">
        <v>0</v>
      </c>
      <c r="R34" s="101">
        <v>-32338521.109999999</v>
      </c>
      <c r="T34" s="30" t="str">
        <f t="shared" si="4"/>
        <v>LEDDYFRegular Plan</v>
      </c>
      <c r="U34" s="30" t="str">
        <f t="shared" si="5"/>
        <v>Regular</v>
      </c>
      <c r="V34" s="102">
        <f>VLOOKUP(I34&amp;U34,AAUM!E:I,5,0)</f>
        <v>4298732517.3869257</v>
      </c>
      <c r="W34" s="103">
        <f>VLOOKUP(I34&amp;U34,AAUM!E:I,4,0)</f>
        <v>182</v>
      </c>
      <c r="X34" s="102">
        <f t="shared" si="6"/>
        <v>13289111.040000012</v>
      </c>
      <c r="Y34" s="42">
        <f t="shared" si="7"/>
        <v>0.61997900697080155</v>
      </c>
      <c r="Z34" s="102">
        <f t="shared" si="8"/>
        <v>51680883.050000012</v>
      </c>
      <c r="AA34" s="42">
        <f t="shared" si="9"/>
        <v>2.4110764411757901</v>
      </c>
    </row>
    <row r="35" spans="1:27" ht="12.75" x14ac:dyDescent="0.25">
      <c r="A35" s="30" t="s">
        <v>2092</v>
      </c>
      <c r="B35" s="42">
        <f>VLOOKUP(A35,AAUM!$A:$C,3,0)/10000000</f>
        <v>435.33897370352781</v>
      </c>
      <c r="C35" s="43">
        <f>VLOOKUP(A35,AAUM!$A:$C,2,0)</f>
        <v>182</v>
      </c>
      <c r="D35" s="42" t="e">
        <f>HLOOKUP(A35,'HY financials'!$1:$128,126,0)</f>
        <v>#N/A</v>
      </c>
      <c r="E35" s="42" t="e">
        <f t="shared" si="1"/>
        <v>#N/A</v>
      </c>
      <c r="F35" s="42" t="e">
        <f>HLOOKUP(A35,'HY financials'!$1:$128,128,0)</f>
        <v>#N/A</v>
      </c>
      <c r="G35" s="42" t="e">
        <f t="shared" si="2"/>
        <v>#N/A</v>
      </c>
      <c r="I35" s="30" t="str">
        <f t="shared" si="3"/>
        <v>LEDHCF</v>
      </c>
      <c r="J35" s="100" t="s">
        <v>2164</v>
      </c>
      <c r="K35" s="100" t="s">
        <v>1384</v>
      </c>
      <c r="L35" s="101">
        <v>-463916.66000000015</v>
      </c>
      <c r="M35" s="101">
        <v>-83504.979999999981</v>
      </c>
      <c r="N35" s="101">
        <v>-5511.2600000000057</v>
      </c>
      <c r="O35" s="101">
        <v>-5511.2600000000057</v>
      </c>
      <c r="P35" s="101">
        <v>-113731.12000000005</v>
      </c>
      <c r="Q35" s="101">
        <v>0</v>
      </c>
      <c r="R35" s="101">
        <v>0</v>
      </c>
      <c r="T35" s="30" t="str">
        <f t="shared" si="4"/>
        <v>LEDHCFDirect Plan</v>
      </c>
      <c r="U35" s="30" t="str">
        <f t="shared" si="5"/>
        <v>Direct</v>
      </c>
      <c r="V35" s="102">
        <f>VLOOKUP(I35&amp;U35,AAUM!E:I,5,0)</f>
        <v>110534087.41483518</v>
      </c>
      <c r="W35" s="103">
        <f>VLOOKUP(I35&amp;U35,AAUM!E:I,4,0)</f>
        <v>182</v>
      </c>
      <c r="X35" s="102">
        <f t="shared" si="6"/>
        <v>463916.66000000015</v>
      </c>
      <c r="Y35" s="42">
        <f t="shared" si="7"/>
        <v>0.84171528837582188</v>
      </c>
      <c r="Z35" s="102">
        <f t="shared" si="8"/>
        <v>672175.28000000026</v>
      </c>
      <c r="AA35" s="42">
        <f t="shared" si="9"/>
        <v>1.2195729501162964</v>
      </c>
    </row>
    <row r="36" spans="1:27" ht="12.75" x14ac:dyDescent="0.25">
      <c r="A36" s="30" t="s">
        <v>2112</v>
      </c>
      <c r="B36" s="42">
        <f>VLOOKUP(A36,AAUM!$A:$C,3,0)/10000000</f>
        <v>136.48597874613179</v>
      </c>
      <c r="C36" s="43">
        <f>VLOOKUP(A36,AAUM!$A:$C,2,0)</f>
        <v>182</v>
      </c>
      <c r="D36" s="42" t="e">
        <f>HLOOKUP(A36,'HY financials'!$1:$128,126,0)</f>
        <v>#N/A</v>
      </c>
      <c r="E36" s="42" t="e">
        <f t="shared" si="1"/>
        <v>#N/A</v>
      </c>
      <c r="F36" s="42" t="e">
        <f>HLOOKUP(A36,'HY financials'!$1:$128,128,0)</f>
        <v>#N/A</v>
      </c>
      <c r="G36" s="42" t="e">
        <f t="shared" si="2"/>
        <v>#N/A</v>
      </c>
      <c r="I36" s="30" t="str">
        <f t="shared" si="3"/>
        <v>LEDHCF</v>
      </c>
      <c r="J36" s="100"/>
      <c r="K36" s="100" t="s">
        <v>1385</v>
      </c>
      <c r="L36" s="101">
        <v>-3000395.609999998</v>
      </c>
      <c r="M36" s="101">
        <v>-540072.23999999964</v>
      </c>
      <c r="N36" s="101">
        <v>-35297.510000000017</v>
      </c>
      <c r="O36" s="101">
        <v>-35297.510000000017</v>
      </c>
      <c r="P36" s="101">
        <v>-728127.9600000002</v>
      </c>
      <c r="Q36" s="101">
        <v>0</v>
      </c>
      <c r="R36" s="101">
        <v>-4306449.3699999992</v>
      </c>
      <c r="T36" s="30" t="str">
        <f t="shared" si="4"/>
        <v>LEDHCFRegular Plan</v>
      </c>
      <c r="U36" s="30" t="str">
        <f t="shared" si="5"/>
        <v>Regular</v>
      </c>
      <c r="V36" s="102">
        <f>VLOOKUP(I36&amp;U36,AAUM!E:I,5,0)</f>
        <v>707914889.31741774</v>
      </c>
      <c r="W36" s="103">
        <f>VLOOKUP(I36&amp;U36,AAUM!E:I,4,0)</f>
        <v>182</v>
      </c>
      <c r="X36" s="102">
        <f t="shared" si="6"/>
        <v>3000395.609999998</v>
      </c>
      <c r="Y36" s="42">
        <f t="shared" si="7"/>
        <v>0.85000004957753905</v>
      </c>
      <c r="Z36" s="102">
        <f t="shared" si="8"/>
        <v>8645640.1999999974</v>
      </c>
      <c r="AA36" s="42">
        <f t="shared" si="9"/>
        <v>2.4492752136207687</v>
      </c>
    </row>
    <row r="37" spans="1:27" ht="12.75" x14ac:dyDescent="0.25">
      <c r="A37" s="30" t="s">
        <v>2128</v>
      </c>
      <c r="B37" s="42">
        <f>VLOOKUP(A37,AAUM!$A:$C,3,0)/10000000</f>
        <v>142.55130614664293</v>
      </c>
      <c r="C37" s="43">
        <f>VLOOKUP(A37,AAUM!$A:$C,2,0)</f>
        <v>182</v>
      </c>
      <c r="D37" s="42" t="e">
        <f>HLOOKUP(A37,'HY financials'!$1:$128,126,0)</f>
        <v>#N/A</v>
      </c>
      <c r="E37" s="42" t="e">
        <f t="shared" si="1"/>
        <v>#N/A</v>
      </c>
      <c r="F37" s="42" t="e">
        <f>HLOOKUP(A37,'HY financials'!$1:$128,128,0)</f>
        <v>#N/A</v>
      </c>
      <c r="G37" s="42" t="e">
        <f t="shared" si="2"/>
        <v>#N/A</v>
      </c>
      <c r="I37" s="30" t="str">
        <f t="shared" si="3"/>
        <v>LEEMCF</v>
      </c>
      <c r="J37" s="100" t="s">
        <v>2072</v>
      </c>
      <c r="K37" s="100" t="s">
        <v>1384</v>
      </c>
      <c r="L37" s="101">
        <v>-953773.35999999987</v>
      </c>
      <c r="M37" s="101">
        <v>-171679.75999999995</v>
      </c>
      <c r="N37" s="101">
        <v>-9054.7800000000025</v>
      </c>
      <c r="O37" s="101">
        <v>-9054.7800000000025</v>
      </c>
      <c r="P37" s="101">
        <v>-136649.82999999996</v>
      </c>
      <c r="Q37" s="101">
        <v>0</v>
      </c>
      <c r="R37" s="101">
        <v>0</v>
      </c>
      <c r="T37" s="30" t="str">
        <f t="shared" si="4"/>
        <v>LEEMCFDirect Plan</v>
      </c>
      <c r="U37" s="30" t="str">
        <f t="shared" si="5"/>
        <v>Direct</v>
      </c>
      <c r="V37" s="102">
        <f>VLOOKUP(I37&amp;U37,AAUM!E:I,5,0)</f>
        <v>181603973.64802197</v>
      </c>
      <c r="W37" s="103">
        <f>VLOOKUP(I37&amp;U37,AAUM!E:I,4,0)</f>
        <v>182</v>
      </c>
      <c r="X37" s="102">
        <f t="shared" si="6"/>
        <v>953773.35999999987</v>
      </c>
      <c r="Y37" s="42">
        <f t="shared" si="7"/>
        <v>1.0532738874284358</v>
      </c>
      <c r="Z37" s="102">
        <f t="shared" si="8"/>
        <v>1280212.5099999998</v>
      </c>
      <c r="AA37" s="42">
        <f t="shared" si="9"/>
        <v>1.413768158865556</v>
      </c>
    </row>
    <row r="38" spans="1:27" ht="12.75" x14ac:dyDescent="0.25">
      <c r="A38" s="30" t="s">
        <v>2144</v>
      </c>
      <c r="B38" s="42">
        <f>VLOOKUP(A38,AAUM!$A:$C,3,0)/10000000</f>
        <v>466.3707998980438</v>
      </c>
      <c r="C38" s="43">
        <f>VLOOKUP(A38,AAUM!$A:$C,2,0)</f>
        <v>182</v>
      </c>
      <c r="D38" s="42" t="e">
        <f>HLOOKUP(A38,'HY financials'!$1:$128,126,0)</f>
        <v>#N/A</v>
      </c>
      <c r="E38" s="42" t="e">
        <f t="shared" si="1"/>
        <v>#N/A</v>
      </c>
      <c r="F38" s="42" t="e">
        <f>HLOOKUP(A38,'HY financials'!$1:$128,128,0)</f>
        <v>#N/A</v>
      </c>
      <c r="G38" s="42" t="e">
        <f t="shared" si="2"/>
        <v>#N/A</v>
      </c>
      <c r="I38" s="30" t="str">
        <f t="shared" si="3"/>
        <v>LEEMCF</v>
      </c>
      <c r="J38" s="100"/>
      <c r="K38" s="100" t="s">
        <v>1385</v>
      </c>
      <c r="L38" s="101">
        <v>-15798022.719999995</v>
      </c>
      <c r="M38" s="101">
        <v>-2843651.4999999995</v>
      </c>
      <c r="N38" s="101">
        <v>-146573.18000000008</v>
      </c>
      <c r="O38" s="101">
        <v>-146573.18000000008</v>
      </c>
      <c r="P38" s="101">
        <v>-2219010.4700000007</v>
      </c>
      <c r="Q38" s="101">
        <v>0</v>
      </c>
      <c r="R38" s="101">
        <v>-15389138.099999998</v>
      </c>
      <c r="T38" s="30" t="str">
        <f t="shared" si="4"/>
        <v>LEEMCFRegular Plan</v>
      </c>
      <c r="U38" s="30" t="str">
        <f t="shared" si="5"/>
        <v>Regular</v>
      </c>
      <c r="V38" s="102">
        <f>VLOOKUP(I38&amp;U38,AAUM!E:I,5,0)</f>
        <v>2939609096.4925833</v>
      </c>
      <c r="W38" s="103">
        <f>VLOOKUP(I38&amp;U38,AAUM!E:I,4,0)</f>
        <v>182</v>
      </c>
      <c r="X38" s="102">
        <f t="shared" si="6"/>
        <v>15798022.719999995</v>
      </c>
      <c r="Y38" s="42">
        <f t="shared" si="7"/>
        <v>1.0777911866050482</v>
      </c>
      <c r="Z38" s="102">
        <f t="shared" si="8"/>
        <v>36542969.149999991</v>
      </c>
      <c r="AA38" s="42">
        <f t="shared" si="9"/>
        <v>2.493077189488317</v>
      </c>
    </row>
    <row r="39" spans="1:27" ht="12.75" x14ac:dyDescent="0.25">
      <c r="A39" s="30" t="s">
        <v>2164</v>
      </c>
      <c r="B39" s="42">
        <f>VLOOKUP(A39,AAUM!$A:$C,3,0)/10000000</f>
        <v>81.844897673225276</v>
      </c>
      <c r="C39" s="43">
        <f>VLOOKUP(A39,AAUM!$A:$C,2,0)</f>
        <v>182</v>
      </c>
      <c r="D39" s="42" t="e">
        <f>HLOOKUP(A39,'HY financials'!$1:$128,126,0)</f>
        <v>#N/A</v>
      </c>
      <c r="E39" s="42" t="e">
        <f t="shared" si="1"/>
        <v>#N/A</v>
      </c>
      <c r="F39" s="42" t="e">
        <f>HLOOKUP(A39,'HY financials'!$1:$128,128,0)</f>
        <v>#N/A</v>
      </c>
      <c r="G39" s="42" t="e">
        <f t="shared" si="2"/>
        <v>#N/A</v>
      </c>
      <c r="I39" s="30" t="str">
        <f t="shared" si="3"/>
        <v>LEEQSF</v>
      </c>
      <c r="J39" s="100" t="s">
        <v>2037</v>
      </c>
      <c r="K39" s="100" t="s">
        <v>1384</v>
      </c>
      <c r="L39" s="101">
        <v>-40110.819999999985</v>
      </c>
      <c r="M39" s="101">
        <v>-7219.8200000000261</v>
      </c>
      <c r="N39" s="101">
        <v>-493.78000000000389</v>
      </c>
      <c r="O39" s="101">
        <v>-493.78000000000389</v>
      </c>
      <c r="P39" s="101">
        <v>-12225.080000000031</v>
      </c>
      <c r="Q39" s="101">
        <v>0</v>
      </c>
      <c r="R39" s="101">
        <v>0</v>
      </c>
      <c r="T39" s="30" t="str">
        <f t="shared" si="4"/>
        <v>LEEQSFDirect Plan</v>
      </c>
      <c r="U39" s="30" t="str">
        <f t="shared" si="5"/>
        <v>Direct</v>
      </c>
      <c r="V39" s="102">
        <f>VLOOKUP(I39&amp;U39,AAUM!E:I,5,0)</f>
        <v>9898997.6820329688</v>
      </c>
      <c r="W39" s="103">
        <f>VLOOKUP(I39&amp;U39,AAUM!E:I,4,0)</f>
        <v>182</v>
      </c>
      <c r="X39" s="102">
        <f t="shared" si="6"/>
        <v>40110.819999999985</v>
      </c>
      <c r="Y39" s="42">
        <f t="shared" si="7"/>
        <v>0.8126280226015633</v>
      </c>
      <c r="Z39" s="102">
        <f t="shared" si="8"/>
        <v>60543.280000000057</v>
      </c>
      <c r="AA39" s="42">
        <f t="shared" si="9"/>
        <v>1.2265809053071675</v>
      </c>
    </row>
    <row r="40" spans="1:27" ht="12.75" x14ac:dyDescent="0.25">
      <c r="A40" s="30" t="s">
        <v>2618</v>
      </c>
      <c r="B40" s="42">
        <f>VLOOKUP(A40,AAUM!$A:$C,3,0)/10000000</f>
        <v>196.60699990092846</v>
      </c>
      <c r="C40" s="43">
        <f>VLOOKUP(A40,AAUM!$A:$C,2,0)</f>
        <v>182</v>
      </c>
      <c r="D40" s="42" t="e">
        <f>HLOOKUP(A40,'HY financials'!$1:$128,126,0)</f>
        <v>#N/A</v>
      </c>
      <c r="E40" s="42" t="e">
        <f t="shared" si="1"/>
        <v>#N/A</v>
      </c>
      <c r="F40" s="42" t="e">
        <f>HLOOKUP(A40,'HY financials'!$1:$128,128,0)</f>
        <v>#N/A</v>
      </c>
      <c r="G40" s="42" t="e">
        <f t="shared" si="2"/>
        <v>#N/A</v>
      </c>
      <c r="I40" s="30" t="str">
        <f t="shared" si="3"/>
        <v>LEEQSF</v>
      </c>
      <c r="J40" s="100"/>
      <c r="K40" s="100" t="s">
        <v>1385</v>
      </c>
      <c r="L40" s="101">
        <v>-769942.18999999936</v>
      </c>
      <c r="M40" s="101">
        <v>-138589.23999999996</v>
      </c>
      <c r="N40" s="101">
        <v>-9363.5100000000039</v>
      </c>
      <c r="O40" s="101">
        <v>-9363.5100000000039</v>
      </c>
      <c r="P40" s="101">
        <v>-217313.91000000015</v>
      </c>
      <c r="Q40" s="101">
        <v>0</v>
      </c>
      <c r="R40" s="101">
        <v>-931840.57</v>
      </c>
      <c r="T40" s="30" t="str">
        <f t="shared" si="4"/>
        <v>LEEQSFRegular Plan</v>
      </c>
      <c r="U40" s="30" t="str">
        <f t="shared" si="5"/>
        <v>Regular</v>
      </c>
      <c r="V40" s="102">
        <f>VLOOKUP(I40&amp;U40,AAUM!E:I,5,0)</f>
        <v>187796523.30747256</v>
      </c>
      <c r="W40" s="103">
        <f>VLOOKUP(I40&amp;U40,AAUM!E:I,4,0)</f>
        <v>182</v>
      </c>
      <c r="X40" s="102">
        <f t="shared" si="6"/>
        <v>769942.18999999936</v>
      </c>
      <c r="Y40" s="42">
        <f t="shared" si="7"/>
        <v>0.82222759207596263</v>
      </c>
      <c r="Z40" s="102">
        <f t="shared" si="8"/>
        <v>2076412.9299999992</v>
      </c>
      <c r="AA40" s="42">
        <f t="shared" si="9"/>
        <v>2.217418431881613</v>
      </c>
    </row>
    <row r="41" spans="1:27" ht="12.75" x14ac:dyDescent="0.25">
      <c r="A41" s="30" t="s">
        <v>2394</v>
      </c>
      <c r="B41" s="42">
        <f>VLOOKUP(A41,AAUM!$A:$C,3,0)/10000000</f>
        <v>674.81996137359283</v>
      </c>
      <c r="C41" s="43">
        <f>VLOOKUP(A41,AAUM!$A:$C,2,0)</f>
        <v>182</v>
      </c>
      <c r="D41" s="42" t="e">
        <f>HLOOKUP(A41,'HY financials'!$1:$128,126,0)</f>
        <v>#N/A</v>
      </c>
      <c r="E41" s="42" t="e">
        <f t="shared" si="1"/>
        <v>#N/A</v>
      </c>
      <c r="F41" s="42" t="e">
        <f>HLOOKUP(A41,'HY financials'!$1:$128,128,0)</f>
        <v>#N/A</v>
      </c>
      <c r="G41" s="42" t="e">
        <f t="shared" si="2"/>
        <v>#N/A</v>
      </c>
      <c r="I41" s="30" t="str">
        <f t="shared" si="3"/>
        <v>LEEQTF</v>
      </c>
      <c r="J41" s="100" t="s">
        <v>291</v>
      </c>
      <c r="K41" s="100" t="s">
        <v>1384</v>
      </c>
      <c r="L41" s="101">
        <v>-3241616.7699999977</v>
      </c>
      <c r="M41" s="101">
        <v>-583490.57999999961</v>
      </c>
      <c r="N41" s="101">
        <v>-35556.929999999993</v>
      </c>
      <c r="O41" s="101">
        <v>-35556.929999999993</v>
      </c>
      <c r="P41" s="101">
        <v>-709704.58000000031</v>
      </c>
      <c r="Q41" s="101">
        <v>0</v>
      </c>
      <c r="R41" s="101">
        <v>0</v>
      </c>
      <c r="T41" s="30" t="str">
        <f t="shared" si="4"/>
        <v>LEEQTFDirect Plan</v>
      </c>
      <c r="U41" s="30" t="str">
        <f t="shared" si="5"/>
        <v>Direct</v>
      </c>
      <c r="V41" s="102">
        <f>VLOOKUP(I41&amp;U41,AAUM!E:I,5,0)</f>
        <v>713138584.14664769</v>
      </c>
      <c r="W41" s="103">
        <f>VLOOKUP(I41&amp;U41,AAUM!E:I,4,0)</f>
        <v>182</v>
      </c>
      <c r="X41" s="102">
        <f t="shared" si="6"/>
        <v>3241616.7699999977</v>
      </c>
      <c r="Y41" s="42">
        <f t="shared" si="7"/>
        <v>0.91161027683463358</v>
      </c>
      <c r="Z41" s="102">
        <f t="shared" si="8"/>
        <v>4605925.7899999982</v>
      </c>
      <c r="AA41" s="42">
        <f t="shared" si="9"/>
        <v>1.2952824415767321</v>
      </c>
    </row>
    <row r="42" spans="1:27" ht="12.75" x14ac:dyDescent="0.25">
      <c r="A42" s="30" t="s">
        <v>2719</v>
      </c>
      <c r="B42" s="42">
        <f>VLOOKUP(A42,AAUM!$A:$C,3,0)/10000000</f>
        <v>854.9872497959534</v>
      </c>
      <c r="C42" s="43">
        <f>VLOOKUP(A42,AAUM!$A:$C,2,0)</f>
        <v>172</v>
      </c>
      <c r="D42" s="42" t="e">
        <f>HLOOKUP(A42,'HY financials'!$1:$128,126,0)</f>
        <v>#N/A</v>
      </c>
      <c r="E42" s="42" t="e">
        <f t="shared" ref="E42:E43" si="10">D42/B42*365/C42*100</f>
        <v>#N/A</v>
      </c>
      <c r="F42" s="42" t="e">
        <f>HLOOKUP(A42,'HY financials'!$1:$128,128,0)</f>
        <v>#N/A</v>
      </c>
      <c r="G42" s="42" t="e">
        <f t="shared" ref="G42:G43" si="11">F42/B42*365/C42*100</f>
        <v>#N/A</v>
      </c>
      <c r="I42" s="30" t="str">
        <f t="shared" si="3"/>
        <v>LEEQTF</v>
      </c>
      <c r="J42" s="100"/>
      <c r="K42" s="100" t="s">
        <v>1385</v>
      </c>
      <c r="L42" s="101">
        <v>-43971616.110000037</v>
      </c>
      <c r="M42" s="101">
        <v>-7914884.3599999994</v>
      </c>
      <c r="N42" s="101">
        <v>-471011.85999999981</v>
      </c>
      <c r="O42" s="101">
        <v>-471011.85999999981</v>
      </c>
      <c r="P42" s="101">
        <v>-9389833.4000000004</v>
      </c>
      <c r="Q42" s="101">
        <v>0</v>
      </c>
      <c r="R42" s="101">
        <v>-44937267.49000001</v>
      </c>
      <c r="T42" s="30" t="str">
        <f t="shared" si="4"/>
        <v>LEEQTFRegular Plan</v>
      </c>
      <c r="U42" s="30" t="str">
        <f t="shared" si="5"/>
        <v>Regular</v>
      </c>
      <c r="V42" s="102">
        <f>VLOOKUP(I42&amp;U42,AAUM!E:I,5,0)</f>
        <v>9446472335.604454</v>
      </c>
      <c r="W42" s="103">
        <f>VLOOKUP(I42&amp;U42,AAUM!E:I,4,0)</f>
        <v>182</v>
      </c>
      <c r="X42" s="102">
        <f t="shared" si="6"/>
        <v>43971616.110000037</v>
      </c>
      <c r="Y42" s="42">
        <f t="shared" si="7"/>
        <v>0.93352133339705645</v>
      </c>
      <c r="Z42" s="102">
        <f t="shared" si="8"/>
        <v>107155625.08000004</v>
      </c>
      <c r="AA42" s="42">
        <f t="shared" si="9"/>
        <v>2.2749234814439165</v>
      </c>
    </row>
    <row r="43" spans="1:27" ht="12.75" x14ac:dyDescent="0.25">
      <c r="A43" s="30" t="s">
        <v>2786</v>
      </c>
      <c r="B43" s="42">
        <f>VLOOKUP(A43,AAUM!$A:$C,3,0)/10000000</f>
        <v>466.05573870210878</v>
      </c>
      <c r="C43" s="43">
        <f>VLOOKUP(A43,AAUM!$A:$C,2,0)</f>
        <v>46</v>
      </c>
      <c r="D43" s="42" t="e">
        <f>HLOOKUP(A43,'HY financials'!$1:$128,126,0)</f>
        <v>#N/A</v>
      </c>
      <c r="E43" s="42" t="e">
        <f t="shared" si="10"/>
        <v>#N/A</v>
      </c>
      <c r="F43" s="42" t="e">
        <f>HLOOKUP(A43,'HY financials'!$1:$128,128,0)</f>
        <v>#N/A</v>
      </c>
      <c r="G43" s="42" t="e">
        <f t="shared" si="11"/>
        <v>#N/A</v>
      </c>
      <c r="I43" s="30" t="str">
        <f t="shared" si="3"/>
        <v>LEESCF</v>
      </c>
      <c r="J43" s="100" t="s">
        <v>2092</v>
      </c>
      <c r="K43" s="100" t="s">
        <v>1384</v>
      </c>
      <c r="L43" s="101">
        <v>-3466008.4899999974</v>
      </c>
      <c r="M43" s="101">
        <v>-623882.0199999999</v>
      </c>
      <c r="N43" s="101">
        <v>-45028.35000000002</v>
      </c>
      <c r="O43" s="101">
        <v>-45028.35000000002</v>
      </c>
      <c r="P43" s="101">
        <v>-764251.46999999986</v>
      </c>
      <c r="Q43" s="101">
        <v>0</v>
      </c>
      <c r="R43" s="101">
        <v>0</v>
      </c>
      <c r="T43" s="30" t="str">
        <f t="shared" si="4"/>
        <v>LEESCFDirect Plan</v>
      </c>
      <c r="U43" s="30" t="str">
        <f t="shared" si="5"/>
        <v>Direct</v>
      </c>
      <c r="V43" s="102">
        <f>VLOOKUP(I43&amp;U43,AAUM!E:I,5,0)</f>
        <v>903105075.57972538</v>
      </c>
      <c r="W43" s="103">
        <f>VLOOKUP(I43&amp;U43,AAUM!E:I,4,0)</f>
        <v>182</v>
      </c>
      <c r="X43" s="102">
        <f t="shared" si="6"/>
        <v>3466008.4899999974</v>
      </c>
      <c r="Y43" s="42">
        <f t="shared" si="7"/>
        <v>0.76968463256949871</v>
      </c>
      <c r="Z43" s="102">
        <f t="shared" si="8"/>
        <v>4944198.6799999978</v>
      </c>
      <c r="AA43" s="42">
        <f t="shared" si="9"/>
        <v>1.0979412645254083</v>
      </c>
    </row>
    <row r="44" spans="1:27" ht="12.75" x14ac:dyDescent="0.25">
      <c r="I44" s="30" t="str">
        <f t="shared" si="3"/>
        <v>LEESCF</v>
      </c>
      <c r="J44" s="100"/>
      <c r="K44" s="100" t="s">
        <v>1385</v>
      </c>
      <c r="L44" s="101">
        <v>-13715949.199999994</v>
      </c>
      <c r="M44" s="101">
        <v>-2468874.0200000014</v>
      </c>
      <c r="N44" s="101">
        <v>-172036.02000000002</v>
      </c>
      <c r="O44" s="101">
        <v>-172036.02000000002</v>
      </c>
      <c r="P44" s="101">
        <v>-2917959.3199999994</v>
      </c>
      <c r="Q44" s="101">
        <v>0</v>
      </c>
      <c r="R44" s="101">
        <v>-22584822</v>
      </c>
      <c r="T44" s="30" t="str">
        <f t="shared" si="4"/>
        <v>LEESCFRegular Plan</v>
      </c>
      <c r="U44" s="30" t="str">
        <f t="shared" si="5"/>
        <v>Regular</v>
      </c>
      <c r="V44" s="102">
        <f>VLOOKUP(I44&amp;U44,AAUM!E:I,5,0)</f>
        <v>3450284661.4555516</v>
      </c>
      <c r="W44" s="103">
        <f>VLOOKUP(I44&amp;U44,AAUM!E:I,4,0)</f>
        <v>182</v>
      </c>
      <c r="X44" s="102">
        <f t="shared" si="6"/>
        <v>13715949.199999994</v>
      </c>
      <c r="Y44" s="42">
        <f t="shared" si="7"/>
        <v>0.79724612480633461</v>
      </c>
      <c r="Z44" s="102">
        <f t="shared" si="8"/>
        <v>42031676.579999998</v>
      </c>
      <c r="AA44" s="42">
        <f t="shared" si="9"/>
        <v>2.4431113577263899</v>
      </c>
    </row>
    <row r="45" spans="1:27" ht="12.75" x14ac:dyDescent="0.25">
      <c r="I45" s="30" t="str">
        <f t="shared" si="3"/>
        <v>LEFE30</v>
      </c>
      <c r="J45" s="100" t="s">
        <v>2112</v>
      </c>
      <c r="K45" s="100" t="s">
        <v>1384</v>
      </c>
      <c r="L45" s="101">
        <v>-393209.16000000003</v>
      </c>
      <c r="M45" s="101">
        <v>-70777.659999999974</v>
      </c>
      <c r="N45" s="101">
        <v>-3362.8399999999965</v>
      </c>
      <c r="O45" s="101">
        <v>-3362.8399999999965</v>
      </c>
      <c r="P45" s="101">
        <v>-65345.089999999982</v>
      </c>
      <c r="Q45" s="101">
        <v>0</v>
      </c>
      <c r="R45" s="101">
        <v>0</v>
      </c>
      <c r="T45" s="30" t="str">
        <f t="shared" si="4"/>
        <v>LEFE30Direct Plan</v>
      </c>
      <c r="U45" s="30" t="str">
        <f t="shared" si="5"/>
        <v>Direct</v>
      </c>
      <c r="V45" s="102">
        <f>VLOOKUP(I45&amp;U45,AAUM!E:I,5,0)</f>
        <v>67446855.839999989</v>
      </c>
      <c r="W45" s="103">
        <f>VLOOKUP(I45&amp;U45,AAUM!E:I,4,0)</f>
        <v>182</v>
      </c>
      <c r="X45" s="102">
        <f t="shared" si="6"/>
        <v>393209.16000000003</v>
      </c>
      <c r="Y45" s="42">
        <f t="shared" si="7"/>
        <v>1.169185427651078</v>
      </c>
      <c r="Z45" s="102">
        <f t="shared" si="8"/>
        <v>536057.59</v>
      </c>
      <c r="AA45" s="42">
        <f t="shared" si="9"/>
        <v>1.5939372384146804</v>
      </c>
    </row>
    <row r="46" spans="1:27" ht="12.75" x14ac:dyDescent="0.25">
      <c r="I46" s="30" t="str">
        <f t="shared" si="3"/>
        <v>LEFE30</v>
      </c>
      <c r="J46" s="100"/>
      <c r="K46" s="100" t="s">
        <v>1385</v>
      </c>
      <c r="L46" s="101">
        <v>-7801885.9900000012</v>
      </c>
      <c r="M46" s="101">
        <v>-1404337.1799999992</v>
      </c>
      <c r="N46" s="101">
        <v>-64690.919999999976</v>
      </c>
      <c r="O46" s="101">
        <v>-64690.919999999976</v>
      </c>
      <c r="P46" s="101">
        <v>-1254712.2499999988</v>
      </c>
      <c r="Q46" s="101">
        <v>0</v>
      </c>
      <c r="R46" s="101">
        <v>-5667431.7899999954</v>
      </c>
      <c r="T46" s="30" t="str">
        <f t="shared" si="4"/>
        <v>LEFE30Regular Plan</v>
      </c>
      <c r="U46" s="30" t="str">
        <f t="shared" si="5"/>
        <v>Regular</v>
      </c>
      <c r="V46" s="102">
        <f>VLOOKUP(I46&amp;U46,AAUM!E:I,5,0)</f>
        <v>1297412931.6213183</v>
      </c>
      <c r="W46" s="103">
        <f>VLOOKUP(I46&amp;U46,AAUM!E:I,4,0)</f>
        <v>182</v>
      </c>
      <c r="X46" s="102">
        <f t="shared" si="6"/>
        <v>7801885.9900000012</v>
      </c>
      <c r="Y46" s="42">
        <f t="shared" si="7"/>
        <v>1.2059876315466245</v>
      </c>
      <c r="Z46" s="102">
        <f t="shared" si="8"/>
        <v>16257749.049999993</v>
      </c>
      <c r="AA46" s="42">
        <f t="shared" si="9"/>
        <v>2.5130646995123378</v>
      </c>
    </row>
    <row r="47" spans="1:27" ht="12.75" x14ac:dyDescent="0.25">
      <c r="I47" s="30" t="str">
        <f t="shared" si="3"/>
        <v>LEGFOF</v>
      </c>
      <c r="J47" s="100" t="s">
        <v>2061</v>
      </c>
      <c r="K47" s="100" t="s">
        <v>1384</v>
      </c>
      <c r="L47" s="101">
        <v>-108121.81999999993</v>
      </c>
      <c r="M47" s="101">
        <v>-19462.320000000003</v>
      </c>
      <c r="N47" s="101">
        <v>0</v>
      </c>
      <c r="O47" s="101">
        <v>0</v>
      </c>
      <c r="P47" s="101">
        <v>-158606.08000000002</v>
      </c>
      <c r="Q47" s="101">
        <v>0</v>
      </c>
      <c r="R47" s="101">
        <v>0</v>
      </c>
      <c r="T47" s="30" t="str">
        <f t="shared" si="4"/>
        <v>LEGFOFDirect Plan</v>
      </c>
      <c r="U47" s="30" t="str">
        <f t="shared" si="5"/>
        <v>Direct</v>
      </c>
      <c r="V47" s="102">
        <f>VLOOKUP(I47&amp;U47,AAUM!E:I,5,0)</f>
        <v>265072536.13549456</v>
      </c>
      <c r="W47" s="103">
        <f>VLOOKUP(I47&amp;U47,AAUM!E:I,4,0)</f>
        <v>182</v>
      </c>
      <c r="X47" s="102">
        <f t="shared" si="6"/>
        <v>108121.81999999993</v>
      </c>
      <c r="Y47" s="42">
        <f t="shared" si="7"/>
        <v>8.1803161917622033E-2</v>
      </c>
      <c r="Z47" s="102">
        <f t="shared" si="8"/>
        <v>286190.21999999997</v>
      </c>
      <c r="AA47" s="42">
        <f t="shared" si="9"/>
        <v>0.2165267372108598</v>
      </c>
    </row>
    <row r="48" spans="1:27" ht="12.75" x14ac:dyDescent="0.25">
      <c r="I48" s="30" t="str">
        <f t="shared" si="3"/>
        <v>LEGFOF</v>
      </c>
      <c r="J48" s="100"/>
      <c r="K48" s="100" t="s">
        <v>1385</v>
      </c>
      <c r="L48" s="101">
        <v>-218152.08999999991</v>
      </c>
      <c r="M48" s="101">
        <v>-39267.92000000002</v>
      </c>
      <c r="N48" s="101">
        <v>0</v>
      </c>
      <c r="O48" s="101">
        <v>0</v>
      </c>
      <c r="P48" s="101">
        <v>-309946.8899999999</v>
      </c>
      <c r="Q48" s="101">
        <v>0</v>
      </c>
      <c r="R48" s="101">
        <v>-1150778.5599999991</v>
      </c>
      <c r="T48" s="30" t="str">
        <f t="shared" si="4"/>
        <v>LEGFOFRegular Plan</v>
      </c>
      <c r="U48" s="30" t="str">
        <f t="shared" si="5"/>
        <v>Regular</v>
      </c>
      <c r="V48" s="102">
        <f>VLOOKUP(I48&amp;U48,AAUM!E:I,5,0)</f>
        <v>517996509.99554938</v>
      </c>
      <c r="W48" s="103">
        <f>VLOOKUP(I48&amp;U48,AAUM!E:I,4,0)</f>
        <v>182</v>
      </c>
      <c r="X48" s="102">
        <f t="shared" si="6"/>
        <v>218152.08999999991</v>
      </c>
      <c r="Y48" s="42">
        <f t="shared" si="7"/>
        <v>8.4460572497081443E-2</v>
      </c>
      <c r="Z48" s="102">
        <f t="shared" si="8"/>
        <v>1718145.459999999</v>
      </c>
      <c r="AA48" s="42">
        <f t="shared" si="9"/>
        <v>0.66520357052211287</v>
      </c>
    </row>
    <row r="49" spans="9:27" ht="12.75" x14ac:dyDescent="0.25">
      <c r="I49" s="30" t="str">
        <f t="shared" si="3"/>
        <v>LEGROW</v>
      </c>
      <c r="J49" s="100" t="s">
        <v>308</v>
      </c>
      <c r="K49" s="100" t="s">
        <v>1384</v>
      </c>
      <c r="L49" s="101">
        <v>-8495122.6900000032</v>
      </c>
      <c r="M49" s="101">
        <v>-1529129.8400000003</v>
      </c>
      <c r="N49" s="101">
        <v>-140951.72000000009</v>
      </c>
      <c r="O49" s="101">
        <v>-140951.72000000009</v>
      </c>
      <c r="P49" s="101">
        <v>-3949383.5599999977</v>
      </c>
      <c r="Q49" s="101">
        <v>0</v>
      </c>
      <c r="R49" s="101">
        <v>0</v>
      </c>
      <c r="T49" s="30" t="str">
        <f t="shared" si="4"/>
        <v>LEGROWDirect Plan</v>
      </c>
      <c r="U49" s="30" t="str">
        <f t="shared" si="5"/>
        <v>Direct</v>
      </c>
      <c r="V49" s="102">
        <f>VLOOKUP(I49&amp;U49,AAUM!E:I,5,0)</f>
        <v>2826985504.0283532</v>
      </c>
      <c r="W49" s="103">
        <f>VLOOKUP(I49&amp;U49,AAUM!E:I,4,0)</f>
        <v>182</v>
      </c>
      <c r="X49" s="102">
        <f t="shared" si="6"/>
        <v>8495122.6900000032</v>
      </c>
      <c r="Y49" s="42">
        <f t="shared" si="7"/>
        <v>0.60265331583836235</v>
      </c>
      <c r="Z49" s="102">
        <f t="shared" si="8"/>
        <v>14255539.530000001</v>
      </c>
      <c r="AA49" s="42">
        <f t="shared" si="9"/>
        <v>1.0113036009394405</v>
      </c>
    </row>
    <row r="50" spans="9:27" ht="12.75" x14ac:dyDescent="0.25">
      <c r="I50" s="30" t="str">
        <f t="shared" si="3"/>
        <v>LEGROW</v>
      </c>
      <c r="K50" s="104" t="s">
        <v>1385</v>
      </c>
      <c r="L50" s="105">
        <v>-34758445.629999995</v>
      </c>
      <c r="M50" s="105">
        <v>-6256552.1600000001</v>
      </c>
      <c r="N50" s="105">
        <v>-570850.10999999975</v>
      </c>
      <c r="O50" s="105">
        <v>-570850.10999999975</v>
      </c>
      <c r="P50" s="105">
        <v>-15970941.879999999</v>
      </c>
      <c r="Q50" s="105">
        <v>0</v>
      </c>
      <c r="R50" s="105">
        <v>-63339315.449999996</v>
      </c>
      <c r="T50" s="30" t="str">
        <f t="shared" si="4"/>
        <v>LEGROWRegular Plan</v>
      </c>
      <c r="U50" s="30" t="str">
        <f t="shared" si="5"/>
        <v>Regular</v>
      </c>
      <c r="V50" s="102">
        <f>VLOOKUP(I50&amp;U50,AAUM!E:I,5,0)</f>
        <v>11448843339.134781</v>
      </c>
      <c r="W50" s="103">
        <f>VLOOKUP(I50&amp;U50,AAUM!E:I,4,0)</f>
        <v>182</v>
      </c>
      <c r="X50" s="102">
        <f t="shared" si="6"/>
        <v>34758445.629999995</v>
      </c>
      <c r="Y50" s="42">
        <f t="shared" si="7"/>
        <v>0.6088638796568816</v>
      </c>
      <c r="Z50" s="102">
        <f t="shared" si="8"/>
        <v>121466955.33999997</v>
      </c>
      <c r="AA50" s="42">
        <f t="shared" si="9"/>
        <v>2.1277373121250696</v>
      </c>
    </row>
    <row r="51" spans="9:27" ht="12.75" x14ac:dyDescent="0.25">
      <c r="I51" s="30" t="str">
        <f t="shared" si="3"/>
        <v>LEINFA</v>
      </c>
      <c r="J51" s="104" t="s">
        <v>327</v>
      </c>
      <c r="K51" s="104" t="s">
        <v>1384</v>
      </c>
      <c r="L51" s="105">
        <v>-7491505.5699999975</v>
      </c>
      <c r="M51" s="105">
        <v>-1348471.6600000001</v>
      </c>
      <c r="N51" s="105">
        <v>-153797.65999999992</v>
      </c>
      <c r="O51" s="105">
        <v>-153797.65999999992</v>
      </c>
      <c r="P51" s="105">
        <v>-2609232.8699999987</v>
      </c>
      <c r="Q51" s="105">
        <v>0</v>
      </c>
      <c r="R51" s="105">
        <v>0</v>
      </c>
      <c r="T51" s="30" t="str">
        <f t="shared" si="4"/>
        <v>LEINFADirect Plan</v>
      </c>
      <c r="U51" s="30" t="str">
        <f t="shared" si="5"/>
        <v>Direct</v>
      </c>
      <c r="V51" s="102">
        <f>VLOOKUP(I51&amp;U51,AAUM!E:I,5,0)</f>
        <v>3084646309.1396155</v>
      </c>
      <c r="W51" s="103">
        <f>VLOOKUP(I51&amp;U51,AAUM!E:I,4,0)</f>
        <v>182</v>
      </c>
      <c r="X51" s="102">
        <f t="shared" si="6"/>
        <v>7491505.5699999975</v>
      </c>
      <c r="Y51" s="42">
        <f t="shared" si="7"/>
        <v>0.48706307799376503</v>
      </c>
      <c r="Z51" s="102">
        <f t="shared" si="8"/>
        <v>11756805.419999996</v>
      </c>
      <c r="AA51" s="42">
        <f t="shared" si="9"/>
        <v>0.76437316661288679</v>
      </c>
    </row>
    <row r="52" spans="9:27" ht="12.75" x14ac:dyDescent="0.25">
      <c r="I52" s="30" t="str">
        <f t="shared" si="3"/>
        <v>LEINFA</v>
      </c>
      <c r="K52" s="104" t="s">
        <v>1385</v>
      </c>
      <c r="L52" s="105">
        <v>-13542232.76</v>
      </c>
      <c r="M52" s="105">
        <v>-2437603.4199999995</v>
      </c>
      <c r="N52" s="105">
        <v>-264445.8600000001</v>
      </c>
      <c r="O52" s="105">
        <v>-264445.8600000001</v>
      </c>
      <c r="P52" s="105">
        <v>-4498325.13</v>
      </c>
      <c r="Q52" s="105">
        <v>0</v>
      </c>
      <c r="R52" s="105">
        <v>-38885112.560000002</v>
      </c>
      <c r="T52" s="30" t="str">
        <f t="shared" si="4"/>
        <v>LEINFARegular Plan</v>
      </c>
      <c r="U52" s="30" t="str">
        <f t="shared" si="5"/>
        <v>Regular</v>
      </c>
      <c r="V52" s="102">
        <f>VLOOKUP(I52&amp;U52,AAUM!E:I,5,0)</f>
        <v>5303648901.8763733</v>
      </c>
      <c r="W52" s="103">
        <f>VLOOKUP(I52&amp;U52,AAUM!E:I,4,0)</f>
        <v>182</v>
      </c>
      <c r="X52" s="102">
        <f t="shared" si="6"/>
        <v>13542232.76</v>
      </c>
      <c r="Y52" s="42">
        <f t="shared" si="7"/>
        <v>0.51207902134508154</v>
      </c>
      <c r="Z52" s="102">
        <f t="shared" si="8"/>
        <v>59892165.590000004</v>
      </c>
      <c r="AA52" s="42">
        <f t="shared" si="9"/>
        <v>2.264731531727473</v>
      </c>
    </row>
    <row r="53" spans="9:27" ht="12.75" x14ac:dyDescent="0.25">
      <c r="I53" s="30" t="str">
        <f t="shared" si="3"/>
        <v>LEINNF</v>
      </c>
      <c r="J53" s="104" t="s">
        <v>346</v>
      </c>
      <c r="K53" s="104" t="s">
        <v>1384</v>
      </c>
      <c r="L53" s="105">
        <v>-228264.52000000005</v>
      </c>
      <c r="M53" s="105">
        <v>-41089.040000000001</v>
      </c>
      <c r="N53" s="105">
        <v>-35446.12999999999</v>
      </c>
      <c r="O53" s="105">
        <v>-35446.12999999999</v>
      </c>
      <c r="P53" s="105">
        <v>-964066.30000000063</v>
      </c>
      <c r="Q53" s="105">
        <v>0</v>
      </c>
      <c r="R53" s="105">
        <v>0</v>
      </c>
      <c r="T53" s="30" t="str">
        <f t="shared" si="4"/>
        <v>LEINNFDirect Plan</v>
      </c>
      <c r="U53" s="30" t="str">
        <f t="shared" si="5"/>
        <v>Direct</v>
      </c>
      <c r="V53" s="102">
        <f>VLOOKUP(I53&amp;U53,AAUM!E:I,5,0)</f>
        <v>1487458307.7935715</v>
      </c>
      <c r="W53" s="103">
        <f>VLOOKUP(I53&amp;U53,AAUM!E:I,4,0)</f>
        <v>182</v>
      </c>
      <c r="X53" s="102">
        <f t="shared" si="6"/>
        <v>228264.52000000005</v>
      </c>
      <c r="Y53" s="42">
        <f t="shared" si="7"/>
        <v>3.0776206516900342E-2</v>
      </c>
      <c r="Z53" s="102">
        <f t="shared" si="8"/>
        <v>1304312.1200000006</v>
      </c>
      <c r="AA53" s="42">
        <f t="shared" si="9"/>
        <v>0.17585641065732036</v>
      </c>
    </row>
    <row r="54" spans="9:27" ht="12.75" x14ac:dyDescent="0.25">
      <c r="I54" s="30" t="str">
        <f t="shared" si="3"/>
        <v>LEINNF</v>
      </c>
      <c r="K54" s="104" t="s">
        <v>1385</v>
      </c>
      <c r="L54" s="105">
        <v>-260384.12999999992</v>
      </c>
      <c r="M54" s="105">
        <v>-46870.620000000024</v>
      </c>
      <c r="N54" s="105">
        <v>-39672.750000000015</v>
      </c>
      <c r="O54" s="105">
        <v>-39672.750000000015</v>
      </c>
      <c r="P54" s="105">
        <v>-1081360.1499999997</v>
      </c>
      <c r="Q54" s="105">
        <v>0</v>
      </c>
      <c r="R54" s="105">
        <v>-6869670.0900000008</v>
      </c>
      <c r="T54" s="30" t="str">
        <f t="shared" si="4"/>
        <v>LEINNFRegular Plan</v>
      </c>
      <c r="U54" s="30" t="str">
        <f t="shared" si="5"/>
        <v>Regular</v>
      </c>
      <c r="V54" s="102">
        <f>VLOOKUP(I54&amp;U54,AAUM!E:I,5,0)</f>
        <v>1662708098.7815933</v>
      </c>
      <c r="W54" s="103">
        <f>VLOOKUP(I54&amp;U54,AAUM!E:I,4,0)</f>
        <v>182</v>
      </c>
      <c r="X54" s="102">
        <f t="shared" si="6"/>
        <v>260384.12999999992</v>
      </c>
      <c r="Y54" s="42">
        <f t="shared" si="7"/>
        <v>3.140653145405535E-2</v>
      </c>
      <c r="Z54" s="102">
        <f t="shared" si="8"/>
        <v>8337630.4900000002</v>
      </c>
      <c r="AA54" s="42">
        <f t="shared" si="9"/>
        <v>1.0056528953453348</v>
      </c>
    </row>
    <row r="55" spans="9:27" ht="12.75" x14ac:dyDescent="0.25">
      <c r="I55" s="30" t="str">
        <f t="shared" si="3"/>
        <v>LEINSX</v>
      </c>
      <c r="J55" s="104" t="s">
        <v>364</v>
      </c>
      <c r="K55" s="104" t="s">
        <v>1384</v>
      </c>
      <c r="L55" s="105">
        <v>-415808.71999999991</v>
      </c>
      <c r="M55" s="105">
        <v>-74847.539999999964</v>
      </c>
      <c r="N55" s="105">
        <v>-13379.560000000001</v>
      </c>
      <c r="O55" s="105">
        <v>-13379.560000000001</v>
      </c>
      <c r="P55" s="105">
        <v>-533053.09999999963</v>
      </c>
      <c r="Q55" s="105">
        <v>0</v>
      </c>
      <c r="R55" s="105">
        <v>0</v>
      </c>
      <c r="T55" s="30" t="str">
        <f t="shared" si="4"/>
        <v>LEINSXDirect Plan</v>
      </c>
      <c r="U55" s="30" t="str">
        <f t="shared" si="5"/>
        <v>Direct</v>
      </c>
      <c r="V55" s="102">
        <f>VLOOKUP(I55&amp;U55,AAUM!E:I,5,0)</f>
        <v>561361209.50648379</v>
      </c>
      <c r="W55" s="103">
        <f>VLOOKUP(I55&amp;U55,AAUM!E:I,4,0)</f>
        <v>182</v>
      </c>
      <c r="X55" s="102">
        <f t="shared" si="6"/>
        <v>415808.71999999991</v>
      </c>
      <c r="Y55" s="42">
        <f t="shared" si="7"/>
        <v>0.14855000473399677</v>
      </c>
      <c r="Z55" s="102">
        <f t="shared" si="8"/>
        <v>1050468.4799999995</v>
      </c>
      <c r="AA55" s="42">
        <f t="shared" si="9"/>
        <v>0.37528577485559789</v>
      </c>
    </row>
    <row r="56" spans="9:27" ht="12.75" x14ac:dyDescent="0.25">
      <c r="I56" s="30" t="str">
        <f t="shared" si="3"/>
        <v>LEINSX</v>
      </c>
      <c r="K56" s="104" t="s">
        <v>1385</v>
      </c>
      <c r="L56" s="105">
        <v>-198255.97999999989</v>
      </c>
      <c r="M56" s="105">
        <v>-35687.019999999968</v>
      </c>
      <c r="N56" s="105">
        <v>-6315.6200000000026</v>
      </c>
      <c r="O56" s="105">
        <v>-6315.6200000000026</v>
      </c>
      <c r="P56" s="105">
        <v>-251709.23000000004</v>
      </c>
      <c r="Q56" s="105">
        <v>0</v>
      </c>
      <c r="R56" s="105">
        <v>-925191.69999999972</v>
      </c>
      <c r="T56" s="30" t="str">
        <f t="shared" si="4"/>
        <v>LEINSXRegular Plan</v>
      </c>
      <c r="U56" s="30" t="str">
        <f t="shared" si="5"/>
        <v>Regular</v>
      </c>
      <c r="V56" s="102">
        <f>VLOOKUP(I56&amp;U56,AAUM!E:I,5,0)</f>
        <v>265066844.71192312</v>
      </c>
      <c r="W56" s="103">
        <f>VLOOKUP(I56&amp;U56,AAUM!E:I,4,0)</f>
        <v>182</v>
      </c>
      <c r="X56" s="102">
        <f t="shared" si="6"/>
        <v>198255.97999999989</v>
      </c>
      <c r="Y56" s="42">
        <f t="shared" si="7"/>
        <v>0.15000038160319323</v>
      </c>
      <c r="Z56" s="102">
        <f t="shared" si="8"/>
        <v>1423475.1699999995</v>
      </c>
      <c r="AA56" s="42">
        <f t="shared" si="9"/>
        <v>1.0770006468539837</v>
      </c>
    </row>
    <row r="57" spans="9:27" ht="12.75" x14ac:dyDescent="0.25">
      <c r="I57" s="30" t="str">
        <f t="shared" si="3"/>
        <v>LELTVF</v>
      </c>
      <c r="J57" s="104" t="s">
        <v>2128</v>
      </c>
      <c r="K57" s="104" t="s">
        <v>1384</v>
      </c>
      <c r="L57" s="105">
        <v>-695205.6100000001</v>
      </c>
      <c r="M57" s="105">
        <v>-125136.82000000002</v>
      </c>
      <c r="N57" s="105">
        <v>-8243.0500000000047</v>
      </c>
      <c r="O57" s="105">
        <v>-8243.0500000000047</v>
      </c>
      <c r="P57" s="105">
        <v>-172970.18000000002</v>
      </c>
      <c r="Q57" s="105">
        <v>0</v>
      </c>
      <c r="R57" s="105">
        <v>0</v>
      </c>
      <c r="T57" s="30" t="str">
        <f t="shared" si="4"/>
        <v>LELTVFDirect Plan</v>
      </c>
      <c r="U57" s="30" t="str">
        <f t="shared" si="5"/>
        <v>Direct</v>
      </c>
      <c r="V57" s="102">
        <f>VLOOKUP(I57&amp;U57,AAUM!E:I,5,0)</f>
        <v>165323860.01153851</v>
      </c>
      <c r="W57" s="103">
        <f>VLOOKUP(I57&amp;U57,AAUM!E:I,4,0)</f>
        <v>182</v>
      </c>
      <c r="X57" s="102">
        <f t="shared" si="6"/>
        <v>695205.6100000001</v>
      </c>
      <c r="Y57" s="42">
        <f t="shared" si="7"/>
        <v>0.84333321938324446</v>
      </c>
      <c r="Z57" s="102">
        <f t="shared" si="8"/>
        <v>1009798.7100000003</v>
      </c>
      <c r="AA57" s="42">
        <f t="shared" si="9"/>
        <v>1.2249567391053529</v>
      </c>
    </row>
    <row r="58" spans="9:27" ht="12.75" x14ac:dyDescent="0.25">
      <c r="I58" s="30" t="str">
        <f t="shared" si="3"/>
        <v>LELTVF</v>
      </c>
      <c r="K58" s="104" t="s">
        <v>1385</v>
      </c>
      <c r="L58" s="105">
        <v>-5425592.1299999971</v>
      </c>
      <c r="M58" s="105">
        <v>-976601.81999999948</v>
      </c>
      <c r="N58" s="105">
        <v>-62834.720000000001</v>
      </c>
      <c r="O58" s="105">
        <v>-62834.720000000001</v>
      </c>
      <c r="P58" s="105">
        <v>-1382408.9699999997</v>
      </c>
      <c r="Q58" s="105">
        <v>0</v>
      </c>
      <c r="R58" s="105">
        <v>-7516111.7099999981</v>
      </c>
      <c r="T58" s="30" t="str">
        <f t="shared" si="4"/>
        <v>LELTVFRegular Plan</v>
      </c>
      <c r="U58" s="30" t="str">
        <f t="shared" si="5"/>
        <v>Regular</v>
      </c>
      <c r="V58" s="102">
        <f>VLOOKUP(I58&amp;U58,AAUM!E:I,5,0)</f>
        <v>1260189201.4548898</v>
      </c>
      <c r="W58" s="103">
        <f>VLOOKUP(I58&amp;U58,AAUM!E:I,4,0)</f>
        <v>182</v>
      </c>
      <c r="X58" s="102">
        <f t="shared" si="6"/>
        <v>5425592.1299999971</v>
      </c>
      <c r="Y58" s="42">
        <f t="shared" si="7"/>
        <v>0.86344139381666696</v>
      </c>
      <c r="Z58" s="102">
        <f t="shared" si="8"/>
        <v>15426384.069999993</v>
      </c>
      <c r="AA58" s="42">
        <f t="shared" si="9"/>
        <v>2.454990762999361</v>
      </c>
    </row>
    <row r="59" spans="9:27" ht="12.75" x14ac:dyDescent="0.25">
      <c r="I59" s="30" t="str">
        <f t="shared" si="3"/>
        <v>LEMETF</v>
      </c>
      <c r="J59" s="104" t="s">
        <v>2394</v>
      </c>
      <c r="K59" s="104" t="s">
        <v>1385</v>
      </c>
      <c r="L59" s="105">
        <v>-1345948.11</v>
      </c>
      <c r="M59" s="105">
        <v>-242270.69999999995</v>
      </c>
      <c r="N59" s="105">
        <v>-168243.5</v>
      </c>
      <c r="O59" s="105">
        <v>-168243.5</v>
      </c>
      <c r="P59" s="105">
        <v>-3364870.1599999992</v>
      </c>
      <c r="Q59" s="105">
        <v>0</v>
      </c>
      <c r="R59" s="105">
        <v>0</v>
      </c>
      <c r="T59" s="30" t="str">
        <f t="shared" si="4"/>
        <v>LEMETFRegular Plan</v>
      </c>
      <c r="U59" s="30" t="str">
        <f t="shared" si="5"/>
        <v>Regular</v>
      </c>
      <c r="V59" s="102">
        <f>VLOOKUP(I59&amp;U59,AAUM!E:I,5,0)</f>
        <v>6748199613.7359285</v>
      </c>
      <c r="W59" s="103">
        <f>VLOOKUP(I59&amp;U59,AAUM!E:I,4,0)</f>
        <v>182</v>
      </c>
      <c r="X59" s="102">
        <f t="shared" si="6"/>
        <v>1345948.11</v>
      </c>
      <c r="Y59" s="42">
        <f t="shared" si="7"/>
        <v>4.0000173287573167E-2</v>
      </c>
      <c r="Z59" s="102">
        <f t="shared" si="8"/>
        <v>5289575.9699999988</v>
      </c>
      <c r="AA59" s="42">
        <f t="shared" si="9"/>
        <v>0.15720067797991324</v>
      </c>
    </row>
    <row r="60" spans="9:27" ht="12.75" x14ac:dyDescent="0.25">
      <c r="I60" s="30" t="str">
        <f t="shared" si="3"/>
        <v>LEMIDF</v>
      </c>
      <c r="J60" s="104" t="s">
        <v>382</v>
      </c>
      <c r="K60" s="104" t="s">
        <v>1384</v>
      </c>
      <c r="L60" s="105">
        <v>-9351470.0800000001</v>
      </c>
      <c r="M60" s="105">
        <v>-1683246.8399999999</v>
      </c>
      <c r="N60" s="105">
        <v>-292351.19</v>
      </c>
      <c r="O60" s="105">
        <v>-292351.19</v>
      </c>
      <c r="P60" s="105">
        <v>-5837006.990000003</v>
      </c>
      <c r="Q60" s="105">
        <v>0</v>
      </c>
      <c r="R60" s="105">
        <v>0</v>
      </c>
      <c r="T60" s="30" t="str">
        <f t="shared" si="4"/>
        <v>LEMIDFDirect Plan</v>
      </c>
      <c r="U60" s="30" t="str">
        <f t="shared" si="5"/>
        <v>Direct</v>
      </c>
      <c r="V60" s="102">
        <f>VLOOKUP(I60&amp;U60,AAUM!E:I,5,0)</f>
        <v>5863576269.7118139</v>
      </c>
      <c r="W60" s="103">
        <f>VLOOKUP(I60&amp;U60,AAUM!E:I,4,0)</f>
        <v>182</v>
      </c>
      <c r="X60" s="102">
        <f t="shared" si="6"/>
        <v>9351470.0800000001</v>
      </c>
      <c r="Y60" s="42">
        <f t="shared" si="7"/>
        <v>0.31984442601371688</v>
      </c>
      <c r="Z60" s="102">
        <f t="shared" si="8"/>
        <v>17456426.290000003</v>
      </c>
      <c r="AA60" s="42">
        <f t="shared" si="9"/>
        <v>0.5970548586704999</v>
      </c>
    </row>
    <row r="61" spans="9:27" ht="12.75" x14ac:dyDescent="0.25">
      <c r="I61" s="30" t="str">
        <f t="shared" si="3"/>
        <v>LEMIDF</v>
      </c>
      <c r="K61" s="104" t="s">
        <v>1385</v>
      </c>
      <c r="L61" s="105">
        <v>-38995254.549999982</v>
      </c>
      <c r="M61" s="105">
        <v>-7019072.9200000037</v>
      </c>
      <c r="N61" s="105">
        <v>-1198527.4299999992</v>
      </c>
      <c r="O61" s="105">
        <v>-1198527.4299999992</v>
      </c>
      <c r="P61" s="105">
        <v>-23937102.859999992</v>
      </c>
      <c r="Q61" s="105">
        <v>0</v>
      </c>
      <c r="R61" s="105">
        <v>-156956751.06000006</v>
      </c>
      <c r="T61" s="30" t="str">
        <f t="shared" si="4"/>
        <v>LEMIDFRegular Plan</v>
      </c>
      <c r="U61" s="30" t="str">
        <f t="shared" si="5"/>
        <v>Regular</v>
      </c>
      <c r="V61" s="102">
        <f>VLOOKUP(I61&amp;U61,AAUM!E:I,5,0)</f>
        <v>24037548237.538082</v>
      </c>
      <c r="W61" s="103">
        <f>VLOOKUP(I61&amp;U61,AAUM!E:I,4,0)</f>
        <v>182</v>
      </c>
      <c r="X61" s="102">
        <f t="shared" si="6"/>
        <v>38995254.549999982</v>
      </c>
      <c r="Y61" s="42">
        <f t="shared" si="7"/>
        <v>0.32534419886574206</v>
      </c>
      <c r="Z61" s="102">
        <f t="shared" si="8"/>
        <v>229305236.25000003</v>
      </c>
      <c r="AA61" s="42">
        <f t="shared" si="9"/>
        <v>1.913133514433643</v>
      </c>
    </row>
    <row r="62" spans="9:27" ht="12.75" x14ac:dyDescent="0.25">
      <c r="I62" s="30" t="str">
        <f t="shared" si="3"/>
        <v>LEMUCF</v>
      </c>
      <c r="J62" s="104" t="s">
        <v>1638</v>
      </c>
      <c r="K62" s="104" t="s">
        <v>1384</v>
      </c>
      <c r="L62" s="105">
        <v>-1261282.030000001</v>
      </c>
      <c r="M62" s="105">
        <v>-227030.45999999996</v>
      </c>
      <c r="N62" s="105">
        <v>-53316.749999999985</v>
      </c>
      <c r="O62" s="105">
        <v>-53316.749999999985</v>
      </c>
      <c r="P62" s="105">
        <v>-1171657.2599999998</v>
      </c>
      <c r="Q62" s="105">
        <v>0</v>
      </c>
      <c r="R62" s="105">
        <v>0</v>
      </c>
      <c r="T62" s="30" t="str">
        <f t="shared" si="4"/>
        <v>LEMUCFDirect Plan</v>
      </c>
      <c r="U62" s="30" t="str">
        <f t="shared" si="5"/>
        <v>Direct</v>
      </c>
      <c r="V62" s="102">
        <f>VLOOKUP(I62&amp;U62,AAUM!E:I,5,0)</f>
        <v>1069357109.340385</v>
      </c>
      <c r="W62" s="103">
        <f>VLOOKUP(I62&amp;U62,AAUM!E:I,4,0)</f>
        <v>182</v>
      </c>
      <c r="X62" s="102">
        <f t="shared" si="6"/>
        <v>1261282.030000001</v>
      </c>
      <c r="Y62" s="42">
        <f t="shared" si="7"/>
        <v>0.236543448297102</v>
      </c>
      <c r="Z62" s="102">
        <f t="shared" si="8"/>
        <v>2766603.2500000009</v>
      </c>
      <c r="AA62" s="42">
        <f t="shared" si="9"/>
        <v>0.51885451251927306</v>
      </c>
    </row>
    <row r="63" spans="9:27" ht="12.75" x14ac:dyDescent="0.25">
      <c r="I63" s="30" t="str">
        <f t="shared" si="3"/>
        <v>LEMUCF</v>
      </c>
      <c r="K63" s="104" t="s">
        <v>1385</v>
      </c>
      <c r="L63" s="105">
        <v>-15598574.680000002</v>
      </c>
      <c r="M63" s="105">
        <v>-2807743.1799999988</v>
      </c>
      <c r="N63" s="105">
        <v>-637333.85999999987</v>
      </c>
      <c r="O63" s="105">
        <v>-637333.85999999987</v>
      </c>
      <c r="P63" s="105">
        <v>-14075346.25999999</v>
      </c>
      <c r="Q63" s="105">
        <v>0</v>
      </c>
      <c r="R63" s="105">
        <v>-98134132.670000017</v>
      </c>
      <c r="T63" s="30" t="str">
        <f t="shared" si="4"/>
        <v>LEMUCFRegular Plan</v>
      </c>
      <c r="U63" s="30" t="str">
        <f t="shared" si="5"/>
        <v>Regular</v>
      </c>
      <c r="V63" s="102">
        <f>VLOOKUP(I63&amp;U63,AAUM!E:I,5,0)</f>
        <v>12782248666.320433</v>
      </c>
      <c r="W63" s="103">
        <f>VLOOKUP(I63&amp;U63,AAUM!E:I,4,0)</f>
        <v>182</v>
      </c>
      <c r="X63" s="102">
        <f t="shared" si="6"/>
        <v>15598574.680000002</v>
      </c>
      <c r="Y63" s="42">
        <f t="shared" si="7"/>
        <v>0.24473671754416723</v>
      </c>
      <c r="Z63" s="102">
        <f t="shared" si="8"/>
        <v>131890464.51000001</v>
      </c>
      <c r="AA63" s="42">
        <f t="shared" si="9"/>
        <v>2.0693197950284055</v>
      </c>
    </row>
    <row r="64" spans="9:27" ht="12.75" x14ac:dyDescent="0.25">
      <c r="I64" s="30" t="str">
        <f t="shared" si="3"/>
        <v>LENI50</v>
      </c>
      <c r="J64" s="104" t="s">
        <v>2017</v>
      </c>
      <c r="K64" s="104" t="s">
        <v>1384</v>
      </c>
      <c r="L64" s="105">
        <v>-166478.39999999994</v>
      </c>
      <c r="M64" s="105">
        <v>-29966.660000000018</v>
      </c>
      <c r="N64" s="105">
        <v>-7951.0300000000052</v>
      </c>
      <c r="O64" s="105">
        <v>-7951.0300000000052</v>
      </c>
      <c r="P64" s="105">
        <v>-317054.74</v>
      </c>
      <c r="Q64" s="105">
        <v>0</v>
      </c>
      <c r="R64" s="105">
        <v>0</v>
      </c>
      <c r="T64" s="30" t="str">
        <f t="shared" si="4"/>
        <v>LENI50Direct Plan</v>
      </c>
      <c r="U64" s="30" t="str">
        <f t="shared" si="5"/>
        <v>Direct</v>
      </c>
      <c r="V64" s="102">
        <f>VLOOKUP(I64&amp;U64,AAUM!E:I,5,0)</f>
        <v>333872063.07027459</v>
      </c>
      <c r="W64" s="103">
        <f>VLOOKUP(I64&amp;U64,AAUM!E:I,4,0)</f>
        <v>182</v>
      </c>
      <c r="X64" s="102">
        <f t="shared" si="6"/>
        <v>166478.39999999994</v>
      </c>
      <c r="Y64" s="42">
        <f t="shared" si="7"/>
        <v>9.999983628856117E-2</v>
      </c>
      <c r="Z64" s="102">
        <f t="shared" si="8"/>
        <v>529401.85999999987</v>
      </c>
      <c r="AA64" s="42">
        <f t="shared" si="9"/>
        <v>0.31799980856891824</v>
      </c>
    </row>
    <row r="65" spans="9:27" ht="12.75" x14ac:dyDescent="0.25">
      <c r="I65" s="30" t="str">
        <f t="shared" si="3"/>
        <v>LENI50</v>
      </c>
      <c r="K65" s="104" t="s">
        <v>1385</v>
      </c>
      <c r="L65" s="105">
        <v>-294943.95</v>
      </c>
      <c r="M65" s="105">
        <v>-53090.220000000016</v>
      </c>
      <c r="N65" s="105">
        <v>-14135.609999999993</v>
      </c>
      <c r="O65" s="105">
        <v>-14135.609999999993</v>
      </c>
      <c r="P65" s="105">
        <v>-561616.75</v>
      </c>
      <c r="Q65" s="105">
        <v>0</v>
      </c>
      <c r="R65" s="105">
        <v>-1710650.5499999986</v>
      </c>
      <c r="T65" s="30" t="str">
        <f t="shared" si="4"/>
        <v>LENI50Regular Plan</v>
      </c>
      <c r="U65" s="30" t="str">
        <f t="shared" si="5"/>
        <v>Regular</v>
      </c>
      <c r="V65" s="102">
        <f>VLOOKUP(I65&amp;U65,AAUM!E:I,5,0)</f>
        <v>591499769.45521963</v>
      </c>
      <c r="W65" s="103">
        <f>VLOOKUP(I65&amp;U65,AAUM!E:I,4,0)</f>
        <v>182</v>
      </c>
      <c r="X65" s="102">
        <f t="shared" si="6"/>
        <v>294943.95</v>
      </c>
      <c r="Y65" s="42">
        <f t="shared" si="7"/>
        <v>0.10000147112460156</v>
      </c>
      <c r="Z65" s="102">
        <f t="shared" si="8"/>
        <v>2648572.6899999985</v>
      </c>
      <c r="AA65" s="42">
        <f t="shared" si="9"/>
        <v>0.89800507988193368</v>
      </c>
    </row>
    <row r="66" spans="9:27" ht="12.75" x14ac:dyDescent="0.25">
      <c r="I66" s="30" t="str">
        <f t="shared" si="3"/>
        <v>LET100</v>
      </c>
      <c r="J66" s="104" t="s">
        <v>401</v>
      </c>
      <c r="K66" s="104" t="s">
        <v>1385</v>
      </c>
      <c r="L66" s="105">
        <v>-5949857.5200000033</v>
      </c>
      <c r="M66" s="105">
        <v>-1070980.6399999997</v>
      </c>
      <c r="N66" s="105">
        <v>-167865.86999999997</v>
      </c>
      <c r="O66" s="105">
        <v>-167865.86999999997</v>
      </c>
      <c r="P66" s="105">
        <v>-2120289.0199999991</v>
      </c>
      <c r="Q66" s="105">
        <v>0</v>
      </c>
      <c r="R66" s="105">
        <v>-350860.12</v>
      </c>
      <c r="T66" s="30" t="str">
        <f t="shared" si="4"/>
        <v>LET100Regular Plan</v>
      </c>
      <c r="U66" s="30" t="str">
        <f t="shared" si="5"/>
        <v>Regular</v>
      </c>
      <c r="V66" s="102">
        <f>VLOOKUP(I66&amp;U66,AAUM!E:I,5,0)</f>
        <v>7036426593.1559305</v>
      </c>
      <c r="W66" s="103">
        <f>VLOOKUP(I66&amp;U66,AAUM!E:I,4,0)</f>
        <v>182</v>
      </c>
      <c r="X66" s="102">
        <f t="shared" si="6"/>
        <v>5949857.5200000033</v>
      </c>
      <c r="Y66" s="42">
        <f t="shared" si="7"/>
        <v>0.16958048814779617</v>
      </c>
      <c r="Z66" s="102">
        <f t="shared" si="8"/>
        <v>9827719.040000001</v>
      </c>
      <c r="AA66" s="42">
        <f t="shared" si="9"/>
        <v>0.28010576498352691</v>
      </c>
    </row>
    <row r="67" spans="9:27" ht="12.75" x14ac:dyDescent="0.25">
      <c r="I67" s="30" t="str">
        <f t="shared" si="3"/>
        <v>LETAXP</v>
      </c>
      <c r="J67" s="104" t="s">
        <v>408</v>
      </c>
      <c r="K67" s="104" t="s">
        <v>1384</v>
      </c>
      <c r="L67" s="105">
        <v>-3360852.1800000006</v>
      </c>
      <c r="M67" s="105">
        <v>-604953.83999999973</v>
      </c>
      <c r="N67" s="105">
        <v>-53680.109999999971</v>
      </c>
      <c r="O67" s="105">
        <v>-53680.109999999971</v>
      </c>
      <c r="P67" s="105">
        <v>-1127649.2000000002</v>
      </c>
      <c r="Q67" s="105">
        <v>0</v>
      </c>
      <c r="R67" s="105">
        <v>0</v>
      </c>
      <c r="T67" s="30" t="str">
        <f t="shared" si="4"/>
        <v>LETAXPDirect Plan</v>
      </c>
      <c r="U67" s="30" t="str">
        <f t="shared" si="5"/>
        <v>Direct</v>
      </c>
      <c r="V67" s="102">
        <f>VLOOKUP(I67&amp;U67,AAUM!E:I,5,0)</f>
        <v>1076631210.2971976</v>
      </c>
      <c r="W67" s="103">
        <f>VLOOKUP(I67&amp;U67,AAUM!E:I,4,0)</f>
        <v>182</v>
      </c>
      <c r="X67" s="102">
        <f t="shared" si="6"/>
        <v>3360852.1800000006</v>
      </c>
      <c r="Y67" s="42">
        <f t="shared" si="7"/>
        <v>0.62604265195959241</v>
      </c>
      <c r="Z67" s="102">
        <f t="shared" si="8"/>
        <v>5200815.4400000004</v>
      </c>
      <c r="AA67" s="42">
        <f t="shared" si="9"/>
        <v>0.96878176011001904</v>
      </c>
    </row>
    <row r="68" spans="9:27" ht="12.75" x14ac:dyDescent="0.25">
      <c r="I68" s="30" t="str">
        <f t="shared" ref="I68:I80" si="12">IF(J68="",I67,J68)</f>
        <v>LETAXP</v>
      </c>
      <c r="K68" s="104" t="s">
        <v>1385</v>
      </c>
      <c r="L68" s="105">
        <v>-32247703.330000009</v>
      </c>
      <c r="M68" s="105">
        <v>-5804588.8200000068</v>
      </c>
      <c r="N68" s="105">
        <v>-504575.50999999995</v>
      </c>
      <c r="O68" s="105">
        <v>-504575.50999999995</v>
      </c>
      <c r="P68" s="105">
        <v>-10617171.000000006</v>
      </c>
      <c r="Q68" s="105">
        <v>0</v>
      </c>
      <c r="R68" s="105">
        <v>-58509161.539999999</v>
      </c>
      <c r="T68" s="30" t="str">
        <f t="shared" ref="T68:T75" si="13">I68&amp;K68</f>
        <v>LETAXPRegular Plan</v>
      </c>
      <c r="U68" s="30" t="str">
        <f t="shared" ref="U68:U75" si="14">IF(LEFT(K68,1)="D","Direct",IF(LEFT(K68,1)="R","Regular","Please check"))</f>
        <v>Regular</v>
      </c>
      <c r="V68" s="102">
        <f>VLOOKUP(I68&amp;U68,AAUM!E:I,5,0)</f>
        <v>10119651416.395224</v>
      </c>
      <c r="W68" s="103">
        <f>VLOOKUP(I68&amp;U68,AAUM!E:I,4,0)</f>
        <v>182</v>
      </c>
      <c r="X68" s="102">
        <f t="shared" ref="X68:X75" si="15">L68*-1</f>
        <v>32247703.330000009</v>
      </c>
      <c r="Y68" s="42">
        <f t="shared" ref="Y68:Y75" si="16">X68/V68/W68*365*100</f>
        <v>0.63907924474901789</v>
      </c>
      <c r="Z68" s="102">
        <f t="shared" ref="Z68:Z75" si="17">SUM(L68:R68)*-1</f>
        <v>108187775.71000001</v>
      </c>
      <c r="AA68" s="42">
        <f t="shared" ref="AA68:AA75" si="18">Z68/V68/W68*365*100</f>
        <v>2.1440460824229164</v>
      </c>
    </row>
    <row r="69" spans="9:27" ht="12.75" x14ac:dyDescent="0.25">
      <c r="I69" s="30" t="str">
        <f t="shared" si="12"/>
        <v>LETF50</v>
      </c>
      <c r="J69" s="104" t="s">
        <v>426</v>
      </c>
      <c r="K69" s="104" t="s">
        <v>1385</v>
      </c>
      <c r="L69" s="105">
        <v>0</v>
      </c>
      <c r="M69" s="105">
        <v>0</v>
      </c>
      <c r="N69" s="105">
        <v>-191836.10000000003</v>
      </c>
      <c r="O69" s="105">
        <v>-191836.10000000003</v>
      </c>
      <c r="P69" s="105">
        <v>-2067309.6299999997</v>
      </c>
      <c r="Q69" s="105">
        <v>0</v>
      </c>
      <c r="R69" s="105">
        <v>0</v>
      </c>
      <c r="T69" s="30" t="str">
        <f t="shared" si="13"/>
        <v>LETF50Regular Plan</v>
      </c>
      <c r="U69" s="30" t="str">
        <f t="shared" si="14"/>
        <v>Regular</v>
      </c>
      <c r="V69" s="102">
        <f>VLOOKUP(I69&amp;U69,AAUM!E:I,5,0)</f>
        <v>8192371074.4600563</v>
      </c>
      <c r="W69" s="103">
        <f>VLOOKUP(I69&amp;U69,AAUM!E:I,4,0)</f>
        <v>182</v>
      </c>
      <c r="X69" s="102">
        <f t="shared" si="15"/>
        <v>0</v>
      </c>
      <c r="Y69" s="42">
        <f t="shared" si="16"/>
        <v>0</v>
      </c>
      <c r="Z69" s="102">
        <f t="shared" si="17"/>
        <v>2450981.8299999996</v>
      </c>
      <c r="AA69" s="42">
        <f t="shared" si="18"/>
        <v>6.0000097022653895E-2</v>
      </c>
    </row>
    <row r="70" spans="9:27" ht="12.75" x14ac:dyDescent="0.25">
      <c r="I70" s="30" t="str">
        <f t="shared" si="12"/>
        <v>LETFSX</v>
      </c>
      <c r="J70" s="104" t="s">
        <v>433</v>
      </c>
      <c r="K70" s="104" t="s">
        <v>1385</v>
      </c>
      <c r="L70" s="105">
        <v>-801740.24000000011</v>
      </c>
      <c r="M70" s="105">
        <v>-144312.88000000003</v>
      </c>
      <c r="N70" s="105">
        <v>-191714.15999999997</v>
      </c>
      <c r="O70" s="105">
        <v>-191714.15999999997</v>
      </c>
      <c r="P70" s="105">
        <v>-2428454.8500000006</v>
      </c>
      <c r="Q70" s="105">
        <v>0</v>
      </c>
      <c r="R70" s="105">
        <v>-401697.61000000004</v>
      </c>
      <c r="T70" s="30" t="str">
        <f t="shared" si="13"/>
        <v>LETFSXRegular Plan</v>
      </c>
      <c r="U70" s="30" t="str">
        <f t="shared" si="14"/>
        <v>Regular</v>
      </c>
      <c r="V70" s="102">
        <f>VLOOKUP(I70&amp;U70,AAUM!E:I,5,0)</f>
        <v>8056000411.4716988</v>
      </c>
      <c r="W70" s="103">
        <f>VLOOKUP(I70&amp;U70,AAUM!E:I,4,0)</f>
        <v>182</v>
      </c>
      <c r="X70" s="102">
        <f t="shared" si="15"/>
        <v>801740.24000000011</v>
      </c>
      <c r="Y70" s="42">
        <f t="shared" si="16"/>
        <v>1.995885754752726E-2</v>
      </c>
      <c r="Z70" s="102">
        <f t="shared" si="17"/>
        <v>4159633.9000000004</v>
      </c>
      <c r="AA70" s="42">
        <f t="shared" si="18"/>
        <v>0.10355166962801475</v>
      </c>
    </row>
    <row r="71" spans="9:27" ht="12.75" x14ac:dyDescent="0.25">
      <c r="I71" s="30" t="str">
        <f t="shared" si="12"/>
        <v>LEULIS</v>
      </c>
      <c r="J71" s="104" t="s">
        <v>440</v>
      </c>
      <c r="K71" s="104" t="s">
        <v>1384</v>
      </c>
      <c r="L71" s="105">
        <v>-634473.09000000008</v>
      </c>
      <c r="M71" s="105">
        <v>-114204.67999999996</v>
      </c>
      <c r="N71" s="105">
        <v>-9632.6100000000024</v>
      </c>
      <c r="O71" s="105">
        <v>-9632.6100000000024</v>
      </c>
      <c r="P71" s="105">
        <v>-529597.36999999988</v>
      </c>
      <c r="Q71" s="105">
        <v>0</v>
      </c>
      <c r="R71" s="105">
        <v>0</v>
      </c>
      <c r="T71" s="30" t="str">
        <f t="shared" si="13"/>
        <v>LEULISDirect Plan</v>
      </c>
      <c r="U71" s="30" t="str">
        <f t="shared" si="14"/>
        <v>Direct</v>
      </c>
      <c r="V71" s="102">
        <f>VLOOKUP(I71&amp;U71,AAUM!E:I,5,0)</f>
        <v>193194612.99186802</v>
      </c>
      <c r="W71" s="103">
        <f>VLOOKUP(I71&amp;U71,AAUM!E:I,4,0)</f>
        <v>182</v>
      </c>
      <c r="X71" s="102">
        <f t="shared" si="15"/>
        <v>634473.09000000008</v>
      </c>
      <c r="Y71" s="42">
        <f t="shared" si="16"/>
        <v>0.65862721334402863</v>
      </c>
      <c r="Z71" s="102">
        <f t="shared" si="17"/>
        <v>1297540.3599999999</v>
      </c>
      <c r="AA71" s="42">
        <f t="shared" si="18"/>
        <v>1.3469371750789423</v>
      </c>
    </row>
    <row r="72" spans="9:27" ht="12.75" x14ac:dyDescent="0.25">
      <c r="I72" s="30" t="str">
        <f t="shared" si="12"/>
        <v>LEULIS</v>
      </c>
      <c r="K72" s="104" t="s">
        <v>1385</v>
      </c>
      <c r="L72" s="105">
        <v>-16477024.910000004</v>
      </c>
      <c r="M72" s="105">
        <v>-2965852.9600000009</v>
      </c>
      <c r="N72" s="105">
        <v>-232384.08999999994</v>
      </c>
      <c r="O72" s="105">
        <v>-232384.08999999994</v>
      </c>
      <c r="P72" s="105">
        <v>-12780226.039999997</v>
      </c>
      <c r="Q72" s="105">
        <v>0</v>
      </c>
      <c r="R72" s="105">
        <v>-22540823.049999993</v>
      </c>
      <c r="T72" s="30" t="str">
        <f t="shared" si="13"/>
        <v>LEULISRegular Plan</v>
      </c>
      <c r="U72" s="30" t="str">
        <f t="shared" si="14"/>
        <v>Regular</v>
      </c>
      <c r="V72" s="102">
        <f>VLOOKUP(I72&amp;U72,AAUM!E:I,5,0)</f>
        <v>4660611462.5740643</v>
      </c>
      <c r="W72" s="103">
        <f>VLOOKUP(I72&amp;U72,AAUM!E:I,4,0)</f>
        <v>182</v>
      </c>
      <c r="X72" s="102">
        <f t="shared" si="15"/>
        <v>16477024.910000004</v>
      </c>
      <c r="Y72" s="42">
        <f t="shared" si="16"/>
        <v>0.70901818761889501</v>
      </c>
      <c r="Z72" s="102">
        <f t="shared" si="17"/>
        <v>55228695.140000001</v>
      </c>
      <c r="AA72" s="42">
        <f t="shared" si="18"/>
        <v>2.3765303230775578</v>
      </c>
    </row>
    <row r="73" spans="9:27" ht="12.75" x14ac:dyDescent="0.25">
      <c r="I73" s="30" t="str">
        <f t="shared" si="12"/>
        <v>LLIQDF</v>
      </c>
      <c r="J73" s="104" t="s">
        <v>452</v>
      </c>
      <c r="K73" s="104" t="s">
        <v>1384</v>
      </c>
      <c r="L73" s="105">
        <v>-38834948.270000018</v>
      </c>
      <c r="M73" s="105">
        <v>-6990347.3200000087</v>
      </c>
      <c r="N73" s="105">
        <v>-4889131.9999999767</v>
      </c>
      <c r="O73" s="105">
        <v>-4889131.9999999767</v>
      </c>
      <c r="P73" s="105">
        <v>-24445660.18000007</v>
      </c>
      <c r="Q73" s="105">
        <v>0</v>
      </c>
      <c r="R73" s="105">
        <v>0</v>
      </c>
      <c r="T73" s="30" t="str">
        <f t="shared" si="13"/>
        <v>LLIQDFDirect Plan</v>
      </c>
      <c r="U73" s="30" t="str">
        <f t="shared" si="14"/>
        <v>Direct</v>
      </c>
      <c r="V73" s="102">
        <f>VLOOKUP(I73&amp;U73,AAUM!E:I,5,0)</f>
        <v>98050639884.120728</v>
      </c>
      <c r="W73" s="103">
        <f>VLOOKUP(I73&amp;U73,AAUM!E:I,4,0)</f>
        <v>182</v>
      </c>
      <c r="X73" s="102">
        <f t="shared" si="15"/>
        <v>38834948.270000018</v>
      </c>
      <c r="Y73" s="42">
        <f t="shared" si="16"/>
        <v>7.9431684962681784E-2</v>
      </c>
      <c r="Z73" s="102">
        <f t="shared" si="17"/>
        <v>80049219.770000055</v>
      </c>
      <c r="AA73" s="42">
        <f t="shared" si="18"/>
        <v>0.16372995689532094</v>
      </c>
    </row>
    <row r="74" spans="9:27" ht="12.75" x14ac:dyDescent="0.25">
      <c r="I74" s="30" t="str">
        <f t="shared" si="12"/>
        <v>LLIQDF</v>
      </c>
      <c r="K74" s="104" t="s">
        <v>1385</v>
      </c>
      <c r="L74" s="105">
        <v>-4585828.1399999931</v>
      </c>
      <c r="M74" s="105">
        <v>-825455.26000000071</v>
      </c>
      <c r="N74" s="105">
        <v>-573232.6600000005</v>
      </c>
      <c r="O74" s="105">
        <v>-573232.6600000005</v>
      </c>
      <c r="P74" s="105">
        <v>-2866163.4899999998</v>
      </c>
      <c r="Q74" s="105">
        <v>0</v>
      </c>
      <c r="R74" s="105">
        <v>-5858548.1800000006</v>
      </c>
      <c r="T74" s="30" t="str">
        <f t="shared" si="13"/>
        <v>LLIQDFRegular Plan</v>
      </c>
      <c r="U74" s="30" t="str">
        <f t="shared" si="14"/>
        <v>Regular</v>
      </c>
      <c r="V74" s="102">
        <f>VLOOKUP(I74&amp;U74,AAUM!E:I,5,0)</f>
        <v>11496061334.809776</v>
      </c>
      <c r="W74" s="103">
        <f>VLOOKUP(I74&amp;U74,AAUM!E:I,4,0)</f>
        <v>182</v>
      </c>
      <c r="X74" s="102">
        <f t="shared" si="15"/>
        <v>4585828.1399999931</v>
      </c>
      <c r="Y74" s="42">
        <f t="shared" si="16"/>
        <v>8.0000035403988659E-2</v>
      </c>
      <c r="Z74" s="102">
        <f t="shared" si="17"/>
        <v>15282460.389999993</v>
      </c>
      <c r="AA74" s="42">
        <f t="shared" si="18"/>
        <v>0.2666033996337368</v>
      </c>
    </row>
    <row r="75" spans="9:27" ht="12.75" x14ac:dyDescent="0.25">
      <c r="I75" s="30" t="str">
        <f>IF(J75="",#REF!,J75)</f>
        <v>LEGOLD</v>
      </c>
      <c r="J75" s="104" t="s">
        <v>2618</v>
      </c>
      <c r="K75" s="104" t="s">
        <v>1385</v>
      </c>
      <c r="L75" s="105">
        <v>-490174.7900000001</v>
      </c>
      <c r="M75" s="105">
        <v>-88231.690000000017</v>
      </c>
      <c r="N75" s="105">
        <v>-91835.619999999981</v>
      </c>
      <c r="O75" s="105">
        <v>0</v>
      </c>
      <c r="P75" s="105">
        <v>-3339365.8999999985</v>
      </c>
      <c r="Q75" s="105">
        <v>0</v>
      </c>
      <c r="R75" s="105">
        <v>0</v>
      </c>
      <c r="T75" s="30" t="str">
        <f t="shared" si="13"/>
        <v>LEGOLDRegular Plan</v>
      </c>
      <c r="U75" s="30" t="str">
        <f t="shared" si="14"/>
        <v>Regular</v>
      </c>
      <c r="V75" s="102">
        <f>VLOOKUP(I75&amp;U75,AAUM!E:I,5,0)</f>
        <v>1966069999.0092845</v>
      </c>
      <c r="W75" s="103">
        <f>VLOOKUP(I75&amp;U75,AAUM!E:I,4,0)</f>
        <v>182</v>
      </c>
      <c r="X75" s="102">
        <f t="shared" si="15"/>
        <v>490174.7900000001</v>
      </c>
      <c r="Y75" s="42">
        <f t="shared" si="16"/>
        <v>5.0000399201060232E-2</v>
      </c>
      <c r="Z75" s="102">
        <f t="shared" si="17"/>
        <v>4009607.9999999986</v>
      </c>
      <c r="AA75" s="42">
        <f t="shared" si="18"/>
        <v>0.40900104356604017</v>
      </c>
    </row>
    <row r="76" spans="9:27" ht="12.75" x14ac:dyDescent="0.25">
      <c r="I76" s="30" t="str">
        <f t="shared" si="12"/>
        <v>LEMAAF</v>
      </c>
      <c r="J76" s="104" t="s">
        <v>2786</v>
      </c>
      <c r="K76" s="104" t="s">
        <v>1384</v>
      </c>
      <c r="L76" s="105">
        <v>-211884.58000000005</v>
      </c>
      <c r="M76" s="105">
        <v>-38139.519999999997</v>
      </c>
      <c r="N76" s="105">
        <v>-6466.3400000000038</v>
      </c>
      <c r="O76" s="105">
        <v>-6466.3400000000038</v>
      </c>
      <c r="P76" s="105">
        <v>-96999.049999999988</v>
      </c>
      <c r="Q76" s="105">
        <v>0</v>
      </c>
      <c r="R76" s="105">
        <v>0</v>
      </c>
      <c r="T76" s="30" t="str">
        <f t="shared" ref="T76:T79" si="19">I76&amp;K76</f>
        <v>LEMAAFDirect Plan</v>
      </c>
      <c r="U76" s="30" t="str">
        <f t="shared" ref="U76:U79" si="20">IF(LEFT(K76,1)="D","Direct",IF(LEFT(K76,1)="R","Regular","Please check"))</f>
        <v>Direct</v>
      </c>
      <c r="V76" s="102">
        <f>VLOOKUP(I76&amp;U76,AAUM!E:I,5,0)</f>
        <v>513137327.21217388</v>
      </c>
      <c r="W76" s="103">
        <f>VLOOKUP(I76&amp;U76,AAUM!E:I,4,0)</f>
        <v>46</v>
      </c>
      <c r="X76" s="102">
        <f t="shared" ref="X76:X79" si="21">L76*-1</f>
        <v>211884.58000000005</v>
      </c>
      <c r="Y76" s="42">
        <f t="shared" ref="Y76:Y79" si="22">X76/V76/W76*365*100</f>
        <v>0.32764291180470101</v>
      </c>
      <c r="Z76" s="102">
        <f t="shared" ref="Z76:Z79" si="23">SUM(L76:R76)*-1</f>
        <v>359955.83</v>
      </c>
      <c r="AA76" s="42">
        <f t="shared" ref="AA76:AA79" si="24">Z76/V76/W76*365*100</f>
        <v>0.55660952893446958</v>
      </c>
    </row>
    <row r="77" spans="9:27" ht="12.75" x14ac:dyDescent="0.25">
      <c r="I77" s="30" t="str">
        <f t="shared" si="12"/>
        <v>LEMAAF</v>
      </c>
      <c r="K77" s="104" t="s">
        <v>1385</v>
      </c>
      <c r="L77" s="105">
        <v>-1736649.7699999998</v>
      </c>
      <c r="M77" s="105">
        <v>-312599.18000000005</v>
      </c>
      <c r="N77" s="105">
        <v>-52267.000000000007</v>
      </c>
      <c r="O77" s="105">
        <v>-52267.000000000007</v>
      </c>
      <c r="P77" s="105">
        <v>-784030.22999999986</v>
      </c>
      <c r="Q77" s="105">
        <v>0</v>
      </c>
      <c r="R77" s="105">
        <v>-9147033.200000003</v>
      </c>
      <c r="T77" s="30" t="str">
        <f t="shared" si="19"/>
        <v>LEMAAFRegular Plan</v>
      </c>
      <c r="U77" s="30" t="str">
        <f t="shared" si="20"/>
        <v>Regular</v>
      </c>
      <c r="V77" s="102">
        <f>VLOOKUP(I77&amp;U77,AAUM!E:I,5,0)</f>
        <v>4147420059.8089128</v>
      </c>
      <c r="W77" s="103">
        <f>VLOOKUP(I77&amp;U77,AAUM!E:I,4,0)</f>
        <v>46</v>
      </c>
      <c r="X77" s="102">
        <f t="shared" si="21"/>
        <v>1736649.7699999998</v>
      </c>
      <c r="Y77" s="42">
        <f t="shared" si="22"/>
        <v>0.33225326091098173</v>
      </c>
      <c r="Z77" s="102">
        <f t="shared" si="23"/>
        <v>12084846.380000003</v>
      </c>
      <c r="AA77" s="42">
        <f t="shared" si="24"/>
        <v>2.3120549040600595</v>
      </c>
    </row>
    <row r="78" spans="9:27" ht="12.75" x14ac:dyDescent="0.25">
      <c r="I78" s="30" t="str">
        <f t="shared" si="12"/>
        <v>LEMFGF</v>
      </c>
      <c r="J78" s="104" t="s">
        <v>2719</v>
      </c>
      <c r="K78" s="104" t="s">
        <v>1384</v>
      </c>
      <c r="L78" s="105">
        <v>-2219548.9999999995</v>
      </c>
      <c r="M78" s="105">
        <v>-399519.90000000008</v>
      </c>
      <c r="N78" s="105">
        <v>-86355.470000000016</v>
      </c>
      <c r="O78" s="105">
        <v>-86355.470000000016</v>
      </c>
      <c r="P78" s="105">
        <v>-1164531.4800000004</v>
      </c>
      <c r="Q78" s="105">
        <v>0</v>
      </c>
      <c r="R78" s="105">
        <v>0</v>
      </c>
      <c r="T78" s="30" t="str">
        <f t="shared" si="19"/>
        <v>LEMFGFDirect Plan</v>
      </c>
      <c r="U78" s="30" t="str">
        <f t="shared" si="20"/>
        <v>Direct</v>
      </c>
      <c r="V78" s="102">
        <f>VLOOKUP(I78&amp;U78,AAUM!E:I,5,0)</f>
        <v>1832703119.5998838</v>
      </c>
      <c r="W78" s="103">
        <f>VLOOKUP(I78&amp;U78,AAUM!E:I,4,0)</f>
        <v>172</v>
      </c>
      <c r="X78" s="102">
        <f t="shared" si="21"/>
        <v>2219548.9999999995</v>
      </c>
      <c r="Y78" s="42">
        <f t="shared" si="22"/>
        <v>0.25700231517599675</v>
      </c>
      <c r="Z78" s="102">
        <f t="shared" si="23"/>
        <v>3956311.3200000003</v>
      </c>
      <c r="AA78" s="42">
        <f t="shared" si="24"/>
        <v>0.45810260048190143</v>
      </c>
    </row>
    <row r="79" spans="9:27" ht="12.75" x14ac:dyDescent="0.25">
      <c r="I79" s="30" t="str">
        <f t="shared" si="12"/>
        <v>LEMFGF</v>
      </c>
      <c r="K79" s="104" t="s">
        <v>1385</v>
      </c>
      <c r="L79" s="105">
        <v>-8232829.8300000029</v>
      </c>
      <c r="M79" s="105">
        <v>-1481913.78</v>
      </c>
      <c r="N79" s="105">
        <v>-316522.59999999998</v>
      </c>
      <c r="O79" s="105">
        <v>-316522.59999999998</v>
      </c>
      <c r="P79" s="105">
        <v>-4275511.5500000007</v>
      </c>
      <c r="Q79" s="105">
        <v>0</v>
      </c>
      <c r="R79" s="105">
        <v>-55393391.620000012</v>
      </c>
      <c r="T79" s="30" t="str">
        <f t="shared" si="19"/>
        <v>LEMFGFRegular Plan</v>
      </c>
      <c r="U79" s="30" t="str">
        <f t="shared" si="20"/>
        <v>Regular</v>
      </c>
      <c r="V79" s="102">
        <f>VLOOKUP(I79&amp;U79,AAUM!E:I,5,0)</f>
        <v>6717169378.3596478</v>
      </c>
      <c r="W79" s="103">
        <f>VLOOKUP(I79&amp;U79,AAUM!E:I,4,0)</f>
        <v>172</v>
      </c>
      <c r="X79" s="102">
        <f t="shared" si="21"/>
        <v>8232829.8300000029</v>
      </c>
      <c r="Y79" s="42">
        <f t="shared" si="22"/>
        <v>0.26009215727357143</v>
      </c>
      <c r="Z79" s="102">
        <f t="shared" si="23"/>
        <v>70016691.980000019</v>
      </c>
      <c r="AA79" s="42">
        <f t="shared" si="24"/>
        <v>2.2119724126785898</v>
      </c>
    </row>
    <row r="80" spans="9:27" ht="12.75" x14ac:dyDescent="0.25">
      <c r="I80" s="30" t="str">
        <f t="shared" si="12"/>
        <v>Grand Total</v>
      </c>
      <c r="J80" s="104" t="s">
        <v>1243</v>
      </c>
      <c r="L80" s="105">
        <v>-464967761.26999998</v>
      </c>
      <c r="M80" s="105">
        <v>-83694332.190000013</v>
      </c>
      <c r="N80" s="105">
        <v>-20588000.219999973</v>
      </c>
      <c r="O80" s="105">
        <v>-16298624.959999971</v>
      </c>
      <c r="P80" s="105">
        <v>-214818519.74000007</v>
      </c>
      <c r="Q80" s="105">
        <v>0</v>
      </c>
      <c r="R80" s="105">
        <v>-786393699.52999997</v>
      </c>
      <c r="V80" s="102"/>
      <c r="W80" s="103"/>
      <c r="X80" s="102"/>
      <c r="Y80" s="42"/>
      <c r="Z80" s="102"/>
      <c r="AA80" s="42"/>
    </row>
  </sheetData>
  <autoFilter ref="A2:AA74" xr:uid="{00000000-0001-0000-0A00-000000000000}"/>
  <pageMargins left="0.7" right="0.7" top="0.75" bottom="0.75" header="0.3" footer="0.3"/>
  <pageSetup orientation="portrait" r:id="rId1"/>
  <headerFooter>
    <oddHeader>&amp;L&amp;"Arial"&amp;9&amp;K0078D7INTERNAL&amp;1#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I82"/>
  <sheetViews>
    <sheetView workbookViewId="0">
      <pane ySplit="3" topLeftCell="A4" activePane="bottomLeft" state="frozen"/>
      <selection activeCell="A6" sqref="A6"/>
      <selection pane="bottomLeft" activeCell="A4" sqref="A4"/>
    </sheetView>
  </sheetViews>
  <sheetFormatPr defaultColWidth="8.7109375" defaultRowHeight="12.75" x14ac:dyDescent="0.25"/>
  <cols>
    <col min="1" max="1" width="10.7109375" style="30" bestFit="1" customWidth="1"/>
    <col min="2" max="2" width="10" style="103" bestFit="1" customWidth="1"/>
    <col min="3" max="3" width="15.7109375" style="103" customWidth="1"/>
    <col min="4" max="5" width="8.7109375" style="30"/>
    <col min="6" max="6" width="10.7109375" style="30" bestFit="1" customWidth="1"/>
    <col min="7" max="7" width="10.7109375" style="30" customWidth="1"/>
    <col min="8" max="8" width="8.7109375" style="103"/>
    <col min="9" max="9" width="15.7109375" style="103" customWidth="1"/>
    <col min="10" max="16384" width="8.7109375" style="30"/>
  </cols>
  <sheetData>
    <row r="3" spans="1:9" x14ac:dyDescent="0.25">
      <c r="A3" s="40" t="s">
        <v>1006</v>
      </c>
      <c r="B3" s="40" t="s">
        <v>892</v>
      </c>
      <c r="C3" s="40" t="s">
        <v>894</v>
      </c>
      <c r="F3" s="40" t="s">
        <v>1006</v>
      </c>
      <c r="G3" s="40" t="s">
        <v>1383</v>
      </c>
      <c r="H3" s="40" t="s">
        <v>892</v>
      </c>
      <c r="I3" s="40" t="s">
        <v>894</v>
      </c>
    </row>
    <row r="4" spans="1:9" x14ac:dyDescent="0.25">
      <c r="A4" s="30" t="s">
        <v>471</v>
      </c>
      <c r="B4" s="103">
        <v>182</v>
      </c>
      <c r="C4" s="103">
        <v>3962299034.5645599</v>
      </c>
      <c r="E4" s="30" t="str">
        <f>F4&amp;G4</f>
        <v>LSPLUSRegular</v>
      </c>
      <c r="F4" s="30" t="s">
        <v>471</v>
      </c>
      <c r="G4" s="30" t="s">
        <v>25</v>
      </c>
      <c r="H4" s="103">
        <v>182</v>
      </c>
      <c r="I4" s="103">
        <v>3962299034.5645599</v>
      </c>
    </row>
    <row r="5" spans="1:9" x14ac:dyDescent="0.25">
      <c r="A5" s="30" t="s">
        <v>474</v>
      </c>
      <c r="B5" s="103">
        <v>182</v>
      </c>
      <c r="C5" s="103">
        <v>195064007.83054948</v>
      </c>
      <c r="E5" s="30" t="str">
        <f t="shared" ref="E5:E68" si="0">F5&amp;G5</f>
        <v>LUNCLFUnclaimed</v>
      </c>
      <c r="F5" s="30" t="s">
        <v>474</v>
      </c>
      <c r="G5" s="30" t="s">
        <v>479</v>
      </c>
      <c r="H5" s="103">
        <v>182</v>
      </c>
      <c r="I5" s="103">
        <v>195064007.83054948</v>
      </c>
    </row>
    <row r="6" spans="1:9" x14ac:dyDescent="0.25">
      <c r="A6" s="30" t="s">
        <v>440</v>
      </c>
      <c r="B6" s="103">
        <v>182</v>
      </c>
      <c r="C6" s="103">
        <v>4853806075.5659361</v>
      </c>
      <c r="E6" s="30" t="str">
        <f t="shared" si="0"/>
        <v>LEULISDirect</v>
      </c>
      <c r="F6" s="30" t="s">
        <v>440</v>
      </c>
      <c r="G6" s="30" t="s">
        <v>24</v>
      </c>
      <c r="H6" s="103">
        <v>182</v>
      </c>
      <c r="I6" s="103">
        <v>193194612.99186802</v>
      </c>
    </row>
    <row r="7" spans="1:9" x14ac:dyDescent="0.25">
      <c r="A7" s="30" t="s">
        <v>242</v>
      </c>
      <c r="B7" s="103">
        <v>182</v>
      </c>
      <c r="C7" s="103">
        <v>5174700875.0392857</v>
      </c>
      <c r="E7" s="30" t="str">
        <f t="shared" si="0"/>
        <v>LEULISRegular</v>
      </c>
      <c r="F7" s="30" t="s">
        <v>440</v>
      </c>
      <c r="G7" s="30" t="s">
        <v>25</v>
      </c>
      <c r="H7" s="103">
        <v>182</v>
      </c>
      <c r="I7" s="103">
        <v>4660611462.5740643</v>
      </c>
    </row>
    <row r="8" spans="1:9" x14ac:dyDescent="0.25">
      <c r="A8" s="30" t="s">
        <v>291</v>
      </c>
      <c r="B8" s="103">
        <v>182</v>
      </c>
      <c r="C8" s="103">
        <v>10159610919.751097</v>
      </c>
      <c r="E8" s="30" t="str">
        <f t="shared" si="0"/>
        <v>LEBALFDirect</v>
      </c>
      <c r="F8" s="30" t="s">
        <v>242</v>
      </c>
      <c r="G8" s="30" t="s">
        <v>24</v>
      </c>
      <c r="H8" s="103">
        <v>182</v>
      </c>
      <c r="I8" s="103">
        <v>332957828.04923087</v>
      </c>
    </row>
    <row r="9" spans="1:9" x14ac:dyDescent="0.25">
      <c r="A9" s="30" t="s">
        <v>308</v>
      </c>
      <c r="B9" s="103">
        <v>182</v>
      </c>
      <c r="C9" s="103">
        <v>14275828843.163139</v>
      </c>
      <c r="E9" s="30" t="str">
        <f t="shared" si="0"/>
        <v>LEBALFRegular</v>
      </c>
      <c r="F9" s="30" t="s">
        <v>242</v>
      </c>
      <c r="G9" s="30" t="s">
        <v>25</v>
      </c>
      <c r="H9" s="103">
        <v>182</v>
      </c>
      <c r="I9" s="103">
        <v>4841743046.9900589</v>
      </c>
    </row>
    <row r="10" spans="1:9" x14ac:dyDescent="0.25">
      <c r="A10" s="30" t="s">
        <v>408</v>
      </c>
      <c r="B10" s="103">
        <v>182</v>
      </c>
      <c r="C10" s="103">
        <v>11196282626.692417</v>
      </c>
      <c r="E10" s="30" t="str">
        <f t="shared" si="0"/>
        <v>LEEQTFDirect</v>
      </c>
      <c r="F10" s="30" t="s">
        <v>291</v>
      </c>
      <c r="G10" s="30" t="s">
        <v>24</v>
      </c>
      <c r="H10" s="103">
        <v>182</v>
      </c>
      <c r="I10" s="103">
        <v>713138584.14664769</v>
      </c>
    </row>
    <row r="11" spans="1:9" x14ac:dyDescent="0.25">
      <c r="A11" s="30" t="s">
        <v>144</v>
      </c>
      <c r="B11" s="103">
        <v>182</v>
      </c>
      <c r="C11" s="103">
        <v>501371044.30296695</v>
      </c>
      <c r="E11" s="30" t="str">
        <f t="shared" si="0"/>
        <v>LEEQTFRegular</v>
      </c>
      <c r="F11" s="30" t="s">
        <v>291</v>
      </c>
      <c r="G11" s="30" t="s">
        <v>25</v>
      </c>
      <c r="H11" s="103">
        <v>182</v>
      </c>
      <c r="I11" s="103">
        <v>9446472335.604454</v>
      </c>
    </row>
    <row r="12" spans="1:9" x14ac:dyDescent="0.25">
      <c r="A12" s="30" t="s">
        <v>33</v>
      </c>
      <c r="B12" s="103">
        <v>182</v>
      </c>
      <c r="C12" s="103">
        <v>1846829416.6508238</v>
      </c>
      <c r="E12" s="30" t="str">
        <f t="shared" si="0"/>
        <v>LEGROWDirect</v>
      </c>
      <c r="F12" s="30" t="s">
        <v>308</v>
      </c>
      <c r="G12" s="30" t="s">
        <v>24</v>
      </c>
      <c r="H12" s="103">
        <v>182</v>
      </c>
      <c r="I12" s="103">
        <v>2826985504.0283532</v>
      </c>
    </row>
    <row r="13" spans="1:9" x14ac:dyDescent="0.25">
      <c r="A13" s="30" t="s">
        <v>74</v>
      </c>
      <c r="B13" s="103">
        <v>182</v>
      </c>
      <c r="C13" s="103">
        <v>962628402.24846065</v>
      </c>
      <c r="E13" s="30" t="str">
        <f t="shared" si="0"/>
        <v>LEGROWRegular</v>
      </c>
      <c r="F13" s="30" t="s">
        <v>308</v>
      </c>
      <c r="G13" s="30" t="s">
        <v>25</v>
      </c>
      <c r="H13" s="103">
        <v>182</v>
      </c>
      <c r="I13" s="103">
        <v>11448843339.134781</v>
      </c>
    </row>
    <row r="14" spans="1:9" x14ac:dyDescent="0.25">
      <c r="A14" s="30" t="s">
        <v>280</v>
      </c>
      <c r="B14" s="103">
        <v>182</v>
      </c>
      <c r="C14" s="103">
        <v>160488865.20653841</v>
      </c>
      <c r="E14" s="30" t="str">
        <f t="shared" si="0"/>
        <v>LETAXPDirect</v>
      </c>
      <c r="F14" s="30" t="s">
        <v>408</v>
      </c>
      <c r="G14" s="30" t="s">
        <v>24</v>
      </c>
      <c r="H14" s="103">
        <v>182</v>
      </c>
      <c r="I14" s="103">
        <v>1076631210.2971976</v>
      </c>
    </row>
    <row r="15" spans="1:9" x14ac:dyDescent="0.25">
      <c r="A15" s="30" t="s">
        <v>452</v>
      </c>
      <c r="B15" s="103">
        <v>182</v>
      </c>
      <c r="C15" s="103">
        <v>109546701218.93047</v>
      </c>
      <c r="E15" s="30" t="str">
        <f t="shared" si="0"/>
        <v>LETAXPRegular</v>
      </c>
      <c r="F15" s="30" t="s">
        <v>408</v>
      </c>
      <c r="G15" s="30" t="s">
        <v>25</v>
      </c>
      <c r="H15" s="103">
        <v>182</v>
      </c>
      <c r="I15" s="103">
        <v>10119651416.395224</v>
      </c>
    </row>
    <row r="16" spans="1:9" x14ac:dyDescent="0.25">
      <c r="A16" s="30" t="s">
        <v>364</v>
      </c>
      <c r="B16" s="103">
        <v>182</v>
      </c>
      <c r="C16" s="103">
        <v>826428054.21840644</v>
      </c>
      <c r="E16" s="30" t="str">
        <f t="shared" si="0"/>
        <v>LDMIPFDirect</v>
      </c>
      <c r="F16" s="30" t="s">
        <v>144</v>
      </c>
      <c r="G16" s="30" t="s">
        <v>24</v>
      </c>
      <c r="H16" s="103">
        <v>182</v>
      </c>
      <c r="I16" s="103">
        <v>51646173.790109918</v>
      </c>
    </row>
    <row r="17" spans="1:9" x14ac:dyDescent="0.25">
      <c r="A17" s="30" t="s">
        <v>346</v>
      </c>
      <c r="B17" s="103">
        <v>182</v>
      </c>
      <c r="C17" s="103">
        <v>3150166406.5751643</v>
      </c>
      <c r="E17" s="30" t="str">
        <f t="shared" si="0"/>
        <v>LDMIPFRegular</v>
      </c>
      <c r="F17" s="30" t="s">
        <v>144</v>
      </c>
      <c r="G17" s="30" t="s">
        <v>25</v>
      </c>
      <c r="H17" s="103">
        <v>182</v>
      </c>
      <c r="I17" s="103">
        <v>449724870.51285714</v>
      </c>
    </row>
    <row r="18" spans="1:9" x14ac:dyDescent="0.25">
      <c r="A18" s="30" t="s">
        <v>182</v>
      </c>
      <c r="B18" s="103">
        <v>182</v>
      </c>
      <c r="C18" s="103">
        <v>18456356100.90929</v>
      </c>
      <c r="E18" s="30" t="str">
        <f t="shared" si="0"/>
        <v>LDBONDDirect</v>
      </c>
      <c r="F18" s="30" t="s">
        <v>33</v>
      </c>
      <c r="G18" s="30" t="s">
        <v>24</v>
      </c>
      <c r="H18" s="103">
        <v>182</v>
      </c>
      <c r="I18" s="103">
        <v>745848677.19373643</v>
      </c>
    </row>
    <row r="19" spans="1:9" x14ac:dyDescent="0.25">
      <c r="A19" s="30" t="s">
        <v>104</v>
      </c>
      <c r="B19" s="103">
        <v>182</v>
      </c>
      <c r="C19" s="103">
        <v>18094076737.116367</v>
      </c>
      <c r="E19" s="30" t="str">
        <f t="shared" si="0"/>
        <v>LDBONDRegular</v>
      </c>
      <c r="F19" s="30" t="s">
        <v>33</v>
      </c>
      <c r="G19" s="30" t="s">
        <v>25</v>
      </c>
      <c r="H19" s="103">
        <v>182</v>
      </c>
      <c r="I19" s="103">
        <v>1100980739.4570885</v>
      </c>
    </row>
    <row r="20" spans="1:9" x14ac:dyDescent="0.25">
      <c r="A20" s="30" t="s">
        <v>327</v>
      </c>
      <c r="B20" s="103">
        <v>182</v>
      </c>
      <c r="C20" s="103">
        <v>8388295211.0159922</v>
      </c>
      <c r="E20" s="30" t="str">
        <f t="shared" si="0"/>
        <v>LDGSECDirect</v>
      </c>
      <c r="F20" s="30" t="s">
        <v>74</v>
      </c>
      <c r="G20" s="30" t="s">
        <v>24</v>
      </c>
      <c r="H20" s="103">
        <v>182</v>
      </c>
      <c r="I20" s="103">
        <v>570944711.92434037</v>
      </c>
    </row>
    <row r="21" spans="1:9" x14ac:dyDescent="0.25">
      <c r="A21" s="30" t="s">
        <v>66</v>
      </c>
      <c r="B21" s="103">
        <v>182</v>
      </c>
      <c r="C21" s="103">
        <v>24121296652.124512</v>
      </c>
      <c r="E21" s="30" t="str">
        <f t="shared" si="0"/>
        <v>LDGSECRegular</v>
      </c>
      <c r="F21" s="30" t="s">
        <v>74</v>
      </c>
      <c r="G21" s="30" t="s">
        <v>25</v>
      </c>
      <c r="H21" s="103">
        <v>182</v>
      </c>
      <c r="I21" s="103">
        <v>326343035.23670334</v>
      </c>
    </row>
    <row r="22" spans="1:9" x14ac:dyDescent="0.25">
      <c r="A22" s="30" t="s">
        <v>382</v>
      </c>
      <c r="B22" s="103">
        <v>182</v>
      </c>
      <c r="C22" s="103">
        <v>29901124507.24987</v>
      </c>
      <c r="E22" s="30" t="str">
        <f t="shared" si="0"/>
        <v>LDGSECPF</v>
      </c>
      <c r="F22" s="30" t="s">
        <v>74</v>
      </c>
      <c r="G22" s="30" t="s">
        <v>87</v>
      </c>
      <c r="H22" s="103">
        <v>182</v>
      </c>
      <c r="I22" s="103">
        <v>65340655.08741758</v>
      </c>
    </row>
    <row r="23" spans="1:9" x14ac:dyDescent="0.25">
      <c r="A23" s="30" t="s">
        <v>260</v>
      </c>
      <c r="B23" s="103">
        <v>182</v>
      </c>
      <c r="C23" s="103">
        <v>2529381160.2085176</v>
      </c>
      <c r="E23" s="30" t="str">
        <f t="shared" si="0"/>
        <v>LECHIDDirect</v>
      </c>
      <c r="F23" s="30" t="s">
        <v>280</v>
      </c>
      <c r="G23" s="30" t="s">
        <v>24</v>
      </c>
      <c r="H23" s="103">
        <v>182</v>
      </c>
      <c r="I23" s="103">
        <v>11669502.380879119</v>
      </c>
    </row>
    <row r="24" spans="1:9" x14ac:dyDescent="0.25">
      <c r="A24" s="30" t="s">
        <v>426</v>
      </c>
      <c r="B24" s="103">
        <v>182</v>
      </c>
      <c r="C24" s="103">
        <v>8192371074.4600563</v>
      </c>
      <c r="E24" s="30" t="str">
        <f t="shared" si="0"/>
        <v>LECHIDRegular</v>
      </c>
      <c r="F24" s="30" t="s">
        <v>280</v>
      </c>
      <c r="G24" s="30" t="s">
        <v>25</v>
      </c>
      <c r="H24" s="103">
        <v>182</v>
      </c>
      <c r="I24" s="103">
        <v>148819362.82565933</v>
      </c>
    </row>
    <row r="25" spans="1:9" x14ac:dyDescent="0.25">
      <c r="A25" s="30" t="s">
        <v>433</v>
      </c>
      <c r="B25" s="103">
        <v>182</v>
      </c>
      <c r="C25" s="103">
        <v>8056000411.4716988</v>
      </c>
      <c r="E25" s="30" t="str">
        <f t="shared" si="0"/>
        <v>LLIQDFDirect</v>
      </c>
      <c r="F25" s="30" t="s">
        <v>452</v>
      </c>
      <c r="G25" s="30" t="s">
        <v>24</v>
      </c>
      <c r="H25" s="103">
        <v>182</v>
      </c>
      <c r="I25" s="103">
        <v>98050639884.120728</v>
      </c>
    </row>
    <row r="26" spans="1:9" x14ac:dyDescent="0.25">
      <c r="A26" s="30" t="s">
        <v>401</v>
      </c>
      <c r="B26" s="103">
        <v>182</v>
      </c>
      <c r="C26" s="103">
        <v>7036426593.1559305</v>
      </c>
      <c r="E26" s="30" t="str">
        <f t="shared" si="0"/>
        <v>LLIQDFRegular</v>
      </c>
      <c r="F26" s="30" t="s">
        <v>452</v>
      </c>
      <c r="G26" s="30" t="s">
        <v>25</v>
      </c>
      <c r="H26" s="103">
        <v>182</v>
      </c>
      <c r="I26" s="103">
        <v>11496061334.809776</v>
      </c>
    </row>
    <row r="27" spans="1:9" x14ac:dyDescent="0.25">
      <c r="A27" s="30" t="s">
        <v>226</v>
      </c>
      <c r="B27" s="103">
        <v>182</v>
      </c>
      <c r="C27" s="103">
        <v>2773589878.5534616</v>
      </c>
      <c r="E27" s="30" t="str">
        <f t="shared" si="0"/>
        <v>LEINSXDirect</v>
      </c>
      <c r="F27" s="30" t="s">
        <v>364</v>
      </c>
      <c r="G27" s="30" t="s">
        <v>24</v>
      </c>
      <c r="H27" s="103">
        <v>182</v>
      </c>
      <c r="I27" s="103">
        <v>561361209.50648379</v>
      </c>
    </row>
    <row r="28" spans="1:9" x14ac:dyDescent="0.25">
      <c r="A28" s="30" t="s">
        <v>216</v>
      </c>
      <c r="B28" s="103">
        <v>182</v>
      </c>
      <c r="C28" s="103">
        <v>1135600727.2656596</v>
      </c>
      <c r="E28" s="30" t="str">
        <f t="shared" si="0"/>
        <v>LEINSXRegular</v>
      </c>
      <c r="F28" s="30" t="s">
        <v>364</v>
      </c>
      <c r="G28" s="30" t="s">
        <v>25</v>
      </c>
      <c r="H28" s="103">
        <v>182</v>
      </c>
      <c r="I28" s="103">
        <v>265066844.71192312</v>
      </c>
    </row>
    <row r="29" spans="1:9" x14ac:dyDescent="0.25">
      <c r="A29" s="30" t="s">
        <v>904</v>
      </c>
      <c r="B29" s="103">
        <v>182</v>
      </c>
      <c r="C29" s="103">
        <v>7896185325.2834606</v>
      </c>
      <c r="E29" s="30" t="str">
        <f t="shared" si="0"/>
        <v>LEINNFDirect</v>
      </c>
      <c r="F29" s="30" t="s">
        <v>346</v>
      </c>
      <c r="G29" s="30" t="s">
        <v>24</v>
      </c>
      <c r="H29" s="103">
        <v>182</v>
      </c>
      <c r="I29" s="103">
        <v>1487458307.7935715</v>
      </c>
    </row>
    <row r="30" spans="1:9" x14ac:dyDescent="0.25">
      <c r="A30" s="30" t="s">
        <v>905</v>
      </c>
      <c r="B30" s="103">
        <v>182</v>
      </c>
      <c r="C30" s="103">
        <v>3049661839.4375267</v>
      </c>
      <c r="E30" s="30" t="str">
        <f t="shared" si="0"/>
        <v>LEINNFRegular</v>
      </c>
      <c r="F30" s="30" t="s">
        <v>346</v>
      </c>
      <c r="G30" s="30" t="s">
        <v>25</v>
      </c>
      <c r="H30" s="103">
        <v>182</v>
      </c>
      <c r="I30" s="103">
        <v>1662708098.7815933</v>
      </c>
    </row>
    <row r="31" spans="1:9" x14ac:dyDescent="0.25">
      <c r="A31" s="30" t="s">
        <v>1359</v>
      </c>
      <c r="B31" s="103">
        <v>182</v>
      </c>
      <c r="C31" s="103">
        <v>7776389664.7430162</v>
      </c>
      <c r="E31" s="30" t="str">
        <f t="shared" si="0"/>
        <v>LDSAPFDirect</v>
      </c>
      <c r="F31" s="30" t="s">
        <v>182</v>
      </c>
      <c r="G31" s="30" t="s">
        <v>24</v>
      </c>
      <c r="H31" s="103">
        <v>182</v>
      </c>
      <c r="I31" s="103">
        <v>14758508038.145395</v>
      </c>
    </row>
    <row r="32" spans="1:9" x14ac:dyDescent="0.25">
      <c r="A32" s="30" t="s">
        <v>1409</v>
      </c>
      <c r="B32" s="103">
        <v>182</v>
      </c>
      <c r="C32" s="103">
        <v>302372680.4479121</v>
      </c>
      <c r="E32" s="30" t="str">
        <f t="shared" si="0"/>
        <v>LDSAPFRegular</v>
      </c>
      <c r="F32" s="30" t="s">
        <v>182</v>
      </c>
      <c r="G32" s="30" t="s">
        <v>25</v>
      </c>
      <c r="H32" s="103">
        <v>182</v>
      </c>
      <c r="I32" s="103">
        <v>3697848062.7639012</v>
      </c>
    </row>
    <row r="33" spans="1:9" x14ac:dyDescent="0.25">
      <c r="A33" s="30" t="s">
        <v>1638</v>
      </c>
      <c r="B33" s="103">
        <v>182</v>
      </c>
      <c r="C33" s="103">
        <v>13851605775.660824</v>
      </c>
      <c r="E33" s="30" t="str">
        <f t="shared" si="0"/>
        <v>LDINPFDirect</v>
      </c>
      <c r="F33" s="30" t="s">
        <v>104</v>
      </c>
      <c r="G33" s="30" t="s">
        <v>24</v>
      </c>
      <c r="H33" s="103">
        <v>182</v>
      </c>
      <c r="I33" s="103">
        <v>16147311092.160669</v>
      </c>
    </row>
    <row r="34" spans="1:9" x14ac:dyDescent="0.25">
      <c r="A34" s="30" t="s">
        <v>2017</v>
      </c>
      <c r="B34" s="103">
        <v>182</v>
      </c>
      <c r="C34" s="103">
        <v>925371832.52549422</v>
      </c>
      <c r="E34" s="30" t="str">
        <f t="shared" si="0"/>
        <v>LDINPFRegular</v>
      </c>
      <c r="F34" s="30" t="s">
        <v>104</v>
      </c>
      <c r="G34" s="30" t="s">
        <v>25</v>
      </c>
      <c r="H34" s="103">
        <v>182</v>
      </c>
      <c r="I34" s="103">
        <v>1946765644.9557126</v>
      </c>
    </row>
    <row r="35" spans="1:9" x14ac:dyDescent="0.25">
      <c r="A35" s="30" t="s">
        <v>2037</v>
      </c>
      <c r="B35" s="103">
        <v>182</v>
      </c>
      <c r="C35" s="103">
        <v>197695520.98950547</v>
      </c>
      <c r="E35" s="30" t="str">
        <f t="shared" si="0"/>
        <v>LEINFADirect</v>
      </c>
      <c r="F35" s="30" t="s">
        <v>327</v>
      </c>
      <c r="G35" s="30" t="s">
        <v>24</v>
      </c>
      <c r="H35" s="103">
        <v>182</v>
      </c>
      <c r="I35" s="103">
        <v>3084646309.1396155</v>
      </c>
    </row>
    <row r="36" spans="1:9" x14ac:dyDescent="0.25">
      <c r="A36" s="30" t="s">
        <v>2061</v>
      </c>
      <c r="B36" s="103">
        <v>182</v>
      </c>
      <c r="C36" s="103">
        <v>783069046.13104343</v>
      </c>
      <c r="E36" s="30" t="str">
        <f t="shared" si="0"/>
        <v>LEINFARegular</v>
      </c>
      <c r="F36" s="30" t="s">
        <v>327</v>
      </c>
      <c r="G36" s="30" t="s">
        <v>25</v>
      </c>
      <c r="H36" s="103">
        <v>182</v>
      </c>
      <c r="I36" s="103">
        <v>5303648901.8763733</v>
      </c>
    </row>
    <row r="37" spans="1:9" x14ac:dyDescent="0.25">
      <c r="A37" s="30" t="s">
        <v>2072</v>
      </c>
      <c r="B37" s="103">
        <v>182</v>
      </c>
      <c r="C37" s="103">
        <v>3121213070.140604</v>
      </c>
      <c r="E37" s="30" t="str">
        <f t="shared" si="0"/>
        <v>LDGETFRegular</v>
      </c>
      <c r="F37" s="30" t="s">
        <v>66</v>
      </c>
      <c r="G37" s="30" t="s">
        <v>25</v>
      </c>
      <c r="H37" s="103">
        <v>182</v>
      </c>
      <c r="I37" s="103">
        <v>24121296652.124512</v>
      </c>
    </row>
    <row r="38" spans="1:9" x14ac:dyDescent="0.25">
      <c r="A38" s="30" t="s">
        <v>2092</v>
      </c>
      <c r="B38" s="103">
        <v>182</v>
      </c>
      <c r="C38" s="103">
        <v>4353389737.0352783</v>
      </c>
      <c r="E38" s="30" t="str">
        <f t="shared" si="0"/>
        <v>LEMIDFDirect</v>
      </c>
      <c r="F38" s="30" t="s">
        <v>382</v>
      </c>
      <c r="G38" s="30" t="s">
        <v>24</v>
      </c>
      <c r="H38" s="103">
        <v>182</v>
      </c>
      <c r="I38" s="103">
        <v>5863576269.7118139</v>
      </c>
    </row>
    <row r="39" spans="1:9" x14ac:dyDescent="0.25">
      <c r="A39" s="30" t="s">
        <v>2112</v>
      </c>
      <c r="B39" s="103">
        <v>182</v>
      </c>
      <c r="C39" s="103">
        <v>1364859787.461318</v>
      </c>
      <c r="E39" s="30" t="str">
        <f t="shared" si="0"/>
        <v>LEMIDFRegular</v>
      </c>
      <c r="F39" s="30" t="s">
        <v>382</v>
      </c>
      <c r="G39" s="30" t="s">
        <v>25</v>
      </c>
      <c r="H39" s="103">
        <v>182</v>
      </c>
      <c r="I39" s="103">
        <v>24037548237.538082</v>
      </c>
    </row>
    <row r="40" spans="1:9" x14ac:dyDescent="0.25">
      <c r="A40" s="30" t="s">
        <v>2128</v>
      </c>
      <c r="B40" s="103">
        <v>182</v>
      </c>
      <c r="C40" s="103">
        <v>1425513061.4664292</v>
      </c>
      <c r="E40" s="30" t="str">
        <f t="shared" si="0"/>
        <v>LEBFSFDirect</v>
      </c>
      <c r="F40" s="30" t="s">
        <v>260</v>
      </c>
      <c r="G40" s="30" t="s">
        <v>24</v>
      </c>
      <c r="H40" s="103">
        <v>182</v>
      </c>
      <c r="I40" s="103">
        <v>302981756.05549461</v>
      </c>
    </row>
    <row r="41" spans="1:9" x14ac:dyDescent="0.25">
      <c r="A41" s="30" t="s">
        <v>2144</v>
      </c>
      <c r="B41" s="103">
        <v>182</v>
      </c>
      <c r="C41" s="103">
        <v>4663707998.9804382</v>
      </c>
      <c r="E41" s="30" t="str">
        <f t="shared" si="0"/>
        <v>LEBFSFRegular</v>
      </c>
      <c r="F41" s="30" t="s">
        <v>260</v>
      </c>
      <c r="G41" s="30" t="s">
        <v>25</v>
      </c>
      <c r="H41" s="103">
        <v>182</v>
      </c>
      <c r="I41" s="103">
        <v>2226399404.1530223</v>
      </c>
    </row>
    <row r="42" spans="1:9" x14ac:dyDescent="0.25">
      <c r="A42" s="30" t="s">
        <v>2164</v>
      </c>
      <c r="B42" s="103">
        <v>182</v>
      </c>
      <c r="C42" s="103">
        <v>818448976.73225272</v>
      </c>
      <c r="E42" s="30" t="str">
        <f t="shared" si="0"/>
        <v>LETF50Regular</v>
      </c>
      <c r="F42" s="30" t="s">
        <v>426</v>
      </c>
      <c r="G42" s="30" t="s">
        <v>25</v>
      </c>
      <c r="H42" s="103">
        <v>182</v>
      </c>
      <c r="I42" s="103">
        <v>8192371074.4600563</v>
      </c>
    </row>
    <row r="43" spans="1:9" x14ac:dyDescent="0.25">
      <c r="A43" s="30" t="s">
        <v>2618</v>
      </c>
      <c r="B43" s="103">
        <v>182</v>
      </c>
      <c r="C43" s="103">
        <v>1966069999.0092845</v>
      </c>
      <c r="E43" s="30" t="str">
        <f t="shared" si="0"/>
        <v>LETFSXRegular</v>
      </c>
      <c r="F43" s="30" t="s">
        <v>433</v>
      </c>
      <c r="G43" s="30" t="s">
        <v>25</v>
      </c>
      <c r="H43" s="103">
        <v>182</v>
      </c>
      <c r="I43" s="103">
        <v>8056000411.4716988</v>
      </c>
    </row>
    <row r="44" spans="1:9" x14ac:dyDescent="0.25">
      <c r="A44" s="30" t="s">
        <v>2394</v>
      </c>
      <c r="B44" s="103">
        <v>182</v>
      </c>
      <c r="C44" s="103">
        <v>6748199613.7359285</v>
      </c>
      <c r="E44" s="30" t="str">
        <f t="shared" si="0"/>
        <v>LET100Regular</v>
      </c>
      <c r="F44" s="30" t="s">
        <v>401</v>
      </c>
      <c r="G44" s="30" t="s">
        <v>25</v>
      </c>
      <c r="H44" s="103">
        <v>182</v>
      </c>
      <c r="I44" s="103">
        <v>7036426593.1559305</v>
      </c>
    </row>
    <row r="45" spans="1:9" x14ac:dyDescent="0.25">
      <c r="A45" s="30" t="s">
        <v>2719</v>
      </c>
      <c r="B45" s="103">
        <v>172</v>
      </c>
      <c r="C45" s="103">
        <v>8549872497.9595337</v>
      </c>
      <c r="E45" s="30" t="str">
        <f t="shared" si="0"/>
        <v>LEARBFDirect</v>
      </c>
      <c r="F45" s="30" t="s">
        <v>226</v>
      </c>
      <c r="G45" s="30" t="s">
        <v>24</v>
      </c>
      <c r="H45" s="103">
        <v>182</v>
      </c>
      <c r="I45" s="103">
        <v>2560947971.1873083</v>
      </c>
    </row>
    <row r="46" spans="1:9" x14ac:dyDescent="0.25">
      <c r="A46" s="30" t="s">
        <v>2786</v>
      </c>
      <c r="B46" s="103">
        <v>46</v>
      </c>
      <c r="C46" s="103">
        <v>4660557387.0210876</v>
      </c>
      <c r="E46" s="30" t="str">
        <f t="shared" si="0"/>
        <v>LEARBFRegular</v>
      </c>
      <c r="F46" s="30" t="s">
        <v>226</v>
      </c>
      <c r="G46" s="30" t="s">
        <v>25</v>
      </c>
      <c r="H46" s="103">
        <v>182</v>
      </c>
      <c r="I46" s="103">
        <v>212641907.36615396</v>
      </c>
    </row>
    <row r="47" spans="1:9" x14ac:dyDescent="0.25">
      <c r="E47" s="30" t="str">
        <f t="shared" si="0"/>
        <v>LDSTDFDirect</v>
      </c>
      <c r="F47" s="30" t="s">
        <v>216</v>
      </c>
      <c r="G47" s="30" t="s">
        <v>24</v>
      </c>
      <c r="H47" s="103">
        <v>182</v>
      </c>
      <c r="I47" s="103">
        <v>333091361.75241762</v>
      </c>
    </row>
    <row r="48" spans="1:9" x14ac:dyDescent="0.25">
      <c r="E48" s="30" t="str">
        <f t="shared" si="0"/>
        <v>LDSTDFRegular</v>
      </c>
      <c r="F48" s="30" t="s">
        <v>216</v>
      </c>
      <c r="G48" s="30" t="s">
        <v>25</v>
      </c>
      <c r="H48" s="103">
        <v>182</v>
      </c>
      <c r="I48" s="103">
        <v>802509365.51324189</v>
      </c>
    </row>
    <row r="49" spans="5:9" x14ac:dyDescent="0.25">
      <c r="E49" s="30" t="str">
        <f t="shared" si="0"/>
        <v>LDONTFDirect</v>
      </c>
      <c r="F49" s="30" t="s">
        <v>904</v>
      </c>
      <c r="G49" s="30" t="s">
        <v>24</v>
      </c>
      <c r="H49" s="103">
        <v>182</v>
      </c>
      <c r="I49" s="103">
        <v>4935247376.556757</v>
      </c>
    </row>
    <row r="50" spans="5:9" x14ac:dyDescent="0.25">
      <c r="E50" s="30" t="str">
        <f t="shared" si="0"/>
        <v>LDONTFRegular</v>
      </c>
      <c r="F50" s="30" t="s">
        <v>904</v>
      </c>
      <c r="G50" s="30" t="s">
        <v>25</v>
      </c>
      <c r="H50" s="103">
        <v>182</v>
      </c>
      <c r="I50" s="103">
        <v>2960937948.7267056</v>
      </c>
    </row>
    <row r="51" spans="5:9" x14ac:dyDescent="0.25">
      <c r="E51" s="30" t="str">
        <f t="shared" si="0"/>
        <v>LDUSTFDirect</v>
      </c>
      <c r="F51" s="30" t="s">
        <v>905</v>
      </c>
      <c r="G51" s="30" t="s">
        <v>24</v>
      </c>
      <c r="H51" s="103">
        <v>182</v>
      </c>
      <c r="I51" s="103">
        <v>1760395345.2132967</v>
      </c>
    </row>
    <row r="52" spans="5:9" x14ac:dyDescent="0.25">
      <c r="E52" s="30" t="str">
        <f t="shared" si="0"/>
        <v>LDUSTFRegular</v>
      </c>
      <c r="F52" s="30" t="s">
        <v>905</v>
      </c>
      <c r="G52" s="30" t="s">
        <v>25</v>
      </c>
      <c r="H52" s="103">
        <v>182</v>
      </c>
      <c r="I52" s="103">
        <v>1289266494.2242303</v>
      </c>
    </row>
    <row r="53" spans="5:9" x14ac:dyDescent="0.25">
      <c r="E53" s="30" t="str">
        <f t="shared" si="0"/>
        <v>LEBADFDirect</v>
      </c>
      <c r="F53" s="30" t="s">
        <v>1359</v>
      </c>
      <c r="G53" s="30" t="s">
        <v>24</v>
      </c>
      <c r="H53" s="103">
        <v>182</v>
      </c>
      <c r="I53" s="103">
        <v>977440651.41181397</v>
      </c>
    </row>
    <row r="54" spans="5:9" x14ac:dyDescent="0.25">
      <c r="E54" s="30" t="str">
        <f t="shared" si="0"/>
        <v>LEBADFRegular</v>
      </c>
      <c r="F54" s="30" t="s">
        <v>1359</v>
      </c>
      <c r="G54" s="30" t="s">
        <v>25</v>
      </c>
      <c r="H54" s="103">
        <v>182</v>
      </c>
      <c r="I54" s="103">
        <v>6798949013.3312101</v>
      </c>
    </row>
    <row r="55" spans="5:9" x14ac:dyDescent="0.25">
      <c r="E55" s="30" t="str">
        <f t="shared" si="0"/>
        <v>LDMNMFDirect</v>
      </c>
      <c r="F55" s="30" t="s">
        <v>1409</v>
      </c>
      <c r="G55" s="30" t="s">
        <v>24</v>
      </c>
      <c r="H55" s="103">
        <v>182</v>
      </c>
      <c r="I55" s="103">
        <v>190190792.45401102</v>
      </c>
    </row>
    <row r="56" spans="5:9" x14ac:dyDescent="0.25">
      <c r="E56" s="30" t="str">
        <f t="shared" si="0"/>
        <v>LDMNMFRegular</v>
      </c>
      <c r="F56" s="30" t="s">
        <v>1409</v>
      </c>
      <c r="G56" s="30" t="s">
        <v>25</v>
      </c>
      <c r="H56" s="103">
        <v>182</v>
      </c>
      <c r="I56" s="103">
        <v>112181887.99390118</v>
      </c>
    </row>
    <row r="57" spans="5:9" x14ac:dyDescent="0.25">
      <c r="E57" s="30" t="str">
        <f t="shared" si="0"/>
        <v>LEMUCFDirect</v>
      </c>
      <c r="F57" s="30" t="s">
        <v>1638</v>
      </c>
      <c r="G57" s="30" t="s">
        <v>24</v>
      </c>
      <c r="H57" s="103">
        <v>182</v>
      </c>
      <c r="I57" s="103">
        <v>1069357109.340385</v>
      </c>
    </row>
    <row r="58" spans="5:9" x14ac:dyDescent="0.25">
      <c r="E58" s="30" t="str">
        <f t="shared" si="0"/>
        <v>LEMUCFRegular</v>
      </c>
      <c r="F58" s="30" t="s">
        <v>1638</v>
      </c>
      <c r="G58" s="30" t="s">
        <v>25</v>
      </c>
      <c r="H58" s="103">
        <v>182</v>
      </c>
      <c r="I58" s="103">
        <v>12782248666.320433</v>
      </c>
    </row>
    <row r="59" spans="5:9" x14ac:dyDescent="0.25">
      <c r="E59" s="30" t="str">
        <f t="shared" si="0"/>
        <v>LENI50Direct</v>
      </c>
      <c r="F59" s="30" t="s">
        <v>2017</v>
      </c>
      <c r="G59" s="30" t="s">
        <v>24</v>
      </c>
      <c r="H59" s="103">
        <v>182</v>
      </c>
      <c r="I59" s="103">
        <v>333872063.07027459</v>
      </c>
    </row>
    <row r="60" spans="5:9" x14ac:dyDescent="0.25">
      <c r="E60" s="30" t="str">
        <f t="shared" si="0"/>
        <v>LENI50Regular</v>
      </c>
      <c r="F60" s="30" t="s">
        <v>2017</v>
      </c>
      <c r="G60" s="30" t="s">
        <v>25</v>
      </c>
      <c r="H60" s="103">
        <v>182</v>
      </c>
      <c r="I60" s="103">
        <v>591499769.45521963</v>
      </c>
    </row>
    <row r="61" spans="5:9" x14ac:dyDescent="0.25">
      <c r="E61" s="30" t="str">
        <f t="shared" si="0"/>
        <v>LEEQSFDirect</v>
      </c>
      <c r="F61" s="30" t="s">
        <v>2037</v>
      </c>
      <c r="G61" s="30" t="s">
        <v>24</v>
      </c>
      <c r="H61" s="103">
        <v>182</v>
      </c>
      <c r="I61" s="103">
        <v>9898997.6820329688</v>
      </c>
    </row>
    <row r="62" spans="5:9" x14ac:dyDescent="0.25">
      <c r="E62" s="30" t="str">
        <f t="shared" si="0"/>
        <v>LEEQSFRegular</v>
      </c>
      <c r="F62" s="30" t="s">
        <v>2037</v>
      </c>
      <c r="G62" s="30" t="s">
        <v>25</v>
      </c>
      <c r="H62" s="103">
        <v>182</v>
      </c>
      <c r="I62" s="103">
        <v>187796523.30747256</v>
      </c>
    </row>
    <row r="63" spans="5:9" x14ac:dyDescent="0.25">
      <c r="E63" s="30" t="str">
        <f t="shared" si="0"/>
        <v>LEGFOFDirect</v>
      </c>
      <c r="F63" s="30" t="s">
        <v>2061</v>
      </c>
      <c r="G63" s="30" t="s">
        <v>24</v>
      </c>
      <c r="H63" s="103">
        <v>182</v>
      </c>
      <c r="I63" s="103">
        <v>265072536.13549456</v>
      </c>
    </row>
    <row r="64" spans="5:9" x14ac:dyDescent="0.25">
      <c r="E64" s="30" t="str">
        <f t="shared" si="0"/>
        <v>LEGFOFRegular</v>
      </c>
      <c r="F64" s="30" t="s">
        <v>2061</v>
      </c>
      <c r="G64" s="30" t="s">
        <v>25</v>
      </c>
      <c r="H64" s="103">
        <v>182</v>
      </c>
      <c r="I64" s="103">
        <v>517996509.99554938</v>
      </c>
    </row>
    <row r="65" spans="5:9" x14ac:dyDescent="0.25">
      <c r="E65" s="30" t="str">
        <f t="shared" si="0"/>
        <v>LEEMCFDirect</v>
      </c>
      <c r="F65" s="30" t="s">
        <v>2072</v>
      </c>
      <c r="G65" s="30" t="s">
        <v>24</v>
      </c>
      <c r="H65" s="103">
        <v>182</v>
      </c>
      <c r="I65" s="103">
        <v>181603973.64802197</v>
      </c>
    </row>
    <row r="66" spans="5:9" x14ac:dyDescent="0.25">
      <c r="E66" s="30" t="str">
        <f t="shared" si="0"/>
        <v>LEEMCFRegular</v>
      </c>
      <c r="F66" s="30" t="s">
        <v>2072</v>
      </c>
      <c r="G66" s="30" t="s">
        <v>25</v>
      </c>
      <c r="H66" s="103">
        <v>182</v>
      </c>
      <c r="I66" s="103">
        <v>2939609096.4925833</v>
      </c>
    </row>
    <row r="67" spans="5:9" x14ac:dyDescent="0.25">
      <c r="E67" s="30" t="str">
        <f t="shared" si="0"/>
        <v>LEESCFDirect</v>
      </c>
      <c r="F67" s="30" t="s">
        <v>2092</v>
      </c>
      <c r="G67" s="30" t="s">
        <v>24</v>
      </c>
      <c r="H67" s="103">
        <v>182</v>
      </c>
      <c r="I67" s="103">
        <v>903105075.57972538</v>
      </c>
    </row>
    <row r="68" spans="5:9" x14ac:dyDescent="0.25">
      <c r="E68" s="30" t="str">
        <f t="shared" si="0"/>
        <v>LEESCFRegular</v>
      </c>
      <c r="F68" s="30" t="s">
        <v>2092</v>
      </c>
      <c r="G68" s="30" t="s">
        <v>25</v>
      </c>
      <c r="H68" s="103">
        <v>182</v>
      </c>
      <c r="I68" s="103">
        <v>3450284661.4555516</v>
      </c>
    </row>
    <row r="69" spans="5:9" x14ac:dyDescent="0.25">
      <c r="E69" s="30" t="str">
        <f t="shared" ref="E69:E82" si="1">F69&amp;G69</f>
        <v>LEFE30Direct</v>
      </c>
      <c r="F69" s="30" t="s">
        <v>2112</v>
      </c>
      <c r="G69" s="30" t="s">
        <v>24</v>
      </c>
      <c r="H69" s="103">
        <v>182</v>
      </c>
      <c r="I69" s="103">
        <v>67446855.839999989</v>
      </c>
    </row>
    <row r="70" spans="5:9" x14ac:dyDescent="0.25">
      <c r="E70" s="30" t="str">
        <f t="shared" si="1"/>
        <v>LEFE30Regular</v>
      </c>
      <c r="F70" s="30" t="s">
        <v>2112</v>
      </c>
      <c r="G70" s="30" t="s">
        <v>25</v>
      </c>
      <c r="H70" s="103">
        <v>182</v>
      </c>
      <c r="I70" s="103">
        <v>1297412931.6213183</v>
      </c>
    </row>
    <row r="71" spans="5:9" x14ac:dyDescent="0.25">
      <c r="E71" s="30" t="str">
        <f t="shared" si="1"/>
        <v>LELTVFDirect</v>
      </c>
      <c r="F71" s="30" t="s">
        <v>2128</v>
      </c>
      <c r="G71" s="30" t="s">
        <v>24</v>
      </c>
      <c r="H71" s="103">
        <v>182</v>
      </c>
      <c r="I71" s="103">
        <v>165323860.01153851</v>
      </c>
    </row>
    <row r="72" spans="5:9" x14ac:dyDescent="0.25">
      <c r="E72" s="30" t="str">
        <f t="shared" si="1"/>
        <v>LELTVFRegular</v>
      </c>
      <c r="F72" s="30" t="s">
        <v>2128</v>
      </c>
      <c r="G72" s="30" t="s">
        <v>25</v>
      </c>
      <c r="H72" s="103">
        <v>182</v>
      </c>
      <c r="I72" s="103">
        <v>1260189201.4548898</v>
      </c>
    </row>
    <row r="73" spans="5:9" x14ac:dyDescent="0.25">
      <c r="E73" s="30" t="str">
        <f t="shared" si="1"/>
        <v>LEDDYFDirect</v>
      </c>
      <c r="F73" s="30" t="s">
        <v>2144</v>
      </c>
      <c r="G73" s="30" t="s">
        <v>24</v>
      </c>
      <c r="H73" s="103">
        <v>182</v>
      </c>
      <c r="I73" s="103">
        <v>364975481.59351653</v>
      </c>
    </row>
    <row r="74" spans="5:9" x14ac:dyDescent="0.25">
      <c r="E74" s="30" t="str">
        <f t="shared" si="1"/>
        <v>LEDDYFRegular</v>
      </c>
      <c r="F74" s="30" t="s">
        <v>2144</v>
      </c>
      <c r="G74" s="30" t="s">
        <v>25</v>
      </c>
      <c r="H74" s="103">
        <v>182</v>
      </c>
      <c r="I74" s="103">
        <v>4298732517.3869257</v>
      </c>
    </row>
    <row r="75" spans="5:9" x14ac:dyDescent="0.25">
      <c r="E75" s="30" t="str">
        <f t="shared" si="1"/>
        <v>LEDHCFDirect</v>
      </c>
      <c r="F75" s="30" t="s">
        <v>2164</v>
      </c>
      <c r="G75" s="30" t="s">
        <v>24</v>
      </c>
      <c r="H75" s="103">
        <v>182</v>
      </c>
      <c r="I75" s="103">
        <v>110534087.41483518</v>
      </c>
    </row>
    <row r="76" spans="5:9" x14ac:dyDescent="0.25">
      <c r="E76" s="30" t="str">
        <f t="shared" si="1"/>
        <v>LEDHCFRegular</v>
      </c>
      <c r="F76" s="30" t="s">
        <v>2164</v>
      </c>
      <c r="G76" s="30" t="s">
        <v>25</v>
      </c>
      <c r="H76" s="103">
        <v>182</v>
      </c>
      <c r="I76" s="103">
        <v>707914889.31741774</v>
      </c>
    </row>
    <row r="77" spans="5:9" x14ac:dyDescent="0.25">
      <c r="E77" s="30" t="str">
        <f t="shared" si="1"/>
        <v>LEGOLDRegular</v>
      </c>
      <c r="F77" s="30" t="s">
        <v>2618</v>
      </c>
      <c r="G77" s="30" t="s">
        <v>25</v>
      </c>
      <c r="H77" s="103">
        <v>182</v>
      </c>
      <c r="I77" s="103">
        <v>1966069999.0092845</v>
      </c>
    </row>
    <row r="78" spans="5:9" x14ac:dyDescent="0.25">
      <c r="E78" s="30" t="str">
        <f t="shared" si="1"/>
        <v>LEMETFRegular</v>
      </c>
      <c r="F78" s="30" t="s">
        <v>2394</v>
      </c>
      <c r="G78" s="30" t="s">
        <v>25</v>
      </c>
      <c r="H78" s="103">
        <v>182</v>
      </c>
      <c r="I78" s="103">
        <v>6748199613.7359285</v>
      </c>
    </row>
    <row r="79" spans="5:9" x14ac:dyDescent="0.25">
      <c r="E79" s="30" t="str">
        <f t="shared" si="1"/>
        <v>LEMFGFDirect</v>
      </c>
      <c r="F79" s="30" t="s">
        <v>2719</v>
      </c>
      <c r="G79" s="30" t="s">
        <v>24</v>
      </c>
      <c r="H79" s="103">
        <v>172</v>
      </c>
      <c r="I79" s="103">
        <v>1832703119.5998838</v>
      </c>
    </row>
    <row r="80" spans="5:9" x14ac:dyDescent="0.25">
      <c r="E80" s="30" t="str">
        <f t="shared" si="1"/>
        <v>LEMFGFRegular</v>
      </c>
      <c r="F80" s="30" t="s">
        <v>2719</v>
      </c>
      <c r="G80" s="30" t="s">
        <v>25</v>
      </c>
      <c r="H80" s="103">
        <v>172</v>
      </c>
      <c r="I80" s="103">
        <v>6717169378.3596478</v>
      </c>
    </row>
    <row r="81" spans="5:9" x14ac:dyDescent="0.25">
      <c r="E81" s="30" t="str">
        <f t="shared" si="1"/>
        <v>LEMAAFDirect</v>
      </c>
      <c r="F81" s="30" t="s">
        <v>2786</v>
      </c>
      <c r="G81" s="30" t="s">
        <v>24</v>
      </c>
      <c r="H81" s="103">
        <v>46</v>
      </c>
      <c r="I81" s="103">
        <v>513137327.21217388</v>
      </c>
    </row>
    <row r="82" spans="5:9" x14ac:dyDescent="0.25">
      <c r="E82" s="30" t="str">
        <f t="shared" si="1"/>
        <v>LEMAAFRegular</v>
      </c>
      <c r="F82" s="30" t="s">
        <v>2786</v>
      </c>
      <c r="G82" s="30" t="s">
        <v>25</v>
      </c>
      <c r="H82" s="103">
        <v>46</v>
      </c>
      <c r="I82" s="103">
        <v>4147420059.8089128</v>
      </c>
    </row>
  </sheetData>
  <autoFilter ref="A3:I78" xr:uid="{00000000-0001-0000-0B00-000000000000}"/>
  <pageMargins left="0.7" right="0.7" top="0.75" bottom="0.75" header="0.3" footer="0.3"/>
  <pageSetup orientation="portrait" r:id="rId1"/>
  <headerFooter>
    <oddHeader>&amp;L&amp;"Arial"&amp;9&amp;K0078D7INTERNAL&amp;1#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Z309"/>
  <sheetViews>
    <sheetView workbookViewId="0">
      <pane ySplit="6" topLeftCell="A7" activePane="bottomLeft" state="frozen"/>
      <selection pane="bottomLeft" activeCell="A7" sqref="A7"/>
    </sheetView>
  </sheetViews>
  <sheetFormatPr defaultColWidth="8.7109375" defaultRowHeight="12.75" x14ac:dyDescent="0.2"/>
  <cols>
    <col min="1" max="1" width="84.140625" style="30" bestFit="1" customWidth="1"/>
    <col min="2" max="2" width="29.28515625" style="30" bestFit="1" customWidth="1"/>
    <col min="3" max="3" width="8.7109375" style="30"/>
    <col min="4" max="4" width="10.42578125" style="37" bestFit="1" customWidth="1"/>
    <col min="5" max="5" width="10.7109375" style="37" bestFit="1" customWidth="1"/>
    <col min="6" max="6" width="28.85546875" style="37" bestFit="1" customWidth="1"/>
    <col min="7" max="7" width="90.5703125" style="220" customWidth="1"/>
    <col min="8" max="8" width="15.140625" style="220" customWidth="1"/>
    <col min="9" max="9" width="11.5703125" style="220" customWidth="1"/>
    <col min="10" max="10" width="15.140625" style="220" customWidth="1"/>
    <col min="11" max="11" width="11.5703125" style="220" customWidth="1"/>
    <col min="12" max="12" width="15.140625" style="220" customWidth="1"/>
    <col min="13" max="13" width="11.5703125" style="220" customWidth="1"/>
    <col min="14" max="14" width="15.140625" style="220" customWidth="1"/>
    <col min="15" max="15" width="11.5703125" style="220" customWidth="1"/>
    <col min="16" max="16" width="15.140625" style="220" customWidth="1"/>
    <col min="17" max="17" width="11.5703125" style="220" customWidth="1"/>
    <col min="18" max="18" width="15.140625" style="220" customWidth="1"/>
    <col min="19" max="19" width="11.5703125" style="220" customWidth="1"/>
    <col min="20" max="20" width="15.140625" style="220" customWidth="1"/>
    <col min="21" max="21" width="11.5703125" style="220" customWidth="1"/>
    <col min="22" max="22" width="15.140625" style="220" customWidth="1"/>
    <col min="23" max="23" width="11.5703125" style="220" customWidth="1"/>
    <col min="24" max="24" width="15.140625" style="220" customWidth="1"/>
    <col min="25" max="26" width="11.5703125" style="220" customWidth="1"/>
    <col min="27" max="16384" width="8.7109375" style="30"/>
  </cols>
  <sheetData>
    <row r="1" spans="1:26" ht="18" x14ac:dyDescent="0.25">
      <c r="G1" s="305" t="s">
        <v>2425</v>
      </c>
      <c r="H1" s="305"/>
      <c r="I1" s="305"/>
      <c r="J1" s="305"/>
      <c r="K1" s="305"/>
      <c r="L1" s="305"/>
      <c r="M1" s="305"/>
      <c r="N1" s="305"/>
      <c r="O1" s="305"/>
      <c r="P1" s="305"/>
      <c r="Q1" s="305"/>
      <c r="R1" s="305"/>
      <c r="S1" s="305"/>
      <c r="T1" s="305"/>
      <c r="U1" s="305"/>
      <c r="V1" s="305"/>
      <c r="W1" s="305"/>
      <c r="X1" s="305"/>
      <c r="Y1" s="305"/>
      <c r="Z1" s="305"/>
    </row>
    <row r="2" spans="1:26" ht="15" x14ac:dyDescent="0.25">
      <c r="G2" s="306" t="s">
        <v>2825</v>
      </c>
      <c r="H2" s="306"/>
      <c r="I2" s="306"/>
      <c r="J2" s="306"/>
      <c r="K2" s="306"/>
      <c r="L2" s="306"/>
      <c r="M2" s="306"/>
      <c r="N2" s="306"/>
      <c r="O2" s="306"/>
      <c r="P2" s="306"/>
      <c r="Q2" s="306"/>
      <c r="R2" s="306"/>
      <c r="S2" s="306"/>
      <c r="T2" s="306"/>
      <c r="U2" s="306"/>
      <c r="V2" s="306"/>
      <c r="W2" s="306"/>
      <c r="X2" s="306"/>
      <c r="Y2" s="306"/>
      <c r="Z2" s="306"/>
    </row>
    <row r="4" spans="1:26" ht="25.5" x14ac:dyDescent="0.25">
      <c r="E4" s="169"/>
      <c r="F4" s="169"/>
      <c r="G4" s="309" t="s">
        <v>2426</v>
      </c>
      <c r="H4" s="307" t="s">
        <v>2427</v>
      </c>
      <c r="I4" s="308"/>
      <c r="J4" s="307" t="s">
        <v>2428</v>
      </c>
      <c r="K4" s="308"/>
      <c r="L4" s="307" t="s">
        <v>2429</v>
      </c>
      <c r="M4" s="308"/>
      <c r="N4" s="307" t="s">
        <v>2734</v>
      </c>
      <c r="O4" s="308"/>
      <c r="P4" s="307" t="s">
        <v>2430</v>
      </c>
      <c r="Q4" s="308"/>
      <c r="R4" s="307" t="s">
        <v>2431</v>
      </c>
      <c r="S4" s="308"/>
      <c r="T4" s="307" t="s">
        <v>2432</v>
      </c>
      <c r="U4" s="308"/>
      <c r="V4" s="307" t="s">
        <v>2433</v>
      </c>
      <c r="W4" s="308"/>
      <c r="X4" s="307" t="s">
        <v>2434</v>
      </c>
      <c r="Y4" s="308"/>
      <c r="Z4" s="165" t="s">
        <v>999</v>
      </c>
    </row>
    <row r="5" spans="1:26" x14ac:dyDescent="0.25">
      <c r="D5" s="28" t="s">
        <v>503</v>
      </c>
      <c r="E5" s="46" t="s">
        <v>2540</v>
      </c>
      <c r="F5" s="46" t="s">
        <v>2541</v>
      </c>
      <c r="G5" s="309"/>
      <c r="H5" s="165" t="s">
        <v>2435</v>
      </c>
      <c r="I5" s="165" t="s">
        <v>2436</v>
      </c>
      <c r="J5" s="165" t="s">
        <v>2435</v>
      </c>
      <c r="K5" s="165" t="s">
        <v>2436</v>
      </c>
      <c r="L5" s="165" t="s">
        <v>2435</v>
      </c>
      <c r="M5" s="165" t="s">
        <v>2436</v>
      </c>
      <c r="N5" s="165" t="s">
        <v>2435</v>
      </c>
      <c r="O5" s="165" t="s">
        <v>2436</v>
      </c>
      <c r="P5" s="165" t="s">
        <v>2435</v>
      </c>
      <c r="Q5" s="165" t="s">
        <v>2436</v>
      </c>
      <c r="R5" s="165" t="s">
        <v>2435</v>
      </c>
      <c r="S5" s="165" t="s">
        <v>2436</v>
      </c>
      <c r="T5" s="165" t="s">
        <v>2435</v>
      </c>
      <c r="U5" s="165" t="s">
        <v>2436</v>
      </c>
      <c r="V5" s="165" t="s">
        <v>2435</v>
      </c>
      <c r="W5" s="165" t="s">
        <v>2436</v>
      </c>
      <c r="X5" s="165" t="s">
        <v>2435</v>
      </c>
      <c r="Y5" s="165" t="s">
        <v>2436</v>
      </c>
      <c r="Z5" s="165"/>
    </row>
    <row r="6" spans="1:26" x14ac:dyDescent="0.2">
      <c r="A6" s="40" t="s">
        <v>1006</v>
      </c>
      <c r="B6" s="40" t="s">
        <v>2469</v>
      </c>
      <c r="G6" s="221"/>
      <c r="H6" s="222"/>
      <c r="I6" s="223"/>
      <c r="J6" s="222"/>
      <c r="K6" s="223"/>
      <c r="L6" s="222"/>
      <c r="M6" s="223"/>
      <c r="N6" s="222"/>
      <c r="O6" s="223"/>
      <c r="P6" s="222"/>
      <c r="Q6" s="223"/>
      <c r="R6" s="222"/>
      <c r="S6" s="223"/>
      <c r="T6" s="222"/>
      <c r="U6" s="223"/>
      <c r="V6" s="222"/>
      <c r="W6" s="223"/>
      <c r="X6" s="222"/>
      <c r="Y6" s="223"/>
      <c r="Z6" s="221"/>
    </row>
    <row r="7" spans="1:26" x14ac:dyDescent="0.2">
      <c r="A7" s="30" t="s">
        <v>2327</v>
      </c>
      <c r="B7" s="30" t="s">
        <v>2470</v>
      </c>
      <c r="D7" s="37" t="str">
        <f>F7&amp;E7</f>
        <v>LEBALFDirect Plan - Growth Option</v>
      </c>
      <c r="E7" s="37" t="str">
        <f>IF(LEFT(G7,6)="Scheme","Scheme",IF(LEFT(G7,10)="Additional","Add",""))</f>
        <v/>
      </c>
      <c r="F7" s="37" t="str">
        <f t="shared" ref="F7:F70" si="0">IF(LEFT(G7,6)="LIC MF",VLOOKUP(G7,A:B,2,0),F6)</f>
        <v>LEBALFDirect Plan - Growth Option</v>
      </c>
      <c r="G7" s="224" t="s">
        <v>2327</v>
      </c>
      <c r="H7" s="225">
        <v>9940</v>
      </c>
      <c r="I7" s="226">
        <v>-31.186599999999999</v>
      </c>
      <c r="J7" s="225">
        <v>10400</v>
      </c>
      <c r="K7" s="226">
        <v>97.418099999999995</v>
      </c>
      <c r="L7" s="225">
        <v>10519</v>
      </c>
      <c r="M7" s="226">
        <v>81.441500000000005</v>
      </c>
      <c r="N7" s="225">
        <v>10519</v>
      </c>
      <c r="O7" s="226">
        <v>81.441500000000005</v>
      </c>
      <c r="P7" s="225">
        <v>9152</v>
      </c>
      <c r="Q7" s="226">
        <v>-16.287199999999999</v>
      </c>
      <c r="R7" s="225">
        <v>10868</v>
      </c>
      <c r="S7" s="226">
        <v>8.6788000000000007</v>
      </c>
      <c r="T7" s="225">
        <v>13914</v>
      </c>
      <c r="U7" s="226">
        <v>11.6294</v>
      </c>
      <c r="V7" s="225">
        <v>21637</v>
      </c>
      <c r="W7" s="226">
        <v>16.682200000000002</v>
      </c>
      <c r="X7" s="225">
        <v>35337</v>
      </c>
      <c r="Y7" s="226">
        <v>10.857699999999999</v>
      </c>
      <c r="Z7" s="227">
        <v>41277</v>
      </c>
    </row>
    <row r="8" spans="1:26" x14ac:dyDescent="0.2">
      <c r="A8" s="30" t="s">
        <v>2328</v>
      </c>
      <c r="B8" s="30" t="s">
        <v>2471</v>
      </c>
      <c r="D8" s="37" t="str">
        <f t="shared" ref="D8:D71" si="1">F8&amp;E8</f>
        <v>LEBALFDirect Plan - Growth OptionScheme</v>
      </c>
      <c r="E8" s="37" t="str">
        <f t="shared" ref="E8:E71" si="2">IF(LEFT(G8,6)="Scheme","Scheme",IF(LEFT(G8,10)="Additional","Add",""))</f>
        <v>Scheme</v>
      </c>
      <c r="F8" s="37" t="str">
        <f t="shared" si="0"/>
        <v>LEBALFDirect Plan - Growth Option</v>
      </c>
      <c r="G8" s="166" t="s">
        <v>2437</v>
      </c>
      <c r="H8" s="167">
        <v>9961</v>
      </c>
      <c r="I8" s="168">
        <v>-20.523399999999999</v>
      </c>
      <c r="J8" s="167">
        <v>10332</v>
      </c>
      <c r="K8" s="168">
        <v>80.751900000000006</v>
      </c>
      <c r="L8" s="167">
        <v>10414</v>
      </c>
      <c r="M8" s="168">
        <v>61.143300000000004</v>
      </c>
      <c r="N8" s="167">
        <v>10414</v>
      </c>
      <c r="O8" s="168">
        <v>61.143300000000004</v>
      </c>
      <c r="P8" s="167">
        <v>9410</v>
      </c>
      <c r="Q8" s="168">
        <v>-11.4762</v>
      </c>
      <c r="R8" s="167">
        <v>10736</v>
      </c>
      <c r="S8" s="168">
        <v>7.3635000000000002</v>
      </c>
      <c r="T8" s="167">
        <v>13821</v>
      </c>
      <c r="U8" s="168">
        <v>11.3803</v>
      </c>
      <c r="V8" s="167">
        <v>23864</v>
      </c>
      <c r="W8" s="168">
        <v>18.988700000000001</v>
      </c>
      <c r="X8" s="167">
        <v>41356</v>
      </c>
      <c r="Y8" s="168">
        <v>12.2906</v>
      </c>
      <c r="Z8" s="228"/>
    </row>
    <row r="9" spans="1:26" x14ac:dyDescent="0.2">
      <c r="A9" s="30" t="s">
        <v>2329</v>
      </c>
      <c r="B9" s="30" t="s">
        <v>2472</v>
      </c>
      <c r="D9" s="37" t="str">
        <f t="shared" si="1"/>
        <v>LEBALFDirect Plan - Growth OptionAdd</v>
      </c>
      <c r="E9" s="37" t="str">
        <f t="shared" si="2"/>
        <v>Add</v>
      </c>
      <c r="F9" s="37" t="str">
        <f t="shared" si="0"/>
        <v>LEBALFDirect Plan - Growth Option</v>
      </c>
      <c r="G9" s="166" t="s">
        <v>2438</v>
      </c>
      <c r="H9" s="167">
        <v>9897</v>
      </c>
      <c r="I9" s="168">
        <v>-53.617100000000001</v>
      </c>
      <c r="J9" s="167">
        <v>10501</v>
      </c>
      <c r="K9" s="168">
        <v>121.913</v>
      </c>
      <c r="L9" s="167">
        <v>10523</v>
      </c>
      <c r="M9" s="168">
        <v>82.259299999999996</v>
      </c>
      <c r="N9" s="167">
        <v>10523</v>
      </c>
      <c r="O9" s="168">
        <v>82.259299999999996</v>
      </c>
      <c r="P9" s="167">
        <v>9093</v>
      </c>
      <c r="Q9" s="168">
        <v>-17.355499999999999</v>
      </c>
      <c r="R9" s="167">
        <v>10665</v>
      </c>
      <c r="S9" s="168">
        <v>6.6536</v>
      </c>
      <c r="T9" s="167">
        <v>13956</v>
      </c>
      <c r="U9" s="168">
        <v>11.773400000000001</v>
      </c>
      <c r="V9" s="167">
        <v>28957</v>
      </c>
      <c r="W9" s="168">
        <v>23.723299999999998</v>
      </c>
      <c r="X9" s="167">
        <v>45370</v>
      </c>
      <c r="Y9" s="168">
        <v>13.152699999999999</v>
      </c>
      <c r="Z9" s="228"/>
    </row>
    <row r="10" spans="1:26" x14ac:dyDescent="0.2">
      <c r="A10" s="30" t="s">
        <v>2330</v>
      </c>
      <c r="B10" s="30" t="s">
        <v>2473</v>
      </c>
      <c r="D10" s="37" t="str">
        <f t="shared" si="1"/>
        <v>LEBALFDirect Plan - Growth Option</v>
      </c>
      <c r="E10" s="37" t="str">
        <f t="shared" si="2"/>
        <v/>
      </c>
      <c r="F10" s="37" t="str">
        <f t="shared" si="0"/>
        <v>LEBALFDirect Plan - Growth Option</v>
      </c>
      <c r="H10" s="229"/>
      <c r="I10" s="230"/>
      <c r="J10" s="229"/>
      <c r="K10" s="230"/>
      <c r="L10" s="229"/>
      <c r="M10" s="230"/>
      <c r="N10" s="229"/>
      <c r="O10" s="230"/>
      <c r="P10" s="229"/>
      <c r="Q10" s="230"/>
      <c r="R10" s="229"/>
      <c r="S10" s="230"/>
      <c r="T10" s="229"/>
      <c r="U10" s="230"/>
      <c r="V10" s="229"/>
      <c r="W10" s="230"/>
      <c r="X10" s="229"/>
      <c r="Y10" s="230"/>
      <c r="Z10" s="231"/>
    </row>
    <row r="11" spans="1:26" x14ac:dyDescent="0.2">
      <c r="A11" s="30" t="s">
        <v>2331</v>
      </c>
      <c r="B11" s="30" t="s">
        <v>2474</v>
      </c>
      <c r="D11" s="37" t="str">
        <f t="shared" si="1"/>
        <v>LEBALFGrowth Option</v>
      </c>
      <c r="E11" s="37" t="str">
        <f t="shared" si="2"/>
        <v/>
      </c>
      <c r="F11" s="37" t="str">
        <f t="shared" si="0"/>
        <v>LEBALFGrowth Option</v>
      </c>
      <c r="G11" s="224" t="s">
        <v>2328</v>
      </c>
      <c r="H11" s="225">
        <v>9938</v>
      </c>
      <c r="I11" s="226">
        <v>-32.259500000000003</v>
      </c>
      <c r="J11" s="225">
        <v>10396</v>
      </c>
      <c r="K11" s="226">
        <v>96.284000000000006</v>
      </c>
      <c r="L11" s="225">
        <v>10513</v>
      </c>
      <c r="M11" s="226">
        <v>80.284199999999998</v>
      </c>
      <c r="N11" s="225">
        <v>10513</v>
      </c>
      <c r="O11" s="226">
        <v>80.284199999999998</v>
      </c>
      <c r="P11" s="225">
        <v>9098</v>
      </c>
      <c r="Q11" s="226">
        <v>-17.275600000000001</v>
      </c>
      <c r="R11" s="225">
        <v>10751</v>
      </c>
      <c r="S11" s="226">
        <v>7.5103999999999997</v>
      </c>
      <c r="T11" s="225">
        <v>13373</v>
      </c>
      <c r="U11" s="226">
        <v>10.1637</v>
      </c>
      <c r="V11" s="225">
        <v>21074</v>
      </c>
      <c r="W11" s="226">
        <v>16.0684</v>
      </c>
      <c r="X11" s="225">
        <v>184376</v>
      </c>
      <c r="Y11" s="226">
        <v>8.8766999999999996</v>
      </c>
      <c r="Z11" s="227">
        <v>33239</v>
      </c>
    </row>
    <row r="12" spans="1:26" x14ac:dyDescent="0.2">
      <c r="A12" s="30" t="s">
        <v>2332</v>
      </c>
      <c r="B12" s="30" t="s">
        <v>2475</v>
      </c>
      <c r="D12" s="37" t="str">
        <f t="shared" si="1"/>
        <v>LEBALFGrowth OptionScheme</v>
      </c>
      <c r="E12" s="37" t="str">
        <f t="shared" si="2"/>
        <v>Scheme</v>
      </c>
      <c r="F12" s="37" t="str">
        <f t="shared" si="0"/>
        <v>LEBALFGrowth Option</v>
      </c>
      <c r="G12" s="166" t="s">
        <v>2437</v>
      </c>
      <c r="H12" s="167">
        <v>9961</v>
      </c>
      <c r="I12" s="168">
        <v>-20.523399999999999</v>
      </c>
      <c r="J12" s="167">
        <v>10332</v>
      </c>
      <c r="K12" s="168">
        <v>80.751900000000006</v>
      </c>
      <c r="L12" s="167">
        <v>10414</v>
      </c>
      <c r="M12" s="168">
        <v>61.143300000000004</v>
      </c>
      <c r="N12" s="167">
        <v>10414</v>
      </c>
      <c r="O12" s="168">
        <v>61.143300000000004</v>
      </c>
      <c r="P12" s="167">
        <v>9410</v>
      </c>
      <c r="Q12" s="168">
        <v>-11.4762</v>
      </c>
      <c r="R12" s="167">
        <v>10736</v>
      </c>
      <c r="S12" s="168">
        <v>7.3635000000000002</v>
      </c>
      <c r="T12" s="167">
        <v>13821</v>
      </c>
      <c r="U12" s="168">
        <v>11.3803</v>
      </c>
      <c r="V12" s="167">
        <v>23864</v>
      </c>
      <c r="W12" s="168">
        <v>18.988700000000001</v>
      </c>
      <c r="X12" s="167" t="s">
        <v>1002</v>
      </c>
      <c r="Y12" s="168" t="s">
        <v>1002</v>
      </c>
      <c r="Z12" s="228"/>
    </row>
    <row r="13" spans="1:26" x14ac:dyDescent="0.2">
      <c r="A13" s="30" t="s">
        <v>2333</v>
      </c>
      <c r="B13" s="30" t="s">
        <v>2476</v>
      </c>
      <c r="D13" s="37" t="str">
        <f t="shared" si="1"/>
        <v>LEBALFGrowth OptionAdd</v>
      </c>
      <c r="E13" s="37" t="str">
        <f t="shared" si="2"/>
        <v>Add</v>
      </c>
      <c r="F13" s="37" t="str">
        <f t="shared" si="0"/>
        <v>LEBALFGrowth Option</v>
      </c>
      <c r="G13" s="166" t="s">
        <v>2438</v>
      </c>
      <c r="H13" s="167">
        <v>9897</v>
      </c>
      <c r="I13" s="168">
        <v>-53.617100000000001</v>
      </c>
      <c r="J13" s="167">
        <v>10501</v>
      </c>
      <c r="K13" s="168">
        <v>121.913</v>
      </c>
      <c r="L13" s="167">
        <v>10523</v>
      </c>
      <c r="M13" s="168">
        <v>82.259299999999996</v>
      </c>
      <c r="N13" s="167">
        <v>10523</v>
      </c>
      <c r="O13" s="168">
        <v>82.259299999999996</v>
      </c>
      <c r="P13" s="167">
        <v>9093</v>
      </c>
      <c r="Q13" s="168">
        <v>-17.355499999999999</v>
      </c>
      <c r="R13" s="167">
        <v>10665</v>
      </c>
      <c r="S13" s="168">
        <v>6.6536</v>
      </c>
      <c r="T13" s="167">
        <v>13956</v>
      </c>
      <c r="U13" s="168">
        <v>11.773400000000001</v>
      </c>
      <c r="V13" s="167">
        <v>28957</v>
      </c>
      <c r="W13" s="168">
        <v>23.723299999999998</v>
      </c>
      <c r="X13" s="167">
        <v>1001570</v>
      </c>
      <c r="Y13" s="168">
        <v>14.382400000000001</v>
      </c>
      <c r="Z13" s="228"/>
    </row>
    <row r="14" spans="1:26" x14ac:dyDescent="0.2">
      <c r="A14" s="30" t="s">
        <v>2334</v>
      </c>
      <c r="B14" s="30" t="s">
        <v>2477</v>
      </c>
      <c r="D14" s="37" t="str">
        <f t="shared" si="1"/>
        <v>LEBALFGrowth Option</v>
      </c>
      <c r="E14" s="37" t="str">
        <f t="shared" si="2"/>
        <v/>
      </c>
      <c r="F14" s="37" t="str">
        <f t="shared" si="0"/>
        <v>LEBALFGrowth Option</v>
      </c>
      <c r="H14" s="229"/>
      <c r="I14" s="230"/>
      <c r="J14" s="229"/>
      <c r="K14" s="230"/>
      <c r="L14" s="229"/>
      <c r="M14" s="230"/>
      <c r="N14" s="229"/>
      <c r="O14" s="230"/>
      <c r="P14" s="229"/>
      <c r="Q14" s="230"/>
      <c r="R14" s="229"/>
      <c r="S14" s="230"/>
      <c r="T14" s="229"/>
      <c r="U14" s="230"/>
      <c r="V14" s="229"/>
      <c r="W14" s="230"/>
      <c r="X14" s="229"/>
      <c r="Y14" s="230"/>
      <c r="Z14" s="231"/>
    </row>
    <row r="15" spans="1:26" x14ac:dyDescent="0.2">
      <c r="A15" s="30" t="s">
        <v>2335</v>
      </c>
      <c r="B15" s="30" t="s">
        <v>2478</v>
      </c>
      <c r="D15" s="37" t="str">
        <f t="shared" si="1"/>
        <v>LEARBFDirect Plan - Growth Option</v>
      </c>
      <c r="E15" s="37" t="str">
        <f t="shared" si="2"/>
        <v/>
      </c>
      <c r="F15" s="37" t="str">
        <f t="shared" si="0"/>
        <v>LEARBFDirect Plan - Growth Option</v>
      </c>
      <c r="G15" s="224" t="s">
        <v>2329</v>
      </c>
      <c r="H15" s="225">
        <v>10023</v>
      </c>
      <c r="I15" s="226">
        <v>12.000500000000001</v>
      </c>
      <c r="J15" s="225">
        <v>10028</v>
      </c>
      <c r="K15" s="226">
        <v>6.7926000000000002</v>
      </c>
      <c r="L15" s="225">
        <v>10063</v>
      </c>
      <c r="M15" s="226">
        <v>7.6879</v>
      </c>
      <c r="N15" s="225">
        <v>10063</v>
      </c>
      <c r="O15" s="226">
        <v>7.6879</v>
      </c>
      <c r="P15" s="225">
        <v>10367</v>
      </c>
      <c r="Q15" s="226">
        <v>7.4968000000000004</v>
      </c>
      <c r="R15" s="225">
        <v>10761</v>
      </c>
      <c r="S15" s="226">
        <v>7.609</v>
      </c>
      <c r="T15" s="225">
        <v>12244</v>
      </c>
      <c r="U15" s="226">
        <v>6.9748999999999999</v>
      </c>
      <c r="V15" s="225">
        <v>13180</v>
      </c>
      <c r="W15" s="226">
        <v>5.6748000000000003</v>
      </c>
      <c r="X15" s="225">
        <v>14198</v>
      </c>
      <c r="Y15" s="226">
        <v>5.8316999999999997</v>
      </c>
      <c r="Z15" s="227">
        <v>43490</v>
      </c>
    </row>
    <row r="16" spans="1:26" x14ac:dyDescent="0.2">
      <c r="A16" s="30" t="s">
        <v>2336</v>
      </c>
      <c r="B16" s="30" t="s">
        <v>2479</v>
      </c>
      <c r="D16" s="37" t="str">
        <f t="shared" si="1"/>
        <v>LEARBFDirect Plan - Growth OptionScheme</v>
      </c>
      <c r="E16" s="37" t="str">
        <f t="shared" si="2"/>
        <v>Scheme</v>
      </c>
      <c r="F16" s="37" t="str">
        <f t="shared" si="0"/>
        <v>LEARBFDirect Plan - Growth Option</v>
      </c>
      <c r="G16" s="166" t="s">
        <v>2439</v>
      </c>
      <c r="H16" s="167">
        <v>10056</v>
      </c>
      <c r="I16" s="168">
        <v>29.1981</v>
      </c>
      <c r="J16" s="167">
        <v>10041</v>
      </c>
      <c r="K16" s="168">
        <v>9.9336000000000002</v>
      </c>
      <c r="L16" s="167">
        <v>10085</v>
      </c>
      <c r="M16" s="168">
        <v>10.531700000000001</v>
      </c>
      <c r="N16" s="167">
        <v>10085</v>
      </c>
      <c r="O16" s="168">
        <v>10.531700000000001</v>
      </c>
      <c r="P16" s="167">
        <v>10437</v>
      </c>
      <c r="Q16" s="168">
        <v>8.9526000000000003</v>
      </c>
      <c r="R16" s="167">
        <v>10765</v>
      </c>
      <c r="S16" s="168">
        <v>7.6481000000000003</v>
      </c>
      <c r="T16" s="167">
        <v>12249</v>
      </c>
      <c r="U16" s="168">
        <v>7.0084</v>
      </c>
      <c r="V16" s="167">
        <v>13014</v>
      </c>
      <c r="W16" s="168">
        <v>5.4161000000000001</v>
      </c>
      <c r="X16" s="167">
        <v>13986</v>
      </c>
      <c r="Y16" s="168">
        <v>5.5820999999999996</v>
      </c>
      <c r="Z16" s="228"/>
    </row>
    <row r="17" spans="1:26" x14ac:dyDescent="0.2">
      <c r="A17" s="30" t="s">
        <v>2337</v>
      </c>
      <c r="B17" s="30" t="s">
        <v>2480</v>
      </c>
      <c r="D17" s="37" t="str">
        <f t="shared" si="1"/>
        <v>LEARBFDirect Plan - Growth OptionAdd</v>
      </c>
      <c r="E17" s="37" t="str">
        <f t="shared" si="2"/>
        <v>Add</v>
      </c>
      <c r="F17" s="37" t="str">
        <f t="shared" si="0"/>
        <v>LEARBFDirect Plan - Growth Option</v>
      </c>
      <c r="G17" s="166" t="s">
        <v>2440</v>
      </c>
      <c r="H17" s="167">
        <v>10014</v>
      </c>
      <c r="I17" s="168">
        <v>7.4638999999999998</v>
      </c>
      <c r="J17" s="167">
        <v>10032</v>
      </c>
      <c r="K17" s="168">
        <v>7.8822000000000001</v>
      </c>
      <c r="L17" s="167">
        <v>10058</v>
      </c>
      <c r="M17" s="168">
        <v>7.0159000000000002</v>
      </c>
      <c r="N17" s="167">
        <v>10058</v>
      </c>
      <c r="O17" s="168">
        <v>7.0159000000000002</v>
      </c>
      <c r="P17" s="167">
        <v>10335</v>
      </c>
      <c r="Q17" s="168">
        <v>6.8400999999999996</v>
      </c>
      <c r="R17" s="167">
        <v>10749</v>
      </c>
      <c r="S17" s="168">
        <v>7.4861000000000004</v>
      </c>
      <c r="T17" s="167">
        <v>12043</v>
      </c>
      <c r="U17" s="168">
        <v>6.3863000000000003</v>
      </c>
      <c r="V17" s="167">
        <v>13079</v>
      </c>
      <c r="W17" s="168">
        <v>5.5115999999999996</v>
      </c>
      <c r="X17" s="167">
        <v>14270</v>
      </c>
      <c r="Y17" s="168">
        <v>5.9185999999999996</v>
      </c>
      <c r="Z17" s="228"/>
    </row>
    <row r="18" spans="1:26" x14ac:dyDescent="0.2">
      <c r="A18" s="30" t="s">
        <v>2338</v>
      </c>
      <c r="B18" s="30" t="s">
        <v>2481</v>
      </c>
      <c r="D18" s="37" t="str">
        <f t="shared" si="1"/>
        <v>LEARBFDirect Plan - Growth Option</v>
      </c>
      <c r="E18" s="37" t="str">
        <f t="shared" si="2"/>
        <v/>
      </c>
      <c r="F18" s="37" t="str">
        <f t="shared" si="0"/>
        <v>LEARBFDirect Plan - Growth Option</v>
      </c>
      <c r="H18" s="229"/>
      <c r="I18" s="230"/>
      <c r="J18" s="229"/>
      <c r="K18" s="230"/>
      <c r="L18" s="229"/>
      <c r="M18" s="230"/>
      <c r="N18" s="229"/>
      <c r="O18" s="230"/>
      <c r="P18" s="229"/>
      <c r="Q18" s="230"/>
      <c r="R18" s="229"/>
      <c r="S18" s="230"/>
      <c r="T18" s="229"/>
      <c r="U18" s="230"/>
      <c r="V18" s="229"/>
      <c r="W18" s="230"/>
      <c r="X18" s="229"/>
      <c r="Y18" s="230"/>
      <c r="Z18" s="231"/>
    </row>
    <row r="19" spans="1:26" x14ac:dyDescent="0.2">
      <c r="A19" s="30" t="s">
        <v>2339</v>
      </c>
      <c r="B19" s="30" t="s">
        <v>2482</v>
      </c>
      <c r="D19" s="37" t="str">
        <f t="shared" si="1"/>
        <v>LEARBFGrowth Option</v>
      </c>
      <c r="E19" s="37" t="str">
        <f t="shared" si="2"/>
        <v/>
      </c>
      <c r="F19" s="37" t="str">
        <f t="shared" si="0"/>
        <v>LEARBFGrowth Option</v>
      </c>
      <c r="G19" s="224" t="s">
        <v>2330</v>
      </c>
      <c r="H19" s="225">
        <v>10022</v>
      </c>
      <c r="I19" s="226">
        <v>11.37</v>
      </c>
      <c r="J19" s="225">
        <v>10025</v>
      </c>
      <c r="K19" s="226">
        <v>6.1447000000000003</v>
      </c>
      <c r="L19" s="225">
        <v>10058</v>
      </c>
      <c r="M19" s="226">
        <v>7.0349000000000004</v>
      </c>
      <c r="N19" s="225">
        <v>10058</v>
      </c>
      <c r="O19" s="226">
        <v>7.0349000000000004</v>
      </c>
      <c r="P19" s="225">
        <v>10335</v>
      </c>
      <c r="Q19" s="226">
        <v>6.8244999999999996</v>
      </c>
      <c r="R19" s="225">
        <v>10691</v>
      </c>
      <c r="S19" s="226">
        <v>6.9066999999999998</v>
      </c>
      <c r="T19" s="225">
        <v>11986</v>
      </c>
      <c r="U19" s="226">
        <v>6.2195</v>
      </c>
      <c r="V19" s="225">
        <v>12727</v>
      </c>
      <c r="W19" s="226">
        <v>4.9377000000000004</v>
      </c>
      <c r="X19" s="225">
        <v>13604</v>
      </c>
      <c r="Y19" s="226">
        <v>5.1036000000000001</v>
      </c>
      <c r="Z19" s="227">
        <v>43490</v>
      </c>
    </row>
    <row r="20" spans="1:26" x14ac:dyDescent="0.2">
      <c r="A20" s="30" t="s">
        <v>2340</v>
      </c>
      <c r="B20" s="30" t="s">
        <v>2483</v>
      </c>
      <c r="D20" s="37" t="str">
        <f t="shared" si="1"/>
        <v>LEARBFGrowth OptionScheme</v>
      </c>
      <c r="E20" s="37" t="str">
        <f t="shared" si="2"/>
        <v>Scheme</v>
      </c>
      <c r="F20" s="37" t="str">
        <f t="shared" si="0"/>
        <v>LEARBFGrowth Option</v>
      </c>
      <c r="G20" s="166" t="s">
        <v>2439</v>
      </c>
      <c r="H20" s="167">
        <v>10056</v>
      </c>
      <c r="I20" s="168">
        <v>29.1981</v>
      </c>
      <c r="J20" s="167">
        <v>10041</v>
      </c>
      <c r="K20" s="168">
        <v>9.9336000000000002</v>
      </c>
      <c r="L20" s="167">
        <v>10085</v>
      </c>
      <c r="M20" s="168">
        <v>10.531700000000001</v>
      </c>
      <c r="N20" s="167">
        <v>10085</v>
      </c>
      <c r="O20" s="168">
        <v>10.531700000000001</v>
      </c>
      <c r="P20" s="167">
        <v>10437</v>
      </c>
      <c r="Q20" s="168">
        <v>8.9526000000000003</v>
      </c>
      <c r="R20" s="167">
        <v>10765</v>
      </c>
      <c r="S20" s="168">
        <v>7.6481000000000003</v>
      </c>
      <c r="T20" s="167">
        <v>12249</v>
      </c>
      <c r="U20" s="168">
        <v>7.0084</v>
      </c>
      <c r="V20" s="167">
        <v>13014</v>
      </c>
      <c r="W20" s="168">
        <v>5.4161000000000001</v>
      </c>
      <c r="X20" s="167">
        <v>13986</v>
      </c>
      <c r="Y20" s="168">
        <v>5.5820999999999996</v>
      </c>
      <c r="Z20" s="228"/>
    </row>
    <row r="21" spans="1:26" x14ac:dyDescent="0.2">
      <c r="A21" s="30" t="s">
        <v>2341</v>
      </c>
      <c r="B21" s="30" t="s">
        <v>2484</v>
      </c>
      <c r="D21" s="37" t="str">
        <f t="shared" si="1"/>
        <v>LEARBFGrowth OptionAdd</v>
      </c>
      <c r="E21" s="37" t="str">
        <f t="shared" si="2"/>
        <v>Add</v>
      </c>
      <c r="F21" s="37" t="str">
        <f t="shared" si="0"/>
        <v>LEARBFGrowth Option</v>
      </c>
      <c r="G21" s="166" t="s">
        <v>2440</v>
      </c>
      <c r="H21" s="167">
        <v>10014</v>
      </c>
      <c r="I21" s="168">
        <v>7.4638999999999998</v>
      </c>
      <c r="J21" s="167">
        <v>10032</v>
      </c>
      <c r="K21" s="168">
        <v>7.8822000000000001</v>
      </c>
      <c r="L21" s="167">
        <v>10058</v>
      </c>
      <c r="M21" s="168">
        <v>7.0159000000000002</v>
      </c>
      <c r="N21" s="167">
        <v>10058</v>
      </c>
      <c r="O21" s="168">
        <v>7.0159000000000002</v>
      </c>
      <c r="P21" s="167">
        <v>10335</v>
      </c>
      <c r="Q21" s="168">
        <v>6.8400999999999996</v>
      </c>
      <c r="R21" s="167">
        <v>10749</v>
      </c>
      <c r="S21" s="168">
        <v>7.4861000000000004</v>
      </c>
      <c r="T21" s="167">
        <v>12043</v>
      </c>
      <c r="U21" s="168">
        <v>6.3863000000000003</v>
      </c>
      <c r="V21" s="167">
        <v>13079</v>
      </c>
      <c r="W21" s="168">
        <v>5.5115999999999996</v>
      </c>
      <c r="X21" s="167">
        <v>14270</v>
      </c>
      <c r="Y21" s="168">
        <v>5.9185999999999996</v>
      </c>
      <c r="Z21" s="228"/>
    </row>
    <row r="22" spans="1:26" x14ac:dyDescent="0.2">
      <c r="A22" s="30" t="s">
        <v>2342</v>
      </c>
      <c r="B22" s="30" t="s">
        <v>2485</v>
      </c>
      <c r="D22" s="37" t="str">
        <f t="shared" si="1"/>
        <v>LEARBFGrowth Option</v>
      </c>
      <c r="E22" s="37" t="str">
        <f t="shared" si="2"/>
        <v/>
      </c>
      <c r="F22" s="37" t="str">
        <f t="shared" si="0"/>
        <v>LEARBFGrowth Option</v>
      </c>
      <c r="H22" s="229"/>
      <c r="I22" s="230"/>
      <c r="J22" s="229"/>
      <c r="K22" s="230"/>
      <c r="L22" s="229"/>
      <c r="M22" s="230"/>
      <c r="N22" s="229"/>
      <c r="O22" s="230"/>
      <c r="P22" s="229"/>
      <c r="Q22" s="230"/>
      <c r="R22" s="229"/>
      <c r="S22" s="230"/>
      <c r="T22" s="229"/>
      <c r="U22" s="230"/>
      <c r="V22" s="229"/>
      <c r="W22" s="230"/>
      <c r="X22" s="229"/>
      <c r="Y22" s="230"/>
      <c r="Z22" s="231"/>
    </row>
    <row r="23" spans="1:26" x14ac:dyDescent="0.2">
      <c r="A23" s="30" t="s">
        <v>2447</v>
      </c>
      <c r="B23" s="30" t="s">
        <v>2486</v>
      </c>
      <c r="D23" s="37" t="str">
        <f t="shared" si="1"/>
        <v>LEBADFDirect Plan - Growth Option</v>
      </c>
      <c r="E23" s="37" t="str">
        <f t="shared" si="2"/>
        <v/>
      </c>
      <c r="F23" s="37" t="str">
        <f t="shared" si="0"/>
        <v>LEBADFDirect Plan - Growth Option</v>
      </c>
      <c r="G23" s="224" t="s">
        <v>2331</v>
      </c>
      <c r="H23" s="225">
        <v>9921</v>
      </c>
      <c r="I23" s="226">
        <v>-41.044199999999996</v>
      </c>
      <c r="J23" s="225">
        <v>10392</v>
      </c>
      <c r="K23" s="226">
        <v>95.2988</v>
      </c>
      <c r="L23" s="225">
        <v>10464</v>
      </c>
      <c r="M23" s="226">
        <v>70.594200000000001</v>
      </c>
      <c r="N23" s="225">
        <v>10464</v>
      </c>
      <c r="O23" s="226">
        <v>70.594200000000001</v>
      </c>
      <c r="P23" s="225">
        <v>9879</v>
      </c>
      <c r="Q23" s="226">
        <v>-2.4064999999999999</v>
      </c>
      <c r="R23" s="225">
        <v>11110</v>
      </c>
      <c r="S23" s="226">
        <v>11.1014</v>
      </c>
      <c r="T23" s="225">
        <v>13821</v>
      </c>
      <c r="U23" s="226">
        <v>11.3804</v>
      </c>
      <c r="V23" s="225" t="s">
        <v>1002</v>
      </c>
      <c r="W23" s="226" t="s">
        <v>1002</v>
      </c>
      <c r="X23" s="225">
        <v>13915</v>
      </c>
      <c r="Y23" s="226">
        <v>10.2567</v>
      </c>
      <c r="Z23" s="227">
        <v>44512</v>
      </c>
    </row>
    <row r="24" spans="1:26" x14ac:dyDescent="0.2">
      <c r="A24" s="30" t="s">
        <v>2448</v>
      </c>
      <c r="B24" s="30" t="s">
        <v>2487</v>
      </c>
      <c r="D24" s="37" t="str">
        <f t="shared" si="1"/>
        <v>LEBADFDirect Plan - Growth OptionScheme</v>
      </c>
      <c r="E24" s="37" t="str">
        <f t="shared" si="2"/>
        <v>Scheme</v>
      </c>
      <c r="F24" s="37" t="str">
        <f t="shared" si="0"/>
        <v>LEBADFDirect Plan - Growth Option</v>
      </c>
      <c r="G24" s="166" t="s">
        <v>2441</v>
      </c>
      <c r="H24" s="167">
        <v>9996</v>
      </c>
      <c r="I24" s="168">
        <v>-2.2227999999999999</v>
      </c>
      <c r="J24" s="167">
        <v>10256</v>
      </c>
      <c r="K24" s="168">
        <v>62.263199999999998</v>
      </c>
      <c r="L24" s="167">
        <v>10326</v>
      </c>
      <c r="M24" s="168">
        <v>45.964500000000001</v>
      </c>
      <c r="N24" s="167">
        <v>10326</v>
      </c>
      <c r="O24" s="168">
        <v>45.964500000000001</v>
      </c>
      <c r="P24" s="167">
        <v>9755</v>
      </c>
      <c r="Q24" s="168">
        <v>-4.8624999999999998</v>
      </c>
      <c r="R24" s="167">
        <v>10785</v>
      </c>
      <c r="S24" s="168">
        <v>7.8451000000000004</v>
      </c>
      <c r="T24" s="167">
        <v>13125</v>
      </c>
      <c r="U24" s="168">
        <v>9.4789999999999992</v>
      </c>
      <c r="V24" s="167" t="s">
        <v>1002</v>
      </c>
      <c r="W24" s="168" t="s">
        <v>1002</v>
      </c>
      <c r="X24" s="167">
        <v>12986</v>
      </c>
      <c r="Y24" s="168">
        <v>8.0279000000000007</v>
      </c>
      <c r="Z24" s="228"/>
    </row>
    <row r="25" spans="1:26" x14ac:dyDescent="0.2">
      <c r="A25" s="30" t="s">
        <v>2343</v>
      </c>
      <c r="B25" s="30" t="s">
        <v>2488</v>
      </c>
      <c r="D25" s="37" t="str">
        <f t="shared" si="1"/>
        <v>LEBADFDirect Plan - Growth OptionAdd</v>
      </c>
      <c r="E25" s="37" t="str">
        <f t="shared" si="2"/>
        <v>Add</v>
      </c>
      <c r="F25" s="37" t="str">
        <f t="shared" si="0"/>
        <v>LEBADFDirect Plan - Growth Option</v>
      </c>
      <c r="G25" s="166" t="s">
        <v>2438</v>
      </c>
      <c r="H25" s="167">
        <v>9897</v>
      </c>
      <c r="I25" s="168">
        <v>-53.617100000000001</v>
      </c>
      <c r="J25" s="167">
        <v>10501</v>
      </c>
      <c r="K25" s="168">
        <v>121.913</v>
      </c>
      <c r="L25" s="167">
        <v>10523</v>
      </c>
      <c r="M25" s="168">
        <v>82.259299999999996</v>
      </c>
      <c r="N25" s="167">
        <v>10523</v>
      </c>
      <c r="O25" s="168">
        <v>82.259299999999996</v>
      </c>
      <c r="P25" s="167">
        <v>9093</v>
      </c>
      <c r="Q25" s="168">
        <v>-17.355499999999999</v>
      </c>
      <c r="R25" s="167">
        <v>10665</v>
      </c>
      <c r="S25" s="168">
        <v>6.6536</v>
      </c>
      <c r="T25" s="167">
        <v>13956</v>
      </c>
      <c r="U25" s="168">
        <v>11.773400000000001</v>
      </c>
      <c r="V25" s="167" t="s">
        <v>1002</v>
      </c>
      <c r="W25" s="168" t="s">
        <v>1002</v>
      </c>
      <c r="X25" s="167">
        <v>13499</v>
      </c>
      <c r="Y25" s="168">
        <v>9.2957999999999998</v>
      </c>
      <c r="Z25" s="228"/>
    </row>
    <row r="26" spans="1:26" x14ac:dyDescent="0.2">
      <c r="A26" s="30" t="s">
        <v>2344</v>
      </c>
      <c r="B26" s="30" t="s">
        <v>2489</v>
      </c>
      <c r="D26" s="37" t="str">
        <f t="shared" si="1"/>
        <v>LEBADFDirect Plan - Growth Option</v>
      </c>
      <c r="E26" s="37" t="str">
        <f t="shared" si="2"/>
        <v/>
      </c>
      <c r="F26" s="37" t="str">
        <f t="shared" si="0"/>
        <v>LEBADFDirect Plan - Growth Option</v>
      </c>
      <c r="H26" s="229"/>
      <c r="I26" s="230"/>
      <c r="J26" s="229"/>
      <c r="K26" s="230"/>
      <c r="L26" s="229"/>
      <c r="M26" s="230"/>
      <c r="N26" s="229"/>
      <c r="O26" s="230"/>
      <c r="P26" s="229"/>
      <c r="Q26" s="230"/>
      <c r="R26" s="229"/>
      <c r="S26" s="230"/>
      <c r="T26" s="229"/>
      <c r="U26" s="230"/>
      <c r="V26" s="229"/>
      <c r="W26" s="230"/>
      <c r="X26" s="229"/>
      <c r="Y26" s="230"/>
      <c r="Z26" s="231"/>
    </row>
    <row r="27" spans="1:26" x14ac:dyDescent="0.2">
      <c r="A27" s="30" t="s">
        <v>2345</v>
      </c>
      <c r="B27" s="30" t="s">
        <v>2490</v>
      </c>
      <c r="D27" s="37" t="str">
        <f t="shared" si="1"/>
        <v>LEBADFGrowth Option</v>
      </c>
      <c r="E27" s="37" t="str">
        <f t="shared" si="2"/>
        <v/>
      </c>
      <c r="F27" s="37" t="str">
        <f t="shared" si="0"/>
        <v>LEBADFGrowth Option</v>
      </c>
      <c r="G27" s="224" t="s">
        <v>2332</v>
      </c>
      <c r="H27" s="225">
        <v>9918</v>
      </c>
      <c r="I27" s="226">
        <v>-42.558700000000002</v>
      </c>
      <c r="J27" s="225">
        <v>10385</v>
      </c>
      <c r="K27" s="226">
        <v>93.717699999999994</v>
      </c>
      <c r="L27" s="225">
        <v>10456</v>
      </c>
      <c r="M27" s="226">
        <v>68.9893</v>
      </c>
      <c r="N27" s="225">
        <v>10456</v>
      </c>
      <c r="O27" s="226">
        <v>68.9893</v>
      </c>
      <c r="P27" s="225">
        <v>9804</v>
      </c>
      <c r="Q27" s="226">
        <v>-3.8982000000000001</v>
      </c>
      <c r="R27" s="225">
        <v>10936</v>
      </c>
      <c r="S27" s="226">
        <v>9.3561999999999994</v>
      </c>
      <c r="T27" s="225">
        <v>13147</v>
      </c>
      <c r="U27" s="226">
        <v>9.5388000000000002</v>
      </c>
      <c r="V27" s="225" t="s">
        <v>1002</v>
      </c>
      <c r="W27" s="226" t="s">
        <v>1002</v>
      </c>
      <c r="X27" s="225">
        <v>13136</v>
      </c>
      <c r="Y27" s="226">
        <v>8.3963000000000001</v>
      </c>
      <c r="Z27" s="227">
        <v>44512</v>
      </c>
    </row>
    <row r="28" spans="1:26" x14ac:dyDescent="0.2">
      <c r="A28" s="30" t="s">
        <v>2346</v>
      </c>
      <c r="B28" s="30" t="s">
        <v>2491</v>
      </c>
      <c r="D28" s="37" t="str">
        <f t="shared" si="1"/>
        <v>LEBADFGrowth OptionScheme</v>
      </c>
      <c r="E28" s="37" t="str">
        <f t="shared" si="2"/>
        <v>Scheme</v>
      </c>
      <c r="F28" s="37" t="str">
        <f t="shared" si="0"/>
        <v>LEBADFGrowth Option</v>
      </c>
      <c r="G28" s="166" t="s">
        <v>2441</v>
      </c>
      <c r="H28" s="167">
        <v>9996</v>
      </c>
      <c r="I28" s="168">
        <v>-2.2227999999999999</v>
      </c>
      <c r="J28" s="167">
        <v>10256</v>
      </c>
      <c r="K28" s="168">
        <v>62.263199999999998</v>
      </c>
      <c r="L28" s="167">
        <v>10326</v>
      </c>
      <c r="M28" s="168">
        <v>45.964500000000001</v>
      </c>
      <c r="N28" s="167">
        <v>10326</v>
      </c>
      <c r="O28" s="168">
        <v>45.964500000000001</v>
      </c>
      <c r="P28" s="167">
        <v>9755</v>
      </c>
      <c r="Q28" s="168">
        <v>-4.8624999999999998</v>
      </c>
      <c r="R28" s="167">
        <v>10785</v>
      </c>
      <c r="S28" s="168">
        <v>7.8451000000000004</v>
      </c>
      <c r="T28" s="167">
        <v>13125</v>
      </c>
      <c r="U28" s="168">
        <v>9.4789999999999992</v>
      </c>
      <c r="V28" s="167" t="s">
        <v>1002</v>
      </c>
      <c r="W28" s="168" t="s">
        <v>1002</v>
      </c>
      <c r="X28" s="167">
        <v>12986</v>
      </c>
      <c r="Y28" s="168">
        <v>8.0279000000000007</v>
      </c>
      <c r="Z28" s="228"/>
    </row>
    <row r="29" spans="1:26" x14ac:dyDescent="0.2">
      <c r="A29" s="30" t="s">
        <v>2347</v>
      </c>
      <c r="B29" s="30" t="s">
        <v>2492</v>
      </c>
      <c r="D29" s="37" t="str">
        <f t="shared" si="1"/>
        <v>LEBADFGrowth OptionAdd</v>
      </c>
      <c r="E29" s="37" t="str">
        <f t="shared" si="2"/>
        <v>Add</v>
      </c>
      <c r="F29" s="37" t="str">
        <f t="shared" si="0"/>
        <v>LEBADFGrowth Option</v>
      </c>
      <c r="G29" s="166" t="s">
        <v>2438</v>
      </c>
      <c r="H29" s="167">
        <v>9897</v>
      </c>
      <c r="I29" s="168">
        <v>-53.617100000000001</v>
      </c>
      <c r="J29" s="167">
        <v>10501</v>
      </c>
      <c r="K29" s="168">
        <v>121.913</v>
      </c>
      <c r="L29" s="167">
        <v>10523</v>
      </c>
      <c r="M29" s="168">
        <v>82.259299999999996</v>
      </c>
      <c r="N29" s="167">
        <v>10523</v>
      </c>
      <c r="O29" s="168">
        <v>82.259299999999996</v>
      </c>
      <c r="P29" s="167">
        <v>9093</v>
      </c>
      <c r="Q29" s="168">
        <v>-17.355499999999999</v>
      </c>
      <c r="R29" s="167">
        <v>10665</v>
      </c>
      <c r="S29" s="168">
        <v>6.6536</v>
      </c>
      <c r="T29" s="167">
        <v>13956</v>
      </c>
      <c r="U29" s="168">
        <v>11.773400000000001</v>
      </c>
      <c r="V29" s="167" t="s">
        <v>1002</v>
      </c>
      <c r="W29" s="168" t="s">
        <v>1002</v>
      </c>
      <c r="X29" s="167">
        <v>13499</v>
      </c>
      <c r="Y29" s="168">
        <v>9.2957999999999998</v>
      </c>
      <c r="Z29" s="228"/>
    </row>
    <row r="30" spans="1:26" x14ac:dyDescent="0.2">
      <c r="A30" s="30" t="s">
        <v>2348</v>
      </c>
      <c r="B30" s="30" t="s">
        <v>2493</v>
      </c>
      <c r="D30" s="37" t="str">
        <f t="shared" si="1"/>
        <v>LEBADFGrowth Option</v>
      </c>
      <c r="E30" s="37" t="str">
        <f t="shared" si="2"/>
        <v/>
      </c>
      <c r="F30" s="37" t="str">
        <f t="shared" si="0"/>
        <v>LEBADFGrowth Option</v>
      </c>
      <c r="H30" s="229"/>
      <c r="I30" s="230"/>
      <c r="J30" s="229"/>
      <c r="K30" s="230"/>
      <c r="L30" s="229"/>
      <c r="M30" s="230"/>
      <c r="N30" s="229"/>
      <c r="O30" s="230"/>
      <c r="P30" s="229"/>
      <c r="Q30" s="230"/>
      <c r="R30" s="229"/>
      <c r="S30" s="230"/>
      <c r="T30" s="229"/>
      <c r="U30" s="230"/>
      <c r="V30" s="229"/>
      <c r="W30" s="230"/>
      <c r="X30" s="229"/>
      <c r="Y30" s="230"/>
      <c r="Z30" s="231"/>
    </row>
    <row r="31" spans="1:26" x14ac:dyDescent="0.2">
      <c r="A31" s="30" t="s">
        <v>2349</v>
      </c>
      <c r="B31" s="30" t="s">
        <v>2494</v>
      </c>
      <c r="D31" s="37" t="str">
        <f t="shared" si="1"/>
        <v>LEBFSFDirect Plan - Growth Option</v>
      </c>
      <c r="E31" s="37" t="str">
        <f t="shared" si="2"/>
        <v/>
      </c>
      <c r="F31" s="37" t="str">
        <f t="shared" si="0"/>
        <v>LEBFSFDirect Plan - Growth Option</v>
      </c>
      <c r="G31" s="224" t="s">
        <v>2333</v>
      </c>
      <c r="H31" s="225">
        <v>9911</v>
      </c>
      <c r="I31" s="226">
        <v>-46.188600000000001</v>
      </c>
      <c r="J31" s="225">
        <v>10540</v>
      </c>
      <c r="K31" s="226">
        <v>131.31299999999999</v>
      </c>
      <c r="L31" s="225">
        <v>10523</v>
      </c>
      <c r="M31" s="226">
        <v>82.2684</v>
      </c>
      <c r="N31" s="225">
        <v>10523</v>
      </c>
      <c r="O31" s="226">
        <v>82.2684</v>
      </c>
      <c r="P31" s="225">
        <v>9262</v>
      </c>
      <c r="Q31" s="226">
        <v>-14.253</v>
      </c>
      <c r="R31" s="225">
        <v>10649</v>
      </c>
      <c r="S31" s="226">
        <v>6.4943999999999997</v>
      </c>
      <c r="T31" s="225">
        <v>14144</v>
      </c>
      <c r="U31" s="226">
        <v>12.2384</v>
      </c>
      <c r="V31" s="225">
        <v>25024</v>
      </c>
      <c r="W31" s="226">
        <v>20.123899999999999</v>
      </c>
      <c r="X31" s="225">
        <v>20761</v>
      </c>
      <c r="Y31" s="226">
        <v>7.5632000000000001</v>
      </c>
      <c r="Z31" s="227">
        <v>42090</v>
      </c>
    </row>
    <row r="32" spans="1:26" x14ac:dyDescent="0.2">
      <c r="A32" s="30" t="s">
        <v>2350</v>
      </c>
      <c r="B32" s="30" t="s">
        <v>2495</v>
      </c>
      <c r="D32" s="37" t="str">
        <f t="shared" si="1"/>
        <v>LEBFSFDirect Plan - Growth OptionScheme</v>
      </c>
      <c r="E32" s="37" t="str">
        <f t="shared" si="2"/>
        <v>Scheme</v>
      </c>
      <c r="F32" s="37" t="str">
        <f t="shared" si="0"/>
        <v>LEBFSFDirect Plan - Growth Option</v>
      </c>
      <c r="G32" s="166" t="s">
        <v>2442</v>
      </c>
      <c r="H32" s="167">
        <v>10014</v>
      </c>
      <c r="I32" s="168">
        <v>7.3762999999999996</v>
      </c>
      <c r="J32" s="167">
        <v>10769</v>
      </c>
      <c r="K32" s="168">
        <v>187.13669999999999</v>
      </c>
      <c r="L32" s="167">
        <v>10677</v>
      </c>
      <c r="M32" s="168">
        <v>116.2127</v>
      </c>
      <c r="N32" s="167">
        <v>10677</v>
      </c>
      <c r="O32" s="168">
        <v>116.2127</v>
      </c>
      <c r="P32" s="167">
        <v>10255</v>
      </c>
      <c r="Q32" s="168">
        <v>5.1896000000000004</v>
      </c>
      <c r="R32" s="167">
        <v>12067</v>
      </c>
      <c r="S32" s="168">
        <v>20.667000000000002</v>
      </c>
      <c r="T32" s="167">
        <v>15045</v>
      </c>
      <c r="U32" s="168">
        <v>14.6134</v>
      </c>
      <c r="V32" s="167">
        <v>27910</v>
      </c>
      <c r="W32" s="168">
        <v>22.814800000000002</v>
      </c>
      <c r="X32" s="167">
        <v>36554</v>
      </c>
      <c r="Y32" s="168">
        <v>13.823499999999999</v>
      </c>
      <c r="Z32" s="228"/>
    </row>
    <row r="33" spans="1:26" x14ac:dyDescent="0.2">
      <c r="A33" s="30" t="s">
        <v>2351</v>
      </c>
      <c r="B33" s="30" t="s">
        <v>2750</v>
      </c>
      <c r="D33" s="37" t="str">
        <f t="shared" si="1"/>
        <v>LEBFSFDirect Plan - Growth OptionAdd</v>
      </c>
      <c r="E33" s="37" t="str">
        <f t="shared" si="2"/>
        <v>Add</v>
      </c>
      <c r="F33" s="37" t="str">
        <f t="shared" si="0"/>
        <v>LEBFSFDirect Plan - Growth Option</v>
      </c>
      <c r="G33" s="166" t="s">
        <v>2438</v>
      </c>
      <c r="H33" s="167">
        <v>9897</v>
      </c>
      <c r="I33" s="168">
        <v>-53.617100000000001</v>
      </c>
      <c r="J33" s="167">
        <v>10501</v>
      </c>
      <c r="K33" s="168">
        <v>121.913</v>
      </c>
      <c r="L33" s="167">
        <v>10523</v>
      </c>
      <c r="M33" s="168">
        <v>82.259299999999996</v>
      </c>
      <c r="N33" s="167">
        <v>10523</v>
      </c>
      <c r="O33" s="168">
        <v>82.259299999999996</v>
      </c>
      <c r="P33" s="167">
        <v>9093</v>
      </c>
      <c r="Q33" s="168">
        <v>-17.355499999999999</v>
      </c>
      <c r="R33" s="167">
        <v>10665</v>
      </c>
      <c r="S33" s="168">
        <v>6.6536</v>
      </c>
      <c r="T33" s="167">
        <v>13956</v>
      </c>
      <c r="U33" s="168">
        <v>11.773400000000001</v>
      </c>
      <c r="V33" s="167">
        <v>28957</v>
      </c>
      <c r="W33" s="168">
        <v>23.723299999999998</v>
      </c>
      <c r="X33" s="167">
        <v>31854</v>
      </c>
      <c r="Y33" s="168">
        <v>12.269399999999999</v>
      </c>
      <c r="Z33" s="228"/>
    </row>
    <row r="34" spans="1:26" x14ac:dyDescent="0.2">
      <c r="A34" s="30" t="s">
        <v>2352</v>
      </c>
      <c r="B34" s="30" t="s">
        <v>2496</v>
      </c>
      <c r="D34" s="37" t="str">
        <f t="shared" si="1"/>
        <v>LEBFSFDirect Plan - Growth Option</v>
      </c>
      <c r="E34" s="37" t="str">
        <f t="shared" si="2"/>
        <v/>
      </c>
      <c r="F34" s="37" t="str">
        <f t="shared" si="0"/>
        <v>LEBFSFDirect Plan - Growth Option</v>
      </c>
      <c r="H34" s="229"/>
      <c r="I34" s="230"/>
      <c r="J34" s="229"/>
      <c r="K34" s="230"/>
      <c r="L34" s="229"/>
      <c r="M34" s="230"/>
      <c r="N34" s="229"/>
      <c r="O34" s="230"/>
      <c r="P34" s="229"/>
      <c r="Q34" s="230"/>
      <c r="R34" s="229"/>
      <c r="S34" s="230"/>
      <c r="T34" s="229"/>
      <c r="U34" s="230"/>
      <c r="V34" s="229"/>
      <c r="W34" s="230"/>
      <c r="X34" s="229"/>
      <c r="Y34" s="230"/>
      <c r="Z34" s="231"/>
    </row>
    <row r="35" spans="1:26" x14ac:dyDescent="0.2">
      <c r="A35" s="30" t="s">
        <v>2353</v>
      </c>
      <c r="B35" s="30" t="s">
        <v>2497</v>
      </c>
      <c r="D35" s="37" t="str">
        <f t="shared" si="1"/>
        <v>LEBFSFGrowth Option</v>
      </c>
      <c r="E35" s="37" t="str">
        <f t="shared" si="2"/>
        <v/>
      </c>
      <c r="F35" s="37" t="str">
        <f t="shared" si="0"/>
        <v>LEBFSFGrowth Option</v>
      </c>
      <c r="G35" s="224" t="s">
        <v>2334</v>
      </c>
      <c r="H35" s="225">
        <v>9909</v>
      </c>
      <c r="I35" s="226">
        <v>-47.546199999999999</v>
      </c>
      <c r="J35" s="225">
        <v>10534</v>
      </c>
      <c r="K35" s="226">
        <v>129.8492</v>
      </c>
      <c r="L35" s="225">
        <v>10516</v>
      </c>
      <c r="M35" s="226">
        <v>80.803200000000004</v>
      </c>
      <c r="N35" s="225">
        <v>10516</v>
      </c>
      <c r="O35" s="226">
        <v>80.803200000000004</v>
      </c>
      <c r="P35" s="225">
        <v>9193</v>
      </c>
      <c r="Q35" s="226">
        <v>-15.5243</v>
      </c>
      <c r="R35" s="225">
        <v>10479</v>
      </c>
      <c r="S35" s="226">
        <v>4.7851999999999997</v>
      </c>
      <c r="T35" s="225">
        <v>13421</v>
      </c>
      <c r="U35" s="226">
        <v>10.294600000000001</v>
      </c>
      <c r="V35" s="225">
        <v>23419</v>
      </c>
      <c r="W35" s="226">
        <v>18.542100000000001</v>
      </c>
      <c r="X35" s="225">
        <v>18424</v>
      </c>
      <c r="Y35" s="226">
        <v>6.2889999999999997</v>
      </c>
      <c r="Z35" s="227">
        <v>42090</v>
      </c>
    </row>
    <row r="36" spans="1:26" x14ac:dyDescent="0.2">
      <c r="A36" s="30" t="s">
        <v>2354</v>
      </c>
      <c r="B36" s="30" t="s">
        <v>2498</v>
      </c>
      <c r="D36" s="37" t="str">
        <f t="shared" si="1"/>
        <v>LEBFSFGrowth OptionScheme</v>
      </c>
      <c r="E36" s="37" t="str">
        <f t="shared" si="2"/>
        <v>Scheme</v>
      </c>
      <c r="F36" s="37" t="str">
        <f t="shared" si="0"/>
        <v>LEBFSFGrowth Option</v>
      </c>
      <c r="G36" s="166" t="s">
        <v>2442</v>
      </c>
      <c r="H36" s="167">
        <v>10014</v>
      </c>
      <c r="I36" s="168">
        <v>7.3762999999999996</v>
      </c>
      <c r="J36" s="167">
        <v>10769</v>
      </c>
      <c r="K36" s="168">
        <v>187.13669999999999</v>
      </c>
      <c r="L36" s="167">
        <v>10677</v>
      </c>
      <c r="M36" s="168">
        <v>116.2127</v>
      </c>
      <c r="N36" s="167">
        <v>10677</v>
      </c>
      <c r="O36" s="168">
        <v>116.2127</v>
      </c>
      <c r="P36" s="167">
        <v>10255</v>
      </c>
      <c r="Q36" s="168">
        <v>5.1896000000000004</v>
      </c>
      <c r="R36" s="167">
        <v>12067</v>
      </c>
      <c r="S36" s="168">
        <v>20.667000000000002</v>
      </c>
      <c r="T36" s="167">
        <v>15045</v>
      </c>
      <c r="U36" s="168">
        <v>14.6134</v>
      </c>
      <c r="V36" s="167">
        <v>27910</v>
      </c>
      <c r="W36" s="168">
        <v>22.814800000000002</v>
      </c>
      <c r="X36" s="167">
        <v>36554</v>
      </c>
      <c r="Y36" s="168">
        <v>13.823499999999999</v>
      </c>
      <c r="Z36" s="228"/>
    </row>
    <row r="37" spans="1:26" x14ac:dyDescent="0.2">
      <c r="A37" s="30" t="s">
        <v>2355</v>
      </c>
      <c r="B37" s="30" t="s">
        <v>2499</v>
      </c>
      <c r="D37" s="37" t="str">
        <f t="shared" si="1"/>
        <v>LEBFSFGrowth OptionAdd</v>
      </c>
      <c r="E37" s="37" t="str">
        <f t="shared" si="2"/>
        <v>Add</v>
      </c>
      <c r="F37" s="37" t="str">
        <f t="shared" si="0"/>
        <v>LEBFSFGrowth Option</v>
      </c>
      <c r="G37" s="166" t="s">
        <v>2438</v>
      </c>
      <c r="H37" s="167">
        <v>9897</v>
      </c>
      <c r="I37" s="168">
        <v>-53.617100000000001</v>
      </c>
      <c r="J37" s="167">
        <v>10501</v>
      </c>
      <c r="K37" s="168">
        <v>121.913</v>
      </c>
      <c r="L37" s="167">
        <v>10523</v>
      </c>
      <c r="M37" s="168">
        <v>82.259299999999996</v>
      </c>
      <c r="N37" s="167">
        <v>10523</v>
      </c>
      <c r="O37" s="168">
        <v>82.259299999999996</v>
      </c>
      <c r="P37" s="167">
        <v>9093</v>
      </c>
      <c r="Q37" s="168">
        <v>-17.355499999999999</v>
      </c>
      <c r="R37" s="167">
        <v>10665</v>
      </c>
      <c r="S37" s="168">
        <v>6.6536</v>
      </c>
      <c r="T37" s="167">
        <v>13956</v>
      </c>
      <c r="U37" s="168">
        <v>11.773400000000001</v>
      </c>
      <c r="V37" s="167">
        <v>28957</v>
      </c>
      <c r="W37" s="168">
        <v>23.723299999999998</v>
      </c>
      <c r="X37" s="167">
        <v>31854</v>
      </c>
      <c r="Y37" s="168">
        <v>12.269399999999999</v>
      </c>
      <c r="Z37" s="228"/>
    </row>
    <row r="38" spans="1:26" x14ac:dyDescent="0.2">
      <c r="A38" s="30" t="s">
        <v>2356</v>
      </c>
      <c r="B38" s="30" t="s">
        <v>2500</v>
      </c>
      <c r="D38" s="37" t="str">
        <f t="shared" si="1"/>
        <v>LEBFSFGrowth Option</v>
      </c>
      <c r="E38" s="37" t="str">
        <f t="shared" si="2"/>
        <v/>
      </c>
      <c r="F38" s="37" t="str">
        <f t="shared" si="0"/>
        <v>LEBFSFGrowth Option</v>
      </c>
      <c r="H38" s="229"/>
      <c r="I38" s="230"/>
      <c r="J38" s="229"/>
      <c r="K38" s="230"/>
      <c r="L38" s="229"/>
      <c r="M38" s="230"/>
      <c r="N38" s="229"/>
      <c r="O38" s="230"/>
      <c r="P38" s="229"/>
      <c r="Q38" s="230"/>
      <c r="R38" s="229"/>
      <c r="S38" s="230"/>
      <c r="T38" s="229"/>
      <c r="U38" s="230"/>
      <c r="V38" s="229"/>
      <c r="W38" s="230"/>
      <c r="X38" s="229"/>
      <c r="Y38" s="230"/>
      <c r="Z38" s="231"/>
    </row>
    <row r="39" spans="1:26" x14ac:dyDescent="0.2">
      <c r="A39" s="30" t="s">
        <v>2357</v>
      </c>
      <c r="B39" s="30" t="s">
        <v>2501</v>
      </c>
      <c r="D39" s="37" t="str">
        <f t="shared" si="1"/>
        <v>LDINPFDirect Plan - Growth Option</v>
      </c>
      <c r="E39" s="37" t="str">
        <f t="shared" si="2"/>
        <v/>
      </c>
      <c r="F39" s="37" t="str">
        <f t="shared" si="0"/>
        <v>LDINPFDirect Plan - Growth Option</v>
      </c>
      <c r="G39" s="224" t="s">
        <v>2735</v>
      </c>
      <c r="H39" s="225">
        <v>10068</v>
      </c>
      <c r="I39" s="226">
        <v>35.2532</v>
      </c>
      <c r="J39" s="225">
        <v>10105</v>
      </c>
      <c r="K39" s="226">
        <v>25.585599999999999</v>
      </c>
      <c r="L39" s="225">
        <v>10140</v>
      </c>
      <c r="M39" s="226">
        <v>17.743500000000001</v>
      </c>
      <c r="N39" s="225">
        <v>10140</v>
      </c>
      <c r="O39" s="226">
        <v>17.743500000000001</v>
      </c>
      <c r="P39" s="225">
        <v>10400</v>
      </c>
      <c r="Q39" s="226">
        <v>8.1917000000000009</v>
      </c>
      <c r="R39" s="225">
        <v>10864</v>
      </c>
      <c r="S39" s="226">
        <v>8.6354000000000006</v>
      </c>
      <c r="T39" s="225">
        <v>12212</v>
      </c>
      <c r="U39" s="226">
        <v>6.8802000000000003</v>
      </c>
      <c r="V39" s="225">
        <v>13595</v>
      </c>
      <c r="W39" s="226">
        <v>6.3319999999999999</v>
      </c>
      <c r="X39" s="225">
        <v>24179</v>
      </c>
      <c r="Y39" s="226">
        <v>7.4737999999999998</v>
      </c>
      <c r="Z39" s="227">
        <v>41276</v>
      </c>
    </row>
    <row r="40" spans="1:26" x14ac:dyDescent="0.2">
      <c r="A40" s="30" t="s">
        <v>2358</v>
      </c>
      <c r="B40" s="30" t="s">
        <v>2502</v>
      </c>
      <c r="D40" s="37" t="str">
        <f t="shared" si="1"/>
        <v>LDINPFDirect Plan - Growth OptionScheme</v>
      </c>
      <c r="E40" s="37" t="str">
        <f t="shared" si="2"/>
        <v>Scheme</v>
      </c>
      <c r="F40" s="37" t="str">
        <f t="shared" si="0"/>
        <v>LDINPFDirect Plan - Growth Option</v>
      </c>
      <c r="G40" s="166" t="s">
        <v>2443</v>
      </c>
      <c r="H40" s="167">
        <v>10031</v>
      </c>
      <c r="I40" s="168">
        <v>15.9428</v>
      </c>
      <c r="J40" s="167">
        <v>10059</v>
      </c>
      <c r="K40" s="168">
        <v>14.2706</v>
      </c>
      <c r="L40" s="167">
        <v>10090</v>
      </c>
      <c r="M40" s="168">
        <v>11.132300000000001</v>
      </c>
      <c r="N40" s="167">
        <v>10090</v>
      </c>
      <c r="O40" s="168">
        <v>11.132300000000001</v>
      </c>
      <c r="P40" s="167">
        <v>10366</v>
      </c>
      <c r="Q40" s="168">
        <v>7.4715999999999996</v>
      </c>
      <c r="R40" s="167">
        <v>10780</v>
      </c>
      <c r="S40" s="168">
        <v>7.7980999999999998</v>
      </c>
      <c r="T40" s="167">
        <v>11940</v>
      </c>
      <c r="U40" s="168">
        <v>6.0826000000000002</v>
      </c>
      <c r="V40" s="167">
        <v>13449</v>
      </c>
      <c r="W40" s="168">
        <v>6.1013999999999999</v>
      </c>
      <c r="X40" s="167">
        <v>24043</v>
      </c>
      <c r="Y40" s="168">
        <v>7.4245000000000001</v>
      </c>
      <c r="Z40" s="228"/>
    </row>
    <row r="41" spans="1:26" x14ac:dyDescent="0.2">
      <c r="A41" s="30" t="s">
        <v>2359</v>
      </c>
      <c r="B41" s="30" t="s">
        <v>2503</v>
      </c>
      <c r="D41" s="37" t="str">
        <f t="shared" si="1"/>
        <v>LDINPFDirect Plan - Growth OptionAdd</v>
      </c>
      <c r="E41" s="37" t="str">
        <f t="shared" si="2"/>
        <v>Add</v>
      </c>
      <c r="F41" s="37" t="str">
        <f t="shared" si="0"/>
        <v>LDINPFDirect Plan - Growth Option</v>
      </c>
      <c r="G41" s="166" t="s">
        <v>2444</v>
      </c>
      <c r="H41" s="167">
        <v>10044</v>
      </c>
      <c r="I41" s="168">
        <v>23.121500000000001</v>
      </c>
      <c r="J41" s="167">
        <v>10092</v>
      </c>
      <c r="K41" s="168">
        <v>22.326499999999999</v>
      </c>
      <c r="L41" s="167">
        <v>10142</v>
      </c>
      <c r="M41" s="168">
        <v>18.0379</v>
      </c>
      <c r="N41" s="167">
        <v>10142</v>
      </c>
      <c r="O41" s="168">
        <v>18.0379</v>
      </c>
      <c r="P41" s="167">
        <v>10417</v>
      </c>
      <c r="Q41" s="168">
        <v>8.5283999999999995</v>
      </c>
      <c r="R41" s="167">
        <v>10990</v>
      </c>
      <c r="S41" s="168">
        <v>9.9019999999999992</v>
      </c>
      <c r="T41" s="167">
        <v>12338</v>
      </c>
      <c r="U41" s="168">
        <v>7.2477999999999998</v>
      </c>
      <c r="V41" s="167">
        <v>12921</v>
      </c>
      <c r="W41" s="168">
        <v>5.2553999999999998</v>
      </c>
      <c r="X41" s="167">
        <v>22073</v>
      </c>
      <c r="Y41" s="168">
        <v>6.6772</v>
      </c>
      <c r="Z41" s="228"/>
    </row>
    <row r="42" spans="1:26" x14ac:dyDescent="0.2">
      <c r="A42" s="30" t="s">
        <v>2360</v>
      </c>
      <c r="B42" s="30" t="s">
        <v>2504</v>
      </c>
      <c r="D42" s="37" t="str">
        <f t="shared" si="1"/>
        <v>LDINPFDirect Plan - Growth Option</v>
      </c>
      <c r="E42" s="37" t="str">
        <f t="shared" si="2"/>
        <v/>
      </c>
      <c r="F42" s="37" t="str">
        <f t="shared" si="0"/>
        <v>LDINPFDirect Plan - Growth Option</v>
      </c>
      <c r="H42" s="229"/>
      <c r="I42" s="230"/>
      <c r="J42" s="229"/>
      <c r="K42" s="230"/>
      <c r="L42" s="229"/>
      <c r="M42" s="230"/>
      <c r="N42" s="229"/>
      <c r="O42" s="230"/>
      <c r="P42" s="229"/>
      <c r="Q42" s="230"/>
      <c r="R42" s="229"/>
      <c r="S42" s="230"/>
      <c r="T42" s="229"/>
      <c r="U42" s="230"/>
      <c r="V42" s="229"/>
      <c r="W42" s="230"/>
      <c r="X42" s="229"/>
      <c r="Y42" s="230"/>
      <c r="Z42" s="231"/>
    </row>
    <row r="43" spans="1:26" x14ac:dyDescent="0.2">
      <c r="A43" s="30" t="s">
        <v>2361</v>
      </c>
      <c r="B43" s="30" t="s">
        <v>2505</v>
      </c>
      <c r="D43" s="37" t="str">
        <f t="shared" si="1"/>
        <v>LDINPFGrowth Option</v>
      </c>
      <c r="E43" s="37" t="str">
        <f t="shared" si="2"/>
        <v/>
      </c>
      <c r="F43" s="37" t="str">
        <f t="shared" si="0"/>
        <v>LDINPFGrowth Option</v>
      </c>
      <c r="G43" s="224" t="s">
        <v>2736</v>
      </c>
      <c r="H43" s="225">
        <v>10067</v>
      </c>
      <c r="I43" s="226">
        <v>34.7622</v>
      </c>
      <c r="J43" s="225">
        <v>10103</v>
      </c>
      <c r="K43" s="226">
        <v>25.080300000000001</v>
      </c>
      <c r="L43" s="225">
        <v>10136</v>
      </c>
      <c r="M43" s="226">
        <v>17.2409</v>
      </c>
      <c r="N43" s="225">
        <v>10136</v>
      </c>
      <c r="O43" s="226">
        <v>17.2409</v>
      </c>
      <c r="P43" s="225">
        <v>10375</v>
      </c>
      <c r="Q43" s="226">
        <v>7.6719999999999997</v>
      </c>
      <c r="R43" s="225">
        <v>10809</v>
      </c>
      <c r="S43" s="226">
        <v>8.0928000000000004</v>
      </c>
      <c r="T43" s="225">
        <v>12022</v>
      </c>
      <c r="U43" s="226">
        <v>6.3250000000000002</v>
      </c>
      <c r="V43" s="225">
        <v>13239</v>
      </c>
      <c r="W43" s="226">
        <v>5.7686999999999999</v>
      </c>
      <c r="X43" s="225">
        <v>34050</v>
      </c>
      <c r="Y43" s="226">
        <v>7.1066000000000003</v>
      </c>
      <c r="Z43" s="227">
        <v>39233</v>
      </c>
    </row>
    <row r="44" spans="1:26" x14ac:dyDescent="0.2">
      <c r="A44" s="30" t="s">
        <v>2362</v>
      </c>
      <c r="B44" s="30" t="s">
        <v>2506</v>
      </c>
      <c r="D44" s="37" t="str">
        <f t="shared" si="1"/>
        <v>LDINPFGrowth OptionScheme</v>
      </c>
      <c r="E44" s="37" t="str">
        <f t="shared" si="2"/>
        <v>Scheme</v>
      </c>
      <c r="F44" s="37" t="str">
        <f t="shared" si="0"/>
        <v>LDINPFGrowth Option</v>
      </c>
      <c r="G44" s="166" t="s">
        <v>2443</v>
      </c>
      <c r="H44" s="167">
        <v>10031</v>
      </c>
      <c r="I44" s="168">
        <v>15.9428</v>
      </c>
      <c r="J44" s="167">
        <v>10059</v>
      </c>
      <c r="K44" s="168">
        <v>14.2706</v>
      </c>
      <c r="L44" s="167">
        <v>10090</v>
      </c>
      <c r="M44" s="168">
        <v>11.132300000000001</v>
      </c>
      <c r="N44" s="167">
        <v>10090</v>
      </c>
      <c r="O44" s="168">
        <v>11.132300000000001</v>
      </c>
      <c r="P44" s="167">
        <v>10366</v>
      </c>
      <c r="Q44" s="168">
        <v>7.4715999999999996</v>
      </c>
      <c r="R44" s="167">
        <v>10780</v>
      </c>
      <c r="S44" s="168">
        <v>7.7980999999999998</v>
      </c>
      <c r="T44" s="167">
        <v>11940</v>
      </c>
      <c r="U44" s="168">
        <v>6.0826000000000002</v>
      </c>
      <c r="V44" s="167">
        <v>13449</v>
      </c>
      <c r="W44" s="168">
        <v>6.1013999999999999</v>
      </c>
      <c r="X44" s="167">
        <v>38018</v>
      </c>
      <c r="Y44" s="168">
        <v>7.7702</v>
      </c>
      <c r="Z44" s="228"/>
    </row>
    <row r="45" spans="1:26" x14ac:dyDescent="0.2">
      <c r="A45" s="30" t="s">
        <v>2363</v>
      </c>
      <c r="B45" s="30" t="s">
        <v>2507</v>
      </c>
      <c r="D45" s="37" t="str">
        <f t="shared" si="1"/>
        <v>LDINPFGrowth OptionAdd</v>
      </c>
      <c r="E45" s="37" t="str">
        <f t="shared" si="2"/>
        <v>Add</v>
      </c>
      <c r="F45" s="37" t="str">
        <f t="shared" si="0"/>
        <v>LDINPFGrowth Option</v>
      </c>
      <c r="G45" s="166" t="s">
        <v>2444</v>
      </c>
      <c r="H45" s="167">
        <v>10044</v>
      </c>
      <c r="I45" s="168">
        <v>23.121500000000001</v>
      </c>
      <c r="J45" s="167">
        <v>10092</v>
      </c>
      <c r="K45" s="168">
        <v>22.326499999999999</v>
      </c>
      <c r="L45" s="167">
        <v>10142</v>
      </c>
      <c r="M45" s="168">
        <v>18.0379</v>
      </c>
      <c r="N45" s="167">
        <v>10142</v>
      </c>
      <c r="O45" s="168">
        <v>18.0379</v>
      </c>
      <c r="P45" s="167">
        <v>10417</v>
      </c>
      <c r="Q45" s="168">
        <v>8.5283999999999995</v>
      </c>
      <c r="R45" s="167">
        <v>10990</v>
      </c>
      <c r="S45" s="168">
        <v>9.9019999999999992</v>
      </c>
      <c r="T45" s="167">
        <v>12338</v>
      </c>
      <c r="U45" s="168">
        <v>7.2477999999999998</v>
      </c>
      <c r="V45" s="167">
        <v>12921</v>
      </c>
      <c r="W45" s="168">
        <v>5.2553999999999998</v>
      </c>
      <c r="X45" s="167">
        <v>31883</v>
      </c>
      <c r="Y45" s="168">
        <v>6.7126000000000001</v>
      </c>
      <c r="Z45" s="228"/>
    </row>
    <row r="46" spans="1:26" x14ac:dyDescent="0.2">
      <c r="A46" s="30" t="s">
        <v>2364</v>
      </c>
      <c r="B46" s="30" t="s">
        <v>2508</v>
      </c>
      <c r="D46" s="37" t="str">
        <f t="shared" si="1"/>
        <v>LDINPFGrowth Option</v>
      </c>
      <c r="E46" s="37" t="str">
        <f t="shared" si="2"/>
        <v/>
      </c>
      <c r="F46" s="37" t="str">
        <f t="shared" si="0"/>
        <v>LDINPFGrowth Option</v>
      </c>
      <c r="H46" s="229"/>
      <c r="I46" s="230"/>
      <c r="J46" s="229"/>
      <c r="K46" s="230"/>
      <c r="L46" s="229"/>
      <c r="M46" s="230"/>
      <c r="N46" s="229"/>
      <c r="O46" s="230"/>
      <c r="P46" s="229"/>
      <c r="Q46" s="230"/>
      <c r="R46" s="229"/>
      <c r="S46" s="230"/>
      <c r="T46" s="229"/>
      <c r="U46" s="230"/>
      <c r="V46" s="229"/>
      <c r="W46" s="230"/>
      <c r="X46" s="229"/>
      <c r="Y46" s="230"/>
      <c r="Z46" s="231"/>
    </row>
    <row r="47" spans="1:26" x14ac:dyDescent="0.2">
      <c r="A47" s="30" t="s">
        <v>2365</v>
      </c>
      <c r="B47" s="30" t="s">
        <v>2509</v>
      </c>
      <c r="D47" s="37" t="str">
        <f t="shared" si="1"/>
        <v>LETFSXGrowth Option</v>
      </c>
      <c r="E47" s="37" t="str">
        <f t="shared" si="2"/>
        <v/>
      </c>
      <c r="F47" s="37" t="str">
        <f t="shared" si="0"/>
        <v>LETFSXGrowth Option</v>
      </c>
      <c r="G47" s="224" t="s">
        <v>2676</v>
      </c>
      <c r="H47" s="225">
        <v>9927</v>
      </c>
      <c r="I47" s="226">
        <v>-38.177</v>
      </c>
      <c r="J47" s="225">
        <v>10404</v>
      </c>
      <c r="K47" s="226">
        <v>98.301599999999993</v>
      </c>
      <c r="L47" s="225">
        <v>10449</v>
      </c>
      <c r="M47" s="226">
        <v>67.644800000000004</v>
      </c>
      <c r="N47" s="225">
        <v>10449</v>
      </c>
      <c r="O47" s="226">
        <v>67.644800000000004</v>
      </c>
      <c r="P47" s="225">
        <v>9175</v>
      </c>
      <c r="Q47" s="226">
        <v>-15.867800000000001</v>
      </c>
      <c r="R47" s="225">
        <v>10621</v>
      </c>
      <c r="S47" s="226">
        <v>6.2061999999999999</v>
      </c>
      <c r="T47" s="225">
        <v>13686</v>
      </c>
      <c r="U47" s="226">
        <v>11.0168</v>
      </c>
      <c r="V47" s="225">
        <v>27674</v>
      </c>
      <c r="W47" s="226">
        <v>22.564800000000002</v>
      </c>
      <c r="X47" s="225">
        <v>32889</v>
      </c>
      <c r="Y47" s="226">
        <v>13.5954</v>
      </c>
      <c r="Z47" s="227">
        <v>42338</v>
      </c>
    </row>
    <row r="48" spans="1:26" x14ac:dyDescent="0.2">
      <c r="A48" s="30" t="s">
        <v>2366</v>
      </c>
      <c r="B48" s="30" t="s">
        <v>2510</v>
      </c>
      <c r="D48" s="37" t="str">
        <f t="shared" si="1"/>
        <v>LETFSXGrowth OptionScheme</v>
      </c>
      <c r="E48" s="37" t="str">
        <f t="shared" si="2"/>
        <v>Scheme</v>
      </c>
      <c r="F48" s="37" t="str">
        <f t="shared" si="0"/>
        <v>LETFSXGrowth Option</v>
      </c>
      <c r="G48" s="166" t="s">
        <v>2737</v>
      </c>
      <c r="H48" s="167">
        <v>9872</v>
      </c>
      <c r="I48" s="168">
        <v>-66.632099999999994</v>
      </c>
      <c r="J48" s="167">
        <v>10486</v>
      </c>
      <c r="K48" s="168">
        <v>118.1919</v>
      </c>
      <c r="L48" s="167">
        <v>10487</v>
      </c>
      <c r="M48" s="168">
        <v>75.096699999999998</v>
      </c>
      <c r="N48" s="167">
        <v>10487</v>
      </c>
      <c r="O48" s="168">
        <v>75.096699999999998</v>
      </c>
      <c r="P48" s="167">
        <v>9164</v>
      </c>
      <c r="Q48" s="168">
        <v>-16.063600000000001</v>
      </c>
      <c r="R48" s="167">
        <v>10639</v>
      </c>
      <c r="S48" s="168">
        <v>6.3878000000000004</v>
      </c>
      <c r="T48" s="167">
        <v>13731</v>
      </c>
      <c r="U48" s="168">
        <v>11.170199999999999</v>
      </c>
      <c r="V48" s="167">
        <v>27864</v>
      </c>
      <c r="W48" s="168">
        <v>22.7743</v>
      </c>
      <c r="X48" s="167">
        <v>33157</v>
      </c>
      <c r="Y48" s="168">
        <v>13.707000000000001</v>
      </c>
      <c r="Z48" s="228"/>
    </row>
    <row r="49" spans="1:26" x14ac:dyDescent="0.2">
      <c r="A49" s="30" t="s">
        <v>2367</v>
      </c>
      <c r="B49" s="30" t="s">
        <v>2511</v>
      </c>
      <c r="D49" s="37" t="str">
        <f t="shared" si="1"/>
        <v>LETFSXGrowth OptionAdd</v>
      </c>
      <c r="E49" s="37" t="str">
        <f t="shared" si="2"/>
        <v>Add</v>
      </c>
      <c r="F49" s="37" t="str">
        <f t="shared" si="0"/>
        <v>LETFSXGrowth Option</v>
      </c>
      <c r="G49" s="166" t="s">
        <v>2438</v>
      </c>
      <c r="H49" s="167">
        <v>9897</v>
      </c>
      <c r="I49" s="168">
        <v>-53.617100000000001</v>
      </c>
      <c r="J49" s="167">
        <v>10501</v>
      </c>
      <c r="K49" s="168">
        <v>121.913</v>
      </c>
      <c r="L49" s="167">
        <v>10523</v>
      </c>
      <c r="M49" s="168">
        <v>82.259299999999996</v>
      </c>
      <c r="N49" s="167">
        <v>10523</v>
      </c>
      <c r="O49" s="168">
        <v>82.259299999999996</v>
      </c>
      <c r="P49" s="167">
        <v>9093</v>
      </c>
      <c r="Q49" s="168">
        <v>-17.355499999999999</v>
      </c>
      <c r="R49" s="167">
        <v>10665</v>
      </c>
      <c r="S49" s="168">
        <v>6.6536</v>
      </c>
      <c r="T49" s="167">
        <v>13956</v>
      </c>
      <c r="U49" s="168">
        <v>11.773400000000001</v>
      </c>
      <c r="V49" s="167">
        <v>28957</v>
      </c>
      <c r="W49" s="168">
        <v>23.723299999999998</v>
      </c>
      <c r="X49" s="167">
        <v>33192</v>
      </c>
      <c r="Y49" s="168">
        <v>13.719900000000001</v>
      </c>
      <c r="Z49" s="228"/>
    </row>
    <row r="50" spans="1:26" x14ac:dyDescent="0.2">
      <c r="A50" s="30" t="s">
        <v>2368</v>
      </c>
      <c r="B50" s="30" t="s">
        <v>2512</v>
      </c>
      <c r="D50" s="37" t="str">
        <f t="shared" si="1"/>
        <v>LETFSXGrowth Option</v>
      </c>
      <c r="E50" s="37" t="str">
        <f t="shared" si="2"/>
        <v/>
      </c>
      <c r="F50" s="37" t="str">
        <f t="shared" si="0"/>
        <v>LETFSXGrowth Option</v>
      </c>
      <c r="H50" s="229"/>
      <c r="I50" s="230"/>
      <c r="J50" s="229"/>
      <c r="K50" s="230"/>
      <c r="L50" s="229"/>
      <c r="M50" s="230"/>
      <c r="N50" s="229"/>
      <c r="O50" s="230"/>
      <c r="P50" s="229"/>
      <c r="Q50" s="230"/>
      <c r="R50" s="229"/>
      <c r="S50" s="230"/>
      <c r="T50" s="229"/>
      <c r="U50" s="230"/>
      <c r="V50" s="229"/>
      <c r="W50" s="230"/>
      <c r="X50" s="229"/>
      <c r="Y50" s="230"/>
      <c r="Z50" s="231"/>
    </row>
    <row r="51" spans="1:26" x14ac:dyDescent="0.2">
      <c r="A51" s="30" t="s">
        <v>2369</v>
      </c>
      <c r="B51" s="30" t="s">
        <v>2513</v>
      </c>
      <c r="D51" s="37" t="str">
        <f t="shared" si="1"/>
        <v>LEINSXDirect Plan - Growth Option</v>
      </c>
      <c r="E51" s="37" t="str">
        <f t="shared" si="2"/>
        <v/>
      </c>
      <c r="F51" s="37" t="str">
        <f t="shared" si="0"/>
        <v>LEINSXDirect Plan - Growth Option</v>
      </c>
      <c r="G51" s="224" t="s">
        <v>2738</v>
      </c>
      <c r="H51" s="225">
        <v>9927</v>
      </c>
      <c r="I51" s="226">
        <v>-37.904800000000002</v>
      </c>
      <c r="J51" s="225">
        <v>10400</v>
      </c>
      <c r="K51" s="226">
        <v>97.419499999999999</v>
      </c>
      <c r="L51" s="225">
        <v>10445</v>
      </c>
      <c r="M51" s="226">
        <v>67.009900000000002</v>
      </c>
      <c r="N51" s="225">
        <v>10445</v>
      </c>
      <c r="O51" s="226">
        <v>67.009900000000002</v>
      </c>
      <c r="P51" s="225">
        <v>9159</v>
      </c>
      <c r="Q51" s="226">
        <v>-16.152799999999999</v>
      </c>
      <c r="R51" s="225">
        <v>10588</v>
      </c>
      <c r="S51" s="226">
        <v>5.8766999999999996</v>
      </c>
      <c r="T51" s="225">
        <v>13573</v>
      </c>
      <c r="U51" s="226">
        <v>10.7082</v>
      </c>
      <c r="V51" s="225">
        <v>27144</v>
      </c>
      <c r="W51" s="226">
        <v>22.091799999999999</v>
      </c>
      <c r="X51" s="225">
        <v>41950</v>
      </c>
      <c r="Y51" s="226">
        <v>12.4156</v>
      </c>
      <c r="Z51" s="227">
        <v>41275</v>
      </c>
    </row>
    <row r="52" spans="1:26" x14ac:dyDescent="0.2">
      <c r="A52" s="30" t="s">
        <v>2370</v>
      </c>
      <c r="B52" s="30" t="s">
        <v>2514</v>
      </c>
      <c r="D52" s="37" t="str">
        <f t="shared" si="1"/>
        <v>LEINSXDirect Plan - Growth OptionScheme</v>
      </c>
      <c r="E52" s="37" t="str">
        <f t="shared" si="2"/>
        <v>Scheme</v>
      </c>
      <c r="F52" s="37" t="str">
        <f t="shared" si="0"/>
        <v>LEINSXDirect Plan - Growth Option</v>
      </c>
      <c r="G52" s="166" t="s">
        <v>2737</v>
      </c>
      <c r="H52" s="167">
        <v>9872</v>
      </c>
      <c r="I52" s="168">
        <v>-66.632099999999994</v>
      </c>
      <c r="J52" s="167">
        <v>10486</v>
      </c>
      <c r="K52" s="168">
        <v>118.1919</v>
      </c>
      <c r="L52" s="167">
        <v>10487</v>
      </c>
      <c r="M52" s="168">
        <v>75.096699999999998</v>
      </c>
      <c r="N52" s="167">
        <v>10487</v>
      </c>
      <c r="O52" s="168">
        <v>75.096699999999998</v>
      </c>
      <c r="P52" s="167">
        <v>9164</v>
      </c>
      <c r="Q52" s="168">
        <v>-16.063600000000001</v>
      </c>
      <c r="R52" s="167">
        <v>10639</v>
      </c>
      <c r="S52" s="168">
        <v>6.3878000000000004</v>
      </c>
      <c r="T52" s="167">
        <v>13731</v>
      </c>
      <c r="U52" s="168">
        <v>11.170199999999999</v>
      </c>
      <c r="V52" s="167">
        <v>27864</v>
      </c>
      <c r="W52" s="168">
        <v>22.7743</v>
      </c>
      <c r="X52" s="167">
        <v>46306</v>
      </c>
      <c r="Y52" s="168">
        <v>13.3352</v>
      </c>
      <c r="Z52" s="228"/>
    </row>
    <row r="53" spans="1:26" x14ac:dyDescent="0.2">
      <c r="A53" s="30" t="s">
        <v>2371</v>
      </c>
      <c r="B53" s="30" t="s">
        <v>2515</v>
      </c>
      <c r="D53" s="37" t="str">
        <f t="shared" si="1"/>
        <v>LEINSXDirect Plan - Growth OptionAdd</v>
      </c>
      <c r="E53" s="37" t="str">
        <f t="shared" si="2"/>
        <v>Add</v>
      </c>
      <c r="F53" s="37" t="str">
        <f t="shared" si="0"/>
        <v>LEINSXDirect Plan - Growth Option</v>
      </c>
      <c r="G53" s="166" t="s">
        <v>2438</v>
      </c>
      <c r="H53" s="167">
        <v>9897</v>
      </c>
      <c r="I53" s="168">
        <v>-53.617100000000001</v>
      </c>
      <c r="J53" s="167">
        <v>10501</v>
      </c>
      <c r="K53" s="168">
        <v>121.913</v>
      </c>
      <c r="L53" s="167">
        <v>10523</v>
      </c>
      <c r="M53" s="168">
        <v>82.259299999999996</v>
      </c>
      <c r="N53" s="167">
        <v>10523</v>
      </c>
      <c r="O53" s="168">
        <v>82.259299999999996</v>
      </c>
      <c r="P53" s="167">
        <v>9093</v>
      </c>
      <c r="Q53" s="168">
        <v>-17.355499999999999</v>
      </c>
      <c r="R53" s="167">
        <v>10665</v>
      </c>
      <c r="S53" s="168">
        <v>6.6536</v>
      </c>
      <c r="T53" s="167">
        <v>13956</v>
      </c>
      <c r="U53" s="168">
        <v>11.773400000000001</v>
      </c>
      <c r="V53" s="167">
        <v>28957</v>
      </c>
      <c r="W53" s="168">
        <v>23.723299999999998</v>
      </c>
      <c r="X53" s="167">
        <v>45817</v>
      </c>
      <c r="Y53" s="168">
        <v>13.2371</v>
      </c>
      <c r="Z53" s="228"/>
    </row>
    <row r="54" spans="1:26" x14ac:dyDescent="0.2">
      <c r="A54" s="30" t="s">
        <v>2372</v>
      </c>
      <c r="B54" s="30" t="s">
        <v>2516</v>
      </c>
      <c r="D54" s="37" t="str">
        <f t="shared" si="1"/>
        <v>LEINSXDirect Plan - Growth Option</v>
      </c>
      <c r="E54" s="37" t="str">
        <f t="shared" si="2"/>
        <v/>
      </c>
      <c r="F54" s="37" t="str">
        <f t="shared" si="0"/>
        <v>LEINSXDirect Plan - Growth Option</v>
      </c>
      <c r="H54" s="229"/>
      <c r="I54" s="230"/>
      <c r="J54" s="229"/>
      <c r="K54" s="230"/>
      <c r="L54" s="229"/>
      <c r="M54" s="230"/>
      <c r="N54" s="229"/>
      <c r="O54" s="230"/>
      <c r="P54" s="229"/>
      <c r="Q54" s="230"/>
      <c r="R54" s="229"/>
      <c r="S54" s="230"/>
      <c r="T54" s="229"/>
      <c r="U54" s="230"/>
      <c r="V54" s="229"/>
      <c r="W54" s="230"/>
      <c r="X54" s="229"/>
      <c r="Y54" s="230"/>
      <c r="Z54" s="231"/>
    </row>
    <row r="55" spans="1:26" x14ac:dyDescent="0.2">
      <c r="A55" s="30" t="s">
        <v>2373</v>
      </c>
      <c r="B55" s="30" t="s">
        <v>2517</v>
      </c>
      <c r="D55" s="37" t="str">
        <f t="shared" si="1"/>
        <v>LEINSXGrowth Option</v>
      </c>
      <c r="E55" s="37" t="str">
        <f t="shared" si="2"/>
        <v/>
      </c>
      <c r="F55" s="37" t="str">
        <f t="shared" si="0"/>
        <v>LEINSXGrowth Option</v>
      </c>
      <c r="G55" s="224" t="s">
        <v>2739</v>
      </c>
      <c r="H55" s="225">
        <v>9926</v>
      </c>
      <c r="I55" s="226">
        <v>-38.6006</v>
      </c>
      <c r="J55" s="225">
        <v>10397</v>
      </c>
      <c r="K55" s="226">
        <v>96.684899999999999</v>
      </c>
      <c r="L55" s="225">
        <v>10441</v>
      </c>
      <c r="M55" s="226">
        <v>66.269000000000005</v>
      </c>
      <c r="N55" s="225">
        <v>10441</v>
      </c>
      <c r="O55" s="226">
        <v>66.269000000000005</v>
      </c>
      <c r="P55" s="225">
        <v>9124</v>
      </c>
      <c r="Q55" s="226">
        <v>-16.796800000000001</v>
      </c>
      <c r="R55" s="225">
        <v>10514</v>
      </c>
      <c r="S55" s="226">
        <v>5.1364000000000001</v>
      </c>
      <c r="T55" s="225">
        <v>13291</v>
      </c>
      <c r="U55" s="226">
        <v>9.9389000000000003</v>
      </c>
      <c r="V55" s="225">
        <v>26262</v>
      </c>
      <c r="W55" s="226">
        <v>21.288699999999999</v>
      </c>
      <c r="X55" s="225">
        <v>159140</v>
      </c>
      <c r="Y55" s="226">
        <v>13.190200000000001</v>
      </c>
      <c r="Z55" s="227">
        <v>37595</v>
      </c>
    </row>
    <row r="56" spans="1:26" x14ac:dyDescent="0.2">
      <c r="A56" s="30" t="s">
        <v>2374</v>
      </c>
      <c r="B56" s="30" t="s">
        <v>2518</v>
      </c>
      <c r="D56" s="37" t="str">
        <f t="shared" si="1"/>
        <v>LEINSXGrowth OptionScheme</v>
      </c>
      <c r="E56" s="37" t="str">
        <f t="shared" si="2"/>
        <v>Scheme</v>
      </c>
      <c r="F56" s="37" t="str">
        <f t="shared" si="0"/>
        <v>LEINSXGrowth Option</v>
      </c>
      <c r="G56" s="166" t="s">
        <v>2737</v>
      </c>
      <c r="H56" s="167">
        <v>9872</v>
      </c>
      <c r="I56" s="168">
        <v>-66.632099999999994</v>
      </c>
      <c r="J56" s="167">
        <v>10486</v>
      </c>
      <c r="K56" s="168">
        <v>118.1919</v>
      </c>
      <c r="L56" s="167">
        <v>10487</v>
      </c>
      <c r="M56" s="168">
        <v>75.096699999999998</v>
      </c>
      <c r="N56" s="167">
        <v>10487</v>
      </c>
      <c r="O56" s="168">
        <v>75.096699999999998</v>
      </c>
      <c r="P56" s="167">
        <v>9164</v>
      </c>
      <c r="Q56" s="168">
        <v>-16.063600000000001</v>
      </c>
      <c r="R56" s="167">
        <v>10639</v>
      </c>
      <c r="S56" s="168">
        <v>6.3878000000000004</v>
      </c>
      <c r="T56" s="167">
        <v>13731</v>
      </c>
      <c r="U56" s="168">
        <v>11.170199999999999</v>
      </c>
      <c r="V56" s="167">
        <v>27864</v>
      </c>
      <c r="W56" s="168">
        <v>22.7743</v>
      </c>
      <c r="X56" s="167">
        <v>329547</v>
      </c>
      <c r="Y56" s="168">
        <v>16.946899999999999</v>
      </c>
      <c r="Z56" s="228"/>
    </row>
    <row r="57" spans="1:26" x14ac:dyDescent="0.2">
      <c r="A57" s="30" t="s">
        <v>2375</v>
      </c>
      <c r="B57" s="30" t="s">
        <v>2519</v>
      </c>
      <c r="D57" s="37" t="str">
        <f t="shared" si="1"/>
        <v>LEINSXGrowth OptionAdd</v>
      </c>
      <c r="E57" s="37" t="str">
        <f t="shared" si="2"/>
        <v>Add</v>
      </c>
      <c r="F57" s="37" t="str">
        <f t="shared" si="0"/>
        <v>LEINSXGrowth Option</v>
      </c>
      <c r="G57" s="166" t="s">
        <v>2438</v>
      </c>
      <c r="H57" s="167">
        <v>9897</v>
      </c>
      <c r="I57" s="168">
        <v>-53.617100000000001</v>
      </c>
      <c r="J57" s="167">
        <v>10501</v>
      </c>
      <c r="K57" s="168">
        <v>121.913</v>
      </c>
      <c r="L57" s="167">
        <v>10523</v>
      </c>
      <c r="M57" s="168">
        <v>82.259299999999996</v>
      </c>
      <c r="N57" s="167">
        <v>10523</v>
      </c>
      <c r="O57" s="168">
        <v>82.259299999999996</v>
      </c>
      <c r="P57" s="167">
        <v>9093</v>
      </c>
      <c r="Q57" s="168">
        <v>-17.355499999999999</v>
      </c>
      <c r="R57" s="167">
        <v>10665</v>
      </c>
      <c r="S57" s="168">
        <v>6.6536</v>
      </c>
      <c r="T57" s="167">
        <v>13956</v>
      </c>
      <c r="U57" s="168">
        <v>11.773400000000001</v>
      </c>
      <c r="V57" s="167">
        <v>28957</v>
      </c>
      <c r="W57" s="168">
        <v>23.723299999999998</v>
      </c>
      <c r="X57" s="167">
        <v>302647</v>
      </c>
      <c r="Y57" s="168">
        <v>16.5017</v>
      </c>
      <c r="Z57" s="228"/>
    </row>
    <row r="58" spans="1:26" x14ac:dyDescent="0.2">
      <c r="A58" s="30" t="s">
        <v>1423</v>
      </c>
      <c r="B58" s="30" t="s">
        <v>2520</v>
      </c>
      <c r="D58" s="37" t="str">
        <f t="shared" si="1"/>
        <v>LEINSXGrowth Option</v>
      </c>
      <c r="E58" s="37" t="str">
        <f t="shared" si="2"/>
        <v/>
      </c>
      <c r="F58" s="37" t="str">
        <f t="shared" si="0"/>
        <v>LEINSXGrowth Option</v>
      </c>
      <c r="H58" s="229"/>
      <c r="I58" s="230"/>
      <c r="J58" s="229"/>
      <c r="K58" s="230"/>
      <c r="L58" s="229"/>
      <c r="M58" s="230"/>
      <c r="N58" s="229"/>
      <c r="O58" s="230"/>
      <c r="P58" s="229"/>
      <c r="Q58" s="230"/>
      <c r="R58" s="229"/>
      <c r="S58" s="230"/>
      <c r="T58" s="229"/>
      <c r="U58" s="230"/>
      <c r="V58" s="229"/>
      <c r="W58" s="230"/>
      <c r="X58" s="229"/>
      <c r="Y58" s="230"/>
      <c r="Z58" s="231"/>
    </row>
    <row r="59" spans="1:26" x14ac:dyDescent="0.2">
      <c r="A59" s="30" t="s">
        <v>1424</v>
      </c>
      <c r="B59" s="30" t="s">
        <v>2521</v>
      </c>
      <c r="D59" s="37" t="str">
        <f t="shared" si="1"/>
        <v>LECHIDGrowth Option</v>
      </c>
      <c r="E59" s="37" t="str">
        <f t="shared" si="2"/>
        <v/>
      </c>
      <c r="F59" s="37" t="str">
        <f t="shared" si="0"/>
        <v>LECHIDGrowth Option</v>
      </c>
      <c r="G59" s="224" t="s">
        <v>2740</v>
      </c>
      <c r="H59" s="225">
        <v>9726</v>
      </c>
      <c r="I59" s="226">
        <v>-142.762</v>
      </c>
      <c r="J59" s="225">
        <v>10408</v>
      </c>
      <c r="K59" s="226">
        <v>99.313199999999995</v>
      </c>
      <c r="L59" s="225">
        <v>10467</v>
      </c>
      <c r="M59" s="226">
        <v>71.059700000000007</v>
      </c>
      <c r="N59" s="225">
        <v>10467</v>
      </c>
      <c r="O59" s="226">
        <v>71.059700000000007</v>
      </c>
      <c r="P59" s="225">
        <v>8652</v>
      </c>
      <c r="Q59" s="226">
        <v>-25.210899999999999</v>
      </c>
      <c r="R59" s="225">
        <v>10427</v>
      </c>
      <c r="S59" s="226">
        <v>4.2725</v>
      </c>
      <c r="T59" s="225">
        <v>13024</v>
      </c>
      <c r="U59" s="226">
        <v>9.1987000000000005</v>
      </c>
      <c r="V59" s="225">
        <v>21019</v>
      </c>
      <c r="W59" s="226">
        <v>16.007899999999999</v>
      </c>
      <c r="X59" s="225">
        <v>30604</v>
      </c>
      <c r="Y59" s="226">
        <v>4.8967999999999998</v>
      </c>
      <c r="Z59" s="227">
        <v>37207</v>
      </c>
    </row>
    <row r="60" spans="1:26" x14ac:dyDescent="0.2">
      <c r="A60" s="30" t="s">
        <v>2376</v>
      </c>
      <c r="B60" s="30" t="s">
        <v>2522</v>
      </c>
      <c r="D60" s="37" t="str">
        <f t="shared" si="1"/>
        <v>LECHIDGrowth OptionScheme</v>
      </c>
      <c r="E60" s="37" t="str">
        <f t="shared" si="2"/>
        <v>Scheme</v>
      </c>
      <c r="F60" s="37" t="str">
        <f t="shared" si="0"/>
        <v>LECHIDGrowth Option</v>
      </c>
      <c r="G60" s="166" t="s">
        <v>2437</v>
      </c>
      <c r="H60" s="167">
        <v>9961</v>
      </c>
      <c r="I60" s="168">
        <v>-20.523399999999999</v>
      </c>
      <c r="J60" s="167">
        <v>10332</v>
      </c>
      <c r="K60" s="168">
        <v>80.751900000000006</v>
      </c>
      <c r="L60" s="167">
        <v>10414</v>
      </c>
      <c r="M60" s="168">
        <v>61.143300000000004</v>
      </c>
      <c r="N60" s="167">
        <v>10414</v>
      </c>
      <c r="O60" s="168">
        <v>61.143300000000004</v>
      </c>
      <c r="P60" s="167">
        <v>9410</v>
      </c>
      <c r="Q60" s="168">
        <v>-11.4762</v>
      </c>
      <c r="R60" s="167">
        <v>10736</v>
      </c>
      <c r="S60" s="168">
        <v>7.3635000000000002</v>
      </c>
      <c r="T60" s="167">
        <v>13821</v>
      </c>
      <c r="U60" s="168">
        <v>11.3803</v>
      </c>
      <c r="V60" s="167">
        <v>23864</v>
      </c>
      <c r="W60" s="168">
        <v>18.988700000000001</v>
      </c>
      <c r="X60" s="167" t="s">
        <v>1002</v>
      </c>
      <c r="Y60" s="168" t="s">
        <v>1002</v>
      </c>
      <c r="Z60" s="228"/>
    </row>
    <row r="61" spans="1:26" x14ac:dyDescent="0.2">
      <c r="A61" s="30" t="s">
        <v>2377</v>
      </c>
      <c r="B61" s="30" t="s">
        <v>2523</v>
      </c>
      <c r="D61" s="37" t="str">
        <f t="shared" si="1"/>
        <v>LECHIDGrowth OptionAdd</v>
      </c>
      <c r="E61" s="37" t="str">
        <f t="shared" si="2"/>
        <v>Add</v>
      </c>
      <c r="F61" s="37" t="str">
        <f t="shared" si="0"/>
        <v>LECHIDGrowth Option</v>
      </c>
      <c r="G61" s="166" t="s">
        <v>2438</v>
      </c>
      <c r="H61" s="167">
        <v>9897</v>
      </c>
      <c r="I61" s="168">
        <v>-53.617100000000001</v>
      </c>
      <c r="J61" s="167">
        <v>10501</v>
      </c>
      <c r="K61" s="168">
        <v>121.913</v>
      </c>
      <c r="L61" s="167">
        <v>10523</v>
      </c>
      <c r="M61" s="168">
        <v>82.259299999999996</v>
      </c>
      <c r="N61" s="167">
        <v>10523</v>
      </c>
      <c r="O61" s="168">
        <v>82.259299999999996</v>
      </c>
      <c r="P61" s="167">
        <v>9093</v>
      </c>
      <c r="Q61" s="168">
        <v>-17.355499999999999</v>
      </c>
      <c r="R61" s="167">
        <v>10665</v>
      </c>
      <c r="S61" s="168">
        <v>6.6536</v>
      </c>
      <c r="T61" s="167">
        <v>13956</v>
      </c>
      <c r="U61" s="168">
        <v>11.773400000000001</v>
      </c>
      <c r="V61" s="167">
        <v>28957</v>
      </c>
      <c r="W61" s="168">
        <v>23.723299999999998</v>
      </c>
      <c r="X61" s="167">
        <v>319265</v>
      </c>
      <c r="Y61" s="168">
        <v>15.9605</v>
      </c>
      <c r="Z61" s="228"/>
    </row>
    <row r="62" spans="1:26" x14ac:dyDescent="0.2">
      <c r="A62" s="30" t="s">
        <v>1416</v>
      </c>
      <c r="B62" s="30" t="s">
        <v>2524</v>
      </c>
      <c r="D62" s="37" t="str">
        <f t="shared" si="1"/>
        <v>LECHIDGrowth Option</v>
      </c>
      <c r="E62" s="37" t="str">
        <f t="shared" si="2"/>
        <v/>
      </c>
      <c r="F62" s="37" t="str">
        <f t="shared" si="0"/>
        <v>LECHIDGrowth Option</v>
      </c>
      <c r="H62" s="229"/>
      <c r="I62" s="230"/>
      <c r="J62" s="229"/>
      <c r="K62" s="230"/>
      <c r="L62" s="229"/>
      <c r="M62" s="230"/>
      <c r="N62" s="229"/>
      <c r="O62" s="230"/>
      <c r="P62" s="229"/>
      <c r="Q62" s="230"/>
      <c r="R62" s="229"/>
      <c r="S62" s="230"/>
      <c r="T62" s="229"/>
      <c r="U62" s="230"/>
      <c r="V62" s="229"/>
      <c r="W62" s="230"/>
      <c r="X62" s="229"/>
      <c r="Y62" s="230"/>
      <c r="Z62" s="231"/>
    </row>
    <row r="63" spans="1:26" x14ac:dyDescent="0.2">
      <c r="A63" s="30" t="s">
        <v>2378</v>
      </c>
      <c r="B63" s="30" t="s">
        <v>2525</v>
      </c>
      <c r="D63" s="37" t="str">
        <f t="shared" si="1"/>
        <v>LECHIDDirect Plan - Growth Option</v>
      </c>
      <c r="E63" s="37" t="str">
        <f t="shared" si="2"/>
        <v/>
      </c>
      <c r="F63" s="37" t="str">
        <f t="shared" si="0"/>
        <v>LECHIDDirect Plan - Growth Option</v>
      </c>
      <c r="G63" s="224" t="s">
        <v>2741</v>
      </c>
      <c r="H63" s="225">
        <v>9728</v>
      </c>
      <c r="I63" s="226">
        <v>-142.02789999999999</v>
      </c>
      <c r="J63" s="225">
        <v>10411</v>
      </c>
      <c r="K63" s="226">
        <v>100.1156</v>
      </c>
      <c r="L63" s="225">
        <v>10471</v>
      </c>
      <c r="M63" s="226">
        <v>71.879099999999994</v>
      </c>
      <c r="N63" s="225">
        <v>10471</v>
      </c>
      <c r="O63" s="226">
        <v>71.879099999999994</v>
      </c>
      <c r="P63" s="225">
        <v>8690</v>
      </c>
      <c r="Q63" s="226">
        <v>-24.5366</v>
      </c>
      <c r="R63" s="225">
        <v>10514</v>
      </c>
      <c r="S63" s="226">
        <v>5.1440000000000001</v>
      </c>
      <c r="T63" s="225">
        <v>13289</v>
      </c>
      <c r="U63" s="226">
        <v>9.9331999999999994</v>
      </c>
      <c r="V63" s="225">
        <v>21878</v>
      </c>
      <c r="W63" s="226">
        <v>16.940200000000001</v>
      </c>
      <c r="X63" s="225">
        <v>32569</v>
      </c>
      <c r="Y63" s="226">
        <v>10.152799999999999</v>
      </c>
      <c r="Z63" s="227">
        <v>41290</v>
      </c>
    </row>
    <row r="64" spans="1:26" x14ac:dyDescent="0.2">
      <c r="A64" s="30" t="s">
        <v>2379</v>
      </c>
      <c r="B64" s="30" t="s">
        <v>2526</v>
      </c>
      <c r="D64" s="37" t="str">
        <f t="shared" si="1"/>
        <v>LECHIDDirect Plan - Growth OptionScheme</v>
      </c>
      <c r="E64" s="37" t="str">
        <f t="shared" si="2"/>
        <v>Scheme</v>
      </c>
      <c r="F64" s="37" t="str">
        <f t="shared" si="0"/>
        <v>LECHIDDirect Plan - Growth Option</v>
      </c>
      <c r="G64" s="166" t="s">
        <v>2437</v>
      </c>
      <c r="H64" s="167">
        <v>9961</v>
      </c>
      <c r="I64" s="168">
        <v>-20.523399999999999</v>
      </c>
      <c r="J64" s="167">
        <v>10332</v>
      </c>
      <c r="K64" s="168">
        <v>80.751900000000006</v>
      </c>
      <c r="L64" s="167">
        <v>10414</v>
      </c>
      <c r="M64" s="168">
        <v>61.143300000000004</v>
      </c>
      <c r="N64" s="167">
        <v>10414</v>
      </c>
      <c r="O64" s="168">
        <v>61.143300000000004</v>
      </c>
      <c r="P64" s="167">
        <v>9410</v>
      </c>
      <c r="Q64" s="168">
        <v>-11.4762</v>
      </c>
      <c r="R64" s="167">
        <v>10736</v>
      </c>
      <c r="S64" s="168">
        <v>7.3635000000000002</v>
      </c>
      <c r="T64" s="167">
        <v>13821</v>
      </c>
      <c r="U64" s="168">
        <v>11.3803</v>
      </c>
      <c r="V64" s="167">
        <v>23864</v>
      </c>
      <c r="W64" s="168">
        <v>18.988700000000001</v>
      </c>
      <c r="X64" s="167">
        <v>41395</v>
      </c>
      <c r="Y64" s="168">
        <v>12.337300000000001</v>
      </c>
      <c r="Z64" s="228"/>
    </row>
    <row r="65" spans="1:26" x14ac:dyDescent="0.2">
      <c r="A65" s="30" t="s">
        <v>2380</v>
      </c>
      <c r="B65" s="30" t="s">
        <v>2527</v>
      </c>
      <c r="D65" s="37" t="str">
        <f t="shared" si="1"/>
        <v>LECHIDDirect Plan - Growth OptionAdd</v>
      </c>
      <c r="E65" s="37" t="str">
        <f t="shared" si="2"/>
        <v>Add</v>
      </c>
      <c r="F65" s="37" t="str">
        <f t="shared" si="0"/>
        <v>LECHIDDirect Plan - Growth Option</v>
      </c>
      <c r="G65" s="166" t="s">
        <v>2438</v>
      </c>
      <c r="H65" s="167">
        <v>9897</v>
      </c>
      <c r="I65" s="168">
        <v>-53.617100000000001</v>
      </c>
      <c r="J65" s="167">
        <v>10501</v>
      </c>
      <c r="K65" s="168">
        <v>121.913</v>
      </c>
      <c r="L65" s="167">
        <v>10523</v>
      </c>
      <c r="M65" s="168">
        <v>82.259299999999996</v>
      </c>
      <c r="N65" s="167">
        <v>10523</v>
      </c>
      <c r="O65" s="168">
        <v>82.259299999999996</v>
      </c>
      <c r="P65" s="167">
        <v>9093</v>
      </c>
      <c r="Q65" s="168">
        <v>-17.355499999999999</v>
      </c>
      <c r="R65" s="167">
        <v>10665</v>
      </c>
      <c r="S65" s="168">
        <v>6.6536</v>
      </c>
      <c r="T65" s="167">
        <v>13956</v>
      </c>
      <c r="U65" s="168">
        <v>11.773400000000001</v>
      </c>
      <c r="V65" s="167">
        <v>28957</v>
      </c>
      <c r="W65" s="168">
        <v>23.723299999999998</v>
      </c>
      <c r="X65" s="167">
        <v>45427</v>
      </c>
      <c r="Y65" s="168">
        <v>13.2051</v>
      </c>
      <c r="Z65" s="228"/>
    </row>
    <row r="66" spans="1:26" x14ac:dyDescent="0.2">
      <c r="A66" s="30" t="s">
        <v>2381</v>
      </c>
      <c r="B66" s="30" t="s">
        <v>2528</v>
      </c>
      <c r="D66" s="37" t="str">
        <f t="shared" si="1"/>
        <v>LECHIDDirect Plan - Growth Option</v>
      </c>
      <c r="E66" s="37" t="str">
        <f t="shared" si="2"/>
        <v/>
      </c>
      <c r="F66" s="37" t="str">
        <f t="shared" si="0"/>
        <v>LECHIDDirect Plan - Growth Option</v>
      </c>
      <c r="H66" s="229"/>
      <c r="I66" s="230"/>
      <c r="J66" s="229"/>
      <c r="K66" s="230"/>
      <c r="L66" s="229"/>
      <c r="M66" s="230"/>
      <c r="N66" s="229"/>
      <c r="O66" s="230"/>
      <c r="P66" s="229"/>
      <c r="Q66" s="230"/>
      <c r="R66" s="229"/>
      <c r="S66" s="230"/>
      <c r="T66" s="229"/>
      <c r="U66" s="230"/>
      <c r="V66" s="229"/>
      <c r="W66" s="230"/>
      <c r="X66" s="229"/>
      <c r="Y66" s="230"/>
      <c r="Z66" s="231"/>
    </row>
    <row r="67" spans="1:26" x14ac:dyDescent="0.2">
      <c r="A67" s="30" t="s">
        <v>1425</v>
      </c>
      <c r="B67" s="30" t="s">
        <v>2529</v>
      </c>
      <c r="D67" s="37" t="str">
        <f t="shared" si="1"/>
        <v>LDMIPFGrowth Option</v>
      </c>
      <c r="E67" s="37" t="str">
        <f t="shared" si="2"/>
        <v/>
      </c>
      <c r="F67" s="37" t="str">
        <f t="shared" si="0"/>
        <v>LDMIPFGrowth Option</v>
      </c>
      <c r="G67" s="224" t="s">
        <v>2339</v>
      </c>
      <c r="H67" s="225">
        <v>9989</v>
      </c>
      <c r="I67" s="226">
        <v>-5.5948000000000002</v>
      </c>
      <c r="J67" s="225">
        <v>10114</v>
      </c>
      <c r="K67" s="226">
        <v>27.8066</v>
      </c>
      <c r="L67" s="225">
        <v>10117</v>
      </c>
      <c r="M67" s="226">
        <v>14.6168</v>
      </c>
      <c r="N67" s="225">
        <v>10117</v>
      </c>
      <c r="O67" s="226">
        <v>14.6168</v>
      </c>
      <c r="P67" s="225">
        <v>9955</v>
      </c>
      <c r="Q67" s="226">
        <v>-0.89219999999999999</v>
      </c>
      <c r="R67" s="225">
        <v>10689</v>
      </c>
      <c r="S67" s="226">
        <v>6.8880999999999997</v>
      </c>
      <c r="T67" s="225">
        <v>11771</v>
      </c>
      <c r="U67" s="226">
        <v>5.5789</v>
      </c>
      <c r="V67" s="225">
        <v>14110</v>
      </c>
      <c r="W67" s="226">
        <v>7.1239999999999997</v>
      </c>
      <c r="X67" s="225">
        <v>79505</v>
      </c>
      <c r="Y67" s="226">
        <v>8.0276999999999994</v>
      </c>
      <c r="Z67" s="227">
        <v>35947</v>
      </c>
    </row>
    <row r="68" spans="1:26" x14ac:dyDescent="0.2">
      <c r="A68" s="30" t="s">
        <v>2382</v>
      </c>
      <c r="B68" s="30" t="s">
        <v>2530</v>
      </c>
      <c r="D68" s="37" t="str">
        <f t="shared" si="1"/>
        <v>LDMIPFGrowth OptionScheme</v>
      </c>
      <c r="E68" s="37" t="str">
        <f t="shared" si="2"/>
        <v>Scheme</v>
      </c>
      <c r="F68" s="37" t="str">
        <f t="shared" si="0"/>
        <v>LDMIPFGrowth Option</v>
      </c>
      <c r="G68" s="166" t="s">
        <v>2445</v>
      </c>
      <c r="H68" s="167">
        <v>10030</v>
      </c>
      <c r="I68" s="168">
        <v>15.4016</v>
      </c>
      <c r="J68" s="167">
        <v>10150</v>
      </c>
      <c r="K68" s="168">
        <v>36.384500000000003</v>
      </c>
      <c r="L68" s="167">
        <v>10217</v>
      </c>
      <c r="M68" s="168">
        <v>28.772500000000001</v>
      </c>
      <c r="N68" s="167">
        <v>10217</v>
      </c>
      <c r="O68" s="168">
        <v>28.772500000000001</v>
      </c>
      <c r="P68" s="167">
        <v>10163</v>
      </c>
      <c r="Q68" s="168">
        <v>3.2869000000000002</v>
      </c>
      <c r="R68" s="167">
        <v>10854</v>
      </c>
      <c r="S68" s="168">
        <v>8.5435999999999996</v>
      </c>
      <c r="T68" s="167">
        <v>12602</v>
      </c>
      <c r="U68" s="168">
        <v>8.0066000000000006</v>
      </c>
      <c r="V68" s="167">
        <v>15709</v>
      </c>
      <c r="W68" s="168">
        <v>9.4481000000000002</v>
      </c>
      <c r="X68" s="167" t="s">
        <v>1002</v>
      </c>
      <c r="Y68" s="168" t="s">
        <v>1002</v>
      </c>
      <c r="Z68" s="228"/>
    </row>
    <row r="69" spans="1:26" x14ac:dyDescent="0.2">
      <c r="A69" s="30" t="s">
        <v>2383</v>
      </c>
      <c r="B69" s="30" t="s">
        <v>2531</v>
      </c>
      <c r="D69" s="37" t="str">
        <f t="shared" si="1"/>
        <v>LDMIPFGrowth OptionAdd</v>
      </c>
      <c r="E69" s="37" t="str">
        <f t="shared" si="2"/>
        <v>Add</v>
      </c>
      <c r="F69" s="37" t="str">
        <f t="shared" si="0"/>
        <v>LDMIPFGrowth Option</v>
      </c>
      <c r="G69" s="166" t="s">
        <v>2444</v>
      </c>
      <c r="H69" s="167">
        <v>10044</v>
      </c>
      <c r="I69" s="168">
        <v>23.121500000000001</v>
      </c>
      <c r="J69" s="167">
        <v>10092</v>
      </c>
      <c r="K69" s="168">
        <v>22.326499999999999</v>
      </c>
      <c r="L69" s="167">
        <v>10142</v>
      </c>
      <c r="M69" s="168">
        <v>18.0379</v>
      </c>
      <c r="N69" s="167">
        <v>10142</v>
      </c>
      <c r="O69" s="168">
        <v>18.0379</v>
      </c>
      <c r="P69" s="167">
        <v>10417</v>
      </c>
      <c r="Q69" s="168">
        <v>8.5283999999999995</v>
      </c>
      <c r="R69" s="167">
        <v>10990</v>
      </c>
      <c r="S69" s="168">
        <v>9.9019999999999992</v>
      </c>
      <c r="T69" s="167">
        <v>12338</v>
      </c>
      <c r="U69" s="168">
        <v>7.2477999999999998</v>
      </c>
      <c r="V69" s="167">
        <v>12921</v>
      </c>
      <c r="W69" s="168">
        <v>5.2553999999999998</v>
      </c>
      <c r="X69" s="167" t="s">
        <v>1002</v>
      </c>
      <c r="Y69" s="168" t="s">
        <v>1002</v>
      </c>
      <c r="Z69" s="228"/>
    </row>
    <row r="70" spans="1:26" x14ac:dyDescent="0.2">
      <c r="A70" s="30" t="s">
        <v>2384</v>
      </c>
      <c r="B70" s="30" t="s">
        <v>2532</v>
      </c>
      <c r="D70" s="37" t="str">
        <f t="shared" si="1"/>
        <v>LDMIPFGrowth Option</v>
      </c>
      <c r="E70" s="37" t="str">
        <f t="shared" si="2"/>
        <v/>
      </c>
      <c r="F70" s="37" t="str">
        <f t="shared" si="0"/>
        <v>LDMIPFGrowth Option</v>
      </c>
      <c r="H70" s="229"/>
      <c r="I70" s="230"/>
      <c r="J70" s="229"/>
      <c r="K70" s="230"/>
      <c r="L70" s="229"/>
      <c r="M70" s="230"/>
      <c r="N70" s="229"/>
      <c r="O70" s="230"/>
      <c r="P70" s="229"/>
      <c r="Q70" s="230"/>
      <c r="R70" s="229"/>
      <c r="S70" s="230"/>
      <c r="T70" s="229"/>
      <c r="U70" s="230"/>
      <c r="V70" s="229"/>
      <c r="W70" s="230"/>
      <c r="X70" s="229"/>
      <c r="Y70" s="230"/>
      <c r="Z70" s="231"/>
    </row>
    <row r="71" spans="1:26" x14ac:dyDescent="0.2">
      <c r="A71" s="30" t="s">
        <v>2385</v>
      </c>
      <c r="B71" s="30" t="s">
        <v>2533</v>
      </c>
      <c r="D71" s="37" t="str">
        <f t="shared" si="1"/>
        <v>LDMIPFDirect Plan - Growth Option</v>
      </c>
      <c r="E71" s="37" t="str">
        <f t="shared" si="2"/>
        <v/>
      </c>
      <c r="F71" s="37" t="str">
        <f t="shared" ref="F71:F134" si="3">IF(LEFT(G71,6)="LIC MF",VLOOKUP(G71,A:B,2,0),F70)</f>
        <v>LDMIPFDirect Plan - Growth Option</v>
      </c>
      <c r="G71" s="224" t="s">
        <v>2340</v>
      </c>
      <c r="H71" s="225">
        <v>9991</v>
      </c>
      <c r="I71" s="226">
        <v>-4.5388000000000002</v>
      </c>
      <c r="J71" s="225">
        <v>10119</v>
      </c>
      <c r="K71" s="226">
        <v>28.874600000000001</v>
      </c>
      <c r="L71" s="225">
        <v>10125</v>
      </c>
      <c r="M71" s="226">
        <v>15.682700000000001</v>
      </c>
      <c r="N71" s="225">
        <v>10125</v>
      </c>
      <c r="O71" s="226">
        <v>15.682700000000001</v>
      </c>
      <c r="P71" s="225">
        <v>10007</v>
      </c>
      <c r="Q71" s="226">
        <v>0.14860000000000001</v>
      </c>
      <c r="R71" s="225">
        <v>10800</v>
      </c>
      <c r="S71" s="226">
        <v>7.9968000000000004</v>
      </c>
      <c r="T71" s="225">
        <v>12113</v>
      </c>
      <c r="U71" s="226">
        <v>6.5926999999999998</v>
      </c>
      <c r="V71" s="225">
        <v>14781</v>
      </c>
      <c r="W71" s="226">
        <v>8.1241000000000003</v>
      </c>
      <c r="X71" s="225">
        <v>24843</v>
      </c>
      <c r="Y71" s="226">
        <v>7.7244000000000002</v>
      </c>
      <c r="Z71" s="227">
        <v>41283</v>
      </c>
    </row>
    <row r="72" spans="1:26" x14ac:dyDescent="0.2">
      <c r="A72" s="30" t="s">
        <v>2386</v>
      </c>
      <c r="B72" s="30" t="s">
        <v>2534</v>
      </c>
      <c r="D72" s="37" t="str">
        <f t="shared" ref="D72:D135" si="4">F72&amp;E72</f>
        <v>LDMIPFDirect Plan - Growth OptionScheme</v>
      </c>
      <c r="E72" s="37" t="str">
        <f t="shared" ref="E72:E135" si="5">IF(LEFT(G72,6)="Scheme","Scheme",IF(LEFT(G72,10)="Additional","Add",""))</f>
        <v>Scheme</v>
      </c>
      <c r="F72" s="37" t="str">
        <f t="shared" si="3"/>
        <v>LDMIPFDirect Plan - Growth Option</v>
      </c>
      <c r="G72" s="166" t="s">
        <v>2445</v>
      </c>
      <c r="H72" s="167">
        <v>10030</v>
      </c>
      <c r="I72" s="168">
        <v>15.4016</v>
      </c>
      <c r="J72" s="167">
        <v>10150</v>
      </c>
      <c r="K72" s="168">
        <v>36.384500000000003</v>
      </c>
      <c r="L72" s="167">
        <v>10217</v>
      </c>
      <c r="M72" s="168">
        <v>28.772500000000001</v>
      </c>
      <c r="N72" s="167">
        <v>10217</v>
      </c>
      <c r="O72" s="168">
        <v>28.772500000000001</v>
      </c>
      <c r="P72" s="167">
        <v>10163</v>
      </c>
      <c r="Q72" s="168">
        <v>3.2869000000000002</v>
      </c>
      <c r="R72" s="167">
        <v>10854</v>
      </c>
      <c r="S72" s="168">
        <v>8.5435999999999996</v>
      </c>
      <c r="T72" s="167">
        <v>12602</v>
      </c>
      <c r="U72" s="168">
        <v>8.0066000000000006</v>
      </c>
      <c r="V72" s="167">
        <v>15709</v>
      </c>
      <c r="W72" s="168">
        <v>9.4481000000000002</v>
      </c>
      <c r="X72" s="167">
        <v>28745</v>
      </c>
      <c r="Y72" s="168">
        <v>9.0169999999999995</v>
      </c>
      <c r="Z72" s="228"/>
    </row>
    <row r="73" spans="1:26" x14ac:dyDescent="0.2">
      <c r="A73" s="30" t="s">
        <v>2387</v>
      </c>
      <c r="B73" s="30" t="s">
        <v>2535</v>
      </c>
      <c r="D73" s="37" t="str">
        <f t="shared" si="4"/>
        <v>LDMIPFDirect Plan - Growth OptionAdd</v>
      </c>
      <c r="E73" s="37" t="str">
        <f t="shared" si="5"/>
        <v>Add</v>
      </c>
      <c r="F73" s="37" t="str">
        <f t="shared" si="3"/>
        <v>LDMIPFDirect Plan - Growth Option</v>
      </c>
      <c r="G73" s="166" t="s">
        <v>2444</v>
      </c>
      <c r="H73" s="167">
        <v>10044</v>
      </c>
      <c r="I73" s="168">
        <v>23.121500000000001</v>
      </c>
      <c r="J73" s="167">
        <v>10092</v>
      </c>
      <c r="K73" s="168">
        <v>22.326499999999999</v>
      </c>
      <c r="L73" s="167">
        <v>10142</v>
      </c>
      <c r="M73" s="168">
        <v>18.0379</v>
      </c>
      <c r="N73" s="167">
        <v>10142</v>
      </c>
      <c r="O73" s="168">
        <v>18.0379</v>
      </c>
      <c r="P73" s="167">
        <v>10417</v>
      </c>
      <c r="Q73" s="168">
        <v>8.5283999999999995</v>
      </c>
      <c r="R73" s="167">
        <v>10990</v>
      </c>
      <c r="S73" s="168">
        <v>9.9019999999999992</v>
      </c>
      <c r="T73" s="167">
        <v>12338</v>
      </c>
      <c r="U73" s="168">
        <v>7.2477999999999998</v>
      </c>
      <c r="V73" s="167">
        <v>12921</v>
      </c>
      <c r="W73" s="168">
        <v>5.2553999999999998</v>
      </c>
      <c r="X73" s="167">
        <v>21901</v>
      </c>
      <c r="Y73" s="168">
        <v>6.6199000000000003</v>
      </c>
      <c r="Z73" s="228"/>
    </row>
    <row r="74" spans="1:26" x14ac:dyDescent="0.2">
      <c r="A74" s="30" t="s">
        <v>2388</v>
      </c>
      <c r="B74" s="30" t="s">
        <v>2536</v>
      </c>
      <c r="D74" s="37" t="str">
        <f t="shared" si="4"/>
        <v>LDMIPFDirect Plan - Growth Option</v>
      </c>
      <c r="E74" s="37" t="str">
        <f t="shared" si="5"/>
        <v/>
      </c>
      <c r="F74" s="37" t="str">
        <f t="shared" si="3"/>
        <v>LDMIPFDirect Plan - Growth Option</v>
      </c>
      <c r="H74" s="229"/>
      <c r="I74" s="230"/>
      <c r="J74" s="229"/>
      <c r="K74" s="230"/>
      <c r="L74" s="229"/>
      <c r="M74" s="230"/>
      <c r="N74" s="229"/>
      <c r="O74" s="230"/>
      <c r="P74" s="229"/>
      <c r="Q74" s="230"/>
      <c r="R74" s="229"/>
      <c r="S74" s="230"/>
      <c r="T74" s="229"/>
      <c r="U74" s="230"/>
      <c r="V74" s="229"/>
      <c r="W74" s="230"/>
      <c r="X74" s="229"/>
      <c r="Y74" s="230"/>
      <c r="Z74" s="231"/>
    </row>
    <row r="75" spans="1:26" x14ac:dyDescent="0.2">
      <c r="A75" s="30" t="s">
        <v>2389</v>
      </c>
      <c r="B75" s="30" t="s">
        <v>2537</v>
      </c>
      <c r="D75" s="37" t="str">
        <f t="shared" si="4"/>
        <v>LEDDYFDirect Plan - Growth Option</v>
      </c>
      <c r="E75" s="37" t="str">
        <f t="shared" si="5"/>
        <v/>
      </c>
      <c r="F75" s="37" t="str">
        <f t="shared" si="3"/>
        <v>LEDDYFDirect Plan - Growth Option</v>
      </c>
      <c r="G75" s="224" t="s">
        <v>2341</v>
      </c>
      <c r="H75" s="225">
        <v>9827</v>
      </c>
      <c r="I75" s="226">
        <v>-90.413499999999999</v>
      </c>
      <c r="J75" s="225">
        <v>10499</v>
      </c>
      <c r="K75" s="226">
        <v>121.411</v>
      </c>
      <c r="L75" s="225">
        <v>10597</v>
      </c>
      <c r="M75" s="226">
        <v>97.831599999999995</v>
      </c>
      <c r="N75" s="225">
        <v>10597</v>
      </c>
      <c r="O75" s="226">
        <v>97.831599999999995</v>
      </c>
      <c r="P75" s="225">
        <v>8553</v>
      </c>
      <c r="Q75" s="226">
        <v>-26.901599999999998</v>
      </c>
      <c r="R75" s="225">
        <v>11363</v>
      </c>
      <c r="S75" s="226">
        <v>13.626099999999999</v>
      </c>
      <c r="T75" s="225">
        <v>17021</v>
      </c>
      <c r="U75" s="226">
        <v>19.377199999999998</v>
      </c>
      <c r="V75" s="225">
        <v>34137</v>
      </c>
      <c r="W75" s="226">
        <v>27.816700000000001</v>
      </c>
      <c r="X75" s="225">
        <v>30212</v>
      </c>
      <c r="Y75" s="226">
        <v>19.252500000000001</v>
      </c>
      <c r="Z75" s="227">
        <v>43455</v>
      </c>
    </row>
    <row r="76" spans="1:26" x14ac:dyDescent="0.2">
      <c r="A76" s="30" t="s">
        <v>2390</v>
      </c>
      <c r="B76" s="30" t="s">
        <v>2538</v>
      </c>
      <c r="D76" s="37" t="str">
        <f t="shared" si="4"/>
        <v>LEDDYFDirect Plan - Growth OptionScheme</v>
      </c>
      <c r="E76" s="37" t="str">
        <f t="shared" si="5"/>
        <v>Scheme</v>
      </c>
      <c r="F76" s="37" t="str">
        <f t="shared" si="3"/>
        <v>LEDDYFDirect Plan - Growth Option</v>
      </c>
      <c r="G76" s="166" t="s">
        <v>2446</v>
      </c>
      <c r="H76" s="167">
        <v>9840</v>
      </c>
      <c r="I76" s="168">
        <v>-83.639300000000006</v>
      </c>
      <c r="J76" s="167">
        <v>10578</v>
      </c>
      <c r="K76" s="168">
        <v>140.57409999999999</v>
      </c>
      <c r="L76" s="167">
        <v>10588</v>
      </c>
      <c r="M76" s="168">
        <v>95.849699999999999</v>
      </c>
      <c r="N76" s="167">
        <v>10588</v>
      </c>
      <c r="O76" s="168">
        <v>95.849699999999999</v>
      </c>
      <c r="P76" s="167">
        <v>8730</v>
      </c>
      <c r="Q76" s="168">
        <v>-23.8429</v>
      </c>
      <c r="R76" s="167">
        <v>10637</v>
      </c>
      <c r="S76" s="168">
        <v>6.3731</v>
      </c>
      <c r="T76" s="167">
        <v>14761</v>
      </c>
      <c r="U76" s="168">
        <v>13.888299999999999</v>
      </c>
      <c r="V76" s="167">
        <v>32055</v>
      </c>
      <c r="W76" s="168">
        <v>26.267199999999999</v>
      </c>
      <c r="X76" s="167">
        <v>25089</v>
      </c>
      <c r="Y76" s="168">
        <v>15.798299999999999</v>
      </c>
      <c r="Z76" s="228"/>
    </row>
    <row r="77" spans="1:26" x14ac:dyDescent="0.2">
      <c r="A77" s="30" t="s">
        <v>2391</v>
      </c>
      <c r="B77" s="30" t="s">
        <v>2539</v>
      </c>
      <c r="D77" s="37" t="str">
        <f t="shared" si="4"/>
        <v>LEDDYFDirect Plan - Growth OptionAdd</v>
      </c>
      <c r="E77" s="37" t="str">
        <f t="shared" si="5"/>
        <v>Add</v>
      </c>
      <c r="F77" s="37" t="str">
        <f t="shared" si="3"/>
        <v>LEDDYFDirect Plan - Growth Option</v>
      </c>
      <c r="G77" s="166" t="s">
        <v>2438</v>
      </c>
      <c r="H77" s="167">
        <v>9897</v>
      </c>
      <c r="I77" s="168">
        <v>-53.617100000000001</v>
      </c>
      <c r="J77" s="167">
        <v>10501</v>
      </c>
      <c r="K77" s="168">
        <v>121.913</v>
      </c>
      <c r="L77" s="167">
        <v>10523</v>
      </c>
      <c r="M77" s="168">
        <v>82.259299999999996</v>
      </c>
      <c r="N77" s="167">
        <v>10523</v>
      </c>
      <c r="O77" s="168">
        <v>82.259299999999996</v>
      </c>
      <c r="P77" s="167">
        <v>9093</v>
      </c>
      <c r="Q77" s="168">
        <v>-17.355499999999999</v>
      </c>
      <c r="R77" s="167">
        <v>10665</v>
      </c>
      <c r="S77" s="168">
        <v>6.6536</v>
      </c>
      <c r="T77" s="167">
        <v>13956</v>
      </c>
      <c r="U77" s="168">
        <v>11.773400000000001</v>
      </c>
      <c r="V77" s="167">
        <v>28957</v>
      </c>
      <c r="W77" s="168">
        <v>23.723299999999998</v>
      </c>
      <c r="X77" s="167">
        <v>23535</v>
      </c>
      <c r="Y77" s="168">
        <v>14.6233</v>
      </c>
      <c r="Z77" s="228"/>
    </row>
    <row r="78" spans="1:26" x14ac:dyDescent="0.2">
      <c r="A78" s="30" t="s">
        <v>2395</v>
      </c>
      <c r="B78" s="30" t="s">
        <v>2580</v>
      </c>
      <c r="D78" s="37" t="str">
        <f t="shared" si="4"/>
        <v>LEDDYFDirect Plan - Growth Option</v>
      </c>
      <c r="E78" s="37" t="str">
        <f t="shared" si="5"/>
        <v/>
      </c>
      <c r="F78" s="37" t="str">
        <f t="shared" si="3"/>
        <v>LEDDYFDirect Plan - Growth Option</v>
      </c>
      <c r="H78" s="229"/>
      <c r="I78" s="230"/>
      <c r="J78" s="229"/>
      <c r="K78" s="230"/>
      <c r="L78" s="229"/>
      <c r="M78" s="230"/>
      <c r="N78" s="229"/>
      <c r="O78" s="230"/>
      <c r="P78" s="229"/>
      <c r="Q78" s="230"/>
      <c r="R78" s="229"/>
      <c r="S78" s="230"/>
      <c r="T78" s="229"/>
      <c r="U78" s="230"/>
      <c r="V78" s="229"/>
      <c r="W78" s="230"/>
      <c r="X78" s="229"/>
      <c r="Y78" s="230"/>
      <c r="Z78" s="231"/>
    </row>
    <row r="79" spans="1:26" x14ac:dyDescent="0.2">
      <c r="A79" s="30" t="s">
        <v>2735</v>
      </c>
      <c r="B79" s="30" t="s">
        <v>2478</v>
      </c>
      <c r="D79" s="37" t="str">
        <f t="shared" si="4"/>
        <v>LEDDYFGrowth Option</v>
      </c>
      <c r="E79" s="37" t="str">
        <f t="shared" si="5"/>
        <v/>
      </c>
      <c r="F79" s="37" t="str">
        <f t="shared" si="3"/>
        <v>LEDDYFGrowth Option</v>
      </c>
      <c r="G79" s="224" t="s">
        <v>2342</v>
      </c>
      <c r="H79" s="225">
        <v>9823</v>
      </c>
      <c r="I79" s="226">
        <v>-92.082400000000007</v>
      </c>
      <c r="J79" s="225">
        <v>10492</v>
      </c>
      <c r="K79" s="226">
        <v>119.6219</v>
      </c>
      <c r="L79" s="225">
        <v>10588</v>
      </c>
      <c r="M79" s="226">
        <v>96.006799999999998</v>
      </c>
      <c r="N79" s="225">
        <v>10588</v>
      </c>
      <c r="O79" s="226">
        <v>96.006799999999998</v>
      </c>
      <c r="P79" s="225">
        <v>8477</v>
      </c>
      <c r="Q79" s="226">
        <v>-28.204899999999999</v>
      </c>
      <c r="R79" s="225">
        <v>11219</v>
      </c>
      <c r="S79" s="226">
        <v>12.1851</v>
      </c>
      <c r="T79" s="225">
        <v>16469</v>
      </c>
      <c r="U79" s="226">
        <v>18.074100000000001</v>
      </c>
      <c r="V79" s="225">
        <v>32348</v>
      </c>
      <c r="W79" s="226">
        <v>26.448499999999999</v>
      </c>
      <c r="X79" s="225">
        <v>28013</v>
      </c>
      <c r="Y79" s="226">
        <v>17.826499999999999</v>
      </c>
      <c r="Z79" s="227">
        <v>43455</v>
      </c>
    </row>
    <row r="80" spans="1:26" x14ac:dyDescent="0.2">
      <c r="A80" s="30" t="s">
        <v>2736</v>
      </c>
      <c r="B80" s="30" t="s">
        <v>2479</v>
      </c>
      <c r="D80" s="37" t="str">
        <f t="shared" si="4"/>
        <v>LEDDYFGrowth OptionScheme</v>
      </c>
      <c r="E80" s="37" t="str">
        <f t="shared" si="5"/>
        <v>Scheme</v>
      </c>
      <c r="F80" s="37" t="str">
        <f t="shared" si="3"/>
        <v>LEDDYFGrowth Option</v>
      </c>
      <c r="G80" s="166" t="s">
        <v>2446</v>
      </c>
      <c r="H80" s="167">
        <v>9840</v>
      </c>
      <c r="I80" s="168">
        <v>-83.639300000000006</v>
      </c>
      <c r="J80" s="167">
        <v>10578</v>
      </c>
      <c r="K80" s="168">
        <v>140.57409999999999</v>
      </c>
      <c r="L80" s="167">
        <v>10588</v>
      </c>
      <c r="M80" s="168">
        <v>95.849699999999999</v>
      </c>
      <c r="N80" s="167">
        <v>10588</v>
      </c>
      <c r="O80" s="168">
        <v>95.849699999999999</v>
      </c>
      <c r="P80" s="167">
        <v>8730</v>
      </c>
      <c r="Q80" s="168">
        <v>-23.8429</v>
      </c>
      <c r="R80" s="167">
        <v>10637</v>
      </c>
      <c r="S80" s="168">
        <v>6.3731</v>
      </c>
      <c r="T80" s="167">
        <v>14761</v>
      </c>
      <c r="U80" s="168">
        <v>13.888299999999999</v>
      </c>
      <c r="V80" s="167">
        <v>32055</v>
      </c>
      <c r="W80" s="168">
        <v>26.267199999999999</v>
      </c>
      <c r="X80" s="167">
        <v>25089</v>
      </c>
      <c r="Y80" s="168">
        <v>15.798299999999999</v>
      </c>
      <c r="Z80" s="228"/>
    </row>
    <row r="81" spans="1:26" x14ac:dyDescent="0.2">
      <c r="A81" s="30" t="s">
        <v>2676</v>
      </c>
      <c r="B81" s="30" t="s">
        <v>2529</v>
      </c>
      <c r="D81" s="37" t="str">
        <f t="shared" si="4"/>
        <v>LEDDYFGrowth OptionAdd</v>
      </c>
      <c r="E81" s="37" t="str">
        <f t="shared" si="5"/>
        <v>Add</v>
      </c>
      <c r="F81" s="37" t="str">
        <f t="shared" si="3"/>
        <v>LEDDYFGrowth Option</v>
      </c>
      <c r="G81" s="166" t="s">
        <v>2438</v>
      </c>
      <c r="H81" s="167">
        <v>9897</v>
      </c>
      <c r="I81" s="168">
        <v>-53.617100000000001</v>
      </c>
      <c r="J81" s="167">
        <v>10501</v>
      </c>
      <c r="K81" s="168">
        <v>121.913</v>
      </c>
      <c r="L81" s="167">
        <v>10523</v>
      </c>
      <c r="M81" s="168">
        <v>82.259299999999996</v>
      </c>
      <c r="N81" s="167">
        <v>10523</v>
      </c>
      <c r="O81" s="168">
        <v>82.259299999999996</v>
      </c>
      <c r="P81" s="167">
        <v>9093</v>
      </c>
      <c r="Q81" s="168">
        <v>-17.355499999999999</v>
      </c>
      <c r="R81" s="167">
        <v>10665</v>
      </c>
      <c r="S81" s="168">
        <v>6.6536</v>
      </c>
      <c r="T81" s="167">
        <v>13956</v>
      </c>
      <c r="U81" s="168">
        <v>11.773400000000001</v>
      </c>
      <c r="V81" s="167">
        <v>28957</v>
      </c>
      <c r="W81" s="168">
        <v>23.723299999999998</v>
      </c>
      <c r="X81" s="167">
        <v>23535</v>
      </c>
      <c r="Y81" s="168">
        <v>14.6233</v>
      </c>
      <c r="Z81" s="228"/>
    </row>
    <row r="82" spans="1:26" x14ac:dyDescent="0.2">
      <c r="A82" s="30" t="s">
        <v>2738</v>
      </c>
      <c r="B82" s="30" t="s">
        <v>2530</v>
      </c>
      <c r="D82" s="37" t="str">
        <f t="shared" si="4"/>
        <v>LEDDYFGrowth Option</v>
      </c>
      <c r="E82" s="37" t="str">
        <f t="shared" si="5"/>
        <v/>
      </c>
      <c r="F82" s="37" t="str">
        <f t="shared" si="3"/>
        <v>LEDDYFGrowth Option</v>
      </c>
      <c r="H82" s="229"/>
      <c r="I82" s="230"/>
      <c r="J82" s="229"/>
      <c r="K82" s="230"/>
      <c r="L82" s="229"/>
      <c r="M82" s="230"/>
      <c r="N82" s="229"/>
      <c r="O82" s="230"/>
      <c r="P82" s="229"/>
      <c r="Q82" s="230"/>
      <c r="R82" s="229"/>
      <c r="S82" s="230"/>
      <c r="T82" s="229"/>
      <c r="U82" s="230"/>
      <c r="V82" s="229"/>
      <c r="W82" s="230"/>
      <c r="X82" s="229"/>
      <c r="Y82" s="230"/>
      <c r="Z82" s="231"/>
    </row>
    <row r="83" spans="1:26" x14ac:dyDescent="0.2">
      <c r="A83" s="30" t="s">
        <v>2739</v>
      </c>
      <c r="B83" s="30" t="s">
        <v>2531</v>
      </c>
      <c r="D83" s="37" t="str">
        <f t="shared" si="4"/>
        <v>LETAXPDirect Plan - Growth Option</v>
      </c>
      <c r="E83" s="37" t="str">
        <f t="shared" si="5"/>
        <v/>
      </c>
      <c r="F83" s="37" t="str">
        <f t="shared" si="3"/>
        <v>LETAXPDirect Plan - Growth Option</v>
      </c>
      <c r="G83" s="224" t="s">
        <v>2447</v>
      </c>
      <c r="H83" s="225">
        <v>9939</v>
      </c>
      <c r="I83" s="226">
        <v>-31.8779</v>
      </c>
      <c r="J83" s="225">
        <v>10436</v>
      </c>
      <c r="K83" s="226">
        <v>105.9837</v>
      </c>
      <c r="L83" s="225">
        <v>10592</v>
      </c>
      <c r="M83" s="226">
        <v>96.922399999999996</v>
      </c>
      <c r="N83" s="225">
        <v>10592</v>
      </c>
      <c r="O83" s="226">
        <v>96.922399999999996</v>
      </c>
      <c r="P83" s="225">
        <v>9207</v>
      </c>
      <c r="Q83" s="226">
        <v>-15.266999999999999</v>
      </c>
      <c r="R83" s="225">
        <v>11614</v>
      </c>
      <c r="S83" s="226">
        <v>16.1388</v>
      </c>
      <c r="T83" s="225">
        <v>15369</v>
      </c>
      <c r="U83" s="226">
        <v>15.3879</v>
      </c>
      <c r="V83" s="225">
        <v>28153</v>
      </c>
      <c r="W83" s="226">
        <v>22.985800000000001</v>
      </c>
      <c r="X83" s="225">
        <v>61459</v>
      </c>
      <c r="Y83" s="226">
        <v>15.9748</v>
      </c>
      <c r="Z83" s="227">
        <v>41275</v>
      </c>
    </row>
    <row r="84" spans="1:26" x14ac:dyDescent="0.2">
      <c r="A84" s="30" t="s">
        <v>2740</v>
      </c>
      <c r="B84" s="30" t="s">
        <v>2480</v>
      </c>
      <c r="D84" s="37" t="str">
        <f t="shared" si="4"/>
        <v>LETAXPDirect Plan - Growth OptionScheme</v>
      </c>
      <c r="E84" s="37" t="str">
        <f t="shared" si="5"/>
        <v>Scheme</v>
      </c>
      <c r="F84" s="37" t="str">
        <f t="shared" si="3"/>
        <v>LETAXPDirect Plan - Growth Option</v>
      </c>
      <c r="G84" s="166" t="s">
        <v>2446</v>
      </c>
      <c r="H84" s="167">
        <v>9840</v>
      </c>
      <c r="I84" s="168">
        <v>-83.639300000000006</v>
      </c>
      <c r="J84" s="167">
        <v>10578</v>
      </c>
      <c r="K84" s="168">
        <v>140.57409999999999</v>
      </c>
      <c r="L84" s="167">
        <v>10588</v>
      </c>
      <c r="M84" s="168">
        <v>95.849699999999999</v>
      </c>
      <c r="N84" s="167">
        <v>10588</v>
      </c>
      <c r="O84" s="168">
        <v>95.849699999999999</v>
      </c>
      <c r="P84" s="167">
        <v>8730</v>
      </c>
      <c r="Q84" s="168">
        <v>-23.8429</v>
      </c>
      <c r="R84" s="167">
        <v>10637</v>
      </c>
      <c r="S84" s="168">
        <v>6.3731</v>
      </c>
      <c r="T84" s="167">
        <v>14761</v>
      </c>
      <c r="U84" s="168">
        <v>13.888299999999999</v>
      </c>
      <c r="V84" s="167">
        <v>32055</v>
      </c>
      <c r="W84" s="168">
        <v>26.267199999999999</v>
      </c>
      <c r="X84" s="167">
        <v>51031</v>
      </c>
      <c r="Y84" s="168">
        <v>14.238200000000001</v>
      </c>
      <c r="Z84" s="228"/>
    </row>
    <row r="85" spans="1:26" x14ac:dyDescent="0.2">
      <c r="A85" s="30" t="s">
        <v>2741</v>
      </c>
      <c r="B85" s="30" t="s">
        <v>2481</v>
      </c>
      <c r="D85" s="37" t="str">
        <f t="shared" si="4"/>
        <v>LETAXPDirect Plan - Growth OptionAdd</v>
      </c>
      <c r="E85" s="37" t="str">
        <f t="shared" si="5"/>
        <v>Add</v>
      </c>
      <c r="F85" s="37" t="str">
        <f t="shared" si="3"/>
        <v>LETAXPDirect Plan - Growth Option</v>
      </c>
      <c r="G85" s="166" t="s">
        <v>2438</v>
      </c>
      <c r="H85" s="167">
        <v>9897</v>
      </c>
      <c r="I85" s="168">
        <v>-53.617100000000001</v>
      </c>
      <c r="J85" s="167">
        <v>10501</v>
      </c>
      <c r="K85" s="168">
        <v>121.913</v>
      </c>
      <c r="L85" s="167">
        <v>10523</v>
      </c>
      <c r="M85" s="168">
        <v>82.259299999999996</v>
      </c>
      <c r="N85" s="167">
        <v>10523</v>
      </c>
      <c r="O85" s="168">
        <v>82.259299999999996</v>
      </c>
      <c r="P85" s="167">
        <v>9093</v>
      </c>
      <c r="Q85" s="168">
        <v>-17.355499999999999</v>
      </c>
      <c r="R85" s="167">
        <v>10665</v>
      </c>
      <c r="S85" s="168">
        <v>6.6536</v>
      </c>
      <c r="T85" s="167">
        <v>13956</v>
      </c>
      <c r="U85" s="168">
        <v>11.773400000000001</v>
      </c>
      <c r="V85" s="167">
        <v>28957</v>
      </c>
      <c r="W85" s="168">
        <v>23.723299999999998</v>
      </c>
      <c r="X85" s="167">
        <v>45817</v>
      </c>
      <c r="Y85" s="168">
        <v>13.2371</v>
      </c>
      <c r="Z85" s="228"/>
    </row>
    <row r="86" spans="1:26" x14ac:dyDescent="0.2">
      <c r="A86" s="30" t="s">
        <v>2742</v>
      </c>
      <c r="B86" s="30" t="s">
        <v>2492</v>
      </c>
      <c r="D86" s="37" t="str">
        <f t="shared" si="4"/>
        <v>LETAXPDirect Plan - Growth Option</v>
      </c>
      <c r="E86" s="37" t="str">
        <f t="shared" si="5"/>
        <v/>
      </c>
      <c r="F86" s="37" t="str">
        <f t="shared" si="3"/>
        <v>LETAXPDirect Plan - Growth Option</v>
      </c>
      <c r="H86" s="229"/>
      <c r="I86" s="230"/>
      <c r="J86" s="229"/>
      <c r="K86" s="230"/>
      <c r="L86" s="229"/>
      <c r="M86" s="230"/>
      <c r="N86" s="229"/>
      <c r="O86" s="230"/>
      <c r="P86" s="229"/>
      <c r="Q86" s="230"/>
      <c r="R86" s="229"/>
      <c r="S86" s="230"/>
      <c r="T86" s="229"/>
      <c r="U86" s="230"/>
      <c r="V86" s="229"/>
      <c r="W86" s="230"/>
      <c r="X86" s="229"/>
      <c r="Y86" s="230"/>
      <c r="Z86" s="231"/>
    </row>
    <row r="87" spans="1:26" x14ac:dyDescent="0.2">
      <c r="A87" s="30" t="s">
        <v>2743</v>
      </c>
      <c r="B87" s="30" t="s">
        <v>2493</v>
      </c>
      <c r="D87" s="37" t="str">
        <f t="shared" si="4"/>
        <v>LETAXPGrowth Option</v>
      </c>
      <c r="E87" s="37" t="str">
        <f t="shared" si="5"/>
        <v/>
      </c>
      <c r="F87" s="37" t="str">
        <f t="shared" si="3"/>
        <v>LETAXPGrowth Option</v>
      </c>
      <c r="G87" s="224" t="s">
        <v>2448</v>
      </c>
      <c r="H87" s="225">
        <v>9937</v>
      </c>
      <c r="I87" s="226">
        <v>-33.047800000000002</v>
      </c>
      <c r="J87" s="225">
        <v>10430</v>
      </c>
      <c r="K87" s="226">
        <v>104.7456</v>
      </c>
      <c r="L87" s="225">
        <v>10587</v>
      </c>
      <c r="M87" s="226">
        <v>95.650199999999998</v>
      </c>
      <c r="N87" s="225">
        <v>10587</v>
      </c>
      <c r="O87" s="226">
        <v>95.650199999999998</v>
      </c>
      <c r="P87" s="225">
        <v>9148</v>
      </c>
      <c r="Q87" s="226">
        <v>-16.3504</v>
      </c>
      <c r="R87" s="225">
        <v>11472</v>
      </c>
      <c r="S87" s="226">
        <v>14.7155</v>
      </c>
      <c r="T87" s="225">
        <v>14855</v>
      </c>
      <c r="U87" s="226">
        <v>14.088900000000001</v>
      </c>
      <c r="V87" s="225">
        <v>26470</v>
      </c>
      <c r="W87" s="226">
        <v>21.479900000000001</v>
      </c>
      <c r="X87" s="225">
        <v>161543</v>
      </c>
      <c r="Y87" s="226">
        <v>10.439299999999999</v>
      </c>
      <c r="Z87" s="227">
        <v>35520</v>
      </c>
    </row>
    <row r="88" spans="1:26" x14ac:dyDescent="0.2">
      <c r="A88" s="30" t="s">
        <v>2745</v>
      </c>
      <c r="B88" s="30" t="s">
        <v>2512</v>
      </c>
      <c r="D88" s="37" t="str">
        <f t="shared" si="4"/>
        <v>LETAXPGrowth OptionScheme</v>
      </c>
      <c r="E88" s="37" t="str">
        <f t="shared" si="5"/>
        <v>Scheme</v>
      </c>
      <c r="F88" s="37" t="str">
        <f t="shared" si="3"/>
        <v>LETAXPGrowth Option</v>
      </c>
      <c r="G88" s="166" t="s">
        <v>2446</v>
      </c>
      <c r="H88" s="167">
        <v>9840</v>
      </c>
      <c r="I88" s="168">
        <v>-83.639300000000006</v>
      </c>
      <c r="J88" s="167">
        <v>10578</v>
      </c>
      <c r="K88" s="168">
        <v>140.57409999999999</v>
      </c>
      <c r="L88" s="167">
        <v>10588</v>
      </c>
      <c r="M88" s="168">
        <v>95.849699999999999</v>
      </c>
      <c r="N88" s="167">
        <v>10588</v>
      </c>
      <c r="O88" s="168">
        <v>95.849699999999999</v>
      </c>
      <c r="P88" s="167">
        <v>8730</v>
      </c>
      <c r="Q88" s="168">
        <v>-23.8429</v>
      </c>
      <c r="R88" s="167">
        <v>10637</v>
      </c>
      <c r="S88" s="168">
        <v>6.3731</v>
      </c>
      <c r="T88" s="167">
        <v>14761</v>
      </c>
      <c r="U88" s="168">
        <v>13.888299999999999</v>
      </c>
      <c r="V88" s="167">
        <v>32055</v>
      </c>
      <c r="W88" s="168">
        <v>26.267199999999999</v>
      </c>
      <c r="X88" s="167">
        <v>514119</v>
      </c>
      <c r="Y88" s="168">
        <v>15.1027</v>
      </c>
      <c r="Z88" s="228"/>
    </row>
    <row r="89" spans="1:26" x14ac:dyDescent="0.2">
      <c r="A89" s="30" t="s">
        <v>2746</v>
      </c>
      <c r="B89" s="30" t="s">
        <v>2513</v>
      </c>
      <c r="D89" s="37" t="str">
        <f t="shared" si="4"/>
        <v>LETAXPGrowth OptionAdd</v>
      </c>
      <c r="E89" s="37" t="str">
        <f t="shared" si="5"/>
        <v>Add</v>
      </c>
      <c r="F89" s="37" t="str">
        <f t="shared" si="3"/>
        <v>LETAXPGrowth Option</v>
      </c>
      <c r="G89" s="166" t="s">
        <v>2438</v>
      </c>
      <c r="H89" s="167">
        <v>9897</v>
      </c>
      <c r="I89" s="168">
        <v>-53.617100000000001</v>
      </c>
      <c r="J89" s="167">
        <v>10501</v>
      </c>
      <c r="K89" s="168">
        <v>121.913</v>
      </c>
      <c r="L89" s="167">
        <v>10523</v>
      </c>
      <c r="M89" s="168">
        <v>82.259299999999996</v>
      </c>
      <c r="N89" s="167">
        <v>10523</v>
      </c>
      <c r="O89" s="168">
        <v>82.259299999999996</v>
      </c>
      <c r="P89" s="167">
        <v>9093</v>
      </c>
      <c r="Q89" s="168">
        <v>-17.355499999999999</v>
      </c>
      <c r="R89" s="167">
        <v>10665</v>
      </c>
      <c r="S89" s="168">
        <v>6.6536</v>
      </c>
      <c r="T89" s="167">
        <v>13956</v>
      </c>
      <c r="U89" s="168">
        <v>11.773400000000001</v>
      </c>
      <c r="V89" s="167">
        <v>28957</v>
      </c>
      <c r="W89" s="168">
        <v>23.723299999999998</v>
      </c>
      <c r="X89" s="167">
        <v>342225</v>
      </c>
      <c r="Y89" s="168">
        <v>13.442399999999999</v>
      </c>
      <c r="Z89" s="228"/>
    </row>
    <row r="90" spans="1:26" x14ac:dyDescent="0.2">
      <c r="A90" s="30" t="s">
        <v>2748</v>
      </c>
      <c r="B90" s="30" t="s">
        <v>2508</v>
      </c>
      <c r="D90" s="37" t="str">
        <f t="shared" si="4"/>
        <v>LETAXPGrowth Option</v>
      </c>
      <c r="E90" s="37" t="str">
        <f t="shared" si="5"/>
        <v/>
      </c>
      <c r="F90" s="37" t="str">
        <f t="shared" si="3"/>
        <v>LETAXPGrowth Option</v>
      </c>
      <c r="H90" s="229"/>
      <c r="I90" s="230"/>
      <c r="J90" s="229"/>
      <c r="K90" s="230"/>
      <c r="L90" s="229"/>
      <c r="M90" s="230"/>
      <c r="N90" s="229"/>
      <c r="O90" s="230"/>
      <c r="P90" s="229"/>
      <c r="Q90" s="230"/>
      <c r="R90" s="229"/>
      <c r="S90" s="230"/>
      <c r="T90" s="229"/>
      <c r="U90" s="230"/>
      <c r="V90" s="229"/>
      <c r="W90" s="230"/>
      <c r="X90" s="229"/>
      <c r="Y90" s="230"/>
      <c r="Z90" s="231"/>
    </row>
    <row r="91" spans="1:26" x14ac:dyDescent="0.2">
      <c r="A91" s="30" t="s">
        <v>2749</v>
      </c>
      <c r="B91" s="30" t="s">
        <v>2509</v>
      </c>
      <c r="D91" s="37" t="str">
        <f t="shared" si="4"/>
        <v>LEEQSFDirect Plan - Growth Option</v>
      </c>
      <c r="E91" s="37" t="str">
        <f t="shared" si="5"/>
        <v/>
      </c>
      <c r="F91" s="37" t="str">
        <f t="shared" si="3"/>
        <v>LEEQSFDirect Plan - Growth Option</v>
      </c>
      <c r="G91" s="224" t="s">
        <v>2343</v>
      </c>
      <c r="H91" s="225">
        <v>9914</v>
      </c>
      <c r="I91" s="226">
        <v>-44.729799999999997</v>
      </c>
      <c r="J91" s="225">
        <v>10286</v>
      </c>
      <c r="K91" s="226">
        <v>69.703900000000004</v>
      </c>
      <c r="L91" s="225">
        <v>10443</v>
      </c>
      <c r="M91" s="226">
        <v>66.643000000000001</v>
      </c>
      <c r="N91" s="225">
        <v>10443</v>
      </c>
      <c r="O91" s="226">
        <v>66.643000000000001</v>
      </c>
      <c r="P91" s="225">
        <v>9946</v>
      </c>
      <c r="Q91" s="226">
        <v>-1.0825</v>
      </c>
      <c r="R91" s="225">
        <v>10814</v>
      </c>
      <c r="S91" s="226">
        <v>8.1420999999999992</v>
      </c>
      <c r="T91" s="225">
        <v>12874</v>
      </c>
      <c r="U91" s="226">
        <v>8.7759</v>
      </c>
      <c r="V91" s="225">
        <v>17808</v>
      </c>
      <c r="W91" s="226">
        <v>12.2263</v>
      </c>
      <c r="X91" s="225">
        <v>25407</v>
      </c>
      <c r="Y91" s="226">
        <v>7.9074999999999998</v>
      </c>
      <c r="Z91" s="227">
        <v>41275</v>
      </c>
    </row>
    <row r="92" spans="1:26" x14ac:dyDescent="0.2">
      <c r="A92" s="30" t="s">
        <v>2826</v>
      </c>
      <c r="B92" s="30" t="s">
        <v>2832</v>
      </c>
      <c r="D92" s="37" t="str">
        <f t="shared" si="4"/>
        <v>LEEQSFDirect Plan - Growth OptionScheme</v>
      </c>
      <c r="E92" s="37" t="str">
        <f t="shared" si="5"/>
        <v>Scheme</v>
      </c>
      <c r="F92" s="37" t="str">
        <f t="shared" si="3"/>
        <v>LEEQSFDirect Plan - Growth Option</v>
      </c>
      <c r="G92" s="166" t="s">
        <v>2449</v>
      </c>
      <c r="H92" s="167">
        <v>9998</v>
      </c>
      <c r="I92" s="168">
        <v>-0.94910000000000005</v>
      </c>
      <c r="J92" s="167">
        <v>10174</v>
      </c>
      <c r="K92" s="168">
        <v>42.403199999999998</v>
      </c>
      <c r="L92" s="167">
        <v>10242</v>
      </c>
      <c r="M92" s="168">
        <v>32.547400000000003</v>
      </c>
      <c r="N92" s="167">
        <v>10242</v>
      </c>
      <c r="O92" s="168">
        <v>32.547400000000003</v>
      </c>
      <c r="P92" s="167">
        <v>9961</v>
      </c>
      <c r="Q92" s="168">
        <v>-0.77300000000000002</v>
      </c>
      <c r="R92" s="167">
        <v>10776</v>
      </c>
      <c r="S92" s="168">
        <v>7.7596999999999996</v>
      </c>
      <c r="T92" s="167">
        <v>12875</v>
      </c>
      <c r="U92" s="168">
        <v>8.7805999999999997</v>
      </c>
      <c r="V92" s="167">
        <v>17892</v>
      </c>
      <c r="W92" s="168">
        <v>12.331799999999999</v>
      </c>
      <c r="X92" s="167">
        <v>30153</v>
      </c>
      <c r="Y92" s="168">
        <v>9.4265000000000008</v>
      </c>
      <c r="Z92" s="228"/>
    </row>
    <row r="93" spans="1:26" x14ac:dyDescent="0.2">
      <c r="A93" s="30" t="s">
        <v>2828</v>
      </c>
      <c r="B93" s="30" t="s">
        <v>2833</v>
      </c>
      <c r="D93" s="37" t="str">
        <f t="shared" si="4"/>
        <v>LEEQSFDirect Plan - Growth OptionAdd</v>
      </c>
      <c r="E93" s="37" t="str">
        <f t="shared" si="5"/>
        <v>Add</v>
      </c>
      <c r="F93" s="37" t="str">
        <f t="shared" si="3"/>
        <v>LEEQSFDirect Plan - Growth Option</v>
      </c>
      <c r="G93" s="166" t="s">
        <v>2444</v>
      </c>
      <c r="H93" s="167">
        <v>10044</v>
      </c>
      <c r="I93" s="168">
        <v>23.121500000000001</v>
      </c>
      <c r="J93" s="167">
        <v>10092</v>
      </c>
      <c r="K93" s="168">
        <v>22.326499999999999</v>
      </c>
      <c r="L93" s="167">
        <v>10142</v>
      </c>
      <c r="M93" s="168">
        <v>18.0379</v>
      </c>
      <c r="N93" s="167">
        <v>10142</v>
      </c>
      <c r="O93" s="168">
        <v>18.0379</v>
      </c>
      <c r="P93" s="167">
        <v>10417</v>
      </c>
      <c r="Q93" s="168">
        <v>8.5283999999999995</v>
      </c>
      <c r="R93" s="167">
        <v>10990</v>
      </c>
      <c r="S93" s="168">
        <v>9.9019999999999992</v>
      </c>
      <c r="T93" s="167">
        <v>12338</v>
      </c>
      <c r="U93" s="168">
        <v>7.2477999999999998</v>
      </c>
      <c r="V93" s="167">
        <v>12921</v>
      </c>
      <c r="W93" s="168">
        <v>5.2553999999999998</v>
      </c>
      <c r="X93" s="167">
        <v>22079</v>
      </c>
      <c r="Y93" s="168">
        <v>6.6779999999999999</v>
      </c>
      <c r="Z93" s="228"/>
    </row>
    <row r="94" spans="1:26" x14ac:dyDescent="0.2">
      <c r="A94" s="30" t="s">
        <v>2829</v>
      </c>
      <c r="B94" s="30" t="s">
        <v>2834</v>
      </c>
      <c r="D94" s="37" t="str">
        <f t="shared" si="4"/>
        <v>LEEQSFDirect Plan - Growth Option</v>
      </c>
      <c r="E94" s="37" t="str">
        <f t="shared" si="5"/>
        <v/>
      </c>
      <c r="F94" s="37" t="str">
        <f t="shared" si="3"/>
        <v>LEEQSFDirect Plan - Growth Option</v>
      </c>
      <c r="H94" s="229"/>
      <c r="I94" s="230"/>
      <c r="J94" s="229"/>
      <c r="K94" s="230"/>
      <c r="L94" s="229"/>
      <c r="M94" s="230"/>
      <c r="N94" s="229"/>
      <c r="O94" s="230"/>
      <c r="P94" s="229"/>
      <c r="Q94" s="230"/>
      <c r="R94" s="229"/>
      <c r="S94" s="230"/>
      <c r="T94" s="229"/>
      <c r="U94" s="230"/>
      <c r="V94" s="229"/>
      <c r="W94" s="230"/>
      <c r="X94" s="229"/>
      <c r="Y94" s="230"/>
      <c r="Z94" s="231"/>
    </row>
    <row r="95" spans="1:26" x14ac:dyDescent="0.2">
      <c r="A95" s="30" t="s">
        <v>2831</v>
      </c>
      <c r="B95" s="30" t="s">
        <v>2835</v>
      </c>
      <c r="D95" s="37" t="str">
        <f t="shared" si="4"/>
        <v>LEEQSFGrowth Option</v>
      </c>
      <c r="E95" s="37" t="str">
        <f t="shared" si="5"/>
        <v/>
      </c>
      <c r="F95" s="37" t="str">
        <f t="shared" si="3"/>
        <v>LEEQSFGrowth Option</v>
      </c>
      <c r="G95" s="224" t="s">
        <v>2344</v>
      </c>
      <c r="H95" s="225">
        <v>9912</v>
      </c>
      <c r="I95" s="226">
        <v>-45.735900000000001</v>
      </c>
      <c r="J95" s="225">
        <v>10282</v>
      </c>
      <c r="K95" s="226">
        <v>68.6434</v>
      </c>
      <c r="L95" s="225">
        <v>10438</v>
      </c>
      <c r="M95" s="226">
        <v>65.566000000000003</v>
      </c>
      <c r="N95" s="225">
        <v>10438</v>
      </c>
      <c r="O95" s="226">
        <v>65.566000000000003</v>
      </c>
      <c r="P95" s="225">
        <v>9895</v>
      </c>
      <c r="Q95" s="226">
        <v>-2.0872999999999999</v>
      </c>
      <c r="R95" s="225">
        <v>10706</v>
      </c>
      <c r="S95" s="226">
        <v>7.0583999999999998</v>
      </c>
      <c r="T95" s="225">
        <v>12498</v>
      </c>
      <c r="U95" s="226">
        <v>7.7085999999999997</v>
      </c>
      <c r="V95" s="225">
        <v>16954</v>
      </c>
      <c r="W95" s="226">
        <v>11.13</v>
      </c>
      <c r="X95" s="225">
        <v>26128</v>
      </c>
      <c r="Y95" s="226">
        <v>7.0608000000000004</v>
      </c>
      <c r="Z95" s="227">
        <v>40609</v>
      </c>
    </row>
    <row r="96" spans="1:26" x14ac:dyDescent="0.2">
      <c r="D96" s="37" t="str">
        <f t="shared" si="4"/>
        <v>LEEQSFGrowth OptionScheme</v>
      </c>
      <c r="E96" s="37" t="str">
        <f t="shared" si="5"/>
        <v>Scheme</v>
      </c>
      <c r="F96" s="37" t="str">
        <f t="shared" si="3"/>
        <v>LEEQSFGrowth Option</v>
      </c>
      <c r="G96" s="166" t="s">
        <v>2449</v>
      </c>
      <c r="H96" s="167">
        <v>9998</v>
      </c>
      <c r="I96" s="168">
        <v>-0.94910000000000005</v>
      </c>
      <c r="J96" s="167">
        <v>10174</v>
      </c>
      <c r="K96" s="168">
        <v>42.403199999999998</v>
      </c>
      <c r="L96" s="167">
        <v>10242</v>
      </c>
      <c r="M96" s="168">
        <v>32.547400000000003</v>
      </c>
      <c r="N96" s="167">
        <v>10242</v>
      </c>
      <c r="O96" s="168">
        <v>32.547400000000003</v>
      </c>
      <c r="P96" s="167">
        <v>9961</v>
      </c>
      <c r="Q96" s="168">
        <v>-0.77300000000000002</v>
      </c>
      <c r="R96" s="167">
        <v>10776</v>
      </c>
      <c r="S96" s="168">
        <v>7.7596999999999996</v>
      </c>
      <c r="T96" s="167">
        <v>12875</v>
      </c>
      <c r="U96" s="168">
        <v>8.7805999999999997</v>
      </c>
      <c r="V96" s="167">
        <v>17892</v>
      </c>
      <c r="W96" s="168">
        <v>12.331799999999999</v>
      </c>
      <c r="X96" s="167">
        <v>34659</v>
      </c>
      <c r="Y96" s="168">
        <v>9.2316000000000003</v>
      </c>
      <c r="Z96" s="228"/>
    </row>
    <row r="97" spans="4:26" x14ac:dyDescent="0.2">
      <c r="D97" s="37" t="str">
        <f t="shared" si="4"/>
        <v>LEEQSFGrowth OptionAdd</v>
      </c>
      <c r="E97" s="37" t="str">
        <f t="shared" si="5"/>
        <v>Add</v>
      </c>
      <c r="F97" s="37" t="str">
        <f t="shared" si="3"/>
        <v>LEEQSFGrowth Option</v>
      </c>
      <c r="G97" s="166" t="s">
        <v>2444</v>
      </c>
      <c r="H97" s="167">
        <v>10044</v>
      </c>
      <c r="I97" s="168">
        <v>23.121500000000001</v>
      </c>
      <c r="J97" s="167">
        <v>10092</v>
      </c>
      <c r="K97" s="168">
        <v>22.326499999999999</v>
      </c>
      <c r="L97" s="167">
        <v>10142</v>
      </c>
      <c r="M97" s="168">
        <v>18.0379</v>
      </c>
      <c r="N97" s="167">
        <v>10142</v>
      </c>
      <c r="O97" s="168">
        <v>18.0379</v>
      </c>
      <c r="P97" s="167">
        <v>10417</v>
      </c>
      <c r="Q97" s="168">
        <v>8.5283999999999995</v>
      </c>
      <c r="R97" s="167">
        <v>10990</v>
      </c>
      <c r="S97" s="168">
        <v>9.9019999999999992</v>
      </c>
      <c r="T97" s="167">
        <v>12338</v>
      </c>
      <c r="U97" s="168">
        <v>7.2477999999999998</v>
      </c>
      <c r="V97" s="167">
        <v>12921</v>
      </c>
      <c r="W97" s="168">
        <v>5.2553999999999998</v>
      </c>
      <c r="X97" s="167">
        <v>24726</v>
      </c>
      <c r="Y97" s="168">
        <v>6.6422999999999996</v>
      </c>
      <c r="Z97" s="228"/>
    </row>
    <row r="98" spans="4:26" x14ac:dyDescent="0.2">
      <c r="D98" s="37" t="str">
        <f t="shared" si="4"/>
        <v>LEEQSFGrowth Option</v>
      </c>
      <c r="E98" s="37" t="str">
        <f t="shared" si="5"/>
        <v/>
      </c>
      <c r="F98" s="37" t="str">
        <f t="shared" si="3"/>
        <v>LEEQSFGrowth Option</v>
      </c>
      <c r="H98" s="229"/>
      <c r="I98" s="230"/>
      <c r="J98" s="229"/>
      <c r="K98" s="230"/>
      <c r="L98" s="229"/>
      <c r="M98" s="230"/>
      <c r="N98" s="229"/>
      <c r="O98" s="230"/>
      <c r="P98" s="229"/>
      <c r="Q98" s="230"/>
      <c r="R98" s="229"/>
      <c r="S98" s="230"/>
      <c r="T98" s="229"/>
      <c r="U98" s="230"/>
      <c r="V98" s="229"/>
      <c r="W98" s="230"/>
      <c r="X98" s="229"/>
      <c r="Y98" s="230"/>
      <c r="Z98" s="231"/>
    </row>
    <row r="99" spans="4:26" x14ac:dyDescent="0.2">
      <c r="D99" s="37" t="str">
        <f t="shared" si="4"/>
        <v>LEEQTFDirect Plan - Growth Option</v>
      </c>
      <c r="E99" s="37" t="str">
        <f t="shared" si="5"/>
        <v/>
      </c>
      <c r="F99" s="37" t="str">
        <f t="shared" si="3"/>
        <v>LEEQTFDirect Plan - Growth Option</v>
      </c>
      <c r="G99" s="224" t="s">
        <v>2345</v>
      </c>
      <c r="H99" s="225">
        <v>9770</v>
      </c>
      <c r="I99" s="226">
        <v>-119.77379999999999</v>
      </c>
      <c r="J99" s="225">
        <v>10441</v>
      </c>
      <c r="K99" s="226">
        <v>107.259</v>
      </c>
      <c r="L99" s="225">
        <v>10415</v>
      </c>
      <c r="M99" s="226">
        <v>61.409500000000001</v>
      </c>
      <c r="N99" s="225">
        <v>10415</v>
      </c>
      <c r="O99" s="226">
        <v>61.409500000000001</v>
      </c>
      <c r="P99" s="225">
        <v>8008</v>
      </c>
      <c r="Q99" s="226">
        <v>-35.950099999999999</v>
      </c>
      <c r="R99" s="225">
        <v>10265</v>
      </c>
      <c r="S99" s="226">
        <v>2.6497000000000002</v>
      </c>
      <c r="T99" s="225">
        <v>13538</v>
      </c>
      <c r="U99" s="226">
        <v>10.615500000000001</v>
      </c>
      <c r="V99" s="225">
        <v>25036</v>
      </c>
      <c r="W99" s="226">
        <v>20.135100000000001</v>
      </c>
      <c r="X99" s="225">
        <v>42123</v>
      </c>
      <c r="Y99" s="226">
        <v>12.4534</v>
      </c>
      <c r="Z99" s="227">
        <v>41275</v>
      </c>
    </row>
    <row r="100" spans="4:26" x14ac:dyDescent="0.2">
      <c r="D100" s="37" t="str">
        <f t="shared" si="4"/>
        <v>LEEQTFDirect Plan - Growth OptionScheme</v>
      </c>
      <c r="E100" s="37" t="str">
        <f t="shared" si="5"/>
        <v>Scheme</v>
      </c>
      <c r="F100" s="37" t="str">
        <f t="shared" si="3"/>
        <v>LEEQTFDirect Plan - Growth Option</v>
      </c>
      <c r="G100" s="166" t="s">
        <v>2446</v>
      </c>
      <c r="H100" s="167">
        <v>9840</v>
      </c>
      <c r="I100" s="168">
        <v>-83.639300000000006</v>
      </c>
      <c r="J100" s="167">
        <v>10578</v>
      </c>
      <c r="K100" s="168">
        <v>140.57409999999999</v>
      </c>
      <c r="L100" s="167">
        <v>10588</v>
      </c>
      <c r="M100" s="168">
        <v>95.849699999999999</v>
      </c>
      <c r="N100" s="167">
        <v>10588</v>
      </c>
      <c r="O100" s="168">
        <v>95.849699999999999</v>
      </c>
      <c r="P100" s="167">
        <v>8730</v>
      </c>
      <c r="Q100" s="168">
        <v>-23.8429</v>
      </c>
      <c r="R100" s="167">
        <v>10637</v>
      </c>
      <c r="S100" s="168">
        <v>6.3731</v>
      </c>
      <c r="T100" s="167">
        <v>14761</v>
      </c>
      <c r="U100" s="168">
        <v>13.888299999999999</v>
      </c>
      <c r="V100" s="167">
        <v>32055</v>
      </c>
      <c r="W100" s="168">
        <v>26.267199999999999</v>
      </c>
      <c r="X100" s="167">
        <v>51031</v>
      </c>
      <c r="Y100" s="168">
        <v>14.238200000000001</v>
      </c>
      <c r="Z100" s="228"/>
    </row>
    <row r="101" spans="4:26" x14ac:dyDescent="0.2">
      <c r="D101" s="37" t="str">
        <f t="shared" si="4"/>
        <v>LEEQTFDirect Plan - Growth OptionAdd</v>
      </c>
      <c r="E101" s="37" t="str">
        <f t="shared" si="5"/>
        <v>Add</v>
      </c>
      <c r="F101" s="37" t="str">
        <f t="shared" si="3"/>
        <v>LEEQTFDirect Plan - Growth Option</v>
      </c>
      <c r="G101" s="166" t="s">
        <v>2438</v>
      </c>
      <c r="H101" s="167">
        <v>9897</v>
      </c>
      <c r="I101" s="168">
        <v>-53.617100000000001</v>
      </c>
      <c r="J101" s="167">
        <v>10501</v>
      </c>
      <c r="K101" s="168">
        <v>121.913</v>
      </c>
      <c r="L101" s="167">
        <v>10523</v>
      </c>
      <c r="M101" s="168">
        <v>82.259299999999996</v>
      </c>
      <c r="N101" s="167">
        <v>10523</v>
      </c>
      <c r="O101" s="168">
        <v>82.259299999999996</v>
      </c>
      <c r="P101" s="167">
        <v>9093</v>
      </c>
      <c r="Q101" s="168">
        <v>-17.355499999999999</v>
      </c>
      <c r="R101" s="167">
        <v>10665</v>
      </c>
      <c r="S101" s="168">
        <v>6.6536</v>
      </c>
      <c r="T101" s="167">
        <v>13956</v>
      </c>
      <c r="U101" s="168">
        <v>11.773400000000001</v>
      </c>
      <c r="V101" s="167">
        <v>28957</v>
      </c>
      <c r="W101" s="168">
        <v>23.723299999999998</v>
      </c>
      <c r="X101" s="167">
        <v>45817</v>
      </c>
      <c r="Y101" s="168">
        <v>13.2371</v>
      </c>
      <c r="Z101" s="228"/>
    </row>
    <row r="102" spans="4:26" x14ac:dyDescent="0.2">
      <c r="D102" s="37" t="str">
        <f t="shared" si="4"/>
        <v>LEEQTFDirect Plan - Growth Option</v>
      </c>
      <c r="E102" s="37" t="str">
        <f t="shared" si="5"/>
        <v/>
      </c>
      <c r="F102" s="37" t="str">
        <f t="shared" si="3"/>
        <v>LEEQTFDirect Plan - Growth Option</v>
      </c>
      <c r="H102" s="229"/>
      <c r="I102" s="230"/>
      <c r="J102" s="229"/>
      <c r="K102" s="230"/>
      <c r="L102" s="229"/>
      <c r="M102" s="230"/>
      <c r="N102" s="229"/>
      <c r="O102" s="230"/>
      <c r="P102" s="229"/>
      <c r="Q102" s="230"/>
      <c r="R102" s="229"/>
      <c r="S102" s="230"/>
      <c r="T102" s="229"/>
      <c r="U102" s="230"/>
      <c r="V102" s="229"/>
      <c r="W102" s="230"/>
      <c r="X102" s="229"/>
      <c r="Y102" s="230"/>
      <c r="Z102" s="231"/>
    </row>
    <row r="103" spans="4:26" x14ac:dyDescent="0.2">
      <c r="D103" s="37" t="str">
        <f t="shared" si="4"/>
        <v>LEEQTFGrowth Option</v>
      </c>
      <c r="E103" s="37" t="str">
        <f t="shared" si="5"/>
        <v/>
      </c>
      <c r="F103" s="37" t="str">
        <f t="shared" si="3"/>
        <v>LEEQTFGrowth Option</v>
      </c>
      <c r="G103" s="224" t="s">
        <v>2346</v>
      </c>
      <c r="H103" s="225">
        <v>9768</v>
      </c>
      <c r="I103" s="226">
        <v>-120.77549999999999</v>
      </c>
      <c r="J103" s="225">
        <v>10436</v>
      </c>
      <c r="K103" s="226">
        <v>106.18</v>
      </c>
      <c r="L103" s="225">
        <v>10409</v>
      </c>
      <c r="M103" s="226">
        <v>60.331400000000002</v>
      </c>
      <c r="N103" s="225">
        <v>10409</v>
      </c>
      <c r="O103" s="226">
        <v>60.331400000000002</v>
      </c>
      <c r="P103" s="225">
        <v>7958</v>
      </c>
      <c r="Q103" s="226">
        <v>-36.754899999999999</v>
      </c>
      <c r="R103" s="225">
        <v>10167</v>
      </c>
      <c r="S103" s="226">
        <v>1.6651</v>
      </c>
      <c r="T103" s="225">
        <v>13150</v>
      </c>
      <c r="U103" s="226">
        <v>9.5495000000000001</v>
      </c>
      <c r="V103" s="225">
        <v>24148</v>
      </c>
      <c r="W103" s="226">
        <v>19.270900000000001</v>
      </c>
      <c r="X103" s="225">
        <v>102098</v>
      </c>
      <c r="Y103" s="226">
        <v>7.5351999999999997</v>
      </c>
      <c r="Z103" s="227">
        <v>34074</v>
      </c>
    </row>
    <row r="104" spans="4:26" x14ac:dyDescent="0.2">
      <c r="D104" s="37" t="str">
        <f t="shared" si="4"/>
        <v>LEEQTFGrowth OptionScheme</v>
      </c>
      <c r="E104" s="37" t="str">
        <f t="shared" si="5"/>
        <v>Scheme</v>
      </c>
      <c r="F104" s="37" t="str">
        <f t="shared" si="3"/>
        <v>LEEQTFGrowth Option</v>
      </c>
      <c r="G104" s="166" t="s">
        <v>2446</v>
      </c>
      <c r="H104" s="167">
        <v>9840</v>
      </c>
      <c r="I104" s="168">
        <v>-83.639300000000006</v>
      </c>
      <c r="J104" s="167">
        <v>10578</v>
      </c>
      <c r="K104" s="168">
        <v>140.57409999999999</v>
      </c>
      <c r="L104" s="167">
        <v>10588</v>
      </c>
      <c r="M104" s="168">
        <v>95.849699999999999</v>
      </c>
      <c r="N104" s="167">
        <v>10588</v>
      </c>
      <c r="O104" s="168">
        <v>95.849699999999999</v>
      </c>
      <c r="P104" s="167">
        <v>8730</v>
      </c>
      <c r="Q104" s="168">
        <v>-23.8429</v>
      </c>
      <c r="R104" s="167">
        <v>10637</v>
      </c>
      <c r="S104" s="168">
        <v>6.3731</v>
      </c>
      <c r="T104" s="167">
        <v>14761</v>
      </c>
      <c r="U104" s="168">
        <v>13.888299999999999</v>
      </c>
      <c r="V104" s="167">
        <v>32055</v>
      </c>
      <c r="W104" s="168">
        <v>26.267199999999999</v>
      </c>
      <c r="X104" s="167" t="s">
        <v>1002</v>
      </c>
      <c r="Y104" s="168" t="s">
        <v>1002</v>
      </c>
      <c r="Z104" s="228"/>
    </row>
    <row r="105" spans="4:26" x14ac:dyDescent="0.2">
      <c r="D105" s="37" t="str">
        <f t="shared" si="4"/>
        <v>LEEQTFGrowth OptionAdd</v>
      </c>
      <c r="E105" s="37" t="str">
        <f t="shared" si="5"/>
        <v>Add</v>
      </c>
      <c r="F105" s="37" t="str">
        <f t="shared" si="3"/>
        <v>LEEQTFGrowth Option</v>
      </c>
      <c r="G105" s="166" t="s">
        <v>2438</v>
      </c>
      <c r="H105" s="167">
        <v>9897</v>
      </c>
      <c r="I105" s="168">
        <v>-53.617100000000001</v>
      </c>
      <c r="J105" s="167">
        <v>10501</v>
      </c>
      <c r="K105" s="168">
        <v>121.913</v>
      </c>
      <c r="L105" s="167">
        <v>10523</v>
      </c>
      <c r="M105" s="168">
        <v>82.259299999999996</v>
      </c>
      <c r="N105" s="167">
        <v>10523</v>
      </c>
      <c r="O105" s="168">
        <v>82.259299999999996</v>
      </c>
      <c r="P105" s="167">
        <v>9093</v>
      </c>
      <c r="Q105" s="168">
        <v>-17.355499999999999</v>
      </c>
      <c r="R105" s="167">
        <v>10665</v>
      </c>
      <c r="S105" s="168">
        <v>6.6536</v>
      </c>
      <c r="T105" s="167">
        <v>13956</v>
      </c>
      <c r="U105" s="168">
        <v>11.773400000000001</v>
      </c>
      <c r="V105" s="167">
        <v>28957</v>
      </c>
      <c r="W105" s="168">
        <v>23.723299999999998</v>
      </c>
      <c r="X105" s="167">
        <v>497069</v>
      </c>
      <c r="Y105" s="168">
        <v>12.9948</v>
      </c>
      <c r="Z105" s="228"/>
    </row>
    <row r="106" spans="4:26" x14ac:dyDescent="0.2">
      <c r="D106" s="37" t="str">
        <f t="shared" si="4"/>
        <v>LEEQTFGrowth Option</v>
      </c>
      <c r="E106" s="37" t="str">
        <f t="shared" si="5"/>
        <v/>
      </c>
      <c r="F106" s="37" t="str">
        <f t="shared" si="3"/>
        <v>LEEQTFGrowth Option</v>
      </c>
      <c r="H106" s="229"/>
      <c r="I106" s="230"/>
      <c r="J106" s="229"/>
      <c r="K106" s="230"/>
      <c r="L106" s="229"/>
      <c r="M106" s="230"/>
      <c r="N106" s="229"/>
      <c r="O106" s="230"/>
      <c r="P106" s="229"/>
      <c r="Q106" s="230"/>
      <c r="R106" s="229"/>
      <c r="S106" s="230"/>
      <c r="T106" s="229"/>
      <c r="U106" s="230"/>
      <c r="V106" s="229"/>
      <c r="W106" s="230"/>
      <c r="X106" s="229"/>
      <c r="Y106" s="230"/>
      <c r="Z106" s="231"/>
    </row>
    <row r="107" spans="4:26" x14ac:dyDescent="0.2">
      <c r="D107" s="37" t="str">
        <f t="shared" si="4"/>
        <v>LEFE30Direct Plan - Growth Option</v>
      </c>
      <c r="E107" s="37" t="str">
        <f t="shared" si="5"/>
        <v/>
      </c>
      <c r="F107" s="37" t="str">
        <f t="shared" si="3"/>
        <v>LEFE30Direct Plan - Growth Option</v>
      </c>
      <c r="G107" s="224" t="s">
        <v>2742</v>
      </c>
      <c r="H107" s="225">
        <v>9829</v>
      </c>
      <c r="I107" s="226">
        <v>-89.424000000000007</v>
      </c>
      <c r="J107" s="225">
        <v>10530</v>
      </c>
      <c r="K107" s="226">
        <v>128.87260000000001</v>
      </c>
      <c r="L107" s="225">
        <v>10455</v>
      </c>
      <c r="M107" s="226">
        <v>68.875100000000003</v>
      </c>
      <c r="N107" s="225">
        <v>10455</v>
      </c>
      <c r="O107" s="226">
        <v>68.875100000000003</v>
      </c>
      <c r="P107" s="225">
        <v>8497</v>
      </c>
      <c r="Q107" s="226">
        <v>-27.863800000000001</v>
      </c>
      <c r="R107" s="225">
        <v>10597</v>
      </c>
      <c r="S107" s="226">
        <v>5.9682000000000004</v>
      </c>
      <c r="T107" s="225">
        <v>13141</v>
      </c>
      <c r="U107" s="226">
        <v>9.5236000000000001</v>
      </c>
      <c r="V107" s="225">
        <v>26543</v>
      </c>
      <c r="W107" s="226">
        <v>21.546900000000001</v>
      </c>
      <c r="X107" s="225">
        <v>21394</v>
      </c>
      <c r="Y107" s="226">
        <v>10.866199999999999</v>
      </c>
      <c r="Z107" s="227">
        <v>43056</v>
      </c>
    </row>
    <row r="108" spans="4:26" x14ac:dyDescent="0.2">
      <c r="D108" s="37" t="str">
        <f t="shared" si="4"/>
        <v>LEFE30Direct Plan - Growth OptionScheme</v>
      </c>
      <c r="E108" s="37" t="str">
        <f t="shared" si="5"/>
        <v>Scheme</v>
      </c>
      <c r="F108" s="37" t="str">
        <f t="shared" si="3"/>
        <v>LEFE30Direct Plan - Growth Option</v>
      </c>
      <c r="G108" s="166" t="s">
        <v>2446</v>
      </c>
      <c r="H108" s="167">
        <v>9840</v>
      </c>
      <c r="I108" s="168">
        <v>-83.639300000000006</v>
      </c>
      <c r="J108" s="167">
        <v>10578</v>
      </c>
      <c r="K108" s="168">
        <v>140.57409999999999</v>
      </c>
      <c r="L108" s="167">
        <v>10588</v>
      </c>
      <c r="M108" s="168">
        <v>95.849699999999999</v>
      </c>
      <c r="N108" s="167">
        <v>10588</v>
      </c>
      <c r="O108" s="168">
        <v>95.849699999999999</v>
      </c>
      <c r="P108" s="167">
        <v>8730</v>
      </c>
      <c r="Q108" s="168">
        <v>-23.8429</v>
      </c>
      <c r="R108" s="167">
        <v>10637</v>
      </c>
      <c r="S108" s="168">
        <v>6.3731</v>
      </c>
      <c r="T108" s="167">
        <v>14761</v>
      </c>
      <c r="U108" s="168">
        <v>13.888299999999999</v>
      </c>
      <c r="V108" s="167">
        <v>32055</v>
      </c>
      <c r="W108" s="168">
        <v>26.267199999999999</v>
      </c>
      <c r="X108" s="167">
        <v>25256</v>
      </c>
      <c r="Y108" s="168">
        <v>13.4062</v>
      </c>
      <c r="Z108" s="228"/>
    </row>
    <row r="109" spans="4:26" x14ac:dyDescent="0.2">
      <c r="D109" s="37" t="str">
        <f t="shared" si="4"/>
        <v>LEFE30Direct Plan - Growth OptionAdd</v>
      </c>
      <c r="E109" s="37" t="str">
        <f t="shared" si="5"/>
        <v>Add</v>
      </c>
      <c r="F109" s="37" t="str">
        <f t="shared" si="3"/>
        <v>LEFE30Direct Plan - Growth Option</v>
      </c>
      <c r="G109" s="166" t="s">
        <v>2438</v>
      </c>
      <c r="H109" s="167">
        <v>9897</v>
      </c>
      <c r="I109" s="168">
        <v>-53.617100000000001</v>
      </c>
      <c r="J109" s="167">
        <v>10501</v>
      </c>
      <c r="K109" s="168">
        <v>121.913</v>
      </c>
      <c r="L109" s="167">
        <v>10523</v>
      </c>
      <c r="M109" s="168">
        <v>82.259299999999996</v>
      </c>
      <c r="N109" s="167">
        <v>10523</v>
      </c>
      <c r="O109" s="168">
        <v>82.259299999999996</v>
      </c>
      <c r="P109" s="167">
        <v>9093</v>
      </c>
      <c r="Q109" s="168">
        <v>-17.355499999999999</v>
      </c>
      <c r="R109" s="167">
        <v>10665</v>
      </c>
      <c r="S109" s="168">
        <v>6.6536</v>
      </c>
      <c r="T109" s="167">
        <v>13956</v>
      </c>
      <c r="U109" s="168">
        <v>11.773400000000001</v>
      </c>
      <c r="V109" s="167">
        <v>28957</v>
      </c>
      <c r="W109" s="168">
        <v>23.723299999999998</v>
      </c>
      <c r="X109" s="167">
        <v>24960</v>
      </c>
      <c r="Y109" s="168">
        <v>13.224500000000001</v>
      </c>
      <c r="Z109" s="228"/>
    </row>
    <row r="110" spans="4:26" x14ac:dyDescent="0.2">
      <c r="D110" s="37" t="str">
        <f t="shared" si="4"/>
        <v>LEFE30Direct Plan - Growth Option</v>
      </c>
      <c r="E110" s="37" t="str">
        <f t="shared" si="5"/>
        <v/>
      </c>
      <c r="F110" s="37" t="str">
        <f t="shared" si="3"/>
        <v>LEFE30Direct Plan - Growth Option</v>
      </c>
      <c r="H110" s="229"/>
      <c r="I110" s="230"/>
      <c r="J110" s="229"/>
      <c r="K110" s="230"/>
      <c r="L110" s="229"/>
      <c r="M110" s="230"/>
      <c r="N110" s="229"/>
      <c r="O110" s="230"/>
      <c r="P110" s="229"/>
      <c r="Q110" s="230"/>
      <c r="R110" s="229"/>
      <c r="S110" s="230"/>
      <c r="T110" s="229"/>
      <c r="U110" s="230"/>
      <c r="V110" s="229"/>
      <c r="W110" s="230"/>
      <c r="X110" s="229"/>
      <c r="Y110" s="230"/>
      <c r="Z110" s="231"/>
    </row>
    <row r="111" spans="4:26" x14ac:dyDescent="0.2">
      <c r="D111" s="37" t="str">
        <f t="shared" si="4"/>
        <v>LEFE30Growth Option</v>
      </c>
      <c r="E111" s="37" t="str">
        <f t="shared" si="5"/>
        <v/>
      </c>
      <c r="F111" s="37" t="str">
        <f t="shared" si="3"/>
        <v>LEFE30Growth Option</v>
      </c>
      <c r="G111" s="224" t="s">
        <v>2743</v>
      </c>
      <c r="H111" s="225">
        <v>9827</v>
      </c>
      <c r="I111" s="226">
        <v>-90.313199999999995</v>
      </c>
      <c r="J111" s="225">
        <v>10526</v>
      </c>
      <c r="K111" s="226">
        <v>127.9055</v>
      </c>
      <c r="L111" s="225">
        <v>10450</v>
      </c>
      <c r="M111" s="226">
        <v>67.922300000000007</v>
      </c>
      <c r="N111" s="225">
        <v>10450</v>
      </c>
      <c r="O111" s="226">
        <v>67.922300000000007</v>
      </c>
      <c r="P111" s="225">
        <v>8450</v>
      </c>
      <c r="Q111" s="226">
        <v>-28.6557</v>
      </c>
      <c r="R111" s="225">
        <v>10498</v>
      </c>
      <c r="S111" s="226">
        <v>4.9828999999999999</v>
      </c>
      <c r="T111" s="225">
        <v>12789</v>
      </c>
      <c r="U111" s="226">
        <v>8.5366999999999997</v>
      </c>
      <c r="V111" s="225">
        <v>25362</v>
      </c>
      <c r="W111" s="226">
        <v>20.445599999999999</v>
      </c>
      <c r="X111" s="225">
        <v>19528</v>
      </c>
      <c r="Y111" s="226">
        <v>9.5028000000000006</v>
      </c>
      <c r="Z111" s="227">
        <v>43056</v>
      </c>
    </row>
    <row r="112" spans="4:26" x14ac:dyDescent="0.2">
      <c r="D112" s="37" t="str">
        <f t="shared" si="4"/>
        <v>LEFE30Growth OptionScheme</v>
      </c>
      <c r="E112" s="37" t="str">
        <f t="shared" si="5"/>
        <v>Scheme</v>
      </c>
      <c r="F112" s="37" t="str">
        <f t="shared" si="3"/>
        <v>LEFE30Growth Option</v>
      </c>
      <c r="G112" s="166" t="s">
        <v>2446</v>
      </c>
      <c r="H112" s="167">
        <v>9840</v>
      </c>
      <c r="I112" s="168">
        <v>-83.639300000000006</v>
      </c>
      <c r="J112" s="167">
        <v>10578</v>
      </c>
      <c r="K112" s="168">
        <v>140.57409999999999</v>
      </c>
      <c r="L112" s="167">
        <v>10588</v>
      </c>
      <c r="M112" s="168">
        <v>95.849699999999999</v>
      </c>
      <c r="N112" s="167">
        <v>10588</v>
      </c>
      <c r="O112" s="168">
        <v>95.849699999999999</v>
      </c>
      <c r="P112" s="167">
        <v>8730</v>
      </c>
      <c r="Q112" s="168">
        <v>-23.8429</v>
      </c>
      <c r="R112" s="167">
        <v>10637</v>
      </c>
      <c r="S112" s="168">
        <v>6.3731</v>
      </c>
      <c r="T112" s="167">
        <v>14761</v>
      </c>
      <c r="U112" s="168">
        <v>13.888299999999999</v>
      </c>
      <c r="V112" s="167">
        <v>32055</v>
      </c>
      <c r="W112" s="168">
        <v>26.267199999999999</v>
      </c>
      <c r="X112" s="167">
        <v>25256</v>
      </c>
      <c r="Y112" s="168">
        <v>13.4062</v>
      </c>
      <c r="Z112" s="228"/>
    </row>
    <row r="113" spans="4:26" x14ac:dyDescent="0.2">
      <c r="D113" s="37" t="str">
        <f t="shared" si="4"/>
        <v>LEFE30Growth OptionAdd</v>
      </c>
      <c r="E113" s="37" t="str">
        <f t="shared" si="5"/>
        <v>Add</v>
      </c>
      <c r="F113" s="37" t="str">
        <f t="shared" si="3"/>
        <v>LEFE30Growth Option</v>
      </c>
      <c r="G113" s="166" t="s">
        <v>2438</v>
      </c>
      <c r="H113" s="167">
        <v>9897</v>
      </c>
      <c r="I113" s="168">
        <v>-53.617100000000001</v>
      </c>
      <c r="J113" s="167">
        <v>10501</v>
      </c>
      <c r="K113" s="168">
        <v>121.913</v>
      </c>
      <c r="L113" s="167">
        <v>10523</v>
      </c>
      <c r="M113" s="168">
        <v>82.259299999999996</v>
      </c>
      <c r="N113" s="167">
        <v>10523</v>
      </c>
      <c r="O113" s="168">
        <v>82.259299999999996</v>
      </c>
      <c r="P113" s="167">
        <v>9093</v>
      </c>
      <c r="Q113" s="168">
        <v>-17.355499999999999</v>
      </c>
      <c r="R113" s="167">
        <v>10665</v>
      </c>
      <c r="S113" s="168">
        <v>6.6536</v>
      </c>
      <c r="T113" s="167">
        <v>13956</v>
      </c>
      <c r="U113" s="168">
        <v>11.773400000000001</v>
      </c>
      <c r="V113" s="167">
        <v>28957</v>
      </c>
      <c r="W113" s="168">
        <v>23.723299999999998</v>
      </c>
      <c r="X113" s="167">
        <v>24960</v>
      </c>
      <c r="Y113" s="168">
        <v>13.224500000000001</v>
      </c>
      <c r="Z113" s="228"/>
    </row>
    <row r="114" spans="4:26" x14ac:dyDescent="0.2">
      <c r="D114" s="37" t="str">
        <f t="shared" si="4"/>
        <v>LEFE30Growth Option</v>
      </c>
      <c r="E114" s="37" t="str">
        <f t="shared" si="5"/>
        <v/>
      </c>
      <c r="F114" s="37" t="str">
        <f t="shared" si="3"/>
        <v>LEFE30Growth Option</v>
      </c>
      <c r="H114" s="229"/>
      <c r="I114" s="230"/>
      <c r="J114" s="229"/>
      <c r="K114" s="230"/>
      <c r="L114" s="229"/>
      <c r="M114" s="230"/>
      <c r="N114" s="229"/>
      <c r="O114" s="230"/>
      <c r="P114" s="229"/>
      <c r="Q114" s="230"/>
      <c r="R114" s="229"/>
      <c r="S114" s="230"/>
      <c r="T114" s="229"/>
      <c r="U114" s="230"/>
      <c r="V114" s="229"/>
      <c r="W114" s="230"/>
      <c r="X114" s="229"/>
      <c r="Y114" s="230"/>
      <c r="Z114" s="231"/>
    </row>
    <row r="115" spans="4:26" x14ac:dyDescent="0.2">
      <c r="D115" s="37" t="str">
        <f t="shared" si="4"/>
        <v>LDGSECDirect Plan - Growth Option</v>
      </c>
      <c r="E115" s="37" t="str">
        <f t="shared" si="5"/>
        <v/>
      </c>
      <c r="F115" s="37" t="str">
        <f t="shared" si="3"/>
        <v>LDGSECDirect Plan - Growth Option</v>
      </c>
      <c r="G115" s="224" t="s">
        <v>2349</v>
      </c>
      <c r="H115" s="225">
        <v>10079</v>
      </c>
      <c r="I115" s="226">
        <v>40.963000000000001</v>
      </c>
      <c r="J115" s="225">
        <v>10137</v>
      </c>
      <c r="K115" s="226">
        <v>33.430399999999999</v>
      </c>
      <c r="L115" s="225">
        <v>10247</v>
      </c>
      <c r="M115" s="226">
        <v>33.315800000000003</v>
      </c>
      <c r="N115" s="225">
        <v>10247</v>
      </c>
      <c r="O115" s="226">
        <v>33.315800000000003</v>
      </c>
      <c r="P115" s="225">
        <v>10355</v>
      </c>
      <c r="Q115" s="226">
        <v>7.2436999999999996</v>
      </c>
      <c r="R115" s="225">
        <v>10916</v>
      </c>
      <c r="S115" s="226">
        <v>9.1583000000000006</v>
      </c>
      <c r="T115" s="225">
        <v>12289</v>
      </c>
      <c r="U115" s="226">
        <v>7.1043000000000003</v>
      </c>
      <c r="V115" s="225">
        <v>13602</v>
      </c>
      <c r="W115" s="226">
        <v>6.343</v>
      </c>
      <c r="X115" s="225">
        <v>24909</v>
      </c>
      <c r="Y115" s="226">
        <v>7.7332999999999998</v>
      </c>
      <c r="Z115" s="227">
        <v>41275</v>
      </c>
    </row>
    <row r="116" spans="4:26" x14ac:dyDescent="0.2">
      <c r="D116" s="37" t="str">
        <f t="shared" si="4"/>
        <v>LDGSECDirect Plan - Growth OptionScheme</v>
      </c>
      <c r="E116" s="37" t="str">
        <f t="shared" si="5"/>
        <v>Scheme</v>
      </c>
      <c r="F116" s="37" t="str">
        <f t="shared" si="3"/>
        <v>LDGSECDirect Plan - Growth Option</v>
      </c>
      <c r="G116" s="166" t="s">
        <v>2450</v>
      </c>
      <c r="H116" s="167">
        <v>10057</v>
      </c>
      <c r="I116" s="168">
        <v>29.895800000000001</v>
      </c>
      <c r="J116" s="167">
        <v>10106</v>
      </c>
      <c r="K116" s="168">
        <v>25.821400000000001</v>
      </c>
      <c r="L116" s="167">
        <v>10181</v>
      </c>
      <c r="M116" s="168">
        <v>23.584599999999998</v>
      </c>
      <c r="N116" s="167">
        <v>10181</v>
      </c>
      <c r="O116" s="168">
        <v>23.584599999999998</v>
      </c>
      <c r="P116" s="167">
        <v>10399</v>
      </c>
      <c r="Q116" s="168">
        <v>8.1685999999999996</v>
      </c>
      <c r="R116" s="167">
        <v>10981</v>
      </c>
      <c r="S116" s="168">
        <v>9.8148999999999997</v>
      </c>
      <c r="T116" s="167">
        <v>12525</v>
      </c>
      <c r="U116" s="168">
        <v>7.7849000000000004</v>
      </c>
      <c r="V116" s="167">
        <v>13858</v>
      </c>
      <c r="W116" s="168">
        <v>6.7397999999999998</v>
      </c>
      <c r="X116" s="167">
        <v>24431</v>
      </c>
      <c r="Y116" s="168">
        <v>7.5632000000000001</v>
      </c>
      <c r="Z116" s="228"/>
    </row>
    <row r="117" spans="4:26" x14ac:dyDescent="0.2">
      <c r="D117" s="37" t="str">
        <f t="shared" si="4"/>
        <v>LDGSECDirect Plan - Growth OptionAdd</v>
      </c>
      <c r="E117" s="37" t="str">
        <f t="shared" si="5"/>
        <v>Add</v>
      </c>
      <c r="F117" s="37" t="str">
        <f t="shared" si="3"/>
        <v>LDGSECDirect Plan - Growth Option</v>
      </c>
      <c r="G117" s="166" t="s">
        <v>2444</v>
      </c>
      <c r="H117" s="167">
        <v>10044</v>
      </c>
      <c r="I117" s="168">
        <v>23.121500000000001</v>
      </c>
      <c r="J117" s="167">
        <v>10092</v>
      </c>
      <c r="K117" s="168">
        <v>22.326499999999999</v>
      </c>
      <c r="L117" s="167">
        <v>10142</v>
      </c>
      <c r="M117" s="168">
        <v>18.0379</v>
      </c>
      <c r="N117" s="167">
        <v>10142</v>
      </c>
      <c r="O117" s="168">
        <v>18.0379</v>
      </c>
      <c r="P117" s="167">
        <v>10417</v>
      </c>
      <c r="Q117" s="168">
        <v>8.5283999999999995</v>
      </c>
      <c r="R117" s="167">
        <v>10990</v>
      </c>
      <c r="S117" s="168">
        <v>9.9019999999999992</v>
      </c>
      <c r="T117" s="167">
        <v>12338</v>
      </c>
      <c r="U117" s="168">
        <v>7.2477999999999998</v>
      </c>
      <c r="V117" s="167">
        <v>12921</v>
      </c>
      <c r="W117" s="168">
        <v>5.2553999999999998</v>
      </c>
      <c r="X117" s="167">
        <v>22079</v>
      </c>
      <c r="Y117" s="168">
        <v>6.6779999999999999</v>
      </c>
      <c r="Z117" s="228"/>
    </row>
    <row r="118" spans="4:26" x14ac:dyDescent="0.2">
      <c r="D118" s="37" t="str">
        <f t="shared" si="4"/>
        <v>LDGSECDirect Plan - Growth Option</v>
      </c>
      <c r="E118" s="37" t="str">
        <f t="shared" si="5"/>
        <v/>
      </c>
      <c r="F118" s="37" t="str">
        <f t="shared" si="3"/>
        <v>LDGSECDirect Plan - Growth Option</v>
      </c>
      <c r="H118" s="229"/>
      <c r="I118" s="230"/>
      <c r="J118" s="229"/>
      <c r="K118" s="230"/>
      <c r="L118" s="229"/>
      <c r="M118" s="230"/>
      <c r="N118" s="229"/>
      <c r="O118" s="230"/>
      <c r="P118" s="229"/>
      <c r="Q118" s="230"/>
      <c r="R118" s="229"/>
      <c r="S118" s="230"/>
      <c r="T118" s="229"/>
      <c r="U118" s="230"/>
      <c r="V118" s="229"/>
      <c r="W118" s="230"/>
      <c r="X118" s="229"/>
      <c r="Y118" s="230"/>
      <c r="Z118" s="231"/>
    </row>
    <row r="119" spans="4:26" x14ac:dyDescent="0.2">
      <c r="D119" s="37" t="str">
        <f t="shared" si="4"/>
        <v>LDGSECGrowth Option</v>
      </c>
      <c r="E119" s="37" t="str">
        <f t="shared" si="5"/>
        <v/>
      </c>
      <c r="F119" s="37" t="str">
        <f t="shared" si="3"/>
        <v>LDGSECGrowth Option</v>
      </c>
      <c r="G119" s="224" t="s">
        <v>2350</v>
      </c>
      <c r="H119" s="225">
        <v>10077</v>
      </c>
      <c r="I119" s="226">
        <v>40.2271</v>
      </c>
      <c r="J119" s="225">
        <v>10134</v>
      </c>
      <c r="K119" s="226">
        <v>32.686300000000003</v>
      </c>
      <c r="L119" s="225">
        <v>10242</v>
      </c>
      <c r="M119" s="226">
        <v>32.566699999999997</v>
      </c>
      <c r="N119" s="225">
        <v>10242</v>
      </c>
      <c r="O119" s="226">
        <v>32.566699999999997</v>
      </c>
      <c r="P119" s="225">
        <v>10319</v>
      </c>
      <c r="Q119" s="226">
        <v>6.4908000000000001</v>
      </c>
      <c r="R119" s="225">
        <v>10836</v>
      </c>
      <c r="S119" s="226">
        <v>8.3638999999999992</v>
      </c>
      <c r="T119" s="225">
        <v>12025</v>
      </c>
      <c r="U119" s="226">
        <v>6.3323999999999998</v>
      </c>
      <c r="V119" s="225">
        <v>13114</v>
      </c>
      <c r="W119" s="226">
        <v>5.5678000000000001</v>
      </c>
      <c r="X119" s="225">
        <v>59224</v>
      </c>
      <c r="Y119" s="226">
        <v>7.2766999999999999</v>
      </c>
      <c r="Z119" s="227">
        <v>36504</v>
      </c>
    </row>
    <row r="120" spans="4:26" x14ac:dyDescent="0.2">
      <c r="D120" s="37" t="str">
        <f t="shared" si="4"/>
        <v>LDGSECGrowth OptionScheme</v>
      </c>
      <c r="E120" s="37" t="str">
        <f t="shared" si="5"/>
        <v>Scheme</v>
      </c>
      <c r="F120" s="37" t="str">
        <f t="shared" si="3"/>
        <v>LDGSECGrowth Option</v>
      </c>
      <c r="G120" s="166" t="s">
        <v>2450</v>
      </c>
      <c r="H120" s="167">
        <v>10057</v>
      </c>
      <c r="I120" s="168">
        <v>29.895800000000001</v>
      </c>
      <c r="J120" s="167">
        <v>10106</v>
      </c>
      <c r="K120" s="168">
        <v>25.821400000000001</v>
      </c>
      <c r="L120" s="167">
        <v>10181</v>
      </c>
      <c r="M120" s="168">
        <v>23.584599999999998</v>
      </c>
      <c r="N120" s="167">
        <v>10181</v>
      </c>
      <c r="O120" s="168">
        <v>23.584599999999998</v>
      </c>
      <c r="P120" s="167">
        <v>10399</v>
      </c>
      <c r="Q120" s="168">
        <v>8.1685999999999996</v>
      </c>
      <c r="R120" s="167">
        <v>10981</v>
      </c>
      <c r="S120" s="168">
        <v>9.8148999999999997</v>
      </c>
      <c r="T120" s="167">
        <v>12525</v>
      </c>
      <c r="U120" s="168">
        <v>7.7849000000000004</v>
      </c>
      <c r="V120" s="167">
        <v>13858</v>
      </c>
      <c r="W120" s="168">
        <v>6.7397999999999998</v>
      </c>
      <c r="X120" s="167" t="s">
        <v>1002</v>
      </c>
      <c r="Y120" s="168" t="s">
        <v>1002</v>
      </c>
      <c r="Z120" s="228"/>
    </row>
    <row r="121" spans="4:26" x14ac:dyDescent="0.2">
      <c r="D121" s="37" t="str">
        <f t="shared" si="4"/>
        <v>LDGSECGrowth OptionAdd</v>
      </c>
      <c r="E121" s="37" t="str">
        <f t="shared" si="5"/>
        <v>Add</v>
      </c>
      <c r="F121" s="37" t="str">
        <f t="shared" si="3"/>
        <v>LDGSECGrowth Option</v>
      </c>
      <c r="G121" s="166" t="s">
        <v>2444</v>
      </c>
      <c r="H121" s="167">
        <v>10044</v>
      </c>
      <c r="I121" s="168">
        <v>23.121500000000001</v>
      </c>
      <c r="J121" s="167">
        <v>10092</v>
      </c>
      <c r="K121" s="168">
        <v>22.326499999999999</v>
      </c>
      <c r="L121" s="167">
        <v>10142</v>
      </c>
      <c r="M121" s="168">
        <v>18.0379</v>
      </c>
      <c r="N121" s="167">
        <v>10142</v>
      </c>
      <c r="O121" s="168">
        <v>18.0379</v>
      </c>
      <c r="P121" s="167">
        <v>10417</v>
      </c>
      <c r="Q121" s="168">
        <v>8.5283999999999995</v>
      </c>
      <c r="R121" s="167">
        <v>10990</v>
      </c>
      <c r="S121" s="168">
        <v>9.9019999999999992</v>
      </c>
      <c r="T121" s="167">
        <v>12338</v>
      </c>
      <c r="U121" s="168">
        <v>7.2477999999999998</v>
      </c>
      <c r="V121" s="167">
        <v>12921</v>
      </c>
      <c r="W121" s="168">
        <v>5.2553999999999998</v>
      </c>
      <c r="X121" s="167" t="s">
        <v>1002</v>
      </c>
      <c r="Y121" s="168" t="s">
        <v>1002</v>
      </c>
      <c r="Z121" s="228"/>
    </row>
    <row r="122" spans="4:26" x14ac:dyDescent="0.2">
      <c r="D122" s="37" t="str">
        <f t="shared" si="4"/>
        <v>LDGSECGrowth Option</v>
      </c>
      <c r="E122" s="37" t="str">
        <f t="shared" si="5"/>
        <v/>
      </c>
      <c r="F122" s="37" t="str">
        <f t="shared" si="3"/>
        <v>LDGSECGrowth Option</v>
      </c>
      <c r="H122" s="229"/>
      <c r="I122" s="230"/>
      <c r="J122" s="229"/>
      <c r="K122" s="230"/>
      <c r="L122" s="229"/>
      <c r="M122" s="230"/>
      <c r="N122" s="229"/>
      <c r="O122" s="230"/>
      <c r="P122" s="229"/>
      <c r="Q122" s="230"/>
      <c r="R122" s="229"/>
      <c r="S122" s="230"/>
      <c r="T122" s="229"/>
      <c r="U122" s="230"/>
      <c r="V122" s="229"/>
      <c r="W122" s="230"/>
      <c r="X122" s="229"/>
      <c r="Y122" s="230"/>
      <c r="Z122" s="231"/>
    </row>
    <row r="123" spans="4:26" x14ac:dyDescent="0.2">
      <c r="D123" s="37" t="str">
        <f t="shared" si="4"/>
        <v>LEGOLDGrowth Option</v>
      </c>
      <c r="E123" s="37" t="str">
        <f t="shared" si="5"/>
        <v/>
      </c>
      <c r="F123" s="37" t="str">
        <f t="shared" si="3"/>
        <v>LEGOLDGrowth Option</v>
      </c>
      <c r="G123" s="224" t="s">
        <v>2351</v>
      </c>
      <c r="H123" s="225">
        <v>10274</v>
      </c>
      <c r="I123" s="226">
        <v>142.7629</v>
      </c>
      <c r="J123" s="225">
        <v>10347</v>
      </c>
      <c r="K123" s="226">
        <v>84.346500000000006</v>
      </c>
      <c r="L123" s="225">
        <v>10494</v>
      </c>
      <c r="M123" s="226">
        <v>76.351500000000001</v>
      </c>
      <c r="N123" s="225">
        <v>10494</v>
      </c>
      <c r="O123" s="226">
        <v>76.351500000000001</v>
      </c>
      <c r="P123" s="225">
        <v>11775</v>
      </c>
      <c r="Q123" s="226">
        <v>38.7759</v>
      </c>
      <c r="R123" s="225">
        <v>13230</v>
      </c>
      <c r="S123" s="226">
        <v>32.299199999999999</v>
      </c>
      <c r="T123" s="225">
        <v>17116</v>
      </c>
      <c r="U123" s="226">
        <v>19.600100000000001</v>
      </c>
      <c r="V123" s="225">
        <v>20037</v>
      </c>
      <c r="W123" s="226">
        <v>14.9031</v>
      </c>
      <c r="X123" s="225">
        <v>28270</v>
      </c>
      <c r="Y123" s="226">
        <v>8.0640999999999998</v>
      </c>
      <c r="Z123" s="227">
        <v>40856</v>
      </c>
    </row>
    <row r="124" spans="4:26" x14ac:dyDescent="0.2">
      <c r="D124" s="37" t="str">
        <f t="shared" si="4"/>
        <v>LEGOLDGrowth OptionScheme</v>
      </c>
      <c r="E124" s="37" t="str">
        <f t="shared" si="5"/>
        <v>Scheme</v>
      </c>
      <c r="F124" s="37" t="str">
        <f t="shared" si="3"/>
        <v>LEGOLDGrowth Option</v>
      </c>
      <c r="G124" s="166" t="s">
        <v>2451</v>
      </c>
      <c r="H124" s="167">
        <v>10171</v>
      </c>
      <c r="I124" s="168">
        <v>89.267099999999999</v>
      </c>
      <c r="J124" s="167">
        <v>10241</v>
      </c>
      <c r="K124" s="168">
        <v>58.576599999999999</v>
      </c>
      <c r="L124" s="167">
        <v>10417</v>
      </c>
      <c r="M124" s="168">
        <v>61.805399999999999</v>
      </c>
      <c r="N124" s="167">
        <v>10417</v>
      </c>
      <c r="O124" s="168">
        <v>61.805399999999999</v>
      </c>
      <c r="P124" s="167">
        <v>11661</v>
      </c>
      <c r="Q124" s="168">
        <v>36.098599999999998</v>
      </c>
      <c r="R124" s="167">
        <v>13082</v>
      </c>
      <c r="S124" s="168">
        <v>30.823499999999999</v>
      </c>
      <c r="T124" s="167">
        <v>17067</v>
      </c>
      <c r="U124" s="168">
        <v>19.485199999999999</v>
      </c>
      <c r="V124" s="167">
        <v>20208</v>
      </c>
      <c r="W124" s="168">
        <v>15.099299999999999</v>
      </c>
      <c r="X124" s="167">
        <v>30536</v>
      </c>
      <c r="Y124" s="168">
        <v>8.6875999999999998</v>
      </c>
      <c r="Z124" s="228"/>
    </row>
    <row r="125" spans="4:26" x14ac:dyDescent="0.2">
      <c r="D125" s="37" t="str">
        <f t="shared" si="4"/>
        <v>LEGOLDGrowth Option</v>
      </c>
      <c r="E125" s="37" t="str">
        <f t="shared" si="5"/>
        <v/>
      </c>
      <c r="F125" s="37" t="str">
        <f t="shared" si="3"/>
        <v>LEGOLDGrowth Option</v>
      </c>
      <c r="H125" s="229"/>
      <c r="I125" s="230"/>
      <c r="J125" s="229"/>
      <c r="K125" s="230"/>
      <c r="L125" s="229"/>
      <c r="M125" s="230"/>
      <c r="N125" s="229"/>
      <c r="O125" s="230"/>
      <c r="P125" s="229"/>
      <c r="Q125" s="230"/>
      <c r="R125" s="229"/>
      <c r="S125" s="230"/>
      <c r="T125" s="229"/>
      <c r="U125" s="230"/>
      <c r="V125" s="229"/>
      <c r="W125" s="230"/>
      <c r="X125" s="229"/>
      <c r="Y125" s="230"/>
      <c r="Z125" s="231"/>
    </row>
    <row r="126" spans="4:26" x14ac:dyDescent="0.2">
      <c r="D126" s="37" t="str">
        <f t="shared" si="4"/>
        <v>LEGFOFDirect Plan - Growth Option</v>
      </c>
      <c r="E126" s="37" t="str">
        <f t="shared" si="5"/>
        <v/>
      </c>
      <c r="F126" s="37" t="str">
        <f t="shared" si="3"/>
        <v>LEGFOFDirect Plan - Growth Option</v>
      </c>
      <c r="G126" s="224" t="s">
        <v>2352</v>
      </c>
      <c r="H126" s="225">
        <v>10159</v>
      </c>
      <c r="I126" s="226">
        <v>82.994100000000003</v>
      </c>
      <c r="J126" s="225">
        <v>10190</v>
      </c>
      <c r="K126" s="226">
        <v>46.248199999999997</v>
      </c>
      <c r="L126" s="225">
        <v>10401</v>
      </c>
      <c r="M126" s="226">
        <v>58.862000000000002</v>
      </c>
      <c r="N126" s="225">
        <v>10401</v>
      </c>
      <c r="O126" s="226">
        <v>58.862000000000002</v>
      </c>
      <c r="P126" s="225">
        <v>11558</v>
      </c>
      <c r="Q126" s="226">
        <v>33.701999999999998</v>
      </c>
      <c r="R126" s="225">
        <v>13250</v>
      </c>
      <c r="S126" s="226">
        <v>32.496299999999998</v>
      </c>
      <c r="T126" s="225">
        <v>17151</v>
      </c>
      <c r="U126" s="226">
        <v>19.681799999999999</v>
      </c>
      <c r="V126" s="225">
        <v>19580</v>
      </c>
      <c r="W126" s="226">
        <v>14.375</v>
      </c>
      <c r="X126" s="225">
        <v>24752</v>
      </c>
      <c r="Y126" s="226">
        <v>7.6779000000000002</v>
      </c>
      <c r="Z126" s="227">
        <v>41275</v>
      </c>
    </row>
    <row r="127" spans="4:26" x14ac:dyDescent="0.2">
      <c r="D127" s="37" t="str">
        <f t="shared" si="4"/>
        <v>LEGFOFDirect Plan - Growth OptionScheme</v>
      </c>
      <c r="E127" s="37" t="str">
        <f t="shared" si="5"/>
        <v>Scheme</v>
      </c>
      <c r="F127" s="37" t="str">
        <f t="shared" si="3"/>
        <v>LEGFOFDirect Plan - Growth Option</v>
      </c>
      <c r="G127" s="166" t="s">
        <v>2451</v>
      </c>
      <c r="H127" s="167">
        <v>10171</v>
      </c>
      <c r="I127" s="168">
        <v>89.267099999999999</v>
      </c>
      <c r="J127" s="167">
        <v>10241</v>
      </c>
      <c r="K127" s="168">
        <v>58.576599999999999</v>
      </c>
      <c r="L127" s="167">
        <v>10417</v>
      </c>
      <c r="M127" s="168">
        <v>61.805399999999999</v>
      </c>
      <c r="N127" s="167">
        <v>10417</v>
      </c>
      <c r="O127" s="168">
        <v>61.805399999999999</v>
      </c>
      <c r="P127" s="167">
        <v>11661</v>
      </c>
      <c r="Q127" s="168">
        <v>36.098599999999998</v>
      </c>
      <c r="R127" s="167">
        <v>13082</v>
      </c>
      <c r="S127" s="168">
        <v>30.823499999999999</v>
      </c>
      <c r="T127" s="167">
        <v>17067</v>
      </c>
      <c r="U127" s="168">
        <v>19.485199999999999</v>
      </c>
      <c r="V127" s="167">
        <v>20208</v>
      </c>
      <c r="W127" s="168">
        <v>15.099299999999999</v>
      </c>
      <c r="X127" s="167">
        <v>28756</v>
      </c>
      <c r="Y127" s="168">
        <v>9.0036000000000005</v>
      </c>
      <c r="Z127" s="228"/>
    </row>
    <row r="128" spans="4:26" x14ac:dyDescent="0.2">
      <c r="D128" s="37" t="str">
        <f t="shared" si="4"/>
        <v>LEGFOFDirect Plan - Growth Option</v>
      </c>
      <c r="E128" s="37" t="str">
        <f t="shared" si="5"/>
        <v/>
      </c>
      <c r="F128" s="37" t="str">
        <f t="shared" si="3"/>
        <v>LEGFOFDirect Plan - Growth Option</v>
      </c>
      <c r="H128" s="229"/>
      <c r="I128" s="230"/>
      <c r="J128" s="229"/>
      <c r="K128" s="230"/>
      <c r="L128" s="229"/>
      <c r="M128" s="230"/>
      <c r="N128" s="229"/>
      <c r="O128" s="230"/>
      <c r="P128" s="229"/>
      <c r="Q128" s="230"/>
      <c r="R128" s="229"/>
      <c r="S128" s="230"/>
      <c r="T128" s="229"/>
      <c r="U128" s="230"/>
      <c r="V128" s="229"/>
      <c r="W128" s="230"/>
      <c r="X128" s="229"/>
      <c r="Y128" s="230"/>
      <c r="Z128" s="231"/>
    </row>
    <row r="129" spans="4:26" x14ac:dyDescent="0.2">
      <c r="D129" s="37" t="str">
        <f t="shared" si="4"/>
        <v>LEGFOFGrowth Option</v>
      </c>
      <c r="E129" s="37" t="str">
        <f t="shared" si="5"/>
        <v/>
      </c>
      <c r="F129" s="37" t="str">
        <f t="shared" si="3"/>
        <v>LEGFOFGrowth Option</v>
      </c>
      <c r="G129" s="224" t="s">
        <v>2353</v>
      </c>
      <c r="H129" s="225">
        <v>10158</v>
      </c>
      <c r="I129" s="226">
        <v>82.529300000000006</v>
      </c>
      <c r="J129" s="225">
        <v>10188</v>
      </c>
      <c r="K129" s="226">
        <v>45.779899999999998</v>
      </c>
      <c r="L129" s="225">
        <v>10398</v>
      </c>
      <c r="M129" s="226">
        <v>58.379899999999999</v>
      </c>
      <c r="N129" s="225">
        <v>10398</v>
      </c>
      <c r="O129" s="226">
        <v>58.379899999999999</v>
      </c>
      <c r="P129" s="225">
        <v>11536</v>
      </c>
      <c r="Q129" s="226">
        <v>33.183700000000002</v>
      </c>
      <c r="R129" s="225">
        <v>13193</v>
      </c>
      <c r="S129" s="226">
        <v>31.932400000000001</v>
      </c>
      <c r="T129" s="225">
        <v>16939</v>
      </c>
      <c r="U129" s="226">
        <v>19.1858</v>
      </c>
      <c r="V129" s="225">
        <v>19184</v>
      </c>
      <c r="W129" s="226">
        <v>13.9091</v>
      </c>
      <c r="X129" s="225">
        <v>23503</v>
      </c>
      <c r="Y129" s="226">
        <v>6.9969000000000001</v>
      </c>
      <c r="Z129" s="227">
        <v>41135</v>
      </c>
    </row>
    <row r="130" spans="4:26" x14ac:dyDescent="0.2">
      <c r="D130" s="37" t="str">
        <f t="shared" si="4"/>
        <v>LEGFOFGrowth OptionScheme</v>
      </c>
      <c r="E130" s="37" t="str">
        <f t="shared" si="5"/>
        <v>Scheme</v>
      </c>
      <c r="F130" s="37" t="str">
        <f t="shared" si="3"/>
        <v>LEGFOFGrowth Option</v>
      </c>
      <c r="G130" s="166" t="s">
        <v>2451</v>
      </c>
      <c r="H130" s="167">
        <v>10171</v>
      </c>
      <c r="I130" s="168">
        <v>89.267099999999999</v>
      </c>
      <c r="J130" s="167">
        <v>10241</v>
      </c>
      <c r="K130" s="168">
        <v>58.576599999999999</v>
      </c>
      <c r="L130" s="167">
        <v>10417</v>
      </c>
      <c r="M130" s="168">
        <v>61.805399999999999</v>
      </c>
      <c r="N130" s="167">
        <v>10417</v>
      </c>
      <c r="O130" s="168">
        <v>61.805399999999999</v>
      </c>
      <c r="P130" s="167">
        <v>11661</v>
      </c>
      <c r="Q130" s="168">
        <v>36.098599999999998</v>
      </c>
      <c r="R130" s="167">
        <v>13082</v>
      </c>
      <c r="S130" s="168">
        <v>30.823499999999999</v>
      </c>
      <c r="T130" s="167">
        <v>17067</v>
      </c>
      <c r="U130" s="168">
        <v>19.485199999999999</v>
      </c>
      <c r="V130" s="167">
        <v>20208</v>
      </c>
      <c r="W130" s="168">
        <v>15.099299999999999</v>
      </c>
      <c r="X130" s="167">
        <v>29203</v>
      </c>
      <c r="Y130" s="168">
        <v>8.8514999999999997</v>
      </c>
      <c r="Z130" s="228"/>
    </row>
    <row r="131" spans="4:26" x14ac:dyDescent="0.2">
      <c r="D131" s="37" t="str">
        <f t="shared" si="4"/>
        <v>LEGFOFGrowth Option</v>
      </c>
      <c r="E131" s="37" t="str">
        <f t="shared" si="5"/>
        <v/>
      </c>
      <c r="F131" s="37" t="str">
        <f t="shared" si="3"/>
        <v>LEGFOFGrowth Option</v>
      </c>
      <c r="H131" s="229"/>
      <c r="I131" s="230"/>
      <c r="J131" s="229"/>
      <c r="K131" s="230"/>
      <c r="L131" s="229"/>
      <c r="M131" s="230"/>
      <c r="N131" s="229"/>
      <c r="O131" s="230"/>
      <c r="P131" s="229"/>
      <c r="Q131" s="230"/>
      <c r="R131" s="229"/>
      <c r="S131" s="230"/>
      <c r="T131" s="229"/>
      <c r="U131" s="230"/>
      <c r="V131" s="229"/>
      <c r="W131" s="230"/>
      <c r="X131" s="229"/>
      <c r="Y131" s="230"/>
      <c r="Z131" s="231"/>
    </row>
    <row r="132" spans="4:26" x14ac:dyDescent="0.2">
      <c r="D132" s="37" t="str">
        <f t="shared" si="4"/>
        <v>LEDHCFDirect Plan - Growth Option</v>
      </c>
      <c r="E132" s="37" t="str">
        <f t="shared" si="5"/>
        <v/>
      </c>
      <c r="F132" s="37" t="str">
        <f t="shared" si="3"/>
        <v>LEDHCFDirect Plan - Growth Option</v>
      </c>
      <c r="G132" s="224" t="s">
        <v>2354</v>
      </c>
      <c r="H132" s="225">
        <v>9954</v>
      </c>
      <c r="I132" s="226">
        <v>-23.751899999999999</v>
      </c>
      <c r="J132" s="225">
        <v>10490</v>
      </c>
      <c r="K132" s="226">
        <v>119.3045</v>
      </c>
      <c r="L132" s="225">
        <v>10623</v>
      </c>
      <c r="M132" s="226">
        <v>103.8027</v>
      </c>
      <c r="N132" s="225">
        <v>10623</v>
      </c>
      <c r="O132" s="226">
        <v>103.8027</v>
      </c>
      <c r="P132" s="225">
        <v>9595</v>
      </c>
      <c r="Q132" s="226">
        <v>-7.9598000000000004</v>
      </c>
      <c r="R132" s="225">
        <v>12073</v>
      </c>
      <c r="S132" s="226">
        <v>20.729199999999999</v>
      </c>
      <c r="T132" s="225">
        <v>16303</v>
      </c>
      <c r="U132" s="226">
        <v>17.6767</v>
      </c>
      <c r="V132" s="225">
        <v>29939</v>
      </c>
      <c r="W132" s="226">
        <v>24.507400000000001</v>
      </c>
      <c r="X132" s="225">
        <v>30747</v>
      </c>
      <c r="Y132" s="226">
        <v>20.252500000000001</v>
      </c>
      <c r="Z132" s="227">
        <v>43524</v>
      </c>
    </row>
    <row r="133" spans="4:26" x14ac:dyDescent="0.2">
      <c r="D133" s="37" t="str">
        <f t="shared" si="4"/>
        <v>LEDHCFDirect Plan - Growth OptionScheme</v>
      </c>
      <c r="E133" s="37" t="str">
        <f t="shared" si="5"/>
        <v>Scheme</v>
      </c>
      <c r="F133" s="37" t="str">
        <f t="shared" si="3"/>
        <v>LEDHCFDirect Plan - Growth Option</v>
      </c>
      <c r="G133" s="166" t="s">
        <v>2744</v>
      </c>
      <c r="H133" s="167">
        <v>9631</v>
      </c>
      <c r="I133" s="168">
        <v>-192.47579999999999</v>
      </c>
      <c r="J133" s="167">
        <v>10541</v>
      </c>
      <c r="K133" s="168">
        <v>131.65459999999999</v>
      </c>
      <c r="L133" s="167">
        <v>10648</v>
      </c>
      <c r="M133" s="168">
        <v>109.4997</v>
      </c>
      <c r="N133" s="167">
        <v>10648</v>
      </c>
      <c r="O133" s="168">
        <v>109.4997</v>
      </c>
      <c r="P133" s="167">
        <v>9349</v>
      </c>
      <c r="Q133" s="168">
        <v>-12.620799999999999</v>
      </c>
      <c r="R133" s="167">
        <v>11881</v>
      </c>
      <c r="S133" s="168">
        <v>18.811199999999999</v>
      </c>
      <c r="T133" s="167">
        <v>17379</v>
      </c>
      <c r="U133" s="168">
        <v>20.2682</v>
      </c>
      <c r="V133" s="167">
        <v>35137</v>
      </c>
      <c r="W133" s="168">
        <v>28.609100000000002</v>
      </c>
      <c r="X133" s="167">
        <v>31366</v>
      </c>
      <c r="Y133" s="168">
        <v>20.677299999999999</v>
      </c>
      <c r="Z133" s="228"/>
    </row>
    <row r="134" spans="4:26" x14ac:dyDescent="0.2">
      <c r="D134" s="37" t="str">
        <f t="shared" si="4"/>
        <v>LEDHCFDirect Plan - Growth OptionAdd</v>
      </c>
      <c r="E134" s="37" t="str">
        <f t="shared" si="5"/>
        <v>Add</v>
      </c>
      <c r="F134" s="37" t="str">
        <f t="shared" si="3"/>
        <v>LEDHCFDirect Plan - Growth Option</v>
      </c>
      <c r="G134" s="166" t="s">
        <v>2438</v>
      </c>
      <c r="H134" s="167">
        <v>9897</v>
      </c>
      <c r="I134" s="168">
        <v>-53.617100000000001</v>
      </c>
      <c r="J134" s="167">
        <v>10501</v>
      </c>
      <c r="K134" s="168">
        <v>121.913</v>
      </c>
      <c r="L134" s="167">
        <v>10523</v>
      </c>
      <c r="M134" s="168">
        <v>82.259299999999996</v>
      </c>
      <c r="N134" s="167">
        <v>10523</v>
      </c>
      <c r="O134" s="168">
        <v>82.259299999999996</v>
      </c>
      <c r="P134" s="167">
        <v>9093</v>
      </c>
      <c r="Q134" s="168">
        <v>-17.355499999999999</v>
      </c>
      <c r="R134" s="167">
        <v>10665</v>
      </c>
      <c r="S134" s="168">
        <v>6.6536</v>
      </c>
      <c r="T134" s="167">
        <v>13956</v>
      </c>
      <c r="U134" s="168">
        <v>11.773400000000001</v>
      </c>
      <c r="V134" s="167">
        <v>28957</v>
      </c>
      <c r="W134" s="168">
        <v>23.723299999999998</v>
      </c>
      <c r="X134" s="167">
        <v>23402</v>
      </c>
      <c r="Y134" s="168">
        <v>15.003</v>
      </c>
      <c r="Z134" s="228"/>
    </row>
    <row r="135" spans="4:26" x14ac:dyDescent="0.2">
      <c r="D135" s="37" t="str">
        <f t="shared" si="4"/>
        <v>LEDHCFDirect Plan - Growth Option</v>
      </c>
      <c r="E135" s="37" t="str">
        <f t="shared" si="5"/>
        <v/>
      </c>
      <c r="F135" s="37" t="str">
        <f t="shared" ref="F135:F198" si="6">IF(LEFT(G135,6)="LIC MF",VLOOKUP(G135,A:B,2,0),F134)</f>
        <v>LEDHCFDirect Plan - Growth Option</v>
      </c>
      <c r="H135" s="229"/>
      <c r="I135" s="230"/>
      <c r="J135" s="229"/>
      <c r="K135" s="230"/>
      <c r="L135" s="229"/>
      <c r="M135" s="230"/>
      <c r="N135" s="229"/>
      <c r="O135" s="230"/>
      <c r="P135" s="229"/>
      <c r="Q135" s="230"/>
      <c r="R135" s="229"/>
      <c r="S135" s="230"/>
      <c r="T135" s="229"/>
      <c r="U135" s="230"/>
      <c r="V135" s="229"/>
      <c r="W135" s="230"/>
      <c r="X135" s="229"/>
      <c r="Y135" s="230"/>
      <c r="Z135" s="231"/>
    </row>
    <row r="136" spans="4:26" x14ac:dyDescent="0.2">
      <c r="D136" s="37" t="str">
        <f t="shared" ref="D136:D199" si="7">F136&amp;E136</f>
        <v>LEDHCFGrowth Option</v>
      </c>
      <c r="E136" s="37" t="str">
        <f t="shared" ref="E136:E199" si="8">IF(LEFT(G136,6)="Scheme","Scheme",IF(LEFT(G136,10)="Additional","Add",""))</f>
        <v/>
      </c>
      <c r="F136" s="37" t="str">
        <f t="shared" si="6"/>
        <v>LEDHCFGrowth Option</v>
      </c>
      <c r="G136" s="224" t="s">
        <v>2355</v>
      </c>
      <c r="H136" s="225">
        <v>9952</v>
      </c>
      <c r="I136" s="226">
        <v>-24.9803</v>
      </c>
      <c r="J136" s="225">
        <v>10485</v>
      </c>
      <c r="K136" s="226">
        <v>118.002</v>
      </c>
      <c r="L136" s="225">
        <v>10617</v>
      </c>
      <c r="M136" s="226">
        <v>102.46639999999999</v>
      </c>
      <c r="N136" s="225">
        <v>10617</v>
      </c>
      <c r="O136" s="226">
        <v>102.46639999999999</v>
      </c>
      <c r="P136" s="225">
        <v>9533</v>
      </c>
      <c r="Q136" s="226">
        <v>-9.1382999999999992</v>
      </c>
      <c r="R136" s="225">
        <v>11925</v>
      </c>
      <c r="S136" s="226">
        <v>19.2517</v>
      </c>
      <c r="T136" s="225">
        <v>15716</v>
      </c>
      <c r="U136" s="226">
        <v>16.2483</v>
      </c>
      <c r="V136" s="225">
        <v>28048</v>
      </c>
      <c r="W136" s="226">
        <v>22.894600000000001</v>
      </c>
      <c r="X136" s="225">
        <v>28273</v>
      </c>
      <c r="Y136" s="226">
        <v>18.607399999999998</v>
      </c>
      <c r="Z136" s="227">
        <v>43524</v>
      </c>
    </row>
    <row r="137" spans="4:26" x14ac:dyDescent="0.2">
      <c r="D137" s="37" t="str">
        <f t="shared" si="7"/>
        <v>LEDHCFGrowth OptionScheme</v>
      </c>
      <c r="E137" s="37" t="str">
        <f t="shared" si="8"/>
        <v>Scheme</v>
      </c>
      <c r="F137" s="37" t="str">
        <f t="shared" si="6"/>
        <v>LEDHCFGrowth Option</v>
      </c>
      <c r="G137" s="166" t="s">
        <v>2744</v>
      </c>
      <c r="H137" s="167">
        <v>9631</v>
      </c>
      <c r="I137" s="168">
        <v>-192.47579999999999</v>
      </c>
      <c r="J137" s="167">
        <v>10541</v>
      </c>
      <c r="K137" s="168">
        <v>131.65459999999999</v>
      </c>
      <c r="L137" s="167">
        <v>10648</v>
      </c>
      <c r="M137" s="168">
        <v>109.4997</v>
      </c>
      <c r="N137" s="167">
        <v>10648</v>
      </c>
      <c r="O137" s="168">
        <v>109.4997</v>
      </c>
      <c r="P137" s="167">
        <v>9349</v>
      </c>
      <c r="Q137" s="168">
        <v>-12.620799999999999</v>
      </c>
      <c r="R137" s="167">
        <v>11881</v>
      </c>
      <c r="S137" s="168">
        <v>18.811199999999999</v>
      </c>
      <c r="T137" s="167">
        <v>17379</v>
      </c>
      <c r="U137" s="168">
        <v>20.2682</v>
      </c>
      <c r="V137" s="167">
        <v>35137</v>
      </c>
      <c r="W137" s="168">
        <v>28.609100000000002</v>
      </c>
      <c r="X137" s="167">
        <v>31366</v>
      </c>
      <c r="Y137" s="168">
        <v>20.677299999999999</v>
      </c>
      <c r="Z137" s="228"/>
    </row>
    <row r="138" spans="4:26" x14ac:dyDescent="0.2">
      <c r="D138" s="37" t="str">
        <f t="shared" si="7"/>
        <v>LEDHCFGrowth OptionAdd</v>
      </c>
      <c r="E138" s="37" t="str">
        <f t="shared" si="8"/>
        <v>Add</v>
      </c>
      <c r="F138" s="37" t="str">
        <f t="shared" si="6"/>
        <v>LEDHCFGrowth Option</v>
      </c>
      <c r="G138" s="166" t="s">
        <v>2438</v>
      </c>
      <c r="H138" s="167">
        <v>9897</v>
      </c>
      <c r="I138" s="168">
        <v>-53.617100000000001</v>
      </c>
      <c r="J138" s="167">
        <v>10501</v>
      </c>
      <c r="K138" s="168">
        <v>121.913</v>
      </c>
      <c r="L138" s="167">
        <v>10523</v>
      </c>
      <c r="M138" s="168">
        <v>82.259299999999996</v>
      </c>
      <c r="N138" s="167">
        <v>10523</v>
      </c>
      <c r="O138" s="168">
        <v>82.259299999999996</v>
      </c>
      <c r="P138" s="167">
        <v>9093</v>
      </c>
      <c r="Q138" s="168">
        <v>-17.355499999999999</v>
      </c>
      <c r="R138" s="167">
        <v>10665</v>
      </c>
      <c r="S138" s="168">
        <v>6.6536</v>
      </c>
      <c r="T138" s="167">
        <v>13956</v>
      </c>
      <c r="U138" s="168">
        <v>11.773400000000001</v>
      </c>
      <c r="V138" s="167">
        <v>28957</v>
      </c>
      <c r="W138" s="168">
        <v>23.723299999999998</v>
      </c>
      <c r="X138" s="167">
        <v>23402</v>
      </c>
      <c r="Y138" s="168">
        <v>15.003</v>
      </c>
      <c r="Z138" s="228"/>
    </row>
    <row r="139" spans="4:26" x14ac:dyDescent="0.2">
      <c r="D139" s="37" t="str">
        <f t="shared" si="7"/>
        <v>LEDHCFGrowth Option</v>
      </c>
      <c r="E139" s="37" t="str">
        <f t="shared" si="8"/>
        <v/>
      </c>
      <c r="F139" s="37" t="str">
        <f t="shared" si="6"/>
        <v>LEDHCFGrowth Option</v>
      </c>
      <c r="H139" s="229"/>
      <c r="I139" s="230"/>
      <c r="J139" s="229"/>
      <c r="K139" s="230"/>
      <c r="L139" s="229"/>
      <c r="M139" s="230"/>
      <c r="N139" s="229"/>
      <c r="O139" s="230"/>
      <c r="P139" s="229"/>
      <c r="Q139" s="230"/>
      <c r="R139" s="229"/>
      <c r="S139" s="230"/>
      <c r="T139" s="229"/>
      <c r="U139" s="230"/>
      <c r="V139" s="229"/>
      <c r="W139" s="230"/>
      <c r="X139" s="229"/>
      <c r="Y139" s="230"/>
      <c r="Z139" s="231"/>
    </row>
    <row r="140" spans="4:26" x14ac:dyDescent="0.2">
      <c r="D140" s="37" t="str">
        <f t="shared" si="7"/>
        <v>LEINFADirect Plan - Growth Option</v>
      </c>
      <c r="E140" s="37" t="str">
        <f t="shared" si="8"/>
        <v/>
      </c>
      <c r="F140" s="37" t="str">
        <f t="shared" si="6"/>
        <v>LEINFADirect Plan - Growth Option</v>
      </c>
      <c r="G140" s="224" t="s">
        <v>2356</v>
      </c>
      <c r="H140" s="225">
        <v>9720</v>
      </c>
      <c r="I140" s="226">
        <v>-146.19730000000001</v>
      </c>
      <c r="J140" s="225">
        <v>10609</v>
      </c>
      <c r="K140" s="226">
        <v>148.27529999999999</v>
      </c>
      <c r="L140" s="225">
        <v>10793</v>
      </c>
      <c r="M140" s="226">
        <v>145.4836</v>
      </c>
      <c r="N140" s="225">
        <v>10793</v>
      </c>
      <c r="O140" s="226">
        <v>145.4836</v>
      </c>
      <c r="P140" s="225">
        <v>8307</v>
      </c>
      <c r="Q140" s="226">
        <v>-31.060600000000001</v>
      </c>
      <c r="R140" s="225">
        <v>11731</v>
      </c>
      <c r="S140" s="226">
        <v>17.313600000000001</v>
      </c>
      <c r="T140" s="225">
        <v>19894</v>
      </c>
      <c r="U140" s="226">
        <v>25.742799999999999</v>
      </c>
      <c r="V140" s="225">
        <v>45267</v>
      </c>
      <c r="W140" s="226">
        <v>35.233600000000003</v>
      </c>
      <c r="X140" s="225">
        <v>58906</v>
      </c>
      <c r="Y140" s="226">
        <v>15.5739</v>
      </c>
      <c r="Z140" s="227">
        <v>41275</v>
      </c>
    </row>
    <row r="141" spans="4:26" x14ac:dyDescent="0.2">
      <c r="D141" s="37" t="str">
        <f t="shared" si="7"/>
        <v>LEINFADirect Plan - Growth OptionScheme</v>
      </c>
      <c r="E141" s="37" t="str">
        <f t="shared" si="8"/>
        <v>Scheme</v>
      </c>
      <c r="F141" s="37" t="str">
        <f t="shared" si="6"/>
        <v>LEINFADirect Plan - Growth Option</v>
      </c>
      <c r="G141" s="166" t="s">
        <v>2452</v>
      </c>
      <c r="H141" s="167">
        <v>9898</v>
      </c>
      <c r="I141" s="168">
        <v>-52.937899999999999</v>
      </c>
      <c r="J141" s="167">
        <v>10653</v>
      </c>
      <c r="K141" s="168">
        <v>158.88589999999999</v>
      </c>
      <c r="L141" s="167">
        <v>10752</v>
      </c>
      <c r="M141" s="168">
        <v>134.7902</v>
      </c>
      <c r="N141" s="167">
        <v>10752</v>
      </c>
      <c r="O141" s="168">
        <v>134.7902</v>
      </c>
      <c r="P141" s="167">
        <v>8767</v>
      </c>
      <c r="Q141" s="168">
        <v>-23.1981</v>
      </c>
      <c r="R141" s="167">
        <v>10227</v>
      </c>
      <c r="S141" s="168">
        <v>2.2744</v>
      </c>
      <c r="T141" s="167">
        <v>17287</v>
      </c>
      <c r="U141" s="168">
        <v>20.055199999999999</v>
      </c>
      <c r="V141" s="167">
        <v>37953</v>
      </c>
      <c r="W141" s="168">
        <v>30.6098</v>
      </c>
      <c r="X141" s="167">
        <v>38357</v>
      </c>
      <c r="Y141" s="168">
        <v>11.6052</v>
      </c>
      <c r="Z141" s="228"/>
    </row>
    <row r="142" spans="4:26" x14ac:dyDescent="0.2">
      <c r="D142" s="37" t="str">
        <f t="shared" si="7"/>
        <v>LEINFADirect Plan - Growth OptionAdd</v>
      </c>
      <c r="E142" s="37" t="str">
        <f t="shared" si="8"/>
        <v>Add</v>
      </c>
      <c r="F142" s="37" t="str">
        <f t="shared" si="6"/>
        <v>LEINFADirect Plan - Growth Option</v>
      </c>
      <c r="G142" s="166" t="s">
        <v>2438</v>
      </c>
      <c r="H142" s="167">
        <v>9897</v>
      </c>
      <c r="I142" s="168">
        <v>-53.617100000000001</v>
      </c>
      <c r="J142" s="167">
        <v>10501</v>
      </c>
      <c r="K142" s="168">
        <v>121.913</v>
      </c>
      <c r="L142" s="167">
        <v>10523</v>
      </c>
      <c r="M142" s="168">
        <v>82.259299999999996</v>
      </c>
      <c r="N142" s="167">
        <v>10523</v>
      </c>
      <c r="O142" s="168">
        <v>82.259299999999996</v>
      </c>
      <c r="P142" s="167">
        <v>9093</v>
      </c>
      <c r="Q142" s="168">
        <v>-17.355499999999999</v>
      </c>
      <c r="R142" s="167">
        <v>10665</v>
      </c>
      <c r="S142" s="168">
        <v>6.6536</v>
      </c>
      <c r="T142" s="167">
        <v>13956</v>
      </c>
      <c r="U142" s="168">
        <v>11.773400000000001</v>
      </c>
      <c r="V142" s="167">
        <v>28957</v>
      </c>
      <c r="W142" s="168">
        <v>23.723299999999998</v>
      </c>
      <c r="X142" s="167">
        <v>45817</v>
      </c>
      <c r="Y142" s="168">
        <v>13.2371</v>
      </c>
      <c r="Z142" s="228"/>
    </row>
    <row r="143" spans="4:26" x14ac:dyDescent="0.2">
      <c r="D143" s="37" t="str">
        <f t="shared" si="7"/>
        <v>LEINFADirect Plan - Growth Option</v>
      </c>
      <c r="E143" s="37" t="str">
        <f t="shared" si="8"/>
        <v/>
      </c>
      <c r="F143" s="37" t="str">
        <f t="shared" si="6"/>
        <v>LEINFADirect Plan - Growth Option</v>
      </c>
      <c r="H143" s="229"/>
      <c r="I143" s="230"/>
      <c r="J143" s="229"/>
      <c r="K143" s="230"/>
      <c r="L143" s="229"/>
      <c r="M143" s="230"/>
      <c r="N143" s="229"/>
      <c r="O143" s="230"/>
      <c r="P143" s="229"/>
      <c r="Q143" s="230"/>
      <c r="R143" s="229"/>
      <c r="S143" s="230"/>
      <c r="T143" s="229"/>
      <c r="U143" s="230"/>
      <c r="V143" s="229"/>
      <c r="W143" s="230"/>
      <c r="X143" s="229"/>
      <c r="Y143" s="230"/>
      <c r="Z143" s="231"/>
    </row>
    <row r="144" spans="4:26" x14ac:dyDescent="0.2">
      <c r="D144" s="37" t="str">
        <f t="shared" si="7"/>
        <v>LEINFAGrowth Option</v>
      </c>
      <c r="E144" s="37" t="str">
        <f t="shared" si="8"/>
        <v/>
      </c>
      <c r="F144" s="37" t="str">
        <f t="shared" si="6"/>
        <v>LEINFAGrowth Option</v>
      </c>
      <c r="G144" s="224" t="s">
        <v>2357</v>
      </c>
      <c r="H144" s="225">
        <v>9717</v>
      </c>
      <c r="I144" s="226">
        <v>-147.78370000000001</v>
      </c>
      <c r="J144" s="225">
        <v>10602</v>
      </c>
      <c r="K144" s="226">
        <v>146.52459999999999</v>
      </c>
      <c r="L144" s="225">
        <v>10786</v>
      </c>
      <c r="M144" s="226">
        <v>143.64879999999999</v>
      </c>
      <c r="N144" s="225">
        <v>10786</v>
      </c>
      <c r="O144" s="226">
        <v>143.64879999999999</v>
      </c>
      <c r="P144" s="225">
        <v>8232</v>
      </c>
      <c r="Q144" s="226">
        <v>-32.301699999999997</v>
      </c>
      <c r="R144" s="225">
        <v>11585</v>
      </c>
      <c r="S144" s="226">
        <v>15.848800000000001</v>
      </c>
      <c r="T144" s="225">
        <v>19221</v>
      </c>
      <c r="U144" s="226">
        <v>24.3094</v>
      </c>
      <c r="V144" s="225">
        <v>42656</v>
      </c>
      <c r="W144" s="226">
        <v>33.637099999999997</v>
      </c>
      <c r="X144" s="225">
        <v>43649</v>
      </c>
      <c r="Y144" s="226">
        <v>9.0382999999999996</v>
      </c>
      <c r="Z144" s="227">
        <v>39531</v>
      </c>
    </row>
    <row r="145" spans="4:26" x14ac:dyDescent="0.2">
      <c r="D145" s="37" t="str">
        <f t="shared" si="7"/>
        <v>LEINFAGrowth OptionScheme</v>
      </c>
      <c r="E145" s="37" t="str">
        <f t="shared" si="8"/>
        <v>Scheme</v>
      </c>
      <c r="F145" s="37" t="str">
        <f t="shared" si="6"/>
        <v>LEINFAGrowth Option</v>
      </c>
      <c r="G145" s="166" t="s">
        <v>2452</v>
      </c>
      <c r="H145" s="167">
        <v>9898</v>
      </c>
      <c r="I145" s="168">
        <v>-52.937899999999999</v>
      </c>
      <c r="J145" s="167">
        <v>10653</v>
      </c>
      <c r="K145" s="168">
        <v>158.88589999999999</v>
      </c>
      <c r="L145" s="167">
        <v>10752</v>
      </c>
      <c r="M145" s="168">
        <v>134.7902</v>
      </c>
      <c r="N145" s="167">
        <v>10752</v>
      </c>
      <c r="O145" s="168">
        <v>134.7902</v>
      </c>
      <c r="P145" s="167">
        <v>8767</v>
      </c>
      <c r="Q145" s="168">
        <v>-23.1981</v>
      </c>
      <c r="R145" s="167">
        <v>10227</v>
      </c>
      <c r="S145" s="168">
        <v>2.2744</v>
      </c>
      <c r="T145" s="167">
        <v>17287</v>
      </c>
      <c r="U145" s="168">
        <v>20.055199999999999</v>
      </c>
      <c r="V145" s="167">
        <v>37953</v>
      </c>
      <c r="W145" s="168">
        <v>30.6098</v>
      </c>
      <c r="X145" s="167">
        <v>25886</v>
      </c>
      <c r="Y145" s="168">
        <v>5.7466999999999997</v>
      </c>
      <c r="Z145" s="228"/>
    </row>
    <row r="146" spans="4:26" x14ac:dyDescent="0.2">
      <c r="D146" s="37" t="str">
        <f t="shared" si="7"/>
        <v>LEINFAGrowth OptionAdd</v>
      </c>
      <c r="E146" s="37" t="str">
        <f t="shared" si="8"/>
        <v>Add</v>
      </c>
      <c r="F146" s="37" t="str">
        <f t="shared" si="6"/>
        <v>LEINFAGrowth Option</v>
      </c>
      <c r="G146" s="166" t="s">
        <v>2438</v>
      </c>
      <c r="H146" s="167">
        <v>9897</v>
      </c>
      <c r="I146" s="168">
        <v>-53.617100000000001</v>
      </c>
      <c r="J146" s="167">
        <v>10501</v>
      </c>
      <c r="K146" s="168">
        <v>121.913</v>
      </c>
      <c r="L146" s="167">
        <v>10523</v>
      </c>
      <c r="M146" s="168">
        <v>82.259299999999996</v>
      </c>
      <c r="N146" s="167">
        <v>10523</v>
      </c>
      <c r="O146" s="168">
        <v>82.259299999999996</v>
      </c>
      <c r="P146" s="167">
        <v>9093</v>
      </c>
      <c r="Q146" s="168">
        <v>-17.355499999999999</v>
      </c>
      <c r="R146" s="167">
        <v>10665</v>
      </c>
      <c r="S146" s="168">
        <v>6.6536</v>
      </c>
      <c r="T146" s="167">
        <v>13956</v>
      </c>
      <c r="U146" s="168">
        <v>11.773400000000001</v>
      </c>
      <c r="V146" s="167">
        <v>28957</v>
      </c>
      <c r="W146" s="168">
        <v>23.723299999999998</v>
      </c>
      <c r="X146" s="167">
        <v>62472</v>
      </c>
      <c r="Y146" s="168">
        <v>11.364000000000001</v>
      </c>
      <c r="Z146" s="228"/>
    </row>
    <row r="147" spans="4:26" x14ac:dyDescent="0.2">
      <c r="D147" s="37" t="str">
        <f t="shared" si="7"/>
        <v>LEINFAGrowth Option</v>
      </c>
      <c r="E147" s="37" t="str">
        <f t="shared" si="8"/>
        <v/>
      </c>
      <c r="F147" s="37" t="str">
        <f t="shared" si="6"/>
        <v>LEINFAGrowth Option</v>
      </c>
      <c r="H147" s="229"/>
      <c r="I147" s="230"/>
      <c r="J147" s="229"/>
      <c r="K147" s="230"/>
      <c r="L147" s="229"/>
      <c r="M147" s="230"/>
      <c r="N147" s="229"/>
      <c r="O147" s="230"/>
      <c r="P147" s="229"/>
      <c r="Q147" s="230"/>
      <c r="R147" s="229"/>
      <c r="S147" s="230"/>
      <c r="T147" s="229"/>
      <c r="U147" s="230"/>
      <c r="V147" s="229"/>
      <c r="W147" s="230"/>
      <c r="X147" s="229"/>
      <c r="Y147" s="230"/>
      <c r="Z147" s="231"/>
    </row>
    <row r="148" spans="4:26" x14ac:dyDescent="0.2">
      <c r="D148" s="37" t="str">
        <f t="shared" si="7"/>
        <v>LEMIDFDirect Plan - Growth Option</v>
      </c>
      <c r="E148" s="37" t="str">
        <f t="shared" si="8"/>
        <v/>
      </c>
      <c r="F148" s="37" t="str">
        <f t="shared" si="6"/>
        <v>LEMIDFDirect Plan - Growth Option</v>
      </c>
      <c r="G148" s="224" t="s">
        <v>2358</v>
      </c>
      <c r="H148" s="225">
        <v>9872</v>
      </c>
      <c r="I148" s="226">
        <v>-66.631900000000002</v>
      </c>
      <c r="J148" s="225">
        <v>10524</v>
      </c>
      <c r="K148" s="226">
        <v>127.5913</v>
      </c>
      <c r="L148" s="225">
        <v>10663</v>
      </c>
      <c r="M148" s="226">
        <v>112.86879999999999</v>
      </c>
      <c r="N148" s="225">
        <v>10663</v>
      </c>
      <c r="O148" s="226">
        <v>112.86879999999999</v>
      </c>
      <c r="P148" s="225">
        <v>8907</v>
      </c>
      <c r="Q148" s="226">
        <v>-20.722200000000001</v>
      </c>
      <c r="R148" s="225">
        <v>11684</v>
      </c>
      <c r="S148" s="226">
        <v>16.838200000000001</v>
      </c>
      <c r="T148" s="225">
        <v>15477</v>
      </c>
      <c r="U148" s="226">
        <v>15.6568</v>
      </c>
      <c r="V148" s="225">
        <v>32134</v>
      </c>
      <c r="W148" s="226">
        <v>26.280899999999999</v>
      </c>
      <c r="X148" s="225">
        <v>41332</v>
      </c>
      <c r="Y148" s="226">
        <v>15.082599999999999</v>
      </c>
      <c r="Z148" s="227">
        <v>42060</v>
      </c>
    </row>
    <row r="149" spans="4:26" x14ac:dyDescent="0.2">
      <c r="D149" s="37" t="str">
        <f t="shared" si="7"/>
        <v>LEMIDFDirect Plan - Growth OptionScheme</v>
      </c>
      <c r="E149" s="37" t="str">
        <f t="shared" si="8"/>
        <v>Scheme</v>
      </c>
      <c r="F149" s="37" t="str">
        <f t="shared" si="6"/>
        <v>LEMIDFDirect Plan - Growth Option</v>
      </c>
      <c r="G149" s="166" t="s">
        <v>2453</v>
      </c>
      <c r="H149" s="167">
        <v>9813</v>
      </c>
      <c r="I149" s="168">
        <v>-97.6892</v>
      </c>
      <c r="J149" s="167">
        <v>10605</v>
      </c>
      <c r="K149" s="168">
        <v>147.25229999999999</v>
      </c>
      <c r="L149" s="167">
        <v>10589</v>
      </c>
      <c r="M149" s="168">
        <v>96.078299999999999</v>
      </c>
      <c r="N149" s="167">
        <v>10589</v>
      </c>
      <c r="O149" s="168">
        <v>96.078299999999999</v>
      </c>
      <c r="P149" s="167">
        <v>8682</v>
      </c>
      <c r="Q149" s="168">
        <v>-24.674299999999999</v>
      </c>
      <c r="R149" s="167">
        <v>10733</v>
      </c>
      <c r="S149" s="168">
        <v>7.3301999999999996</v>
      </c>
      <c r="T149" s="167">
        <v>15765</v>
      </c>
      <c r="U149" s="168">
        <v>16.417999999999999</v>
      </c>
      <c r="V149" s="167">
        <v>36021</v>
      </c>
      <c r="W149" s="168">
        <v>29.250800000000002</v>
      </c>
      <c r="X149" s="167">
        <v>39034</v>
      </c>
      <c r="Y149" s="168">
        <v>14.445399999999999</v>
      </c>
      <c r="Z149" s="228"/>
    </row>
    <row r="150" spans="4:26" x14ac:dyDescent="0.2">
      <c r="D150" s="37" t="str">
        <f t="shared" si="7"/>
        <v>LEMIDFDirect Plan - Growth OptionAdd</v>
      </c>
      <c r="E150" s="37" t="str">
        <f t="shared" si="8"/>
        <v>Add</v>
      </c>
      <c r="F150" s="37" t="str">
        <f t="shared" si="6"/>
        <v>LEMIDFDirect Plan - Growth Option</v>
      </c>
      <c r="G150" s="166" t="s">
        <v>2438</v>
      </c>
      <c r="H150" s="167">
        <v>9897</v>
      </c>
      <c r="I150" s="168">
        <v>-53.617100000000001</v>
      </c>
      <c r="J150" s="167">
        <v>10501</v>
      </c>
      <c r="K150" s="168">
        <v>121.913</v>
      </c>
      <c r="L150" s="167">
        <v>10523</v>
      </c>
      <c r="M150" s="168">
        <v>82.259299999999996</v>
      </c>
      <c r="N150" s="167">
        <v>10523</v>
      </c>
      <c r="O150" s="168">
        <v>82.259299999999996</v>
      </c>
      <c r="P150" s="167">
        <v>9093</v>
      </c>
      <c r="Q150" s="168">
        <v>-17.355499999999999</v>
      </c>
      <c r="R150" s="167">
        <v>10665</v>
      </c>
      <c r="S150" s="168">
        <v>6.6536</v>
      </c>
      <c r="T150" s="167">
        <v>13956</v>
      </c>
      <c r="U150" s="168">
        <v>11.773400000000001</v>
      </c>
      <c r="V150" s="167">
        <v>28957</v>
      </c>
      <c r="W150" s="168">
        <v>23.723299999999998</v>
      </c>
      <c r="X150" s="167">
        <v>30360</v>
      </c>
      <c r="Y150" s="168">
        <v>11.6312</v>
      </c>
      <c r="Z150" s="228"/>
    </row>
    <row r="151" spans="4:26" x14ac:dyDescent="0.2">
      <c r="D151" s="37" t="str">
        <f t="shared" si="7"/>
        <v>LEMIDFDirect Plan - Growth Option</v>
      </c>
      <c r="E151" s="37" t="str">
        <f t="shared" si="8"/>
        <v/>
      </c>
      <c r="F151" s="37" t="str">
        <f t="shared" si="6"/>
        <v>LEMIDFDirect Plan - Growth Option</v>
      </c>
      <c r="H151" s="229"/>
      <c r="I151" s="230"/>
      <c r="J151" s="229"/>
      <c r="K151" s="230"/>
      <c r="L151" s="229"/>
      <c r="M151" s="230"/>
      <c r="N151" s="229"/>
      <c r="O151" s="230"/>
      <c r="P151" s="229"/>
      <c r="Q151" s="230"/>
      <c r="R151" s="229"/>
      <c r="S151" s="230"/>
      <c r="T151" s="229"/>
      <c r="U151" s="230"/>
      <c r="V151" s="229"/>
      <c r="W151" s="230"/>
      <c r="X151" s="229"/>
      <c r="Y151" s="230"/>
      <c r="Z151" s="231"/>
    </row>
    <row r="152" spans="4:26" x14ac:dyDescent="0.2">
      <c r="D152" s="37" t="str">
        <f t="shared" si="7"/>
        <v>LEMIDFGrowth Option</v>
      </c>
      <c r="E152" s="37" t="str">
        <f t="shared" si="8"/>
        <v/>
      </c>
      <c r="F152" s="37" t="str">
        <f t="shared" si="6"/>
        <v>LEMIDFGrowth Option</v>
      </c>
      <c r="G152" s="224" t="s">
        <v>2359</v>
      </c>
      <c r="H152" s="225">
        <v>9870</v>
      </c>
      <c r="I152" s="226">
        <v>-67.942999999999998</v>
      </c>
      <c r="J152" s="225">
        <v>10519</v>
      </c>
      <c r="K152" s="226">
        <v>126.19</v>
      </c>
      <c r="L152" s="225">
        <v>10657</v>
      </c>
      <c r="M152" s="226">
        <v>111.4289</v>
      </c>
      <c r="N152" s="225">
        <v>10657</v>
      </c>
      <c r="O152" s="226">
        <v>111.4289</v>
      </c>
      <c r="P152" s="225">
        <v>8841</v>
      </c>
      <c r="Q152" s="226">
        <v>-21.898499999999999</v>
      </c>
      <c r="R152" s="225">
        <v>11528</v>
      </c>
      <c r="S152" s="226">
        <v>15.281000000000001</v>
      </c>
      <c r="T152" s="225">
        <v>14867</v>
      </c>
      <c r="U152" s="226">
        <v>14.1173</v>
      </c>
      <c r="V152" s="225">
        <v>29891</v>
      </c>
      <c r="W152" s="226">
        <v>24.467400000000001</v>
      </c>
      <c r="X152" s="225">
        <v>36062</v>
      </c>
      <c r="Y152" s="226">
        <v>13.539300000000001</v>
      </c>
      <c r="Z152" s="227">
        <v>42060</v>
      </c>
    </row>
    <row r="153" spans="4:26" x14ac:dyDescent="0.2">
      <c r="D153" s="37" t="str">
        <f t="shared" si="7"/>
        <v>LEMIDFGrowth OptionScheme</v>
      </c>
      <c r="E153" s="37" t="str">
        <f t="shared" si="8"/>
        <v>Scheme</v>
      </c>
      <c r="F153" s="37" t="str">
        <f t="shared" si="6"/>
        <v>LEMIDFGrowth Option</v>
      </c>
      <c r="G153" s="166" t="s">
        <v>2453</v>
      </c>
      <c r="H153" s="167">
        <v>9813</v>
      </c>
      <c r="I153" s="168">
        <v>-97.6892</v>
      </c>
      <c r="J153" s="167">
        <v>10605</v>
      </c>
      <c r="K153" s="168">
        <v>147.25229999999999</v>
      </c>
      <c r="L153" s="167">
        <v>10589</v>
      </c>
      <c r="M153" s="168">
        <v>96.078299999999999</v>
      </c>
      <c r="N153" s="167">
        <v>10589</v>
      </c>
      <c r="O153" s="168">
        <v>96.078299999999999</v>
      </c>
      <c r="P153" s="167">
        <v>8682</v>
      </c>
      <c r="Q153" s="168">
        <v>-24.674299999999999</v>
      </c>
      <c r="R153" s="167">
        <v>10733</v>
      </c>
      <c r="S153" s="168">
        <v>7.3301999999999996</v>
      </c>
      <c r="T153" s="167">
        <v>15765</v>
      </c>
      <c r="U153" s="168">
        <v>16.417999999999999</v>
      </c>
      <c r="V153" s="167">
        <v>36021</v>
      </c>
      <c r="W153" s="168">
        <v>29.250800000000002</v>
      </c>
      <c r="X153" s="167">
        <v>39034</v>
      </c>
      <c r="Y153" s="168">
        <v>14.445399999999999</v>
      </c>
      <c r="Z153" s="228"/>
    </row>
    <row r="154" spans="4:26" x14ac:dyDescent="0.2">
      <c r="D154" s="37" t="str">
        <f t="shared" si="7"/>
        <v>LEMIDFGrowth OptionAdd</v>
      </c>
      <c r="E154" s="37" t="str">
        <f t="shared" si="8"/>
        <v>Add</v>
      </c>
      <c r="F154" s="37" t="str">
        <f t="shared" si="6"/>
        <v>LEMIDFGrowth Option</v>
      </c>
      <c r="G154" s="166" t="s">
        <v>2438</v>
      </c>
      <c r="H154" s="167">
        <v>9897</v>
      </c>
      <c r="I154" s="168">
        <v>-53.617100000000001</v>
      </c>
      <c r="J154" s="167">
        <v>10501</v>
      </c>
      <c r="K154" s="168">
        <v>121.913</v>
      </c>
      <c r="L154" s="167">
        <v>10523</v>
      </c>
      <c r="M154" s="168">
        <v>82.259299999999996</v>
      </c>
      <c r="N154" s="167">
        <v>10523</v>
      </c>
      <c r="O154" s="168">
        <v>82.259299999999996</v>
      </c>
      <c r="P154" s="167">
        <v>9093</v>
      </c>
      <c r="Q154" s="168">
        <v>-17.355499999999999</v>
      </c>
      <c r="R154" s="167">
        <v>10665</v>
      </c>
      <c r="S154" s="168">
        <v>6.6536</v>
      </c>
      <c r="T154" s="167">
        <v>13956</v>
      </c>
      <c r="U154" s="168">
        <v>11.773400000000001</v>
      </c>
      <c r="V154" s="167">
        <v>28957</v>
      </c>
      <c r="W154" s="168">
        <v>23.723299999999998</v>
      </c>
      <c r="X154" s="167">
        <v>30360</v>
      </c>
      <c r="Y154" s="168">
        <v>11.6312</v>
      </c>
      <c r="Z154" s="228"/>
    </row>
    <row r="155" spans="4:26" x14ac:dyDescent="0.2">
      <c r="D155" s="37" t="str">
        <f t="shared" si="7"/>
        <v>LEMIDFGrowth Option</v>
      </c>
      <c r="E155" s="37" t="str">
        <f t="shared" si="8"/>
        <v/>
      </c>
      <c r="F155" s="37" t="str">
        <f t="shared" si="6"/>
        <v>LEMIDFGrowth Option</v>
      </c>
      <c r="H155" s="229"/>
      <c r="I155" s="230"/>
      <c r="J155" s="229"/>
      <c r="K155" s="230"/>
      <c r="L155" s="229"/>
      <c r="M155" s="230"/>
      <c r="N155" s="229"/>
      <c r="O155" s="230"/>
      <c r="P155" s="229"/>
      <c r="Q155" s="230"/>
      <c r="R155" s="229"/>
      <c r="S155" s="230"/>
      <c r="T155" s="229"/>
      <c r="U155" s="230"/>
      <c r="V155" s="229"/>
      <c r="W155" s="230"/>
      <c r="X155" s="229"/>
      <c r="Y155" s="230"/>
      <c r="Z155" s="231"/>
    </row>
    <row r="156" spans="4:26" x14ac:dyDescent="0.2">
      <c r="D156" s="37" t="str">
        <f t="shared" si="7"/>
        <v>LEGROWDirect Plan - Growth Option</v>
      </c>
      <c r="E156" s="37" t="str">
        <f t="shared" si="8"/>
        <v/>
      </c>
      <c r="F156" s="37" t="str">
        <f t="shared" si="6"/>
        <v>LEGROWDirect Plan - Growth Option</v>
      </c>
      <c r="G156" s="224" t="s">
        <v>2360</v>
      </c>
      <c r="H156" s="225">
        <v>9895</v>
      </c>
      <c r="I156" s="226">
        <v>-54.960500000000003</v>
      </c>
      <c r="J156" s="225">
        <v>10463</v>
      </c>
      <c r="K156" s="226">
        <v>112.7518</v>
      </c>
      <c r="L156" s="225">
        <v>10577</v>
      </c>
      <c r="M156" s="226">
        <v>93.597499999999997</v>
      </c>
      <c r="N156" s="225">
        <v>10577</v>
      </c>
      <c r="O156" s="226">
        <v>93.597499999999997</v>
      </c>
      <c r="P156" s="225">
        <v>8873</v>
      </c>
      <c r="Q156" s="226">
        <v>-21.316400000000002</v>
      </c>
      <c r="R156" s="225">
        <v>10744</v>
      </c>
      <c r="S156" s="226">
        <v>7.4398</v>
      </c>
      <c r="T156" s="225">
        <v>13458</v>
      </c>
      <c r="U156" s="226">
        <v>10.395099999999999</v>
      </c>
      <c r="V156" s="225">
        <v>25326</v>
      </c>
      <c r="W156" s="226">
        <v>20.411999999999999</v>
      </c>
      <c r="X156" s="225">
        <v>45687</v>
      </c>
      <c r="Y156" s="226">
        <v>13.2014</v>
      </c>
      <c r="Z156" s="227">
        <v>41275</v>
      </c>
    </row>
    <row r="157" spans="4:26" x14ac:dyDescent="0.2">
      <c r="D157" s="37" t="str">
        <f t="shared" si="7"/>
        <v>LEGROWDirect Plan - Growth OptionScheme</v>
      </c>
      <c r="E157" s="37" t="str">
        <f t="shared" si="8"/>
        <v>Scheme</v>
      </c>
      <c r="F157" s="37" t="str">
        <f t="shared" si="6"/>
        <v>LEGROWDirect Plan - Growth Option</v>
      </c>
      <c r="G157" s="166" t="s">
        <v>2454</v>
      </c>
      <c r="H157" s="167">
        <v>9888</v>
      </c>
      <c r="I157" s="168">
        <v>-58.503700000000002</v>
      </c>
      <c r="J157" s="167">
        <v>10535</v>
      </c>
      <c r="K157" s="168">
        <v>130.23759999999999</v>
      </c>
      <c r="L157" s="167">
        <v>10568</v>
      </c>
      <c r="M157" s="168">
        <v>91.740200000000002</v>
      </c>
      <c r="N157" s="167">
        <v>10568</v>
      </c>
      <c r="O157" s="168">
        <v>91.740200000000002</v>
      </c>
      <c r="P157" s="167">
        <v>8904</v>
      </c>
      <c r="Q157" s="168">
        <v>-20.768699999999999</v>
      </c>
      <c r="R157" s="167">
        <v>10614</v>
      </c>
      <c r="S157" s="168">
        <v>6.1445999999999996</v>
      </c>
      <c r="T157" s="167">
        <v>14081</v>
      </c>
      <c r="U157" s="168">
        <v>12.106400000000001</v>
      </c>
      <c r="V157" s="167">
        <v>29075</v>
      </c>
      <c r="W157" s="168">
        <v>23.824000000000002</v>
      </c>
      <c r="X157" s="167">
        <v>47347</v>
      </c>
      <c r="Y157" s="168">
        <v>13.5413</v>
      </c>
      <c r="Z157" s="228"/>
    </row>
    <row r="158" spans="4:26" x14ac:dyDescent="0.2">
      <c r="D158" s="37" t="str">
        <f t="shared" si="7"/>
        <v>LEGROWDirect Plan - Growth OptionAdd</v>
      </c>
      <c r="E158" s="37" t="str">
        <f t="shared" si="8"/>
        <v>Add</v>
      </c>
      <c r="F158" s="37" t="str">
        <f t="shared" si="6"/>
        <v>LEGROWDirect Plan - Growth Option</v>
      </c>
      <c r="G158" s="166" t="s">
        <v>2438</v>
      </c>
      <c r="H158" s="167">
        <v>9897</v>
      </c>
      <c r="I158" s="168">
        <v>-53.617100000000001</v>
      </c>
      <c r="J158" s="167">
        <v>10501</v>
      </c>
      <c r="K158" s="168">
        <v>121.913</v>
      </c>
      <c r="L158" s="167">
        <v>10523</v>
      </c>
      <c r="M158" s="168">
        <v>82.259299999999996</v>
      </c>
      <c r="N158" s="167">
        <v>10523</v>
      </c>
      <c r="O158" s="168">
        <v>82.259299999999996</v>
      </c>
      <c r="P158" s="167">
        <v>9093</v>
      </c>
      <c r="Q158" s="168">
        <v>-17.355499999999999</v>
      </c>
      <c r="R158" s="167">
        <v>10665</v>
      </c>
      <c r="S158" s="168">
        <v>6.6536</v>
      </c>
      <c r="T158" s="167">
        <v>13956</v>
      </c>
      <c r="U158" s="168">
        <v>11.773400000000001</v>
      </c>
      <c r="V158" s="167">
        <v>28957</v>
      </c>
      <c r="W158" s="168">
        <v>23.723299999999998</v>
      </c>
      <c r="X158" s="167">
        <v>45817</v>
      </c>
      <c r="Y158" s="168">
        <v>13.2371</v>
      </c>
      <c r="Z158" s="228"/>
    </row>
    <row r="159" spans="4:26" x14ac:dyDescent="0.2">
      <c r="D159" s="37" t="str">
        <f t="shared" si="7"/>
        <v>LEGROWDirect Plan - Growth Option</v>
      </c>
      <c r="E159" s="37" t="str">
        <f t="shared" si="8"/>
        <v/>
      </c>
      <c r="F159" s="37" t="str">
        <f t="shared" si="6"/>
        <v>LEGROWDirect Plan - Growth Option</v>
      </c>
      <c r="H159" s="229"/>
      <c r="I159" s="230"/>
      <c r="J159" s="229"/>
      <c r="K159" s="230"/>
      <c r="L159" s="229"/>
      <c r="M159" s="230"/>
      <c r="N159" s="229"/>
      <c r="O159" s="230"/>
      <c r="P159" s="229"/>
      <c r="Q159" s="230"/>
      <c r="R159" s="229"/>
      <c r="S159" s="230"/>
      <c r="T159" s="229"/>
      <c r="U159" s="230"/>
      <c r="V159" s="229"/>
      <c r="W159" s="230"/>
      <c r="X159" s="229"/>
      <c r="Y159" s="230"/>
      <c r="Z159" s="231"/>
    </row>
    <row r="160" spans="4:26" x14ac:dyDescent="0.2">
      <c r="D160" s="37" t="str">
        <f t="shared" si="7"/>
        <v>LEGROWGrowth Option</v>
      </c>
      <c r="E160" s="37" t="str">
        <f t="shared" si="8"/>
        <v/>
      </c>
      <c r="F160" s="37" t="str">
        <f t="shared" si="6"/>
        <v>LEGROWGrowth Option</v>
      </c>
      <c r="G160" s="224" t="s">
        <v>2361</v>
      </c>
      <c r="H160" s="225">
        <v>9892</v>
      </c>
      <c r="I160" s="226">
        <v>-56.065100000000001</v>
      </c>
      <c r="J160" s="225">
        <v>10458</v>
      </c>
      <c r="K160" s="226">
        <v>111.5686</v>
      </c>
      <c r="L160" s="225">
        <v>10571</v>
      </c>
      <c r="M160" s="226">
        <v>92.391199999999998</v>
      </c>
      <c r="N160" s="225">
        <v>10571</v>
      </c>
      <c r="O160" s="226">
        <v>92.391199999999998</v>
      </c>
      <c r="P160" s="225">
        <v>8817</v>
      </c>
      <c r="Q160" s="226">
        <v>-22.311900000000001</v>
      </c>
      <c r="R160" s="225">
        <v>10621</v>
      </c>
      <c r="S160" s="226">
        <v>6.2062999999999997</v>
      </c>
      <c r="T160" s="225">
        <v>13188</v>
      </c>
      <c r="U160" s="226">
        <v>9.6540999999999997</v>
      </c>
      <c r="V160" s="225">
        <v>25128</v>
      </c>
      <c r="W160" s="226">
        <v>20.223299999999998</v>
      </c>
      <c r="X160" s="225">
        <v>55192</v>
      </c>
      <c r="Y160" s="226">
        <v>5.7412000000000001</v>
      </c>
      <c r="Z160" s="227">
        <v>34578</v>
      </c>
    </row>
    <row r="161" spans="4:26" x14ac:dyDescent="0.2">
      <c r="D161" s="37" t="str">
        <f t="shared" si="7"/>
        <v>LEGROWGrowth OptionScheme</v>
      </c>
      <c r="E161" s="37" t="str">
        <f t="shared" si="8"/>
        <v>Scheme</v>
      </c>
      <c r="F161" s="37" t="str">
        <f t="shared" si="6"/>
        <v>LEGROWGrowth Option</v>
      </c>
      <c r="G161" s="166" t="s">
        <v>2454</v>
      </c>
      <c r="H161" s="167">
        <v>9888</v>
      </c>
      <c r="I161" s="168">
        <v>-58.503700000000002</v>
      </c>
      <c r="J161" s="167">
        <v>10535</v>
      </c>
      <c r="K161" s="168">
        <v>130.23759999999999</v>
      </c>
      <c r="L161" s="167">
        <v>10568</v>
      </c>
      <c r="M161" s="168">
        <v>91.740200000000002</v>
      </c>
      <c r="N161" s="167">
        <v>10568</v>
      </c>
      <c r="O161" s="168">
        <v>91.740200000000002</v>
      </c>
      <c r="P161" s="167">
        <v>8904</v>
      </c>
      <c r="Q161" s="168">
        <v>-20.768699999999999</v>
      </c>
      <c r="R161" s="167">
        <v>10614</v>
      </c>
      <c r="S161" s="168">
        <v>6.1445999999999996</v>
      </c>
      <c r="T161" s="167">
        <v>14081</v>
      </c>
      <c r="U161" s="168">
        <v>12.106400000000001</v>
      </c>
      <c r="V161" s="167">
        <v>29075</v>
      </c>
      <c r="W161" s="168">
        <v>23.824000000000002</v>
      </c>
      <c r="X161" s="167" t="s">
        <v>1002</v>
      </c>
      <c r="Y161" s="168" t="s">
        <v>1002</v>
      </c>
      <c r="Z161" s="228"/>
    </row>
    <row r="162" spans="4:26" x14ac:dyDescent="0.2">
      <c r="D162" s="37" t="str">
        <f t="shared" si="7"/>
        <v>LEGROWGrowth OptionAdd</v>
      </c>
      <c r="E162" s="37" t="str">
        <f t="shared" si="8"/>
        <v>Add</v>
      </c>
      <c r="F162" s="37" t="str">
        <f t="shared" si="6"/>
        <v>LEGROWGrowth Option</v>
      </c>
      <c r="G162" s="166" t="s">
        <v>2438</v>
      </c>
      <c r="H162" s="167">
        <v>9897</v>
      </c>
      <c r="I162" s="168">
        <v>-53.617100000000001</v>
      </c>
      <c r="J162" s="167">
        <v>10501</v>
      </c>
      <c r="K162" s="168">
        <v>121.913</v>
      </c>
      <c r="L162" s="167">
        <v>10523</v>
      </c>
      <c r="M162" s="168">
        <v>82.259299999999996</v>
      </c>
      <c r="N162" s="167">
        <v>10523</v>
      </c>
      <c r="O162" s="168">
        <v>82.259299999999996</v>
      </c>
      <c r="P162" s="167">
        <v>9093</v>
      </c>
      <c r="Q162" s="168">
        <v>-17.355499999999999</v>
      </c>
      <c r="R162" s="167">
        <v>10665</v>
      </c>
      <c r="S162" s="168">
        <v>6.6536</v>
      </c>
      <c r="T162" s="167">
        <v>13956</v>
      </c>
      <c r="U162" s="168">
        <v>11.773400000000001</v>
      </c>
      <c r="V162" s="167">
        <v>28957</v>
      </c>
      <c r="W162" s="168">
        <v>23.723299999999998</v>
      </c>
      <c r="X162" s="167">
        <v>242535</v>
      </c>
      <c r="Y162" s="168">
        <v>10.9855</v>
      </c>
      <c r="Z162" s="228"/>
    </row>
    <row r="163" spans="4:26" x14ac:dyDescent="0.2">
      <c r="D163" s="37" t="str">
        <f t="shared" si="7"/>
        <v>LEGROWGrowth Option</v>
      </c>
      <c r="E163" s="37" t="str">
        <f t="shared" si="8"/>
        <v/>
      </c>
      <c r="F163" s="37" t="str">
        <f t="shared" si="6"/>
        <v>LEGROWGrowth Option</v>
      </c>
      <c r="H163" s="229"/>
      <c r="I163" s="230"/>
      <c r="J163" s="229"/>
      <c r="K163" s="230"/>
      <c r="L163" s="229"/>
      <c r="M163" s="230"/>
      <c r="N163" s="229"/>
      <c r="O163" s="230"/>
      <c r="P163" s="229"/>
      <c r="Q163" s="230"/>
      <c r="R163" s="229"/>
      <c r="S163" s="230"/>
      <c r="T163" s="229"/>
      <c r="U163" s="230"/>
      <c r="V163" s="229"/>
      <c r="W163" s="230"/>
      <c r="X163" s="229"/>
      <c r="Y163" s="230"/>
      <c r="Z163" s="231"/>
    </row>
    <row r="164" spans="4:26" x14ac:dyDescent="0.2">
      <c r="D164" s="37" t="str">
        <f t="shared" si="7"/>
        <v>LLIQDFDirect Plan - Growth Option</v>
      </c>
      <c r="E164" s="37" t="str">
        <f t="shared" si="8"/>
        <v/>
      </c>
      <c r="F164" s="37" t="str">
        <f t="shared" si="6"/>
        <v>LLIQDFDirect Plan - Growth Option</v>
      </c>
      <c r="G164" s="224" t="s">
        <v>2362</v>
      </c>
      <c r="H164" s="225">
        <v>10022</v>
      </c>
      <c r="I164" s="226">
        <v>11.421900000000001</v>
      </c>
      <c r="J164" s="225">
        <v>10039</v>
      </c>
      <c r="K164" s="226">
        <v>9.4454999999999991</v>
      </c>
      <c r="L164" s="225">
        <v>10063</v>
      </c>
      <c r="M164" s="226">
        <v>7.9919000000000002</v>
      </c>
      <c r="N164" s="225">
        <v>10065</v>
      </c>
      <c r="O164" s="226">
        <v>7.9619</v>
      </c>
      <c r="P164" s="225">
        <v>10354</v>
      </c>
      <c r="Q164" s="226">
        <v>7.2354000000000003</v>
      </c>
      <c r="R164" s="225">
        <v>10739</v>
      </c>
      <c r="S164" s="226">
        <v>7.3891</v>
      </c>
      <c r="T164" s="225">
        <v>12178</v>
      </c>
      <c r="U164" s="226">
        <v>6.7824999999999998</v>
      </c>
      <c r="V164" s="225">
        <v>13070</v>
      </c>
      <c r="W164" s="226">
        <v>5.4976000000000003</v>
      </c>
      <c r="X164" s="225">
        <v>22589</v>
      </c>
      <c r="Y164" s="226">
        <v>6.8772000000000002</v>
      </c>
      <c r="Z164" s="227">
        <v>41275</v>
      </c>
    </row>
    <row r="165" spans="4:26" x14ac:dyDescent="0.2">
      <c r="D165" s="37" t="str">
        <f t="shared" si="7"/>
        <v>LLIQDFDirect Plan - Growth OptionScheme</v>
      </c>
      <c r="E165" s="37" t="str">
        <f t="shared" si="8"/>
        <v>Scheme</v>
      </c>
      <c r="F165" s="37" t="str">
        <f t="shared" si="6"/>
        <v>LLIQDFDirect Plan - Growth Option</v>
      </c>
      <c r="G165" s="166" t="s">
        <v>2455</v>
      </c>
      <c r="H165" s="167">
        <v>10018</v>
      </c>
      <c r="I165" s="168">
        <v>9.3720999999999997</v>
      </c>
      <c r="J165" s="167">
        <v>10034</v>
      </c>
      <c r="K165" s="168">
        <v>8.3559000000000001</v>
      </c>
      <c r="L165" s="167">
        <v>10059</v>
      </c>
      <c r="M165" s="168">
        <v>7.4467999999999996</v>
      </c>
      <c r="N165" s="167">
        <v>10061</v>
      </c>
      <c r="O165" s="168">
        <v>7.4313000000000002</v>
      </c>
      <c r="P165" s="167">
        <v>10347</v>
      </c>
      <c r="Q165" s="168">
        <v>7.0823999999999998</v>
      </c>
      <c r="R165" s="167">
        <v>10724</v>
      </c>
      <c r="S165" s="168">
        <v>7.2427000000000001</v>
      </c>
      <c r="T165" s="167">
        <v>12168</v>
      </c>
      <c r="U165" s="168">
        <v>6.7521000000000004</v>
      </c>
      <c r="V165" s="167">
        <v>13075</v>
      </c>
      <c r="W165" s="168">
        <v>5.5056000000000003</v>
      </c>
      <c r="X165" s="167">
        <v>22305</v>
      </c>
      <c r="Y165" s="168">
        <v>6.7667999999999999</v>
      </c>
      <c r="Z165" s="228"/>
    </row>
    <row r="166" spans="4:26" x14ac:dyDescent="0.2">
      <c r="D166" s="37" t="str">
        <f t="shared" si="7"/>
        <v>LLIQDFDirect Plan - Growth OptionAdd</v>
      </c>
      <c r="E166" s="37" t="str">
        <f t="shared" si="8"/>
        <v>Add</v>
      </c>
      <c r="F166" s="37" t="str">
        <f t="shared" si="6"/>
        <v>LLIQDFDirect Plan - Growth Option</v>
      </c>
      <c r="G166" s="166" t="s">
        <v>2440</v>
      </c>
      <c r="H166" s="167">
        <v>10014</v>
      </c>
      <c r="I166" s="168">
        <v>7.4638999999999998</v>
      </c>
      <c r="J166" s="167">
        <v>10034</v>
      </c>
      <c r="K166" s="168">
        <v>8.2262000000000004</v>
      </c>
      <c r="L166" s="167">
        <v>10056</v>
      </c>
      <c r="M166" s="168">
        <v>7.0438999999999998</v>
      </c>
      <c r="N166" s="167">
        <v>10058</v>
      </c>
      <c r="O166" s="168">
        <v>7.0159000000000002</v>
      </c>
      <c r="P166" s="167">
        <v>10335</v>
      </c>
      <c r="Q166" s="168">
        <v>6.8400999999999996</v>
      </c>
      <c r="R166" s="167">
        <v>10749</v>
      </c>
      <c r="S166" s="168">
        <v>7.4861000000000004</v>
      </c>
      <c r="T166" s="167">
        <v>12043</v>
      </c>
      <c r="U166" s="168">
        <v>6.3863000000000003</v>
      </c>
      <c r="V166" s="167">
        <v>13079</v>
      </c>
      <c r="W166" s="168">
        <v>5.5115999999999996</v>
      </c>
      <c r="X166" s="167">
        <v>21659</v>
      </c>
      <c r="Y166" s="168">
        <v>6.5107999999999997</v>
      </c>
      <c r="Z166" s="228"/>
    </row>
    <row r="167" spans="4:26" x14ac:dyDescent="0.2">
      <c r="D167" s="37" t="str">
        <f t="shared" si="7"/>
        <v>LLIQDFDirect Plan - Growth Option</v>
      </c>
      <c r="E167" s="37" t="str">
        <f t="shared" si="8"/>
        <v/>
      </c>
      <c r="F167" s="37" t="str">
        <f t="shared" si="6"/>
        <v>LLIQDFDirect Plan - Growth Option</v>
      </c>
      <c r="H167" s="229"/>
      <c r="I167" s="230"/>
      <c r="J167" s="229"/>
      <c r="K167" s="230"/>
      <c r="L167" s="229"/>
      <c r="M167" s="230"/>
      <c r="N167" s="229"/>
      <c r="O167" s="230"/>
      <c r="P167" s="229"/>
      <c r="Q167" s="230"/>
      <c r="R167" s="229"/>
      <c r="S167" s="230"/>
      <c r="T167" s="229"/>
      <c r="U167" s="230"/>
      <c r="V167" s="229"/>
      <c r="W167" s="230"/>
      <c r="X167" s="229"/>
      <c r="Y167" s="230"/>
      <c r="Z167" s="231"/>
    </row>
    <row r="168" spans="4:26" x14ac:dyDescent="0.2">
      <c r="D168" s="37" t="str">
        <f t="shared" si="7"/>
        <v>LLIQDFGrowth Option</v>
      </c>
      <c r="E168" s="37" t="str">
        <f t="shared" si="8"/>
        <v/>
      </c>
      <c r="F168" s="37" t="str">
        <f t="shared" si="6"/>
        <v>LLIQDFGrowth Option</v>
      </c>
      <c r="G168" s="224" t="s">
        <v>2363</v>
      </c>
      <c r="H168" s="225">
        <v>10022</v>
      </c>
      <c r="I168" s="226">
        <v>11.281000000000001</v>
      </c>
      <c r="J168" s="225">
        <v>10038</v>
      </c>
      <c r="K168" s="226">
        <v>9.3045000000000009</v>
      </c>
      <c r="L168" s="225">
        <v>10062</v>
      </c>
      <c r="M168" s="226">
        <v>7.8502999999999998</v>
      </c>
      <c r="N168" s="225">
        <v>10064</v>
      </c>
      <c r="O168" s="226">
        <v>7.8202999999999996</v>
      </c>
      <c r="P168" s="225">
        <v>10349</v>
      </c>
      <c r="Q168" s="226">
        <v>7.125</v>
      </c>
      <c r="R168" s="225">
        <v>10730</v>
      </c>
      <c r="S168" s="226">
        <v>7.3048000000000002</v>
      </c>
      <c r="T168" s="225">
        <v>12142</v>
      </c>
      <c r="U168" s="226">
        <v>6.6765999999999996</v>
      </c>
      <c r="V168" s="225">
        <v>13004</v>
      </c>
      <c r="W168" s="226">
        <v>5.3914</v>
      </c>
      <c r="X168" s="225">
        <v>46755</v>
      </c>
      <c r="Y168" s="226">
        <v>6.9196</v>
      </c>
      <c r="Z168" s="227">
        <v>37333</v>
      </c>
    </row>
    <row r="169" spans="4:26" x14ac:dyDescent="0.2">
      <c r="D169" s="37" t="str">
        <f t="shared" si="7"/>
        <v>LLIQDFGrowth OptionScheme</v>
      </c>
      <c r="E169" s="37" t="str">
        <f t="shared" si="8"/>
        <v>Scheme</v>
      </c>
      <c r="F169" s="37" t="str">
        <f t="shared" si="6"/>
        <v>LLIQDFGrowth Option</v>
      </c>
      <c r="G169" s="166" t="s">
        <v>2455</v>
      </c>
      <c r="H169" s="167">
        <v>10018</v>
      </c>
      <c r="I169" s="168">
        <v>9.3720999999999997</v>
      </c>
      <c r="J169" s="167">
        <v>10034</v>
      </c>
      <c r="K169" s="168">
        <v>8.3559000000000001</v>
      </c>
      <c r="L169" s="167">
        <v>10059</v>
      </c>
      <c r="M169" s="168">
        <v>7.4467999999999996</v>
      </c>
      <c r="N169" s="167">
        <v>10061</v>
      </c>
      <c r="O169" s="168">
        <v>7.4313000000000002</v>
      </c>
      <c r="P169" s="167">
        <v>10347</v>
      </c>
      <c r="Q169" s="168">
        <v>7.0823999999999998</v>
      </c>
      <c r="R169" s="167">
        <v>10724</v>
      </c>
      <c r="S169" s="168">
        <v>7.2427000000000001</v>
      </c>
      <c r="T169" s="167">
        <v>12168</v>
      </c>
      <c r="U169" s="168">
        <v>6.7521000000000004</v>
      </c>
      <c r="V169" s="167">
        <v>13075</v>
      </c>
      <c r="W169" s="168">
        <v>5.5056000000000003</v>
      </c>
      <c r="X169" s="167" t="s">
        <v>1002</v>
      </c>
      <c r="Y169" s="168" t="s">
        <v>1002</v>
      </c>
      <c r="Z169" s="228"/>
    </row>
    <row r="170" spans="4:26" x14ac:dyDescent="0.2">
      <c r="D170" s="37" t="str">
        <f t="shared" si="7"/>
        <v>LLIQDFGrowth OptionAdd</v>
      </c>
      <c r="E170" s="37" t="str">
        <f t="shared" si="8"/>
        <v>Add</v>
      </c>
      <c r="F170" s="37" t="str">
        <f t="shared" si="6"/>
        <v>LLIQDFGrowth Option</v>
      </c>
      <c r="G170" s="166" t="s">
        <v>2440</v>
      </c>
      <c r="H170" s="167">
        <v>10014</v>
      </c>
      <c r="I170" s="168">
        <v>7.4638999999999998</v>
      </c>
      <c r="J170" s="167">
        <v>10034</v>
      </c>
      <c r="K170" s="168">
        <v>8.2262000000000004</v>
      </c>
      <c r="L170" s="167">
        <v>10056</v>
      </c>
      <c r="M170" s="168">
        <v>7.0438999999999998</v>
      </c>
      <c r="N170" s="167">
        <v>10058</v>
      </c>
      <c r="O170" s="168">
        <v>7.0159000000000002</v>
      </c>
      <c r="P170" s="167">
        <v>10335</v>
      </c>
      <c r="Q170" s="168">
        <v>6.8400999999999996</v>
      </c>
      <c r="R170" s="167">
        <v>10749</v>
      </c>
      <c r="S170" s="168">
        <v>7.4861000000000004</v>
      </c>
      <c r="T170" s="167">
        <v>12043</v>
      </c>
      <c r="U170" s="168">
        <v>6.3863000000000003</v>
      </c>
      <c r="V170" s="167">
        <v>13079</v>
      </c>
      <c r="W170" s="168">
        <v>5.5115999999999996</v>
      </c>
      <c r="X170" s="167">
        <v>38290</v>
      </c>
      <c r="Y170" s="168">
        <v>5.9972000000000003</v>
      </c>
      <c r="Z170" s="228"/>
    </row>
    <row r="171" spans="4:26" x14ac:dyDescent="0.2">
      <c r="D171" s="37" t="str">
        <f t="shared" si="7"/>
        <v>LLIQDFGrowth Option</v>
      </c>
      <c r="E171" s="37" t="str">
        <f t="shared" si="8"/>
        <v/>
      </c>
      <c r="F171" s="37" t="str">
        <f t="shared" si="6"/>
        <v>LLIQDFGrowth Option</v>
      </c>
      <c r="H171" s="229"/>
      <c r="I171" s="230"/>
      <c r="J171" s="229"/>
      <c r="K171" s="230"/>
      <c r="L171" s="229"/>
      <c r="M171" s="230"/>
      <c r="N171" s="229"/>
      <c r="O171" s="230"/>
      <c r="P171" s="229"/>
      <c r="Q171" s="230"/>
      <c r="R171" s="229"/>
      <c r="S171" s="230"/>
      <c r="T171" s="229"/>
      <c r="U171" s="230"/>
      <c r="V171" s="229"/>
      <c r="W171" s="230"/>
      <c r="X171" s="229"/>
      <c r="Y171" s="230"/>
      <c r="Z171" s="231"/>
    </row>
    <row r="172" spans="4:26" x14ac:dyDescent="0.2">
      <c r="D172" s="37" t="str">
        <f t="shared" si="7"/>
        <v>LDSAPFDirect Plan - Growth Option</v>
      </c>
      <c r="E172" s="37" t="str">
        <f t="shared" si="8"/>
        <v/>
      </c>
      <c r="F172" s="37" t="str">
        <f t="shared" si="6"/>
        <v>LDSAPFDirect Plan - Growth Option</v>
      </c>
      <c r="G172" s="224" t="s">
        <v>2366</v>
      </c>
      <c r="H172" s="225">
        <v>10032</v>
      </c>
      <c r="I172" s="226">
        <v>16.440200000000001</v>
      </c>
      <c r="J172" s="225">
        <v>10054</v>
      </c>
      <c r="K172" s="226">
        <v>13.1403</v>
      </c>
      <c r="L172" s="225">
        <v>10082</v>
      </c>
      <c r="M172" s="226">
        <v>10.1172</v>
      </c>
      <c r="N172" s="225">
        <v>10082</v>
      </c>
      <c r="O172" s="226">
        <v>10.1172</v>
      </c>
      <c r="P172" s="225">
        <v>10385</v>
      </c>
      <c r="Q172" s="226">
        <v>7.8727999999999998</v>
      </c>
      <c r="R172" s="225">
        <v>10793</v>
      </c>
      <c r="S172" s="226">
        <v>7.9298999999999999</v>
      </c>
      <c r="T172" s="225">
        <v>12196</v>
      </c>
      <c r="U172" s="226">
        <v>6.8337000000000003</v>
      </c>
      <c r="V172" s="225">
        <v>13640</v>
      </c>
      <c r="W172" s="226">
        <v>6.4016000000000002</v>
      </c>
      <c r="X172" s="225">
        <v>23482</v>
      </c>
      <c r="Y172" s="226">
        <v>7.2157999999999998</v>
      </c>
      <c r="Z172" s="227">
        <v>41275</v>
      </c>
    </row>
    <row r="173" spans="4:26" x14ac:dyDescent="0.2">
      <c r="D173" s="37" t="str">
        <f t="shared" si="7"/>
        <v>LDSAPFDirect Plan - Growth OptionScheme</v>
      </c>
      <c r="E173" s="37" t="str">
        <f t="shared" si="8"/>
        <v>Scheme</v>
      </c>
      <c r="F173" s="37" t="str">
        <f t="shared" si="6"/>
        <v>LDSAPFDirect Plan - Growth Option</v>
      </c>
      <c r="G173" s="166" t="s">
        <v>2456</v>
      </c>
      <c r="H173" s="167">
        <v>10027</v>
      </c>
      <c r="I173" s="168">
        <v>13.849399999999999</v>
      </c>
      <c r="J173" s="167">
        <v>10050</v>
      </c>
      <c r="K173" s="168">
        <v>12.1645</v>
      </c>
      <c r="L173" s="167">
        <v>10078</v>
      </c>
      <c r="M173" s="168">
        <v>9.6338000000000008</v>
      </c>
      <c r="N173" s="167">
        <v>10078</v>
      </c>
      <c r="O173" s="168">
        <v>9.6338000000000008</v>
      </c>
      <c r="P173" s="167">
        <v>10370</v>
      </c>
      <c r="Q173" s="168">
        <v>7.5636999999999999</v>
      </c>
      <c r="R173" s="167">
        <v>10763</v>
      </c>
      <c r="S173" s="168">
        <v>7.6307999999999998</v>
      </c>
      <c r="T173" s="167">
        <v>12184</v>
      </c>
      <c r="U173" s="168">
        <v>6.7992999999999997</v>
      </c>
      <c r="V173" s="167">
        <v>13458</v>
      </c>
      <c r="W173" s="168">
        <v>6.1162999999999998</v>
      </c>
      <c r="X173" s="167">
        <v>24260</v>
      </c>
      <c r="Y173" s="168">
        <v>7.5014000000000003</v>
      </c>
      <c r="Z173" s="228"/>
    </row>
    <row r="174" spans="4:26" x14ac:dyDescent="0.2">
      <c r="D174" s="37" t="str">
        <f t="shared" si="7"/>
        <v>LDSAPFDirect Plan - Growth OptionAdd</v>
      </c>
      <c r="E174" s="37" t="str">
        <f t="shared" si="8"/>
        <v>Add</v>
      </c>
      <c r="F174" s="37" t="str">
        <f t="shared" si="6"/>
        <v>LDSAPFDirect Plan - Growth Option</v>
      </c>
      <c r="G174" s="166" t="s">
        <v>2440</v>
      </c>
      <c r="H174" s="167">
        <v>10014</v>
      </c>
      <c r="I174" s="168">
        <v>7.4638999999999998</v>
      </c>
      <c r="J174" s="167">
        <v>10032</v>
      </c>
      <c r="K174" s="168">
        <v>7.8822000000000001</v>
      </c>
      <c r="L174" s="167">
        <v>10058</v>
      </c>
      <c r="M174" s="168">
        <v>7.0159000000000002</v>
      </c>
      <c r="N174" s="167">
        <v>10058</v>
      </c>
      <c r="O174" s="168">
        <v>7.0159000000000002</v>
      </c>
      <c r="P174" s="167">
        <v>10335</v>
      </c>
      <c r="Q174" s="168">
        <v>6.8400999999999996</v>
      </c>
      <c r="R174" s="167">
        <v>10749</v>
      </c>
      <c r="S174" s="168">
        <v>7.4861000000000004</v>
      </c>
      <c r="T174" s="167">
        <v>12043</v>
      </c>
      <c r="U174" s="168">
        <v>6.3863000000000003</v>
      </c>
      <c r="V174" s="167">
        <v>13079</v>
      </c>
      <c r="W174" s="168">
        <v>5.5115999999999996</v>
      </c>
      <c r="X174" s="167">
        <v>21659</v>
      </c>
      <c r="Y174" s="168">
        <v>6.5107999999999997</v>
      </c>
      <c r="Z174" s="228"/>
    </row>
    <row r="175" spans="4:26" x14ac:dyDescent="0.2">
      <c r="D175" s="37" t="str">
        <f t="shared" si="7"/>
        <v>LDSAPFDirect Plan - Growth Option</v>
      </c>
      <c r="E175" s="37" t="str">
        <f t="shared" si="8"/>
        <v/>
      </c>
      <c r="F175" s="37" t="str">
        <f t="shared" si="6"/>
        <v>LDSAPFDirect Plan - Growth Option</v>
      </c>
      <c r="H175" s="229"/>
      <c r="I175" s="230"/>
      <c r="J175" s="229"/>
      <c r="K175" s="230"/>
      <c r="L175" s="229"/>
      <c r="M175" s="230"/>
      <c r="N175" s="229"/>
      <c r="O175" s="230"/>
      <c r="P175" s="229"/>
      <c r="Q175" s="230"/>
      <c r="R175" s="229"/>
      <c r="S175" s="230"/>
      <c r="T175" s="229"/>
      <c r="U175" s="230"/>
      <c r="V175" s="229"/>
      <c r="W175" s="230"/>
      <c r="X175" s="229"/>
      <c r="Y175" s="230"/>
      <c r="Z175" s="231"/>
    </row>
    <row r="176" spans="4:26" x14ac:dyDescent="0.2">
      <c r="D176" s="37" t="str">
        <f t="shared" si="7"/>
        <v>LDSAPFGrowth Option</v>
      </c>
      <c r="E176" s="37" t="str">
        <f t="shared" si="8"/>
        <v/>
      </c>
      <c r="F176" s="37" t="str">
        <f t="shared" si="6"/>
        <v>LDSAPFGrowth Option</v>
      </c>
      <c r="G176" s="224" t="s">
        <v>2367</v>
      </c>
      <c r="H176" s="225">
        <v>10030</v>
      </c>
      <c r="I176" s="226">
        <v>15.7431</v>
      </c>
      <c r="J176" s="225">
        <v>10051</v>
      </c>
      <c r="K176" s="226">
        <v>12.4404</v>
      </c>
      <c r="L176" s="225">
        <v>10077</v>
      </c>
      <c r="M176" s="226">
        <v>9.4177</v>
      </c>
      <c r="N176" s="225">
        <v>10077</v>
      </c>
      <c r="O176" s="226">
        <v>9.4177</v>
      </c>
      <c r="P176" s="225">
        <v>10350</v>
      </c>
      <c r="Q176" s="226">
        <v>7.1468999999999996</v>
      </c>
      <c r="R176" s="225">
        <v>10718</v>
      </c>
      <c r="S176" s="226">
        <v>7.1825000000000001</v>
      </c>
      <c r="T176" s="225">
        <v>11966</v>
      </c>
      <c r="U176" s="226">
        <v>6.1609999999999996</v>
      </c>
      <c r="V176" s="225">
        <v>13240</v>
      </c>
      <c r="W176" s="226">
        <v>5.7698999999999998</v>
      </c>
      <c r="X176" s="225">
        <v>38802</v>
      </c>
      <c r="Y176" s="226">
        <v>6.4097</v>
      </c>
      <c r="Z176" s="227">
        <v>37781</v>
      </c>
    </row>
    <row r="177" spans="4:26" x14ac:dyDescent="0.2">
      <c r="D177" s="37" t="str">
        <f t="shared" si="7"/>
        <v>LDSAPFGrowth OptionScheme</v>
      </c>
      <c r="E177" s="37" t="str">
        <f t="shared" si="8"/>
        <v>Scheme</v>
      </c>
      <c r="F177" s="37" t="str">
        <f t="shared" si="6"/>
        <v>LDSAPFGrowth Option</v>
      </c>
      <c r="G177" s="166" t="s">
        <v>2456</v>
      </c>
      <c r="H177" s="167">
        <v>10027</v>
      </c>
      <c r="I177" s="168">
        <v>13.849399999999999</v>
      </c>
      <c r="J177" s="167">
        <v>10050</v>
      </c>
      <c r="K177" s="168">
        <v>12.1645</v>
      </c>
      <c r="L177" s="167">
        <v>10078</v>
      </c>
      <c r="M177" s="168">
        <v>9.6338000000000008</v>
      </c>
      <c r="N177" s="167">
        <v>10078</v>
      </c>
      <c r="O177" s="168">
        <v>9.6338000000000008</v>
      </c>
      <c r="P177" s="167">
        <v>10370</v>
      </c>
      <c r="Q177" s="168">
        <v>7.5636999999999999</v>
      </c>
      <c r="R177" s="167">
        <v>10763</v>
      </c>
      <c r="S177" s="168">
        <v>7.6307999999999998</v>
      </c>
      <c r="T177" s="167">
        <v>12184</v>
      </c>
      <c r="U177" s="168">
        <v>6.7992999999999997</v>
      </c>
      <c r="V177" s="167">
        <v>13458</v>
      </c>
      <c r="W177" s="168">
        <v>6.1162999999999998</v>
      </c>
      <c r="X177" s="167">
        <v>44360</v>
      </c>
      <c r="Y177" s="168">
        <v>7.0644</v>
      </c>
      <c r="Z177" s="228"/>
    </row>
    <row r="178" spans="4:26" x14ac:dyDescent="0.2">
      <c r="D178" s="37" t="str">
        <f t="shared" si="7"/>
        <v>LDSAPFGrowth OptionAdd</v>
      </c>
      <c r="E178" s="37" t="str">
        <f t="shared" si="8"/>
        <v>Add</v>
      </c>
      <c r="F178" s="37" t="str">
        <f t="shared" si="6"/>
        <v>LDSAPFGrowth Option</v>
      </c>
      <c r="G178" s="166" t="s">
        <v>2440</v>
      </c>
      <c r="H178" s="167">
        <v>10014</v>
      </c>
      <c r="I178" s="168">
        <v>7.4638999999999998</v>
      </c>
      <c r="J178" s="167">
        <v>10032</v>
      </c>
      <c r="K178" s="168">
        <v>7.8822000000000001</v>
      </c>
      <c r="L178" s="167">
        <v>10058</v>
      </c>
      <c r="M178" s="168">
        <v>7.0159000000000002</v>
      </c>
      <c r="N178" s="167">
        <v>10058</v>
      </c>
      <c r="O178" s="168">
        <v>7.0159000000000002</v>
      </c>
      <c r="P178" s="167">
        <v>10335</v>
      </c>
      <c r="Q178" s="168">
        <v>6.8400999999999996</v>
      </c>
      <c r="R178" s="167">
        <v>10749</v>
      </c>
      <c r="S178" s="168">
        <v>7.4861000000000004</v>
      </c>
      <c r="T178" s="167">
        <v>12043</v>
      </c>
      <c r="U178" s="168">
        <v>6.3863000000000003</v>
      </c>
      <c r="V178" s="167">
        <v>13079</v>
      </c>
      <c r="W178" s="168">
        <v>5.5115999999999996</v>
      </c>
      <c r="X178" s="167">
        <v>35468</v>
      </c>
      <c r="Y178" s="168">
        <v>5.9725000000000001</v>
      </c>
      <c r="Z178" s="228"/>
    </row>
    <row r="179" spans="4:26" x14ac:dyDescent="0.2">
      <c r="D179" s="37" t="str">
        <f t="shared" si="7"/>
        <v>LDSAPFGrowth Option</v>
      </c>
      <c r="E179" s="37" t="str">
        <f t="shared" si="8"/>
        <v/>
      </c>
      <c r="F179" s="37" t="str">
        <f t="shared" si="6"/>
        <v>LDSAPFGrowth Option</v>
      </c>
      <c r="H179" s="229"/>
      <c r="I179" s="230"/>
      <c r="J179" s="229"/>
      <c r="K179" s="230"/>
      <c r="L179" s="229"/>
      <c r="M179" s="230"/>
      <c r="N179" s="229"/>
      <c r="O179" s="230"/>
      <c r="P179" s="229"/>
      <c r="Q179" s="230"/>
      <c r="R179" s="229"/>
      <c r="S179" s="230"/>
      <c r="T179" s="229"/>
      <c r="U179" s="230"/>
      <c r="V179" s="229"/>
      <c r="W179" s="230"/>
      <c r="X179" s="229"/>
      <c r="Y179" s="230"/>
      <c r="Z179" s="231"/>
    </row>
    <row r="180" spans="4:26" x14ac:dyDescent="0.2">
      <c r="D180" s="37" t="str">
        <f t="shared" si="7"/>
        <v>LEMFGFDirect Plan - Growth Option</v>
      </c>
      <c r="E180" s="37" t="str">
        <f t="shared" si="8"/>
        <v/>
      </c>
      <c r="F180" s="37" t="str">
        <f t="shared" si="6"/>
        <v>LEMFGFDirect Plan - Growth Option</v>
      </c>
      <c r="G180" s="224" t="s">
        <v>2826</v>
      </c>
      <c r="H180" s="225">
        <v>9750</v>
      </c>
      <c r="I180" s="226">
        <v>-2.5000000000000022</v>
      </c>
      <c r="J180" s="225">
        <v>10503</v>
      </c>
      <c r="K180" s="226">
        <v>5.0300000000000011</v>
      </c>
      <c r="L180" s="225">
        <v>10667</v>
      </c>
      <c r="M180" s="226">
        <v>6.6699999999999982</v>
      </c>
      <c r="N180" s="225">
        <v>10667</v>
      </c>
      <c r="O180" s="226">
        <v>6.6699999999999982</v>
      </c>
      <c r="P180" s="225" t="s">
        <v>1002</v>
      </c>
      <c r="Q180" s="226" t="s">
        <v>1002</v>
      </c>
      <c r="R180" s="225" t="s">
        <v>1002</v>
      </c>
      <c r="S180" s="226" t="s">
        <v>1002</v>
      </c>
      <c r="T180" s="225" t="s">
        <v>1002</v>
      </c>
      <c r="U180" s="226" t="s">
        <v>1002</v>
      </c>
      <c r="V180" s="225" t="s">
        <v>1002</v>
      </c>
      <c r="W180" s="226" t="s">
        <v>1002</v>
      </c>
      <c r="X180" s="225">
        <v>8659</v>
      </c>
      <c r="Y180" s="226">
        <v>-13.41</v>
      </c>
      <c r="Z180" s="227">
        <v>45576</v>
      </c>
    </row>
    <row r="181" spans="4:26" x14ac:dyDescent="0.2">
      <c r="D181" s="37" t="str">
        <f t="shared" si="7"/>
        <v>LEMFGFDirect Plan - Growth OptionScheme</v>
      </c>
      <c r="E181" s="37" t="str">
        <f t="shared" si="8"/>
        <v>Scheme</v>
      </c>
      <c r="F181" s="37" t="str">
        <f t="shared" si="6"/>
        <v>LEMFGFDirect Plan - Growth Option</v>
      </c>
      <c r="G181" s="166" t="s">
        <v>2827</v>
      </c>
      <c r="H181" s="167">
        <v>9599</v>
      </c>
      <c r="I181" s="168">
        <v>-4.0100000000000025</v>
      </c>
      <c r="J181" s="167">
        <v>10404</v>
      </c>
      <c r="K181" s="168">
        <v>4.0399999999999991</v>
      </c>
      <c r="L181" s="167">
        <v>10633</v>
      </c>
      <c r="M181" s="168">
        <v>6.3299999999999912</v>
      </c>
      <c r="N181" s="167">
        <v>10633</v>
      </c>
      <c r="O181" s="168">
        <v>6.3299999999999912</v>
      </c>
      <c r="P181" s="167" t="s">
        <v>1002</v>
      </c>
      <c r="Q181" s="168" t="s">
        <v>1002</v>
      </c>
      <c r="R181" s="167" t="s">
        <v>1002</v>
      </c>
      <c r="S181" s="168" t="s">
        <v>1002</v>
      </c>
      <c r="T181" s="167" t="s">
        <v>1002</v>
      </c>
      <c r="U181" s="168" t="s">
        <v>1002</v>
      </c>
      <c r="V181" s="167" t="s">
        <v>1002</v>
      </c>
      <c r="W181" s="168" t="s">
        <v>1002</v>
      </c>
      <c r="X181" s="167">
        <v>8559</v>
      </c>
      <c r="Y181" s="168">
        <v>-14.41</v>
      </c>
      <c r="Z181" s="228"/>
    </row>
    <row r="182" spans="4:26" x14ac:dyDescent="0.2">
      <c r="D182" s="37" t="str">
        <f t="shared" si="7"/>
        <v>LEMFGFDirect Plan - Growth OptionAdd</v>
      </c>
      <c r="E182" s="37" t="str">
        <f t="shared" si="8"/>
        <v>Add</v>
      </c>
      <c r="F182" s="37" t="str">
        <f t="shared" si="6"/>
        <v>LEMFGFDirect Plan - Growth Option</v>
      </c>
      <c r="G182" s="166" t="s">
        <v>2438</v>
      </c>
      <c r="H182" s="167">
        <v>9897</v>
      </c>
      <c r="I182" s="168">
        <v>-1.0299999999999976</v>
      </c>
      <c r="J182" s="167">
        <v>10501</v>
      </c>
      <c r="K182" s="168">
        <v>5.0100000000000033</v>
      </c>
      <c r="L182" s="167">
        <v>10523</v>
      </c>
      <c r="M182" s="168">
        <v>5.2300000000000013</v>
      </c>
      <c r="N182" s="167">
        <v>10523</v>
      </c>
      <c r="O182" s="168">
        <v>5.2300000000000013</v>
      </c>
      <c r="P182" s="167" t="s">
        <v>1002</v>
      </c>
      <c r="Q182" s="168" t="s">
        <v>1002</v>
      </c>
      <c r="R182" s="167" t="s">
        <v>1002</v>
      </c>
      <c r="S182" s="168" t="s">
        <v>1002</v>
      </c>
      <c r="T182" s="167" t="s">
        <v>1002</v>
      </c>
      <c r="U182" s="168" t="s">
        <v>1002</v>
      </c>
      <c r="V182" s="167" t="s">
        <v>1002</v>
      </c>
      <c r="W182" s="168" t="s">
        <v>1002</v>
      </c>
      <c r="X182" s="167">
        <v>9459</v>
      </c>
      <c r="Y182" s="168">
        <v>-5.4100000000000037</v>
      </c>
      <c r="Z182" s="228"/>
    </row>
    <row r="183" spans="4:26" x14ac:dyDescent="0.2">
      <c r="D183" s="37" t="str">
        <f t="shared" si="7"/>
        <v>LEMFGFDirect Plan - Growth Option</v>
      </c>
      <c r="E183" s="37" t="str">
        <f t="shared" si="8"/>
        <v/>
      </c>
      <c r="F183" s="37" t="str">
        <f t="shared" si="6"/>
        <v>LEMFGFDirect Plan - Growth Option</v>
      </c>
      <c r="H183" s="229"/>
      <c r="I183" s="230"/>
      <c r="J183" s="229"/>
      <c r="K183" s="230"/>
      <c r="L183" s="229"/>
      <c r="M183" s="230"/>
      <c r="N183" s="229"/>
      <c r="O183" s="230"/>
      <c r="P183" s="229"/>
      <c r="Q183" s="230"/>
      <c r="R183" s="229"/>
      <c r="S183" s="230"/>
      <c r="T183" s="229"/>
      <c r="U183" s="230"/>
      <c r="V183" s="229"/>
      <c r="W183" s="230"/>
      <c r="X183" s="229"/>
      <c r="Y183" s="230"/>
      <c r="Z183" s="231"/>
    </row>
    <row r="184" spans="4:26" x14ac:dyDescent="0.2">
      <c r="D184" s="37" t="str">
        <f t="shared" si="7"/>
        <v>LEMFGFGrowth Option</v>
      </c>
      <c r="E184" s="37" t="str">
        <f t="shared" si="8"/>
        <v/>
      </c>
      <c r="F184" s="37" t="str">
        <f t="shared" si="6"/>
        <v>LEMFGFGrowth Option</v>
      </c>
      <c r="G184" s="224" t="s">
        <v>2828</v>
      </c>
      <c r="H184" s="225">
        <v>9747</v>
      </c>
      <c r="I184" s="226">
        <v>-2.5299999999999989</v>
      </c>
      <c r="J184" s="225">
        <v>10495</v>
      </c>
      <c r="K184" s="226">
        <v>4.9500000000000099</v>
      </c>
      <c r="L184" s="225">
        <v>10659</v>
      </c>
      <c r="M184" s="226">
        <v>6.590000000000007</v>
      </c>
      <c r="N184" s="225">
        <v>10659</v>
      </c>
      <c r="O184" s="226">
        <v>6.590000000000007</v>
      </c>
      <c r="P184" s="225" t="s">
        <v>1002</v>
      </c>
      <c r="Q184" s="226" t="s">
        <v>1002</v>
      </c>
      <c r="R184" s="225" t="s">
        <v>1002</v>
      </c>
      <c r="S184" s="226" t="s">
        <v>1002</v>
      </c>
      <c r="T184" s="225" t="s">
        <v>1002</v>
      </c>
      <c r="U184" s="226" t="s">
        <v>1002</v>
      </c>
      <c r="V184" s="225" t="s">
        <v>1002</v>
      </c>
      <c r="W184" s="226" t="s">
        <v>1002</v>
      </c>
      <c r="X184" s="225">
        <v>8588</v>
      </c>
      <c r="Y184" s="226">
        <v>-14.12</v>
      </c>
      <c r="Z184" s="227">
        <v>45576</v>
      </c>
    </row>
    <row r="185" spans="4:26" x14ac:dyDescent="0.2">
      <c r="D185" s="37" t="str">
        <f t="shared" si="7"/>
        <v>LEMFGFGrowth OptionScheme</v>
      </c>
      <c r="E185" s="37" t="str">
        <f t="shared" si="8"/>
        <v>Scheme</v>
      </c>
      <c r="F185" s="37" t="str">
        <f t="shared" si="6"/>
        <v>LEMFGFGrowth Option</v>
      </c>
      <c r="G185" s="166" t="s">
        <v>2827</v>
      </c>
      <c r="H185" s="167">
        <v>9599</v>
      </c>
      <c r="I185" s="168">
        <v>-4.0100000000000025</v>
      </c>
      <c r="J185" s="167">
        <v>10404</v>
      </c>
      <c r="K185" s="168">
        <v>4.0399999999999991</v>
      </c>
      <c r="L185" s="167">
        <v>10633</v>
      </c>
      <c r="M185" s="168">
        <v>6.3299999999999912</v>
      </c>
      <c r="N185" s="167">
        <v>10633</v>
      </c>
      <c r="O185" s="168">
        <v>6.3299999999999912</v>
      </c>
      <c r="P185" s="167" t="s">
        <v>1002</v>
      </c>
      <c r="Q185" s="168" t="s">
        <v>1002</v>
      </c>
      <c r="R185" s="167" t="s">
        <v>1002</v>
      </c>
      <c r="S185" s="168" t="s">
        <v>1002</v>
      </c>
      <c r="T185" s="167" t="s">
        <v>1002</v>
      </c>
      <c r="U185" s="168" t="s">
        <v>1002</v>
      </c>
      <c r="V185" s="167" t="s">
        <v>1002</v>
      </c>
      <c r="W185" s="168" t="s">
        <v>1002</v>
      </c>
      <c r="X185" s="167">
        <v>8559</v>
      </c>
      <c r="Y185" s="168">
        <v>-14.41</v>
      </c>
      <c r="Z185" s="228"/>
    </row>
    <row r="186" spans="4:26" x14ac:dyDescent="0.2">
      <c r="D186" s="37" t="str">
        <f t="shared" si="7"/>
        <v>LEMFGFGrowth OptionAdd</v>
      </c>
      <c r="E186" s="37" t="str">
        <f t="shared" si="8"/>
        <v>Add</v>
      </c>
      <c r="F186" s="37" t="str">
        <f t="shared" si="6"/>
        <v>LEMFGFGrowth Option</v>
      </c>
      <c r="G186" s="166" t="s">
        <v>2438</v>
      </c>
      <c r="H186" s="167">
        <v>9897</v>
      </c>
      <c r="I186" s="168">
        <v>-1.0299999999999976</v>
      </c>
      <c r="J186" s="167">
        <v>10501</v>
      </c>
      <c r="K186" s="168">
        <v>5.0100000000000033</v>
      </c>
      <c r="L186" s="167">
        <v>10523</v>
      </c>
      <c r="M186" s="168">
        <v>5.2300000000000013</v>
      </c>
      <c r="N186" s="167">
        <v>10523</v>
      </c>
      <c r="O186" s="168">
        <v>5.2300000000000013</v>
      </c>
      <c r="P186" s="167" t="s">
        <v>1002</v>
      </c>
      <c r="Q186" s="168" t="s">
        <v>1002</v>
      </c>
      <c r="R186" s="167" t="s">
        <v>1002</v>
      </c>
      <c r="S186" s="168" t="s">
        <v>1002</v>
      </c>
      <c r="T186" s="167" t="s">
        <v>1002</v>
      </c>
      <c r="U186" s="168" t="s">
        <v>1002</v>
      </c>
      <c r="V186" s="167" t="s">
        <v>1002</v>
      </c>
      <c r="W186" s="168" t="s">
        <v>1002</v>
      </c>
      <c r="X186" s="167">
        <v>9459</v>
      </c>
      <c r="Y186" s="168">
        <v>-5.4100000000000037</v>
      </c>
      <c r="Z186" s="228"/>
    </row>
    <row r="187" spans="4:26" x14ac:dyDescent="0.2">
      <c r="D187" s="37" t="str">
        <f t="shared" si="7"/>
        <v>LEMFGFGrowth Option</v>
      </c>
      <c r="E187" s="37" t="str">
        <f t="shared" si="8"/>
        <v/>
      </c>
      <c r="F187" s="37" t="str">
        <f t="shared" si="6"/>
        <v>LEMFGFGrowth Option</v>
      </c>
      <c r="H187" s="229"/>
      <c r="I187" s="230"/>
      <c r="J187" s="229"/>
      <c r="K187" s="230"/>
      <c r="L187" s="229"/>
      <c r="M187" s="230"/>
      <c r="N187" s="229"/>
      <c r="O187" s="230"/>
      <c r="P187" s="229"/>
      <c r="Q187" s="230"/>
      <c r="R187" s="229"/>
      <c r="S187" s="230"/>
      <c r="T187" s="229"/>
      <c r="U187" s="230"/>
      <c r="V187" s="229"/>
      <c r="W187" s="230"/>
      <c r="X187" s="229"/>
      <c r="Y187" s="230"/>
      <c r="Z187" s="231"/>
    </row>
    <row r="188" spans="4:26" x14ac:dyDescent="0.2">
      <c r="D188" s="37" t="str">
        <f t="shared" si="7"/>
        <v>LDBONDDirect Plan - Growth Option</v>
      </c>
      <c r="E188" s="37" t="str">
        <f t="shared" si="8"/>
        <v/>
      </c>
      <c r="F188" s="37" t="str">
        <f t="shared" si="6"/>
        <v>LDBONDDirect Plan - Growth Option</v>
      </c>
      <c r="G188" s="224" t="s">
        <v>2745</v>
      </c>
      <c r="H188" s="225">
        <v>10069</v>
      </c>
      <c r="I188" s="226">
        <v>35.8245</v>
      </c>
      <c r="J188" s="225">
        <v>10126</v>
      </c>
      <c r="K188" s="226">
        <v>30.543900000000001</v>
      </c>
      <c r="L188" s="225">
        <v>10164</v>
      </c>
      <c r="M188" s="226">
        <v>21.0809</v>
      </c>
      <c r="N188" s="225">
        <v>10164</v>
      </c>
      <c r="O188" s="226">
        <v>21.0809</v>
      </c>
      <c r="P188" s="225">
        <v>10423</v>
      </c>
      <c r="Q188" s="226">
        <v>8.6625999999999994</v>
      </c>
      <c r="R188" s="225">
        <v>10989</v>
      </c>
      <c r="S188" s="226">
        <v>9.8948999999999998</v>
      </c>
      <c r="T188" s="225">
        <v>12511</v>
      </c>
      <c r="U188" s="226">
        <v>7.7455999999999996</v>
      </c>
      <c r="V188" s="225">
        <v>13626</v>
      </c>
      <c r="W188" s="226">
        <v>6.38</v>
      </c>
      <c r="X188" s="225">
        <v>23643</v>
      </c>
      <c r="Y188" s="226">
        <v>7.2758000000000003</v>
      </c>
      <c r="Z188" s="227">
        <v>41275</v>
      </c>
    </row>
    <row r="189" spans="4:26" x14ac:dyDescent="0.2">
      <c r="D189" s="37" t="str">
        <f t="shared" si="7"/>
        <v>LDBONDDirect Plan - Growth OptionScheme</v>
      </c>
      <c r="E189" s="37" t="str">
        <f t="shared" si="8"/>
        <v>Scheme</v>
      </c>
      <c r="F189" s="37" t="str">
        <f t="shared" si="6"/>
        <v>LDBONDDirect Plan - Growth Option</v>
      </c>
      <c r="G189" s="166" t="s">
        <v>2457</v>
      </c>
      <c r="H189" s="167">
        <v>10049</v>
      </c>
      <c r="I189" s="168">
        <v>25.7089</v>
      </c>
      <c r="J189" s="167">
        <v>10103</v>
      </c>
      <c r="K189" s="168">
        <v>25.035399999999999</v>
      </c>
      <c r="L189" s="167">
        <v>10146</v>
      </c>
      <c r="M189" s="168">
        <v>18.622399999999999</v>
      </c>
      <c r="N189" s="167">
        <v>10146</v>
      </c>
      <c r="O189" s="168">
        <v>18.622399999999999</v>
      </c>
      <c r="P189" s="167">
        <v>10379</v>
      </c>
      <c r="Q189" s="168">
        <v>7.7557</v>
      </c>
      <c r="R189" s="167">
        <v>10884</v>
      </c>
      <c r="S189" s="168">
        <v>8.8444000000000003</v>
      </c>
      <c r="T189" s="167">
        <v>12140</v>
      </c>
      <c r="U189" s="168">
        <v>6.6717000000000004</v>
      </c>
      <c r="V189" s="167">
        <v>13754</v>
      </c>
      <c r="W189" s="168">
        <v>6.5792000000000002</v>
      </c>
      <c r="X189" s="167">
        <v>25560</v>
      </c>
      <c r="Y189" s="168">
        <v>7.9603000000000002</v>
      </c>
      <c r="Z189" s="228"/>
    </row>
    <row r="190" spans="4:26" x14ac:dyDescent="0.2">
      <c r="D190" s="37" t="str">
        <f t="shared" si="7"/>
        <v>LDBONDDirect Plan - Growth OptionAdd</v>
      </c>
      <c r="E190" s="37" t="str">
        <f t="shared" si="8"/>
        <v>Add</v>
      </c>
      <c r="F190" s="37" t="str">
        <f t="shared" si="6"/>
        <v>LDBONDDirect Plan - Growth Option</v>
      </c>
      <c r="G190" s="166" t="s">
        <v>2444</v>
      </c>
      <c r="H190" s="167">
        <v>10044</v>
      </c>
      <c r="I190" s="168">
        <v>23.121500000000001</v>
      </c>
      <c r="J190" s="167">
        <v>10092</v>
      </c>
      <c r="K190" s="168">
        <v>22.326499999999999</v>
      </c>
      <c r="L190" s="167">
        <v>10142</v>
      </c>
      <c r="M190" s="168">
        <v>18.0379</v>
      </c>
      <c r="N190" s="167">
        <v>10142</v>
      </c>
      <c r="O190" s="168">
        <v>18.0379</v>
      </c>
      <c r="P190" s="167">
        <v>10417</v>
      </c>
      <c r="Q190" s="168">
        <v>8.5283999999999995</v>
      </c>
      <c r="R190" s="167">
        <v>10990</v>
      </c>
      <c r="S190" s="168">
        <v>9.9019999999999992</v>
      </c>
      <c r="T190" s="167">
        <v>12338</v>
      </c>
      <c r="U190" s="168">
        <v>7.2477999999999998</v>
      </c>
      <c r="V190" s="167">
        <v>12921</v>
      </c>
      <c r="W190" s="168">
        <v>5.2553999999999998</v>
      </c>
      <c r="X190" s="167">
        <v>22079</v>
      </c>
      <c r="Y190" s="168">
        <v>6.6779999999999999</v>
      </c>
      <c r="Z190" s="228"/>
    </row>
    <row r="191" spans="4:26" x14ac:dyDescent="0.2">
      <c r="D191" s="37" t="str">
        <f t="shared" si="7"/>
        <v>LDBONDDirect Plan - Growth Option</v>
      </c>
      <c r="E191" s="37" t="str">
        <f t="shared" si="8"/>
        <v/>
      </c>
      <c r="F191" s="37" t="str">
        <f t="shared" si="6"/>
        <v>LDBONDDirect Plan - Growth Option</v>
      </c>
      <c r="H191" s="229"/>
      <c r="I191" s="230"/>
      <c r="J191" s="229"/>
      <c r="K191" s="230"/>
      <c r="L191" s="229"/>
      <c r="M191" s="230"/>
      <c r="N191" s="229"/>
      <c r="O191" s="230"/>
      <c r="P191" s="229"/>
      <c r="Q191" s="230"/>
      <c r="R191" s="229"/>
      <c r="S191" s="230"/>
      <c r="T191" s="229"/>
      <c r="U191" s="230"/>
      <c r="V191" s="229"/>
      <c r="W191" s="230"/>
      <c r="X191" s="229"/>
      <c r="Y191" s="230"/>
      <c r="Z191" s="231"/>
    </row>
    <row r="192" spans="4:26" x14ac:dyDescent="0.2">
      <c r="D192" s="37" t="str">
        <f t="shared" si="7"/>
        <v>LDBONDGrowth Option</v>
      </c>
      <c r="E192" s="37" t="str">
        <f t="shared" si="8"/>
        <v/>
      </c>
      <c r="F192" s="37" t="str">
        <f t="shared" si="6"/>
        <v>LDBONDGrowth Option</v>
      </c>
      <c r="G192" s="224" t="s">
        <v>2746</v>
      </c>
      <c r="H192" s="225">
        <v>10067</v>
      </c>
      <c r="I192" s="226">
        <v>34.808199999999999</v>
      </c>
      <c r="J192" s="225">
        <v>10121</v>
      </c>
      <c r="K192" s="226">
        <v>29.5182</v>
      </c>
      <c r="L192" s="225">
        <v>10156</v>
      </c>
      <c r="M192" s="226">
        <v>20.052800000000001</v>
      </c>
      <c r="N192" s="225">
        <v>10156</v>
      </c>
      <c r="O192" s="226">
        <v>20.052800000000001</v>
      </c>
      <c r="P192" s="225">
        <v>10372</v>
      </c>
      <c r="Q192" s="226">
        <v>7.6101999999999999</v>
      </c>
      <c r="R192" s="225">
        <v>10879</v>
      </c>
      <c r="S192" s="226">
        <v>8.7893000000000008</v>
      </c>
      <c r="T192" s="225">
        <v>12215</v>
      </c>
      <c r="U192" s="226">
        <v>6.8891</v>
      </c>
      <c r="V192" s="225">
        <v>13177</v>
      </c>
      <c r="W192" s="226">
        <v>5.6703000000000001</v>
      </c>
      <c r="X192" s="225">
        <v>70936</v>
      </c>
      <c r="Y192" s="226">
        <v>7.8929999999999998</v>
      </c>
      <c r="Z192" s="227">
        <v>36334</v>
      </c>
    </row>
    <row r="193" spans="4:26" x14ac:dyDescent="0.2">
      <c r="D193" s="37" t="str">
        <f t="shared" si="7"/>
        <v>LDBONDGrowth OptionScheme</v>
      </c>
      <c r="E193" s="37" t="str">
        <f t="shared" si="8"/>
        <v>Scheme</v>
      </c>
      <c r="F193" s="37" t="str">
        <f t="shared" si="6"/>
        <v>LDBONDGrowth Option</v>
      </c>
      <c r="G193" s="166" t="s">
        <v>2457</v>
      </c>
      <c r="H193" s="167">
        <v>10049</v>
      </c>
      <c r="I193" s="168">
        <v>25.7089</v>
      </c>
      <c r="J193" s="167">
        <v>10103</v>
      </c>
      <c r="K193" s="168">
        <v>25.035399999999999</v>
      </c>
      <c r="L193" s="167">
        <v>10146</v>
      </c>
      <c r="M193" s="168">
        <v>18.622399999999999</v>
      </c>
      <c r="N193" s="167">
        <v>10146</v>
      </c>
      <c r="O193" s="168">
        <v>18.622399999999999</v>
      </c>
      <c r="P193" s="167">
        <v>10379</v>
      </c>
      <c r="Q193" s="168">
        <v>7.7557</v>
      </c>
      <c r="R193" s="167">
        <v>10884</v>
      </c>
      <c r="S193" s="168">
        <v>8.8444000000000003</v>
      </c>
      <c r="T193" s="167">
        <v>12140</v>
      </c>
      <c r="U193" s="168">
        <v>6.6717000000000004</v>
      </c>
      <c r="V193" s="167">
        <v>13754</v>
      </c>
      <c r="W193" s="168">
        <v>6.5792000000000002</v>
      </c>
      <c r="X193" s="167">
        <v>94070</v>
      </c>
      <c r="Y193" s="168">
        <v>9.0803999999999991</v>
      </c>
      <c r="Z193" s="228"/>
    </row>
    <row r="194" spans="4:26" x14ac:dyDescent="0.2">
      <c r="D194" s="37" t="str">
        <f t="shared" si="7"/>
        <v>LDBONDGrowth OptionAdd</v>
      </c>
      <c r="E194" s="37" t="str">
        <f t="shared" si="8"/>
        <v>Add</v>
      </c>
      <c r="F194" s="37" t="str">
        <f t="shared" si="6"/>
        <v>LDBONDGrowth Option</v>
      </c>
      <c r="G194" s="166" t="s">
        <v>2444</v>
      </c>
      <c r="H194" s="167">
        <v>10044</v>
      </c>
      <c r="I194" s="168">
        <v>23.121500000000001</v>
      </c>
      <c r="J194" s="167">
        <v>10092</v>
      </c>
      <c r="K194" s="168">
        <v>22.326499999999999</v>
      </c>
      <c r="L194" s="167">
        <v>10142</v>
      </c>
      <c r="M194" s="168">
        <v>18.0379</v>
      </c>
      <c r="N194" s="167">
        <v>10142</v>
      </c>
      <c r="O194" s="168">
        <v>18.0379</v>
      </c>
      <c r="P194" s="167">
        <v>10417</v>
      </c>
      <c r="Q194" s="168">
        <v>8.5283999999999995</v>
      </c>
      <c r="R194" s="167">
        <v>10990</v>
      </c>
      <c r="S194" s="168">
        <v>9.9019999999999992</v>
      </c>
      <c r="T194" s="167">
        <v>12338</v>
      </c>
      <c r="U194" s="168">
        <v>7.2477999999999998</v>
      </c>
      <c r="V194" s="167">
        <v>12921</v>
      </c>
      <c r="W194" s="168">
        <v>5.2553999999999998</v>
      </c>
      <c r="X194" s="167" t="s">
        <v>1002</v>
      </c>
      <c r="Y194" s="168" t="s">
        <v>1002</v>
      </c>
      <c r="Z194" s="228"/>
    </row>
    <row r="195" spans="4:26" x14ac:dyDescent="0.2">
      <c r="D195" s="37" t="str">
        <f t="shared" si="7"/>
        <v>LDBONDGrowth Option</v>
      </c>
      <c r="E195" s="37" t="str">
        <f t="shared" si="8"/>
        <v/>
      </c>
      <c r="F195" s="37" t="str">
        <f t="shared" si="6"/>
        <v>LDBONDGrowth Option</v>
      </c>
      <c r="H195" s="229"/>
      <c r="I195" s="230"/>
      <c r="J195" s="229"/>
      <c r="K195" s="230"/>
      <c r="L195" s="229"/>
      <c r="M195" s="230"/>
      <c r="N195" s="229"/>
      <c r="O195" s="230"/>
      <c r="P195" s="229"/>
      <c r="Q195" s="230"/>
      <c r="R195" s="229"/>
      <c r="S195" s="230"/>
      <c r="T195" s="229"/>
      <c r="U195" s="230"/>
      <c r="V195" s="229"/>
      <c r="W195" s="230"/>
      <c r="X195" s="229"/>
      <c r="Y195" s="230"/>
      <c r="Z195" s="231"/>
    </row>
    <row r="196" spans="4:26" x14ac:dyDescent="0.2">
      <c r="D196" s="37" t="str">
        <f t="shared" si="7"/>
        <v>LEEMCFDirect Plan - Growth Option</v>
      </c>
      <c r="E196" s="37" t="str">
        <f t="shared" si="8"/>
        <v/>
      </c>
      <c r="F196" s="37" t="str">
        <f t="shared" si="6"/>
        <v>LEEMCFDirect Plan - Growth Option</v>
      </c>
      <c r="G196" s="224" t="s">
        <v>2370</v>
      </c>
      <c r="H196" s="225">
        <v>9794</v>
      </c>
      <c r="I196" s="226">
        <v>-107.59010000000001</v>
      </c>
      <c r="J196" s="225">
        <v>10401</v>
      </c>
      <c r="K196" s="226">
        <v>97.577100000000002</v>
      </c>
      <c r="L196" s="225">
        <v>10567</v>
      </c>
      <c r="M196" s="226">
        <v>91.463300000000004</v>
      </c>
      <c r="N196" s="225">
        <v>10567</v>
      </c>
      <c r="O196" s="226">
        <v>91.463300000000004</v>
      </c>
      <c r="P196" s="225">
        <v>8415</v>
      </c>
      <c r="Q196" s="226">
        <v>-29.248799999999999</v>
      </c>
      <c r="R196" s="225">
        <v>11417</v>
      </c>
      <c r="S196" s="226">
        <v>14.172800000000001</v>
      </c>
      <c r="T196" s="225">
        <v>16678</v>
      </c>
      <c r="U196" s="226">
        <v>18.572500000000002</v>
      </c>
      <c r="V196" s="225">
        <v>35768</v>
      </c>
      <c r="W196" s="226">
        <v>29.014700000000001</v>
      </c>
      <c r="X196" s="225">
        <v>29437</v>
      </c>
      <c r="Y196" s="226">
        <v>14.103199999999999</v>
      </c>
      <c r="Z196" s="227">
        <v>42760</v>
      </c>
    </row>
    <row r="197" spans="4:26" x14ac:dyDescent="0.2">
      <c r="D197" s="37" t="str">
        <f t="shared" si="7"/>
        <v>LEEMCFDirect Plan - Growth OptionScheme</v>
      </c>
      <c r="E197" s="37" t="str">
        <f t="shared" si="8"/>
        <v>Scheme</v>
      </c>
      <c r="F197" s="37" t="str">
        <f t="shared" si="6"/>
        <v>LEEMCFDirect Plan - Growth Option</v>
      </c>
      <c r="G197" s="166" t="s">
        <v>2458</v>
      </c>
      <c r="H197" s="167">
        <v>9732</v>
      </c>
      <c r="I197" s="168">
        <v>-139.78229999999999</v>
      </c>
      <c r="J197" s="167">
        <v>10681</v>
      </c>
      <c r="K197" s="168">
        <v>165.74299999999999</v>
      </c>
      <c r="L197" s="167">
        <v>10610</v>
      </c>
      <c r="M197" s="168">
        <v>100.7353</v>
      </c>
      <c r="N197" s="167">
        <v>10610</v>
      </c>
      <c r="O197" s="168">
        <v>100.7353</v>
      </c>
      <c r="P197" s="167">
        <v>8439</v>
      </c>
      <c r="Q197" s="168">
        <v>-28.8447</v>
      </c>
      <c r="R197" s="167">
        <v>10817</v>
      </c>
      <c r="S197" s="168">
        <v>8.1674000000000007</v>
      </c>
      <c r="T197" s="167">
        <v>17512</v>
      </c>
      <c r="U197" s="168">
        <v>20.575800000000001</v>
      </c>
      <c r="V197" s="167">
        <v>44140</v>
      </c>
      <c r="W197" s="168">
        <v>34.619199999999999</v>
      </c>
      <c r="X197" s="167">
        <v>40052</v>
      </c>
      <c r="Y197" s="168">
        <v>18.498200000000001</v>
      </c>
      <c r="Z197" s="228"/>
    </row>
    <row r="198" spans="4:26" x14ac:dyDescent="0.2">
      <c r="D198" s="37" t="str">
        <f t="shared" si="7"/>
        <v>LEEMCFDirect Plan - Growth OptionAdd</v>
      </c>
      <c r="E198" s="37" t="str">
        <f t="shared" si="8"/>
        <v>Add</v>
      </c>
      <c r="F198" s="37" t="str">
        <f t="shared" si="6"/>
        <v>LEEMCFDirect Plan - Growth Option</v>
      </c>
      <c r="G198" s="166" t="s">
        <v>2438</v>
      </c>
      <c r="H198" s="167">
        <v>9897</v>
      </c>
      <c r="I198" s="168">
        <v>-53.617100000000001</v>
      </c>
      <c r="J198" s="167">
        <v>10501</v>
      </c>
      <c r="K198" s="168">
        <v>121.913</v>
      </c>
      <c r="L198" s="167">
        <v>10523</v>
      </c>
      <c r="M198" s="168">
        <v>82.259299999999996</v>
      </c>
      <c r="N198" s="167">
        <v>10523</v>
      </c>
      <c r="O198" s="168">
        <v>82.259299999999996</v>
      </c>
      <c r="P198" s="167">
        <v>9093</v>
      </c>
      <c r="Q198" s="168">
        <v>-17.355499999999999</v>
      </c>
      <c r="R198" s="167">
        <v>10665</v>
      </c>
      <c r="S198" s="168">
        <v>6.6536</v>
      </c>
      <c r="T198" s="167">
        <v>13956</v>
      </c>
      <c r="U198" s="168">
        <v>11.773400000000001</v>
      </c>
      <c r="V198" s="167">
        <v>28957</v>
      </c>
      <c r="W198" s="168">
        <v>23.723299999999998</v>
      </c>
      <c r="X198" s="167">
        <v>30208</v>
      </c>
      <c r="Y198" s="168">
        <v>14.479799999999999</v>
      </c>
      <c r="Z198" s="228"/>
    </row>
    <row r="199" spans="4:26" x14ac:dyDescent="0.2">
      <c r="D199" s="37" t="str">
        <f t="shared" si="7"/>
        <v>LEEMCFDirect Plan - Growth Option</v>
      </c>
      <c r="E199" s="37" t="str">
        <f t="shared" si="8"/>
        <v/>
      </c>
      <c r="F199" s="37" t="str">
        <f t="shared" ref="F199:F262" si="9">IF(LEFT(G199,6)="LIC MF",VLOOKUP(G199,A:B,2,0),F198)</f>
        <v>LEEMCFDirect Plan - Growth Option</v>
      </c>
      <c r="H199" s="229"/>
      <c r="I199" s="230"/>
      <c r="J199" s="229"/>
      <c r="K199" s="230"/>
      <c r="L199" s="229"/>
      <c r="M199" s="230"/>
      <c r="N199" s="229"/>
      <c r="O199" s="230"/>
      <c r="P199" s="229"/>
      <c r="Q199" s="230"/>
      <c r="R199" s="229"/>
      <c r="S199" s="230"/>
      <c r="T199" s="229"/>
      <c r="U199" s="230"/>
      <c r="V199" s="229"/>
      <c r="W199" s="230"/>
      <c r="X199" s="229"/>
      <c r="Y199" s="230"/>
      <c r="Z199" s="231"/>
    </row>
    <row r="200" spans="4:26" x14ac:dyDescent="0.2">
      <c r="D200" s="37" t="str">
        <f t="shared" ref="D200:D263" si="10">F200&amp;E200</f>
        <v>LEEMCFGrowth Option</v>
      </c>
      <c r="E200" s="37" t="str">
        <f t="shared" ref="E200:E263" si="11">IF(LEFT(G200,6)="Scheme","Scheme",IF(LEFT(G200,10)="Additional","Add",""))</f>
        <v/>
      </c>
      <c r="F200" s="37" t="str">
        <f t="shared" si="9"/>
        <v>LEEMCFGrowth Option</v>
      </c>
      <c r="G200" s="224" t="s">
        <v>2371</v>
      </c>
      <c r="H200" s="225">
        <v>9792</v>
      </c>
      <c r="I200" s="226">
        <v>-108.70659999999999</v>
      </c>
      <c r="J200" s="225">
        <v>10396</v>
      </c>
      <c r="K200" s="226">
        <v>96.362899999999996</v>
      </c>
      <c r="L200" s="225">
        <v>10561</v>
      </c>
      <c r="M200" s="226">
        <v>90.216800000000006</v>
      </c>
      <c r="N200" s="225">
        <v>10561</v>
      </c>
      <c r="O200" s="226">
        <v>90.216800000000006</v>
      </c>
      <c r="P200" s="225">
        <v>8360</v>
      </c>
      <c r="Q200" s="226">
        <v>-30.171099999999999</v>
      </c>
      <c r="R200" s="225">
        <v>11303</v>
      </c>
      <c r="S200" s="226">
        <v>13.030799999999999</v>
      </c>
      <c r="T200" s="225">
        <v>16228</v>
      </c>
      <c r="U200" s="226">
        <v>17.4956</v>
      </c>
      <c r="V200" s="225">
        <v>34266</v>
      </c>
      <c r="W200" s="226">
        <v>27.912500000000001</v>
      </c>
      <c r="X200" s="225">
        <v>26419</v>
      </c>
      <c r="Y200" s="226">
        <v>12.6046</v>
      </c>
      <c r="Z200" s="227">
        <v>42760</v>
      </c>
    </row>
    <row r="201" spans="4:26" x14ac:dyDescent="0.2">
      <c r="D201" s="37" t="str">
        <f t="shared" si="10"/>
        <v>LEEMCFGrowth OptionScheme</v>
      </c>
      <c r="E201" s="37" t="str">
        <f t="shared" si="11"/>
        <v>Scheme</v>
      </c>
      <c r="F201" s="37" t="str">
        <f t="shared" si="9"/>
        <v>LEEMCFGrowth Option</v>
      </c>
      <c r="G201" s="166" t="s">
        <v>2458</v>
      </c>
      <c r="H201" s="167">
        <v>9732</v>
      </c>
      <c r="I201" s="168">
        <v>-139.78229999999999</v>
      </c>
      <c r="J201" s="167">
        <v>10681</v>
      </c>
      <c r="K201" s="168">
        <v>165.74299999999999</v>
      </c>
      <c r="L201" s="167">
        <v>10610</v>
      </c>
      <c r="M201" s="168">
        <v>100.7353</v>
      </c>
      <c r="N201" s="167">
        <v>10610</v>
      </c>
      <c r="O201" s="168">
        <v>100.7353</v>
      </c>
      <c r="P201" s="167">
        <v>8439</v>
      </c>
      <c r="Q201" s="168">
        <v>-28.8447</v>
      </c>
      <c r="R201" s="167">
        <v>10817</v>
      </c>
      <c r="S201" s="168">
        <v>8.1674000000000007</v>
      </c>
      <c r="T201" s="167">
        <v>17512</v>
      </c>
      <c r="U201" s="168">
        <v>20.575800000000001</v>
      </c>
      <c r="V201" s="167">
        <v>44140</v>
      </c>
      <c r="W201" s="168">
        <v>34.619199999999999</v>
      </c>
      <c r="X201" s="167">
        <v>40052</v>
      </c>
      <c r="Y201" s="168">
        <v>18.498200000000001</v>
      </c>
      <c r="Z201" s="228"/>
    </row>
    <row r="202" spans="4:26" x14ac:dyDescent="0.2">
      <c r="D202" s="37" t="str">
        <f t="shared" si="10"/>
        <v>LEEMCFGrowth OptionAdd</v>
      </c>
      <c r="E202" s="37" t="str">
        <f t="shared" si="11"/>
        <v>Add</v>
      </c>
      <c r="F202" s="37" t="str">
        <f t="shared" si="9"/>
        <v>LEEMCFGrowth Option</v>
      </c>
      <c r="G202" s="166" t="s">
        <v>2438</v>
      </c>
      <c r="H202" s="167">
        <v>9897</v>
      </c>
      <c r="I202" s="168">
        <v>-53.617100000000001</v>
      </c>
      <c r="J202" s="167">
        <v>10501</v>
      </c>
      <c r="K202" s="168">
        <v>121.913</v>
      </c>
      <c r="L202" s="167">
        <v>10523</v>
      </c>
      <c r="M202" s="168">
        <v>82.259299999999996</v>
      </c>
      <c r="N202" s="167">
        <v>10523</v>
      </c>
      <c r="O202" s="168">
        <v>82.259299999999996</v>
      </c>
      <c r="P202" s="167">
        <v>9093</v>
      </c>
      <c r="Q202" s="168">
        <v>-17.355499999999999</v>
      </c>
      <c r="R202" s="167">
        <v>10665</v>
      </c>
      <c r="S202" s="168">
        <v>6.6536</v>
      </c>
      <c r="T202" s="167">
        <v>13956</v>
      </c>
      <c r="U202" s="168">
        <v>11.773400000000001</v>
      </c>
      <c r="V202" s="167">
        <v>28957</v>
      </c>
      <c r="W202" s="168">
        <v>23.723299999999998</v>
      </c>
      <c r="X202" s="167">
        <v>30208</v>
      </c>
      <c r="Y202" s="168">
        <v>14.479799999999999</v>
      </c>
      <c r="Z202" s="228"/>
    </row>
    <row r="203" spans="4:26" x14ac:dyDescent="0.2">
      <c r="D203" s="37" t="str">
        <f t="shared" si="10"/>
        <v>LEEMCFGrowth Option</v>
      </c>
      <c r="E203" s="37" t="str">
        <f t="shared" si="11"/>
        <v/>
      </c>
      <c r="F203" s="37" t="str">
        <f t="shared" si="9"/>
        <v>LEEMCFGrowth Option</v>
      </c>
      <c r="H203" s="229"/>
      <c r="I203" s="230"/>
      <c r="J203" s="229"/>
      <c r="K203" s="230"/>
      <c r="L203" s="229"/>
      <c r="M203" s="230"/>
      <c r="N203" s="229"/>
      <c r="O203" s="230"/>
      <c r="P203" s="229"/>
      <c r="Q203" s="230"/>
      <c r="R203" s="229"/>
      <c r="S203" s="230"/>
      <c r="T203" s="229"/>
      <c r="U203" s="230"/>
      <c r="V203" s="229"/>
      <c r="W203" s="230"/>
      <c r="X203" s="229"/>
      <c r="Y203" s="230"/>
      <c r="Z203" s="231"/>
    </row>
    <row r="204" spans="4:26" x14ac:dyDescent="0.2">
      <c r="D204" s="37" t="str">
        <f t="shared" si="10"/>
        <v>LDMNMFDirect Plan - Growth Option</v>
      </c>
      <c r="E204" s="37" t="str">
        <f t="shared" si="11"/>
        <v/>
      </c>
      <c r="F204" s="37" t="str">
        <f t="shared" si="9"/>
        <v>LDMNMFDirect Plan - Growth Option</v>
      </c>
      <c r="G204" s="224" t="s">
        <v>2372</v>
      </c>
      <c r="H204" s="225">
        <v>10027</v>
      </c>
      <c r="I204" s="226">
        <v>13.989599999999999</v>
      </c>
      <c r="J204" s="225">
        <v>10040</v>
      </c>
      <c r="K204" s="226">
        <v>9.6521000000000008</v>
      </c>
      <c r="L204" s="225">
        <v>10069</v>
      </c>
      <c r="M204" s="226">
        <v>8.3782999999999994</v>
      </c>
      <c r="N204" s="225">
        <v>10069</v>
      </c>
      <c r="O204" s="226">
        <v>8.3782999999999994</v>
      </c>
      <c r="P204" s="225">
        <v>10316</v>
      </c>
      <c r="Q204" s="226">
        <v>6.4310999999999998</v>
      </c>
      <c r="R204" s="225">
        <v>10644</v>
      </c>
      <c r="S204" s="226">
        <v>6.4370000000000003</v>
      </c>
      <c r="T204" s="225" t="s">
        <v>1002</v>
      </c>
      <c r="U204" s="226" t="s">
        <v>1002</v>
      </c>
      <c r="V204" s="225" t="s">
        <v>1002</v>
      </c>
      <c r="W204" s="226" t="s">
        <v>1002</v>
      </c>
      <c r="X204" s="225">
        <v>11808</v>
      </c>
      <c r="Y204" s="226">
        <v>6.4310999999999998</v>
      </c>
      <c r="Z204" s="227">
        <v>44774</v>
      </c>
    </row>
    <row r="205" spans="4:26" x14ac:dyDescent="0.2">
      <c r="D205" s="37" t="str">
        <f t="shared" si="10"/>
        <v>LDMNMFDirect Plan - Growth OptionScheme</v>
      </c>
      <c r="E205" s="37" t="str">
        <f t="shared" si="11"/>
        <v>Scheme</v>
      </c>
      <c r="F205" s="37" t="str">
        <f t="shared" si="9"/>
        <v>LDMNMFDirect Plan - Growth Option</v>
      </c>
      <c r="G205" s="166" t="s">
        <v>2459</v>
      </c>
      <c r="H205" s="167">
        <v>10019</v>
      </c>
      <c r="I205" s="168">
        <v>9.7926000000000002</v>
      </c>
      <c r="J205" s="167">
        <v>10040</v>
      </c>
      <c r="K205" s="168">
        <v>9.8338000000000001</v>
      </c>
      <c r="L205" s="167">
        <v>10068</v>
      </c>
      <c r="M205" s="168">
        <v>8.3381000000000007</v>
      </c>
      <c r="N205" s="167">
        <v>10068</v>
      </c>
      <c r="O205" s="168">
        <v>8.3381000000000007</v>
      </c>
      <c r="P205" s="167">
        <v>10361</v>
      </c>
      <c r="Q205" s="168">
        <v>7.3689</v>
      </c>
      <c r="R205" s="167">
        <v>10756</v>
      </c>
      <c r="S205" s="168">
        <v>7.5566000000000004</v>
      </c>
      <c r="T205" s="167" t="s">
        <v>1002</v>
      </c>
      <c r="U205" s="168" t="s">
        <v>1002</v>
      </c>
      <c r="V205" s="167" t="s">
        <v>1002</v>
      </c>
      <c r="W205" s="168" t="s">
        <v>1002</v>
      </c>
      <c r="X205" s="167">
        <v>12045</v>
      </c>
      <c r="Y205" s="168">
        <v>7.2279999999999998</v>
      </c>
      <c r="Z205" s="228"/>
    </row>
    <row r="206" spans="4:26" x14ac:dyDescent="0.2">
      <c r="D206" s="37" t="str">
        <f t="shared" si="10"/>
        <v>LDMNMFDirect Plan - Growth OptionAdd</v>
      </c>
      <c r="E206" s="37" t="str">
        <f t="shared" si="11"/>
        <v>Add</v>
      </c>
      <c r="F206" s="37" t="str">
        <f t="shared" si="9"/>
        <v>LDMNMFDirect Plan - Growth Option</v>
      </c>
      <c r="G206" s="166" t="s">
        <v>2440</v>
      </c>
      <c r="H206" s="167">
        <v>10014</v>
      </c>
      <c r="I206" s="168">
        <v>7.4638999999999998</v>
      </c>
      <c r="J206" s="167">
        <v>10032</v>
      </c>
      <c r="K206" s="168">
        <v>7.8822000000000001</v>
      </c>
      <c r="L206" s="167">
        <v>10058</v>
      </c>
      <c r="M206" s="168">
        <v>7.0159000000000002</v>
      </c>
      <c r="N206" s="167">
        <v>10058</v>
      </c>
      <c r="O206" s="168">
        <v>7.0159000000000002</v>
      </c>
      <c r="P206" s="167">
        <v>10335</v>
      </c>
      <c r="Q206" s="168">
        <v>6.8400999999999996</v>
      </c>
      <c r="R206" s="167">
        <v>10749</v>
      </c>
      <c r="S206" s="168">
        <v>7.4861000000000004</v>
      </c>
      <c r="T206" s="167" t="s">
        <v>1002</v>
      </c>
      <c r="U206" s="168" t="s">
        <v>1002</v>
      </c>
      <c r="V206" s="167" t="s">
        <v>1002</v>
      </c>
      <c r="W206" s="168" t="s">
        <v>1002</v>
      </c>
      <c r="X206" s="167">
        <v>11955</v>
      </c>
      <c r="Y206" s="168">
        <v>6.9292999999999996</v>
      </c>
      <c r="Z206" s="228"/>
    </row>
    <row r="207" spans="4:26" x14ac:dyDescent="0.2">
      <c r="D207" s="37" t="str">
        <f t="shared" si="10"/>
        <v>LDMNMFDirect Plan - Growth Option</v>
      </c>
      <c r="E207" s="37" t="str">
        <f t="shared" si="11"/>
        <v/>
      </c>
      <c r="F207" s="37" t="str">
        <f t="shared" si="9"/>
        <v>LDMNMFDirect Plan - Growth Option</v>
      </c>
      <c r="H207" s="229"/>
      <c r="I207" s="230"/>
      <c r="J207" s="229"/>
      <c r="K207" s="230"/>
      <c r="L207" s="229"/>
      <c r="M207" s="230"/>
      <c r="N207" s="229"/>
      <c r="O207" s="230"/>
      <c r="P207" s="229"/>
      <c r="Q207" s="230"/>
      <c r="R207" s="229"/>
      <c r="S207" s="230"/>
      <c r="T207" s="229"/>
      <c r="U207" s="230"/>
      <c r="V207" s="229"/>
      <c r="W207" s="230"/>
      <c r="X207" s="229"/>
      <c r="Y207" s="230"/>
      <c r="Z207" s="231"/>
    </row>
    <row r="208" spans="4:26" x14ac:dyDescent="0.2">
      <c r="D208" s="37" t="str">
        <f t="shared" si="10"/>
        <v>LDMNMFGrowth Option</v>
      </c>
      <c r="E208" s="37" t="str">
        <f t="shared" si="11"/>
        <v/>
      </c>
      <c r="F208" s="37" t="str">
        <f t="shared" si="9"/>
        <v>LDMNMFGrowth Option</v>
      </c>
      <c r="G208" s="224" t="s">
        <v>2373</v>
      </c>
      <c r="H208" s="225">
        <v>10026</v>
      </c>
      <c r="I208" s="226">
        <v>13.6838</v>
      </c>
      <c r="J208" s="225">
        <v>10038</v>
      </c>
      <c r="K208" s="226">
        <v>9.2741000000000007</v>
      </c>
      <c r="L208" s="225">
        <v>10065</v>
      </c>
      <c r="M208" s="226">
        <v>7.9763999999999999</v>
      </c>
      <c r="N208" s="225">
        <v>10065</v>
      </c>
      <c r="O208" s="226">
        <v>7.9763999999999999</v>
      </c>
      <c r="P208" s="225">
        <v>10294</v>
      </c>
      <c r="Q208" s="226">
        <v>5.992</v>
      </c>
      <c r="R208" s="225">
        <v>10598</v>
      </c>
      <c r="S208" s="226">
        <v>5.9820000000000002</v>
      </c>
      <c r="T208" s="225" t="s">
        <v>1002</v>
      </c>
      <c r="U208" s="226" t="s">
        <v>1002</v>
      </c>
      <c r="V208" s="225" t="s">
        <v>1002</v>
      </c>
      <c r="W208" s="226" t="s">
        <v>1002</v>
      </c>
      <c r="X208" s="225">
        <v>11673</v>
      </c>
      <c r="Y208" s="226">
        <v>5.9732000000000003</v>
      </c>
      <c r="Z208" s="227">
        <v>44774</v>
      </c>
    </row>
    <row r="209" spans="4:26" x14ac:dyDescent="0.2">
      <c r="D209" s="37" t="str">
        <f t="shared" si="10"/>
        <v>LDMNMFGrowth OptionScheme</v>
      </c>
      <c r="E209" s="37" t="str">
        <f t="shared" si="11"/>
        <v>Scheme</v>
      </c>
      <c r="F209" s="37" t="str">
        <f t="shared" si="9"/>
        <v>LDMNMFGrowth Option</v>
      </c>
      <c r="G209" s="166" t="s">
        <v>2459</v>
      </c>
      <c r="H209" s="167">
        <v>10019</v>
      </c>
      <c r="I209" s="168">
        <v>9.7926000000000002</v>
      </c>
      <c r="J209" s="167">
        <v>10040</v>
      </c>
      <c r="K209" s="168">
        <v>9.8338000000000001</v>
      </c>
      <c r="L209" s="167">
        <v>10068</v>
      </c>
      <c r="M209" s="168">
        <v>8.3381000000000007</v>
      </c>
      <c r="N209" s="167">
        <v>10068</v>
      </c>
      <c r="O209" s="168">
        <v>8.3381000000000007</v>
      </c>
      <c r="P209" s="167">
        <v>10361</v>
      </c>
      <c r="Q209" s="168">
        <v>7.3689</v>
      </c>
      <c r="R209" s="167">
        <v>10756</v>
      </c>
      <c r="S209" s="168">
        <v>7.5566000000000004</v>
      </c>
      <c r="T209" s="167" t="s">
        <v>1002</v>
      </c>
      <c r="U209" s="168" t="s">
        <v>1002</v>
      </c>
      <c r="V209" s="167" t="s">
        <v>1002</v>
      </c>
      <c r="W209" s="168" t="s">
        <v>1002</v>
      </c>
      <c r="X209" s="167">
        <v>12045</v>
      </c>
      <c r="Y209" s="168">
        <v>7.2279999999999998</v>
      </c>
      <c r="Z209" s="228"/>
    </row>
    <row r="210" spans="4:26" x14ac:dyDescent="0.2">
      <c r="D210" s="37" t="str">
        <f t="shared" si="10"/>
        <v>LDMNMFGrowth OptionAdd</v>
      </c>
      <c r="E210" s="37" t="str">
        <f t="shared" si="11"/>
        <v>Add</v>
      </c>
      <c r="F210" s="37" t="str">
        <f t="shared" si="9"/>
        <v>LDMNMFGrowth Option</v>
      </c>
      <c r="G210" s="166" t="s">
        <v>2440</v>
      </c>
      <c r="H210" s="167">
        <v>10014</v>
      </c>
      <c r="I210" s="168">
        <v>7.4638999999999998</v>
      </c>
      <c r="J210" s="167">
        <v>10032</v>
      </c>
      <c r="K210" s="168">
        <v>7.8822000000000001</v>
      </c>
      <c r="L210" s="167">
        <v>10058</v>
      </c>
      <c r="M210" s="168">
        <v>7.0159000000000002</v>
      </c>
      <c r="N210" s="167">
        <v>10058</v>
      </c>
      <c r="O210" s="168">
        <v>7.0159000000000002</v>
      </c>
      <c r="P210" s="167">
        <v>10335</v>
      </c>
      <c r="Q210" s="168">
        <v>6.8400999999999996</v>
      </c>
      <c r="R210" s="167">
        <v>10749</v>
      </c>
      <c r="S210" s="168">
        <v>7.4861000000000004</v>
      </c>
      <c r="T210" s="167" t="s">
        <v>1002</v>
      </c>
      <c r="U210" s="168" t="s">
        <v>1002</v>
      </c>
      <c r="V210" s="167" t="s">
        <v>1002</v>
      </c>
      <c r="W210" s="168" t="s">
        <v>1002</v>
      </c>
      <c r="X210" s="167">
        <v>11955</v>
      </c>
      <c r="Y210" s="168">
        <v>6.9292999999999996</v>
      </c>
      <c r="Z210" s="228"/>
    </row>
    <row r="211" spans="4:26" x14ac:dyDescent="0.2">
      <c r="D211" s="37" t="str">
        <f t="shared" si="10"/>
        <v>LDMNMFGrowth Option</v>
      </c>
      <c r="E211" s="37" t="str">
        <f t="shared" si="11"/>
        <v/>
      </c>
      <c r="F211" s="37" t="str">
        <f t="shared" si="9"/>
        <v>LDMNMFGrowth Option</v>
      </c>
      <c r="H211" s="229"/>
      <c r="I211" s="230"/>
      <c r="J211" s="229"/>
      <c r="K211" s="230"/>
      <c r="L211" s="229"/>
      <c r="M211" s="230"/>
      <c r="N211" s="229"/>
      <c r="O211" s="230"/>
      <c r="P211" s="229"/>
      <c r="Q211" s="230"/>
      <c r="R211" s="229"/>
      <c r="S211" s="230"/>
      <c r="T211" s="229"/>
      <c r="U211" s="230"/>
      <c r="V211" s="229"/>
      <c r="W211" s="230"/>
      <c r="X211" s="229"/>
      <c r="Y211" s="230"/>
      <c r="Z211" s="231"/>
    </row>
    <row r="212" spans="4:26" x14ac:dyDescent="0.2">
      <c r="D212" s="37" t="str">
        <f t="shared" si="10"/>
        <v>LEMAAFDirect Plan - Growth Option</v>
      </c>
      <c r="E212" s="37" t="str">
        <f t="shared" si="11"/>
        <v/>
      </c>
      <c r="F212" s="37" t="str">
        <f t="shared" si="9"/>
        <v>LEMAAFDirect Plan - Growth Option</v>
      </c>
      <c r="G212" s="224" t="s">
        <v>2829</v>
      </c>
      <c r="H212" s="225">
        <v>9944</v>
      </c>
      <c r="I212" s="226">
        <v>-0.56000000000000494</v>
      </c>
      <c r="J212" s="225">
        <v>10412</v>
      </c>
      <c r="K212" s="226">
        <v>4.1199999999999903</v>
      </c>
      <c r="L212" s="225">
        <v>10538</v>
      </c>
      <c r="M212" s="226">
        <v>5.380000000000007</v>
      </c>
      <c r="N212" s="225">
        <v>10538</v>
      </c>
      <c r="O212" s="226">
        <v>5.380000000000007</v>
      </c>
      <c r="P212" s="225" t="s">
        <v>1002</v>
      </c>
      <c r="Q212" s="226" t="s">
        <v>1002</v>
      </c>
      <c r="R212" s="225" t="s">
        <v>1002</v>
      </c>
      <c r="S212" s="226" t="s">
        <v>1002</v>
      </c>
      <c r="T212" s="225" t="s">
        <v>1002</v>
      </c>
      <c r="U212" s="226" t="s">
        <v>1002</v>
      </c>
      <c r="V212" s="225" t="s">
        <v>1002</v>
      </c>
      <c r="W212" s="226" t="s">
        <v>1002</v>
      </c>
      <c r="X212" s="225">
        <v>10496</v>
      </c>
      <c r="Y212" s="226">
        <v>4.9600000000000088</v>
      </c>
      <c r="Z212" s="227">
        <v>45702</v>
      </c>
    </row>
    <row r="213" spans="4:26" x14ac:dyDescent="0.2">
      <c r="D213" s="37" t="str">
        <f t="shared" si="10"/>
        <v>LEMAAFDirect Plan - Growth OptionScheme</v>
      </c>
      <c r="E213" s="37" t="str">
        <f t="shared" si="11"/>
        <v>Scheme</v>
      </c>
      <c r="F213" s="37" t="str">
        <f t="shared" si="9"/>
        <v>LEMAAFDirect Plan - Growth Option</v>
      </c>
      <c r="G213" s="166" t="s">
        <v>2830</v>
      </c>
      <c r="H213" s="167">
        <v>9933</v>
      </c>
      <c r="I213" s="168">
        <v>-0.67000000000000393</v>
      </c>
      <c r="J213" s="167">
        <v>10426</v>
      </c>
      <c r="K213" s="168">
        <v>4.2599999999999971</v>
      </c>
      <c r="L213" s="167">
        <v>10477</v>
      </c>
      <c r="M213" s="168">
        <v>4.7700000000000076</v>
      </c>
      <c r="N213" s="167">
        <v>10477</v>
      </c>
      <c r="O213" s="168">
        <v>4.7700000000000076</v>
      </c>
      <c r="P213" s="167" t="s">
        <v>1002</v>
      </c>
      <c r="Q213" s="168" t="s">
        <v>1002</v>
      </c>
      <c r="R213" s="167" t="s">
        <v>1002</v>
      </c>
      <c r="S213" s="168" t="s">
        <v>1002</v>
      </c>
      <c r="T213" s="167" t="s">
        <v>1002</v>
      </c>
      <c r="U213" s="168" t="s">
        <v>1002</v>
      </c>
      <c r="V213" s="167" t="s">
        <v>1002</v>
      </c>
      <c r="W213" s="168" t="s">
        <v>1002</v>
      </c>
      <c r="X213" s="167">
        <v>10315</v>
      </c>
      <c r="Y213" s="168">
        <v>3.1500000000000083</v>
      </c>
      <c r="Z213" s="228"/>
    </row>
    <row r="214" spans="4:26" x14ac:dyDescent="0.2">
      <c r="D214" s="37" t="str">
        <f t="shared" si="10"/>
        <v>LEMAAFDirect Plan - Growth OptionAdd</v>
      </c>
      <c r="E214" s="37" t="str">
        <f t="shared" si="11"/>
        <v>Add</v>
      </c>
      <c r="F214" s="37" t="str">
        <f t="shared" si="9"/>
        <v>LEMAAFDirect Plan - Growth Option</v>
      </c>
      <c r="G214" s="166" t="s">
        <v>2438</v>
      </c>
      <c r="H214" s="167">
        <v>9897</v>
      </c>
      <c r="I214" s="168">
        <v>-1.0299999999999976</v>
      </c>
      <c r="J214" s="167">
        <v>10501</v>
      </c>
      <c r="K214" s="168">
        <v>5.0100000000000033</v>
      </c>
      <c r="L214" s="167">
        <v>10523</v>
      </c>
      <c r="M214" s="168">
        <v>5.2300000000000013</v>
      </c>
      <c r="N214" s="167">
        <v>10523</v>
      </c>
      <c r="O214" s="168">
        <v>5.2300000000000013</v>
      </c>
      <c r="P214" s="167" t="s">
        <v>1002</v>
      </c>
      <c r="Q214" s="168" t="s">
        <v>1002</v>
      </c>
      <c r="R214" s="167" t="s">
        <v>1002</v>
      </c>
      <c r="S214" s="168" t="s">
        <v>1002</v>
      </c>
      <c r="T214" s="167" t="s">
        <v>1002</v>
      </c>
      <c r="U214" s="168" t="s">
        <v>1002</v>
      </c>
      <c r="V214" s="167" t="s">
        <v>1002</v>
      </c>
      <c r="W214" s="168" t="s">
        <v>1002</v>
      </c>
      <c r="X214" s="167">
        <v>10258</v>
      </c>
      <c r="Y214" s="168">
        <v>2.5800000000000045</v>
      </c>
      <c r="Z214" s="228"/>
    </row>
    <row r="215" spans="4:26" x14ac:dyDescent="0.2">
      <c r="D215" s="37" t="str">
        <f t="shared" si="10"/>
        <v>LEMAAFDirect Plan - Growth Option</v>
      </c>
      <c r="E215" s="37" t="str">
        <f t="shared" si="11"/>
        <v/>
      </c>
      <c r="F215" s="37" t="str">
        <f t="shared" si="9"/>
        <v>LEMAAFDirect Plan - Growth Option</v>
      </c>
      <c r="H215" s="229"/>
      <c r="I215" s="230"/>
      <c r="J215" s="229"/>
      <c r="K215" s="230"/>
      <c r="L215" s="229"/>
      <c r="M215" s="230"/>
      <c r="N215" s="229"/>
      <c r="O215" s="230"/>
      <c r="P215" s="229"/>
      <c r="Q215" s="230"/>
      <c r="R215" s="229"/>
      <c r="S215" s="230"/>
      <c r="T215" s="229"/>
      <c r="U215" s="230"/>
      <c r="V215" s="229"/>
      <c r="W215" s="230"/>
      <c r="X215" s="229"/>
      <c r="Y215" s="230"/>
      <c r="Z215" s="231"/>
    </row>
    <row r="216" spans="4:26" x14ac:dyDescent="0.2">
      <c r="D216" s="37" t="str">
        <f t="shared" si="10"/>
        <v>LEMAAFGrowth Option</v>
      </c>
      <c r="E216" s="37" t="str">
        <f t="shared" si="11"/>
        <v/>
      </c>
      <c r="F216" s="37" t="str">
        <f t="shared" si="9"/>
        <v>LEMAAFGrowth Option</v>
      </c>
      <c r="G216" s="224" t="s">
        <v>2831</v>
      </c>
      <c r="H216" s="225">
        <v>9941</v>
      </c>
      <c r="I216" s="226">
        <v>-0.59000000000000163</v>
      </c>
      <c r="J216" s="225">
        <v>10404</v>
      </c>
      <c r="K216" s="226">
        <v>4.0399999999999991</v>
      </c>
      <c r="L216" s="225">
        <v>10528</v>
      </c>
      <c r="M216" s="226">
        <v>5.2799999999999958</v>
      </c>
      <c r="N216" s="225">
        <v>10528</v>
      </c>
      <c r="O216" s="226">
        <v>5.2799999999999958</v>
      </c>
      <c r="P216" s="225" t="s">
        <v>1002</v>
      </c>
      <c r="Q216" s="226" t="s">
        <v>1002</v>
      </c>
      <c r="R216" s="225" t="s">
        <v>1002</v>
      </c>
      <c r="S216" s="226" t="s">
        <v>1002</v>
      </c>
      <c r="T216" s="225" t="s">
        <v>1002</v>
      </c>
      <c r="U216" s="226" t="s">
        <v>1002</v>
      </c>
      <c r="V216" s="225" t="s">
        <v>1002</v>
      </c>
      <c r="W216" s="226" t="s">
        <v>1002</v>
      </c>
      <c r="X216" s="225">
        <v>10473</v>
      </c>
      <c r="Y216" s="226">
        <v>4.7299999999999898</v>
      </c>
      <c r="Z216" s="227">
        <v>45702</v>
      </c>
    </row>
    <row r="217" spans="4:26" x14ac:dyDescent="0.2">
      <c r="D217" s="37" t="str">
        <f t="shared" si="10"/>
        <v>LEMAAFGrowth OptionScheme</v>
      </c>
      <c r="E217" s="37" t="str">
        <f t="shared" si="11"/>
        <v>Scheme</v>
      </c>
      <c r="F217" s="37" t="str">
        <f t="shared" si="9"/>
        <v>LEMAAFGrowth Option</v>
      </c>
      <c r="G217" s="166" t="s">
        <v>2830</v>
      </c>
      <c r="H217" s="167">
        <v>9933</v>
      </c>
      <c r="I217" s="168">
        <v>-0.67000000000000393</v>
      </c>
      <c r="J217" s="167">
        <v>10426</v>
      </c>
      <c r="K217" s="168">
        <v>4.2599999999999971</v>
      </c>
      <c r="L217" s="167">
        <v>10477</v>
      </c>
      <c r="M217" s="168">
        <v>4.7700000000000076</v>
      </c>
      <c r="N217" s="167">
        <v>10477</v>
      </c>
      <c r="O217" s="168">
        <v>4.7700000000000076</v>
      </c>
      <c r="P217" s="167" t="s">
        <v>1002</v>
      </c>
      <c r="Q217" s="168" t="s">
        <v>1002</v>
      </c>
      <c r="R217" s="167" t="s">
        <v>1002</v>
      </c>
      <c r="S217" s="168" t="s">
        <v>1002</v>
      </c>
      <c r="T217" s="167" t="s">
        <v>1002</v>
      </c>
      <c r="U217" s="168" t="s">
        <v>1002</v>
      </c>
      <c r="V217" s="167" t="s">
        <v>1002</v>
      </c>
      <c r="W217" s="168" t="s">
        <v>1002</v>
      </c>
      <c r="X217" s="167">
        <v>10315</v>
      </c>
      <c r="Y217" s="168">
        <v>3.1500000000000083</v>
      </c>
      <c r="Z217" s="228"/>
    </row>
    <row r="218" spans="4:26" x14ac:dyDescent="0.2">
      <c r="D218" s="37" t="str">
        <f t="shared" si="10"/>
        <v>LEMAAFGrowth OptionAdd</v>
      </c>
      <c r="E218" s="37" t="str">
        <f t="shared" si="11"/>
        <v>Add</v>
      </c>
      <c r="F218" s="37" t="str">
        <f t="shared" si="9"/>
        <v>LEMAAFGrowth Option</v>
      </c>
      <c r="G218" s="166" t="s">
        <v>2438</v>
      </c>
      <c r="H218" s="167">
        <v>9897</v>
      </c>
      <c r="I218" s="168">
        <v>-1.0299999999999976</v>
      </c>
      <c r="J218" s="167">
        <v>10501</v>
      </c>
      <c r="K218" s="168">
        <v>5.0100000000000033</v>
      </c>
      <c r="L218" s="167">
        <v>10523</v>
      </c>
      <c r="M218" s="168">
        <v>5.2300000000000013</v>
      </c>
      <c r="N218" s="167">
        <v>10523</v>
      </c>
      <c r="O218" s="168">
        <v>5.2300000000000013</v>
      </c>
      <c r="P218" s="167" t="s">
        <v>1002</v>
      </c>
      <c r="Q218" s="168" t="s">
        <v>1002</v>
      </c>
      <c r="R218" s="167" t="s">
        <v>1002</v>
      </c>
      <c r="S218" s="168" t="s">
        <v>1002</v>
      </c>
      <c r="T218" s="167" t="s">
        <v>1002</v>
      </c>
      <c r="U218" s="168" t="s">
        <v>1002</v>
      </c>
      <c r="V218" s="167" t="s">
        <v>1002</v>
      </c>
      <c r="W218" s="168" t="s">
        <v>1002</v>
      </c>
      <c r="X218" s="167">
        <v>10258</v>
      </c>
      <c r="Y218" s="168">
        <v>2.5800000000000045</v>
      </c>
      <c r="Z218" s="228"/>
    </row>
    <row r="219" spans="4:26" x14ac:dyDescent="0.2">
      <c r="D219" s="37" t="str">
        <f t="shared" si="10"/>
        <v>LEMAAFGrowth Option</v>
      </c>
      <c r="E219" s="37" t="str">
        <f t="shared" si="11"/>
        <v/>
      </c>
      <c r="F219" s="37" t="str">
        <f t="shared" si="9"/>
        <v>LEMAAFGrowth Option</v>
      </c>
      <c r="H219" s="229"/>
      <c r="I219" s="230"/>
      <c r="J219" s="229"/>
      <c r="K219" s="230"/>
      <c r="L219" s="229"/>
      <c r="M219" s="230"/>
      <c r="N219" s="229"/>
      <c r="O219" s="230"/>
      <c r="P219" s="229"/>
      <c r="Q219" s="230"/>
      <c r="R219" s="229"/>
      <c r="S219" s="230"/>
      <c r="T219" s="229"/>
      <c r="U219" s="230"/>
      <c r="V219" s="229"/>
      <c r="W219" s="230"/>
      <c r="X219" s="229"/>
      <c r="Y219" s="230"/>
      <c r="Z219" s="231"/>
    </row>
    <row r="220" spans="4:26" x14ac:dyDescent="0.2">
      <c r="D220" s="37" t="str">
        <f t="shared" si="10"/>
        <v>LEMUCFDirect Plan - Growth Option</v>
      </c>
      <c r="E220" s="37" t="str">
        <f t="shared" si="11"/>
        <v/>
      </c>
      <c r="F220" s="37" t="str">
        <f t="shared" si="9"/>
        <v>LEMUCFDirect Plan - Growth Option</v>
      </c>
      <c r="G220" s="224" t="s">
        <v>2374</v>
      </c>
      <c r="H220" s="225">
        <v>9774</v>
      </c>
      <c r="I220" s="226">
        <v>-117.6957</v>
      </c>
      <c r="J220" s="225">
        <v>10422</v>
      </c>
      <c r="K220" s="226">
        <v>102.77119999999999</v>
      </c>
      <c r="L220" s="225">
        <v>10578</v>
      </c>
      <c r="M220" s="226">
        <v>93.818799999999996</v>
      </c>
      <c r="N220" s="225">
        <v>10578</v>
      </c>
      <c r="O220" s="226">
        <v>93.818799999999996</v>
      </c>
      <c r="P220" s="225">
        <v>8666</v>
      </c>
      <c r="Q220" s="226">
        <v>-24.9526</v>
      </c>
      <c r="R220" s="225">
        <v>11677</v>
      </c>
      <c r="S220" s="226">
        <v>16.7654</v>
      </c>
      <c r="T220" s="225" t="s">
        <v>1002</v>
      </c>
      <c r="U220" s="226" t="s">
        <v>1002</v>
      </c>
      <c r="V220" s="225" t="s">
        <v>1002</v>
      </c>
      <c r="W220" s="226" t="s">
        <v>1002</v>
      </c>
      <c r="X220" s="225">
        <v>15944</v>
      </c>
      <c r="Y220" s="226">
        <v>21.295200000000001</v>
      </c>
      <c r="Z220" s="227">
        <v>44865</v>
      </c>
    </row>
    <row r="221" spans="4:26" x14ac:dyDescent="0.2">
      <c r="D221" s="37" t="str">
        <f t="shared" si="10"/>
        <v>LEMUCFDirect Plan - Growth OptionScheme</v>
      </c>
      <c r="E221" s="37" t="str">
        <f t="shared" si="11"/>
        <v>Scheme</v>
      </c>
      <c r="F221" s="37" t="str">
        <f t="shared" si="9"/>
        <v>LEMUCFDirect Plan - Growth Option</v>
      </c>
      <c r="G221" s="166" t="s">
        <v>2460</v>
      </c>
      <c r="H221" s="167">
        <v>9794</v>
      </c>
      <c r="I221" s="168">
        <v>-107.4387</v>
      </c>
      <c r="J221" s="167">
        <v>10611</v>
      </c>
      <c r="K221" s="168">
        <v>148.6944</v>
      </c>
      <c r="L221" s="167">
        <v>10606</v>
      </c>
      <c r="M221" s="168">
        <v>99.9602</v>
      </c>
      <c r="N221" s="167">
        <v>10606</v>
      </c>
      <c r="O221" s="168">
        <v>99.9602</v>
      </c>
      <c r="P221" s="167">
        <v>8577</v>
      </c>
      <c r="Q221" s="168">
        <v>-26.495000000000001</v>
      </c>
      <c r="R221" s="167">
        <v>10688</v>
      </c>
      <c r="S221" s="168">
        <v>6.883</v>
      </c>
      <c r="T221" s="167" t="s">
        <v>1002</v>
      </c>
      <c r="U221" s="168" t="s">
        <v>1002</v>
      </c>
      <c r="V221" s="167" t="s">
        <v>1002</v>
      </c>
      <c r="W221" s="168" t="s">
        <v>1002</v>
      </c>
      <c r="X221" s="167">
        <v>14923</v>
      </c>
      <c r="Y221" s="168">
        <v>18.082899999999999</v>
      </c>
      <c r="Z221" s="228"/>
    </row>
    <row r="222" spans="4:26" x14ac:dyDescent="0.2">
      <c r="D222" s="37" t="str">
        <f t="shared" si="10"/>
        <v>LEMUCFDirect Plan - Growth OptionAdd</v>
      </c>
      <c r="E222" s="37" t="str">
        <f t="shared" si="11"/>
        <v>Add</v>
      </c>
      <c r="F222" s="37" t="str">
        <f t="shared" si="9"/>
        <v>LEMUCFDirect Plan - Growth Option</v>
      </c>
      <c r="G222" s="166" t="s">
        <v>2438</v>
      </c>
      <c r="H222" s="167">
        <v>9897</v>
      </c>
      <c r="I222" s="168">
        <v>-53.617100000000001</v>
      </c>
      <c r="J222" s="167">
        <v>10501</v>
      </c>
      <c r="K222" s="168">
        <v>121.913</v>
      </c>
      <c r="L222" s="167">
        <v>10523</v>
      </c>
      <c r="M222" s="168">
        <v>82.259299999999996</v>
      </c>
      <c r="N222" s="167">
        <v>10523</v>
      </c>
      <c r="O222" s="168">
        <v>82.259299999999996</v>
      </c>
      <c r="P222" s="167">
        <v>9093</v>
      </c>
      <c r="Q222" s="168">
        <v>-17.355499999999999</v>
      </c>
      <c r="R222" s="167">
        <v>10665</v>
      </c>
      <c r="S222" s="168">
        <v>6.6536</v>
      </c>
      <c r="T222" s="167" t="s">
        <v>1002</v>
      </c>
      <c r="U222" s="168" t="s">
        <v>1002</v>
      </c>
      <c r="V222" s="167" t="s">
        <v>1002</v>
      </c>
      <c r="W222" s="168" t="s">
        <v>1002</v>
      </c>
      <c r="X222" s="167">
        <v>13388</v>
      </c>
      <c r="Y222" s="168">
        <v>12.8818</v>
      </c>
      <c r="Z222" s="228"/>
    </row>
    <row r="223" spans="4:26" x14ac:dyDescent="0.2">
      <c r="D223" s="37" t="str">
        <f t="shared" si="10"/>
        <v>LEMUCFDirect Plan - Growth Option</v>
      </c>
      <c r="E223" s="37" t="str">
        <f t="shared" si="11"/>
        <v/>
      </c>
      <c r="F223" s="37" t="str">
        <f t="shared" si="9"/>
        <v>LEMUCFDirect Plan - Growth Option</v>
      </c>
      <c r="H223" s="229"/>
      <c r="I223" s="230"/>
      <c r="J223" s="229"/>
      <c r="K223" s="230"/>
      <c r="L223" s="229"/>
      <c r="M223" s="230"/>
      <c r="N223" s="229"/>
      <c r="O223" s="230"/>
      <c r="P223" s="229"/>
      <c r="Q223" s="230"/>
      <c r="R223" s="229"/>
      <c r="S223" s="230"/>
      <c r="T223" s="229"/>
      <c r="U223" s="230"/>
      <c r="V223" s="229"/>
      <c r="W223" s="230"/>
      <c r="X223" s="229"/>
      <c r="Y223" s="230"/>
      <c r="Z223" s="231"/>
    </row>
    <row r="224" spans="4:26" x14ac:dyDescent="0.2">
      <c r="D224" s="37" t="str">
        <f t="shared" si="10"/>
        <v>LEMUCFGrowth Option</v>
      </c>
      <c r="E224" s="37" t="str">
        <f t="shared" si="11"/>
        <v/>
      </c>
      <c r="F224" s="37" t="str">
        <f t="shared" si="9"/>
        <v>LEMUCFGrowth Option</v>
      </c>
      <c r="G224" s="224" t="s">
        <v>2375</v>
      </c>
      <c r="H224" s="225">
        <v>9771</v>
      </c>
      <c r="I224" s="226">
        <v>-119.16670000000001</v>
      </c>
      <c r="J224" s="225">
        <v>10416</v>
      </c>
      <c r="K224" s="226">
        <v>101.18519999999999</v>
      </c>
      <c r="L224" s="225">
        <v>10571</v>
      </c>
      <c r="M224" s="226">
        <v>92.1922</v>
      </c>
      <c r="N224" s="225">
        <v>10571</v>
      </c>
      <c r="O224" s="226">
        <v>92.1922</v>
      </c>
      <c r="P224" s="225">
        <v>8588</v>
      </c>
      <c r="Q224" s="226">
        <v>-26.302600000000002</v>
      </c>
      <c r="R224" s="225">
        <v>11491</v>
      </c>
      <c r="S224" s="226">
        <v>14.9078</v>
      </c>
      <c r="T224" s="225" t="s">
        <v>1002</v>
      </c>
      <c r="U224" s="226" t="s">
        <v>1002</v>
      </c>
      <c r="V224" s="225" t="s">
        <v>1002</v>
      </c>
      <c r="W224" s="226" t="s">
        <v>1002</v>
      </c>
      <c r="X224" s="225">
        <v>15311</v>
      </c>
      <c r="Y224" s="226">
        <v>19.277999999999999</v>
      </c>
      <c r="Z224" s="227">
        <v>44865</v>
      </c>
    </row>
    <row r="225" spans="4:26" x14ac:dyDescent="0.2">
      <c r="D225" s="37" t="str">
        <f t="shared" si="10"/>
        <v>LEMUCFGrowth OptionScheme</v>
      </c>
      <c r="E225" s="37" t="str">
        <f t="shared" si="11"/>
        <v>Scheme</v>
      </c>
      <c r="F225" s="37" t="str">
        <f t="shared" si="9"/>
        <v>LEMUCFGrowth Option</v>
      </c>
      <c r="G225" s="166" t="s">
        <v>2460</v>
      </c>
      <c r="H225" s="167">
        <v>9794</v>
      </c>
      <c r="I225" s="168">
        <v>-107.4387</v>
      </c>
      <c r="J225" s="167">
        <v>10611</v>
      </c>
      <c r="K225" s="168">
        <v>148.6944</v>
      </c>
      <c r="L225" s="167">
        <v>10606</v>
      </c>
      <c r="M225" s="168">
        <v>99.9602</v>
      </c>
      <c r="N225" s="167">
        <v>10606</v>
      </c>
      <c r="O225" s="168">
        <v>99.9602</v>
      </c>
      <c r="P225" s="167">
        <v>8577</v>
      </c>
      <c r="Q225" s="168">
        <v>-26.495000000000001</v>
      </c>
      <c r="R225" s="167">
        <v>10688</v>
      </c>
      <c r="S225" s="168">
        <v>6.883</v>
      </c>
      <c r="T225" s="167" t="s">
        <v>1002</v>
      </c>
      <c r="U225" s="168" t="s">
        <v>1002</v>
      </c>
      <c r="V225" s="167" t="s">
        <v>1002</v>
      </c>
      <c r="W225" s="168" t="s">
        <v>1002</v>
      </c>
      <c r="X225" s="167">
        <v>14923</v>
      </c>
      <c r="Y225" s="168">
        <v>18.082899999999999</v>
      </c>
      <c r="Z225" s="228"/>
    </row>
    <row r="226" spans="4:26" x14ac:dyDescent="0.2">
      <c r="D226" s="37" t="str">
        <f t="shared" si="10"/>
        <v>LEMUCFGrowth OptionAdd</v>
      </c>
      <c r="E226" s="37" t="str">
        <f t="shared" si="11"/>
        <v>Add</v>
      </c>
      <c r="F226" s="37" t="str">
        <f t="shared" si="9"/>
        <v>LEMUCFGrowth Option</v>
      </c>
      <c r="G226" s="166" t="s">
        <v>2438</v>
      </c>
      <c r="H226" s="167">
        <v>9897</v>
      </c>
      <c r="I226" s="168">
        <v>-53.617100000000001</v>
      </c>
      <c r="J226" s="167">
        <v>10501</v>
      </c>
      <c r="K226" s="168">
        <v>121.913</v>
      </c>
      <c r="L226" s="167">
        <v>10523</v>
      </c>
      <c r="M226" s="168">
        <v>82.259299999999996</v>
      </c>
      <c r="N226" s="167">
        <v>10523</v>
      </c>
      <c r="O226" s="168">
        <v>82.259299999999996</v>
      </c>
      <c r="P226" s="167">
        <v>9093</v>
      </c>
      <c r="Q226" s="168">
        <v>-17.355499999999999</v>
      </c>
      <c r="R226" s="167">
        <v>10665</v>
      </c>
      <c r="S226" s="168">
        <v>6.6536</v>
      </c>
      <c r="T226" s="167" t="s">
        <v>1002</v>
      </c>
      <c r="U226" s="168" t="s">
        <v>1002</v>
      </c>
      <c r="V226" s="167" t="s">
        <v>1002</v>
      </c>
      <c r="W226" s="168" t="s">
        <v>1002</v>
      </c>
      <c r="X226" s="167">
        <v>13388</v>
      </c>
      <c r="Y226" s="168">
        <v>12.8818</v>
      </c>
      <c r="Z226" s="228"/>
    </row>
    <row r="227" spans="4:26" x14ac:dyDescent="0.2">
      <c r="D227" s="37" t="str">
        <f t="shared" si="10"/>
        <v>LEMUCFGrowth Option</v>
      </c>
      <c r="E227" s="37" t="str">
        <f t="shared" si="11"/>
        <v/>
      </c>
      <c r="F227" s="37" t="str">
        <f t="shared" si="9"/>
        <v>LEMUCFGrowth Option</v>
      </c>
      <c r="H227" s="229"/>
      <c r="I227" s="230"/>
      <c r="J227" s="229"/>
      <c r="K227" s="230"/>
      <c r="L227" s="229"/>
      <c r="M227" s="230"/>
      <c r="N227" s="229"/>
      <c r="O227" s="230"/>
      <c r="P227" s="229"/>
      <c r="Q227" s="230"/>
      <c r="R227" s="229"/>
      <c r="S227" s="230"/>
      <c r="T227" s="229"/>
      <c r="U227" s="230"/>
      <c r="V227" s="229"/>
      <c r="W227" s="230"/>
      <c r="X227" s="229"/>
      <c r="Y227" s="230"/>
      <c r="Z227" s="231"/>
    </row>
    <row r="228" spans="4:26" x14ac:dyDescent="0.2">
      <c r="D228" s="37" t="str">
        <f t="shared" si="10"/>
        <v>LET100Growth Option</v>
      </c>
      <c r="E228" s="37" t="str">
        <f t="shared" si="11"/>
        <v/>
      </c>
      <c r="F228" s="37" t="str">
        <f t="shared" si="9"/>
        <v>LET100Growth Option</v>
      </c>
      <c r="G228" s="224" t="s">
        <v>1423</v>
      </c>
      <c r="H228" s="225">
        <v>9935</v>
      </c>
      <c r="I228" s="226">
        <v>-33.711799999999997</v>
      </c>
      <c r="J228" s="225">
        <v>10445</v>
      </c>
      <c r="K228" s="226">
        <v>108.21259999999999</v>
      </c>
      <c r="L228" s="225">
        <v>10525</v>
      </c>
      <c r="M228" s="226">
        <v>82.593500000000006</v>
      </c>
      <c r="N228" s="225">
        <v>10525</v>
      </c>
      <c r="O228" s="226">
        <v>82.593500000000006</v>
      </c>
      <c r="P228" s="225">
        <v>8912</v>
      </c>
      <c r="Q228" s="226">
        <v>-20.628499999999999</v>
      </c>
      <c r="R228" s="225">
        <v>10581</v>
      </c>
      <c r="S228" s="226">
        <v>5.8127000000000004</v>
      </c>
      <c r="T228" s="225">
        <v>13953</v>
      </c>
      <c r="U228" s="226">
        <v>11.7311</v>
      </c>
      <c r="V228" s="225">
        <v>28636</v>
      </c>
      <c r="W228" s="226">
        <v>23.404699999999998</v>
      </c>
      <c r="X228" s="225">
        <v>34223</v>
      </c>
      <c r="Y228" s="226">
        <v>14.5725</v>
      </c>
      <c r="Z228" s="227">
        <v>42446</v>
      </c>
    </row>
    <row r="229" spans="4:26" x14ac:dyDescent="0.2">
      <c r="D229" s="37" t="str">
        <f t="shared" si="10"/>
        <v>LET100Growth OptionScheme</v>
      </c>
      <c r="E229" s="37" t="str">
        <f t="shared" si="11"/>
        <v>Scheme</v>
      </c>
      <c r="F229" s="37" t="str">
        <f t="shared" si="9"/>
        <v>LET100Growth Option</v>
      </c>
      <c r="G229" s="166" t="s">
        <v>2454</v>
      </c>
      <c r="H229" s="167">
        <v>9888</v>
      </c>
      <c r="I229" s="168">
        <v>-58.503700000000002</v>
      </c>
      <c r="J229" s="167">
        <v>10535</v>
      </c>
      <c r="K229" s="168">
        <v>130.23759999999999</v>
      </c>
      <c r="L229" s="167">
        <v>10568</v>
      </c>
      <c r="M229" s="168">
        <v>91.740200000000002</v>
      </c>
      <c r="N229" s="167">
        <v>10568</v>
      </c>
      <c r="O229" s="168">
        <v>91.740200000000002</v>
      </c>
      <c r="P229" s="167">
        <v>8904</v>
      </c>
      <c r="Q229" s="168">
        <v>-20.768699999999999</v>
      </c>
      <c r="R229" s="167">
        <v>10614</v>
      </c>
      <c r="S229" s="168">
        <v>6.1445999999999996</v>
      </c>
      <c r="T229" s="167">
        <v>14081</v>
      </c>
      <c r="U229" s="168">
        <v>12.106400000000001</v>
      </c>
      <c r="V229" s="167">
        <v>29075</v>
      </c>
      <c r="W229" s="168">
        <v>23.824000000000002</v>
      </c>
      <c r="X229" s="167">
        <v>35272</v>
      </c>
      <c r="Y229" s="168">
        <v>14.9702</v>
      </c>
      <c r="Z229" s="228"/>
    </row>
    <row r="230" spans="4:26" x14ac:dyDescent="0.2">
      <c r="D230" s="37" t="str">
        <f t="shared" si="10"/>
        <v>LET100Growth OptionAdd</v>
      </c>
      <c r="E230" s="37" t="str">
        <f t="shared" si="11"/>
        <v>Add</v>
      </c>
      <c r="F230" s="37" t="str">
        <f t="shared" si="9"/>
        <v>LET100Growth Option</v>
      </c>
      <c r="G230" s="166" t="s">
        <v>2438</v>
      </c>
      <c r="H230" s="167">
        <v>9897</v>
      </c>
      <c r="I230" s="168">
        <v>-53.617100000000001</v>
      </c>
      <c r="J230" s="167">
        <v>10501</v>
      </c>
      <c r="K230" s="168">
        <v>121.913</v>
      </c>
      <c r="L230" s="167">
        <v>10523</v>
      </c>
      <c r="M230" s="168">
        <v>82.259299999999996</v>
      </c>
      <c r="N230" s="167">
        <v>10523</v>
      </c>
      <c r="O230" s="168">
        <v>82.259299999999996</v>
      </c>
      <c r="P230" s="167">
        <v>9093</v>
      </c>
      <c r="Q230" s="168">
        <v>-17.355499999999999</v>
      </c>
      <c r="R230" s="167">
        <v>10665</v>
      </c>
      <c r="S230" s="168">
        <v>6.6536</v>
      </c>
      <c r="T230" s="167">
        <v>13956</v>
      </c>
      <c r="U230" s="168">
        <v>11.773400000000001</v>
      </c>
      <c r="V230" s="167">
        <v>28957</v>
      </c>
      <c r="W230" s="168">
        <v>23.723299999999998</v>
      </c>
      <c r="X230" s="167">
        <v>34980</v>
      </c>
      <c r="Y230" s="168">
        <v>14.864699999999999</v>
      </c>
      <c r="Z230" s="228"/>
    </row>
    <row r="231" spans="4:26" x14ac:dyDescent="0.2">
      <c r="D231" s="37" t="str">
        <f t="shared" si="10"/>
        <v>LET100Growth Option</v>
      </c>
      <c r="E231" s="37" t="str">
        <f t="shared" si="11"/>
        <v/>
      </c>
      <c r="F231" s="37" t="str">
        <f t="shared" si="9"/>
        <v>LET100Growth Option</v>
      </c>
      <c r="H231" s="229"/>
      <c r="I231" s="230"/>
      <c r="J231" s="229"/>
      <c r="K231" s="230"/>
      <c r="L231" s="229"/>
      <c r="M231" s="230"/>
      <c r="N231" s="229"/>
      <c r="O231" s="230"/>
      <c r="P231" s="229"/>
      <c r="Q231" s="230"/>
      <c r="R231" s="229"/>
      <c r="S231" s="230"/>
      <c r="T231" s="229"/>
      <c r="U231" s="230"/>
      <c r="V231" s="229"/>
      <c r="W231" s="230"/>
      <c r="X231" s="229"/>
      <c r="Y231" s="230"/>
      <c r="Z231" s="231"/>
    </row>
    <row r="232" spans="4:26" x14ac:dyDescent="0.2">
      <c r="D232" s="37" t="str">
        <f t="shared" si="10"/>
        <v>LETF50Growth Option</v>
      </c>
      <c r="E232" s="37" t="str">
        <f t="shared" si="11"/>
        <v/>
      </c>
      <c r="F232" s="37" t="str">
        <f t="shared" si="9"/>
        <v>LETF50Growth Option</v>
      </c>
      <c r="G232" s="224" t="s">
        <v>1424</v>
      </c>
      <c r="H232" s="225">
        <v>9941</v>
      </c>
      <c r="I232" s="226">
        <v>-30.8245</v>
      </c>
      <c r="J232" s="225">
        <v>10417</v>
      </c>
      <c r="K232" s="226">
        <v>101.45780000000001</v>
      </c>
      <c r="L232" s="225">
        <v>10482</v>
      </c>
      <c r="M232" s="226">
        <v>74.157300000000006</v>
      </c>
      <c r="N232" s="225">
        <v>10482</v>
      </c>
      <c r="O232" s="226">
        <v>74.157300000000006</v>
      </c>
      <c r="P232" s="225">
        <v>9107</v>
      </c>
      <c r="Q232" s="226">
        <v>-17.110600000000002</v>
      </c>
      <c r="R232" s="225">
        <v>10653</v>
      </c>
      <c r="S232" s="226">
        <v>6.5275999999999996</v>
      </c>
      <c r="T232" s="225">
        <v>13904</v>
      </c>
      <c r="U232" s="226">
        <v>11.6013</v>
      </c>
      <c r="V232" s="225">
        <v>28783</v>
      </c>
      <c r="W232" s="226">
        <v>23.531099999999999</v>
      </c>
      <c r="X232" s="225">
        <v>33018</v>
      </c>
      <c r="Y232" s="226">
        <v>13.600300000000001</v>
      </c>
      <c r="Z232" s="227">
        <v>42328</v>
      </c>
    </row>
    <row r="233" spans="4:26" x14ac:dyDescent="0.2">
      <c r="D233" s="37" t="str">
        <f t="shared" si="10"/>
        <v>LETF50Growth OptionScheme</v>
      </c>
      <c r="E233" s="37" t="str">
        <f t="shared" si="11"/>
        <v>Scheme</v>
      </c>
      <c r="F233" s="37" t="str">
        <f t="shared" si="9"/>
        <v>LETF50Growth Option</v>
      </c>
      <c r="G233" s="166" t="s">
        <v>2461</v>
      </c>
      <c r="H233" s="167">
        <v>9897</v>
      </c>
      <c r="I233" s="168">
        <v>-53.617100000000001</v>
      </c>
      <c r="J233" s="167">
        <v>10501</v>
      </c>
      <c r="K233" s="168">
        <v>121.913</v>
      </c>
      <c r="L233" s="167">
        <v>10523</v>
      </c>
      <c r="M233" s="168">
        <v>82.259299999999996</v>
      </c>
      <c r="N233" s="167">
        <v>10523</v>
      </c>
      <c r="O233" s="168">
        <v>82.259299999999996</v>
      </c>
      <c r="P233" s="167">
        <v>9093</v>
      </c>
      <c r="Q233" s="168">
        <v>-17.355499999999999</v>
      </c>
      <c r="R233" s="167">
        <v>10665</v>
      </c>
      <c r="S233" s="168">
        <v>6.6536</v>
      </c>
      <c r="T233" s="167">
        <v>13956</v>
      </c>
      <c r="U233" s="168">
        <v>11.773400000000001</v>
      </c>
      <c r="V233" s="167">
        <v>28957</v>
      </c>
      <c r="W233" s="168">
        <v>23.723299999999998</v>
      </c>
      <c r="X233" s="167">
        <v>33525</v>
      </c>
      <c r="Y233" s="168">
        <v>13.798299999999999</v>
      </c>
      <c r="Z233" s="228"/>
    </row>
    <row r="234" spans="4:26" x14ac:dyDescent="0.2">
      <c r="D234" s="37" t="str">
        <f t="shared" si="10"/>
        <v>LETF50Growth OptionAdd</v>
      </c>
      <c r="E234" s="37" t="str">
        <f t="shared" si="11"/>
        <v>Add</v>
      </c>
      <c r="F234" s="37" t="str">
        <f t="shared" si="9"/>
        <v>LETF50Growth Option</v>
      </c>
      <c r="G234" s="166" t="s">
        <v>2747</v>
      </c>
      <c r="H234" s="167">
        <v>9872</v>
      </c>
      <c r="I234" s="168">
        <v>-66.632099999999994</v>
      </c>
      <c r="J234" s="167">
        <v>10486</v>
      </c>
      <c r="K234" s="168">
        <v>118.1919</v>
      </c>
      <c r="L234" s="167">
        <v>10487</v>
      </c>
      <c r="M234" s="168">
        <v>75.096699999999998</v>
      </c>
      <c r="N234" s="167">
        <v>10487</v>
      </c>
      <c r="O234" s="168">
        <v>75.096699999999998</v>
      </c>
      <c r="P234" s="167">
        <v>9164</v>
      </c>
      <c r="Q234" s="168">
        <v>-16.063600000000001</v>
      </c>
      <c r="R234" s="167">
        <v>10639</v>
      </c>
      <c r="S234" s="168">
        <v>6.3878000000000004</v>
      </c>
      <c r="T234" s="167">
        <v>13731</v>
      </c>
      <c r="U234" s="168">
        <v>11.170199999999999</v>
      </c>
      <c r="V234" s="167">
        <v>27864</v>
      </c>
      <c r="W234" s="168">
        <v>22.7743</v>
      </c>
      <c r="X234" s="167">
        <v>33513</v>
      </c>
      <c r="Y234" s="168">
        <v>13.793799999999999</v>
      </c>
      <c r="Z234" s="228"/>
    </row>
    <row r="235" spans="4:26" x14ac:dyDescent="0.2">
      <c r="D235" s="37" t="str">
        <f t="shared" si="10"/>
        <v>LETF50Growth Option</v>
      </c>
      <c r="E235" s="37" t="str">
        <f t="shared" si="11"/>
        <v/>
      </c>
      <c r="F235" s="37" t="str">
        <f t="shared" si="9"/>
        <v>LETF50Growth Option</v>
      </c>
      <c r="H235" s="229"/>
      <c r="I235" s="230"/>
      <c r="J235" s="229"/>
      <c r="K235" s="230"/>
      <c r="L235" s="229"/>
      <c r="M235" s="230"/>
      <c r="N235" s="229"/>
      <c r="O235" s="230"/>
      <c r="P235" s="229"/>
      <c r="Q235" s="230"/>
      <c r="R235" s="229"/>
      <c r="S235" s="230"/>
      <c r="T235" s="229"/>
      <c r="U235" s="230"/>
      <c r="V235" s="229"/>
      <c r="W235" s="230"/>
      <c r="X235" s="229"/>
      <c r="Y235" s="230"/>
      <c r="Z235" s="231"/>
    </row>
    <row r="236" spans="4:26" x14ac:dyDescent="0.2">
      <c r="D236" s="37" t="str">
        <f t="shared" si="10"/>
        <v>LEINNFDirect Plan - Growth Option</v>
      </c>
      <c r="E236" s="37" t="str">
        <f t="shared" si="11"/>
        <v/>
      </c>
      <c r="F236" s="37" t="str">
        <f t="shared" si="9"/>
        <v>LEINNFDirect Plan - Growth Option</v>
      </c>
      <c r="G236" s="224" t="s">
        <v>2376</v>
      </c>
      <c r="H236" s="225">
        <v>9941</v>
      </c>
      <c r="I236" s="226">
        <v>-30.875699999999998</v>
      </c>
      <c r="J236" s="225">
        <v>10417</v>
      </c>
      <c r="K236" s="226">
        <v>101.38160000000001</v>
      </c>
      <c r="L236" s="225">
        <v>10482</v>
      </c>
      <c r="M236" s="226">
        <v>73.986000000000004</v>
      </c>
      <c r="N236" s="225">
        <v>10482</v>
      </c>
      <c r="O236" s="226">
        <v>73.986000000000004</v>
      </c>
      <c r="P236" s="225">
        <v>9098</v>
      </c>
      <c r="Q236" s="226">
        <v>-17.266200000000001</v>
      </c>
      <c r="R236" s="225">
        <v>10635</v>
      </c>
      <c r="S236" s="226">
        <v>6.3510999999999997</v>
      </c>
      <c r="T236" s="225">
        <v>13826</v>
      </c>
      <c r="U236" s="226">
        <v>11.391500000000001</v>
      </c>
      <c r="V236" s="225">
        <v>28307</v>
      </c>
      <c r="W236" s="226">
        <v>23.120100000000001</v>
      </c>
      <c r="X236" s="225">
        <v>42361</v>
      </c>
      <c r="Y236" s="226">
        <v>12.505100000000001</v>
      </c>
      <c r="Z236" s="227">
        <v>41275</v>
      </c>
    </row>
    <row r="237" spans="4:26" x14ac:dyDescent="0.2">
      <c r="D237" s="37" t="str">
        <f t="shared" si="10"/>
        <v>LEINNFDirect Plan - Growth OptionScheme</v>
      </c>
      <c r="E237" s="37" t="str">
        <f t="shared" si="11"/>
        <v>Scheme</v>
      </c>
      <c r="F237" s="37" t="str">
        <f t="shared" si="9"/>
        <v>LEINNFDirect Plan - Growth Option</v>
      </c>
      <c r="G237" s="166" t="s">
        <v>2461</v>
      </c>
      <c r="H237" s="167">
        <v>9897</v>
      </c>
      <c r="I237" s="168">
        <v>-53.617100000000001</v>
      </c>
      <c r="J237" s="167">
        <v>10501</v>
      </c>
      <c r="K237" s="168">
        <v>121.913</v>
      </c>
      <c r="L237" s="167">
        <v>10523</v>
      </c>
      <c r="M237" s="168">
        <v>82.259299999999996</v>
      </c>
      <c r="N237" s="167">
        <v>10523</v>
      </c>
      <c r="O237" s="168">
        <v>82.259299999999996</v>
      </c>
      <c r="P237" s="167">
        <v>9093</v>
      </c>
      <c r="Q237" s="168">
        <v>-17.355499999999999</v>
      </c>
      <c r="R237" s="167">
        <v>10665</v>
      </c>
      <c r="S237" s="168">
        <v>6.6536</v>
      </c>
      <c r="T237" s="167">
        <v>13956</v>
      </c>
      <c r="U237" s="168">
        <v>11.773400000000001</v>
      </c>
      <c r="V237" s="167">
        <v>28957</v>
      </c>
      <c r="W237" s="168">
        <v>23.723299999999998</v>
      </c>
      <c r="X237" s="167">
        <v>45817</v>
      </c>
      <c r="Y237" s="168">
        <v>13.2371</v>
      </c>
      <c r="Z237" s="228"/>
    </row>
    <row r="238" spans="4:26" x14ac:dyDescent="0.2">
      <c r="D238" s="37" t="str">
        <f t="shared" si="10"/>
        <v>LEINNFDirect Plan - Growth OptionAdd</v>
      </c>
      <c r="E238" s="37" t="str">
        <f t="shared" si="11"/>
        <v>Add</v>
      </c>
      <c r="F238" s="37" t="str">
        <f t="shared" si="9"/>
        <v>LEINNFDirect Plan - Growth Option</v>
      </c>
      <c r="G238" s="166" t="s">
        <v>2747</v>
      </c>
      <c r="H238" s="167">
        <v>9872</v>
      </c>
      <c r="I238" s="168">
        <v>-66.632099999999994</v>
      </c>
      <c r="J238" s="167">
        <v>10486</v>
      </c>
      <c r="K238" s="168">
        <v>118.1919</v>
      </c>
      <c r="L238" s="167">
        <v>10487</v>
      </c>
      <c r="M238" s="168">
        <v>75.096699999999998</v>
      </c>
      <c r="N238" s="167">
        <v>10487</v>
      </c>
      <c r="O238" s="168">
        <v>75.096699999999998</v>
      </c>
      <c r="P238" s="167">
        <v>9164</v>
      </c>
      <c r="Q238" s="168">
        <v>-16.063600000000001</v>
      </c>
      <c r="R238" s="167">
        <v>10639</v>
      </c>
      <c r="S238" s="168">
        <v>6.3878000000000004</v>
      </c>
      <c r="T238" s="167">
        <v>13731</v>
      </c>
      <c r="U238" s="168">
        <v>11.170199999999999</v>
      </c>
      <c r="V238" s="167">
        <v>27864</v>
      </c>
      <c r="W238" s="168">
        <v>22.7743</v>
      </c>
      <c r="X238" s="167">
        <v>46306</v>
      </c>
      <c r="Y238" s="168">
        <v>13.3352</v>
      </c>
      <c r="Z238" s="228"/>
    </row>
    <row r="239" spans="4:26" x14ac:dyDescent="0.2">
      <c r="D239" s="37" t="str">
        <f t="shared" si="10"/>
        <v>LEINNFDirect Plan - Growth Option</v>
      </c>
      <c r="E239" s="37" t="str">
        <f t="shared" si="11"/>
        <v/>
      </c>
      <c r="F239" s="37" t="str">
        <f t="shared" si="9"/>
        <v>LEINNFDirect Plan - Growth Option</v>
      </c>
      <c r="H239" s="229"/>
      <c r="I239" s="230"/>
      <c r="J239" s="229"/>
      <c r="K239" s="230"/>
      <c r="L239" s="229"/>
      <c r="M239" s="230"/>
      <c r="N239" s="229"/>
      <c r="O239" s="230"/>
      <c r="P239" s="229"/>
      <c r="Q239" s="230"/>
      <c r="R239" s="229"/>
      <c r="S239" s="230"/>
      <c r="T239" s="229"/>
      <c r="U239" s="230"/>
      <c r="V239" s="229"/>
      <c r="W239" s="230"/>
      <c r="X239" s="229"/>
      <c r="Y239" s="230"/>
      <c r="Z239" s="231"/>
    </row>
    <row r="240" spans="4:26" x14ac:dyDescent="0.2">
      <c r="D240" s="37" t="str">
        <f t="shared" si="10"/>
        <v>LEINNFGrowth Option</v>
      </c>
      <c r="E240" s="37" t="str">
        <f t="shared" si="11"/>
        <v/>
      </c>
      <c r="F240" s="37" t="str">
        <f t="shared" si="9"/>
        <v>LEINNFGrowth Option</v>
      </c>
      <c r="G240" s="224" t="s">
        <v>2377</v>
      </c>
      <c r="H240" s="225">
        <v>9939</v>
      </c>
      <c r="I240" s="226">
        <v>-31.700800000000001</v>
      </c>
      <c r="J240" s="225">
        <v>10413</v>
      </c>
      <c r="K240" s="226">
        <v>100.5103</v>
      </c>
      <c r="L240" s="225">
        <v>10477</v>
      </c>
      <c r="M240" s="226">
        <v>73.103899999999996</v>
      </c>
      <c r="N240" s="225">
        <v>10477</v>
      </c>
      <c r="O240" s="226">
        <v>73.103899999999996</v>
      </c>
      <c r="P240" s="225">
        <v>9057</v>
      </c>
      <c r="Q240" s="226">
        <v>-18.023</v>
      </c>
      <c r="R240" s="225">
        <v>10548</v>
      </c>
      <c r="S240" s="226">
        <v>5.4821</v>
      </c>
      <c r="T240" s="225">
        <v>13527</v>
      </c>
      <c r="U240" s="226">
        <v>10.583600000000001</v>
      </c>
      <c r="V240" s="225">
        <v>27308</v>
      </c>
      <c r="W240" s="226">
        <v>22.2393</v>
      </c>
      <c r="X240" s="225">
        <v>138622</v>
      </c>
      <c r="Y240" s="226">
        <v>12.492800000000001</v>
      </c>
      <c r="Z240" s="227">
        <v>37595</v>
      </c>
    </row>
    <row r="241" spans="4:26" x14ac:dyDescent="0.2">
      <c r="D241" s="37" t="str">
        <f t="shared" si="10"/>
        <v>LEINNFGrowth OptionScheme</v>
      </c>
      <c r="E241" s="37" t="str">
        <f t="shared" si="11"/>
        <v>Scheme</v>
      </c>
      <c r="F241" s="37" t="str">
        <f t="shared" si="9"/>
        <v>LEINNFGrowth Option</v>
      </c>
      <c r="G241" s="166" t="s">
        <v>2461</v>
      </c>
      <c r="H241" s="167">
        <v>9897</v>
      </c>
      <c r="I241" s="168">
        <v>-53.617100000000001</v>
      </c>
      <c r="J241" s="167">
        <v>10501</v>
      </c>
      <c r="K241" s="168">
        <v>121.913</v>
      </c>
      <c r="L241" s="167">
        <v>10523</v>
      </c>
      <c r="M241" s="168">
        <v>82.259299999999996</v>
      </c>
      <c r="N241" s="167">
        <v>10523</v>
      </c>
      <c r="O241" s="168">
        <v>82.259299999999996</v>
      </c>
      <c r="P241" s="167">
        <v>9093</v>
      </c>
      <c r="Q241" s="168">
        <v>-17.355499999999999</v>
      </c>
      <c r="R241" s="167">
        <v>10665</v>
      </c>
      <c r="S241" s="168">
        <v>6.6536</v>
      </c>
      <c r="T241" s="167">
        <v>13956</v>
      </c>
      <c r="U241" s="168">
        <v>11.773400000000001</v>
      </c>
      <c r="V241" s="167">
        <v>28957</v>
      </c>
      <c r="W241" s="168">
        <v>23.723299999999998</v>
      </c>
      <c r="X241" s="167">
        <v>302647</v>
      </c>
      <c r="Y241" s="168">
        <v>16.5017</v>
      </c>
      <c r="Z241" s="228"/>
    </row>
    <row r="242" spans="4:26" x14ac:dyDescent="0.2">
      <c r="D242" s="37" t="str">
        <f t="shared" si="10"/>
        <v>LEINNFGrowth OptionAdd</v>
      </c>
      <c r="E242" s="37" t="str">
        <f t="shared" si="11"/>
        <v>Add</v>
      </c>
      <c r="F242" s="37" t="str">
        <f t="shared" si="9"/>
        <v>LEINNFGrowth Option</v>
      </c>
      <c r="G242" s="166" t="s">
        <v>2747</v>
      </c>
      <c r="H242" s="167">
        <v>9872</v>
      </c>
      <c r="I242" s="168">
        <v>-66.632099999999994</v>
      </c>
      <c r="J242" s="167">
        <v>10486</v>
      </c>
      <c r="K242" s="168">
        <v>118.1919</v>
      </c>
      <c r="L242" s="167">
        <v>10487</v>
      </c>
      <c r="M242" s="168">
        <v>75.096699999999998</v>
      </c>
      <c r="N242" s="167">
        <v>10487</v>
      </c>
      <c r="O242" s="168">
        <v>75.096699999999998</v>
      </c>
      <c r="P242" s="167">
        <v>9164</v>
      </c>
      <c r="Q242" s="168">
        <v>-16.063600000000001</v>
      </c>
      <c r="R242" s="167">
        <v>10639</v>
      </c>
      <c r="S242" s="168">
        <v>6.3878000000000004</v>
      </c>
      <c r="T242" s="167">
        <v>13731</v>
      </c>
      <c r="U242" s="168">
        <v>11.170199999999999</v>
      </c>
      <c r="V242" s="167">
        <v>27864</v>
      </c>
      <c r="W242" s="168">
        <v>22.7743</v>
      </c>
      <c r="X242" s="167">
        <v>329547</v>
      </c>
      <c r="Y242" s="168">
        <v>16.946899999999999</v>
      </c>
      <c r="Z242" s="228"/>
    </row>
    <row r="243" spans="4:26" x14ac:dyDescent="0.2">
      <c r="D243" s="37" t="str">
        <f t="shared" si="10"/>
        <v>LEINNFGrowth Option</v>
      </c>
      <c r="E243" s="37" t="str">
        <f t="shared" si="11"/>
        <v/>
      </c>
      <c r="F243" s="37" t="str">
        <f t="shared" si="9"/>
        <v>LEINNFGrowth Option</v>
      </c>
      <c r="H243" s="229"/>
      <c r="I243" s="230"/>
      <c r="J243" s="229"/>
      <c r="K243" s="230"/>
      <c r="L243" s="229"/>
      <c r="M243" s="230"/>
      <c r="N243" s="229"/>
      <c r="O243" s="230"/>
      <c r="P243" s="229"/>
      <c r="Q243" s="230"/>
      <c r="R243" s="229"/>
      <c r="S243" s="230"/>
      <c r="T243" s="229"/>
      <c r="U243" s="230"/>
      <c r="V243" s="229"/>
      <c r="W243" s="230"/>
      <c r="X243" s="229"/>
      <c r="Y243" s="230"/>
      <c r="Z243" s="231"/>
    </row>
    <row r="244" spans="4:26" x14ac:dyDescent="0.2">
      <c r="D244" s="37" t="str">
        <f t="shared" si="10"/>
        <v>LDGETFGrowth Option</v>
      </c>
      <c r="E244" s="37" t="str">
        <f t="shared" si="11"/>
        <v/>
      </c>
      <c r="F244" s="37" t="str">
        <f t="shared" si="9"/>
        <v>LDGETFGrowth Option</v>
      </c>
      <c r="G244" s="224" t="s">
        <v>1416</v>
      </c>
      <c r="H244" s="225">
        <v>10046</v>
      </c>
      <c r="I244" s="226">
        <v>24.145199999999999</v>
      </c>
      <c r="J244" s="225">
        <v>10096</v>
      </c>
      <c r="K244" s="226">
        <v>23.337499999999999</v>
      </c>
      <c r="L244" s="225">
        <v>10148</v>
      </c>
      <c r="M244" s="226">
        <v>18.820599999999999</v>
      </c>
      <c r="N244" s="225">
        <v>10148</v>
      </c>
      <c r="O244" s="226">
        <v>18.820599999999999</v>
      </c>
      <c r="P244" s="225">
        <v>10414</v>
      </c>
      <c r="Q244" s="226">
        <v>8.4665999999999997</v>
      </c>
      <c r="R244" s="225">
        <v>10983</v>
      </c>
      <c r="S244" s="226">
        <v>9.8323</v>
      </c>
      <c r="T244" s="225">
        <v>12395</v>
      </c>
      <c r="U244" s="226">
        <v>7.4116999999999997</v>
      </c>
      <c r="V244" s="225">
        <v>13297</v>
      </c>
      <c r="W244" s="226">
        <v>5.8613</v>
      </c>
      <c r="X244" s="225">
        <v>20547</v>
      </c>
      <c r="Y244" s="226">
        <v>7.2609000000000004</v>
      </c>
      <c r="Z244" s="227">
        <v>41997</v>
      </c>
    </row>
    <row r="245" spans="4:26" x14ac:dyDescent="0.2">
      <c r="D245" s="37" t="str">
        <f t="shared" si="10"/>
        <v>LDGETFGrowth OptionScheme</v>
      </c>
      <c r="E245" s="37" t="str">
        <f t="shared" si="11"/>
        <v>Scheme</v>
      </c>
      <c r="F245" s="37" t="str">
        <f t="shared" si="9"/>
        <v>LDGETFGrowth Option</v>
      </c>
      <c r="G245" s="166" t="s">
        <v>2462</v>
      </c>
      <c r="H245" s="167">
        <v>10047</v>
      </c>
      <c r="I245" s="168">
        <v>24.2728</v>
      </c>
      <c r="J245" s="167">
        <v>10097</v>
      </c>
      <c r="K245" s="168">
        <v>23.483799999999999</v>
      </c>
      <c r="L245" s="167">
        <v>10149</v>
      </c>
      <c r="M245" s="168">
        <v>18.9756</v>
      </c>
      <c r="N245" s="167">
        <v>10149</v>
      </c>
      <c r="O245" s="168">
        <v>18.9756</v>
      </c>
      <c r="P245" s="167">
        <v>10423</v>
      </c>
      <c r="Q245" s="168">
        <v>8.6565999999999992</v>
      </c>
      <c r="R245" s="167">
        <v>10999</v>
      </c>
      <c r="S245" s="168">
        <v>9.9870999999999999</v>
      </c>
      <c r="T245" s="167">
        <v>12478</v>
      </c>
      <c r="U245" s="168">
        <v>7.6521999999999997</v>
      </c>
      <c r="V245" s="167">
        <v>13506</v>
      </c>
      <c r="W245" s="168">
        <v>6.1920000000000002</v>
      </c>
      <c r="X245" s="167">
        <v>21215</v>
      </c>
      <c r="Y245" s="168">
        <v>7.5951000000000004</v>
      </c>
      <c r="Z245" s="228"/>
    </row>
    <row r="246" spans="4:26" x14ac:dyDescent="0.2">
      <c r="D246" s="37" t="str">
        <f t="shared" si="10"/>
        <v>LDGETFGrowth OptionAdd</v>
      </c>
      <c r="E246" s="37" t="str">
        <f t="shared" si="11"/>
        <v>Add</v>
      </c>
      <c r="F246" s="37" t="str">
        <f t="shared" si="9"/>
        <v>LDGETFGrowth Option</v>
      </c>
      <c r="G246" s="166" t="s">
        <v>2444</v>
      </c>
      <c r="H246" s="167">
        <v>10044</v>
      </c>
      <c r="I246" s="168">
        <v>23.121500000000001</v>
      </c>
      <c r="J246" s="167">
        <v>10092</v>
      </c>
      <c r="K246" s="168">
        <v>22.326499999999999</v>
      </c>
      <c r="L246" s="167">
        <v>10142</v>
      </c>
      <c r="M246" s="168">
        <v>18.0379</v>
      </c>
      <c r="N246" s="167">
        <v>10142</v>
      </c>
      <c r="O246" s="168">
        <v>18.0379</v>
      </c>
      <c r="P246" s="167">
        <v>10417</v>
      </c>
      <c r="Q246" s="168">
        <v>8.5283999999999995</v>
      </c>
      <c r="R246" s="167">
        <v>10990</v>
      </c>
      <c r="S246" s="168">
        <v>9.9019999999999992</v>
      </c>
      <c r="T246" s="167">
        <v>12338</v>
      </c>
      <c r="U246" s="168">
        <v>7.2477999999999998</v>
      </c>
      <c r="V246" s="167">
        <v>12921</v>
      </c>
      <c r="W246" s="168">
        <v>5.2553999999999998</v>
      </c>
      <c r="X246" s="167">
        <v>19706</v>
      </c>
      <c r="Y246" s="168">
        <v>6.8254000000000001</v>
      </c>
      <c r="Z246" s="228"/>
    </row>
    <row r="247" spans="4:26" x14ac:dyDescent="0.2">
      <c r="D247" s="37" t="str">
        <f t="shared" si="10"/>
        <v>LDGETFGrowth Option</v>
      </c>
      <c r="E247" s="37" t="str">
        <f t="shared" si="11"/>
        <v/>
      </c>
      <c r="F247" s="37" t="str">
        <f t="shared" si="9"/>
        <v>LDGETFGrowth Option</v>
      </c>
      <c r="H247" s="229"/>
      <c r="I247" s="230"/>
      <c r="J247" s="229"/>
      <c r="K247" s="230"/>
      <c r="L247" s="229"/>
      <c r="M247" s="230"/>
      <c r="N247" s="229"/>
      <c r="O247" s="230"/>
      <c r="P247" s="229"/>
      <c r="Q247" s="230"/>
      <c r="R247" s="229"/>
      <c r="S247" s="230"/>
      <c r="T247" s="229"/>
      <c r="U247" s="230"/>
      <c r="V247" s="229"/>
      <c r="W247" s="230"/>
      <c r="X247" s="229"/>
      <c r="Y247" s="230"/>
      <c r="Z247" s="231"/>
    </row>
    <row r="248" spans="4:26" x14ac:dyDescent="0.2">
      <c r="D248" s="37" t="str">
        <f t="shared" si="10"/>
        <v>LEMETFGrowth Option</v>
      </c>
      <c r="E248" s="37" t="str">
        <f t="shared" si="11"/>
        <v/>
      </c>
      <c r="F248" s="37" t="str">
        <f t="shared" si="9"/>
        <v>LEMETFGrowth Option</v>
      </c>
      <c r="G248" s="224" t="s">
        <v>2395</v>
      </c>
      <c r="H248" s="225">
        <v>9835</v>
      </c>
      <c r="I248" s="226">
        <v>-86.076099999999997</v>
      </c>
      <c r="J248" s="225">
        <v>10612</v>
      </c>
      <c r="K248" s="226">
        <v>148.83349999999999</v>
      </c>
      <c r="L248" s="225">
        <v>10569</v>
      </c>
      <c r="M248" s="226">
        <v>91.819000000000003</v>
      </c>
      <c r="N248" s="225">
        <v>10569</v>
      </c>
      <c r="O248" s="226">
        <v>91.819000000000003</v>
      </c>
      <c r="P248" s="225">
        <v>8487</v>
      </c>
      <c r="Q248" s="226">
        <v>-28.038799999999998</v>
      </c>
      <c r="R248" s="225">
        <v>10763</v>
      </c>
      <c r="S248" s="226">
        <v>7.6252000000000004</v>
      </c>
      <c r="T248" s="225" t="s">
        <v>1002</v>
      </c>
      <c r="U248" s="226" t="s">
        <v>1002</v>
      </c>
      <c r="V248" s="225" t="s">
        <v>1002</v>
      </c>
      <c r="W248" s="226" t="s">
        <v>1002</v>
      </c>
      <c r="X248" s="225">
        <v>10702</v>
      </c>
      <c r="Y248" s="226">
        <v>6.2112999999999996</v>
      </c>
      <c r="Z248" s="227">
        <v>45336</v>
      </c>
    </row>
    <row r="249" spans="4:26" x14ac:dyDescent="0.2">
      <c r="D249" s="37" t="str">
        <f t="shared" si="10"/>
        <v>LEMETFGrowth OptionScheme</v>
      </c>
      <c r="E249" s="37" t="str">
        <f t="shared" si="11"/>
        <v>Scheme</v>
      </c>
      <c r="F249" s="37" t="str">
        <f t="shared" si="9"/>
        <v>LEMETFGrowth Option</v>
      </c>
      <c r="G249" s="166" t="s">
        <v>2579</v>
      </c>
      <c r="H249" s="167">
        <v>9716</v>
      </c>
      <c r="I249" s="168">
        <v>-147.9786</v>
      </c>
      <c r="J249" s="167">
        <v>10737</v>
      </c>
      <c r="K249" s="168">
        <v>179.43979999999999</v>
      </c>
      <c r="L249" s="167">
        <v>10617</v>
      </c>
      <c r="M249" s="168">
        <v>102.29219999999999</v>
      </c>
      <c r="N249" s="167">
        <v>10617</v>
      </c>
      <c r="O249" s="168">
        <v>102.29219999999999</v>
      </c>
      <c r="P249" s="167">
        <v>8463</v>
      </c>
      <c r="Q249" s="168">
        <v>-28.439499999999999</v>
      </c>
      <c r="R249" s="167">
        <v>10801</v>
      </c>
      <c r="S249" s="168">
        <v>8.0091000000000001</v>
      </c>
      <c r="T249" s="167" t="s">
        <v>1002</v>
      </c>
      <c r="U249" s="168" t="s">
        <v>1002</v>
      </c>
      <c r="V249" s="167" t="s">
        <v>1002</v>
      </c>
      <c r="W249" s="168" t="s">
        <v>1002</v>
      </c>
      <c r="X249" s="167">
        <v>10757</v>
      </c>
      <c r="Y249" s="168">
        <v>6.7426000000000004</v>
      </c>
      <c r="Z249" s="228"/>
    </row>
    <row r="250" spans="4:26" x14ac:dyDescent="0.2">
      <c r="D250" s="37" t="str">
        <f t="shared" si="10"/>
        <v>LEMETFGrowth OptionAdd</v>
      </c>
      <c r="E250" s="37" t="str">
        <f t="shared" si="11"/>
        <v>Add</v>
      </c>
      <c r="F250" s="37" t="str">
        <f t="shared" si="9"/>
        <v>LEMETFGrowth Option</v>
      </c>
      <c r="G250" s="166" t="s">
        <v>2438</v>
      </c>
      <c r="H250" s="167">
        <v>9897</v>
      </c>
      <c r="I250" s="168">
        <v>-53.617100000000001</v>
      </c>
      <c r="J250" s="167">
        <v>10501</v>
      </c>
      <c r="K250" s="168">
        <v>121.913</v>
      </c>
      <c r="L250" s="167">
        <v>10523</v>
      </c>
      <c r="M250" s="168">
        <v>82.259299999999996</v>
      </c>
      <c r="N250" s="167">
        <v>10523</v>
      </c>
      <c r="O250" s="168">
        <v>82.259299999999996</v>
      </c>
      <c r="P250" s="167">
        <v>9093</v>
      </c>
      <c r="Q250" s="168">
        <v>-17.355499999999999</v>
      </c>
      <c r="R250" s="167">
        <v>10665</v>
      </c>
      <c r="S250" s="168">
        <v>6.6536</v>
      </c>
      <c r="T250" s="167" t="s">
        <v>1002</v>
      </c>
      <c r="U250" s="168" t="s">
        <v>1002</v>
      </c>
      <c r="V250" s="167" t="s">
        <v>1002</v>
      </c>
      <c r="W250" s="168" t="s">
        <v>1002</v>
      </c>
      <c r="X250" s="167">
        <v>10909</v>
      </c>
      <c r="Y250" s="168">
        <v>8.0946999999999996</v>
      </c>
      <c r="Z250" s="228"/>
    </row>
    <row r="251" spans="4:26" x14ac:dyDescent="0.2">
      <c r="D251" s="37" t="str">
        <f t="shared" si="10"/>
        <v>LEMETFGrowth Option</v>
      </c>
      <c r="E251" s="37" t="str">
        <f t="shared" si="11"/>
        <v/>
      </c>
      <c r="F251" s="37" t="str">
        <f t="shared" si="9"/>
        <v>LEMETFGrowth Option</v>
      </c>
      <c r="H251" s="229"/>
      <c r="I251" s="230"/>
      <c r="J251" s="229"/>
      <c r="K251" s="230"/>
      <c r="L251" s="229"/>
      <c r="M251" s="230"/>
      <c r="N251" s="229"/>
      <c r="O251" s="230"/>
      <c r="P251" s="229"/>
      <c r="Q251" s="230"/>
      <c r="R251" s="229"/>
      <c r="S251" s="230"/>
      <c r="T251" s="229"/>
      <c r="U251" s="230"/>
      <c r="V251" s="229"/>
      <c r="W251" s="230"/>
      <c r="X251" s="229"/>
      <c r="Y251" s="230"/>
      <c r="Z251" s="231"/>
    </row>
    <row r="252" spans="4:26" x14ac:dyDescent="0.2">
      <c r="D252" s="37" t="str">
        <f t="shared" si="10"/>
        <v>LENI50Direct Plan - Growth Option</v>
      </c>
      <c r="E252" s="37" t="str">
        <f t="shared" si="11"/>
        <v/>
      </c>
      <c r="F252" s="37" t="str">
        <f t="shared" si="9"/>
        <v>LENI50Direct Plan - Growth Option</v>
      </c>
      <c r="G252" s="224" t="s">
        <v>2378</v>
      </c>
      <c r="H252" s="225">
        <v>9908</v>
      </c>
      <c r="I252" s="226">
        <v>-47.992199999999997</v>
      </c>
      <c r="J252" s="225">
        <v>10576</v>
      </c>
      <c r="K252" s="226">
        <v>140.2047</v>
      </c>
      <c r="L252" s="225">
        <v>10706</v>
      </c>
      <c r="M252" s="226">
        <v>123.252</v>
      </c>
      <c r="N252" s="225">
        <v>10706</v>
      </c>
      <c r="O252" s="226">
        <v>123.252</v>
      </c>
      <c r="P252" s="225">
        <v>8002</v>
      </c>
      <c r="Q252" s="226">
        <v>-36.051200000000001</v>
      </c>
      <c r="R252" s="225">
        <v>10425</v>
      </c>
      <c r="S252" s="226">
        <v>4.2493999999999996</v>
      </c>
      <c r="T252" s="225">
        <v>15476</v>
      </c>
      <c r="U252" s="226">
        <v>15.6546</v>
      </c>
      <c r="V252" s="225">
        <v>30025</v>
      </c>
      <c r="W252" s="226">
        <v>24.578600000000002</v>
      </c>
      <c r="X252" s="225">
        <v>52382</v>
      </c>
      <c r="Y252" s="226">
        <v>14.4719</v>
      </c>
      <c r="Z252" s="227">
        <v>41275</v>
      </c>
    </row>
    <row r="253" spans="4:26" x14ac:dyDescent="0.2">
      <c r="D253" s="37" t="str">
        <f t="shared" si="10"/>
        <v>LENI50Direct Plan - Growth OptionScheme</v>
      </c>
      <c r="E253" s="37" t="str">
        <f t="shared" si="11"/>
        <v>Scheme</v>
      </c>
      <c r="F253" s="37" t="str">
        <f t="shared" si="9"/>
        <v>LENI50Direct Plan - Growth Option</v>
      </c>
      <c r="G253" s="166" t="s">
        <v>2463</v>
      </c>
      <c r="H253" s="167">
        <v>9843</v>
      </c>
      <c r="I253" s="168">
        <v>-81.980199999999996</v>
      </c>
      <c r="J253" s="167">
        <v>10697</v>
      </c>
      <c r="K253" s="168">
        <v>169.5352</v>
      </c>
      <c r="L253" s="167">
        <v>10763</v>
      </c>
      <c r="M253" s="168">
        <v>137.56950000000001</v>
      </c>
      <c r="N253" s="167">
        <v>10763</v>
      </c>
      <c r="O253" s="168">
        <v>137.56950000000001</v>
      </c>
      <c r="P253" s="167">
        <v>7972</v>
      </c>
      <c r="Q253" s="168">
        <v>-36.532899999999998</v>
      </c>
      <c r="R253" s="167">
        <v>10476</v>
      </c>
      <c r="S253" s="168">
        <v>4.758</v>
      </c>
      <c r="T253" s="167">
        <v>15667</v>
      </c>
      <c r="U253" s="168">
        <v>16.176500000000001</v>
      </c>
      <c r="V253" s="167">
        <v>31037</v>
      </c>
      <c r="W253" s="168">
        <v>25.454000000000001</v>
      </c>
      <c r="X253" s="167">
        <v>57723</v>
      </c>
      <c r="Y253" s="168">
        <v>15.393800000000001</v>
      </c>
      <c r="Z253" s="228"/>
    </row>
    <row r="254" spans="4:26" x14ac:dyDescent="0.2">
      <c r="D254" s="37" t="str">
        <f t="shared" si="10"/>
        <v>LENI50Direct Plan - Growth OptionAdd</v>
      </c>
      <c r="E254" s="37" t="str">
        <f t="shared" si="11"/>
        <v>Add</v>
      </c>
      <c r="F254" s="37" t="str">
        <f t="shared" si="9"/>
        <v>LENI50Direct Plan - Growth Option</v>
      </c>
      <c r="G254" s="166" t="s">
        <v>2438</v>
      </c>
      <c r="H254" s="167">
        <v>9897</v>
      </c>
      <c r="I254" s="168">
        <v>-53.617100000000001</v>
      </c>
      <c r="J254" s="167">
        <v>10501</v>
      </c>
      <c r="K254" s="168">
        <v>121.913</v>
      </c>
      <c r="L254" s="167">
        <v>10523</v>
      </c>
      <c r="M254" s="168">
        <v>82.259299999999996</v>
      </c>
      <c r="N254" s="167">
        <v>10523</v>
      </c>
      <c r="O254" s="168">
        <v>82.259299999999996</v>
      </c>
      <c r="P254" s="167">
        <v>9093</v>
      </c>
      <c r="Q254" s="168">
        <v>-17.355499999999999</v>
      </c>
      <c r="R254" s="167">
        <v>10665</v>
      </c>
      <c r="S254" s="168">
        <v>6.6536</v>
      </c>
      <c r="T254" s="167">
        <v>13956</v>
      </c>
      <c r="U254" s="168">
        <v>11.773400000000001</v>
      </c>
      <c r="V254" s="167">
        <v>28957</v>
      </c>
      <c r="W254" s="168">
        <v>23.723299999999998</v>
      </c>
      <c r="X254" s="167">
        <v>45817</v>
      </c>
      <c r="Y254" s="168">
        <v>13.2371</v>
      </c>
      <c r="Z254" s="228"/>
    </row>
    <row r="255" spans="4:26" x14ac:dyDescent="0.2">
      <c r="D255" s="37" t="str">
        <f t="shared" si="10"/>
        <v>LENI50Direct Plan - Growth Option</v>
      </c>
      <c r="E255" s="37" t="str">
        <f t="shared" si="11"/>
        <v/>
      </c>
      <c r="F255" s="37" t="str">
        <f t="shared" si="9"/>
        <v>LENI50Direct Plan - Growth Option</v>
      </c>
      <c r="H255" s="229"/>
      <c r="I255" s="230"/>
      <c r="J255" s="229"/>
      <c r="K255" s="230"/>
      <c r="L255" s="229"/>
      <c r="M255" s="230"/>
      <c r="N255" s="229"/>
      <c r="O255" s="230"/>
      <c r="P255" s="229"/>
      <c r="Q255" s="230"/>
      <c r="R255" s="229"/>
      <c r="S255" s="230"/>
      <c r="T255" s="229"/>
      <c r="U255" s="230"/>
      <c r="V255" s="229"/>
      <c r="W255" s="230"/>
      <c r="X255" s="229"/>
      <c r="Y255" s="230"/>
      <c r="Z255" s="231"/>
    </row>
    <row r="256" spans="4:26" x14ac:dyDescent="0.2">
      <c r="D256" s="37" t="str">
        <f t="shared" si="10"/>
        <v>LENI50Growth Option</v>
      </c>
      <c r="E256" s="37" t="str">
        <f t="shared" si="11"/>
        <v/>
      </c>
      <c r="F256" s="37" t="str">
        <f t="shared" si="9"/>
        <v>LENI50Growth Option</v>
      </c>
      <c r="G256" s="224" t="s">
        <v>2379</v>
      </c>
      <c r="H256" s="225">
        <v>9907</v>
      </c>
      <c r="I256" s="226">
        <v>-48.570500000000003</v>
      </c>
      <c r="J256" s="225">
        <v>10574</v>
      </c>
      <c r="K256" s="226">
        <v>139.58199999999999</v>
      </c>
      <c r="L256" s="225">
        <v>10703</v>
      </c>
      <c r="M256" s="226">
        <v>122.61069999999999</v>
      </c>
      <c r="N256" s="225">
        <v>10703</v>
      </c>
      <c r="O256" s="226">
        <v>122.61069999999999</v>
      </c>
      <c r="P256" s="225">
        <v>7972</v>
      </c>
      <c r="Q256" s="226">
        <v>-36.526200000000003</v>
      </c>
      <c r="R256" s="225">
        <v>10365</v>
      </c>
      <c r="S256" s="226">
        <v>3.6461999999999999</v>
      </c>
      <c r="T256" s="225">
        <v>15209</v>
      </c>
      <c r="U256" s="226">
        <v>14.9863</v>
      </c>
      <c r="V256" s="225">
        <v>29155</v>
      </c>
      <c r="W256" s="226">
        <v>23.848800000000001</v>
      </c>
      <c r="X256" s="225">
        <v>46701</v>
      </c>
      <c r="Y256" s="226">
        <v>11.184100000000001</v>
      </c>
      <c r="Z256" s="227">
        <v>40441</v>
      </c>
    </row>
    <row r="257" spans="4:26" x14ac:dyDescent="0.2">
      <c r="D257" s="37" t="str">
        <f t="shared" si="10"/>
        <v>LENI50Growth OptionScheme</v>
      </c>
      <c r="E257" s="37" t="str">
        <f t="shared" si="11"/>
        <v>Scheme</v>
      </c>
      <c r="F257" s="37" t="str">
        <f t="shared" si="9"/>
        <v>LENI50Growth Option</v>
      </c>
      <c r="G257" s="166" t="s">
        <v>2463</v>
      </c>
      <c r="H257" s="167">
        <v>9843</v>
      </c>
      <c r="I257" s="168">
        <v>-81.980199999999996</v>
      </c>
      <c r="J257" s="167">
        <v>10697</v>
      </c>
      <c r="K257" s="168">
        <v>169.5352</v>
      </c>
      <c r="L257" s="167">
        <v>10763</v>
      </c>
      <c r="M257" s="168">
        <v>137.56950000000001</v>
      </c>
      <c r="N257" s="167">
        <v>10763</v>
      </c>
      <c r="O257" s="168">
        <v>137.56950000000001</v>
      </c>
      <c r="P257" s="167">
        <v>7972</v>
      </c>
      <c r="Q257" s="168">
        <v>-36.532899999999998</v>
      </c>
      <c r="R257" s="167">
        <v>10476</v>
      </c>
      <c r="S257" s="168">
        <v>4.758</v>
      </c>
      <c r="T257" s="167">
        <v>15667</v>
      </c>
      <c r="U257" s="168">
        <v>16.176500000000001</v>
      </c>
      <c r="V257" s="167">
        <v>31037</v>
      </c>
      <c r="W257" s="168">
        <v>25.454000000000001</v>
      </c>
      <c r="X257" s="167">
        <v>58129</v>
      </c>
      <c r="Y257" s="168">
        <v>12.8788</v>
      </c>
      <c r="Z257" s="228"/>
    </row>
    <row r="258" spans="4:26" x14ac:dyDescent="0.2">
      <c r="D258" s="37" t="str">
        <f t="shared" si="10"/>
        <v>LENI50Growth OptionAdd</v>
      </c>
      <c r="E258" s="37" t="str">
        <f t="shared" si="11"/>
        <v>Add</v>
      </c>
      <c r="F258" s="37" t="str">
        <f t="shared" si="9"/>
        <v>LENI50Growth Option</v>
      </c>
      <c r="G258" s="166" t="s">
        <v>2438</v>
      </c>
      <c r="H258" s="167">
        <v>9897</v>
      </c>
      <c r="I258" s="168">
        <v>-53.617100000000001</v>
      </c>
      <c r="J258" s="167">
        <v>10501</v>
      </c>
      <c r="K258" s="168">
        <v>121.913</v>
      </c>
      <c r="L258" s="167">
        <v>10523</v>
      </c>
      <c r="M258" s="168">
        <v>82.259299999999996</v>
      </c>
      <c r="N258" s="167">
        <v>10523</v>
      </c>
      <c r="O258" s="168">
        <v>82.259299999999996</v>
      </c>
      <c r="P258" s="167">
        <v>9093</v>
      </c>
      <c r="Q258" s="168">
        <v>-17.355499999999999</v>
      </c>
      <c r="R258" s="167">
        <v>10665</v>
      </c>
      <c r="S258" s="168">
        <v>6.6536</v>
      </c>
      <c r="T258" s="167">
        <v>13956</v>
      </c>
      <c r="U258" s="168">
        <v>11.773400000000001</v>
      </c>
      <c r="V258" s="167">
        <v>28957</v>
      </c>
      <c r="W258" s="168">
        <v>23.723299999999998</v>
      </c>
      <c r="X258" s="167">
        <v>46783</v>
      </c>
      <c r="Y258" s="168">
        <v>11.2042</v>
      </c>
      <c r="Z258" s="228"/>
    </row>
    <row r="259" spans="4:26" x14ac:dyDescent="0.2">
      <c r="D259" s="37" t="str">
        <f t="shared" si="10"/>
        <v>LENI50Growth Option</v>
      </c>
      <c r="E259" s="37" t="str">
        <f t="shared" si="11"/>
        <v/>
      </c>
      <c r="F259" s="37" t="str">
        <f t="shared" si="9"/>
        <v>LENI50Growth Option</v>
      </c>
      <c r="H259" s="229"/>
      <c r="I259" s="230"/>
      <c r="J259" s="229"/>
      <c r="K259" s="230"/>
      <c r="L259" s="229"/>
      <c r="M259" s="230"/>
      <c r="N259" s="229"/>
      <c r="O259" s="230"/>
      <c r="P259" s="229"/>
      <c r="Q259" s="230"/>
      <c r="R259" s="229"/>
      <c r="S259" s="230"/>
      <c r="T259" s="229"/>
      <c r="U259" s="230"/>
      <c r="V259" s="229"/>
      <c r="W259" s="230"/>
      <c r="X259" s="229"/>
      <c r="Y259" s="230"/>
      <c r="Z259" s="231"/>
    </row>
    <row r="260" spans="4:26" x14ac:dyDescent="0.2">
      <c r="D260" s="37" t="str">
        <f t="shared" si="10"/>
        <v>LDONTFDirect Plan - Growth Option</v>
      </c>
      <c r="E260" s="37" t="str">
        <f t="shared" si="11"/>
        <v/>
      </c>
      <c r="F260" s="37" t="str">
        <f t="shared" si="9"/>
        <v>LDONTFDirect Plan - Growth Option</v>
      </c>
      <c r="G260" s="224" t="s">
        <v>2380</v>
      </c>
      <c r="H260" s="225">
        <v>10013</v>
      </c>
      <c r="I260" s="226">
        <v>6.9901</v>
      </c>
      <c r="J260" s="225">
        <v>10027</v>
      </c>
      <c r="K260" s="226">
        <v>6.6092000000000004</v>
      </c>
      <c r="L260" s="225">
        <v>10051</v>
      </c>
      <c r="M260" s="226">
        <v>6.4309000000000003</v>
      </c>
      <c r="N260" s="225">
        <v>10053</v>
      </c>
      <c r="O260" s="226">
        <v>6.4271000000000003</v>
      </c>
      <c r="P260" s="225">
        <v>10319</v>
      </c>
      <c r="Q260" s="226">
        <v>6.5072000000000001</v>
      </c>
      <c r="R260" s="225">
        <v>10665</v>
      </c>
      <c r="S260" s="226">
        <v>6.6449999999999996</v>
      </c>
      <c r="T260" s="225">
        <v>12012</v>
      </c>
      <c r="U260" s="226">
        <v>6.2967000000000004</v>
      </c>
      <c r="V260" s="225">
        <v>12783</v>
      </c>
      <c r="W260" s="226">
        <v>5.0303000000000004</v>
      </c>
      <c r="X260" s="225">
        <v>13236</v>
      </c>
      <c r="Y260" s="226">
        <v>5.0351999999999997</v>
      </c>
      <c r="Z260" s="227">
        <v>43664</v>
      </c>
    </row>
    <row r="261" spans="4:26" x14ac:dyDescent="0.2">
      <c r="D261" s="37" t="str">
        <f t="shared" si="10"/>
        <v>LDONTFDirect Plan - Growth OptionScheme</v>
      </c>
      <c r="E261" s="37" t="str">
        <f t="shared" si="11"/>
        <v>Scheme</v>
      </c>
      <c r="F261" s="37" t="str">
        <f t="shared" si="9"/>
        <v>LDONTFDirect Plan - Growth Option</v>
      </c>
      <c r="G261" s="166" t="s">
        <v>2464</v>
      </c>
      <c r="H261" s="167">
        <v>10012</v>
      </c>
      <c r="I261" s="168">
        <v>6.2915999999999999</v>
      </c>
      <c r="J261" s="167">
        <v>10026</v>
      </c>
      <c r="K261" s="168">
        <v>6.2680999999999996</v>
      </c>
      <c r="L261" s="167">
        <v>10050</v>
      </c>
      <c r="M261" s="168">
        <v>6.2031000000000001</v>
      </c>
      <c r="N261" s="167">
        <v>10051</v>
      </c>
      <c r="O261" s="168">
        <v>6.2031000000000001</v>
      </c>
      <c r="P261" s="167">
        <v>10319</v>
      </c>
      <c r="Q261" s="168">
        <v>6.4931999999999999</v>
      </c>
      <c r="R261" s="167">
        <v>10665</v>
      </c>
      <c r="S261" s="168">
        <v>6.6521999999999997</v>
      </c>
      <c r="T261" s="167">
        <v>12019</v>
      </c>
      <c r="U261" s="168">
        <v>6.3338000000000001</v>
      </c>
      <c r="V261" s="167">
        <v>12805</v>
      </c>
      <c r="W261" s="168">
        <v>5.0750000000000002</v>
      </c>
      <c r="X261" s="167">
        <v>13249</v>
      </c>
      <c r="Y261" s="168">
        <v>5.0606999999999998</v>
      </c>
      <c r="Z261" s="228"/>
    </row>
    <row r="262" spans="4:26" x14ac:dyDescent="0.2">
      <c r="D262" s="37" t="str">
        <f t="shared" si="10"/>
        <v>LDONTFDirect Plan - Growth OptionAdd</v>
      </c>
      <c r="E262" s="37" t="str">
        <f t="shared" si="11"/>
        <v>Add</v>
      </c>
      <c r="F262" s="37" t="str">
        <f t="shared" si="9"/>
        <v>LDONTFDirect Plan - Growth Option</v>
      </c>
      <c r="G262" s="166" t="s">
        <v>2440</v>
      </c>
      <c r="H262" s="167">
        <v>10014</v>
      </c>
      <c r="I262" s="168">
        <v>7.4638999999999998</v>
      </c>
      <c r="J262" s="167">
        <v>10034</v>
      </c>
      <c r="K262" s="168">
        <v>8.2262000000000004</v>
      </c>
      <c r="L262" s="167">
        <v>10056</v>
      </c>
      <c r="M262" s="168">
        <v>7.0438999999999998</v>
      </c>
      <c r="N262" s="167">
        <v>10058</v>
      </c>
      <c r="O262" s="168">
        <v>7.0159000000000002</v>
      </c>
      <c r="P262" s="167">
        <v>10335</v>
      </c>
      <c r="Q262" s="168">
        <v>6.8400999999999996</v>
      </c>
      <c r="R262" s="167">
        <v>10749</v>
      </c>
      <c r="S262" s="168">
        <v>7.4861000000000004</v>
      </c>
      <c r="T262" s="167">
        <v>12043</v>
      </c>
      <c r="U262" s="168">
        <v>6.3863000000000003</v>
      </c>
      <c r="V262" s="167">
        <v>13079</v>
      </c>
      <c r="W262" s="168">
        <v>5.5115999999999996</v>
      </c>
      <c r="X262" s="167">
        <v>13758</v>
      </c>
      <c r="Y262" s="168">
        <v>5.7502000000000004</v>
      </c>
      <c r="Z262" s="228"/>
    </row>
    <row r="263" spans="4:26" x14ac:dyDescent="0.2">
      <c r="D263" s="37" t="str">
        <f t="shared" si="10"/>
        <v>LDONTFDirect Plan - Growth Option</v>
      </c>
      <c r="E263" s="37" t="str">
        <f t="shared" si="11"/>
        <v/>
      </c>
      <c r="F263" s="37" t="str">
        <f t="shared" ref="F263:F286" si="12">IF(LEFT(G263,6)="LIC MF",VLOOKUP(G263,A:B,2,0),F262)</f>
        <v>LDONTFDirect Plan - Growth Option</v>
      </c>
      <c r="H263" s="229"/>
      <c r="I263" s="230"/>
      <c r="J263" s="229"/>
      <c r="K263" s="230"/>
      <c r="L263" s="229"/>
      <c r="M263" s="230"/>
      <c r="N263" s="229"/>
      <c r="O263" s="230"/>
      <c r="P263" s="229"/>
      <c r="Q263" s="230"/>
      <c r="R263" s="229"/>
      <c r="S263" s="230"/>
      <c r="T263" s="229"/>
      <c r="U263" s="230"/>
      <c r="V263" s="229"/>
      <c r="W263" s="230"/>
      <c r="X263" s="229"/>
      <c r="Y263" s="230"/>
      <c r="Z263" s="231"/>
    </row>
    <row r="264" spans="4:26" x14ac:dyDescent="0.2">
      <c r="D264" s="37" t="str">
        <f t="shared" ref="D264:D286" si="13">F264&amp;E264</f>
        <v>LDONTFGrowth Option</v>
      </c>
      <c r="E264" s="37" t="str">
        <f t="shared" ref="E264:E286" si="14">IF(LEFT(G264,6)="Scheme","Scheme",IF(LEFT(G264,10)="Additional","Add",""))</f>
        <v/>
      </c>
      <c r="F264" s="37" t="str">
        <f t="shared" si="12"/>
        <v>LDONTFGrowth Option</v>
      </c>
      <c r="G264" s="224" t="s">
        <v>2381</v>
      </c>
      <c r="H264" s="225">
        <v>10013</v>
      </c>
      <c r="I264" s="226">
        <v>6.8608000000000002</v>
      </c>
      <c r="J264" s="225">
        <v>10027</v>
      </c>
      <c r="K264" s="226">
        <v>6.4790999999999999</v>
      </c>
      <c r="L264" s="225">
        <v>10050</v>
      </c>
      <c r="M264" s="226">
        <v>6.3003</v>
      </c>
      <c r="N264" s="225">
        <v>10052</v>
      </c>
      <c r="O264" s="226">
        <v>6.2965</v>
      </c>
      <c r="P264" s="225">
        <v>10313</v>
      </c>
      <c r="Q264" s="226">
        <v>6.3730000000000002</v>
      </c>
      <c r="R264" s="225">
        <v>10651</v>
      </c>
      <c r="S264" s="226">
        <v>6.5065</v>
      </c>
      <c r="T264" s="225">
        <v>11966</v>
      </c>
      <c r="U264" s="226">
        <v>6.1586999999999996</v>
      </c>
      <c r="V264" s="225">
        <v>12700</v>
      </c>
      <c r="W264" s="226">
        <v>4.8939000000000004</v>
      </c>
      <c r="X264" s="225">
        <v>13138</v>
      </c>
      <c r="Y264" s="226">
        <v>4.8986999999999998</v>
      </c>
      <c r="Z264" s="227">
        <v>43664</v>
      </c>
    </row>
    <row r="265" spans="4:26" x14ac:dyDescent="0.2">
      <c r="D265" s="37" t="str">
        <f t="shared" si="13"/>
        <v>LDONTFGrowth OptionScheme</v>
      </c>
      <c r="E265" s="37" t="str">
        <f t="shared" si="14"/>
        <v>Scheme</v>
      </c>
      <c r="F265" s="37" t="str">
        <f t="shared" si="12"/>
        <v>LDONTFGrowth Option</v>
      </c>
      <c r="G265" s="166" t="s">
        <v>2464</v>
      </c>
      <c r="H265" s="167">
        <v>10012</v>
      </c>
      <c r="I265" s="168">
        <v>6.2915999999999999</v>
      </c>
      <c r="J265" s="167">
        <v>10026</v>
      </c>
      <c r="K265" s="168">
        <v>6.2680999999999996</v>
      </c>
      <c r="L265" s="167">
        <v>10050</v>
      </c>
      <c r="M265" s="168">
        <v>6.2031000000000001</v>
      </c>
      <c r="N265" s="167">
        <v>10051</v>
      </c>
      <c r="O265" s="168">
        <v>6.2031000000000001</v>
      </c>
      <c r="P265" s="167">
        <v>10319</v>
      </c>
      <c r="Q265" s="168">
        <v>6.4931999999999999</v>
      </c>
      <c r="R265" s="167">
        <v>10665</v>
      </c>
      <c r="S265" s="168">
        <v>6.6521999999999997</v>
      </c>
      <c r="T265" s="167">
        <v>12019</v>
      </c>
      <c r="U265" s="168">
        <v>6.3338000000000001</v>
      </c>
      <c r="V265" s="167">
        <v>12805</v>
      </c>
      <c r="W265" s="168">
        <v>5.0750000000000002</v>
      </c>
      <c r="X265" s="167">
        <v>13249</v>
      </c>
      <c r="Y265" s="168">
        <v>5.0606999999999998</v>
      </c>
      <c r="Z265" s="228"/>
    </row>
    <row r="266" spans="4:26" x14ac:dyDescent="0.2">
      <c r="D266" s="37" t="str">
        <f t="shared" si="13"/>
        <v>LDONTFGrowth OptionAdd</v>
      </c>
      <c r="E266" s="37" t="str">
        <f t="shared" si="14"/>
        <v>Add</v>
      </c>
      <c r="F266" s="37" t="str">
        <f t="shared" si="12"/>
        <v>LDONTFGrowth Option</v>
      </c>
      <c r="G266" s="166" t="s">
        <v>2440</v>
      </c>
      <c r="H266" s="167">
        <v>10014</v>
      </c>
      <c r="I266" s="168">
        <v>7.4638999999999998</v>
      </c>
      <c r="J266" s="167">
        <v>10034</v>
      </c>
      <c r="K266" s="168">
        <v>8.2262000000000004</v>
      </c>
      <c r="L266" s="167">
        <v>10056</v>
      </c>
      <c r="M266" s="168">
        <v>7.0438999999999998</v>
      </c>
      <c r="N266" s="167">
        <v>10058</v>
      </c>
      <c r="O266" s="168">
        <v>7.0159000000000002</v>
      </c>
      <c r="P266" s="167">
        <v>10335</v>
      </c>
      <c r="Q266" s="168">
        <v>6.8400999999999996</v>
      </c>
      <c r="R266" s="167">
        <v>10749</v>
      </c>
      <c r="S266" s="168">
        <v>7.4861000000000004</v>
      </c>
      <c r="T266" s="167">
        <v>12043</v>
      </c>
      <c r="U266" s="168">
        <v>6.3863000000000003</v>
      </c>
      <c r="V266" s="167">
        <v>13079</v>
      </c>
      <c r="W266" s="168">
        <v>5.5115999999999996</v>
      </c>
      <c r="X266" s="167">
        <v>13758</v>
      </c>
      <c r="Y266" s="168">
        <v>5.7502000000000004</v>
      </c>
      <c r="Z266" s="228"/>
    </row>
    <row r="267" spans="4:26" x14ac:dyDescent="0.2">
      <c r="D267" s="37" t="str">
        <f t="shared" si="13"/>
        <v>LDONTFGrowth Option</v>
      </c>
      <c r="E267" s="37" t="str">
        <f t="shared" si="14"/>
        <v/>
      </c>
      <c r="F267" s="37" t="str">
        <f t="shared" si="12"/>
        <v>LDONTFGrowth Option</v>
      </c>
      <c r="H267" s="229"/>
      <c r="I267" s="230"/>
      <c r="J267" s="229"/>
      <c r="K267" s="230"/>
      <c r="L267" s="229"/>
      <c r="M267" s="230"/>
      <c r="N267" s="229"/>
      <c r="O267" s="230"/>
      <c r="P267" s="229"/>
      <c r="Q267" s="230"/>
      <c r="R267" s="229"/>
      <c r="S267" s="230"/>
      <c r="T267" s="229"/>
      <c r="U267" s="230"/>
      <c r="V267" s="229"/>
      <c r="W267" s="230"/>
      <c r="X267" s="229"/>
      <c r="Y267" s="230"/>
      <c r="Z267" s="231"/>
    </row>
    <row r="268" spans="4:26" x14ac:dyDescent="0.2">
      <c r="D268" s="37" t="str">
        <f t="shared" si="13"/>
        <v>LDSTDFDirect Plan - Growth Option</v>
      </c>
      <c r="E268" s="37" t="str">
        <f t="shared" si="14"/>
        <v/>
      </c>
      <c r="F268" s="37" t="str">
        <f t="shared" si="12"/>
        <v>LDSTDFDirect Plan - Growth Option</v>
      </c>
      <c r="G268" s="224" t="s">
        <v>2384</v>
      </c>
      <c r="H268" s="225">
        <v>10042</v>
      </c>
      <c r="I268" s="226">
        <v>22.024000000000001</v>
      </c>
      <c r="J268" s="225">
        <v>10073</v>
      </c>
      <c r="K268" s="226">
        <v>17.827100000000002</v>
      </c>
      <c r="L268" s="225">
        <v>10105</v>
      </c>
      <c r="M268" s="226">
        <v>13.070499999999999</v>
      </c>
      <c r="N268" s="225">
        <v>10105</v>
      </c>
      <c r="O268" s="226">
        <v>13.070499999999999</v>
      </c>
      <c r="P268" s="225">
        <v>10398</v>
      </c>
      <c r="Q268" s="226">
        <v>8.1316000000000006</v>
      </c>
      <c r="R268" s="225">
        <v>10872</v>
      </c>
      <c r="S268" s="226">
        <v>8.7150999999999996</v>
      </c>
      <c r="T268" s="225">
        <v>12175</v>
      </c>
      <c r="U268" s="226">
        <v>6.7731000000000003</v>
      </c>
      <c r="V268" s="225">
        <v>13681</v>
      </c>
      <c r="W268" s="226">
        <v>6.4649000000000001</v>
      </c>
      <c r="X268" s="225">
        <v>15136</v>
      </c>
      <c r="Y268" s="226">
        <v>6.9555999999999996</v>
      </c>
      <c r="Z268" s="227">
        <v>43497</v>
      </c>
    </row>
    <row r="269" spans="4:26" x14ac:dyDescent="0.2">
      <c r="D269" s="37" t="str">
        <f t="shared" si="13"/>
        <v>LDSTDFDirect Plan - Growth OptionScheme</v>
      </c>
      <c r="E269" s="37" t="str">
        <f t="shared" si="14"/>
        <v>Scheme</v>
      </c>
      <c r="F269" s="37" t="str">
        <f t="shared" si="12"/>
        <v>LDSTDFDirect Plan - Growth Option</v>
      </c>
      <c r="G269" s="166" t="s">
        <v>2465</v>
      </c>
      <c r="H269" s="167">
        <v>10036</v>
      </c>
      <c r="I269" s="168">
        <v>18.963699999999999</v>
      </c>
      <c r="J269" s="167">
        <v>10066</v>
      </c>
      <c r="K269" s="168">
        <v>16.053000000000001</v>
      </c>
      <c r="L269" s="167">
        <v>10096</v>
      </c>
      <c r="M269" s="168">
        <v>11.861000000000001</v>
      </c>
      <c r="N269" s="167">
        <v>10096</v>
      </c>
      <c r="O269" s="168">
        <v>11.861000000000001</v>
      </c>
      <c r="P269" s="167">
        <v>10382</v>
      </c>
      <c r="Q269" s="168">
        <v>7.8109999999999999</v>
      </c>
      <c r="R269" s="167">
        <v>10806</v>
      </c>
      <c r="S269" s="168">
        <v>8.0566999999999993</v>
      </c>
      <c r="T269" s="167">
        <v>12086</v>
      </c>
      <c r="U269" s="168">
        <v>6.5141999999999998</v>
      </c>
      <c r="V269" s="167">
        <v>13564</v>
      </c>
      <c r="W269" s="168">
        <v>6.2832999999999997</v>
      </c>
      <c r="X269" s="167">
        <v>15177</v>
      </c>
      <c r="Y269" s="168">
        <v>7.0019</v>
      </c>
      <c r="Z269" s="228"/>
    </row>
    <row r="270" spans="4:26" x14ac:dyDescent="0.2">
      <c r="D270" s="37" t="str">
        <f t="shared" si="13"/>
        <v>LDSTDFDirect Plan - Growth OptionAdd</v>
      </c>
      <c r="E270" s="37" t="str">
        <f t="shared" si="14"/>
        <v>Add</v>
      </c>
      <c r="F270" s="37" t="str">
        <f t="shared" si="12"/>
        <v>LDSTDFDirect Plan - Growth Option</v>
      </c>
      <c r="G270" s="166" t="s">
        <v>2444</v>
      </c>
      <c r="H270" s="167">
        <v>10044</v>
      </c>
      <c r="I270" s="168">
        <v>23.121500000000001</v>
      </c>
      <c r="J270" s="167">
        <v>10092</v>
      </c>
      <c r="K270" s="168">
        <v>22.326499999999999</v>
      </c>
      <c r="L270" s="167">
        <v>10142</v>
      </c>
      <c r="M270" s="168">
        <v>18.0379</v>
      </c>
      <c r="N270" s="167">
        <v>10142</v>
      </c>
      <c r="O270" s="168">
        <v>18.0379</v>
      </c>
      <c r="P270" s="167">
        <v>10417</v>
      </c>
      <c r="Q270" s="168">
        <v>8.5283999999999995</v>
      </c>
      <c r="R270" s="167">
        <v>10990</v>
      </c>
      <c r="S270" s="168">
        <v>9.9019999999999992</v>
      </c>
      <c r="T270" s="167">
        <v>12338</v>
      </c>
      <c r="U270" s="168">
        <v>7.2477999999999998</v>
      </c>
      <c r="V270" s="167">
        <v>12921</v>
      </c>
      <c r="W270" s="168">
        <v>5.2553999999999998</v>
      </c>
      <c r="X270" s="167">
        <v>15078</v>
      </c>
      <c r="Y270" s="168">
        <v>6.8886000000000003</v>
      </c>
      <c r="Z270" s="228"/>
    </row>
    <row r="271" spans="4:26" x14ac:dyDescent="0.2">
      <c r="D271" s="37" t="str">
        <f t="shared" si="13"/>
        <v>LDSTDFDirect Plan - Growth Option</v>
      </c>
      <c r="E271" s="37" t="str">
        <f t="shared" si="14"/>
        <v/>
      </c>
      <c r="F271" s="37" t="str">
        <f t="shared" si="12"/>
        <v>LDSTDFDirect Plan - Growth Option</v>
      </c>
      <c r="H271" s="229"/>
      <c r="I271" s="230"/>
      <c r="J271" s="229"/>
      <c r="K271" s="230"/>
      <c r="L271" s="229"/>
      <c r="M271" s="230"/>
      <c r="N271" s="229"/>
      <c r="O271" s="230"/>
      <c r="P271" s="229"/>
      <c r="Q271" s="230"/>
      <c r="R271" s="229"/>
      <c r="S271" s="230"/>
      <c r="T271" s="229"/>
      <c r="U271" s="230"/>
      <c r="V271" s="229"/>
      <c r="W271" s="230"/>
      <c r="X271" s="229"/>
      <c r="Y271" s="230"/>
      <c r="Z271" s="231"/>
    </row>
    <row r="272" spans="4:26" x14ac:dyDescent="0.2">
      <c r="D272" s="37" t="str">
        <f t="shared" si="13"/>
        <v>LDSTDFGrowth Option</v>
      </c>
      <c r="E272" s="37" t="str">
        <f t="shared" si="14"/>
        <v/>
      </c>
      <c r="F272" s="37" t="str">
        <f t="shared" si="12"/>
        <v>LDSTDFGrowth Option</v>
      </c>
      <c r="G272" s="224" t="s">
        <v>2385</v>
      </c>
      <c r="H272" s="225">
        <v>10040</v>
      </c>
      <c r="I272" s="226">
        <v>21.040199999999999</v>
      </c>
      <c r="J272" s="225">
        <v>10069</v>
      </c>
      <c r="K272" s="226">
        <v>16.864599999999999</v>
      </c>
      <c r="L272" s="225">
        <v>10097</v>
      </c>
      <c r="M272" s="226">
        <v>12.097300000000001</v>
      </c>
      <c r="N272" s="225">
        <v>10097</v>
      </c>
      <c r="O272" s="226">
        <v>12.097300000000001</v>
      </c>
      <c r="P272" s="225">
        <v>10349</v>
      </c>
      <c r="Q272" s="226">
        <v>7.1300999999999997</v>
      </c>
      <c r="R272" s="225">
        <v>10767</v>
      </c>
      <c r="S272" s="226">
        <v>7.6703000000000001</v>
      </c>
      <c r="T272" s="225">
        <v>11822</v>
      </c>
      <c r="U272" s="226">
        <v>5.7309999999999999</v>
      </c>
      <c r="V272" s="225">
        <v>13012</v>
      </c>
      <c r="W272" s="226">
        <v>5.4035000000000002</v>
      </c>
      <c r="X272" s="225">
        <v>14058</v>
      </c>
      <c r="Y272" s="226">
        <v>5.6813000000000002</v>
      </c>
      <c r="Z272" s="227">
        <v>43497</v>
      </c>
    </row>
    <row r="273" spans="4:26" x14ac:dyDescent="0.2">
      <c r="D273" s="37" t="str">
        <f t="shared" si="13"/>
        <v>LDSTDFGrowth OptionScheme</v>
      </c>
      <c r="E273" s="37" t="str">
        <f t="shared" si="14"/>
        <v>Scheme</v>
      </c>
      <c r="F273" s="37" t="str">
        <f t="shared" si="12"/>
        <v>LDSTDFGrowth Option</v>
      </c>
      <c r="G273" s="166" t="s">
        <v>2465</v>
      </c>
      <c r="H273" s="167">
        <v>10036</v>
      </c>
      <c r="I273" s="168">
        <v>18.963699999999999</v>
      </c>
      <c r="J273" s="167">
        <v>10066</v>
      </c>
      <c r="K273" s="168">
        <v>16.053000000000001</v>
      </c>
      <c r="L273" s="167">
        <v>10096</v>
      </c>
      <c r="M273" s="168">
        <v>11.861000000000001</v>
      </c>
      <c r="N273" s="167">
        <v>10096</v>
      </c>
      <c r="O273" s="168">
        <v>11.861000000000001</v>
      </c>
      <c r="P273" s="167">
        <v>10382</v>
      </c>
      <c r="Q273" s="168">
        <v>7.8109999999999999</v>
      </c>
      <c r="R273" s="167">
        <v>10806</v>
      </c>
      <c r="S273" s="168">
        <v>8.0566999999999993</v>
      </c>
      <c r="T273" s="167">
        <v>12086</v>
      </c>
      <c r="U273" s="168">
        <v>6.5141999999999998</v>
      </c>
      <c r="V273" s="167">
        <v>13564</v>
      </c>
      <c r="W273" s="168">
        <v>6.2832999999999997</v>
      </c>
      <c r="X273" s="167">
        <v>15177</v>
      </c>
      <c r="Y273" s="168">
        <v>7.0019</v>
      </c>
      <c r="Z273" s="228"/>
    </row>
    <row r="274" spans="4:26" x14ac:dyDescent="0.2">
      <c r="D274" s="37" t="str">
        <f t="shared" si="13"/>
        <v>LDSTDFGrowth OptionAdd</v>
      </c>
      <c r="E274" s="37" t="str">
        <f t="shared" si="14"/>
        <v>Add</v>
      </c>
      <c r="F274" s="37" t="str">
        <f t="shared" si="12"/>
        <v>LDSTDFGrowth Option</v>
      </c>
      <c r="G274" s="166" t="s">
        <v>2444</v>
      </c>
      <c r="H274" s="167">
        <v>10044</v>
      </c>
      <c r="I274" s="168">
        <v>23.121500000000001</v>
      </c>
      <c r="J274" s="167">
        <v>10092</v>
      </c>
      <c r="K274" s="168">
        <v>22.326499999999999</v>
      </c>
      <c r="L274" s="167">
        <v>10142</v>
      </c>
      <c r="M274" s="168">
        <v>18.0379</v>
      </c>
      <c r="N274" s="167">
        <v>10142</v>
      </c>
      <c r="O274" s="168">
        <v>18.0379</v>
      </c>
      <c r="P274" s="167">
        <v>10417</v>
      </c>
      <c r="Q274" s="168">
        <v>8.5283999999999995</v>
      </c>
      <c r="R274" s="167">
        <v>10990</v>
      </c>
      <c r="S274" s="168">
        <v>9.9019999999999992</v>
      </c>
      <c r="T274" s="167">
        <v>12338</v>
      </c>
      <c r="U274" s="168">
        <v>7.2477999999999998</v>
      </c>
      <c r="V274" s="167">
        <v>12921</v>
      </c>
      <c r="W274" s="168">
        <v>5.2553999999999998</v>
      </c>
      <c r="X274" s="167">
        <v>15078</v>
      </c>
      <c r="Y274" s="168">
        <v>6.8886000000000003</v>
      </c>
      <c r="Z274" s="228"/>
    </row>
    <row r="275" spans="4:26" x14ac:dyDescent="0.2">
      <c r="D275" s="37" t="str">
        <f t="shared" si="13"/>
        <v>LDSTDFGrowth Option</v>
      </c>
      <c r="E275" s="37" t="str">
        <f t="shared" si="14"/>
        <v/>
      </c>
      <c r="F275" s="37" t="str">
        <f t="shared" si="12"/>
        <v>LDSTDFGrowth Option</v>
      </c>
      <c r="H275" s="229"/>
      <c r="I275" s="230"/>
      <c r="J275" s="229"/>
      <c r="K275" s="230"/>
      <c r="L275" s="229"/>
      <c r="M275" s="230"/>
      <c r="N275" s="229"/>
      <c r="O275" s="230"/>
      <c r="P275" s="229"/>
      <c r="Q275" s="230"/>
      <c r="R275" s="229"/>
      <c r="S275" s="230"/>
      <c r="T275" s="229"/>
      <c r="U275" s="230"/>
      <c r="V275" s="229"/>
      <c r="W275" s="230"/>
      <c r="X275" s="229"/>
      <c r="Y275" s="230"/>
      <c r="Z275" s="231"/>
    </row>
    <row r="276" spans="4:26" x14ac:dyDescent="0.2">
      <c r="D276" s="37" t="str">
        <f t="shared" si="13"/>
        <v>LEESCFDirect Plan - Growth Option</v>
      </c>
      <c r="E276" s="37" t="str">
        <f t="shared" si="14"/>
        <v/>
      </c>
      <c r="F276" s="37" t="str">
        <f t="shared" si="12"/>
        <v>LEESCFDirect Plan - Growth Option</v>
      </c>
      <c r="G276" s="224" t="s">
        <v>2386</v>
      </c>
      <c r="H276" s="225">
        <v>9704</v>
      </c>
      <c r="I276" s="226">
        <v>-154.5703</v>
      </c>
      <c r="J276" s="225">
        <v>10465</v>
      </c>
      <c r="K276" s="226">
        <v>113.2461</v>
      </c>
      <c r="L276" s="225">
        <v>10615</v>
      </c>
      <c r="M276" s="226">
        <v>101.8969</v>
      </c>
      <c r="N276" s="225">
        <v>10615</v>
      </c>
      <c r="O276" s="226">
        <v>101.8969</v>
      </c>
      <c r="P276" s="225">
        <v>8009</v>
      </c>
      <c r="Q276" s="226">
        <v>-35.941600000000001</v>
      </c>
      <c r="R276" s="225">
        <v>11289</v>
      </c>
      <c r="S276" s="226">
        <v>12.888500000000001</v>
      </c>
      <c r="T276" s="225">
        <v>16274</v>
      </c>
      <c r="U276" s="226">
        <v>17.6068</v>
      </c>
      <c r="V276" s="225">
        <v>44937</v>
      </c>
      <c r="W276" s="226">
        <v>35.035699999999999</v>
      </c>
      <c r="X276" s="225">
        <v>30871</v>
      </c>
      <c r="Y276" s="226">
        <v>15.589499999999999</v>
      </c>
      <c r="Z276" s="227">
        <v>42907</v>
      </c>
    </row>
    <row r="277" spans="4:26" x14ac:dyDescent="0.2">
      <c r="D277" s="37" t="str">
        <f t="shared" si="13"/>
        <v>LEESCFDirect Plan - Growth OptionScheme</v>
      </c>
      <c r="E277" s="37" t="str">
        <f t="shared" si="14"/>
        <v>Scheme</v>
      </c>
      <c r="F277" s="37" t="str">
        <f t="shared" si="12"/>
        <v>LEESCFDirect Plan - Growth Option</v>
      </c>
      <c r="G277" s="166" t="s">
        <v>2466</v>
      </c>
      <c r="H277" s="167">
        <v>9672</v>
      </c>
      <c r="I277" s="168">
        <v>-170.8844</v>
      </c>
      <c r="J277" s="167">
        <v>10716</v>
      </c>
      <c r="K277" s="168">
        <v>174.20259999999999</v>
      </c>
      <c r="L277" s="167">
        <v>10687</v>
      </c>
      <c r="M277" s="168">
        <v>118.681</v>
      </c>
      <c r="N277" s="167">
        <v>10687</v>
      </c>
      <c r="O277" s="168">
        <v>118.681</v>
      </c>
      <c r="P277" s="167">
        <v>7984</v>
      </c>
      <c r="Q277" s="168">
        <v>-36.334600000000002</v>
      </c>
      <c r="R277" s="167">
        <v>10602</v>
      </c>
      <c r="S277" s="168">
        <v>6.0176999999999996</v>
      </c>
      <c r="T277" s="167">
        <v>16353</v>
      </c>
      <c r="U277" s="168">
        <v>17.850000000000001</v>
      </c>
      <c r="V277" s="167">
        <v>49000</v>
      </c>
      <c r="W277" s="168">
        <v>37.464500000000001</v>
      </c>
      <c r="X277" s="167">
        <v>26425</v>
      </c>
      <c r="Y277" s="168">
        <v>13.3172</v>
      </c>
      <c r="Z277" s="228"/>
    </row>
    <row r="278" spans="4:26" x14ac:dyDescent="0.2">
      <c r="D278" s="37" t="str">
        <f t="shared" si="13"/>
        <v>LEESCFDirect Plan - Growth OptionAdd</v>
      </c>
      <c r="E278" s="37" t="str">
        <f t="shared" si="14"/>
        <v>Add</v>
      </c>
      <c r="F278" s="37" t="str">
        <f t="shared" si="12"/>
        <v>LEESCFDirect Plan - Growth Option</v>
      </c>
      <c r="G278" s="166" t="s">
        <v>2438</v>
      </c>
      <c r="H278" s="167">
        <v>9897</v>
      </c>
      <c r="I278" s="168">
        <v>-53.617100000000001</v>
      </c>
      <c r="J278" s="167">
        <v>10501</v>
      </c>
      <c r="K278" s="168">
        <v>121.913</v>
      </c>
      <c r="L278" s="167">
        <v>10523</v>
      </c>
      <c r="M278" s="168">
        <v>82.259299999999996</v>
      </c>
      <c r="N278" s="167">
        <v>10523</v>
      </c>
      <c r="O278" s="168">
        <v>82.259299999999996</v>
      </c>
      <c r="P278" s="167">
        <v>9093</v>
      </c>
      <c r="Q278" s="168">
        <v>-17.355499999999999</v>
      </c>
      <c r="R278" s="167">
        <v>10665</v>
      </c>
      <c r="S278" s="168">
        <v>6.6536</v>
      </c>
      <c r="T278" s="167">
        <v>13956</v>
      </c>
      <c r="U278" s="168">
        <v>11.773400000000001</v>
      </c>
      <c r="V278" s="167">
        <v>28957</v>
      </c>
      <c r="W278" s="168">
        <v>23.723299999999998</v>
      </c>
      <c r="X278" s="167">
        <v>26814</v>
      </c>
      <c r="Y278" s="168">
        <v>13.5304</v>
      </c>
      <c r="Z278" s="228"/>
    </row>
    <row r="279" spans="4:26" x14ac:dyDescent="0.2">
      <c r="D279" s="37" t="str">
        <f t="shared" si="13"/>
        <v>LEESCFDirect Plan - Growth Option</v>
      </c>
      <c r="E279" s="37" t="str">
        <f t="shared" si="14"/>
        <v/>
      </c>
      <c r="F279" s="37" t="str">
        <f t="shared" si="12"/>
        <v>LEESCFDirect Plan - Growth Option</v>
      </c>
      <c r="H279" s="229"/>
      <c r="I279" s="230"/>
      <c r="J279" s="229"/>
      <c r="K279" s="230"/>
      <c r="L279" s="229"/>
      <c r="M279" s="230"/>
      <c r="N279" s="229"/>
      <c r="O279" s="230"/>
      <c r="P279" s="229"/>
      <c r="Q279" s="230"/>
      <c r="R279" s="229"/>
      <c r="S279" s="230"/>
      <c r="T279" s="229"/>
      <c r="U279" s="230"/>
      <c r="V279" s="229"/>
      <c r="W279" s="230"/>
      <c r="X279" s="229"/>
      <c r="Y279" s="230"/>
      <c r="Z279" s="231"/>
    </row>
    <row r="280" spans="4:26" x14ac:dyDescent="0.2">
      <c r="D280" s="37" t="str">
        <f t="shared" si="13"/>
        <v>LEESCFGrowth Option</v>
      </c>
      <c r="E280" s="37" t="str">
        <f t="shared" si="14"/>
        <v/>
      </c>
      <c r="F280" s="37" t="str">
        <f t="shared" si="12"/>
        <v>LEESCFGrowth Option</v>
      </c>
      <c r="G280" s="224" t="s">
        <v>2387</v>
      </c>
      <c r="H280" s="225">
        <v>9701</v>
      </c>
      <c r="I280" s="226">
        <v>-155.9847</v>
      </c>
      <c r="J280" s="225">
        <v>10459</v>
      </c>
      <c r="K280" s="226">
        <v>111.71080000000001</v>
      </c>
      <c r="L280" s="225">
        <v>10608</v>
      </c>
      <c r="M280" s="226">
        <v>100.3202</v>
      </c>
      <c r="N280" s="225">
        <v>10608</v>
      </c>
      <c r="O280" s="226">
        <v>100.3202</v>
      </c>
      <c r="P280" s="225">
        <v>7942</v>
      </c>
      <c r="Q280" s="226">
        <v>-37.010199999999998</v>
      </c>
      <c r="R280" s="225">
        <v>11160</v>
      </c>
      <c r="S280" s="226">
        <v>11.600199999999999</v>
      </c>
      <c r="T280" s="225">
        <v>15794</v>
      </c>
      <c r="U280" s="226">
        <v>16.441400000000002</v>
      </c>
      <c r="V280" s="225">
        <v>42752</v>
      </c>
      <c r="W280" s="226">
        <v>33.697299999999998</v>
      </c>
      <c r="X280" s="225">
        <v>27703</v>
      </c>
      <c r="Y280" s="226">
        <v>13.992100000000001</v>
      </c>
      <c r="Z280" s="227">
        <v>42907</v>
      </c>
    </row>
    <row r="281" spans="4:26" x14ac:dyDescent="0.2">
      <c r="D281" s="37" t="str">
        <f t="shared" si="13"/>
        <v>LEESCFGrowth OptionScheme</v>
      </c>
      <c r="E281" s="37" t="str">
        <f t="shared" si="14"/>
        <v>Scheme</v>
      </c>
      <c r="F281" s="37" t="str">
        <f t="shared" si="12"/>
        <v>LEESCFGrowth Option</v>
      </c>
      <c r="G281" s="166" t="s">
        <v>2466</v>
      </c>
      <c r="H281" s="167">
        <v>9672</v>
      </c>
      <c r="I281" s="168">
        <v>-170.8844</v>
      </c>
      <c r="J281" s="167">
        <v>10716</v>
      </c>
      <c r="K281" s="168">
        <v>174.20259999999999</v>
      </c>
      <c r="L281" s="167">
        <v>10687</v>
      </c>
      <c r="M281" s="168">
        <v>118.681</v>
      </c>
      <c r="N281" s="167">
        <v>10687</v>
      </c>
      <c r="O281" s="168">
        <v>118.681</v>
      </c>
      <c r="P281" s="167">
        <v>7984</v>
      </c>
      <c r="Q281" s="168">
        <v>-36.334600000000002</v>
      </c>
      <c r="R281" s="167">
        <v>10602</v>
      </c>
      <c r="S281" s="168">
        <v>6.0176999999999996</v>
      </c>
      <c r="T281" s="167">
        <v>16353</v>
      </c>
      <c r="U281" s="168">
        <v>17.850000000000001</v>
      </c>
      <c r="V281" s="167">
        <v>49000</v>
      </c>
      <c r="W281" s="168">
        <v>37.464500000000001</v>
      </c>
      <c r="X281" s="167">
        <v>26425</v>
      </c>
      <c r="Y281" s="168">
        <v>13.3172</v>
      </c>
      <c r="Z281" s="228"/>
    </row>
    <row r="282" spans="4:26" x14ac:dyDescent="0.2">
      <c r="D282" s="37" t="str">
        <f t="shared" si="13"/>
        <v>LEESCFGrowth OptionAdd</v>
      </c>
      <c r="E282" s="37" t="str">
        <f t="shared" si="14"/>
        <v>Add</v>
      </c>
      <c r="F282" s="37" t="str">
        <f t="shared" si="12"/>
        <v>LEESCFGrowth Option</v>
      </c>
      <c r="G282" s="166" t="s">
        <v>2438</v>
      </c>
      <c r="H282" s="167">
        <v>9897</v>
      </c>
      <c r="I282" s="168">
        <v>-53.617100000000001</v>
      </c>
      <c r="J282" s="167">
        <v>10501</v>
      </c>
      <c r="K282" s="168">
        <v>121.913</v>
      </c>
      <c r="L282" s="167">
        <v>10523</v>
      </c>
      <c r="M282" s="168">
        <v>82.259299999999996</v>
      </c>
      <c r="N282" s="167">
        <v>10523</v>
      </c>
      <c r="O282" s="168">
        <v>82.259299999999996</v>
      </c>
      <c r="P282" s="167">
        <v>9093</v>
      </c>
      <c r="Q282" s="168">
        <v>-17.355499999999999</v>
      </c>
      <c r="R282" s="167">
        <v>10665</v>
      </c>
      <c r="S282" s="168">
        <v>6.6536</v>
      </c>
      <c r="T282" s="167">
        <v>13956</v>
      </c>
      <c r="U282" s="168">
        <v>11.773400000000001</v>
      </c>
      <c r="V282" s="167">
        <v>28957</v>
      </c>
      <c r="W282" s="168">
        <v>23.723299999999998</v>
      </c>
      <c r="X282" s="167">
        <v>26814</v>
      </c>
      <c r="Y282" s="168">
        <v>13.5304</v>
      </c>
      <c r="Z282" s="228"/>
    </row>
    <row r="283" spans="4:26" x14ac:dyDescent="0.2">
      <c r="D283" s="37" t="str">
        <f t="shared" si="13"/>
        <v>LEESCFGrowth Option</v>
      </c>
      <c r="E283" s="37" t="str">
        <f t="shared" si="14"/>
        <v/>
      </c>
      <c r="F283" s="37" t="str">
        <f t="shared" si="12"/>
        <v>LEESCFGrowth Option</v>
      </c>
      <c r="H283" s="229"/>
      <c r="I283" s="230"/>
      <c r="J283" s="229"/>
      <c r="K283" s="230"/>
      <c r="L283" s="229"/>
      <c r="M283" s="230"/>
      <c r="N283" s="229"/>
      <c r="O283" s="230"/>
      <c r="P283" s="229"/>
      <c r="Q283" s="230"/>
      <c r="R283" s="229"/>
      <c r="S283" s="230"/>
      <c r="T283" s="229"/>
      <c r="U283" s="230"/>
      <c r="V283" s="229"/>
      <c r="W283" s="230"/>
      <c r="X283" s="229"/>
      <c r="Y283" s="230"/>
      <c r="Z283" s="231"/>
    </row>
    <row r="284" spans="4:26" x14ac:dyDescent="0.2">
      <c r="D284" s="37" t="str">
        <f t="shared" si="13"/>
        <v>LDUSTFDirect Plan - Growth Option</v>
      </c>
      <c r="E284" s="37" t="str">
        <f t="shared" si="14"/>
        <v/>
      </c>
      <c r="F284" s="37" t="str">
        <f t="shared" si="12"/>
        <v>LDUSTFDirect Plan - Growth Option</v>
      </c>
      <c r="G284" s="224" t="s">
        <v>2388</v>
      </c>
      <c r="H284" s="225">
        <v>10025</v>
      </c>
      <c r="I284" s="226">
        <v>13.1488</v>
      </c>
      <c r="J284" s="225">
        <v>10045</v>
      </c>
      <c r="K284" s="226">
        <v>10.9937</v>
      </c>
      <c r="L284" s="225">
        <v>10073</v>
      </c>
      <c r="M284" s="226">
        <v>8.9450000000000003</v>
      </c>
      <c r="N284" s="225">
        <v>10073</v>
      </c>
      <c r="O284" s="226">
        <v>8.9450000000000003</v>
      </c>
      <c r="P284" s="225">
        <v>10372</v>
      </c>
      <c r="Q284" s="226">
        <v>7.6043000000000003</v>
      </c>
      <c r="R284" s="225">
        <v>10770</v>
      </c>
      <c r="S284" s="226">
        <v>7.7009999999999996</v>
      </c>
      <c r="T284" s="225">
        <v>12139</v>
      </c>
      <c r="U284" s="226">
        <v>6.6669999999999998</v>
      </c>
      <c r="V284" s="225">
        <v>13225</v>
      </c>
      <c r="W284" s="226">
        <v>5.7465999999999999</v>
      </c>
      <c r="X284" s="225">
        <v>13471</v>
      </c>
      <c r="Y284" s="226">
        <v>5.7324000000000002</v>
      </c>
      <c r="Z284" s="227">
        <v>43796</v>
      </c>
    </row>
    <row r="285" spans="4:26" x14ac:dyDescent="0.2">
      <c r="D285" s="37" t="str">
        <f t="shared" si="13"/>
        <v>LDUSTFDirect Plan - Growth OptionScheme</v>
      </c>
      <c r="E285" s="37" t="str">
        <f t="shared" si="14"/>
        <v>Scheme</v>
      </c>
      <c r="F285" s="37" t="str">
        <f t="shared" si="12"/>
        <v>LDUSTFDirect Plan - Growth Option</v>
      </c>
      <c r="G285" s="166" t="s">
        <v>2467</v>
      </c>
      <c r="H285" s="167">
        <v>10022</v>
      </c>
      <c r="I285" s="168">
        <v>11.392300000000001</v>
      </c>
      <c r="J285" s="167">
        <v>10039</v>
      </c>
      <c r="K285" s="168">
        <v>9.4420999999999999</v>
      </c>
      <c r="L285" s="167">
        <v>10067</v>
      </c>
      <c r="M285" s="168">
        <v>8.1691000000000003</v>
      </c>
      <c r="N285" s="167">
        <v>10067</v>
      </c>
      <c r="O285" s="168">
        <v>8.1691000000000003</v>
      </c>
      <c r="P285" s="167">
        <v>10361</v>
      </c>
      <c r="Q285" s="168">
        <v>7.3681000000000001</v>
      </c>
      <c r="R285" s="167">
        <v>10753</v>
      </c>
      <c r="S285" s="168">
        <v>7.5335000000000001</v>
      </c>
      <c r="T285" s="167">
        <v>12234</v>
      </c>
      <c r="U285" s="168">
        <v>6.9451000000000001</v>
      </c>
      <c r="V285" s="167">
        <v>13379</v>
      </c>
      <c r="W285" s="168">
        <v>5.9908999999999999</v>
      </c>
      <c r="X285" s="167">
        <v>13645</v>
      </c>
      <c r="Y285" s="168">
        <v>5.9866999999999999</v>
      </c>
      <c r="Z285" s="228"/>
    </row>
    <row r="286" spans="4:26" x14ac:dyDescent="0.2">
      <c r="D286" s="37" t="str">
        <f t="shared" si="13"/>
        <v>LDUSTFDirect Plan - Growth OptionAdd</v>
      </c>
      <c r="E286" s="37" t="str">
        <f t="shared" si="14"/>
        <v>Add</v>
      </c>
      <c r="F286" s="37" t="str">
        <f t="shared" si="12"/>
        <v>LDUSTFDirect Plan - Growth Option</v>
      </c>
      <c r="G286" s="166" t="s">
        <v>2440</v>
      </c>
      <c r="H286" s="167">
        <v>10014</v>
      </c>
      <c r="I286" s="168">
        <v>7.4638999999999998</v>
      </c>
      <c r="J286" s="167">
        <v>10032</v>
      </c>
      <c r="K286" s="168">
        <v>7.8822000000000001</v>
      </c>
      <c r="L286" s="167">
        <v>10058</v>
      </c>
      <c r="M286" s="168">
        <v>7.0159000000000002</v>
      </c>
      <c r="N286" s="167">
        <v>10058</v>
      </c>
      <c r="O286" s="168">
        <v>7.0159000000000002</v>
      </c>
      <c r="P286" s="167">
        <v>10335</v>
      </c>
      <c r="Q286" s="168">
        <v>6.8400999999999996</v>
      </c>
      <c r="R286" s="167">
        <v>10749</v>
      </c>
      <c r="S286" s="168">
        <v>7.4861000000000004</v>
      </c>
      <c r="T286" s="167">
        <v>12043</v>
      </c>
      <c r="U286" s="168">
        <v>6.3863000000000003</v>
      </c>
      <c r="V286" s="167">
        <v>13079</v>
      </c>
      <c r="W286" s="168">
        <v>5.5115999999999996</v>
      </c>
      <c r="X286" s="167">
        <v>13395</v>
      </c>
      <c r="Y286" s="168">
        <v>5.6208</v>
      </c>
      <c r="Z286" s="228"/>
    </row>
    <row r="287" spans="4:26" x14ac:dyDescent="0.2">
      <c r="D287" s="37" t="str">
        <f t="shared" ref="D287:D290" si="15">F287&amp;E287</f>
        <v>LDUSTFDirect Plan - Growth Option</v>
      </c>
      <c r="E287" s="37" t="str">
        <f t="shared" ref="E287:E290" si="16">IF(LEFT(G287,6)="Scheme","Scheme",IF(LEFT(G287,10)="Additional","Add",""))</f>
        <v/>
      </c>
      <c r="F287" s="37" t="str">
        <f t="shared" ref="F287:F290" si="17">IF(LEFT(G287,6)="LIC MF",VLOOKUP(G287,A:B,2,0),F286)</f>
        <v>LDUSTFDirect Plan - Growth Option</v>
      </c>
      <c r="H287" s="229"/>
      <c r="I287" s="230"/>
      <c r="J287" s="229"/>
      <c r="K287" s="230"/>
      <c r="L287" s="229"/>
      <c r="M287" s="230"/>
      <c r="N287" s="229"/>
      <c r="O287" s="230"/>
      <c r="P287" s="229"/>
      <c r="Q287" s="230"/>
      <c r="R287" s="229"/>
      <c r="S287" s="230"/>
      <c r="T287" s="229"/>
      <c r="U287" s="230"/>
      <c r="V287" s="229"/>
      <c r="W287" s="230"/>
      <c r="X287" s="229"/>
      <c r="Y287" s="230"/>
      <c r="Z287" s="231"/>
    </row>
    <row r="288" spans="4:26" x14ac:dyDescent="0.2">
      <c r="D288" s="37" t="str">
        <f t="shared" si="15"/>
        <v>LDUSTFGrowth Option</v>
      </c>
      <c r="E288" s="37" t="str">
        <f t="shared" si="16"/>
        <v/>
      </c>
      <c r="F288" s="37" t="str">
        <f t="shared" si="17"/>
        <v>LDUSTFGrowth Option</v>
      </c>
      <c r="G288" s="224" t="s">
        <v>2389</v>
      </c>
      <c r="H288" s="225">
        <v>10024</v>
      </c>
      <c r="I288" s="226">
        <v>12.446199999999999</v>
      </c>
      <c r="J288" s="225">
        <v>10042</v>
      </c>
      <c r="K288" s="226">
        <v>10.287800000000001</v>
      </c>
      <c r="L288" s="225">
        <v>10067</v>
      </c>
      <c r="M288" s="226">
        <v>8.2390000000000008</v>
      </c>
      <c r="N288" s="225">
        <v>10067</v>
      </c>
      <c r="O288" s="226">
        <v>8.2390000000000008</v>
      </c>
      <c r="P288" s="225">
        <v>10336</v>
      </c>
      <c r="Q288" s="226">
        <v>6.8445</v>
      </c>
      <c r="R288" s="225">
        <v>10693</v>
      </c>
      <c r="S288" s="226">
        <v>6.9309000000000003</v>
      </c>
      <c r="T288" s="225">
        <v>11975</v>
      </c>
      <c r="U288" s="226">
        <v>6.1867999999999999</v>
      </c>
      <c r="V288" s="225">
        <v>12978</v>
      </c>
      <c r="W288" s="226">
        <v>5.3494000000000002</v>
      </c>
      <c r="X288" s="225">
        <v>13229</v>
      </c>
      <c r="Y288" s="226">
        <v>5.3749000000000002</v>
      </c>
      <c r="Z288" s="227">
        <v>43796</v>
      </c>
    </row>
    <row r="289" spans="4:26" x14ac:dyDescent="0.2">
      <c r="D289" s="37" t="str">
        <f t="shared" si="15"/>
        <v>LDUSTFGrowth OptionScheme</v>
      </c>
      <c r="E289" s="37" t="str">
        <f t="shared" si="16"/>
        <v>Scheme</v>
      </c>
      <c r="F289" s="37" t="str">
        <f t="shared" si="17"/>
        <v>LDUSTFGrowth Option</v>
      </c>
      <c r="G289" s="166" t="s">
        <v>2467</v>
      </c>
      <c r="H289" s="167">
        <v>10022</v>
      </c>
      <c r="I289" s="168">
        <v>11.392300000000001</v>
      </c>
      <c r="J289" s="167">
        <v>10039</v>
      </c>
      <c r="K289" s="168">
        <v>9.4420999999999999</v>
      </c>
      <c r="L289" s="167">
        <v>10067</v>
      </c>
      <c r="M289" s="168">
        <v>8.1691000000000003</v>
      </c>
      <c r="N289" s="167">
        <v>10067</v>
      </c>
      <c r="O289" s="168">
        <v>8.1691000000000003</v>
      </c>
      <c r="P289" s="167">
        <v>10361</v>
      </c>
      <c r="Q289" s="168">
        <v>7.3681000000000001</v>
      </c>
      <c r="R289" s="167">
        <v>10753</v>
      </c>
      <c r="S289" s="168">
        <v>7.5335000000000001</v>
      </c>
      <c r="T289" s="167">
        <v>12234</v>
      </c>
      <c r="U289" s="168">
        <v>6.9451000000000001</v>
      </c>
      <c r="V289" s="167">
        <v>13379</v>
      </c>
      <c r="W289" s="168">
        <v>5.9908999999999999</v>
      </c>
      <c r="X289" s="167">
        <v>13645</v>
      </c>
      <c r="Y289" s="168">
        <v>5.9866999999999999</v>
      </c>
      <c r="Z289" s="228"/>
    </row>
    <row r="290" spans="4:26" x14ac:dyDescent="0.2">
      <c r="D290" s="37" t="str">
        <f t="shared" si="15"/>
        <v>LDUSTFGrowth OptionAdd</v>
      </c>
      <c r="E290" s="37" t="str">
        <f t="shared" si="16"/>
        <v>Add</v>
      </c>
      <c r="F290" s="37" t="str">
        <f t="shared" si="17"/>
        <v>LDUSTFGrowth Option</v>
      </c>
      <c r="G290" s="166" t="s">
        <v>2440</v>
      </c>
      <c r="H290" s="167">
        <v>10014</v>
      </c>
      <c r="I290" s="168">
        <v>7.4638999999999998</v>
      </c>
      <c r="J290" s="167">
        <v>10032</v>
      </c>
      <c r="K290" s="168">
        <v>7.8822000000000001</v>
      </c>
      <c r="L290" s="167">
        <v>10058</v>
      </c>
      <c r="M290" s="168">
        <v>7.0159000000000002</v>
      </c>
      <c r="N290" s="167">
        <v>10058</v>
      </c>
      <c r="O290" s="168">
        <v>7.0159000000000002</v>
      </c>
      <c r="P290" s="167">
        <v>10335</v>
      </c>
      <c r="Q290" s="168">
        <v>6.8400999999999996</v>
      </c>
      <c r="R290" s="167">
        <v>10749</v>
      </c>
      <c r="S290" s="168">
        <v>7.4861000000000004</v>
      </c>
      <c r="T290" s="167">
        <v>12043</v>
      </c>
      <c r="U290" s="168">
        <v>6.3863000000000003</v>
      </c>
      <c r="V290" s="167">
        <v>13079</v>
      </c>
      <c r="W290" s="168">
        <v>5.5115999999999996</v>
      </c>
      <c r="X290" s="167">
        <v>13395</v>
      </c>
      <c r="Y290" s="168">
        <v>5.6208</v>
      </c>
      <c r="Z290" s="228"/>
    </row>
    <row r="291" spans="4:26" x14ac:dyDescent="0.2">
      <c r="D291" s="37" t="str">
        <f t="shared" ref="D291:D306" si="18">F291&amp;E291</f>
        <v>LDUSTFGrowth Option</v>
      </c>
      <c r="E291" s="37" t="str">
        <f t="shared" ref="E291:E306" si="19">IF(LEFT(G291,6)="Scheme","Scheme",IF(LEFT(G291,10)="Additional","Add",""))</f>
        <v/>
      </c>
      <c r="F291" s="37" t="str">
        <f t="shared" ref="F291:F306" si="20">IF(LEFT(G291,6)="LIC MF",VLOOKUP(G291,A:B,2,0),F290)</f>
        <v>LDUSTFGrowth Option</v>
      </c>
      <c r="H291" s="229"/>
      <c r="I291" s="230"/>
      <c r="J291" s="229"/>
      <c r="K291" s="230"/>
      <c r="L291" s="229"/>
      <c r="M291" s="230"/>
      <c r="N291" s="229"/>
      <c r="O291" s="230"/>
      <c r="P291" s="229"/>
      <c r="Q291" s="230"/>
      <c r="R291" s="229"/>
      <c r="S291" s="230"/>
      <c r="T291" s="229"/>
      <c r="U291" s="230"/>
      <c r="V291" s="229"/>
      <c r="W291" s="230"/>
      <c r="X291" s="229"/>
      <c r="Y291" s="230"/>
      <c r="Z291" s="231"/>
    </row>
    <row r="292" spans="4:26" ht="12.95" customHeight="1" x14ac:dyDescent="0.2">
      <c r="D292" s="37" t="str">
        <f t="shared" si="18"/>
        <v>LEULISGrowth Option</v>
      </c>
      <c r="E292" s="37" t="str">
        <f t="shared" si="19"/>
        <v/>
      </c>
      <c r="F292" s="37" t="str">
        <f t="shared" si="20"/>
        <v>LEULISGrowth Option</v>
      </c>
      <c r="G292" s="224" t="s">
        <v>2390</v>
      </c>
      <c r="H292" s="225">
        <v>10011</v>
      </c>
      <c r="I292" s="226">
        <v>5.7286999999999999</v>
      </c>
      <c r="J292" s="225">
        <v>10327</v>
      </c>
      <c r="K292" s="226">
        <v>79.529499999999999</v>
      </c>
      <c r="L292" s="225">
        <v>10428</v>
      </c>
      <c r="M292" s="226">
        <v>63.846299999999999</v>
      </c>
      <c r="N292" s="225">
        <v>10428</v>
      </c>
      <c r="O292" s="226">
        <v>63.846299999999999</v>
      </c>
      <c r="P292" s="225">
        <v>9283</v>
      </c>
      <c r="Q292" s="226">
        <v>-13.853</v>
      </c>
      <c r="R292" s="225">
        <v>10857</v>
      </c>
      <c r="S292" s="226">
        <v>8.5724999999999998</v>
      </c>
      <c r="T292" s="225">
        <v>12720</v>
      </c>
      <c r="U292" s="226">
        <v>8.3421000000000003</v>
      </c>
      <c r="V292" s="225">
        <v>22750</v>
      </c>
      <c r="W292" s="226">
        <v>17.857900000000001</v>
      </c>
      <c r="X292" s="225">
        <v>280960</v>
      </c>
      <c r="Y292" s="226">
        <v>9.7637</v>
      </c>
      <c r="Z292" s="227">
        <v>32678</v>
      </c>
    </row>
    <row r="293" spans="4:26" ht="12.95" customHeight="1" x14ac:dyDescent="0.2">
      <c r="D293" s="37" t="str">
        <f t="shared" si="18"/>
        <v>LEULISGrowth OptionScheme</v>
      </c>
      <c r="E293" s="37" t="str">
        <f t="shared" si="19"/>
        <v>Scheme</v>
      </c>
      <c r="F293" s="37" t="str">
        <f t="shared" si="20"/>
        <v>LEULISGrowth Option</v>
      </c>
      <c r="G293" s="166" t="s">
        <v>2437</v>
      </c>
      <c r="H293" s="167">
        <v>9961</v>
      </c>
      <c r="I293" s="168">
        <v>-20.523399999999999</v>
      </c>
      <c r="J293" s="167">
        <v>10332</v>
      </c>
      <c r="K293" s="168">
        <v>80.751900000000006</v>
      </c>
      <c r="L293" s="167">
        <v>10414</v>
      </c>
      <c r="M293" s="168">
        <v>61.143300000000004</v>
      </c>
      <c r="N293" s="167">
        <v>10414</v>
      </c>
      <c r="O293" s="168">
        <v>61.143300000000004</v>
      </c>
      <c r="P293" s="167">
        <v>9410</v>
      </c>
      <c r="Q293" s="168">
        <v>-11.4762</v>
      </c>
      <c r="R293" s="167">
        <v>10736</v>
      </c>
      <c r="S293" s="168">
        <v>7.3635000000000002</v>
      </c>
      <c r="T293" s="167">
        <v>13821</v>
      </c>
      <c r="U293" s="168">
        <v>11.3803</v>
      </c>
      <c r="V293" s="167">
        <v>23864</v>
      </c>
      <c r="W293" s="168">
        <v>18.988700000000001</v>
      </c>
      <c r="X293" s="167" t="s">
        <v>1002</v>
      </c>
      <c r="Y293" s="168" t="s">
        <v>1002</v>
      </c>
      <c r="Z293" s="228"/>
    </row>
    <row r="294" spans="4:26" x14ac:dyDescent="0.2">
      <c r="D294" s="37" t="str">
        <f t="shared" si="18"/>
        <v>LEULISGrowth OptionAdd</v>
      </c>
      <c r="E294" s="37" t="str">
        <f t="shared" si="19"/>
        <v>Add</v>
      </c>
      <c r="F294" s="37" t="str">
        <f t="shared" si="20"/>
        <v>LEULISGrowth Option</v>
      </c>
      <c r="G294" s="166" t="s">
        <v>2438</v>
      </c>
      <c r="H294" s="167">
        <v>9897</v>
      </c>
      <c r="I294" s="168">
        <v>-53.617100000000001</v>
      </c>
      <c r="J294" s="167">
        <v>10501</v>
      </c>
      <c r="K294" s="168">
        <v>121.913</v>
      </c>
      <c r="L294" s="167">
        <v>10523</v>
      </c>
      <c r="M294" s="168">
        <v>82.259299999999996</v>
      </c>
      <c r="N294" s="167">
        <v>10523</v>
      </c>
      <c r="O294" s="168">
        <v>82.259299999999996</v>
      </c>
      <c r="P294" s="167">
        <v>9093</v>
      </c>
      <c r="Q294" s="168">
        <v>-17.355499999999999</v>
      </c>
      <c r="R294" s="167">
        <v>10665</v>
      </c>
      <c r="S294" s="168">
        <v>6.6536</v>
      </c>
      <c r="T294" s="167">
        <v>13956</v>
      </c>
      <c r="U294" s="168">
        <v>11.773400000000001</v>
      </c>
      <c r="V294" s="167">
        <v>28957</v>
      </c>
      <c r="W294" s="168">
        <v>23.723299999999998</v>
      </c>
      <c r="X294" s="167" t="s">
        <v>1002</v>
      </c>
      <c r="Y294" s="168" t="s">
        <v>1002</v>
      </c>
      <c r="Z294" s="228"/>
    </row>
    <row r="295" spans="4:26" x14ac:dyDescent="0.2">
      <c r="D295" s="37" t="str">
        <f t="shared" si="18"/>
        <v>LEULISGrowth Option</v>
      </c>
      <c r="E295" s="37" t="str">
        <f t="shared" si="19"/>
        <v/>
      </c>
      <c r="F295" s="37" t="str">
        <f t="shared" si="20"/>
        <v>LEULISGrowth Option</v>
      </c>
      <c r="H295" s="229"/>
      <c r="I295" s="230"/>
      <c r="J295" s="229"/>
      <c r="K295" s="230"/>
      <c r="L295" s="229"/>
      <c r="M295" s="230"/>
      <c r="N295" s="229"/>
      <c r="O295" s="230"/>
      <c r="P295" s="229"/>
      <c r="Q295" s="230"/>
      <c r="R295" s="229"/>
      <c r="S295" s="230"/>
      <c r="T295" s="229"/>
      <c r="U295" s="230"/>
      <c r="V295" s="229"/>
      <c r="W295" s="230"/>
      <c r="X295" s="229"/>
      <c r="Y295" s="230"/>
      <c r="Z295" s="231"/>
    </row>
    <row r="296" spans="4:26" x14ac:dyDescent="0.2">
      <c r="D296" s="37" t="str">
        <f t="shared" si="18"/>
        <v>LEULISDirect Plan - Growth Option</v>
      </c>
      <c r="E296" s="37" t="str">
        <f t="shared" si="19"/>
        <v/>
      </c>
      <c r="F296" s="37" t="str">
        <f t="shared" si="20"/>
        <v>LEULISDirect Plan - Growth Option</v>
      </c>
      <c r="G296" s="224" t="s">
        <v>2391</v>
      </c>
      <c r="H296" s="225">
        <v>10013</v>
      </c>
      <c r="I296" s="226">
        <v>6.8121</v>
      </c>
      <c r="J296" s="225">
        <v>10331</v>
      </c>
      <c r="K296" s="226">
        <v>80.659300000000002</v>
      </c>
      <c r="L296" s="225">
        <v>10434</v>
      </c>
      <c r="M296" s="226">
        <v>64.988600000000005</v>
      </c>
      <c r="N296" s="225">
        <v>10434</v>
      </c>
      <c r="O296" s="226">
        <v>64.988600000000005</v>
      </c>
      <c r="P296" s="225">
        <v>9335</v>
      </c>
      <c r="Q296" s="226">
        <v>-12.891299999999999</v>
      </c>
      <c r="R296" s="225">
        <v>10968</v>
      </c>
      <c r="S296" s="226">
        <v>9.6806000000000001</v>
      </c>
      <c r="T296" s="225">
        <v>13093</v>
      </c>
      <c r="U296" s="226">
        <v>9.3886000000000003</v>
      </c>
      <c r="V296" s="225">
        <v>23831</v>
      </c>
      <c r="W296" s="226">
        <v>18.956700000000001</v>
      </c>
      <c r="X296" s="225">
        <v>38451</v>
      </c>
      <c r="Y296" s="226">
        <v>11.7835</v>
      </c>
      <c r="Z296" s="227">
        <v>41334</v>
      </c>
    </row>
    <row r="297" spans="4:26" x14ac:dyDescent="0.2">
      <c r="D297" s="37" t="str">
        <f t="shared" si="18"/>
        <v>LEULISDirect Plan - Growth OptionScheme</v>
      </c>
      <c r="E297" s="37" t="str">
        <f t="shared" si="19"/>
        <v>Scheme</v>
      </c>
      <c r="F297" s="37" t="str">
        <f t="shared" si="20"/>
        <v>LEULISDirect Plan - Growth Option</v>
      </c>
      <c r="G297" s="166" t="s">
        <v>2437</v>
      </c>
      <c r="H297" s="167">
        <v>9961</v>
      </c>
      <c r="I297" s="168">
        <v>-20.523399999999999</v>
      </c>
      <c r="J297" s="167">
        <v>10332</v>
      </c>
      <c r="K297" s="168">
        <v>80.751900000000006</v>
      </c>
      <c r="L297" s="167">
        <v>10414</v>
      </c>
      <c r="M297" s="168">
        <v>61.143300000000004</v>
      </c>
      <c r="N297" s="167">
        <v>10414</v>
      </c>
      <c r="O297" s="168">
        <v>61.143300000000004</v>
      </c>
      <c r="P297" s="167">
        <v>9410</v>
      </c>
      <c r="Q297" s="168">
        <v>-11.4762</v>
      </c>
      <c r="R297" s="167">
        <v>10736</v>
      </c>
      <c r="S297" s="168">
        <v>7.3635000000000002</v>
      </c>
      <c r="T297" s="167">
        <v>13821</v>
      </c>
      <c r="U297" s="168">
        <v>11.3803</v>
      </c>
      <c r="V297" s="167">
        <v>23864</v>
      </c>
      <c r="W297" s="168">
        <v>18.988700000000001</v>
      </c>
      <c r="X297" s="167">
        <v>42933</v>
      </c>
      <c r="Y297" s="168">
        <v>12.807600000000001</v>
      </c>
      <c r="Z297" s="228"/>
    </row>
    <row r="298" spans="4:26" x14ac:dyDescent="0.2">
      <c r="D298" s="37" t="str">
        <f t="shared" si="18"/>
        <v>LEULISDirect Plan - Growth OptionAdd</v>
      </c>
      <c r="E298" s="37" t="str">
        <f t="shared" si="19"/>
        <v>Add</v>
      </c>
      <c r="F298" s="37" t="str">
        <f t="shared" si="20"/>
        <v>LEULISDirect Plan - Growth Option</v>
      </c>
      <c r="G298" s="166" t="s">
        <v>2438</v>
      </c>
      <c r="H298" s="167">
        <v>9897</v>
      </c>
      <c r="I298" s="168">
        <v>-53.617100000000001</v>
      </c>
      <c r="J298" s="167">
        <v>10501</v>
      </c>
      <c r="K298" s="168">
        <v>121.913</v>
      </c>
      <c r="L298" s="167">
        <v>10523</v>
      </c>
      <c r="M298" s="168">
        <v>82.259299999999996</v>
      </c>
      <c r="N298" s="167">
        <v>10523</v>
      </c>
      <c r="O298" s="168">
        <v>82.259299999999996</v>
      </c>
      <c r="P298" s="167">
        <v>9093</v>
      </c>
      <c r="Q298" s="168">
        <v>-17.355499999999999</v>
      </c>
      <c r="R298" s="167">
        <v>10665</v>
      </c>
      <c r="S298" s="168">
        <v>6.6536</v>
      </c>
      <c r="T298" s="167">
        <v>13956</v>
      </c>
      <c r="U298" s="168">
        <v>11.773400000000001</v>
      </c>
      <c r="V298" s="167">
        <v>28957</v>
      </c>
      <c r="W298" s="168">
        <v>23.723299999999998</v>
      </c>
      <c r="X298" s="167">
        <v>47637</v>
      </c>
      <c r="Y298" s="168">
        <v>13.7919</v>
      </c>
      <c r="Z298" s="228"/>
    </row>
    <row r="299" spans="4:26" x14ac:dyDescent="0.2">
      <c r="D299" s="37" t="str">
        <f t="shared" si="18"/>
        <v>LEULISDirect Plan - Growth Option</v>
      </c>
      <c r="E299" s="37" t="str">
        <f t="shared" si="19"/>
        <v/>
      </c>
      <c r="F299" s="37" t="str">
        <f t="shared" si="20"/>
        <v>LEULISDirect Plan - Growth Option</v>
      </c>
      <c r="H299" s="229"/>
      <c r="I299" s="230"/>
      <c r="J299" s="229"/>
      <c r="K299" s="230"/>
      <c r="L299" s="229"/>
      <c r="M299" s="230"/>
      <c r="N299" s="229"/>
      <c r="O299" s="230"/>
      <c r="P299" s="229"/>
      <c r="Q299" s="230"/>
      <c r="R299" s="229"/>
      <c r="S299" s="230"/>
      <c r="T299" s="229"/>
      <c r="U299" s="230"/>
      <c r="V299" s="229"/>
      <c r="W299" s="230"/>
      <c r="X299" s="229"/>
      <c r="Y299" s="230"/>
      <c r="Z299" s="231"/>
    </row>
    <row r="300" spans="4:26" x14ac:dyDescent="0.2">
      <c r="D300" s="37" t="str">
        <f t="shared" si="18"/>
        <v>LELTVFDirect Plan - Growth Option</v>
      </c>
      <c r="E300" s="37" t="str">
        <f t="shared" si="19"/>
        <v/>
      </c>
      <c r="F300" s="37" t="str">
        <f t="shared" si="20"/>
        <v>LELTVFDirect Plan - Growth Option</v>
      </c>
      <c r="G300" s="224" t="s">
        <v>2748</v>
      </c>
      <c r="H300" s="225">
        <v>9730</v>
      </c>
      <c r="I300" s="226">
        <v>-140.97020000000001</v>
      </c>
      <c r="J300" s="225">
        <v>10565</v>
      </c>
      <c r="K300" s="226">
        <v>137.4111</v>
      </c>
      <c r="L300" s="225">
        <v>10530</v>
      </c>
      <c r="M300" s="226">
        <v>83.736099999999993</v>
      </c>
      <c r="N300" s="225">
        <v>10530</v>
      </c>
      <c r="O300" s="226">
        <v>83.736099999999993</v>
      </c>
      <c r="P300" s="225">
        <v>8126</v>
      </c>
      <c r="Q300" s="226">
        <v>-34.038600000000002</v>
      </c>
      <c r="R300" s="225">
        <v>10540</v>
      </c>
      <c r="S300" s="226">
        <v>5.4032999999999998</v>
      </c>
      <c r="T300" s="225">
        <v>14284</v>
      </c>
      <c r="U300" s="226">
        <v>12.6089</v>
      </c>
      <c r="V300" s="225">
        <v>30409</v>
      </c>
      <c r="W300" s="226">
        <v>24.896000000000001</v>
      </c>
      <c r="X300" s="225">
        <v>23598</v>
      </c>
      <c r="Y300" s="226">
        <v>13.8558</v>
      </c>
      <c r="Z300" s="227">
        <v>43332</v>
      </c>
    </row>
    <row r="301" spans="4:26" x14ac:dyDescent="0.2">
      <c r="D301" s="37" t="str">
        <f t="shared" si="18"/>
        <v>LELTVFDirect Plan - Growth OptionScheme</v>
      </c>
      <c r="E301" s="37" t="str">
        <f t="shared" si="19"/>
        <v>Scheme</v>
      </c>
      <c r="F301" s="37" t="str">
        <f t="shared" si="20"/>
        <v>LELTVFDirect Plan - Growth Option</v>
      </c>
      <c r="G301" s="166" t="s">
        <v>2446</v>
      </c>
      <c r="H301" s="167">
        <v>9840</v>
      </c>
      <c r="I301" s="168">
        <v>-83.639300000000006</v>
      </c>
      <c r="J301" s="167">
        <v>10578</v>
      </c>
      <c r="K301" s="168">
        <v>140.57409999999999</v>
      </c>
      <c r="L301" s="167">
        <v>10588</v>
      </c>
      <c r="M301" s="168">
        <v>95.849699999999999</v>
      </c>
      <c r="N301" s="167">
        <v>10588</v>
      </c>
      <c r="O301" s="168">
        <v>95.849699999999999</v>
      </c>
      <c r="P301" s="167">
        <v>8730</v>
      </c>
      <c r="Q301" s="168">
        <v>-23.8429</v>
      </c>
      <c r="R301" s="167">
        <v>10637</v>
      </c>
      <c r="S301" s="168">
        <v>6.3731</v>
      </c>
      <c r="T301" s="167">
        <v>14761</v>
      </c>
      <c r="U301" s="168">
        <v>13.888299999999999</v>
      </c>
      <c r="V301" s="167">
        <v>32055</v>
      </c>
      <c r="W301" s="168">
        <v>26.267199999999999</v>
      </c>
      <c r="X301" s="167">
        <v>23219</v>
      </c>
      <c r="Y301" s="168">
        <v>13.5954</v>
      </c>
      <c r="Z301" s="228"/>
    </row>
    <row r="302" spans="4:26" x14ac:dyDescent="0.2">
      <c r="D302" s="37" t="str">
        <f t="shared" si="18"/>
        <v>LELTVFDirect Plan - Growth OptionAdd</v>
      </c>
      <c r="E302" s="37" t="str">
        <f t="shared" si="19"/>
        <v>Add</v>
      </c>
      <c r="F302" s="37" t="str">
        <f t="shared" si="20"/>
        <v>LELTVFDirect Plan - Growth Option</v>
      </c>
      <c r="G302" s="166" t="s">
        <v>2747</v>
      </c>
      <c r="H302" s="167">
        <v>9872</v>
      </c>
      <c r="I302" s="168">
        <v>-66.632099999999994</v>
      </c>
      <c r="J302" s="167">
        <v>10486</v>
      </c>
      <c r="K302" s="168">
        <v>118.1919</v>
      </c>
      <c r="L302" s="167">
        <v>10487</v>
      </c>
      <c r="M302" s="168">
        <v>75.096699999999998</v>
      </c>
      <c r="N302" s="167">
        <v>10487</v>
      </c>
      <c r="O302" s="168">
        <v>75.096699999999998</v>
      </c>
      <c r="P302" s="167">
        <v>9164</v>
      </c>
      <c r="Q302" s="168">
        <v>-16.063600000000001</v>
      </c>
      <c r="R302" s="167">
        <v>10639</v>
      </c>
      <c r="S302" s="168">
        <v>6.3878000000000004</v>
      </c>
      <c r="T302" s="167">
        <v>13731</v>
      </c>
      <c r="U302" s="168">
        <v>11.170199999999999</v>
      </c>
      <c r="V302" s="167">
        <v>27864</v>
      </c>
      <c r="W302" s="168">
        <v>22.7743</v>
      </c>
      <c r="X302" s="167">
        <v>21828</v>
      </c>
      <c r="Y302" s="168">
        <v>12.538600000000001</v>
      </c>
      <c r="Z302" s="228"/>
    </row>
    <row r="303" spans="4:26" x14ac:dyDescent="0.2">
      <c r="D303" s="37" t="str">
        <f t="shared" si="18"/>
        <v>LELTVFDirect Plan - Growth Option</v>
      </c>
      <c r="E303" s="37" t="str">
        <f t="shared" si="19"/>
        <v/>
      </c>
      <c r="F303" s="37" t="str">
        <f t="shared" si="20"/>
        <v>LELTVFDirect Plan - Growth Option</v>
      </c>
      <c r="H303" s="229"/>
      <c r="I303" s="230"/>
      <c r="J303" s="229"/>
      <c r="K303" s="230"/>
      <c r="L303" s="229"/>
      <c r="M303" s="230"/>
      <c r="N303" s="229"/>
      <c r="O303" s="230"/>
      <c r="P303" s="229"/>
      <c r="Q303" s="230"/>
      <c r="R303" s="229"/>
      <c r="S303" s="230"/>
      <c r="T303" s="229"/>
      <c r="U303" s="230"/>
      <c r="V303" s="229"/>
      <c r="W303" s="230"/>
      <c r="X303" s="229"/>
      <c r="Y303" s="230"/>
      <c r="Z303" s="231"/>
    </row>
    <row r="304" spans="4:26" x14ac:dyDescent="0.2">
      <c r="D304" s="37" t="str">
        <f t="shared" si="18"/>
        <v>LELTVFGrowth Option</v>
      </c>
      <c r="E304" s="37" t="str">
        <f t="shared" si="19"/>
        <v/>
      </c>
      <c r="F304" s="37" t="str">
        <f t="shared" si="20"/>
        <v>LELTVFGrowth Option</v>
      </c>
      <c r="G304" s="224" t="s">
        <v>2749</v>
      </c>
      <c r="H304" s="225">
        <v>9727</v>
      </c>
      <c r="I304" s="226">
        <v>-142.3937</v>
      </c>
      <c r="J304" s="225">
        <v>10558</v>
      </c>
      <c r="K304" s="226">
        <v>135.86179999999999</v>
      </c>
      <c r="L304" s="225">
        <v>10523</v>
      </c>
      <c r="M304" s="226">
        <v>82.182900000000004</v>
      </c>
      <c r="N304" s="225">
        <v>10523</v>
      </c>
      <c r="O304" s="226">
        <v>82.182900000000004</v>
      </c>
      <c r="P304" s="225">
        <v>8064</v>
      </c>
      <c r="Q304" s="226">
        <v>-35.042999999999999</v>
      </c>
      <c r="R304" s="225">
        <v>10429</v>
      </c>
      <c r="S304" s="226">
        <v>4.2899000000000003</v>
      </c>
      <c r="T304" s="225">
        <v>13895</v>
      </c>
      <c r="U304" s="226">
        <v>11.576599999999999</v>
      </c>
      <c r="V304" s="225">
        <v>29131</v>
      </c>
      <c r="W304" s="226">
        <v>23.828499999999998</v>
      </c>
      <c r="X304" s="225">
        <v>22023</v>
      </c>
      <c r="Y304" s="226">
        <v>12.6736</v>
      </c>
      <c r="Z304" s="227">
        <v>43332</v>
      </c>
    </row>
    <row r="305" spans="4:26" x14ac:dyDescent="0.2">
      <c r="D305" s="37" t="str">
        <f t="shared" si="18"/>
        <v>LELTVFGrowth OptionScheme</v>
      </c>
      <c r="E305" s="37" t="str">
        <f t="shared" si="19"/>
        <v>Scheme</v>
      </c>
      <c r="F305" s="37" t="str">
        <f t="shared" si="20"/>
        <v>LELTVFGrowth Option</v>
      </c>
      <c r="G305" s="166" t="s">
        <v>2446</v>
      </c>
      <c r="H305" s="167">
        <v>9840</v>
      </c>
      <c r="I305" s="168">
        <v>-83.639300000000006</v>
      </c>
      <c r="J305" s="167">
        <v>10578</v>
      </c>
      <c r="K305" s="168">
        <v>140.57409999999999</v>
      </c>
      <c r="L305" s="167">
        <v>10588</v>
      </c>
      <c r="M305" s="168">
        <v>95.849699999999999</v>
      </c>
      <c r="N305" s="167">
        <v>10588</v>
      </c>
      <c r="O305" s="168">
        <v>95.849699999999999</v>
      </c>
      <c r="P305" s="167">
        <v>8730</v>
      </c>
      <c r="Q305" s="168">
        <v>-23.8429</v>
      </c>
      <c r="R305" s="167">
        <v>10637</v>
      </c>
      <c r="S305" s="168">
        <v>6.3731</v>
      </c>
      <c r="T305" s="167">
        <v>14761</v>
      </c>
      <c r="U305" s="168">
        <v>13.888299999999999</v>
      </c>
      <c r="V305" s="167">
        <v>32055</v>
      </c>
      <c r="W305" s="168">
        <v>26.267199999999999</v>
      </c>
      <c r="X305" s="167">
        <v>23219</v>
      </c>
      <c r="Y305" s="168">
        <v>13.5954</v>
      </c>
      <c r="Z305" s="228"/>
    </row>
    <row r="306" spans="4:26" x14ac:dyDescent="0.2">
      <c r="D306" s="37" t="str">
        <f t="shared" si="18"/>
        <v>LELTVFGrowth OptionAdd</v>
      </c>
      <c r="E306" s="37" t="str">
        <f t="shared" si="19"/>
        <v>Add</v>
      </c>
      <c r="F306" s="37" t="str">
        <f t="shared" si="20"/>
        <v>LELTVFGrowth Option</v>
      </c>
      <c r="G306" s="166" t="s">
        <v>2747</v>
      </c>
      <c r="H306" s="167">
        <v>9872</v>
      </c>
      <c r="I306" s="168">
        <v>-66.632099999999994</v>
      </c>
      <c r="J306" s="167">
        <v>10486</v>
      </c>
      <c r="K306" s="168">
        <v>118.1919</v>
      </c>
      <c r="L306" s="167">
        <v>10487</v>
      </c>
      <c r="M306" s="168">
        <v>75.096699999999998</v>
      </c>
      <c r="N306" s="167">
        <v>10487</v>
      </c>
      <c r="O306" s="168">
        <v>75.096699999999998</v>
      </c>
      <c r="P306" s="167">
        <v>9164</v>
      </c>
      <c r="Q306" s="168">
        <v>-16.063600000000001</v>
      </c>
      <c r="R306" s="167">
        <v>10639</v>
      </c>
      <c r="S306" s="168">
        <v>6.3878000000000004</v>
      </c>
      <c r="T306" s="167">
        <v>13731</v>
      </c>
      <c r="U306" s="168">
        <v>11.170199999999999</v>
      </c>
      <c r="V306" s="167">
        <v>27864</v>
      </c>
      <c r="W306" s="168">
        <v>22.7743</v>
      </c>
      <c r="X306" s="167">
        <v>21828</v>
      </c>
      <c r="Y306" s="168">
        <v>12.538600000000001</v>
      </c>
      <c r="Z306" s="228"/>
    </row>
    <row r="307" spans="4:26" x14ac:dyDescent="0.2">
      <c r="H307" s="229"/>
      <c r="I307" s="230"/>
      <c r="J307" s="229"/>
      <c r="K307" s="230"/>
      <c r="L307" s="229"/>
      <c r="M307" s="230"/>
      <c r="N307" s="229"/>
      <c r="O307" s="230"/>
      <c r="P307" s="229"/>
      <c r="Q307" s="230"/>
      <c r="R307" s="229"/>
      <c r="S307" s="230"/>
      <c r="T307" s="229"/>
      <c r="U307" s="230"/>
      <c r="V307" s="229"/>
      <c r="W307" s="230"/>
      <c r="X307" s="229"/>
      <c r="Y307" s="230"/>
      <c r="Z307" s="231"/>
    </row>
    <row r="308" spans="4:26" x14ac:dyDescent="0.2">
      <c r="H308" s="229"/>
      <c r="I308" s="230"/>
      <c r="J308" s="229"/>
      <c r="K308" s="230"/>
      <c r="L308" s="229"/>
      <c r="M308" s="230"/>
      <c r="N308" s="229"/>
      <c r="O308" s="230"/>
      <c r="P308" s="229"/>
      <c r="Q308" s="230"/>
      <c r="R308" s="229"/>
      <c r="S308" s="230"/>
      <c r="T308" s="229"/>
      <c r="U308" s="230"/>
      <c r="V308" s="229"/>
      <c r="W308" s="230"/>
      <c r="X308" s="229"/>
      <c r="Y308" s="230"/>
      <c r="Z308" s="231"/>
    </row>
    <row r="309" spans="4:26" x14ac:dyDescent="0.25">
      <c r="G309" s="302" t="s">
        <v>2468</v>
      </c>
      <c r="H309" s="303"/>
      <c r="I309" s="303"/>
      <c r="J309" s="303"/>
      <c r="K309" s="303"/>
      <c r="L309" s="303"/>
      <c r="M309" s="303"/>
      <c r="N309" s="303"/>
      <c r="O309" s="303"/>
      <c r="P309" s="303"/>
      <c r="Q309" s="303"/>
      <c r="R309" s="303"/>
      <c r="S309" s="303"/>
      <c r="T309" s="303"/>
      <c r="U309" s="303"/>
      <c r="V309" s="303"/>
      <c r="W309" s="303"/>
      <c r="X309" s="303"/>
      <c r="Y309" s="303"/>
      <c r="Z309" s="304"/>
    </row>
  </sheetData>
  <autoFilter ref="A6:Z309" xr:uid="{00000000-0001-0000-0C00-000000000000}"/>
  <mergeCells count="13">
    <mergeCell ref="G309:Z309"/>
    <mergeCell ref="G1:Z1"/>
    <mergeCell ref="G2:Z2"/>
    <mergeCell ref="X4:Y4"/>
    <mergeCell ref="V4:W4"/>
    <mergeCell ref="G4:G5"/>
    <mergeCell ref="H4:I4"/>
    <mergeCell ref="J4:K4"/>
    <mergeCell ref="L4:M4"/>
    <mergeCell ref="N4:O4"/>
    <mergeCell ref="P4:Q4"/>
    <mergeCell ref="R4:S4"/>
    <mergeCell ref="T4:U4"/>
  </mergeCells>
  <pageMargins left="0.7" right="0.7" top="0.75" bottom="0.75" header="0.3" footer="0.3"/>
  <pageSetup orientation="portrait" r:id="rId1"/>
  <headerFooter>
    <oddHeader>&amp;L&amp;"Arial"&amp;9&amp;K0078D7INTERNAL&amp;1#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R8"/>
  <sheetViews>
    <sheetView workbookViewId="0"/>
  </sheetViews>
  <sheetFormatPr defaultColWidth="8.7109375" defaultRowHeight="12.75" x14ac:dyDescent="0.25"/>
  <cols>
    <col min="1" max="1" width="8.7109375" style="30"/>
    <col min="2" max="2" width="8.7109375" style="30" customWidth="1"/>
    <col min="3" max="3" width="12.140625" style="30" bestFit="1" customWidth="1"/>
    <col min="4" max="4" width="34.85546875" style="30" bestFit="1" customWidth="1"/>
    <col min="5" max="7" width="15.7109375" style="30" customWidth="1"/>
    <col min="8" max="9" width="8.7109375" style="30" customWidth="1"/>
    <col min="10" max="11" width="8.7109375" style="30"/>
    <col min="12" max="12" width="34.85546875" style="30" bestFit="1" customWidth="1"/>
    <col min="13" max="13" width="8.7109375" style="30"/>
    <col min="14" max="15" width="8.7109375" style="30" customWidth="1"/>
    <col min="16" max="17" width="15.7109375" style="30" customWidth="1"/>
    <col min="18" max="16384" width="8.7109375" style="30"/>
  </cols>
  <sheetData>
    <row r="1" spans="2:18" x14ac:dyDescent="0.25">
      <c r="N1" s="35">
        <v>43556</v>
      </c>
    </row>
    <row r="2" spans="2:18" x14ac:dyDescent="0.25">
      <c r="B2" s="40" t="s">
        <v>983</v>
      </c>
      <c r="K2" s="40" t="s">
        <v>984</v>
      </c>
    </row>
    <row r="4" spans="2:18" x14ac:dyDescent="0.25">
      <c r="B4" s="40" t="s">
        <v>985</v>
      </c>
      <c r="C4" s="40" t="s">
        <v>986</v>
      </c>
      <c r="D4" s="40" t="s">
        <v>987</v>
      </c>
      <c r="E4" s="40" t="s">
        <v>988</v>
      </c>
      <c r="F4" s="40" t="s">
        <v>989</v>
      </c>
      <c r="G4" s="40" t="s">
        <v>990</v>
      </c>
      <c r="H4" s="40" t="s">
        <v>991</v>
      </c>
      <c r="I4" s="40" t="s">
        <v>992</v>
      </c>
      <c r="K4" s="40" t="s">
        <v>985</v>
      </c>
      <c r="L4" s="40" t="s">
        <v>993</v>
      </c>
      <c r="M4" s="40" t="s">
        <v>3</v>
      </c>
      <c r="N4" s="40" t="s">
        <v>994</v>
      </c>
      <c r="O4" s="40" t="s">
        <v>892</v>
      </c>
      <c r="P4" s="40" t="s">
        <v>995</v>
      </c>
      <c r="Q4" s="40" t="s">
        <v>996</v>
      </c>
      <c r="R4" s="40" t="s">
        <v>992</v>
      </c>
    </row>
    <row r="5" spans="2:18" x14ac:dyDescent="0.25">
      <c r="E5" s="39"/>
      <c r="F5" s="39"/>
      <c r="G5" s="39"/>
      <c r="H5" s="39"/>
      <c r="I5" s="39"/>
      <c r="N5" s="35"/>
      <c r="P5" s="39"/>
      <c r="Q5" s="39"/>
      <c r="R5" s="39"/>
    </row>
    <row r="6" spans="2:18" x14ac:dyDescent="0.25">
      <c r="E6" s="39"/>
      <c r="F6" s="39"/>
      <c r="G6" s="39"/>
      <c r="H6" s="39"/>
      <c r="I6" s="39"/>
      <c r="N6" s="35"/>
      <c r="P6" s="39"/>
      <c r="Q6" s="39"/>
      <c r="R6" s="39"/>
    </row>
    <row r="7" spans="2:18" x14ac:dyDescent="0.25">
      <c r="E7" s="39"/>
      <c r="F7" s="39"/>
      <c r="G7" s="39"/>
      <c r="H7" s="39"/>
      <c r="I7" s="39"/>
      <c r="N7" s="35"/>
      <c r="P7" s="39"/>
      <c r="Q7" s="39"/>
      <c r="R7" s="39"/>
    </row>
    <row r="8" spans="2:18" x14ac:dyDescent="0.25">
      <c r="N8" s="35"/>
      <c r="P8" s="39"/>
      <c r="Q8" s="39"/>
      <c r="R8" s="39"/>
    </row>
  </sheetData>
  <pageMargins left="0.7" right="0.7" top="0.75" bottom="0.75" header="0.3" footer="0.3"/>
  <pageSetup orientation="portrait" r:id="rId1"/>
  <headerFooter>
    <oddHeader>&amp;L&amp;"Arial"&amp;9&amp;K0078D7INTERNAL&amp;1#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U220"/>
  <sheetViews>
    <sheetView workbookViewId="0"/>
  </sheetViews>
  <sheetFormatPr defaultColWidth="9.140625" defaultRowHeight="12.75" x14ac:dyDescent="0.25"/>
  <cols>
    <col min="1" max="1" width="10.140625" style="49" bestFit="1" customWidth="1"/>
    <col min="2" max="2" width="9.140625" style="37"/>
    <col min="3" max="3" width="9.85546875" style="30" bestFit="1" customWidth="1"/>
    <col min="4" max="4" width="41.85546875" style="30" bestFit="1" customWidth="1"/>
    <col min="5" max="5" width="20.140625" style="43" bestFit="1" customWidth="1"/>
    <col min="6" max="6" width="14.42578125" style="43" bestFit="1" customWidth="1"/>
    <col min="7" max="7" width="9.140625" style="49"/>
    <col min="8" max="8" width="9.85546875" style="30" bestFit="1" customWidth="1"/>
    <col min="9" max="9" width="28.140625" style="30" bestFit="1" customWidth="1"/>
    <col min="10" max="10" width="20.140625" style="43" bestFit="1" customWidth="1"/>
    <col min="11" max="11" width="14.42578125" style="43" bestFit="1" customWidth="1"/>
    <col min="12" max="12" width="10.85546875" style="49" bestFit="1" customWidth="1"/>
    <col min="13" max="13" width="9.140625" style="30"/>
    <col min="14" max="14" width="9.140625" style="43"/>
    <col min="15" max="15" width="10.85546875" style="49" bestFit="1" customWidth="1"/>
    <col min="16" max="16" width="9.140625" style="30"/>
    <col min="17" max="17" width="9.140625" style="43"/>
    <col min="18" max="18" width="10.85546875" style="49" bestFit="1" customWidth="1"/>
    <col min="19" max="19" width="9.140625" style="30"/>
    <col min="20" max="20" width="16.7109375" style="30" bestFit="1" customWidth="1"/>
    <col min="21" max="21" width="9.140625" style="43"/>
    <col min="22" max="16384" width="9.140625" style="30"/>
  </cols>
  <sheetData>
    <row r="1" spans="1:21" x14ac:dyDescent="0.25">
      <c r="A1" s="48" t="s">
        <v>998</v>
      </c>
      <c r="B1" s="28"/>
      <c r="E1" s="30"/>
      <c r="F1" s="42"/>
      <c r="G1" s="48" t="s">
        <v>1247</v>
      </c>
      <c r="J1" s="30"/>
      <c r="K1" s="30"/>
      <c r="L1" s="48" t="s">
        <v>1343</v>
      </c>
      <c r="N1" s="30"/>
      <c r="O1" s="48" t="s">
        <v>1298</v>
      </c>
      <c r="Q1" s="30"/>
      <c r="R1" s="48" t="s">
        <v>1244</v>
      </c>
      <c r="T1" s="30" t="s">
        <v>1016</v>
      </c>
      <c r="U1" s="30"/>
    </row>
    <row r="2" spans="1:21" x14ac:dyDescent="0.25">
      <c r="E2" s="30"/>
      <c r="F2" s="30"/>
      <c r="J2" s="30"/>
      <c r="K2" s="30"/>
      <c r="N2" s="30"/>
      <c r="P2" s="40" t="s">
        <v>1298</v>
      </c>
      <c r="Q2" s="30"/>
      <c r="T2" s="30" t="s">
        <v>1246</v>
      </c>
      <c r="U2" s="30"/>
    </row>
    <row r="3" spans="1:21" x14ac:dyDescent="0.25">
      <c r="B3" s="28" t="s">
        <v>1006</v>
      </c>
      <c r="C3" s="40" t="s">
        <v>1240</v>
      </c>
      <c r="D3" s="40" t="s">
        <v>1241</v>
      </c>
      <c r="E3" s="40" t="s">
        <v>1248</v>
      </c>
      <c r="F3" s="40" t="s">
        <v>1249</v>
      </c>
      <c r="J3" s="30"/>
      <c r="K3" s="30"/>
      <c r="N3" s="30"/>
      <c r="Q3" s="30"/>
      <c r="U3" s="30"/>
    </row>
    <row r="4" spans="1:21" x14ac:dyDescent="0.25">
      <c r="B4" s="37" t="str">
        <f t="shared" ref="B4:B69" si="0">IF(C4="",B3,C4)</f>
        <v>LDBOND</v>
      </c>
      <c r="C4" s="30" t="s">
        <v>33</v>
      </c>
      <c r="D4" s="30" t="s">
        <v>1044</v>
      </c>
      <c r="E4" s="43">
        <v>26223438.909999933</v>
      </c>
      <c r="F4" s="43">
        <v>246552.45</v>
      </c>
      <c r="H4" s="40" t="s">
        <v>1240</v>
      </c>
      <c r="I4" s="40" t="s">
        <v>1241</v>
      </c>
      <c r="J4" s="40" t="s">
        <v>1248</v>
      </c>
      <c r="K4" s="40" t="s">
        <v>1249</v>
      </c>
      <c r="M4" s="40" t="s">
        <v>1006</v>
      </c>
      <c r="N4" s="40" t="s">
        <v>900</v>
      </c>
      <c r="P4" s="40" t="s">
        <v>1006</v>
      </c>
      <c r="Q4" s="40" t="s">
        <v>900</v>
      </c>
      <c r="S4" s="47" t="s">
        <v>1006</v>
      </c>
      <c r="T4" s="40" t="s">
        <v>1245</v>
      </c>
      <c r="U4" s="40" t="s">
        <v>900</v>
      </c>
    </row>
    <row r="5" spans="1:21" x14ac:dyDescent="0.25">
      <c r="B5" s="37" t="str">
        <f t="shared" si="0"/>
        <v>LDBOND</v>
      </c>
      <c r="D5" s="30" t="s">
        <v>1242</v>
      </c>
      <c r="E5" s="43">
        <v>0</v>
      </c>
      <c r="F5" s="43">
        <v>0</v>
      </c>
      <c r="N5" s="39"/>
      <c r="O5" s="62"/>
      <c r="R5" s="62"/>
      <c r="S5" s="30" t="s">
        <v>242</v>
      </c>
      <c r="T5" s="30" t="s">
        <v>1246</v>
      </c>
      <c r="U5" s="43">
        <v>184.5702</v>
      </c>
    </row>
    <row r="6" spans="1:21" x14ac:dyDescent="0.25">
      <c r="B6" s="37" t="str">
        <f t="shared" si="0"/>
        <v>LDBOND</v>
      </c>
      <c r="D6" s="30" t="s">
        <v>1045</v>
      </c>
      <c r="E6" s="43">
        <v>0</v>
      </c>
      <c r="F6" s="43">
        <v>609.20999999999992</v>
      </c>
      <c r="N6" s="39"/>
      <c r="O6" s="62"/>
      <c r="R6" s="62"/>
      <c r="S6" s="30" t="s">
        <v>440</v>
      </c>
      <c r="T6" s="30" t="s">
        <v>1246</v>
      </c>
      <c r="U6" s="43">
        <v>172.9402</v>
      </c>
    </row>
    <row r="7" spans="1:21" x14ac:dyDescent="0.25">
      <c r="B7" s="37" t="str">
        <f t="shared" si="0"/>
        <v>LDBOND</v>
      </c>
      <c r="D7" s="30" t="s">
        <v>2870</v>
      </c>
      <c r="N7" s="39"/>
      <c r="O7" s="62"/>
      <c r="R7" s="62"/>
      <c r="S7" s="30" t="s">
        <v>291</v>
      </c>
      <c r="T7" s="30" t="s">
        <v>1246</v>
      </c>
      <c r="U7" s="43">
        <v>348.48029999999994</v>
      </c>
    </row>
    <row r="8" spans="1:21" x14ac:dyDescent="0.25">
      <c r="B8" s="37" t="str">
        <f t="shared" si="0"/>
        <v>LDBOND</v>
      </c>
      <c r="D8" s="30" t="s">
        <v>1722</v>
      </c>
      <c r="E8" s="43">
        <v>0</v>
      </c>
      <c r="F8" s="43">
        <v>8.9200000000000017</v>
      </c>
      <c r="N8" s="39"/>
      <c r="O8" s="62"/>
      <c r="R8" s="62"/>
      <c r="S8" s="30" t="s">
        <v>382</v>
      </c>
      <c r="T8" s="30" t="s">
        <v>1246</v>
      </c>
      <c r="U8" s="43">
        <v>1002.1410000000001</v>
      </c>
    </row>
    <row r="9" spans="1:21" x14ac:dyDescent="0.25">
      <c r="B9" s="37" t="str">
        <f t="shared" si="0"/>
        <v>LDBOND</v>
      </c>
      <c r="D9" s="30" t="s">
        <v>2550</v>
      </c>
      <c r="E9" s="43">
        <v>0</v>
      </c>
      <c r="F9" s="43">
        <v>0</v>
      </c>
      <c r="N9" s="39"/>
      <c r="O9" s="62"/>
      <c r="R9" s="62"/>
      <c r="S9" s="30" t="s">
        <v>260</v>
      </c>
      <c r="T9" s="30" t="s">
        <v>1246</v>
      </c>
      <c r="U9" s="43">
        <v>97.080099999999987</v>
      </c>
    </row>
    <row r="10" spans="1:21" x14ac:dyDescent="0.25">
      <c r="B10" s="37" t="str">
        <f t="shared" si="0"/>
        <v>LDGSEC</v>
      </c>
      <c r="C10" s="30" t="s">
        <v>74</v>
      </c>
      <c r="D10" s="30" t="s">
        <v>1044</v>
      </c>
      <c r="E10" s="43">
        <v>34998.250000000007</v>
      </c>
      <c r="F10" s="43">
        <v>3980.8900000000003</v>
      </c>
      <c r="N10" s="39"/>
      <c r="O10" s="62"/>
      <c r="R10" s="62"/>
      <c r="S10" s="30" t="s">
        <v>408</v>
      </c>
      <c r="T10" s="30" t="s">
        <v>1246</v>
      </c>
      <c r="U10" s="43">
        <v>374.6404</v>
      </c>
    </row>
    <row r="11" spans="1:21" x14ac:dyDescent="0.25">
      <c r="B11" s="37" t="str">
        <f t="shared" si="0"/>
        <v>LDGSEC</v>
      </c>
      <c r="D11" s="30" t="s">
        <v>1242</v>
      </c>
      <c r="E11" s="43">
        <v>0</v>
      </c>
      <c r="F11" s="43">
        <v>0</v>
      </c>
      <c r="N11" s="39"/>
      <c r="O11" s="62"/>
      <c r="R11" s="62"/>
      <c r="S11" s="30" t="s">
        <v>308</v>
      </c>
      <c r="T11" s="30" t="s">
        <v>1246</v>
      </c>
      <c r="U11" s="43">
        <v>496.3306</v>
      </c>
    </row>
    <row r="12" spans="1:21" x14ac:dyDescent="0.25">
      <c r="B12" s="37" t="str">
        <f t="shared" si="0"/>
        <v>LDGSEC</v>
      </c>
      <c r="D12" s="30" t="s">
        <v>1045</v>
      </c>
      <c r="E12" s="43">
        <v>0</v>
      </c>
      <c r="F12" s="43">
        <v>802.40000000000009</v>
      </c>
      <c r="N12" s="39"/>
      <c r="O12" s="62"/>
      <c r="R12" s="62"/>
      <c r="S12" s="30" t="s">
        <v>144</v>
      </c>
      <c r="T12" s="30" t="s">
        <v>1246</v>
      </c>
      <c r="U12" s="43">
        <v>18.12</v>
      </c>
    </row>
    <row r="13" spans="1:21" x14ac:dyDescent="0.25">
      <c r="B13" s="37" t="str">
        <f t="shared" si="0"/>
        <v>LDGSEC</v>
      </c>
      <c r="D13" s="30" t="s">
        <v>2870</v>
      </c>
      <c r="N13" s="39"/>
      <c r="O13" s="62"/>
      <c r="R13" s="62"/>
      <c r="S13" s="30" t="s">
        <v>33</v>
      </c>
      <c r="T13" s="30" t="s">
        <v>1246</v>
      </c>
      <c r="U13" s="43">
        <v>61.14</v>
      </c>
    </row>
    <row r="14" spans="1:21" x14ac:dyDescent="0.25">
      <c r="B14" s="37" t="str">
        <f t="shared" si="0"/>
        <v>LDGSEC</v>
      </c>
      <c r="D14" s="30" t="s">
        <v>1722</v>
      </c>
      <c r="E14" s="43">
        <v>0</v>
      </c>
      <c r="F14" s="43">
        <v>0</v>
      </c>
      <c r="N14" s="39"/>
      <c r="O14" s="62"/>
      <c r="R14" s="62"/>
      <c r="S14" s="30" t="s">
        <v>74</v>
      </c>
      <c r="T14" s="30" t="s">
        <v>1246</v>
      </c>
      <c r="U14" s="43">
        <v>23.7501</v>
      </c>
    </row>
    <row r="15" spans="1:21" x14ac:dyDescent="0.25">
      <c r="B15" s="37" t="str">
        <f t="shared" si="0"/>
        <v>LDGSEC</v>
      </c>
      <c r="D15" s="30" t="s">
        <v>2550</v>
      </c>
      <c r="E15" s="43">
        <v>0</v>
      </c>
      <c r="F15" s="43">
        <v>0</v>
      </c>
      <c r="N15" s="39"/>
      <c r="O15" s="62"/>
      <c r="R15" s="62"/>
      <c r="S15" s="30" t="s">
        <v>452</v>
      </c>
      <c r="T15" s="30" t="s">
        <v>1246</v>
      </c>
      <c r="U15" s="43">
        <v>3690.174</v>
      </c>
    </row>
    <row r="16" spans="1:21" x14ac:dyDescent="0.25">
      <c r="B16" s="37" t="str">
        <f t="shared" si="0"/>
        <v>LDINPF</v>
      </c>
      <c r="C16" s="30" t="s">
        <v>104</v>
      </c>
      <c r="D16" s="30" t="s">
        <v>1044</v>
      </c>
      <c r="E16" s="43">
        <v>14001747.949999737</v>
      </c>
      <c r="F16" s="43">
        <v>102801.56</v>
      </c>
      <c r="N16" s="39"/>
      <c r="O16" s="62"/>
      <c r="R16" s="62"/>
      <c r="S16" s="30" t="s">
        <v>280</v>
      </c>
      <c r="T16" s="30" t="s">
        <v>1246</v>
      </c>
      <c r="U16" s="43">
        <v>5.6300000000000008</v>
      </c>
    </row>
    <row r="17" spans="2:21" x14ac:dyDescent="0.25">
      <c r="B17" s="37" t="str">
        <f t="shared" si="0"/>
        <v>LDINPF</v>
      </c>
      <c r="D17" s="30" t="s">
        <v>1242</v>
      </c>
      <c r="E17" s="43">
        <v>0</v>
      </c>
      <c r="F17" s="43">
        <v>7816.3499999999995</v>
      </c>
      <c r="N17" s="39"/>
      <c r="O17" s="62"/>
      <c r="R17" s="62"/>
      <c r="S17" s="30" t="s">
        <v>364</v>
      </c>
      <c r="T17" s="30" t="s">
        <v>1246</v>
      </c>
      <c r="U17" s="43">
        <v>28.430099999999999</v>
      </c>
    </row>
    <row r="18" spans="2:21" x14ac:dyDescent="0.25">
      <c r="B18" s="37" t="str">
        <f t="shared" si="0"/>
        <v>LDINPF</v>
      </c>
      <c r="D18" s="30" t="s">
        <v>1045</v>
      </c>
      <c r="E18" s="43">
        <v>71996.399999999951</v>
      </c>
      <c r="F18" s="43">
        <v>61.430000000000007</v>
      </c>
      <c r="N18" s="39"/>
      <c r="O18" s="62"/>
      <c r="R18" s="62"/>
      <c r="S18" s="30" t="s">
        <v>346</v>
      </c>
      <c r="T18" s="30" t="s">
        <v>1246</v>
      </c>
      <c r="U18" s="43">
        <v>102.18010000000001</v>
      </c>
    </row>
    <row r="19" spans="2:21" x14ac:dyDescent="0.25">
      <c r="B19" s="37" t="str">
        <f t="shared" si="0"/>
        <v>LDINPF</v>
      </c>
      <c r="D19" s="30" t="s">
        <v>2870</v>
      </c>
      <c r="N19" s="39"/>
      <c r="O19" s="62"/>
      <c r="R19" s="62"/>
      <c r="S19" s="30" t="s">
        <v>182</v>
      </c>
      <c r="T19" s="30" t="s">
        <v>1246</v>
      </c>
      <c r="U19" s="43">
        <v>501.93059999999997</v>
      </c>
    </row>
    <row r="20" spans="2:21" x14ac:dyDescent="0.25">
      <c r="B20" s="37" t="str">
        <f t="shared" si="0"/>
        <v>LDINPF</v>
      </c>
      <c r="D20" s="30" t="s">
        <v>1722</v>
      </c>
      <c r="E20" s="43">
        <v>0</v>
      </c>
      <c r="F20" s="43">
        <v>28.04</v>
      </c>
      <c r="N20" s="39"/>
      <c r="O20" s="62"/>
      <c r="R20" s="62"/>
      <c r="S20" s="30" t="s">
        <v>104</v>
      </c>
      <c r="T20" s="30" t="s">
        <v>1246</v>
      </c>
      <c r="U20" s="43">
        <v>522.05049999999994</v>
      </c>
    </row>
    <row r="21" spans="2:21" x14ac:dyDescent="0.25">
      <c r="B21" s="37" t="str">
        <f t="shared" si="0"/>
        <v>LDINPF</v>
      </c>
      <c r="D21" s="30" t="s">
        <v>2550</v>
      </c>
      <c r="E21" s="43">
        <v>0</v>
      </c>
      <c r="F21" s="43">
        <v>0</v>
      </c>
      <c r="N21" s="39"/>
      <c r="O21" s="62"/>
      <c r="R21" s="62"/>
      <c r="S21" s="30" t="s">
        <v>327</v>
      </c>
      <c r="T21" s="30" t="s">
        <v>1246</v>
      </c>
      <c r="U21" s="43">
        <v>176.02019999999999</v>
      </c>
    </row>
    <row r="22" spans="2:21" x14ac:dyDescent="0.25">
      <c r="B22" s="37" t="str">
        <f t="shared" si="0"/>
        <v>LDMIPF</v>
      </c>
      <c r="C22" s="30" t="s">
        <v>144</v>
      </c>
      <c r="D22" s="30" t="s">
        <v>1044</v>
      </c>
      <c r="E22" s="43">
        <v>173991.33000000034</v>
      </c>
      <c r="F22" s="43">
        <v>13574.66</v>
      </c>
      <c r="N22" s="39"/>
      <c r="O22" s="62"/>
      <c r="R22" s="62"/>
      <c r="S22" s="30" t="s">
        <v>226</v>
      </c>
      <c r="T22" s="30" t="s">
        <v>1246</v>
      </c>
      <c r="U22" s="43">
        <v>56.730000000000004</v>
      </c>
    </row>
    <row r="23" spans="2:21" x14ac:dyDescent="0.25">
      <c r="B23" s="37" t="str">
        <f t="shared" si="0"/>
        <v>LDMIPF</v>
      </c>
      <c r="D23" s="30" t="s">
        <v>1242</v>
      </c>
      <c r="E23" s="43">
        <v>0</v>
      </c>
      <c r="F23" s="43">
        <v>0</v>
      </c>
      <c r="N23" s="39"/>
      <c r="O23" s="62"/>
      <c r="R23" s="62"/>
      <c r="S23" s="30" t="s">
        <v>216</v>
      </c>
      <c r="T23" s="30" t="s">
        <v>1246</v>
      </c>
      <c r="U23" s="43">
        <v>38.7301</v>
      </c>
    </row>
    <row r="24" spans="2:21" x14ac:dyDescent="0.25">
      <c r="B24" s="37" t="str">
        <f t="shared" si="0"/>
        <v>LDMIPF</v>
      </c>
      <c r="D24" s="30" t="s">
        <v>1045</v>
      </c>
      <c r="E24" s="43">
        <v>0</v>
      </c>
      <c r="F24" s="43">
        <v>6.15</v>
      </c>
      <c r="N24" s="39"/>
      <c r="O24" s="62"/>
      <c r="R24" s="62"/>
      <c r="S24" s="30" t="s">
        <v>904</v>
      </c>
      <c r="T24" s="30" t="s">
        <v>1246</v>
      </c>
      <c r="U24" s="43">
        <v>183.82999999999998</v>
      </c>
    </row>
    <row r="25" spans="2:21" x14ac:dyDescent="0.25">
      <c r="B25" s="37" t="str">
        <f t="shared" si="0"/>
        <v>LDMIPF</v>
      </c>
      <c r="D25" s="30" t="s">
        <v>2870</v>
      </c>
      <c r="N25" s="39"/>
      <c r="O25" s="62"/>
      <c r="R25" s="62"/>
      <c r="S25" s="30" t="s">
        <v>905</v>
      </c>
      <c r="T25" s="30" t="s">
        <v>1246</v>
      </c>
      <c r="U25" s="43">
        <v>82</v>
      </c>
    </row>
    <row r="26" spans="2:21" x14ac:dyDescent="0.25">
      <c r="B26" s="37" t="str">
        <f t="shared" si="0"/>
        <v>LDMIPF</v>
      </c>
      <c r="D26" s="30" t="s">
        <v>1722</v>
      </c>
      <c r="E26" s="43">
        <v>0</v>
      </c>
      <c r="F26" s="43">
        <v>173.16000000000003</v>
      </c>
      <c r="N26" s="39"/>
      <c r="O26" s="62"/>
      <c r="R26" s="62"/>
      <c r="S26" s="30" t="s">
        <v>1359</v>
      </c>
      <c r="T26" s="30" t="s">
        <v>1246</v>
      </c>
      <c r="U26" s="43">
        <v>306.41999999999996</v>
      </c>
    </row>
    <row r="27" spans="2:21" x14ac:dyDescent="0.25">
      <c r="B27" s="37" t="str">
        <f t="shared" si="0"/>
        <v>LDMIPF</v>
      </c>
      <c r="D27" s="30" t="s">
        <v>2550</v>
      </c>
      <c r="E27" s="43">
        <v>0</v>
      </c>
      <c r="F27" s="43">
        <v>0</v>
      </c>
      <c r="N27" s="39"/>
      <c r="O27" s="62"/>
      <c r="R27" s="62"/>
      <c r="S27" s="30" t="s">
        <v>1409</v>
      </c>
      <c r="T27" s="30" t="s">
        <v>1246</v>
      </c>
      <c r="U27" s="43">
        <v>9.69</v>
      </c>
    </row>
    <row r="28" spans="2:21" x14ac:dyDescent="0.25">
      <c r="B28" s="37" t="str">
        <f t="shared" si="0"/>
        <v>LDONTF</v>
      </c>
      <c r="C28" s="30" t="s">
        <v>904</v>
      </c>
      <c r="D28" s="30" t="s">
        <v>1044</v>
      </c>
      <c r="E28" s="43">
        <v>1379113364.9099994</v>
      </c>
      <c r="F28" s="43">
        <v>9253.4199999999983</v>
      </c>
      <c r="N28" s="39"/>
      <c r="O28" s="62"/>
      <c r="R28" s="62"/>
      <c r="S28" s="30" t="s">
        <v>1638</v>
      </c>
      <c r="T28" s="30" t="s">
        <v>1246</v>
      </c>
      <c r="U28" s="43">
        <v>398.82000000000005</v>
      </c>
    </row>
    <row r="29" spans="2:21" x14ac:dyDescent="0.25">
      <c r="B29" s="37" t="str">
        <f t="shared" si="0"/>
        <v>LDONTF</v>
      </c>
      <c r="D29" s="30" t="s">
        <v>1242</v>
      </c>
      <c r="E29" s="43">
        <v>0</v>
      </c>
      <c r="F29" s="43">
        <v>5.17</v>
      </c>
      <c r="N29" s="39"/>
      <c r="O29" s="62"/>
      <c r="R29" s="62"/>
      <c r="S29" s="30" t="s">
        <v>2144</v>
      </c>
      <c r="T29" s="30" t="s">
        <v>1246</v>
      </c>
      <c r="U29" s="43">
        <v>96.93</v>
      </c>
    </row>
    <row r="30" spans="2:21" x14ac:dyDescent="0.25">
      <c r="B30" s="37" t="str">
        <f t="shared" si="0"/>
        <v>LDONTF</v>
      </c>
      <c r="D30" s="30" t="s">
        <v>1045</v>
      </c>
      <c r="E30" s="43">
        <v>82354582270.809982</v>
      </c>
      <c r="F30" s="43">
        <v>316771.20000000001</v>
      </c>
      <c r="N30" s="39"/>
      <c r="O30" s="62"/>
      <c r="R30" s="62"/>
      <c r="S30" s="30" t="s">
        <v>2112</v>
      </c>
      <c r="T30" s="30" t="s">
        <v>1246</v>
      </c>
      <c r="U30" s="43">
        <v>46.04</v>
      </c>
    </row>
    <row r="31" spans="2:21" x14ac:dyDescent="0.25">
      <c r="B31" s="37" t="str">
        <f t="shared" si="0"/>
        <v>LDONTF</v>
      </c>
      <c r="D31" s="30" t="s">
        <v>2870</v>
      </c>
      <c r="N31" s="39"/>
      <c r="O31" s="62"/>
      <c r="R31" s="62"/>
      <c r="S31" s="30" t="s">
        <v>2072</v>
      </c>
      <c r="T31" s="30" t="s">
        <v>1246</v>
      </c>
      <c r="U31" s="43">
        <v>95.87</v>
      </c>
    </row>
    <row r="32" spans="2:21" x14ac:dyDescent="0.25">
      <c r="B32" s="37" t="str">
        <f t="shared" si="0"/>
        <v>LDONTF</v>
      </c>
      <c r="D32" s="30" t="s">
        <v>1722</v>
      </c>
      <c r="E32" s="43">
        <v>0</v>
      </c>
      <c r="F32" s="43">
        <v>0</v>
      </c>
      <c r="N32" s="39"/>
      <c r="O32" s="62"/>
      <c r="R32" s="62"/>
      <c r="S32" s="30" t="s">
        <v>2164</v>
      </c>
      <c r="T32" s="30" t="s">
        <v>1246</v>
      </c>
      <c r="U32" s="43">
        <v>22.459999999999997</v>
      </c>
    </row>
    <row r="33" spans="2:21" x14ac:dyDescent="0.25">
      <c r="B33" s="37" t="str">
        <f t="shared" si="0"/>
        <v>LDONTF</v>
      </c>
      <c r="D33" s="30" t="s">
        <v>2550</v>
      </c>
      <c r="E33" s="43">
        <v>1847407.37</v>
      </c>
      <c r="F33" s="43">
        <v>22.89</v>
      </c>
      <c r="N33" s="39"/>
      <c r="O33" s="62"/>
      <c r="R33" s="62"/>
      <c r="S33" s="30" t="s">
        <v>2092</v>
      </c>
      <c r="T33" s="30" t="s">
        <v>1246</v>
      </c>
      <c r="U33" s="43">
        <v>99.36</v>
      </c>
    </row>
    <row r="34" spans="2:21" x14ac:dyDescent="0.25">
      <c r="B34" s="37" t="str">
        <f t="shared" si="0"/>
        <v>LDSAPF</v>
      </c>
      <c r="C34" s="30" t="s">
        <v>182</v>
      </c>
      <c r="D34" s="30" t="s">
        <v>1044</v>
      </c>
      <c r="E34" s="43">
        <v>153326581.81999952</v>
      </c>
      <c r="F34" s="43">
        <v>355989.55000000005</v>
      </c>
      <c r="N34" s="39"/>
      <c r="O34" s="62"/>
      <c r="R34" s="62"/>
      <c r="S34" s="30" t="s">
        <v>2128</v>
      </c>
      <c r="T34" s="30" t="s">
        <v>1246</v>
      </c>
      <c r="U34" s="43">
        <v>39.910000000000004</v>
      </c>
    </row>
    <row r="35" spans="2:21" x14ac:dyDescent="0.25">
      <c r="B35" s="37" t="str">
        <f t="shared" si="0"/>
        <v>LDSAPF</v>
      </c>
      <c r="D35" s="30" t="s">
        <v>1242</v>
      </c>
      <c r="E35" s="43">
        <v>0</v>
      </c>
      <c r="F35" s="43">
        <v>0</v>
      </c>
      <c r="N35" s="39"/>
      <c r="O35" s="62"/>
      <c r="R35" s="62"/>
      <c r="S35" s="30" t="s">
        <v>2037</v>
      </c>
      <c r="T35" s="30" t="s">
        <v>1246</v>
      </c>
      <c r="U35" s="43">
        <v>5.78</v>
      </c>
    </row>
    <row r="36" spans="2:21" x14ac:dyDescent="0.25">
      <c r="B36" s="37" t="str">
        <f t="shared" si="0"/>
        <v>LDSAPF</v>
      </c>
      <c r="D36" s="30" t="s">
        <v>1045</v>
      </c>
      <c r="E36" s="43">
        <v>6510274.6600000151</v>
      </c>
      <c r="F36" s="43">
        <v>9069.83</v>
      </c>
      <c r="N36" s="39"/>
      <c r="S36" s="30" t="s">
        <v>2017</v>
      </c>
      <c r="T36" s="30" t="s">
        <v>1246</v>
      </c>
      <c r="U36" s="43">
        <v>28.630000000000003</v>
      </c>
    </row>
    <row r="37" spans="2:21" x14ac:dyDescent="0.25">
      <c r="B37" s="37" t="str">
        <f t="shared" si="0"/>
        <v>LDSAPF</v>
      </c>
      <c r="D37" s="30" t="s">
        <v>2870</v>
      </c>
      <c r="N37" s="39"/>
      <c r="S37" s="30" t="s">
        <v>2061</v>
      </c>
      <c r="T37" s="30" t="s">
        <v>1246</v>
      </c>
      <c r="U37" s="43">
        <v>18.940000000000001</v>
      </c>
    </row>
    <row r="38" spans="2:21" x14ac:dyDescent="0.25">
      <c r="B38" s="37" t="str">
        <f t="shared" si="0"/>
        <v>LDSAPF</v>
      </c>
      <c r="D38" s="30" t="s">
        <v>1722</v>
      </c>
      <c r="E38" s="43">
        <v>11999.4</v>
      </c>
      <c r="F38" s="43">
        <v>651.19000000000005</v>
      </c>
      <c r="S38" s="30" t="s">
        <v>2719</v>
      </c>
      <c r="T38" s="30" t="s">
        <v>1246</v>
      </c>
      <c r="U38" s="43">
        <v>76.389999999999986</v>
      </c>
    </row>
    <row r="39" spans="2:21" x14ac:dyDescent="0.25">
      <c r="B39" s="37" t="str">
        <f t="shared" si="0"/>
        <v>LDSAPF</v>
      </c>
      <c r="D39" s="30" t="s">
        <v>2550</v>
      </c>
      <c r="E39" s="43">
        <v>1270589.5800000005</v>
      </c>
      <c r="F39" s="43">
        <v>1682.3600000000001</v>
      </c>
      <c r="M39" s="39"/>
    </row>
    <row r="40" spans="2:21" x14ac:dyDescent="0.25">
      <c r="B40" s="37" t="str">
        <f t="shared" si="0"/>
        <v>LDSTDF</v>
      </c>
      <c r="C40" s="30" t="s">
        <v>216</v>
      </c>
      <c r="D40" s="30" t="s">
        <v>1044</v>
      </c>
      <c r="E40" s="43">
        <v>8706564.6699999347</v>
      </c>
      <c r="F40" s="43">
        <v>99722.12000000001</v>
      </c>
      <c r="S40" s="30" t="s">
        <v>242</v>
      </c>
      <c r="T40" s="30" t="s">
        <v>1016</v>
      </c>
      <c r="U40" s="43">
        <v>583.49040000000002</v>
      </c>
    </row>
    <row r="41" spans="2:21" x14ac:dyDescent="0.25">
      <c r="B41" s="37" t="str">
        <f t="shared" si="0"/>
        <v>LDSTDF</v>
      </c>
      <c r="D41" s="30" t="s">
        <v>1242</v>
      </c>
      <c r="E41" s="43">
        <v>0</v>
      </c>
      <c r="F41" s="43">
        <v>0</v>
      </c>
      <c r="P41" s="43"/>
      <c r="S41" s="30" t="s">
        <v>440</v>
      </c>
      <c r="T41" s="30" t="s">
        <v>1016</v>
      </c>
      <c r="U41" s="43">
        <v>545.56039999999996</v>
      </c>
    </row>
    <row r="42" spans="2:21" x14ac:dyDescent="0.25">
      <c r="B42" s="37" t="str">
        <f t="shared" si="0"/>
        <v>LDSTDF</v>
      </c>
      <c r="D42" s="30" t="s">
        <v>1045</v>
      </c>
      <c r="E42" s="43">
        <v>0</v>
      </c>
      <c r="F42" s="43">
        <v>191.39</v>
      </c>
      <c r="S42" s="30" t="s">
        <v>291</v>
      </c>
      <c r="T42" s="30" t="s">
        <v>1016</v>
      </c>
      <c r="U42" s="43">
        <v>957.62070000000006</v>
      </c>
    </row>
    <row r="43" spans="2:21" x14ac:dyDescent="0.25">
      <c r="B43" s="37" t="str">
        <f t="shared" si="0"/>
        <v>LDSTDF</v>
      </c>
      <c r="D43" s="30" t="s">
        <v>2870</v>
      </c>
      <c r="S43" s="30" t="s">
        <v>382</v>
      </c>
      <c r="T43" s="30" t="s">
        <v>1016</v>
      </c>
      <c r="U43" s="43">
        <v>2880.6922</v>
      </c>
    </row>
    <row r="44" spans="2:21" x14ac:dyDescent="0.25">
      <c r="B44" s="37" t="str">
        <f t="shared" si="0"/>
        <v>LDSTDF</v>
      </c>
      <c r="D44" s="30" t="s">
        <v>1722</v>
      </c>
      <c r="E44" s="43">
        <v>0</v>
      </c>
      <c r="F44" s="43">
        <v>550.54</v>
      </c>
      <c r="S44" s="30" t="s">
        <v>260</v>
      </c>
      <c r="T44" s="30" t="s">
        <v>1016</v>
      </c>
      <c r="U44" s="43">
        <v>290.0102</v>
      </c>
    </row>
    <row r="45" spans="2:21" x14ac:dyDescent="0.25">
      <c r="B45" s="37" t="str">
        <f t="shared" si="0"/>
        <v>LDSTDF</v>
      </c>
      <c r="D45" s="30" t="s">
        <v>2550</v>
      </c>
      <c r="E45" s="43">
        <v>0</v>
      </c>
      <c r="F45" s="43">
        <v>0</v>
      </c>
      <c r="S45" s="30" t="s">
        <v>408</v>
      </c>
      <c r="T45" s="30" t="s">
        <v>1016</v>
      </c>
      <c r="U45" s="43">
        <v>1030.6307999999999</v>
      </c>
    </row>
    <row r="46" spans="2:21" x14ac:dyDescent="0.25">
      <c r="B46" s="37" t="str">
        <f t="shared" si="0"/>
        <v>LDUSTF</v>
      </c>
      <c r="C46" s="30" t="s">
        <v>905</v>
      </c>
      <c r="D46" s="30" t="s">
        <v>1044</v>
      </c>
      <c r="E46" s="43">
        <v>409827303.82999939</v>
      </c>
      <c r="F46" s="43">
        <v>1033681.41</v>
      </c>
      <c r="S46" s="30" t="s">
        <v>308</v>
      </c>
      <c r="T46" s="30" t="s">
        <v>1016</v>
      </c>
      <c r="U46" s="43">
        <v>1412.1811</v>
      </c>
    </row>
    <row r="47" spans="2:21" x14ac:dyDescent="0.25">
      <c r="B47" s="37" t="str">
        <f t="shared" si="0"/>
        <v>LDUSTF</v>
      </c>
      <c r="D47" s="30" t="s">
        <v>1242</v>
      </c>
      <c r="E47" s="43">
        <v>0</v>
      </c>
      <c r="F47" s="43">
        <v>0</v>
      </c>
      <c r="S47" s="30" t="s">
        <v>144</v>
      </c>
      <c r="T47" s="30" t="s">
        <v>1016</v>
      </c>
      <c r="U47" s="43">
        <v>63.98</v>
      </c>
    </row>
    <row r="48" spans="2:21" x14ac:dyDescent="0.25">
      <c r="B48" s="37" t="str">
        <f t="shared" si="0"/>
        <v>LDUSTF</v>
      </c>
      <c r="D48" s="30" t="s">
        <v>1045</v>
      </c>
      <c r="E48" s="43">
        <v>0</v>
      </c>
      <c r="F48" s="43">
        <v>0</v>
      </c>
      <c r="S48" s="30" t="s">
        <v>33</v>
      </c>
      <c r="T48" s="30" t="s">
        <v>1016</v>
      </c>
      <c r="U48" s="43">
        <v>199.01009999999999</v>
      </c>
    </row>
    <row r="49" spans="2:21" x14ac:dyDescent="0.25">
      <c r="B49" s="37" t="str">
        <f t="shared" si="0"/>
        <v>LDUSTF</v>
      </c>
      <c r="D49" s="30" t="s">
        <v>2870</v>
      </c>
      <c r="S49" s="30" t="s">
        <v>74</v>
      </c>
      <c r="T49" s="30" t="s">
        <v>1016</v>
      </c>
      <c r="U49" s="43">
        <v>64.14</v>
      </c>
    </row>
    <row r="50" spans="2:21" x14ac:dyDescent="0.25">
      <c r="B50" s="37" t="str">
        <f t="shared" si="0"/>
        <v>LDUSTF</v>
      </c>
      <c r="D50" s="30" t="s">
        <v>1722</v>
      </c>
      <c r="E50" s="43">
        <v>0</v>
      </c>
      <c r="F50" s="43">
        <v>0</v>
      </c>
      <c r="S50" s="30" t="s">
        <v>452</v>
      </c>
      <c r="T50" s="30" t="s">
        <v>1016</v>
      </c>
      <c r="U50" s="43">
        <v>10800.2781</v>
      </c>
    </row>
    <row r="51" spans="2:21" x14ac:dyDescent="0.25">
      <c r="B51" s="37" t="str">
        <f t="shared" si="0"/>
        <v>LDUSTF</v>
      </c>
      <c r="D51" s="30" t="s">
        <v>2550</v>
      </c>
      <c r="E51" s="43">
        <v>0</v>
      </c>
      <c r="F51" s="43">
        <v>0</v>
      </c>
      <c r="S51" s="30" t="s">
        <v>280</v>
      </c>
      <c r="T51" s="30" t="s">
        <v>1016</v>
      </c>
      <c r="U51" s="43">
        <v>17.34</v>
      </c>
    </row>
    <row r="52" spans="2:21" x14ac:dyDescent="0.25">
      <c r="B52" s="37" t="str">
        <f t="shared" si="0"/>
        <v>LEARBF</v>
      </c>
      <c r="C52" s="30" t="s">
        <v>226</v>
      </c>
      <c r="D52" s="30" t="s">
        <v>1044</v>
      </c>
      <c r="E52" s="43">
        <v>15062363.639999989</v>
      </c>
      <c r="F52" s="43">
        <v>8420.89</v>
      </c>
      <c r="S52" s="30" t="s">
        <v>364</v>
      </c>
      <c r="T52" s="30" t="s">
        <v>1016</v>
      </c>
      <c r="U52" s="43">
        <v>88.870099999999994</v>
      </c>
    </row>
    <row r="53" spans="2:21" x14ac:dyDescent="0.25">
      <c r="B53" s="37" t="str">
        <f t="shared" si="0"/>
        <v>LEARBF</v>
      </c>
      <c r="D53" s="30" t="s">
        <v>1242</v>
      </c>
      <c r="E53" s="43">
        <v>0</v>
      </c>
      <c r="F53" s="43">
        <v>0</v>
      </c>
      <c r="S53" s="30" t="s">
        <v>346</v>
      </c>
      <c r="T53" s="30" t="s">
        <v>1016</v>
      </c>
      <c r="U53" s="43">
        <v>261.47019999999998</v>
      </c>
    </row>
    <row r="54" spans="2:21" x14ac:dyDescent="0.25">
      <c r="B54" s="37" t="str">
        <f t="shared" si="0"/>
        <v>LEARBF</v>
      </c>
      <c r="D54" s="30" t="s">
        <v>1045</v>
      </c>
      <c r="E54" s="43">
        <v>2999.8500000000004</v>
      </c>
      <c r="F54" s="43">
        <v>0.80999999999999994</v>
      </c>
      <c r="S54" s="30" t="s">
        <v>182</v>
      </c>
      <c r="T54" s="30" t="s">
        <v>1016</v>
      </c>
      <c r="U54" s="43">
        <v>1502.5911000000001</v>
      </c>
    </row>
    <row r="55" spans="2:21" x14ac:dyDescent="0.25">
      <c r="B55" s="37" t="str">
        <f t="shared" si="0"/>
        <v>LEARBF</v>
      </c>
      <c r="D55" s="30" t="s">
        <v>2870</v>
      </c>
      <c r="S55" s="30" t="s">
        <v>104</v>
      </c>
      <c r="T55" s="30" t="s">
        <v>1016</v>
      </c>
      <c r="U55" s="43">
        <v>1527.1611</v>
      </c>
    </row>
    <row r="56" spans="2:21" x14ac:dyDescent="0.25">
      <c r="B56" s="37" t="str">
        <f t="shared" si="0"/>
        <v>LEARBF</v>
      </c>
      <c r="D56" s="30" t="s">
        <v>1722</v>
      </c>
      <c r="E56" s="43">
        <v>0</v>
      </c>
      <c r="F56" s="43">
        <v>0</v>
      </c>
      <c r="S56" s="30" t="s">
        <v>327</v>
      </c>
      <c r="T56" s="30" t="s">
        <v>1016</v>
      </c>
      <c r="U56" s="43">
        <v>325.55020000000002</v>
      </c>
    </row>
    <row r="57" spans="2:21" x14ac:dyDescent="0.25">
      <c r="B57" s="37" t="str">
        <f t="shared" si="0"/>
        <v>LEARBF</v>
      </c>
      <c r="D57" s="30" t="s">
        <v>2550</v>
      </c>
      <c r="E57" s="43">
        <v>0</v>
      </c>
      <c r="F57" s="43">
        <v>0</v>
      </c>
      <c r="S57" s="30" t="s">
        <v>226</v>
      </c>
      <c r="T57" s="30" t="s">
        <v>1016</v>
      </c>
      <c r="U57" s="43">
        <v>103.9301</v>
      </c>
    </row>
    <row r="58" spans="2:21" x14ac:dyDescent="0.25">
      <c r="B58" s="37" t="str">
        <f t="shared" si="0"/>
        <v>LEBALF</v>
      </c>
      <c r="C58" s="30" t="s">
        <v>242</v>
      </c>
      <c r="D58" s="30" t="s">
        <v>1044</v>
      </c>
      <c r="E58" s="43">
        <v>35348186.009993762</v>
      </c>
      <c r="F58" s="43">
        <v>7152510.1400000006</v>
      </c>
      <c r="S58" s="30" t="s">
        <v>216</v>
      </c>
      <c r="T58" s="30" t="s">
        <v>1016</v>
      </c>
      <c r="U58" s="43">
        <v>139.0701</v>
      </c>
    </row>
    <row r="59" spans="2:21" x14ac:dyDescent="0.25">
      <c r="B59" s="37" t="str">
        <f t="shared" si="0"/>
        <v>LEBALF</v>
      </c>
      <c r="D59" s="30" t="s">
        <v>1242</v>
      </c>
      <c r="E59" s="43">
        <v>19999</v>
      </c>
      <c r="F59" s="43">
        <v>2171.02</v>
      </c>
      <c r="S59" s="30" t="s">
        <v>904</v>
      </c>
      <c r="T59" s="30" t="s">
        <v>1016</v>
      </c>
      <c r="U59" s="43">
        <v>587.21</v>
      </c>
    </row>
    <row r="60" spans="2:21" x14ac:dyDescent="0.25">
      <c r="B60" s="37" t="str">
        <f t="shared" si="0"/>
        <v>LEBALF</v>
      </c>
      <c r="D60" s="30" t="s">
        <v>1045</v>
      </c>
      <c r="E60" s="43">
        <v>46497.710000000006</v>
      </c>
      <c r="F60" s="43">
        <v>6866.9400000000005</v>
      </c>
      <c r="S60" s="30" t="s">
        <v>905</v>
      </c>
      <c r="T60" s="30" t="s">
        <v>1016</v>
      </c>
      <c r="U60" s="43">
        <v>189.84</v>
      </c>
    </row>
    <row r="61" spans="2:21" x14ac:dyDescent="0.25">
      <c r="B61" s="37" t="str">
        <f t="shared" si="0"/>
        <v>LEBALF</v>
      </c>
      <c r="D61" s="30" t="s">
        <v>2870</v>
      </c>
      <c r="S61" s="30" t="s">
        <v>1359</v>
      </c>
      <c r="T61" s="30" t="s">
        <v>1016</v>
      </c>
      <c r="U61" s="43">
        <v>1108.1300000000001</v>
      </c>
    </row>
    <row r="62" spans="2:21" x14ac:dyDescent="0.25">
      <c r="B62" s="37" t="str">
        <f t="shared" si="0"/>
        <v>LEBALF</v>
      </c>
      <c r="D62" s="30" t="s">
        <v>1722</v>
      </c>
      <c r="E62" s="43">
        <v>47997.599999999999</v>
      </c>
      <c r="F62" s="43">
        <v>56795.320000000007</v>
      </c>
      <c r="S62" s="30" t="s">
        <v>1409</v>
      </c>
      <c r="T62" s="30" t="s">
        <v>1016</v>
      </c>
      <c r="U62" s="43">
        <v>42.69</v>
      </c>
    </row>
    <row r="63" spans="2:21" x14ac:dyDescent="0.25">
      <c r="B63" s="37" t="str">
        <f t="shared" si="0"/>
        <v>LEBALF</v>
      </c>
      <c r="D63" s="30" t="s">
        <v>2550</v>
      </c>
      <c r="E63" s="43">
        <v>2999.85</v>
      </c>
      <c r="F63" s="43">
        <v>5.79</v>
      </c>
      <c r="S63" s="30" t="s">
        <v>1638</v>
      </c>
      <c r="T63" s="30" t="s">
        <v>1016</v>
      </c>
      <c r="U63" s="43">
        <v>974.84</v>
      </c>
    </row>
    <row r="64" spans="2:21" x14ac:dyDescent="0.25">
      <c r="B64" s="37" t="str">
        <f t="shared" si="0"/>
        <v>LEBFSF</v>
      </c>
      <c r="C64" s="30" t="s">
        <v>260</v>
      </c>
      <c r="D64" s="30" t="s">
        <v>1044</v>
      </c>
      <c r="E64" s="43">
        <v>13994507.019998899</v>
      </c>
      <c r="F64" s="43">
        <v>3034162.92</v>
      </c>
      <c r="S64" s="30" t="s">
        <v>2144</v>
      </c>
      <c r="T64" s="30" t="s">
        <v>1016</v>
      </c>
      <c r="U64" s="43">
        <v>172.13</v>
      </c>
    </row>
    <row r="65" spans="2:21" x14ac:dyDescent="0.25">
      <c r="B65" s="37" t="str">
        <f t="shared" si="0"/>
        <v>LEBFSF</v>
      </c>
      <c r="D65" s="30" t="s">
        <v>1242</v>
      </c>
      <c r="E65" s="43">
        <v>157492.1500000002</v>
      </c>
      <c r="F65" s="43">
        <v>4532.34</v>
      </c>
      <c r="S65" s="30" t="s">
        <v>2112</v>
      </c>
      <c r="T65" s="30" t="s">
        <v>1016</v>
      </c>
      <c r="U65" s="43">
        <v>115.69</v>
      </c>
    </row>
    <row r="66" spans="2:21" x14ac:dyDescent="0.25">
      <c r="B66" s="37" t="str">
        <f t="shared" si="0"/>
        <v>LEBFSF</v>
      </c>
      <c r="D66" s="30" t="s">
        <v>1045</v>
      </c>
      <c r="E66" s="43">
        <v>134993.27999999977</v>
      </c>
      <c r="F66" s="43">
        <v>4688.2800000000007</v>
      </c>
      <c r="S66" s="30" t="s">
        <v>2072</v>
      </c>
      <c r="T66" s="30" t="s">
        <v>1016</v>
      </c>
      <c r="U66" s="43">
        <v>221.68</v>
      </c>
    </row>
    <row r="67" spans="2:21" x14ac:dyDescent="0.25">
      <c r="B67" s="37" t="str">
        <f t="shared" si="0"/>
        <v>LEBFSF</v>
      </c>
      <c r="D67" s="30" t="s">
        <v>2870</v>
      </c>
      <c r="S67" s="30" t="s">
        <v>2164</v>
      </c>
      <c r="T67" s="30" t="s">
        <v>1016</v>
      </c>
      <c r="U67" s="43">
        <v>53.01</v>
      </c>
    </row>
    <row r="68" spans="2:21" x14ac:dyDescent="0.25">
      <c r="B68" s="37" t="str">
        <f t="shared" si="0"/>
        <v>LEBFSF</v>
      </c>
      <c r="D68" s="30" t="s">
        <v>1722</v>
      </c>
      <c r="E68" s="43">
        <v>26998.680000000008</v>
      </c>
      <c r="F68" s="43">
        <v>6166.46</v>
      </c>
      <c r="S68" s="30" t="s">
        <v>2092</v>
      </c>
      <c r="T68" s="30" t="s">
        <v>1016</v>
      </c>
      <c r="U68" s="43">
        <v>210.98</v>
      </c>
    </row>
    <row r="69" spans="2:21" x14ac:dyDescent="0.25">
      <c r="B69" s="37" t="str">
        <f t="shared" si="0"/>
        <v>LEBFSF</v>
      </c>
      <c r="D69" s="30" t="s">
        <v>2550</v>
      </c>
      <c r="E69" s="43">
        <v>0</v>
      </c>
      <c r="F69" s="43">
        <v>87582.380000000019</v>
      </c>
      <c r="S69" s="30" t="s">
        <v>2128</v>
      </c>
      <c r="T69" s="30" t="s">
        <v>1016</v>
      </c>
      <c r="U69" s="43">
        <v>95.29</v>
      </c>
    </row>
    <row r="70" spans="2:21" x14ac:dyDescent="0.25">
      <c r="B70" s="37" t="str">
        <f t="shared" ref="B70:B133" si="1">IF(C70="",B69,C70)</f>
        <v>LECHID</v>
      </c>
      <c r="C70" s="30" t="s">
        <v>280</v>
      </c>
      <c r="D70" s="30" t="s">
        <v>1044</v>
      </c>
      <c r="E70" s="43">
        <v>0</v>
      </c>
      <c r="F70" s="43">
        <v>2227.5099999999998</v>
      </c>
      <c r="S70" s="30" t="s">
        <v>2037</v>
      </c>
      <c r="T70" s="30" t="s">
        <v>1016</v>
      </c>
      <c r="U70" s="43">
        <v>12.28</v>
      </c>
    </row>
    <row r="71" spans="2:21" x14ac:dyDescent="0.25">
      <c r="B71" s="37" t="str">
        <f t="shared" si="1"/>
        <v>LECHID</v>
      </c>
      <c r="D71" s="30" t="s">
        <v>1242</v>
      </c>
      <c r="E71" s="43">
        <v>0</v>
      </c>
      <c r="F71" s="43">
        <v>0</v>
      </c>
      <c r="S71" s="30" t="s">
        <v>2017</v>
      </c>
      <c r="T71" s="30" t="s">
        <v>1016</v>
      </c>
      <c r="U71" s="43">
        <v>64.040000000000006</v>
      </c>
    </row>
    <row r="72" spans="2:21" x14ac:dyDescent="0.25">
      <c r="B72" s="37" t="str">
        <f t="shared" si="1"/>
        <v>LECHID</v>
      </c>
      <c r="D72" s="30" t="s">
        <v>1045</v>
      </c>
      <c r="E72" s="43">
        <v>0</v>
      </c>
      <c r="F72" s="43">
        <v>411.60999999999996</v>
      </c>
      <c r="S72" s="30" t="s">
        <v>2061</v>
      </c>
      <c r="T72" s="30" t="s">
        <v>1016</v>
      </c>
      <c r="U72" s="43">
        <v>44.27</v>
      </c>
    </row>
    <row r="73" spans="2:21" x14ac:dyDescent="0.25">
      <c r="B73" s="37" t="str">
        <f t="shared" si="1"/>
        <v>LECHID</v>
      </c>
      <c r="D73" s="30" t="s">
        <v>2870</v>
      </c>
      <c r="S73" s="30" t="s">
        <v>2719</v>
      </c>
      <c r="T73" s="30" t="s">
        <v>1016</v>
      </c>
      <c r="U73" s="43">
        <v>102.7</v>
      </c>
    </row>
    <row r="74" spans="2:21" x14ac:dyDescent="0.25">
      <c r="B74" s="37" t="str">
        <f t="shared" si="1"/>
        <v>LECHID</v>
      </c>
      <c r="D74" s="30" t="s">
        <v>1722</v>
      </c>
      <c r="E74" s="43">
        <v>0</v>
      </c>
      <c r="F74" s="43">
        <v>0</v>
      </c>
      <c r="S74" s="30" t="s">
        <v>2786</v>
      </c>
      <c r="T74" s="30" t="s">
        <v>1016</v>
      </c>
      <c r="U74" s="43">
        <v>106.4</v>
      </c>
    </row>
    <row r="75" spans="2:21" x14ac:dyDescent="0.25">
      <c r="B75" s="37" t="str">
        <f t="shared" si="1"/>
        <v>LECHID</v>
      </c>
      <c r="D75" s="30" t="s">
        <v>2550</v>
      </c>
      <c r="E75" s="43">
        <v>0</v>
      </c>
      <c r="F75" s="43">
        <v>0</v>
      </c>
    </row>
    <row r="76" spans="2:21" x14ac:dyDescent="0.25">
      <c r="B76" s="37" t="str">
        <f t="shared" si="1"/>
        <v>LEEQTF</v>
      </c>
      <c r="C76" s="30" t="s">
        <v>291</v>
      </c>
      <c r="D76" s="30" t="s">
        <v>1044</v>
      </c>
      <c r="E76" s="43">
        <v>73339999.010036364</v>
      </c>
      <c r="F76" s="43">
        <v>9400040.2599999998</v>
      </c>
    </row>
    <row r="77" spans="2:21" x14ac:dyDescent="0.25">
      <c r="B77" s="37" t="str">
        <f t="shared" si="1"/>
        <v>LEEQTF</v>
      </c>
      <c r="D77" s="30" t="s">
        <v>1242</v>
      </c>
      <c r="E77" s="43">
        <v>114994.24999999978</v>
      </c>
      <c r="F77" s="43">
        <v>21546.93</v>
      </c>
    </row>
    <row r="78" spans="2:21" x14ac:dyDescent="0.25">
      <c r="B78" s="37" t="str">
        <f t="shared" si="1"/>
        <v>LEEQTF</v>
      </c>
      <c r="D78" s="30" t="s">
        <v>1045</v>
      </c>
      <c r="E78" s="43">
        <v>141992.92999999982</v>
      </c>
      <c r="F78" s="43">
        <v>10515.32</v>
      </c>
    </row>
    <row r="79" spans="2:21" x14ac:dyDescent="0.25">
      <c r="B79" s="37" t="str">
        <f t="shared" si="1"/>
        <v>LEEQTF</v>
      </c>
      <c r="D79" s="30" t="s">
        <v>2870</v>
      </c>
    </row>
    <row r="80" spans="2:21" x14ac:dyDescent="0.25">
      <c r="B80" s="37" t="str">
        <f t="shared" si="1"/>
        <v>LEEQTF</v>
      </c>
      <c r="D80" s="30" t="s">
        <v>1722</v>
      </c>
      <c r="E80" s="43">
        <v>0</v>
      </c>
      <c r="F80" s="43">
        <v>249.5</v>
      </c>
    </row>
    <row r="81" spans="2:6" x14ac:dyDescent="0.25">
      <c r="B81" s="37" t="str">
        <f t="shared" si="1"/>
        <v>LEEQTF</v>
      </c>
      <c r="D81" s="30" t="s">
        <v>2550</v>
      </c>
      <c r="E81" s="43">
        <v>0</v>
      </c>
      <c r="F81" s="43">
        <v>0</v>
      </c>
    </row>
    <row r="82" spans="2:6" x14ac:dyDescent="0.25">
      <c r="B82" s="37" t="str">
        <f t="shared" si="1"/>
        <v>LEGROW</v>
      </c>
      <c r="C82" s="30" t="s">
        <v>308</v>
      </c>
      <c r="D82" s="30" t="s">
        <v>1044</v>
      </c>
      <c r="E82" s="43">
        <v>164192321.67003983</v>
      </c>
      <c r="F82" s="43">
        <v>22087548.27</v>
      </c>
    </row>
    <row r="83" spans="2:6" x14ac:dyDescent="0.25">
      <c r="B83" s="37" t="str">
        <f t="shared" si="1"/>
        <v>LEGROW</v>
      </c>
      <c r="D83" s="30" t="s">
        <v>1242</v>
      </c>
      <c r="E83" s="43">
        <v>333983.36000000115</v>
      </c>
      <c r="F83" s="43">
        <v>30480.190000000002</v>
      </c>
    </row>
    <row r="84" spans="2:6" x14ac:dyDescent="0.25">
      <c r="B84" s="37" t="str">
        <f t="shared" si="1"/>
        <v>LEGROW</v>
      </c>
      <c r="D84" s="30" t="s">
        <v>1045</v>
      </c>
      <c r="E84" s="43">
        <v>467976.6900000028</v>
      </c>
      <c r="F84" s="43">
        <v>32955.06</v>
      </c>
    </row>
    <row r="85" spans="2:6" x14ac:dyDescent="0.25">
      <c r="B85" s="37" t="str">
        <f t="shared" si="1"/>
        <v>LEGROW</v>
      </c>
      <c r="D85" s="30" t="s">
        <v>2870</v>
      </c>
    </row>
    <row r="86" spans="2:6" x14ac:dyDescent="0.25">
      <c r="B86" s="37" t="str">
        <f t="shared" si="1"/>
        <v>LEGROW</v>
      </c>
      <c r="D86" s="30" t="s">
        <v>1722</v>
      </c>
      <c r="E86" s="43">
        <v>86995.68</v>
      </c>
      <c r="F86" s="43">
        <v>78194.26999999999</v>
      </c>
    </row>
    <row r="87" spans="2:6" x14ac:dyDescent="0.25">
      <c r="B87" s="37" t="str">
        <f t="shared" si="1"/>
        <v>LEGROW</v>
      </c>
      <c r="D87" s="30" t="s">
        <v>2550</v>
      </c>
      <c r="E87" s="43">
        <v>0</v>
      </c>
      <c r="F87" s="43">
        <v>0</v>
      </c>
    </row>
    <row r="88" spans="2:6" x14ac:dyDescent="0.25">
      <c r="B88" s="37" t="str">
        <f t="shared" si="1"/>
        <v>LEINFA</v>
      </c>
      <c r="C88" s="30" t="s">
        <v>327</v>
      </c>
      <c r="D88" s="30" t="s">
        <v>1044</v>
      </c>
      <c r="E88" s="43">
        <v>25693549.85999668</v>
      </c>
      <c r="F88" s="43">
        <v>1229973.8399999999</v>
      </c>
    </row>
    <row r="89" spans="2:6" x14ac:dyDescent="0.25">
      <c r="B89" s="37" t="str">
        <f t="shared" si="1"/>
        <v>LEINFA</v>
      </c>
      <c r="D89" s="30" t="s">
        <v>1242</v>
      </c>
      <c r="E89" s="43">
        <v>329983.52999999997</v>
      </c>
      <c r="F89" s="43">
        <v>22894.449999999997</v>
      </c>
    </row>
    <row r="90" spans="2:6" x14ac:dyDescent="0.25">
      <c r="B90" s="37" t="str">
        <f t="shared" si="1"/>
        <v>LEINFA</v>
      </c>
      <c r="D90" s="30" t="s">
        <v>1045</v>
      </c>
      <c r="E90" s="43">
        <v>161991.9000000002</v>
      </c>
      <c r="F90" s="43">
        <v>886.82999999999993</v>
      </c>
    </row>
    <row r="91" spans="2:6" x14ac:dyDescent="0.25">
      <c r="B91" s="37" t="str">
        <f t="shared" si="1"/>
        <v>LEINFA</v>
      </c>
      <c r="D91" s="30" t="s">
        <v>2870</v>
      </c>
    </row>
    <row r="92" spans="2:6" x14ac:dyDescent="0.25">
      <c r="B92" s="37" t="str">
        <f t="shared" si="1"/>
        <v>LEINFA</v>
      </c>
      <c r="D92" s="30" t="s">
        <v>1722</v>
      </c>
      <c r="E92" s="43">
        <v>0</v>
      </c>
      <c r="F92" s="43">
        <v>537.23</v>
      </c>
    </row>
    <row r="93" spans="2:6" x14ac:dyDescent="0.25">
      <c r="B93" s="37" t="str">
        <f t="shared" si="1"/>
        <v>LEINFA</v>
      </c>
      <c r="D93" s="30" t="s">
        <v>2550</v>
      </c>
      <c r="E93" s="43">
        <v>0</v>
      </c>
      <c r="F93" s="43">
        <v>0</v>
      </c>
    </row>
    <row r="94" spans="2:6" x14ac:dyDescent="0.25">
      <c r="B94" s="37" t="str">
        <f t="shared" si="1"/>
        <v>LEINNF</v>
      </c>
      <c r="C94" s="30" t="s">
        <v>346</v>
      </c>
      <c r="D94" s="30" t="s">
        <v>1044</v>
      </c>
      <c r="E94" s="43">
        <v>7606460.8000003444</v>
      </c>
      <c r="F94" s="43">
        <v>1696425.67</v>
      </c>
    </row>
    <row r="95" spans="2:6" x14ac:dyDescent="0.25">
      <c r="B95" s="37" t="str">
        <f t="shared" si="1"/>
        <v>LEINNF</v>
      </c>
      <c r="D95" s="30" t="s">
        <v>1242</v>
      </c>
      <c r="E95" s="43">
        <v>0</v>
      </c>
      <c r="F95" s="43">
        <v>0</v>
      </c>
    </row>
    <row r="96" spans="2:6" x14ac:dyDescent="0.25">
      <c r="B96" s="37" t="str">
        <f t="shared" si="1"/>
        <v>LEINNF</v>
      </c>
      <c r="D96" s="30" t="s">
        <v>1045</v>
      </c>
      <c r="E96" s="43">
        <v>29998.53000000001</v>
      </c>
      <c r="F96" s="43">
        <v>655.25</v>
      </c>
    </row>
    <row r="97" spans="2:6" x14ac:dyDescent="0.25">
      <c r="B97" s="37" t="str">
        <f t="shared" si="1"/>
        <v>LEINNF</v>
      </c>
      <c r="D97" s="30" t="s">
        <v>2870</v>
      </c>
    </row>
    <row r="98" spans="2:6" x14ac:dyDescent="0.25">
      <c r="B98" s="37" t="str">
        <f t="shared" si="1"/>
        <v>LEINNF</v>
      </c>
      <c r="D98" s="30" t="s">
        <v>1722</v>
      </c>
      <c r="E98" s="43">
        <v>999.95</v>
      </c>
      <c r="F98" s="43">
        <v>118.72</v>
      </c>
    </row>
    <row r="99" spans="2:6" x14ac:dyDescent="0.25">
      <c r="B99" s="37" t="str">
        <f t="shared" si="1"/>
        <v>LEINNF</v>
      </c>
      <c r="D99" s="30" t="s">
        <v>2550</v>
      </c>
      <c r="E99" s="43">
        <v>0</v>
      </c>
      <c r="F99" s="43">
        <v>0</v>
      </c>
    </row>
    <row r="100" spans="2:6" x14ac:dyDescent="0.25">
      <c r="B100" s="37" t="str">
        <f t="shared" si="1"/>
        <v>LEINSX</v>
      </c>
      <c r="C100" s="30" t="s">
        <v>364</v>
      </c>
      <c r="D100" s="30" t="s">
        <v>1044</v>
      </c>
      <c r="E100" s="43">
        <v>342482.94000000093</v>
      </c>
      <c r="F100" s="43">
        <v>9945.5399999999991</v>
      </c>
    </row>
    <row r="101" spans="2:6" x14ac:dyDescent="0.25">
      <c r="B101" s="37" t="str">
        <f t="shared" si="1"/>
        <v>LEINSX</v>
      </c>
      <c r="D101" s="30" t="s">
        <v>1242</v>
      </c>
      <c r="E101" s="43">
        <v>0</v>
      </c>
      <c r="F101" s="43">
        <v>392.93000000000006</v>
      </c>
    </row>
    <row r="102" spans="2:6" x14ac:dyDescent="0.25">
      <c r="B102" s="37" t="str">
        <f t="shared" si="1"/>
        <v>LEINSX</v>
      </c>
      <c r="D102" s="30" t="s">
        <v>1045</v>
      </c>
      <c r="E102" s="43">
        <v>4999.75</v>
      </c>
      <c r="F102" s="43">
        <v>655.28</v>
      </c>
    </row>
    <row r="103" spans="2:6" x14ac:dyDescent="0.25">
      <c r="B103" s="37" t="str">
        <f t="shared" si="1"/>
        <v>LEINSX</v>
      </c>
      <c r="D103" s="30" t="s">
        <v>2870</v>
      </c>
    </row>
    <row r="104" spans="2:6" x14ac:dyDescent="0.25">
      <c r="B104" s="37" t="str">
        <f t="shared" si="1"/>
        <v>LEINSX</v>
      </c>
      <c r="D104" s="30" t="s">
        <v>1722</v>
      </c>
      <c r="E104" s="43">
        <v>0</v>
      </c>
      <c r="F104" s="43">
        <v>0</v>
      </c>
    </row>
    <row r="105" spans="2:6" x14ac:dyDescent="0.25">
      <c r="B105" s="37" t="str">
        <f t="shared" si="1"/>
        <v>LEINSX</v>
      </c>
      <c r="D105" s="30" t="s">
        <v>2550</v>
      </c>
      <c r="E105" s="43">
        <v>0</v>
      </c>
      <c r="F105" s="43">
        <v>0</v>
      </c>
    </row>
    <row r="106" spans="2:6" x14ac:dyDescent="0.25">
      <c r="B106" s="37" t="str">
        <f t="shared" si="1"/>
        <v>LEMIDF</v>
      </c>
      <c r="C106" s="30" t="s">
        <v>382</v>
      </c>
      <c r="D106" s="30" t="s">
        <v>1044</v>
      </c>
      <c r="E106" s="43">
        <v>134159156.37012956</v>
      </c>
      <c r="F106" s="43">
        <v>10572538.799999999</v>
      </c>
    </row>
    <row r="107" spans="2:6" x14ac:dyDescent="0.25">
      <c r="B107" s="37" t="str">
        <f t="shared" si="1"/>
        <v>LEMIDF</v>
      </c>
      <c r="D107" s="30" t="s">
        <v>1242</v>
      </c>
      <c r="E107" s="43">
        <v>928953.7199999945</v>
      </c>
      <c r="F107" s="43">
        <v>69798.880000000005</v>
      </c>
    </row>
    <row r="108" spans="2:6" x14ac:dyDescent="0.25">
      <c r="B108" s="37" t="str">
        <f t="shared" si="1"/>
        <v>LEMIDF</v>
      </c>
      <c r="D108" s="30" t="s">
        <v>1045</v>
      </c>
      <c r="E108" s="43">
        <v>1157342.2599999907</v>
      </c>
      <c r="F108" s="43">
        <v>83635.97</v>
      </c>
    </row>
    <row r="109" spans="2:6" x14ac:dyDescent="0.25">
      <c r="B109" s="37" t="str">
        <f t="shared" si="1"/>
        <v>LEMIDF</v>
      </c>
      <c r="D109" s="30" t="s">
        <v>2870</v>
      </c>
    </row>
    <row r="110" spans="2:6" x14ac:dyDescent="0.25">
      <c r="B110" s="37" t="str">
        <f t="shared" si="1"/>
        <v>LEMIDF</v>
      </c>
      <c r="D110" s="30" t="s">
        <v>1722</v>
      </c>
      <c r="E110" s="43">
        <v>1132943.5899999987</v>
      </c>
      <c r="F110" s="43">
        <v>618300.02</v>
      </c>
    </row>
    <row r="111" spans="2:6" x14ac:dyDescent="0.25">
      <c r="B111" s="37" t="str">
        <f t="shared" si="1"/>
        <v>LEMIDF</v>
      </c>
      <c r="D111" s="30" t="s">
        <v>2550</v>
      </c>
      <c r="E111" s="43">
        <v>559971.9999999993</v>
      </c>
      <c r="F111" s="43">
        <v>55804.160000000003</v>
      </c>
    </row>
    <row r="112" spans="2:6" x14ac:dyDescent="0.25">
      <c r="B112" s="37" t="str">
        <f t="shared" si="1"/>
        <v>LETAXP</v>
      </c>
      <c r="C112" s="30" t="s">
        <v>408</v>
      </c>
      <c r="D112" s="30" t="s">
        <v>1044</v>
      </c>
      <c r="E112" s="43">
        <v>30356277.619995091</v>
      </c>
      <c r="F112" s="43">
        <v>9807962.7799999993</v>
      </c>
    </row>
    <row r="113" spans="2:6" x14ac:dyDescent="0.25">
      <c r="B113" s="37" t="str">
        <f t="shared" si="1"/>
        <v>LETAXP</v>
      </c>
      <c r="D113" s="30" t="s">
        <v>1242</v>
      </c>
      <c r="E113" s="43">
        <v>216989.21</v>
      </c>
      <c r="F113" s="43">
        <v>24111.399999999998</v>
      </c>
    </row>
    <row r="114" spans="2:6" x14ac:dyDescent="0.25">
      <c r="B114" s="37" t="str">
        <f t="shared" si="1"/>
        <v>LETAXP</v>
      </c>
      <c r="D114" s="30" t="s">
        <v>1045</v>
      </c>
      <c r="E114" s="43">
        <v>80195.989999999903</v>
      </c>
      <c r="F114" s="43">
        <v>20101.48</v>
      </c>
    </row>
    <row r="115" spans="2:6" x14ac:dyDescent="0.25">
      <c r="B115" s="37" t="str">
        <f t="shared" si="1"/>
        <v>LETAXP</v>
      </c>
      <c r="D115" s="30" t="s">
        <v>2870</v>
      </c>
    </row>
    <row r="116" spans="2:6" x14ac:dyDescent="0.25">
      <c r="B116" s="37" t="str">
        <f t="shared" si="1"/>
        <v>LETAXP</v>
      </c>
      <c r="D116" s="30" t="s">
        <v>1722</v>
      </c>
      <c r="E116" s="43">
        <v>93995.299999999916</v>
      </c>
      <c r="F116" s="43">
        <v>150861.54</v>
      </c>
    </row>
    <row r="117" spans="2:6" x14ac:dyDescent="0.25">
      <c r="B117" s="37" t="str">
        <f t="shared" si="1"/>
        <v>LETAXP</v>
      </c>
      <c r="D117" s="30" t="s">
        <v>2550</v>
      </c>
      <c r="E117" s="43">
        <v>0</v>
      </c>
      <c r="F117" s="43">
        <v>3029.3900000000003</v>
      </c>
    </row>
    <row r="118" spans="2:6" x14ac:dyDescent="0.25">
      <c r="B118" s="37" t="str">
        <f t="shared" si="1"/>
        <v>LEULIS</v>
      </c>
      <c r="C118" s="30" t="s">
        <v>440</v>
      </c>
      <c r="D118" s="30" t="s">
        <v>1044</v>
      </c>
      <c r="E118" s="43">
        <v>355021.76999999996</v>
      </c>
      <c r="F118" s="43">
        <v>33553.94</v>
      </c>
    </row>
    <row r="119" spans="2:6" x14ac:dyDescent="0.25">
      <c r="B119" s="37" t="str">
        <f t="shared" si="1"/>
        <v>LEULIS</v>
      </c>
      <c r="D119" s="30" t="s">
        <v>1242</v>
      </c>
      <c r="E119" s="43">
        <v>72345.549999999988</v>
      </c>
      <c r="F119" s="43">
        <v>3706.8799999999997</v>
      </c>
    </row>
    <row r="120" spans="2:6" x14ac:dyDescent="0.25">
      <c r="B120" s="37" t="str">
        <f t="shared" si="1"/>
        <v>LEULIS</v>
      </c>
      <c r="D120" s="30" t="s">
        <v>1045</v>
      </c>
      <c r="E120" s="43">
        <v>53946.450000000019</v>
      </c>
      <c r="F120" s="43">
        <v>11224.060000000001</v>
      </c>
    </row>
    <row r="121" spans="2:6" x14ac:dyDescent="0.25">
      <c r="B121" s="37" t="str">
        <f t="shared" si="1"/>
        <v>LEULIS</v>
      </c>
      <c r="D121" s="30" t="s">
        <v>2870</v>
      </c>
    </row>
    <row r="122" spans="2:6" x14ac:dyDescent="0.25">
      <c r="B122" s="37" t="str">
        <f t="shared" si="1"/>
        <v>LEULIS</v>
      </c>
      <c r="D122" s="30" t="s">
        <v>1722</v>
      </c>
      <c r="E122" s="43">
        <v>17330.099999999999</v>
      </c>
      <c r="F122" s="43">
        <v>38650.11</v>
      </c>
    </row>
    <row r="123" spans="2:6" x14ac:dyDescent="0.25">
      <c r="B123" s="37" t="str">
        <f t="shared" si="1"/>
        <v>LEULIS</v>
      </c>
      <c r="D123" s="30" t="s">
        <v>2550</v>
      </c>
      <c r="E123" s="43">
        <v>0</v>
      </c>
      <c r="F123" s="43">
        <v>0</v>
      </c>
    </row>
    <row r="124" spans="2:6" x14ac:dyDescent="0.25">
      <c r="B124" s="37" t="str">
        <f t="shared" si="1"/>
        <v>LLIQDF</v>
      </c>
      <c r="C124" s="30" t="s">
        <v>452</v>
      </c>
      <c r="D124" s="30" t="s">
        <v>1044</v>
      </c>
      <c r="E124" s="43">
        <v>5405846774.7799759</v>
      </c>
      <c r="F124" s="43">
        <v>461112.77</v>
      </c>
    </row>
    <row r="125" spans="2:6" x14ac:dyDescent="0.25">
      <c r="B125" s="37" t="str">
        <f t="shared" si="1"/>
        <v>LLIQDF</v>
      </c>
      <c r="D125" s="30" t="s">
        <v>1242</v>
      </c>
      <c r="E125" s="43">
        <v>0</v>
      </c>
      <c r="F125" s="43">
        <v>0</v>
      </c>
    </row>
    <row r="126" spans="2:6" x14ac:dyDescent="0.25">
      <c r="B126" s="37" t="str">
        <f t="shared" si="1"/>
        <v>LLIQDF</v>
      </c>
      <c r="D126" s="30" t="s">
        <v>1045</v>
      </c>
      <c r="E126" s="43">
        <v>678966.08</v>
      </c>
      <c r="F126" s="43">
        <v>1449.95</v>
      </c>
    </row>
    <row r="127" spans="2:6" x14ac:dyDescent="0.25">
      <c r="B127" s="37" t="str">
        <f t="shared" si="1"/>
        <v>LLIQDF</v>
      </c>
      <c r="D127" s="30" t="s">
        <v>2870</v>
      </c>
    </row>
    <row r="128" spans="2:6" x14ac:dyDescent="0.25">
      <c r="B128" s="37" t="str">
        <f t="shared" si="1"/>
        <v>LLIQDF</v>
      </c>
      <c r="D128" s="30" t="s">
        <v>1722</v>
      </c>
      <c r="E128" s="43">
        <v>19999</v>
      </c>
      <c r="F128" s="43">
        <v>6.52</v>
      </c>
    </row>
    <row r="129" spans="2:6" x14ac:dyDescent="0.25">
      <c r="B129" s="37" t="str">
        <f t="shared" si="1"/>
        <v>LLIQDF</v>
      </c>
      <c r="D129" s="30" t="s">
        <v>2550</v>
      </c>
      <c r="E129" s="43">
        <v>0</v>
      </c>
      <c r="F129" s="43">
        <v>0</v>
      </c>
    </row>
    <row r="130" spans="2:6" x14ac:dyDescent="0.25">
      <c r="B130" s="37" t="str">
        <f t="shared" si="1"/>
        <v>#N/A</v>
      </c>
      <c r="C130" s="30" t="s">
        <v>2871</v>
      </c>
      <c r="D130" s="30" t="s">
        <v>1044</v>
      </c>
      <c r="E130" s="43">
        <v>0</v>
      </c>
      <c r="F130" s="43">
        <v>0</v>
      </c>
    </row>
    <row r="131" spans="2:6" x14ac:dyDescent="0.25">
      <c r="B131" s="37" t="str">
        <f t="shared" si="1"/>
        <v>#N/A</v>
      </c>
      <c r="D131" s="30" t="s">
        <v>1242</v>
      </c>
      <c r="E131" s="43">
        <v>0</v>
      </c>
      <c r="F131" s="43">
        <v>0</v>
      </c>
    </row>
    <row r="132" spans="2:6" x14ac:dyDescent="0.25">
      <c r="B132" s="37" t="str">
        <f t="shared" si="1"/>
        <v>#N/A</v>
      </c>
      <c r="D132" s="30" t="s">
        <v>1045</v>
      </c>
      <c r="E132" s="43">
        <v>0</v>
      </c>
      <c r="F132" s="43">
        <v>0</v>
      </c>
    </row>
    <row r="133" spans="2:6" x14ac:dyDescent="0.25">
      <c r="B133" s="37" t="str">
        <f t="shared" si="1"/>
        <v>#N/A</v>
      </c>
      <c r="D133" s="30" t="s">
        <v>2870</v>
      </c>
    </row>
    <row r="134" spans="2:6" x14ac:dyDescent="0.25">
      <c r="B134" s="37" t="str">
        <f t="shared" ref="B134:B197" si="2">IF(C134="",B133,C134)</f>
        <v>#N/A</v>
      </c>
      <c r="D134" s="30" t="s">
        <v>1722</v>
      </c>
      <c r="E134" s="43">
        <v>0</v>
      </c>
      <c r="F134" s="43">
        <v>0</v>
      </c>
    </row>
    <row r="135" spans="2:6" x14ac:dyDescent="0.25">
      <c r="B135" s="37" t="str">
        <f t="shared" si="2"/>
        <v>#N/A</v>
      </c>
      <c r="D135" s="30" t="s">
        <v>2550</v>
      </c>
      <c r="E135" s="43">
        <v>0</v>
      </c>
      <c r="F135" s="43">
        <v>0</v>
      </c>
    </row>
    <row r="136" spans="2:6" x14ac:dyDescent="0.25">
      <c r="B136" s="37" t="str">
        <f t="shared" si="2"/>
        <v>LEBADF</v>
      </c>
      <c r="C136" s="30" t="s">
        <v>1359</v>
      </c>
      <c r="D136" s="30" t="s">
        <v>1044</v>
      </c>
      <c r="E136" s="43">
        <v>10891957.019999921</v>
      </c>
      <c r="F136" s="43">
        <v>9491591.5500000007</v>
      </c>
    </row>
    <row r="137" spans="2:6" x14ac:dyDescent="0.25">
      <c r="B137" s="37" t="str">
        <f t="shared" si="2"/>
        <v>LEBADF</v>
      </c>
      <c r="D137" s="30" t="s">
        <v>1242</v>
      </c>
      <c r="E137" s="43">
        <v>0</v>
      </c>
      <c r="F137" s="43">
        <v>6.3599999999999994</v>
      </c>
    </row>
    <row r="138" spans="2:6" x14ac:dyDescent="0.25">
      <c r="B138" s="37" t="str">
        <f t="shared" si="2"/>
        <v>LEBADF</v>
      </c>
      <c r="D138" s="30" t="s">
        <v>1045</v>
      </c>
      <c r="E138" s="43">
        <v>1028948.5499999998</v>
      </c>
      <c r="F138" s="43">
        <v>4625.6499999999996</v>
      </c>
    </row>
    <row r="139" spans="2:6" x14ac:dyDescent="0.25">
      <c r="B139" s="37" t="str">
        <f t="shared" si="2"/>
        <v>LEBADF</v>
      </c>
      <c r="D139" s="30" t="s">
        <v>2870</v>
      </c>
    </row>
    <row r="140" spans="2:6" x14ac:dyDescent="0.25">
      <c r="B140" s="37" t="str">
        <f t="shared" si="2"/>
        <v>LEBADF</v>
      </c>
      <c r="D140" s="30" t="s">
        <v>1722</v>
      </c>
      <c r="E140" s="43">
        <v>38998.050000000003</v>
      </c>
      <c r="F140" s="43">
        <v>68476.290000000008</v>
      </c>
    </row>
    <row r="141" spans="2:6" x14ac:dyDescent="0.25">
      <c r="B141" s="37" t="str">
        <f t="shared" si="2"/>
        <v>LEBADF</v>
      </c>
      <c r="D141" s="30" t="s">
        <v>2550</v>
      </c>
      <c r="E141" s="43">
        <v>0</v>
      </c>
      <c r="F141" s="43">
        <v>6133.35</v>
      </c>
    </row>
    <row r="142" spans="2:6" x14ac:dyDescent="0.25">
      <c r="B142" s="37" t="str">
        <f t="shared" si="2"/>
        <v>LDMNMF</v>
      </c>
      <c r="C142" s="30" t="s">
        <v>1409</v>
      </c>
      <c r="D142" s="30" t="s">
        <v>1044</v>
      </c>
      <c r="E142" s="43">
        <v>0</v>
      </c>
      <c r="F142" s="43">
        <v>13695.86</v>
      </c>
    </row>
    <row r="143" spans="2:6" x14ac:dyDescent="0.25">
      <c r="B143" s="37" t="str">
        <f t="shared" si="2"/>
        <v>LDMNMF</v>
      </c>
      <c r="D143" s="30" t="s">
        <v>1242</v>
      </c>
      <c r="E143" s="43">
        <v>0</v>
      </c>
      <c r="F143" s="43">
        <v>0</v>
      </c>
    </row>
    <row r="144" spans="2:6" x14ac:dyDescent="0.25">
      <c r="B144" s="37" t="str">
        <f t="shared" si="2"/>
        <v>LDMNMF</v>
      </c>
      <c r="D144" s="30" t="s">
        <v>1045</v>
      </c>
      <c r="E144" s="43">
        <v>0</v>
      </c>
      <c r="F144" s="43">
        <v>0</v>
      </c>
    </row>
    <row r="145" spans="2:6" x14ac:dyDescent="0.25">
      <c r="B145" s="37" t="str">
        <f t="shared" si="2"/>
        <v>LDMNMF</v>
      </c>
      <c r="D145" s="30" t="s">
        <v>2870</v>
      </c>
    </row>
    <row r="146" spans="2:6" x14ac:dyDescent="0.25">
      <c r="B146" s="37" t="str">
        <f t="shared" si="2"/>
        <v>LDMNMF</v>
      </c>
      <c r="D146" s="30" t="s">
        <v>1722</v>
      </c>
      <c r="E146" s="43">
        <v>0</v>
      </c>
      <c r="F146" s="43">
        <v>0</v>
      </c>
    </row>
    <row r="147" spans="2:6" x14ac:dyDescent="0.25">
      <c r="B147" s="37" t="str">
        <f t="shared" si="2"/>
        <v>LDMNMF</v>
      </c>
      <c r="D147" s="30" t="s">
        <v>2550</v>
      </c>
      <c r="E147" s="43">
        <v>0</v>
      </c>
      <c r="F147" s="43">
        <v>0</v>
      </c>
    </row>
    <row r="148" spans="2:6" x14ac:dyDescent="0.25">
      <c r="B148" s="37" t="str">
        <f t="shared" si="2"/>
        <v>LEMUCF</v>
      </c>
      <c r="C148" s="30" t="s">
        <v>1638</v>
      </c>
      <c r="D148" s="30" t="s">
        <v>1044</v>
      </c>
      <c r="E148" s="43">
        <v>119066161.21005519</v>
      </c>
      <c r="F148" s="43">
        <v>9087027.2200000007</v>
      </c>
    </row>
    <row r="149" spans="2:6" x14ac:dyDescent="0.25">
      <c r="B149" s="37" t="str">
        <f t="shared" si="2"/>
        <v>LEMUCF</v>
      </c>
      <c r="D149" s="30" t="s">
        <v>1242</v>
      </c>
      <c r="E149" s="43">
        <v>1314434.4299999955</v>
      </c>
      <c r="F149" s="43">
        <v>24603.179999999997</v>
      </c>
    </row>
    <row r="150" spans="2:6" x14ac:dyDescent="0.25">
      <c r="B150" s="37" t="str">
        <f t="shared" si="2"/>
        <v>LEMUCF</v>
      </c>
      <c r="D150" s="30" t="s">
        <v>1045</v>
      </c>
      <c r="E150" s="43">
        <v>563443.29000000097</v>
      </c>
      <c r="F150" s="43">
        <v>10684.81</v>
      </c>
    </row>
    <row r="151" spans="2:6" x14ac:dyDescent="0.25">
      <c r="B151" s="37" t="str">
        <f t="shared" si="2"/>
        <v>LEMUCF</v>
      </c>
      <c r="D151" s="30" t="s">
        <v>2870</v>
      </c>
    </row>
    <row r="152" spans="2:6" x14ac:dyDescent="0.25">
      <c r="B152" s="37" t="str">
        <f t="shared" si="2"/>
        <v>LEMUCF</v>
      </c>
      <c r="D152" s="30" t="s">
        <v>1722</v>
      </c>
      <c r="E152" s="43">
        <v>50997.479999999981</v>
      </c>
      <c r="F152" s="43">
        <v>186754.46</v>
      </c>
    </row>
    <row r="153" spans="2:6" x14ac:dyDescent="0.25">
      <c r="B153" s="37" t="str">
        <f t="shared" si="2"/>
        <v>LEMUCF</v>
      </c>
      <c r="D153" s="30" t="s">
        <v>2550</v>
      </c>
      <c r="E153" s="43">
        <v>1658917.0999999987</v>
      </c>
      <c r="F153" s="43">
        <v>736047.81</v>
      </c>
    </row>
    <row r="154" spans="2:6" x14ac:dyDescent="0.25">
      <c r="B154" s="37" t="str">
        <f t="shared" si="2"/>
        <v>LEDDYF</v>
      </c>
      <c r="C154" s="30" t="s">
        <v>2144</v>
      </c>
      <c r="D154" s="30" t="s">
        <v>1044</v>
      </c>
      <c r="E154" s="43">
        <v>35810202.709997974</v>
      </c>
      <c r="F154" s="43">
        <v>5294497.3800000008</v>
      </c>
    </row>
    <row r="155" spans="2:6" x14ac:dyDescent="0.25">
      <c r="B155" s="37" t="str">
        <f t="shared" si="2"/>
        <v>LEDDYF</v>
      </c>
      <c r="D155" s="30" t="s">
        <v>1242</v>
      </c>
      <c r="E155" s="43">
        <v>488475.76000000036</v>
      </c>
      <c r="F155" s="43">
        <v>14538.740000000002</v>
      </c>
    </row>
    <row r="156" spans="2:6" x14ac:dyDescent="0.25">
      <c r="B156" s="37" t="str">
        <f t="shared" si="2"/>
        <v>LEDDYF</v>
      </c>
      <c r="D156" s="30" t="s">
        <v>1045</v>
      </c>
      <c r="E156" s="43">
        <v>82995.879999999946</v>
      </c>
      <c r="F156" s="43">
        <v>5070.3999999999996</v>
      </c>
    </row>
    <row r="157" spans="2:6" x14ac:dyDescent="0.25">
      <c r="B157" s="37" t="str">
        <f t="shared" si="2"/>
        <v>LEDDYF</v>
      </c>
      <c r="D157" s="30" t="s">
        <v>2870</v>
      </c>
    </row>
    <row r="158" spans="2:6" x14ac:dyDescent="0.25">
      <c r="B158" s="37" t="str">
        <f t="shared" si="2"/>
        <v>LEDDYF</v>
      </c>
      <c r="D158" s="30" t="s">
        <v>1722</v>
      </c>
      <c r="E158" s="43">
        <v>0</v>
      </c>
      <c r="F158" s="43">
        <v>0</v>
      </c>
    </row>
    <row r="159" spans="2:6" x14ac:dyDescent="0.25">
      <c r="B159" s="37" t="str">
        <f t="shared" si="2"/>
        <v>LEDDYF</v>
      </c>
      <c r="D159" s="30" t="s">
        <v>2550</v>
      </c>
      <c r="E159" s="43">
        <v>0</v>
      </c>
      <c r="F159" s="43">
        <v>0</v>
      </c>
    </row>
    <row r="160" spans="2:6" x14ac:dyDescent="0.25">
      <c r="B160" s="37" t="str">
        <f t="shared" si="2"/>
        <v>LEFE30</v>
      </c>
      <c r="C160" s="30" t="s">
        <v>2112</v>
      </c>
      <c r="D160" s="30" t="s">
        <v>1044</v>
      </c>
      <c r="E160" s="43">
        <v>14758467.599999262</v>
      </c>
      <c r="F160" s="43">
        <v>4320966.93</v>
      </c>
    </row>
    <row r="161" spans="2:6" x14ac:dyDescent="0.25">
      <c r="B161" s="37" t="str">
        <f t="shared" si="2"/>
        <v>LEFE30</v>
      </c>
      <c r="D161" s="30" t="s">
        <v>1242</v>
      </c>
      <c r="E161" s="43">
        <v>0</v>
      </c>
      <c r="F161" s="43">
        <v>0</v>
      </c>
    </row>
    <row r="162" spans="2:6" x14ac:dyDescent="0.25">
      <c r="B162" s="37" t="str">
        <f t="shared" si="2"/>
        <v>LEFE30</v>
      </c>
      <c r="D162" s="30" t="s">
        <v>1045</v>
      </c>
      <c r="E162" s="43">
        <v>0</v>
      </c>
      <c r="F162" s="43">
        <v>0</v>
      </c>
    </row>
    <row r="163" spans="2:6" x14ac:dyDescent="0.25">
      <c r="B163" s="37" t="str">
        <f t="shared" si="2"/>
        <v>LEFE30</v>
      </c>
      <c r="D163" s="30" t="s">
        <v>2870</v>
      </c>
    </row>
    <row r="164" spans="2:6" x14ac:dyDescent="0.25">
      <c r="B164" s="37" t="str">
        <f t="shared" si="2"/>
        <v>LEFE30</v>
      </c>
      <c r="D164" s="30" t="s">
        <v>1722</v>
      </c>
      <c r="E164" s="43">
        <v>0</v>
      </c>
      <c r="F164" s="43">
        <v>0</v>
      </c>
    </row>
    <row r="165" spans="2:6" x14ac:dyDescent="0.25">
      <c r="B165" s="37" t="str">
        <f t="shared" si="2"/>
        <v>LEFE30</v>
      </c>
      <c r="D165" s="30" t="s">
        <v>2550</v>
      </c>
      <c r="E165" s="43">
        <v>0</v>
      </c>
      <c r="F165" s="43">
        <v>0</v>
      </c>
    </row>
    <row r="166" spans="2:6" x14ac:dyDescent="0.25">
      <c r="B166" s="37" t="str">
        <f t="shared" si="2"/>
        <v>LEDHCF</v>
      </c>
      <c r="C166" s="30" t="s">
        <v>2164</v>
      </c>
      <c r="D166" s="30" t="s">
        <v>1044</v>
      </c>
      <c r="E166" s="43">
        <v>13350841.769999225</v>
      </c>
      <c r="F166" s="43">
        <v>2557252.1800000002</v>
      </c>
    </row>
    <row r="167" spans="2:6" x14ac:dyDescent="0.25">
      <c r="B167" s="37" t="str">
        <f t="shared" si="2"/>
        <v>LEDHCF</v>
      </c>
      <c r="D167" s="30" t="s">
        <v>1242</v>
      </c>
      <c r="E167" s="43">
        <v>0</v>
      </c>
      <c r="F167" s="43">
        <v>0</v>
      </c>
    </row>
    <row r="168" spans="2:6" x14ac:dyDescent="0.25">
      <c r="B168" s="37" t="str">
        <f t="shared" si="2"/>
        <v>LEDHCF</v>
      </c>
      <c r="D168" s="30" t="s">
        <v>1045</v>
      </c>
      <c r="E168" s="43">
        <v>1999.9</v>
      </c>
      <c r="F168" s="43">
        <v>0.83</v>
      </c>
    </row>
    <row r="169" spans="2:6" x14ac:dyDescent="0.25">
      <c r="B169" s="37" t="str">
        <f t="shared" si="2"/>
        <v>LEDHCF</v>
      </c>
      <c r="D169" s="30" t="s">
        <v>2870</v>
      </c>
    </row>
    <row r="170" spans="2:6" x14ac:dyDescent="0.25">
      <c r="B170" s="37" t="str">
        <f t="shared" si="2"/>
        <v>LEDHCF</v>
      </c>
      <c r="D170" s="30" t="s">
        <v>1722</v>
      </c>
      <c r="E170" s="43">
        <v>0</v>
      </c>
      <c r="F170" s="43">
        <v>0</v>
      </c>
    </row>
    <row r="171" spans="2:6" x14ac:dyDescent="0.25">
      <c r="B171" s="37" t="str">
        <f t="shared" si="2"/>
        <v>LEDHCF</v>
      </c>
      <c r="D171" s="30" t="s">
        <v>2550</v>
      </c>
      <c r="E171" s="43">
        <v>0</v>
      </c>
      <c r="F171" s="43">
        <v>0</v>
      </c>
    </row>
    <row r="172" spans="2:6" x14ac:dyDescent="0.25">
      <c r="B172" s="37" t="str">
        <f t="shared" si="2"/>
        <v>LEGFOF</v>
      </c>
      <c r="C172" s="30" t="s">
        <v>2061</v>
      </c>
      <c r="D172" s="30" t="s">
        <v>1044</v>
      </c>
      <c r="E172" s="43">
        <v>4066798.6400000751</v>
      </c>
      <c r="F172" s="43">
        <v>625042.75</v>
      </c>
    </row>
    <row r="173" spans="2:6" x14ac:dyDescent="0.25">
      <c r="B173" s="37" t="str">
        <f t="shared" si="2"/>
        <v>LEGFOF</v>
      </c>
      <c r="D173" s="30" t="s">
        <v>1242</v>
      </c>
      <c r="E173" s="43">
        <v>0</v>
      </c>
      <c r="F173" s="43">
        <v>0</v>
      </c>
    </row>
    <row r="174" spans="2:6" x14ac:dyDescent="0.25">
      <c r="B174" s="37" t="str">
        <f t="shared" si="2"/>
        <v>LEGFOF</v>
      </c>
      <c r="D174" s="30" t="s">
        <v>1045</v>
      </c>
      <c r="E174" s="43">
        <v>0</v>
      </c>
      <c r="F174" s="43">
        <v>3.94</v>
      </c>
    </row>
    <row r="175" spans="2:6" x14ac:dyDescent="0.25">
      <c r="B175" s="37" t="str">
        <f t="shared" si="2"/>
        <v>LEGFOF</v>
      </c>
      <c r="D175" s="30" t="s">
        <v>2870</v>
      </c>
    </row>
    <row r="176" spans="2:6" x14ac:dyDescent="0.25">
      <c r="B176" s="37" t="str">
        <f t="shared" si="2"/>
        <v>LEGFOF</v>
      </c>
      <c r="D176" s="30" t="s">
        <v>1722</v>
      </c>
      <c r="E176" s="43">
        <v>0</v>
      </c>
      <c r="F176" s="43">
        <v>0</v>
      </c>
    </row>
    <row r="177" spans="2:6" x14ac:dyDescent="0.25">
      <c r="B177" s="37" t="str">
        <f t="shared" si="2"/>
        <v>LEGFOF</v>
      </c>
      <c r="D177" s="30" t="s">
        <v>2550</v>
      </c>
      <c r="E177" s="43">
        <v>59997</v>
      </c>
      <c r="F177" s="43">
        <v>14.829999999999998</v>
      </c>
    </row>
    <row r="178" spans="2:6" x14ac:dyDescent="0.25">
      <c r="B178" s="37" t="str">
        <f t="shared" si="2"/>
        <v>LEEQSF</v>
      </c>
      <c r="C178" s="30" t="s">
        <v>2037</v>
      </c>
      <c r="D178" s="30" t="s">
        <v>1044</v>
      </c>
      <c r="E178" s="43">
        <v>272986.68000000052</v>
      </c>
      <c r="F178" s="43">
        <v>145442.45000000001</v>
      </c>
    </row>
    <row r="179" spans="2:6" x14ac:dyDescent="0.25">
      <c r="B179" s="37" t="str">
        <f t="shared" si="2"/>
        <v>LEEQSF</v>
      </c>
      <c r="D179" s="30" t="s">
        <v>1242</v>
      </c>
      <c r="E179" s="43">
        <v>0</v>
      </c>
      <c r="F179" s="43">
        <v>0</v>
      </c>
    </row>
    <row r="180" spans="2:6" x14ac:dyDescent="0.25">
      <c r="B180" s="37" t="str">
        <f t="shared" si="2"/>
        <v>LEEQSF</v>
      </c>
      <c r="D180" s="30" t="s">
        <v>1045</v>
      </c>
      <c r="E180" s="43">
        <v>0</v>
      </c>
      <c r="F180" s="43">
        <v>0</v>
      </c>
    </row>
    <row r="181" spans="2:6" x14ac:dyDescent="0.25">
      <c r="B181" s="37" t="str">
        <f t="shared" si="2"/>
        <v>LEEQSF</v>
      </c>
      <c r="D181" s="30" t="s">
        <v>2870</v>
      </c>
    </row>
    <row r="182" spans="2:6" x14ac:dyDescent="0.25">
      <c r="B182" s="37" t="str">
        <f t="shared" si="2"/>
        <v>LEEQSF</v>
      </c>
      <c r="D182" s="30" t="s">
        <v>1722</v>
      </c>
      <c r="E182" s="43">
        <v>0</v>
      </c>
      <c r="F182" s="43">
        <v>0</v>
      </c>
    </row>
    <row r="183" spans="2:6" x14ac:dyDescent="0.25">
      <c r="B183" s="37" t="str">
        <f t="shared" si="2"/>
        <v>LEEQSF</v>
      </c>
      <c r="D183" s="30" t="s">
        <v>2550</v>
      </c>
      <c r="E183" s="43">
        <v>0</v>
      </c>
      <c r="F183" s="43">
        <v>0</v>
      </c>
    </row>
    <row r="184" spans="2:6" x14ac:dyDescent="0.25">
      <c r="B184" s="37" t="str">
        <f t="shared" si="2"/>
        <v>LEEMCF</v>
      </c>
      <c r="C184" s="30" t="s">
        <v>2072</v>
      </c>
      <c r="D184" s="30" t="s">
        <v>1044</v>
      </c>
      <c r="E184" s="43">
        <v>51015681.060006395</v>
      </c>
      <c r="F184" s="43">
        <v>8620392.8699999992</v>
      </c>
    </row>
    <row r="185" spans="2:6" x14ac:dyDescent="0.25">
      <c r="B185" s="37" t="str">
        <f t="shared" si="2"/>
        <v>LEEMCF</v>
      </c>
      <c r="D185" s="30" t="s">
        <v>1242</v>
      </c>
      <c r="E185" s="43">
        <v>78496.089999999967</v>
      </c>
      <c r="F185" s="43">
        <v>2084.5499999999997</v>
      </c>
    </row>
    <row r="186" spans="2:6" x14ac:dyDescent="0.25">
      <c r="B186" s="37" t="str">
        <f t="shared" si="2"/>
        <v>LEEMCF</v>
      </c>
      <c r="D186" s="30" t="s">
        <v>1045</v>
      </c>
      <c r="E186" s="43">
        <v>12999.350000000002</v>
      </c>
      <c r="F186" s="43">
        <v>42.89</v>
      </c>
    </row>
    <row r="187" spans="2:6" x14ac:dyDescent="0.25">
      <c r="B187" s="37" t="str">
        <f t="shared" si="2"/>
        <v>LEEMCF</v>
      </c>
      <c r="D187" s="30" t="s">
        <v>2870</v>
      </c>
    </row>
    <row r="188" spans="2:6" x14ac:dyDescent="0.25">
      <c r="B188" s="37" t="str">
        <f t="shared" si="2"/>
        <v>LEEMCF</v>
      </c>
      <c r="D188" s="30" t="s">
        <v>1722</v>
      </c>
      <c r="E188" s="43">
        <v>0</v>
      </c>
      <c r="F188" s="43">
        <v>545.52</v>
      </c>
    </row>
    <row r="189" spans="2:6" x14ac:dyDescent="0.25">
      <c r="B189" s="37" t="str">
        <f t="shared" si="2"/>
        <v>LEEMCF</v>
      </c>
      <c r="D189" s="30" t="s">
        <v>2550</v>
      </c>
      <c r="E189" s="43">
        <v>0</v>
      </c>
      <c r="F189" s="43">
        <v>1263.3400000000001</v>
      </c>
    </row>
    <row r="190" spans="2:6" x14ac:dyDescent="0.25">
      <c r="B190" s="37" t="str">
        <f t="shared" si="2"/>
        <v>LELTVF</v>
      </c>
      <c r="C190" s="30" t="s">
        <v>2128</v>
      </c>
      <c r="D190" s="30" t="s">
        <v>1044</v>
      </c>
      <c r="E190" s="43">
        <v>17207142.699998423</v>
      </c>
      <c r="F190" s="43">
        <v>3769869.9299999997</v>
      </c>
    </row>
    <row r="191" spans="2:6" x14ac:dyDescent="0.25">
      <c r="B191" s="37" t="str">
        <f t="shared" si="2"/>
        <v>LELTVF</v>
      </c>
      <c r="D191" s="30" t="s">
        <v>1242</v>
      </c>
      <c r="E191" s="43">
        <v>0</v>
      </c>
      <c r="F191" s="43">
        <v>0</v>
      </c>
    </row>
    <row r="192" spans="2:6" x14ac:dyDescent="0.25">
      <c r="B192" s="37" t="str">
        <f t="shared" si="2"/>
        <v>LELTVF</v>
      </c>
      <c r="D192" s="30" t="s">
        <v>1045</v>
      </c>
      <c r="E192" s="43">
        <v>14499.280000000002</v>
      </c>
      <c r="F192" s="43">
        <v>6.99</v>
      </c>
    </row>
    <row r="193" spans="2:6" x14ac:dyDescent="0.25">
      <c r="B193" s="37" t="str">
        <f t="shared" si="2"/>
        <v>LELTVF</v>
      </c>
      <c r="D193" s="30" t="s">
        <v>2870</v>
      </c>
    </row>
    <row r="194" spans="2:6" x14ac:dyDescent="0.25">
      <c r="B194" s="37" t="str">
        <f t="shared" si="2"/>
        <v>LELTVF</v>
      </c>
      <c r="D194" s="30" t="s">
        <v>1722</v>
      </c>
      <c r="E194" s="43">
        <v>0</v>
      </c>
      <c r="F194" s="43">
        <v>0</v>
      </c>
    </row>
    <row r="195" spans="2:6" x14ac:dyDescent="0.25">
      <c r="B195" s="37" t="str">
        <f t="shared" si="2"/>
        <v>LELTVF</v>
      </c>
      <c r="D195" s="30" t="s">
        <v>2550</v>
      </c>
      <c r="E195" s="43">
        <v>0</v>
      </c>
      <c r="F195" s="43">
        <v>0</v>
      </c>
    </row>
    <row r="196" spans="2:6" x14ac:dyDescent="0.25">
      <c r="B196" s="37" t="str">
        <f t="shared" si="2"/>
        <v>LENI50</v>
      </c>
      <c r="C196" s="30" t="s">
        <v>2017</v>
      </c>
      <c r="D196" s="30" t="s">
        <v>1044</v>
      </c>
      <c r="E196" s="43">
        <v>2834577.3299999842</v>
      </c>
      <c r="F196" s="43">
        <v>493510.61</v>
      </c>
    </row>
    <row r="197" spans="2:6" x14ac:dyDescent="0.25">
      <c r="B197" s="37" t="str">
        <f t="shared" si="2"/>
        <v>LENI50</v>
      </c>
      <c r="D197" s="30" t="s">
        <v>1242</v>
      </c>
      <c r="E197" s="43">
        <v>0</v>
      </c>
      <c r="F197" s="43">
        <v>0</v>
      </c>
    </row>
    <row r="198" spans="2:6" x14ac:dyDescent="0.25">
      <c r="B198" s="37" t="str">
        <f t="shared" ref="B198:B220" si="3">IF(C198="",B197,C198)</f>
        <v>LENI50</v>
      </c>
      <c r="D198" s="30" t="s">
        <v>1045</v>
      </c>
      <c r="E198" s="43">
        <v>0</v>
      </c>
      <c r="F198" s="43">
        <v>0.37</v>
      </c>
    </row>
    <row r="199" spans="2:6" x14ac:dyDescent="0.25">
      <c r="B199" s="37" t="str">
        <f t="shared" si="3"/>
        <v>LENI50</v>
      </c>
      <c r="D199" s="30" t="s">
        <v>2870</v>
      </c>
    </row>
    <row r="200" spans="2:6" x14ac:dyDescent="0.25">
      <c r="B200" s="37" t="str">
        <f t="shared" si="3"/>
        <v>LENI50</v>
      </c>
      <c r="D200" s="30" t="s">
        <v>1722</v>
      </c>
      <c r="E200" s="43">
        <v>0</v>
      </c>
      <c r="F200" s="43">
        <v>0</v>
      </c>
    </row>
    <row r="201" spans="2:6" x14ac:dyDescent="0.25">
      <c r="B201" s="37" t="str">
        <f t="shared" si="3"/>
        <v>LENI50</v>
      </c>
      <c r="D201" s="30" t="s">
        <v>2550</v>
      </c>
      <c r="E201" s="43">
        <v>0</v>
      </c>
      <c r="F201" s="43">
        <v>0</v>
      </c>
    </row>
    <row r="202" spans="2:6" x14ac:dyDescent="0.25">
      <c r="B202" s="37" t="str">
        <f t="shared" si="3"/>
        <v>LEESCF</v>
      </c>
      <c r="C202" s="30" t="s">
        <v>2092</v>
      </c>
      <c r="D202" s="30" t="s">
        <v>1044</v>
      </c>
      <c r="E202" s="43">
        <v>39028257.479997277</v>
      </c>
      <c r="F202" s="43">
        <v>5720814.1799999997</v>
      </c>
    </row>
    <row r="203" spans="2:6" x14ac:dyDescent="0.25">
      <c r="B203" s="37" t="str">
        <f t="shared" si="3"/>
        <v>LEESCF</v>
      </c>
      <c r="D203" s="30" t="s">
        <v>1242</v>
      </c>
      <c r="E203" s="43">
        <v>501974.92999999976</v>
      </c>
      <c r="F203" s="43">
        <v>4345.6900000000005</v>
      </c>
    </row>
    <row r="204" spans="2:6" x14ac:dyDescent="0.25">
      <c r="B204" s="37" t="str">
        <f t="shared" si="3"/>
        <v>LEESCF</v>
      </c>
      <c r="D204" s="30" t="s">
        <v>1045</v>
      </c>
      <c r="E204" s="43">
        <v>344682.88000000041</v>
      </c>
      <c r="F204" s="43">
        <v>1961.28</v>
      </c>
    </row>
    <row r="205" spans="2:6" x14ac:dyDescent="0.25">
      <c r="B205" s="37" t="str">
        <f t="shared" si="3"/>
        <v>LEESCF</v>
      </c>
      <c r="D205" s="30" t="s">
        <v>2870</v>
      </c>
    </row>
    <row r="206" spans="2:6" x14ac:dyDescent="0.25">
      <c r="B206" s="37" t="str">
        <f t="shared" si="3"/>
        <v>LEESCF</v>
      </c>
      <c r="D206" s="30" t="s">
        <v>1722</v>
      </c>
      <c r="E206" s="43">
        <v>0</v>
      </c>
      <c r="F206" s="43">
        <v>0</v>
      </c>
    </row>
    <row r="207" spans="2:6" x14ac:dyDescent="0.25">
      <c r="B207" s="37" t="str">
        <f t="shared" si="3"/>
        <v>LEESCF</v>
      </c>
      <c r="D207" s="30" t="s">
        <v>2550</v>
      </c>
      <c r="E207" s="43">
        <v>1230438.5500000003</v>
      </c>
      <c r="F207" s="43">
        <v>11004.35</v>
      </c>
    </row>
    <row r="208" spans="2:6" x14ac:dyDescent="0.25">
      <c r="B208" s="37" t="str">
        <f t="shared" si="3"/>
        <v>LEMAAF</v>
      </c>
      <c r="C208" s="30" t="s">
        <v>2786</v>
      </c>
      <c r="D208" s="30" t="s">
        <v>1044</v>
      </c>
      <c r="E208" s="43">
        <v>1194311143.3300118</v>
      </c>
      <c r="F208" s="43">
        <v>560939.52000000002</v>
      </c>
    </row>
    <row r="209" spans="2:6" x14ac:dyDescent="0.25">
      <c r="B209" s="37" t="str">
        <f t="shared" si="3"/>
        <v>LEMAAF</v>
      </c>
      <c r="D209" s="30" t="s">
        <v>1242</v>
      </c>
      <c r="E209" s="43">
        <v>809866.09</v>
      </c>
      <c r="F209" s="43">
        <v>497.94</v>
      </c>
    </row>
    <row r="210" spans="2:6" x14ac:dyDescent="0.25">
      <c r="B210" s="37" t="str">
        <f t="shared" si="3"/>
        <v>LEMAAF</v>
      </c>
      <c r="D210" s="30" t="s">
        <v>1045</v>
      </c>
      <c r="E210" s="43">
        <v>5101007.8500000034</v>
      </c>
      <c r="F210" s="43">
        <v>3019.76</v>
      </c>
    </row>
    <row r="211" spans="2:6" x14ac:dyDescent="0.25">
      <c r="B211" s="37" t="str">
        <f t="shared" si="3"/>
        <v>LEMAAF</v>
      </c>
      <c r="D211" s="30" t="s">
        <v>2870</v>
      </c>
    </row>
    <row r="212" spans="2:6" x14ac:dyDescent="0.25">
      <c r="B212" s="37" t="str">
        <f t="shared" si="3"/>
        <v>LEMAAF</v>
      </c>
      <c r="D212" s="30" t="s">
        <v>1722</v>
      </c>
      <c r="E212" s="43">
        <v>0</v>
      </c>
      <c r="F212" s="43">
        <v>0</v>
      </c>
    </row>
    <row r="213" spans="2:6" x14ac:dyDescent="0.25">
      <c r="B213" s="37" t="str">
        <f t="shared" si="3"/>
        <v>LEMAAF</v>
      </c>
      <c r="D213" s="30" t="s">
        <v>2550</v>
      </c>
      <c r="E213" s="43">
        <v>1199940</v>
      </c>
      <c r="F213" s="43">
        <v>786.95</v>
      </c>
    </row>
    <row r="214" spans="2:6" x14ac:dyDescent="0.25">
      <c r="B214" s="37" t="str">
        <f t="shared" si="3"/>
        <v>LEMFGF</v>
      </c>
      <c r="C214" s="30" t="s">
        <v>2719</v>
      </c>
      <c r="D214" s="30" t="s">
        <v>1044</v>
      </c>
      <c r="E214" s="43">
        <v>1419805415.0000651</v>
      </c>
      <c r="F214" s="43">
        <v>6431898</v>
      </c>
    </row>
    <row r="215" spans="2:6" x14ac:dyDescent="0.25">
      <c r="B215" s="37" t="str">
        <f t="shared" si="3"/>
        <v>LEMFGF</v>
      </c>
      <c r="D215" s="30" t="s">
        <v>1242</v>
      </c>
      <c r="E215" s="43">
        <v>4335365.8800000008</v>
      </c>
      <c r="F215" s="43">
        <v>10382.26</v>
      </c>
    </row>
    <row r="216" spans="2:6" x14ac:dyDescent="0.25">
      <c r="B216" s="37" t="str">
        <f t="shared" si="3"/>
        <v>LEMFGF</v>
      </c>
      <c r="D216" s="30" t="s">
        <v>1045</v>
      </c>
      <c r="E216" s="43">
        <v>2231035.1300000018</v>
      </c>
      <c r="F216" s="43">
        <v>11716.18</v>
      </c>
    </row>
    <row r="217" spans="2:6" x14ac:dyDescent="0.25">
      <c r="B217" s="37" t="str">
        <f t="shared" si="3"/>
        <v>LEMFGF</v>
      </c>
      <c r="D217" s="30" t="s">
        <v>2870</v>
      </c>
    </row>
    <row r="218" spans="2:6" x14ac:dyDescent="0.25">
      <c r="B218" s="37" t="str">
        <f t="shared" si="3"/>
        <v>LEMFGF</v>
      </c>
      <c r="D218" s="30" t="s">
        <v>1722</v>
      </c>
      <c r="E218" s="43">
        <v>0</v>
      </c>
      <c r="F218" s="43">
        <v>0</v>
      </c>
    </row>
    <row r="219" spans="2:6" x14ac:dyDescent="0.25">
      <c r="B219" s="37" t="str">
        <f t="shared" si="3"/>
        <v>LEMFGF</v>
      </c>
      <c r="D219" s="30" t="s">
        <v>2550</v>
      </c>
      <c r="E219" s="43">
        <v>11736931.500000002</v>
      </c>
      <c r="F219" s="43">
        <v>61417.520000000004</v>
      </c>
    </row>
    <row r="220" spans="2:6" x14ac:dyDescent="0.25">
      <c r="B220" s="37" t="str">
        <f t="shared" si="3"/>
        <v>LET100</v>
      </c>
      <c r="C220" s="30" t="s">
        <v>401</v>
      </c>
      <c r="D220" s="30" t="s">
        <v>1045</v>
      </c>
      <c r="E220" s="43">
        <v>0</v>
      </c>
      <c r="F220" s="43">
        <v>87.7</v>
      </c>
    </row>
  </sheetData>
  <pageMargins left="0.7" right="0.7" top="0.75" bottom="0.75" header="0.3" footer="0.3"/>
  <pageSetup orientation="portrait" r:id="rId1"/>
  <headerFooter>
    <oddHeader>&amp;L&amp;"Arial"&amp;9&amp;K0078D7INTERNAL&amp;1#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E6F8-5528-4852-89AE-C0C75809CA8E}">
  <sheetPr>
    <tabColor rgb="FFFF0000"/>
  </sheetPr>
  <dimension ref="A2:O22"/>
  <sheetViews>
    <sheetView workbookViewId="0"/>
  </sheetViews>
  <sheetFormatPr defaultColWidth="8.7109375" defaultRowHeight="15" x14ac:dyDescent="0.25"/>
  <cols>
    <col min="1" max="1" width="8.7109375" style="74"/>
    <col min="2" max="2" width="10.7109375" style="30" bestFit="1" customWidth="1"/>
    <col min="3" max="3" width="11" style="30" bestFit="1" customWidth="1"/>
    <col min="4" max="4" width="29.5703125" style="30" bestFit="1" customWidth="1"/>
    <col min="5" max="6" width="8.7109375" style="74"/>
    <col min="7" max="7" width="8.7109375" style="30"/>
    <col min="8" max="8" width="24.28515625" style="30" bestFit="1" customWidth="1"/>
    <col min="9" max="9" width="54.5703125" style="30" bestFit="1" customWidth="1"/>
    <col min="10" max="10" width="32.5703125" style="30" bestFit="1" customWidth="1"/>
    <col min="11" max="11" width="12.5703125" style="30" bestFit="1" customWidth="1"/>
    <col min="12" max="12" width="19.28515625" style="30" bestFit="1" customWidth="1"/>
    <col min="13" max="13" width="31.85546875" style="30" bestFit="1" customWidth="1"/>
    <col min="14" max="14" width="17.5703125" style="30" bestFit="1" customWidth="1"/>
    <col min="15" max="15" width="31.85546875" style="30" bestFit="1" customWidth="1"/>
    <col min="16" max="16384" width="8.7109375" style="74"/>
  </cols>
  <sheetData>
    <row r="2" spans="1:15" x14ac:dyDescent="0.25">
      <c r="B2" s="40" t="s">
        <v>2308</v>
      </c>
      <c r="H2" s="40" t="s">
        <v>2325</v>
      </c>
    </row>
    <row r="4" spans="1:15" x14ac:dyDescent="0.25">
      <c r="B4" s="40" t="s">
        <v>31</v>
      </c>
      <c r="C4" s="40" t="s">
        <v>2310</v>
      </c>
      <c r="D4" s="40" t="s">
        <v>2311</v>
      </c>
      <c r="H4" s="144" t="s">
        <v>2312</v>
      </c>
      <c r="I4" s="144" t="s">
        <v>2313</v>
      </c>
      <c r="J4" s="144" t="s">
        <v>2314</v>
      </c>
      <c r="K4" s="144" t="s">
        <v>2315</v>
      </c>
      <c r="L4" s="144" t="s">
        <v>2324</v>
      </c>
      <c r="M4" s="144" t="s">
        <v>2316</v>
      </c>
      <c r="N4" s="144" t="s">
        <v>2317</v>
      </c>
      <c r="O4" s="144" t="s">
        <v>2318</v>
      </c>
    </row>
    <row r="5" spans="1:15" x14ac:dyDescent="0.25">
      <c r="B5" s="74"/>
      <c r="C5" s="40" t="s">
        <v>1244</v>
      </c>
      <c r="D5" s="40" t="s">
        <v>2309</v>
      </c>
      <c r="F5" s="30" t="s">
        <v>2144</v>
      </c>
      <c r="H5" s="75" t="s">
        <v>2299</v>
      </c>
      <c r="I5" s="75" t="s">
        <v>2310</v>
      </c>
      <c r="J5" s="75" t="s">
        <v>2319</v>
      </c>
      <c r="K5" s="75" t="s">
        <v>2320</v>
      </c>
      <c r="L5" s="145">
        <v>0.84915156900003164</v>
      </c>
      <c r="M5" s="145">
        <v>0.13465827951354525</v>
      </c>
      <c r="N5" s="146">
        <v>0.232553808</v>
      </c>
      <c r="O5" s="146">
        <v>2.8250397182448834E-2</v>
      </c>
    </row>
    <row r="6" spans="1:15" x14ac:dyDescent="0.25">
      <c r="A6" s="30" t="s">
        <v>2072</v>
      </c>
      <c r="C6" s="42">
        <v>9668.2199999999993</v>
      </c>
      <c r="D6" s="42"/>
      <c r="F6" s="30" t="s">
        <v>2037</v>
      </c>
      <c r="H6" s="75" t="s">
        <v>2300</v>
      </c>
      <c r="I6" s="75" t="s">
        <v>2310</v>
      </c>
      <c r="J6" s="75" t="s">
        <v>2319</v>
      </c>
      <c r="K6" s="75" t="s">
        <v>2320</v>
      </c>
      <c r="L6" s="145">
        <v>1.654919999999999E-2</v>
      </c>
      <c r="M6" s="145">
        <v>2.624368700101264E-3</v>
      </c>
      <c r="N6" s="146">
        <v>6.9646740000000006E-3</v>
      </c>
      <c r="O6" s="146">
        <v>8.4606142741070346E-4</v>
      </c>
    </row>
    <row r="7" spans="1:15" x14ac:dyDescent="0.25">
      <c r="A7" s="30" t="s">
        <v>2092</v>
      </c>
      <c r="C7" s="42">
        <v>7914.1899999999987</v>
      </c>
      <c r="D7" s="42"/>
      <c r="F7" s="30" t="s">
        <v>2112</v>
      </c>
      <c r="H7" s="75" t="s">
        <v>2301</v>
      </c>
      <c r="I7" s="75" t="s">
        <v>2310</v>
      </c>
      <c r="J7" s="75" t="s">
        <v>2319</v>
      </c>
      <c r="K7" s="75" t="s">
        <v>2320</v>
      </c>
      <c r="L7" s="145">
        <v>1.2481082739999767</v>
      </c>
      <c r="M7" s="145">
        <v>0.1979247509621585</v>
      </c>
      <c r="N7" s="146">
        <v>0.26916457400000005</v>
      </c>
      <c r="O7" s="146">
        <v>3.2697835345463964E-2</v>
      </c>
    </row>
    <row r="8" spans="1:15" x14ac:dyDescent="0.25">
      <c r="A8" s="30" t="s">
        <v>2112</v>
      </c>
      <c r="C8" s="42">
        <v>4852.5599999999995</v>
      </c>
      <c r="D8" s="42"/>
      <c r="F8" s="30" t="s">
        <v>2061</v>
      </c>
      <c r="H8" s="75" t="s">
        <v>2302</v>
      </c>
      <c r="I8" s="75" t="s">
        <v>2310</v>
      </c>
      <c r="J8" s="75" t="s">
        <v>2319</v>
      </c>
      <c r="K8" s="75" t="s">
        <v>2320</v>
      </c>
      <c r="L8" s="145">
        <v>0.21506939599999733</v>
      </c>
      <c r="M8" s="145">
        <v>3.4105660165571587E-2</v>
      </c>
      <c r="N8" s="146">
        <v>3.5574578000000003E-2</v>
      </c>
      <c r="O8" s="146">
        <v>4.3215631115273174E-3</v>
      </c>
    </row>
    <row r="9" spans="1:15" x14ac:dyDescent="0.25">
      <c r="A9" s="30" t="s">
        <v>2128</v>
      </c>
      <c r="C9" s="42">
        <v>4244.22</v>
      </c>
      <c r="D9" s="42"/>
      <c r="F9" s="30" t="s">
        <v>2164</v>
      </c>
      <c r="H9" s="75" t="s">
        <v>2303</v>
      </c>
      <c r="I9" s="75" t="s">
        <v>2310</v>
      </c>
      <c r="J9" s="75" t="s">
        <v>2319</v>
      </c>
      <c r="K9" s="75" t="s">
        <v>2320</v>
      </c>
      <c r="L9" s="145">
        <v>0.92260482400000376</v>
      </c>
      <c r="M9" s="145">
        <v>0.14630648144128094</v>
      </c>
      <c r="N9" s="146">
        <v>0.13168890699999999</v>
      </c>
      <c r="O9" s="146">
        <v>1.599743284905731E-2</v>
      </c>
    </row>
    <row r="10" spans="1:15" x14ac:dyDescent="0.25">
      <c r="A10" s="30" t="s">
        <v>2144</v>
      </c>
      <c r="C10" s="42">
        <v>3771.16</v>
      </c>
      <c r="D10" s="42"/>
      <c r="F10" s="30" t="s">
        <v>2128</v>
      </c>
      <c r="H10" s="75" t="s">
        <v>2304</v>
      </c>
      <c r="I10" s="75" t="s">
        <v>2310</v>
      </c>
      <c r="J10" s="75" t="s">
        <v>2319</v>
      </c>
      <c r="K10" s="75" t="s">
        <v>2320</v>
      </c>
      <c r="L10" s="145">
        <v>1.1213496259999993</v>
      </c>
      <c r="M10" s="145">
        <v>0.17782339087959895</v>
      </c>
      <c r="N10" s="146">
        <v>0.236289737</v>
      </c>
      <c r="O10" s="146">
        <v>2.8704233991242046E-2</v>
      </c>
    </row>
    <row r="11" spans="1:15" x14ac:dyDescent="0.25">
      <c r="A11" s="30" t="s">
        <v>2164</v>
      </c>
      <c r="C11" s="42">
        <v>4437.97</v>
      </c>
      <c r="D11" s="42"/>
      <c r="F11" s="30" t="s">
        <v>2072</v>
      </c>
      <c r="H11" s="75" t="s">
        <v>2305</v>
      </c>
      <c r="I11" s="75" t="s">
        <v>2310</v>
      </c>
      <c r="J11" s="75" t="s">
        <v>2319</v>
      </c>
      <c r="K11" s="75" t="s">
        <v>2320</v>
      </c>
      <c r="L11" s="145">
        <v>4.7748059950003121</v>
      </c>
      <c r="M11" s="145">
        <v>0.75718774335524985</v>
      </c>
      <c r="N11" s="146">
        <v>0.41007248600000001</v>
      </c>
      <c r="O11" s="146">
        <v>4.9815183430985524E-2</v>
      </c>
    </row>
    <row r="12" spans="1:15" x14ac:dyDescent="0.25">
      <c r="A12" s="30" t="s">
        <v>2037</v>
      </c>
      <c r="C12" s="42">
        <v>527.31000000000006</v>
      </c>
      <c r="D12" s="42"/>
      <c r="F12" s="30" t="s">
        <v>2017</v>
      </c>
      <c r="H12" s="75" t="s">
        <v>2321</v>
      </c>
      <c r="I12" s="75" t="s">
        <v>2310</v>
      </c>
      <c r="J12" s="75" t="s">
        <v>2319</v>
      </c>
      <c r="K12" s="75" t="s">
        <v>2320</v>
      </c>
      <c r="L12" s="145">
        <v>0.21907393799999728</v>
      </c>
      <c r="M12" s="145">
        <v>3.474069960451974E-2</v>
      </c>
      <c r="N12" s="146">
        <v>2.2923207999999997E-2</v>
      </c>
      <c r="O12" s="146">
        <v>2.7846877084717037E-3</v>
      </c>
    </row>
    <row r="13" spans="1:15" x14ac:dyDescent="0.25">
      <c r="A13" s="30" t="s">
        <v>2061</v>
      </c>
      <c r="C13" s="42">
        <v>2704.4900000000002</v>
      </c>
      <c r="D13" s="42"/>
      <c r="F13" s="30" t="s">
        <v>2092</v>
      </c>
      <c r="H13" s="75" t="s">
        <v>2306</v>
      </c>
      <c r="I13" s="75" t="s">
        <v>2310</v>
      </c>
      <c r="J13" s="75" t="s">
        <v>2319</v>
      </c>
      <c r="K13" s="75" t="s">
        <v>2320</v>
      </c>
      <c r="L13" s="145">
        <v>1.49852106099994</v>
      </c>
      <c r="M13" s="145">
        <v>0.23763515873460841</v>
      </c>
      <c r="N13" s="146">
        <v>0.25372212100000002</v>
      </c>
      <c r="O13" s="146">
        <v>3.0821902052979248E-2</v>
      </c>
    </row>
    <row r="14" spans="1:15" x14ac:dyDescent="0.25">
      <c r="A14" s="30" t="s">
        <v>2017</v>
      </c>
      <c r="C14" s="42">
        <v>1761.91</v>
      </c>
      <c r="D14" s="42"/>
      <c r="F14" s="30" t="s">
        <v>2144</v>
      </c>
      <c r="H14" s="75" t="s">
        <v>2299</v>
      </c>
      <c r="I14" s="75" t="s">
        <v>2322</v>
      </c>
      <c r="J14" s="75" t="s">
        <v>2323</v>
      </c>
      <c r="K14" s="75" t="s">
        <v>2320</v>
      </c>
      <c r="L14" s="145">
        <v>0</v>
      </c>
      <c r="M14" s="145">
        <v>0</v>
      </c>
      <c r="N14" s="146">
        <v>6.5202999999999992E-5</v>
      </c>
      <c r="O14" s="146">
        <v>7.9207933137229513E-6</v>
      </c>
    </row>
    <row r="15" spans="1:15" x14ac:dyDescent="0.25">
      <c r="F15" s="30" t="s">
        <v>2037</v>
      </c>
      <c r="H15" s="75" t="s">
        <v>2300</v>
      </c>
      <c r="I15" s="75" t="s">
        <v>2322</v>
      </c>
      <c r="J15" s="75" t="s">
        <v>2323</v>
      </c>
      <c r="K15" s="75" t="s">
        <v>2320</v>
      </c>
      <c r="L15" s="145">
        <v>0</v>
      </c>
      <c r="M15" s="145">
        <v>0</v>
      </c>
      <c r="N15" s="146">
        <v>9.9349999999999989E-6</v>
      </c>
      <c r="O15" s="146">
        <v>1.2068935719497191E-6</v>
      </c>
    </row>
    <row r="16" spans="1:15" x14ac:dyDescent="0.25">
      <c r="F16" s="30" t="s">
        <v>2112</v>
      </c>
      <c r="H16" s="75" t="s">
        <v>2301</v>
      </c>
      <c r="I16" s="75" t="s">
        <v>2322</v>
      </c>
      <c r="J16" s="75" t="s">
        <v>2323</v>
      </c>
      <c r="K16" s="75" t="s">
        <v>2320</v>
      </c>
      <c r="L16" s="145">
        <v>1.249939E-3</v>
      </c>
      <c r="M16" s="145">
        <v>1.2929386083927417</v>
      </c>
      <c r="N16" s="146">
        <v>1.458719E-3</v>
      </c>
      <c r="O16" s="146">
        <v>1.7720368237352012E-4</v>
      </c>
    </row>
    <row r="17" spans="6:15" x14ac:dyDescent="0.25">
      <c r="F17" s="30" t="s">
        <v>2061</v>
      </c>
      <c r="H17" s="75" t="s">
        <v>2302</v>
      </c>
      <c r="I17" s="75" t="s">
        <v>2322</v>
      </c>
      <c r="J17" s="75" t="s">
        <v>2323</v>
      </c>
      <c r="K17" s="75" t="s">
        <v>2320</v>
      </c>
      <c r="L17" s="145">
        <v>1.5999240000000004E-3</v>
      </c>
      <c r="M17" s="145">
        <v>1.65496357029755</v>
      </c>
      <c r="N17" s="146">
        <v>2.6480900000000002E-4</v>
      </c>
      <c r="O17" s="146">
        <v>3.2168724699993274E-5</v>
      </c>
    </row>
    <row r="18" spans="6:15" x14ac:dyDescent="0.25">
      <c r="F18" s="30" t="s">
        <v>2164</v>
      </c>
      <c r="H18" s="75" t="s">
        <v>2303</v>
      </c>
      <c r="I18" s="75" t="s">
        <v>2322</v>
      </c>
      <c r="J18" s="75" t="s">
        <v>2323</v>
      </c>
      <c r="K18" s="75" t="s">
        <v>2320</v>
      </c>
      <c r="L18" s="145">
        <v>8.9995699999999995E-4</v>
      </c>
      <c r="M18" s="145">
        <v>0.9309167496920302</v>
      </c>
      <c r="N18" s="146">
        <v>1.9840099999999999E-4</v>
      </c>
      <c r="O18" s="146">
        <v>2.4101549226813912E-5</v>
      </c>
    </row>
    <row r="19" spans="6:15" x14ac:dyDescent="0.25">
      <c r="F19" s="30" t="s">
        <v>2128</v>
      </c>
      <c r="H19" s="75" t="s">
        <v>2304</v>
      </c>
      <c r="I19" s="75" t="s">
        <v>2322</v>
      </c>
      <c r="J19" s="75" t="s">
        <v>2323</v>
      </c>
      <c r="K19" s="75" t="s">
        <v>2320</v>
      </c>
      <c r="L19" s="145">
        <v>4.9997500000000005E-4</v>
      </c>
      <c r="M19" s="145">
        <v>0.51717482271627746</v>
      </c>
      <c r="N19" s="146">
        <v>6.0662199999999991E-4</v>
      </c>
      <c r="O19" s="146">
        <v>7.3691816044618255E-5</v>
      </c>
    </row>
    <row r="20" spans="6:15" x14ac:dyDescent="0.25">
      <c r="F20" s="30" t="s">
        <v>2072</v>
      </c>
      <c r="H20" s="75" t="s">
        <v>2305</v>
      </c>
      <c r="I20" s="75" t="s">
        <v>2322</v>
      </c>
      <c r="J20" s="75" t="s">
        <v>2323</v>
      </c>
      <c r="K20" s="75" t="s">
        <v>2320</v>
      </c>
      <c r="L20" s="145">
        <v>8.4995829999999963E-3</v>
      </c>
      <c r="M20" s="145">
        <v>8.7919802613876339</v>
      </c>
      <c r="N20" s="146">
        <v>6.3809500000000009E-4</v>
      </c>
      <c r="O20" s="146">
        <v>7.751512368326684E-5</v>
      </c>
    </row>
    <row r="21" spans="6:15" x14ac:dyDescent="0.25">
      <c r="F21" s="30" t="s">
        <v>2017</v>
      </c>
      <c r="H21" s="75" t="s">
        <v>2321</v>
      </c>
      <c r="I21" s="75" t="s">
        <v>2322</v>
      </c>
      <c r="J21" s="75" t="s">
        <v>2323</v>
      </c>
      <c r="K21" s="75" t="s">
        <v>2320</v>
      </c>
      <c r="L21" s="145">
        <v>4.7997600000000001E-4</v>
      </c>
      <c r="M21" s="145">
        <v>0.49648782980762624</v>
      </c>
      <c r="N21" s="146">
        <v>7.3403000000000002E-5</v>
      </c>
      <c r="O21" s="146">
        <v>8.9169208718495445E-6</v>
      </c>
    </row>
    <row r="22" spans="6:15" x14ac:dyDescent="0.25">
      <c r="F22" s="30" t="s">
        <v>2092</v>
      </c>
      <c r="H22" s="75" t="s">
        <v>2306</v>
      </c>
      <c r="I22" s="75" t="s">
        <v>2322</v>
      </c>
      <c r="J22" s="75" t="s">
        <v>2323</v>
      </c>
      <c r="K22" s="75" t="s">
        <v>2320</v>
      </c>
      <c r="L22" s="145">
        <v>1.0199491999999998E-2</v>
      </c>
      <c r="M22" s="145">
        <v>10.550368452214787</v>
      </c>
      <c r="N22" s="146">
        <v>2.7928000000000002E-4</v>
      </c>
      <c r="O22" s="146">
        <v>3.3926646882145703E-5</v>
      </c>
    </row>
  </sheetData>
  <pageMargins left="0.7" right="0.7" top="0.75" bottom="0.75" header="0.3" footer="0.3"/>
  <pageSetup orientation="portrait" r:id="rId1"/>
  <headerFooter>
    <oddHeader>&amp;L&amp;"Arial"&amp;9&amp;K0078D7INTERNAL&amp;1#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F43E-F8AA-4369-B4CD-E0E7B379440E}">
  <sheetPr>
    <tabColor rgb="FFFFFF00"/>
  </sheetPr>
  <dimension ref="A1:D34"/>
  <sheetViews>
    <sheetView topLeftCell="A11" workbookViewId="0">
      <selection activeCell="A34" sqref="A34"/>
    </sheetView>
  </sheetViews>
  <sheetFormatPr defaultColWidth="8.7109375" defaultRowHeight="12.75" x14ac:dyDescent="0.25"/>
  <cols>
    <col min="1" max="1" width="8.7109375" style="37"/>
    <col min="2" max="2" width="11.42578125" style="30" bestFit="1" customWidth="1"/>
    <col min="3" max="3" width="29.5703125" style="30" bestFit="1" customWidth="1"/>
    <col min="4" max="4" width="20.140625" style="43" bestFit="1" customWidth="1"/>
    <col min="5" max="16384" width="8.7109375" style="30"/>
  </cols>
  <sheetData>
    <row r="1" spans="1:4" x14ac:dyDescent="0.25">
      <c r="D1" s="30"/>
    </row>
    <row r="2" spans="1:4" x14ac:dyDescent="0.25">
      <c r="D2" s="30"/>
    </row>
    <row r="3" spans="1:4" x14ac:dyDescent="0.25">
      <c r="B3" s="40" t="s">
        <v>1240</v>
      </c>
      <c r="C3" s="40" t="s">
        <v>1241</v>
      </c>
      <c r="D3" s="40" t="s">
        <v>1248</v>
      </c>
    </row>
    <row r="4" spans="1:4" x14ac:dyDescent="0.25">
      <c r="A4" s="37" t="str">
        <f>IF(B4="",A3,B4)</f>
        <v>LEARBF</v>
      </c>
      <c r="B4" s="30" t="s">
        <v>226</v>
      </c>
      <c r="C4" s="30" t="s">
        <v>2307</v>
      </c>
      <c r="D4" s="43">
        <v>11281532.800000001</v>
      </c>
    </row>
    <row r="5" spans="1:4" x14ac:dyDescent="0.25">
      <c r="A5" s="37" t="str">
        <f t="shared" ref="A5:A33" si="0">IF(B5="",A4,B5)</f>
        <v>LEARBF</v>
      </c>
      <c r="C5" s="30" t="s">
        <v>2731</v>
      </c>
      <c r="D5" s="43">
        <v>12799491.629999999</v>
      </c>
    </row>
    <row r="6" spans="1:4" x14ac:dyDescent="0.25">
      <c r="A6" s="37" t="str">
        <f t="shared" si="0"/>
        <v>LEARBF</v>
      </c>
      <c r="C6" s="30" t="s">
        <v>2839</v>
      </c>
      <c r="D6" s="43">
        <v>4356107.96</v>
      </c>
    </row>
    <row r="7" spans="1:4" x14ac:dyDescent="0.25">
      <c r="A7" s="37" t="str">
        <f t="shared" si="0"/>
        <v>LET100</v>
      </c>
      <c r="B7" s="30" t="s">
        <v>401</v>
      </c>
      <c r="C7" s="30" t="s">
        <v>1458</v>
      </c>
      <c r="D7" s="43">
        <v>1595803.38</v>
      </c>
    </row>
    <row r="8" spans="1:4" x14ac:dyDescent="0.25">
      <c r="A8" s="37" t="str">
        <f t="shared" si="0"/>
        <v>LET100</v>
      </c>
      <c r="C8" s="30" t="s">
        <v>1246</v>
      </c>
      <c r="D8" s="43">
        <v>1476420.31</v>
      </c>
    </row>
    <row r="9" spans="1:4" x14ac:dyDescent="0.25">
      <c r="A9" s="37" t="str">
        <f t="shared" si="0"/>
        <v>LET100</v>
      </c>
      <c r="C9" s="30" t="s">
        <v>2731</v>
      </c>
      <c r="D9" s="43">
        <v>4697338.6199999992</v>
      </c>
    </row>
    <row r="10" spans="1:4" x14ac:dyDescent="0.25">
      <c r="A10" s="37" t="str">
        <f t="shared" si="0"/>
        <v>LET100</v>
      </c>
      <c r="C10" s="30" t="s">
        <v>2839</v>
      </c>
      <c r="D10" s="43">
        <v>5717514.6299999999</v>
      </c>
    </row>
    <row r="11" spans="1:4" x14ac:dyDescent="0.25">
      <c r="A11" s="37" t="str">
        <f t="shared" si="0"/>
        <v>LENI50</v>
      </c>
      <c r="B11" s="30" t="s">
        <v>2017</v>
      </c>
      <c r="C11" s="30" t="s">
        <v>1458</v>
      </c>
      <c r="D11" s="43">
        <v>6010969.1500000004</v>
      </c>
    </row>
    <row r="12" spans="1:4" x14ac:dyDescent="0.25">
      <c r="A12" s="37" t="str">
        <f t="shared" si="0"/>
        <v>LENI50</v>
      </c>
      <c r="C12" s="30" t="s">
        <v>1246</v>
      </c>
      <c r="D12" s="43">
        <v>6613097.7100000009</v>
      </c>
    </row>
    <row r="13" spans="1:4" x14ac:dyDescent="0.25">
      <c r="A13" s="37" t="str">
        <f t="shared" si="0"/>
        <v>LLIQDF</v>
      </c>
      <c r="B13" s="30" t="s">
        <v>452</v>
      </c>
      <c r="C13" s="30" t="s">
        <v>2307</v>
      </c>
      <c r="D13" s="43">
        <v>4972102971</v>
      </c>
    </row>
    <row r="14" spans="1:4" x14ac:dyDescent="0.25">
      <c r="A14" s="37" t="str">
        <f t="shared" si="0"/>
        <v>LLIQDF</v>
      </c>
      <c r="C14" s="30" t="s">
        <v>2840</v>
      </c>
      <c r="D14" s="43">
        <v>1499405999</v>
      </c>
    </row>
    <row r="15" spans="1:4" x14ac:dyDescent="0.25">
      <c r="A15" s="37" t="str">
        <f t="shared" si="0"/>
        <v>LEBADF</v>
      </c>
      <c r="B15" s="30" t="s">
        <v>1359</v>
      </c>
      <c r="C15" s="30" t="s">
        <v>2731</v>
      </c>
      <c r="D15" s="43">
        <v>110903434.44999999</v>
      </c>
    </row>
    <row r="16" spans="1:4" x14ac:dyDescent="0.25">
      <c r="A16" s="37" t="str">
        <f t="shared" si="0"/>
        <v>LEBADF</v>
      </c>
      <c r="C16" s="30" t="s">
        <v>2839</v>
      </c>
      <c r="D16" s="43">
        <v>20618776</v>
      </c>
    </row>
    <row r="17" spans="1:4" x14ac:dyDescent="0.25">
      <c r="A17" s="37" t="str">
        <f t="shared" si="0"/>
        <v>LDSAPF</v>
      </c>
      <c r="B17" s="30" t="s">
        <v>182</v>
      </c>
      <c r="C17" s="30" t="s">
        <v>2307</v>
      </c>
      <c r="D17" s="43">
        <v>257167041.30000001</v>
      </c>
    </row>
    <row r="18" spans="1:4" x14ac:dyDescent="0.25">
      <c r="A18" s="37" t="str">
        <f t="shared" si="0"/>
        <v>LDSAPF</v>
      </c>
      <c r="C18" s="30" t="s">
        <v>2840</v>
      </c>
      <c r="D18" s="43">
        <v>500452554.80000001</v>
      </c>
    </row>
    <row r="19" spans="1:4" x14ac:dyDescent="0.25">
      <c r="A19" s="37" t="str">
        <f t="shared" si="0"/>
        <v>LEMETF</v>
      </c>
      <c r="B19" s="30" t="s">
        <v>2394</v>
      </c>
      <c r="C19" s="30" t="s">
        <v>2307</v>
      </c>
      <c r="D19" s="43">
        <v>132557.5</v>
      </c>
    </row>
    <row r="20" spans="1:4" x14ac:dyDescent="0.25">
      <c r="A20" s="37" t="str">
        <f t="shared" si="0"/>
        <v>LEMETF</v>
      </c>
      <c r="C20" s="30" t="s">
        <v>1246</v>
      </c>
      <c r="D20" s="43">
        <v>61808710.740000002</v>
      </c>
    </row>
    <row r="21" spans="1:4" x14ac:dyDescent="0.25">
      <c r="A21" s="37" t="str">
        <f t="shared" si="0"/>
        <v>LEMETF</v>
      </c>
      <c r="C21" s="30" t="s">
        <v>1016</v>
      </c>
      <c r="D21" s="43">
        <v>34129.100000000006</v>
      </c>
    </row>
    <row r="22" spans="1:4" x14ac:dyDescent="0.25">
      <c r="A22" s="37" t="str">
        <f t="shared" si="0"/>
        <v>LEINSX</v>
      </c>
      <c r="B22" s="30" t="s">
        <v>364</v>
      </c>
      <c r="C22" s="30" t="s">
        <v>2731</v>
      </c>
      <c r="D22" s="43">
        <v>1740759.4400000002</v>
      </c>
    </row>
    <row r="23" spans="1:4" x14ac:dyDescent="0.25">
      <c r="A23" s="37" t="str">
        <f t="shared" si="0"/>
        <v>LEINSX</v>
      </c>
      <c r="C23" s="30" t="s">
        <v>2839</v>
      </c>
      <c r="D23" s="43">
        <v>2335321.29</v>
      </c>
    </row>
    <row r="24" spans="1:4" x14ac:dyDescent="0.25">
      <c r="A24" s="37" t="str">
        <f t="shared" si="0"/>
        <v>LEINNF</v>
      </c>
      <c r="B24" s="30" t="s">
        <v>346</v>
      </c>
      <c r="C24" s="30" t="s">
        <v>2731</v>
      </c>
      <c r="D24" s="43">
        <v>2786461.91</v>
      </c>
    </row>
    <row r="25" spans="1:4" x14ac:dyDescent="0.25">
      <c r="A25" s="37" t="str">
        <f t="shared" si="0"/>
        <v>LEINNF</v>
      </c>
      <c r="C25" s="30" t="s">
        <v>2839</v>
      </c>
      <c r="D25" s="43">
        <v>3781531.89</v>
      </c>
    </row>
    <row r="26" spans="1:4" x14ac:dyDescent="0.25">
      <c r="A26" s="37" t="str">
        <f t="shared" si="0"/>
        <v>LETF50</v>
      </c>
      <c r="B26" s="30" t="s">
        <v>426</v>
      </c>
      <c r="C26" s="30" t="s">
        <v>2731</v>
      </c>
      <c r="D26" s="43">
        <v>7423303.5199999996</v>
      </c>
    </row>
    <row r="27" spans="1:4" x14ac:dyDescent="0.25">
      <c r="A27" s="37" t="str">
        <f t="shared" si="0"/>
        <v>LETF50</v>
      </c>
      <c r="C27" s="30" t="s">
        <v>2839</v>
      </c>
      <c r="D27" s="43">
        <v>6798481.3800000008</v>
      </c>
    </row>
    <row r="28" spans="1:4" x14ac:dyDescent="0.25">
      <c r="A28" s="37" t="str">
        <f t="shared" si="0"/>
        <v>LETFSX</v>
      </c>
      <c r="B28" s="30" t="s">
        <v>433</v>
      </c>
      <c r="C28" s="30" t="s">
        <v>2731</v>
      </c>
      <c r="D28" s="43">
        <v>12408056.479999999</v>
      </c>
    </row>
    <row r="29" spans="1:4" x14ac:dyDescent="0.25">
      <c r="A29" s="37" t="str">
        <f t="shared" si="0"/>
        <v>LETFSX</v>
      </c>
      <c r="C29" s="30" t="s">
        <v>2839</v>
      </c>
      <c r="D29" s="43">
        <v>12165173.800000001</v>
      </c>
    </row>
    <row r="30" spans="1:4" x14ac:dyDescent="0.25">
      <c r="A30" s="37" t="str">
        <f t="shared" si="0"/>
        <v>LEINFA</v>
      </c>
      <c r="B30" s="30" t="s">
        <v>327</v>
      </c>
      <c r="C30" s="30" t="s">
        <v>2731</v>
      </c>
      <c r="D30" s="43">
        <v>2703861.5300000003</v>
      </c>
    </row>
    <row r="31" spans="1:4" x14ac:dyDescent="0.25">
      <c r="A31" s="37" t="str">
        <f t="shared" si="0"/>
        <v>LEMFGF</v>
      </c>
      <c r="B31" s="30" t="s">
        <v>2719</v>
      </c>
      <c r="C31" s="30" t="s">
        <v>2839</v>
      </c>
      <c r="D31" s="43">
        <v>189840091.34</v>
      </c>
    </row>
    <row r="32" spans="1:4" x14ac:dyDescent="0.25">
      <c r="A32" s="37" t="str">
        <f t="shared" si="0"/>
        <v>LDSTDF</v>
      </c>
      <c r="B32" s="30" t="s">
        <v>216</v>
      </c>
      <c r="C32" s="30" t="s">
        <v>2307</v>
      </c>
      <c r="D32" s="43">
        <v>52258200.629999995</v>
      </c>
    </row>
    <row r="33" spans="1:4" x14ac:dyDescent="0.25">
      <c r="A33" s="37" t="str">
        <f t="shared" si="0"/>
        <v>LEMAAF</v>
      </c>
      <c r="B33" s="30" t="s">
        <v>2786</v>
      </c>
      <c r="C33" s="30" t="s">
        <v>2731</v>
      </c>
      <c r="D33" s="43">
        <v>81877703.200000003</v>
      </c>
    </row>
    <row r="34" spans="1:4" x14ac:dyDescent="0.25">
      <c r="B34" s="30" t="s">
        <v>1243</v>
      </c>
      <c r="D34" s="43">
        <v>7853293396.4899998</v>
      </c>
    </row>
  </sheetData>
  <pageMargins left="0.7" right="0.7" top="0.75" bottom="0.75" header="0.3" footer="0.3"/>
  <pageSetup orientation="portrait" r:id="rId1"/>
  <headerFooter>
    <oddHeader>&amp;L&amp;"Arial"&amp;9&amp;K0078D7INTERNAL&amp;1#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67"/>
  <sheetViews>
    <sheetView showGridLines="0" zoomScaleNormal="100" zoomScaleSheetLayoutView="90" workbookViewId="0"/>
  </sheetViews>
  <sheetFormatPr defaultColWidth="8.7109375" defaultRowHeight="15" customHeight="1" x14ac:dyDescent="0.25"/>
  <cols>
    <col min="1" max="1" width="2.5703125" style="27" customWidth="1"/>
    <col min="2" max="2" width="2.7109375" style="25" customWidth="1"/>
    <col min="3" max="3" width="45.5703125" style="25" customWidth="1"/>
    <col min="4" max="4" width="35.5703125" style="25" customWidth="1"/>
    <col min="5" max="5" width="40.5703125" style="26" customWidth="1"/>
    <col min="6" max="6" width="30.5703125" style="26" customWidth="1"/>
    <col min="7" max="7" width="25.5703125" style="26" customWidth="1"/>
    <col min="8" max="8" width="2.7109375" style="27" customWidth="1"/>
    <col min="9" max="16384" width="8.7109375" style="27"/>
  </cols>
  <sheetData>
    <row r="2" spans="2:8" s="24" customFormat="1" ht="15" customHeight="1" x14ac:dyDescent="0.25">
      <c r="B2" s="55"/>
      <c r="C2" s="56"/>
      <c r="D2" s="56"/>
      <c r="E2" s="56"/>
      <c r="F2" s="56"/>
      <c r="G2" s="56"/>
      <c r="H2" s="56"/>
    </row>
    <row r="3" spans="2:8" s="24" customFormat="1" ht="12.75" x14ac:dyDescent="0.25">
      <c r="B3" s="55"/>
      <c r="C3" s="177" t="s">
        <v>1009</v>
      </c>
      <c r="D3" s="56"/>
      <c r="E3" s="56"/>
      <c r="F3" s="56"/>
      <c r="G3" s="56"/>
      <c r="H3" s="56"/>
    </row>
    <row r="4" spans="2:8" s="24" customFormat="1" ht="15" customHeight="1" x14ac:dyDescent="0.25">
      <c r="B4" s="56"/>
      <c r="C4" s="55"/>
      <c r="D4" s="56"/>
      <c r="E4" s="56"/>
      <c r="F4" s="56"/>
      <c r="G4" s="56"/>
      <c r="H4" s="56"/>
    </row>
    <row r="5" spans="2:8" s="24" customFormat="1" ht="15" customHeight="1" x14ac:dyDescent="0.25">
      <c r="B5" s="56"/>
      <c r="C5" s="56" t="s">
        <v>1022</v>
      </c>
      <c r="D5" s="56"/>
      <c r="E5" s="56"/>
      <c r="F5" s="56"/>
      <c r="G5" s="56"/>
      <c r="H5" s="56"/>
    </row>
    <row r="6" spans="2:8" ht="15" customHeight="1" x14ac:dyDescent="0.25">
      <c r="E6" s="25"/>
      <c r="F6" s="25"/>
      <c r="G6" s="25"/>
    </row>
    <row r="7" spans="2:8" ht="15" customHeight="1" x14ac:dyDescent="0.25">
      <c r="C7" s="25" t="s">
        <v>1255</v>
      </c>
      <c r="D7" s="57"/>
      <c r="E7" s="57"/>
      <c r="F7" s="25"/>
      <c r="G7" s="25"/>
    </row>
    <row r="8" spans="2:8" ht="15" customHeight="1" x14ac:dyDescent="0.25">
      <c r="C8" s="25" t="s">
        <v>1261</v>
      </c>
      <c r="D8" s="57"/>
      <c r="E8" s="57"/>
      <c r="F8" s="25"/>
      <c r="G8" s="25"/>
    </row>
    <row r="9" spans="2:8" ht="15" customHeight="1" x14ac:dyDescent="0.25">
      <c r="C9" s="57"/>
      <c r="D9" s="57"/>
      <c r="E9" s="57"/>
      <c r="F9" s="25"/>
      <c r="G9" s="25"/>
    </row>
    <row r="10" spans="2:8" ht="51" x14ac:dyDescent="0.25">
      <c r="C10" s="63" t="s">
        <v>1256</v>
      </c>
      <c r="D10" s="63" t="s">
        <v>1257</v>
      </c>
      <c r="E10" s="63" t="s">
        <v>1008</v>
      </c>
      <c r="F10" s="79" t="s">
        <v>2867</v>
      </c>
      <c r="G10" s="79" t="s">
        <v>2868</v>
      </c>
    </row>
    <row r="11" spans="2:8" ht="15" customHeight="1" x14ac:dyDescent="0.25">
      <c r="C11" s="182"/>
      <c r="D11" s="182"/>
      <c r="E11" s="182"/>
      <c r="F11" s="183"/>
      <c r="G11" s="183"/>
    </row>
    <row r="12" spans="2:8" ht="15" customHeight="1" x14ac:dyDescent="0.25">
      <c r="C12" s="241" t="s">
        <v>2852</v>
      </c>
      <c r="D12" s="185" t="s">
        <v>906</v>
      </c>
      <c r="E12" s="184" t="s">
        <v>1414</v>
      </c>
      <c r="F12" s="186">
        <v>938.03300000000002</v>
      </c>
      <c r="G12" s="186">
        <v>941.31</v>
      </c>
    </row>
    <row r="13" spans="2:8" ht="15" customHeight="1" x14ac:dyDescent="0.25">
      <c r="C13" s="184"/>
      <c r="D13" s="185" t="s">
        <v>229</v>
      </c>
      <c r="E13" s="216" t="s">
        <v>1993</v>
      </c>
      <c r="F13" s="186">
        <v>1470.3795</v>
      </c>
      <c r="G13" s="186">
        <v>1494.7935</v>
      </c>
    </row>
    <row r="14" spans="2:8" ht="15" customHeight="1" x14ac:dyDescent="0.25">
      <c r="C14" s="184"/>
      <c r="D14" s="185" t="s">
        <v>1712</v>
      </c>
      <c r="E14" s="184" t="s">
        <v>229</v>
      </c>
      <c r="F14" s="186">
        <v>490.12650000000002</v>
      </c>
      <c r="G14" s="186">
        <v>498.2645</v>
      </c>
    </row>
    <row r="15" spans="2:8" ht="15" customHeight="1" x14ac:dyDescent="0.25">
      <c r="C15" s="184"/>
      <c r="D15" s="185" t="s">
        <v>1712</v>
      </c>
      <c r="E15" s="184" t="s">
        <v>456</v>
      </c>
      <c r="F15" s="186">
        <v>24995.416499999999</v>
      </c>
      <c r="G15" s="186">
        <v>20428.844499999999</v>
      </c>
    </row>
    <row r="16" spans="2:8" ht="15" customHeight="1" x14ac:dyDescent="0.25">
      <c r="C16" s="187"/>
      <c r="D16" s="188"/>
      <c r="E16" s="187"/>
      <c r="F16" s="189"/>
      <c r="G16" s="189"/>
    </row>
    <row r="17" spans="3:7" ht="15" customHeight="1" x14ac:dyDescent="0.25">
      <c r="C17" s="190" t="s">
        <v>2853</v>
      </c>
      <c r="D17" s="191" t="s">
        <v>906</v>
      </c>
      <c r="E17" s="190" t="s">
        <v>1360</v>
      </c>
      <c r="F17" s="192">
        <v>202.51512199999999</v>
      </c>
      <c r="G17" s="192">
        <v>0</v>
      </c>
    </row>
    <row r="18" spans="3:7" ht="15" customHeight="1" x14ac:dyDescent="0.25">
      <c r="C18" s="184"/>
      <c r="D18" s="185" t="s">
        <v>1712</v>
      </c>
      <c r="E18" s="184" t="s">
        <v>264</v>
      </c>
      <c r="F18" s="186">
        <v>800.26512270000001</v>
      </c>
      <c r="G18" s="186">
        <v>0</v>
      </c>
    </row>
    <row r="19" spans="3:7" ht="15" customHeight="1" x14ac:dyDescent="0.25">
      <c r="C19" s="210"/>
      <c r="D19" s="185" t="s">
        <v>1712</v>
      </c>
      <c r="E19" s="184" t="s">
        <v>2038</v>
      </c>
      <c r="F19" s="186">
        <v>10.180335699999999</v>
      </c>
      <c r="G19" s="186">
        <v>0</v>
      </c>
    </row>
    <row r="20" spans="3:7" ht="15" customHeight="1" x14ac:dyDescent="0.25">
      <c r="C20" s="184"/>
      <c r="D20" s="185" t="s">
        <v>1712</v>
      </c>
      <c r="E20" s="184" t="s">
        <v>311</v>
      </c>
      <c r="F20" s="186">
        <v>299.224221</v>
      </c>
      <c r="G20" s="186">
        <v>0</v>
      </c>
    </row>
    <row r="21" spans="3:7" ht="15" customHeight="1" x14ac:dyDescent="0.25">
      <c r="C21" s="187"/>
      <c r="D21" s="188"/>
      <c r="E21" s="187"/>
      <c r="F21" s="189"/>
      <c r="G21" s="189"/>
    </row>
    <row r="22" spans="3:7" ht="15" customHeight="1" x14ac:dyDescent="0.25">
      <c r="C22" s="242" t="s">
        <v>2557</v>
      </c>
      <c r="D22" s="191" t="s">
        <v>906</v>
      </c>
      <c r="E22" s="190" t="s">
        <v>229</v>
      </c>
      <c r="F22" s="192">
        <v>109.661997</v>
      </c>
      <c r="G22" s="192">
        <v>58.279499999999999</v>
      </c>
    </row>
    <row r="23" spans="3:7" ht="15" customHeight="1" x14ac:dyDescent="0.25">
      <c r="C23" s="210"/>
      <c r="D23" s="185" t="s">
        <v>1712</v>
      </c>
      <c r="E23" s="184" t="s">
        <v>2395</v>
      </c>
      <c r="F23" s="186">
        <v>513.15410719999988</v>
      </c>
      <c r="G23" s="186">
        <v>338.73988049999997</v>
      </c>
    </row>
    <row r="24" spans="3:7" ht="15" customHeight="1" x14ac:dyDescent="0.25">
      <c r="C24" s="184"/>
      <c r="D24" s="185" t="s">
        <v>1712</v>
      </c>
      <c r="E24" s="184" t="s">
        <v>2018</v>
      </c>
      <c r="F24" s="186">
        <v>2.0678725</v>
      </c>
      <c r="G24" s="186">
        <v>0</v>
      </c>
    </row>
    <row r="25" spans="3:7" ht="15" customHeight="1" x14ac:dyDescent="0.25">
      <c r="C25" s="184"/>
      <c r="D25" s="185" t="s">
        <v>1712</v>
      </c>
      <c r="E25" s="184" t="s">
        <v>1423</v>
      </c>
      <c r="F25" s="186">
        <v>6.040566000000001</v>
      </c>
      <c r="G25" s="186">
        <v>0</v>
      </c>
    </row>
    <row r="26" spans="3:7" ht="15" customHeight="1" x14ac:dyDescent="0.25">
      <c r="C26" s="187"/>
      <c r="D26" s="188"/>
      <c r="E26" s="187"/>
      <c r="F26" s="189"/>
      <c r="G26" s="189"/>
    </row>
    <row r="27" spans="3:7" ht="15" customHeight="1" x14ac:dyDescent="0.25">
      <c r="C27" s="242" t="s">
        <v>2558</v>
      </c>
      <c r="D27" s="191" t="s">
        <v>906</v>
      </c>
      <c r="E27" s="190" t="s">
        <v>2018</v>
      </c>
      <c r="F27" s="192">
        <v>143.46115679999994</v>
      </c>
      <c r="G27" s="192">
        <v>120.26984700000001</v>
      </c>
    </row>
    <row r="28" spans="3:7" ht="15" customHeight="1" x14ac:dyDescent="0.25">
      <c r="C28" s="184"/>
      <c r="D28" s="185" t="s">
        <v>1712</v>
      </c>
      <c r="E28" s="184" t="s">
        <v>1423</v>
      </c>
      <c r="F28" s="186">
        <v>76.453364300000004</v>
      </c>
      <c r="G28" s="186">
        <v>167.19956250000001</v>
      </c>
    </row>
    <row r="29" spans="3:7" ht="15" customHeight="1" x14ac:dyDescent="0.25">
      <c r="C29" s="187"/>
      <c r="D29" s="188"/>
      <c r="E29" s="187"/>
      <c r="F29" s="189"/>
      <c r="G29" s="189"/>
    </row>
    <row r="30" spans="3:7" ht="15" customHeight="1" x14ac:dyDescent="0.25">
      <c r="C30" s="242" t="s">
        <v>2751</v>
      </c>
      <c r="D30" s="191" t="s">
        <v>906</v>
      </c>
      <c r="E30" s="190" t="s">
        <v>1421</v>
      </c>
      <c r="F30" s="192">
        <v>83.538340800000014</v>
      </c>
      <c r="G30" s="192">
        <v>263.3364995</v>
      </c>
    </row>
    <row r="31" spans="3:7" ht="15" customHeight="1" x14ac:dyDescent="0.25">
      <c r="C31" s="210"/>
      <c r="D31" s="185" t="s">
        <v>1712</v>
      </c>
      <c r="E31" s="184" t="s">
        <v>2654</v>
      </c>
      <c r="F31" s="186">
        <v>107.20732679999999</v>
      </c>
      <c r="G31" s="186">
        <v>81.360501499999998</v>
      </c>
    </row>
    <row r="32" spans="3:7" ht="15" customHeight="1" x14ac:dyDescent="0.25">
      <c r="C32" s="184"/>
      <c r="D32" s="185" t="s">
        <v>1712</v>
      </c>
      <c r="E32" s="184" t="s">
        <v>1423</v>
      </c>
      <c r="F32" s="186">
        <v>92.384415200000021</v>
      </c>
      <c r="G32" s="186">
        <v>475.25016249999999</v>
      </c>
    </row>
    <row r="33" spans="3:7" ht="15" customHeight="1" x14ac:dyDescent="0.25">
      <c r="C33" s="184"/>
      <c r="D33" s="185" t="s">
        <v>1712</v>
      </c>
      <c r="E33" s="184" t="s">
        <v>1424</v>
      </c>
      <c r="F33" s="186">
        <v>159.20572030000002</v>
      </c>
      <c r="G33" s="186">
        <v>672.35329150000007</v>
      </c>
    </row>
    <row r="34" spans="3:7" ht="15" customHeight="1" x14ac:dyDescent="0.25">
      <c r="C34" s="184"/>
      <c r="D34" s="185" t="s">
        <v>1712</v>
      </c>
      <c r="E34" s="184" t="s">
        <v>2676</v>
      </c>
      <c r="F34" s="186">
        <v>996.26220260000002</v>
      </c>
      <c r="G34" s="186">
        <v>738.19022500000005</v>
      </c>
    </row>
    <row r="35" spans="3:7" ht="15" customHeight="1" x14ac:dyDescent="0.25">
      <c r="C35" s="187"/>
      <c r="D35" s="188"/>
      <c r="E35" s="187"/>
      <c r="F35" s="189"/>
      <c r="G35" s="189"/>
    </row>
    <row r="36" spans="3:7" ht="15" customHeight="1" x14ac:dyDescent="0.25">
      <c r="C36" s="242" t="s">
        <v>2559</v>
      </c>
      <c r="D36" s="191" t="s">
        <v>906</v>
      </c>
      <c r="E36" s="190" t="s">
        <v>229</v>
      </c>
      <c r="F36" s="192">
        <v>1062.9377050000001</v>
      </c>
      <c r="G36" s="192">
        <v>0</v>
      </c>
    </row>
    <row r="37" spans="3:7" ht="15" customHeight="1" x14ac:dyDescent="0.25">
      <c r="C37" s="184"/>
      <c r="D37" s="185" t="s">
        <v>1712</v>
      </c>
      <c r="E37" s="184" t="s">
        <v>2038</v>
      </c>
      <c r="F37" s="186">
        <v>37.059510000000003</v>
      </c>
      <c r="G37" s="186">
        <v>40.844000000000001</v>
      </c>
    </row>
    <row r="38" spans="3:7" ht="15" customHeight="1" x14ac:dyDescent="0.25">
      <c r="C38" s="184"/>
      <c r="D38" s="185" t="s">
        <v>1712</v>
      </c>
      <c r="E38" s="184" t="s">
        <v>1273</v>
      </c>
      <c r="F38" s="186">
        <v>456.94141409999997</v>
      </c>
      <c r="G38" s="186">
        <v>0</v>
      </c>
    </row>
    <row r="39" spans="3:7" ht="15" customHeight="1" x14ac:dyDescent="0.25">
      <c r="C39" s="184"/>
      <c r="D39" s="185" t="s">
        <v>1712</v>
      </c>
      <c r="E39" s="184" t="s">
        <v>2395</v>
      </c>
      <c r="F39" s="186">
        <v>655.12906459999999</v>
      </c>
      <c r="G39" s="186">
        <v>757.88288420000003</v>
      </c>
    </row>
    <row r="40" spans="3:7" ht="15" customHeight="1" x14ac:dyDescent="0.25">
      <c r="C40" s="184"/>
      <c r="D40" s="185" t="s">
        <v>1712</v>
      </c>
      <c r="E40" s="184" t="s">
        <v>385</v>
      </c>
      <c r="F40" s="186">
        <v>3763.5357641000001</v>
      </c>
      <c r="G40" s="186">
        <v>0</v>
      </c>
    </row>
    <row r="41" spans="3:7" ht="15" customHeight="1" x14ac:dyDescent="0.25">
      <c r="C41" s="184"/>
      <c r="D41" s="185" t="s">
        <v>1712</v>
      </c>
      <c r="E41" s="184" t="s">
        <v>1639</v>
      </c>
      <c r="F41" s="186">
        <v>126.19204340000002</v>
      </c>
      <c r="G41" s="186">
        <v>0</v>
      </c>
    </row>
    <row r="42" spans="3:7" ht="15" customHeight="1" x14ac:dyDescent="0.25">
      <c r="C42" s="187"/>
      <c r="D42" s="188"/>
      <c r="E42" s="187"/>
      <c r="F42" s="189"/>
      <c r="G42" s="189"/>
    </row>
    <row r="43" spans="3:7" ht="15" customHeight="1" x14ac:dyDescent="0.25">
      <c r="C43" s="242" t="s">
        <v>2752</v>
      </c>
      <c r="D43" s="191" t="s">
        <v>1993</v>
      </c>
      <c r="E43" s="190" t="s">
        <v>229</v>
      </c>
      <c r="F43" s="192">
        <v>21.148620000000001</v>
      </c>
      <c r="G43" s="192">
        <v>0</v>
      </c>
    </row>
    <row r="44" spans="3:7" ht="15" customHeight="1" x14ac:dyDescent="0.25">
      <c r="C44" s="184"/>
      <c r="D44" s="185" t="s">
        <v>1712</v>
      </c>
      <c r="E44" s="184" t="s">
        <v>2073</v>
      </c>
      <c r="F44" s="186">
        <v>101.02694679999999</v>
      </c>
      <c r="G44" s="186">
        <v>502.60580399999998</v>
      </c>
    </row>
    <row r="45" spans="3:7" ht="15" customHeight="1" x14ac:dyDescent="0.25">
      <c r="C45" s="210"/>
      <c r="D45" s="185" t="s">
        <v>1712</v>
      </c>
      <c r="E45" s="184" t="s">
        <v>2038</v>
      </c>
      <c r="F45" s="186">
        <v>4.9731806000000001</v>
      </c>
      <c r="G45" s="186">
        <v>0</v>
      </c>
    </row>
    <row r="46" spans="3:7" ht="15" customHeight="1" x14ac:dyDescent="0.25">
      <c r="C46" s="184"/>
      <c r="D46" s="185" t="s">
        <v>1712</v>
      </c>
      <c r="E46" s="216" t="s">
        <v>2395</v>
      </c>
      <c r="F46" s="186">
        <v>465.44186689999998</v>
      </c>
      <c r="G46" s="186">
        <v>0</v>
      </c>
    </row>
    <row r="47" spans="3:7" ht="15" customHeight="1" x14ac:dyDescent="0.25">
      <c r="C47" s="184"/>
      <c r="D47" s="185" t="s">
        <v>1712</v>
      </c>
      <c r="E47" s="184" t="s">
        <v>1639</v>
      </c>
      <c r="F47" s="186">
        <v>312.37306079999996</v>
      </c>
      <c r="G47" s="186">
        <v>1053.0630120000001</v>
      </c>
    </row>
    <row r="48" spans="3:7" ht="15" customHeight="1" x14ac:dyDescent="0.25">
      <c r="C48" s="187"/>
      <c r="D48" s="188"/>
      <c r="E48" s="187"/>
      <c r="F48" s="189"/>
      <c r="G48" s="189"/>
    </row>
    <row r="49" spans="3:7" ht="15" customHeight="1" x14ac:dyDescent="0.25">
      <c r="C49" s="242" t="s">
        <v>2560</v>
      </c>
      <c r="D49" s="191" t="s">
        <v>456</v>
      </c>
      <c r="E49" s="190" t="s">
        <v>2663</v>
      </c>
      <c r="F49" s="192">
        <v>6978.202996</v>
      </c>
      <c r="G49" s="192">
        <v>5045.3850000000002</v>
      </c>
    </row>
    <row r="50" spans="3:7" ht="15" customHeight="1" x14ac:dyDescent="0.25">
      <c r="C50" s="184"/>
      <c r="D50" s="185" t="s">
        <v>1712</v>
      </c>
      <c r="E50" s="184" t="s">
        <v>1414</v>
      </c>
      <c r="F50" s="186">
        <v>1138.9841399999998</v>
      </c>
      <c r="G50" s="186">
        <v>946.80700000000002</v>
      </c>
    </row>
    <row r="51" spans="3:7" ht="15" customHeight="1" x14ac:dyDescent="0.25">
      <c r="C51" s="184"/>
      <c r="D51" s="185" t="s">
        <v>1712</v>
      </c>
      <c r="E51" s="184" t="s">
        <v>906</v>
      </c>
      <c r="F51" s="186">
        <v>77680.990000000005</v>
      </c>
      <c r="G51" s="186">
        <v>0</v>
      </c>
    </row>
    <row r="52" spans="3:7" ht="15" customHeight="1" x14ac:dyDescent="0.25">
      <c r="C52" s="210"/>
      <c r="D52" s="185" t="s">
        <v>1712</v>
      </c>
      <c r="E52" s="184" t="s">
        <v>1919</v>
      </c>
      <c r="F52" s="186">
        <v>10026.85182</v>
      </c>
      <c r="G52" s="186">
        <v>0</v>
      </c>
    </row>
    <row r="53" spans="3:7" ht="15" customHeight="1" x14ac:dyDescent="0.25">
      <c r="C53" s="184"/>
      <c r="D53" s="185" t="s">
        <v>1712</v>
      </c>
      <c r="E53" s="184" t="s">
        <v>1993</v>
      </c>
      <c r="F53" s="186">
        <v>6598.6892200000002</v>
      </c>
      <c r="G53" s="186">
        <v>0</v>
      </c>
    </row>
    <row r="54" spans="3:7" ht="15" customHeight="1" x14ac:dyDescent="0.25">
      <c r="C54" s="184"/>
      <c r="D54" s="185" t="s">
        <v>1712</v>
      </c>
      <c r="E54" s="184" t="s">
        <v>229</v>
      </c>
      <c r="F54" s="186">
        <v>1537.9034499999998</v>
      </c>
      <c r="G54" s="186">
        <v>594.92072250000001</v>
      </c>
    </row>
    <row r="55" spans="3:7" ht="15" customHeight="1" x14ac:dyDescent="0.25">
      <c r="C55" s="184"/>
      <c r="D55" s="185" t="s">
        <v>1712</v>
      </c>
      <c r="E55" s="184" t="s">
        <v>1360</v>
      </c>
      <c r="F55" s="186">
        <v>938.29698489999998</v>
      </c>
      <c r="G55" s="186">
        <v>0</v>
      </c>
    </row>
    <row r="56" spans="3:7" ht="15" customHeight="1" x14ac:dyDescent="0.25">
      <c r="C56" s="184"/>
      <c r="D56" s="185" t="s">
        <v>1712</v>
      </c>
      <c r="E56" s="184" t="s">
        <v>1846</v>
      </c>
      <c r="F56" s="186">
        <v>80.418302699999998</v>
      </c>
      <c r="G56" s="186">
        <v>614.64743210000006</v>
      </c>
    </row>
    <row r="57" spans="3:7" ht="15" customHeight="1" x14ac:dyDescent="0.25">
      <c r="C57" s="184"/>
      <c r="D57" s="185" t="s">
        <v>1712</v>
      </c>
      <c r="E57" s="184" t="s">
        <v>264</v>
      </c>
      <c r="F57" s="186">
        <v>583.20775229999992</v>
      </c>
      <c r="G57" s="186">
        <v>0</v>
      </c>
    </row>
    <row r="58" spans="3:7" ht="15" customHeight="1" x14ac:dyDescent="0.25">
      <c r="C58" s="184"/>
      <c r="D58" s="185" t="s">
        <v>1712</v>
      </c>
      <c r="E58" s="184" t="s">
        <v>2650</v>
      </c>
      <c r="F58" s="186">
        <v>8.8836215000000021</v>
      </c>
      <c r="G58" s="186">
        <v>0</v>
      </c>
    </row>
    <row r="59" spans="3:7" ht="15" customHeight="1" x14ac:dyDescent="0.25">
      <c r="C59" s="184"/>
      <c r="D59" s="185" t="s">
        <v>1712</v>
      </c>
      <c r="E59" s="184" t="s">
        <v>2145</v>
      </c>
      <c r="F59" s="186">
        <v>868.77125810000007</v>
      </c>
      <c r="G59" s="186">
        <v>912.78309950000005</v>
      </c>
    </row>
    <row r="60" spans="3:7" ht="15" customHeight="1" x14ac:dyDescent="0.25">
      <c r="C60" s="184"/>
      <c r="D60" s="185" t="s">
        <v>1712</v>
      </c>
      <c r="E60" s="184" t="s">
        <v>2038</v>
      </c>
      <c r="F60" s="186">
        <v>0</v>
      </c>
      <c r="G60" s="186">
        <v>66.845025000000007</v>
      </c>
    </row>
    <row r="61" spans="3:7" ht="15" customHeight="1" x14ac:dyDescent="0.25">
      <c r="C61" s="193"/>
      <c r="D61" s="185" t="s">
        <v>1712</v>
      </c>
      <c r="E61" s="184" t="s">
        <v>2701</v>
      </c>
      <c r="F61" s="186">
        <v>272.46383409999999</v>
      </c>
      <c r="G61" s="186">
        <v>0</v>
      </c>
    </row>
    <row r="62" spans="3:7" ht="15" customHeight="1" x14ac:dyDescent="0.25">
      <c r="C62" s="184"/>
      <c r="D62" s="185" t="s">
        <v>1712</v>
      </c>
      <c r="E62" s="184" t="s">
        <v>311</v>
      </c>
      <c r="F62" s="186">
        <v>2064.9201133000006</v>
      </c>
      <c r="G62" s="186">
        <v>0</v>
      </c>
    </row>
    <row r="63" spans="3:7" ht="15" customHeight="1" x14ac:dyDescent="0.25">
      <c r="C63" s="184"/>
      <c r="D63" s="185" t="s">
        <v>1712</v>
      </c>
      <c r="E63" s="184" t="s">
        <v>2018</v>
      </c>
      <c r="F63" s="186">
        <v>63.014496999999984</v>
      </c>
      <c r="G63" s="186">
        <v>174.82544999999999</v>
      </c>
    </row>
    <row r="64" spans="3:7" ht="15" customHeight="1" x14ac:dyDescent="0.25">
      <c r="C64" s="184"/>
      <c r="D64" s="185" t="s">
        <v>1712</v>
      </c>
      <c r="E64" s="184" t="s">
        <v>1423</v>
      </c>
      <c r="F64" s="186">
        <v>25.196067099999993</v>
      </c>
      <c r="G64" s="186">
        <v>234.37122679999999</v>
      </c>
    </row>
    <row r="65" spans="3:7" ht="15" customHeight="1" x14ac:dyDescent="0.25">
      <c r="C65" s="184"/>
      <c r="D65" s="185" t="s">
        <v>1712</v>
      </c>
      <c r="E65" s="184" t="s">
        <v>456</v>
      </c>
      <c r="F65" s="186">
        <v>668990.47621400002</v>
      </c>
      <c r="G65" s="186">
        <v>94326.985000000001</v>
      </c>
    </row>
    <row r="66" spans="3:7" ht="15" customHeight="1" x14ac:dyDescent="0.25">
      <c r="C66" s="187"/>
      <c r="D66" s="188"/>
      <c r="E66" s="187"/>
      <c r="F66" s="189"/>
      <c r="G66" s="189"/>
    </row>
    <row r="67" spans="3:7" ht="15" customHeight="1" x14ac:dyDescent="0.25">
      <c r="C67" s="242" t="s">
        <v>2854</v>
      </c>
      <c r="D67" s="191" t="s">
        <v>456</v>
      </c>
      <c r="E67" s="190" t="s">
        <v>229</v>
      </c>
      <c r="F67" s="192">
        <v>1773.6821238</v>
      </c>
      <c r="G67" s="192">
        <v>0</v>
      </c>
    </row>
    <row r="68" spans="3:7" ht="15" customHeight="1" x14ac:dyDescent="0.25">
      <c r="C68" s="184"/>
      <c r="D68" s="185" t="s">
        <v>1712</v>
      </c>
      <c r="E68" s="184" t="s">
        <v>1360</v>
      </c>
      <c r="F68" s="186">
        <v>744.04626840000003</v>
      </c>
      <c r="G68" s="186">
        <v>793.65452399999992</v>
      </c>
    </row>
    <row r="69" spans="3:7" ht="15" customHeight="1" x14ac:dyDescent="0.25">
      <c r="C69" s="184"/>
      <c r="D69" s="185" t="s">
        <v>1712</v>
      </c>
      <c r="E69" s="184" t="s">
        <v>1846</v>
      </c>
      <c r="F69" s="186">
        <v>109.7112832</v>
      </c>
      <c r="G69" s="186">
        <v>588.87064799999996</v>
      </c>
    </row>
    <row r="70" spans="3:7" ht="15" customHeight="1" x14ac:dyDescent="0.25">
      <c r="C70" s="184"/>
      <c r="D70" s="185" t="s">
        <v>1712</v>
      </c>
      <c r="E70" s="184" t="s">
        <v>2038</v>
      </c>
      <c r="F70" s="186">
        <v>24.068445799999999</v>
      </c>
      <c r="G70" s="186">
        <v>24.700949999999999</v>
      </c>
    </row>
    <row r="71" spans="3:7" ht="15" customHeight="1" x14ac:dyDescent="0.25">
      <c r="C71" s="210"/>
      <c r="D71" s="185" t="s">
        <v>1712</v>
      </c>
      <c r="E71" s="184" t="s">
        <v>311</v>
      </c>
      <c r="F71" s="186">
        <v>2288.7150766</v>
      </c>
      <c r="G71" s="186">
        <v>5001.8123699999996</v>
      </c>
    </row>
    <row r="72" spans="3:7" ht="15" customHeight="1" x14ac:dyDescent="0.25">
      <c r="C72" s="184"/>
      <c r="D72" s="185" t="s">
        <v>1712</v>
      </c>
      <c r="E72" s="184" t="s">
        <v>330</v>
      </c>
      <c r="F72" s="186">
        <v>6.8982489000000005</v>
      </c>
      <c r="G72" s="186">
        <v>342.31183199999998</v>
      </c>
    </row>
    <row r="73" spans="3:7" ht="15" customHeight="1" x14ac:dyDescent="0.25">
      <c r="C73" s="184"/>
      <c r="D73" s="185" t="s">
        <v>1712</v>
      </c>
      <c r="E73" s="184" t="s">
        <v>1421</v>
      </c>
      <c r="F73" s="186">
        <v>338.70912349999992</v>
      </c>
      <c r="G73" s="186">
        <v>1379.95974</v>
      </c>
    </row>
    <row r="74" spans="3:7" ht="15" customHeight="1" x14ac:dyDescent="0.25">
      <c r="C74" s="184"/>
      <c r="D74" s="185" t="s">
        <v>1712</v>
      </c>
      <c r="E74" s="184" t="s">
        <v>2654</v>
      </c>
      <c r="F74" s="186">
        <v>88.721635300000017</v>
      </c>
      <c r="G74" s="186">
        <v>433.20485650000001</v>
      </c>
    </row>
    <row r="75" spans="3:7" ht="15" customHeight="1" x14ac:dyDescent="0.25">
      <c r="C75" s="184"/>
      <c r="D75" s="185" t="s">
        <v>1712</v>
      </c>
      <c r="E75" s="184" t="s">
        <v>1423</v>
      </c>
      <c r="F75" s="186">
        <v>250.1234150999999</v>
      </c>
      <c r="G75" s="186">
        <v>2536.8829019999998</v>
      </c>
    </row>
    <row r="76" spans="3:7" ht="15" customHeight="1" x14ac:dyDescent="0.25">
      <c r="C76" s="184"/>
      <c r="D76" s="185" t="s">
        <v>1712</v>
      </c>
      <c r="E76" s="184" t="s">
        <v>1424</v>
      </c>
      <c r="F76" s="186">
        <v>635.38585339999997</v>
      </c>
      <c r="G76" s="186">
        <v>3572.1733859999995</v>
      </c>
    </row>
    <row r="77" spans="3:7" ht="15" customHeight="1" x14ac:dyDescent="0.25">
      <c r="C77" s="184"/>
      <c r="D77" s="185" t="s">
        <v>1712</v>
      </c>
      <c r="E77" s="184" t="s">
        <v>2676</v>
      </c>
      <c r="F77" s="186">
        <v>599.16356589999998</v>
      </c>
      <c r="G77" s="186">
        <v>3963.2004294999997</v>
      </c>
    </row>
    <row r="78" spans="3:7" ht="15" customHeight="1" x14ac:dyDescent="0.25">
      <c r="C78" s="184"/>
      <c r="D78" s="185" t="s">
        <v>1712</v>
      </c>
      <c r="E78" s="184" t="s">
        <v>492</v>
      </c>
      <c r="F78" s="186">
        <v>44.635481899999995</v>
      </c>
      <c r="G78" s="186">
        <v>906.44686200000001</v>
      </c>
    </row>
    <row r="79" spans="3:7" ht="15" customHeight="1" x14ac:dyDescent="0.25">
      <c r="C79" s="187"/>
      <c r="D79" s="188"/>
      <c r="E79" s="187"/>
      <c r="F79" s="189"/>
      <c r="G79" s="189"/>
    </row>
    <row r="80" spans="3:7" ht="15" customHeight="1" x14ac:dyDescent="0.25">
      <c r="C80" s="242" t="s">
        <v>2753</v>
      </c>
      <c r="D80" s="191" t="s">
        <v>906</v>
      </c>
      <c r="E80" s="190" t="s">
        <v>229</v>
      </c>
      <c r="F80" s="192">
        <v>149.48293200000001</v>
      </c>
      <c r="G80" s="192">
        <v>0</v>
      </c>
    </row>
    <row r="81" spans="3:7" ht="15" customHeight="1" x14ac:dyDescent="0.25">
      <c r="C81" s="184"/>
      <c r="D81" s="185" t="s">
        <v>1712</v>
      </c>
      <c r="E81" s="184" t="s">
        <v>1360</v>
      </c>
      <c r="F81" s="186">
        <v>506.22025209999998</v>
      </c>
      <c r="G81" s="186">
        <v>0</v>
      </c>
    </row>
    <row r="82" spans="3:7" ht="15" customHeight="1" x14ac:dyDescent="0.25">
      <c r="C82" s="210"/>
      <c r="D82" s="185" t="s">
        <v>1712</v>
      </c>
      <c r="E82" s="184" t="s">
        <v>2701</v>
      </c>
      <c r="F82" s="186">
        <v>119.83587050000001</v>
      </c>
      <c r="G82" s="186">
        <v>0</v>
      </c>
    </row>
    <row r="83" spans="3:7" ht="15" customHeight="1" x14ac:dyDescent="0.25">
      <c r="C83" s="184"/>
      <c r="D83" s="185" t="s">
        <v>1712</v>
      </c>
      <c r="E83" s="184" t="s">
        <v>311</v>
      </c>
      <c r="F83" s="186">
        <v>2414.7106275000001</v>
      </c>
      <c r="G83" s="186">
        <v>1505.6557619999999</v>
      </c>
    </row>
    <row r="84" spans="3:7" ht="15" customHeight="1" x14ac:dyDescent="0.25">
      <c r="C84" s="184"/>
      <c r="D84" s="185" t="s">
        <v>1712</v>
      </c>
      <c r="E84" s="184" t="s">
        <v>1421</v>
      </c>
      <c r="F84" s="186">
        <v>47.31194</v>
      </c>
      <c r="G84" s="186">
        <v>0</v>
      </c>
    </row>
    <row r="85" spans="3:7" ht="15" customHeight="1" x14ac:dyDescent="0.25">
      <c r="C85" s="184"/>
      <c r="D85" s="185" t="s">
        <v>1712</v>
      </c>
      <c r="E85" s="184" t="s">
        <v>2720</v>
      </c>
      <c r="F85" s="186">
        <v>720.51854249999997</v>
      </c>
      <c r="G85" s="186">
        <v>626.39387199999999</v>
      </c>
    </row>
    <row r="86" spans="3:7" ht="15" customHeight="1" x14ac:dyDescent="0.25">
      <c r="C86" s="184"/>
      <c r="D86" s="185" t="s">
        <v>1712</v>
      </c>
      <c r="E86" s="184" t="s">
        <v>385</v>
      </c>
      <c r="F86" s="186">
        <v>3713.1662366</v>
      </c>
      <c r="G86" s="186">
        <v>0</v>
      </c>
    </row>
    <row r="87" spans="3:7" ht="15" customHeight="1" x14ac:dyDescent="0.25">
      <c r="C87" s="184"/>
      <c r="D87" s="185" t="s">
        <v>1712</v>
      </c>
      <c r="E87" s="184" t="s">
        <v>2018</v>
      </c>
      <c r="F87" s="186">
        <v>235.42114340000001</v>
      </c>
      <c r="G87" s="186">
        <v>239.78523299999998</v>
      </c>
    </row>
    <row r="88" spans="3:7" ht="15" customHeight="1" x14ac:dyDescent="0.25">
      <c r="C88" s="184"/>
      <c r="D88" s="185" t="s">
        <v>1712</v>
      </c>
      <c r="E88" s="184" t="s">
        <v>1423</v>
      </c>
      <c r="F88" s="186">
        <v>19.058538000000002</v>
      </c>
      <c r="G88" s="186">
        <v>317.24519399999997</v>
      </c>
    </row>
    <row r="89" spans="3:7" ht="15" customHeight="1" x14ac:dyDescent="0.25">
      <c r="C89" s="184"/>
      <c r="D89" s="185" t="s">
        <v>1712</v>
      </c>
      <c r="E89" s="184" t="s">
        <v>1424</v>
      </c>
      <c r="F89" s="186">
        <v>64.328636400000008</v>
      </c>
      <c r="G89" s="186">
        <v>0</v>
      </c>
    </row>
    <row r="90" spans="3:7" ht="15" customHeight="1" x14ac:dyDescent="0.25">
      <c r="C90" s="187"/>
      <c r="D90" s="188"/>
      <c r="E90" s="187"/>
      <c r="F90" s="189"/>
      <c r="G90" s="189"/>
    </row>
    <row r="91" spans="3:7" ht="15" customHeight="1" x14ac:dyDescent="0.25">
      <c r="C91" s="190" t="s">
        <v>2754</v>
      </c>
      <c r="D91" s="191" t="s">
        <v>1919</v>
      </c>
      <c r="E91" s="190" t="s">
        <v>2663</v>
      </c>
      <c r="F91" s="192">
        <v>19971.40336</v>
      </c>
      <c r="G91" s="192">
        <v>0</v>
      </c>
    </row>
    <row r="92" spans="3:7" ht="15" customHeight="1" x14ac:dyDescent="0.25">
      <c r="C92" s="184"/>
      <c r="D92" s="185" t="s">
        <v>1712</v>
      </c>
      <c r="E92" s="184" t="s">
        <v>1414</v>
      </c>
      <c r="F92" s="186">
        <v>949.65894800000012</v>
      </c>
      <c r="G92" s="186">
        <v>952.45600000000002</v>
      </c>
    </row>
    <row r="93" spans="3:7" ht="15" customHeight="1" x14ac:dyDescent="0.25">
      <c r="C93" s="184"/>
      <c r="D93" s="185" t="s">
        <v>1712</v>
      </c>
      <c r="E93" s="184" t="s">
        <v>906</v>
      </c>
      <c r="F93" s="186">
        <v>109265.99248250001</v>
      </c>
      <c r="G93" s="186">
        <v>0</v>
      </c>
    </row>
    <row r="94" spans="3:7" ht="15" customHeight="1" x14ac:dyDescent="0.25">
      <c r="C94" s="184"/>
      <c r="D94" s="185" t="s">
        <v>1712</v>
      </c>
      <c r="E94" s="184" t="s">
        <v>1919</v>
      </c>
      <c r="F94" s="186">
        <v>35101.25361</v>
      </c>
      <c r="G94" s="186">
        <v>6198.0789999999997</v>
      </c>
    </row>
    <row r="95" spans="3:7" ht="15" customHeight="1" x14ac:dyDescent="0.25">
      <c r="C95" s="184"/>
      <c r="D95" s="185" t="s">
        <v>1712</v>
      </c>
      <c r="E95" s="184" t="s">
        <v>1964</v>
      </c>
      <c r="F95" s="186">
        <v>999.05</v>
      </c>
      <c r="G95" s="186">
        <v>0</v>
      </c>
    </row>
    <row r="96" spans="3:7" ht="15" customHeight="1" x14ac:dyDescent="0.25">
      <c r="C96" s="210"/>
      <c r="D96" s="185" t="s">
        <v>1712</v>
      </c>
      <c r="E96" s="184" t="s">
        <v>1993</v>
      </c>
      <c r="F96" s="186">
        <v>15650.148605999999</v>
      </c>
      <c r="G96" s="186">
        <v>2426.13</v>
      </c>
    </row>
    <row r="97" spans="3:7" ht="15" customHeight="1" x14ac:dyDescent="0.25">
      <c r="C97" s="184"/>
      <c r="D97" s="185" t="s">
        <v>1712</v>
      </c>
      <c r="E97" s="184" t="s">
        <v>229</v>
      </c>
      <c r="F97" s="186">
        <v>1938.0528368999999</v>
      </c>
      <c r="G97" s="186">
        <v>955.1925</v>
      </c>
    </row>
    <row r="98" spans="3:7" ht="15" customHeight="1" x14ac:dyDescent="0.25">
      <c r="C98" s="184"/>
      <c r="D98" s="185" t="s">
        <v>1712</v>
      </c>
      <c r="E98" s="184" t="s">
        <v>2038</v>
      </c>
      <c r="F98" s="186">
        <v>20.64105</v>
      </c>
      <c r="G98" s="186">
        <v>0</v>
      </c>
    </row>
    <row r="99" spans="3:7" ht="15" customHeight="1" x14ac:dyDescent="0.25">
      <c r="C99" s="184"/>
      <c r="D99" s="185" t="s">
        <v>1712</v>
      </c>
      <c r="E99" s="184" t="s">
        <v>311</v>
      </c>
      <c r="F99" s="186">
        <v>2082.7411752000003</v>
      </c>
      <c r="G99" s="186">
        <v>0</v>
      </c>
    </row>
    <row r="100" spans="3:7" ht="15" customHeight="1" x14ac:dyDescent="0.25">
      <c r="C100" s="184"/>
      <c r="D100" s="185" t="s">
        <v>1712</v>
      </c>
      <c r="E100" s="184" t="s">
        <v>2018</v>
      </c>
      <c r="F100" s="186">
        <v>48.527114900000022</v>
      </c>
      <c r="G100" s="186">
        <v>123.68241</v>
      </c>
    </row>
    <row r="101" spans="3:7" ht="15" customHeight="1" x14ac:dyDescent="0.25">
      <c r="C101" s="184"/>
      <c r="D101" s="185" t="s">
        <v>1712</v>
      </c>
      <c r="E101" s="184" t="s">
        <v>1423</v>
      </c>
      <c r="F101" s="186">
        <v>19.251622900000001</v>
      </c>
      <c r="G101" s="186">
        <v>166.23241999999999</v>
      </c>
    </row>
    <row r="102" spans="3:7" ht="15" customHeight="1" x14ac:dyDescent="0.25">
      <c r="C102" s="184"/>
      <c r="D102" s="185" t="s">
        <v>1712</v>
      </c>
      <c r="E102" s="184" t="s">
        <v>456</v>
      </c>
      <c r="F102" s="186">
        <v>538191.78018350003</v>
      </c>
      <c r="G102" s="186">
        <v>0</v>
      </c>
    </row>
    <row r="103" spans="3:7" ht="15" customHeight="1" x14ac:dyDescent="0.25">
      <c r="C103" s="187"/>
      <c r="D103" s="188"/>
      <c r="E103" s="187"/>
      <c r="F103" s="189"/>
      <c r="G103" s="189"/>
    </row>
    <row r="104" spans="3:7" ht="15" customHeight="1" x14ac:dyDescent="0.25">
      <c r="C104" s="242" t="s">
        <v>2755</v>
      </c>
      <c r="D104" s="191" t="s">
        <v>906</v>
      </c>
      <c r="E104" s="190" t="s">
        <v>229</v>
      </c>
      <c r="F104" s="192">
        <v>5.5825909999999999</v>
      </c>
      <c r="G104" s="192">
        <v>0</v>
      </c>
    </row>
    <row r="105" spans="3:7" ht="15" customHeight="1" x14ac:dyDescent="0.25">
      <c r="C105" s="184"/>
      <c r="D105" s="185" t="s">
        <v>1712</v>
      </c>
      <c r="E105" s="184" t="s">
        <v>2145</v>
      </c>
      <c r="F105" s="186">
        <v>678.85450989999993</v>
      </c>
      <c r="G105" s="186">
        <v>446.00321359999998</v>
      </c>
    </row>
    <row r="106" spans="3:7" ht="15" customHeight="1" x14ac:dyDescent="0.25">
      <c r="C106" s="184"/>
      <c r="D106" s="185" t="s">
        <v>1712</v>
      </c>
      <c r="E106" s="184" t="s">
        <v>1273</v>
      </c>
      <c r="F106" s="186">
        <v>1653.2676843000002</v>
      </c>
      <c r="G106" s="186">
        <v>1335.3186294</v>
      </c>
    </row>
    <row r="107" spans="3:7" ht="15" customHeight="1" x14ac:dyDescent="0.25">
      <c r="C107" s="184"/>
      <c r="D107" s="185" t="s">
        <v>1712</v>
      </c>
      <c r="E107" s="184" t="s">
        <v>2093</v>
      </c>
      <c r="F107" s="186">
        <v>826.79903589999992</v>
      </c>
      <c r="G107" s="186">
        <v>795.37465420000001</v>
      </c>
    </row>
    <row r="108" spans="3:7" ht="15" customHeight="1" x14ac:dyDescent="0.25">
      <c r="C108" s="184"/>
      <c r="D108" s="185" t="s">
        <v>1712</v>
      </c>
      <c r="E108" s="184" t="s">
        <v>330</v>
      </c>
      <c r="F108" s="186">
        <v>1516.5283534000002</v>
      </c>
      <c r="G108" s="186">
        <v>1350.5753869999999</v>
      </c>
    </row>
    <row r="109" spans="3:7" ht="15" customHeight="1" x14ac:dyDescent="0.25">
      <c r="C109" s="184"/>
      <c r="D109" s="185" t="s">
        <v>1712</v>
      </c>
      <c r="E109" s="184" t="s">
        <v>2707</v>
      </c>
      <c r="F109" s="186">
        <v>404.2938633</v>
      </c>
      <c r="G109" s="186">
        <v>367.60692779999999</v>
      </c>
    </row>
    <row r="110" spans="3:7" ht="15" customHeight="1" x14ac:dyDescent="0.25">
      <c r="C110" s="184"/>
      <c r="D110" s="185" t="s">
        <v>1712</v>
      </c>
      <c r="E110" s="184" t="s">
        <v>2787</v>
      </c>
      <c r="F110" s="186">
        <v>659.73883590000003</v>
      </c>
      <c r="G110" s="186">
        <v>749.19665239999995</v>
      </c>
    </row>
    <row r="111" spans="3:7" ht="15" customHeight="1" x14ac:dyDescent="0.25">
      <c r="C111" s="184"/>
      <c r="D111" s="185" t="s">
        <v>1712</v>
      </c>
      <c r="E111" s="184" t="s">
        <v>385</v>
      </c>
      <c r="F111" s="186">
        <v>798.43391650000001</v>
      </c>
      <c r="G111" s="186">
        <v>0</v>
      </c>
    </row>
    <row r="112" spans="3:7" ht="15" customHeight="1" x14ac:dyDescent="0.25">
      <c r="C112" s="210"/>
      <c r="D112" s="185" t="s">
        <v>1712</v>
      </c>
      <c r="E112" s="184" t="s">
        <v>1639</v>
      </c>
      <c r="F112" s="186">
        <v>491.10839199999998</v>
      </c>
      <c r="G112" s="186">
        <v>0</v>
      </c>
    </row>
    <row r="113" spans="3:7" ht="15" customHeight="1" x14ac:dyDescent="0.25">
      <c r="C113" s="211"/>
      <c r="D113" s="188"/>
      <c r="E113" s="187"/>
      <c r="F113" s="189"/>
      <c r="G113" s="189"/>
    </row>
    <row r="114" spans="3:7" ht="15" customHeight="1" x14ac:dyDescent="0.25">
      <c r="C114" s="242" t="s">
        <v>2561</v>
      </c>
      <c r="D114" s="191" t="s">
        <v>906</v>
      </c>
      <c r="E114" s="190" t="s">
        <v>229</v>
      </c>
      <c r="F114" s="192">
        <v>31.6799912</v>
      </c>
      <c r="G114" s="192">
        <v>0</v>
      </c>
    </row>
    <row r="115" spans="3:7" ht="15" customHeight="1" x14ac:dyDescent="0.25">
      <c r="C115" s="184"/>
      <c r="D115" s="185" t="s">
        <v>1712</v>
      </c>
      <c r="E115" s="184" t="s">
        <v>2650</v>
      </c>
      <c r="F115" s="186">
        <v>18.572287299999999</v>
      </c>
      <c r="G115" s="186">
        <v>0</v>
      </c>
    </row>
    <row r="116" spans="3:7" ht="15" customHeight="1" x14ac:dyDescent="0.25">
      <c r="C116" s="193"/>
      <c r="D116" s="185" t="s">
        <v>1712</v>
      </c>
      <c r="E116" s="184" t="s">
        <v>2073</v>
      </c>
      <c r="F116" s="186">
        <v>389.93392</v>
      </c>
      <c r="G116" s="186">
        <v>330.64628399999998</v>
      </c>
    </row>
    <row r="117" spans="3:7" ht="15" customHeight="1" x14ac:dyDescent="0.25">
      <c r="C117" s="184"/>
      <c r="D117" s="185" t="s">
        <v>1712</v>
      </c>
      <c r="E117" s="184" t="s">
        <v>2093</v>
      </c>
      <c r="F117" s="186">
        <v>325.56469300000003</v>
      </c>
      <c r="G117" s="186">
        <v>0</v>
      </c>
    </row>
    <row r="118" spans="3:7" ht="15" customHeight="1" x14ac:dyDescent="0.25">
      <c r="C118" s="184"/>
      <c r="D118" s="185" t="s">
        <v>1712</v>
      </c>
      <c r="E118" s="184" t="s">
        <v>2707</v>
      </c>
      <c r="F118" s="186">
        <v>132.59001040000001</v>
      </c>
      <c r="G118" s="186">
        <v>0</v>
      </c>
    </row>
    <row r="119" spans="3:7" ht="15" customHeight="1" x14ac:dyDescent="0.25">
      <c r="C119" s="210"/>
      <c r="D119" s="185" t="s">
        <v>1712</v>
      </c>
      <c r="E119" s="184" t="s">
        <v>2787</v>
      </c>
      <c r="F119" s="186">
        <v>649.25447020000001</v>
      </c>
      <c r="G119" s="186">
        <v>667.30287599999997</v>
      </c>
    </row>
    <row r="120" spans="3:7" ht="15" customHeight="1" x14ac:dyDescent="0.25">
      <c r="C120" s="184"/>
      <c r="D120" s="185" t="s">
        <v>1712</v>
      </c>
      <c r="E120" s="184" t="s">
        <v>2395</v>
      </c>
      <c r="F120" s="186">
        <v>910.98910999999998</v>
      </c>
      <c r="G120" s="186">
        <v>0</v>
      </c>
    </row>
    <row r="121" spans="3:7" ht="15" customHeight="1" x14ac:dyDescent="0.25">
      <c r="C121" s="184"/>
      <c r="D121" s="185" t="s">
        <v>1712</v>
      </c>
      <c r="E121" s="184" t="s">
        <v>385</v>
      </c>
      <c r="F121" s="186">
        <v>6521.0691921000016</v>
      </c>
      <c r="G121" s="186">
        <v>0</v>
      </c>
    </row>
    <row r="122" spans="3:7" ht="15" customHeight="1" x14ac:dyDescent="0.25">
      <c r="C122" s="187"/>
      <c r="D122" s="188"/>
      <c r="E122" s="187"/>
      <c r="F122" s="189"/>
      <c r="G122" s="189"/>
    </row>
    <row r="123" spans="3:7" ht="15" customHeight="1" x14ac:dyDescent="0.25">
      <c r="C123" s="242" t="s">
        <v>2562</v>
      </c>
      <c r="D123" s="191" t="s">
        <v>906</v>
      </c>
      <c r="E123" s="190" t="s">
        <v>906</v>
      </c>
      <c r="F123" s="192">
        <v>25492.616999999998</v>
      </c>
      <c r="G123" s="192">
        <v>0</v>
      </c>
    </row>
    <row r="124" spans="3:7" ht="15" customHeight="1" x14ac:dyDescent="0.25">
      <c r="C124" s="184"/>
      <c r="D124" s="185" t="s">
        <v>1712</v>
      </c>
      <c r="E124" s="184" t="s">
        <v>1919</v>
      </c>
      <c r="F124" s="186">
        <v>5161.2772150000001</v>
      </c>
      <c r="G124" s="186">
        <v>0</v>
      </c>
    </row>
    <row r="125" spans="3:7" ht="15" customHeight="1" x14ac:dyDescent="0.25">
      <c r="C125" s="193"/>
      <c r="D125" s="185" t="s">
        <v>1712</v>
      </c>
      <c r="E125" s="184" t="s">
        <v>456</v>
      </c>
      <c r="F125" s="186">
        <v>146094.58324000001</v>
      </c>
      <c r="G125" s="186">
        <v>14851.5825</v>
      </c>
    </row>
    <row r="126" spans="3:7" ht="15" customHeight="1" x14ac:dyDescent="0.25">
      <c r="C126" s="212"/>
      <c r="D126" s="188"/>
      <c r="E126" s="187"/>
      <c r="F126" s="189"/>
      <c r="G126" s="189"/>
    </row>
    <row r="127" spans="3:7" ht="15" customHeight="1" x14ac:dyDescent="0.25">
      <c r="C127" s="242" t="s">
        <v>2563</v>
      </c>
      <c r="D127" s="191" t="s">
        <v>906</v>
      </c>
      <c r="E127" s="190" t="s">
        <v>229</v>
      </c>
      <c r="F127" s="192">
        <v>796.78851759999986</v>
      </c>
      <c r="G127" s="192">
        <v>0</v>
      </c>
    </row>
    <row r="128" spans="3:7" ht="15" customHeight="1" x14ac:dyDescent="0.25">
      <c r="C128" s="184"/>
      <c r="D128" s="185" t="s">
        <v>1712</v>
      </c>
      <c r="E128" s="184" t="s">
        <v>1360</v>
      </c>
      <c r="F128" s="186">
        <v>1781.3840632000001</v>
      </c>
      <c r="G128" s="186">
        <v>573.68111899999997</v>
      </c>
    </row>
    <row r="129" spans="3:7" ht="15" customHeight="1" x14ac:dyDescent="0.25">
      <c r="C129" s="184"/>
      <c r="D129" s="185" t="s">
        <v>1712</v>
      </c>
      <c r="E129" s="184" t="s">
        <v>2145</v>
      </c>
      <c r="F129" s="186">
        <v>99.262294199999999</v>
      </c>
      <c r="G129" s="186">
        <v>680.60738500000002</v>
      </c>
    </row>
    <row r="130" spans="3:7" ht="15" customHeight="1" x14ac:dyDescent="0.25">
      <c r="C130" s="184"/>
      <c r="D130" s="185" t="s">
        <v>1712</v>
      </c>
      <c r="E130" s="184" t="s">
        <v>2038</v>
      </c>
      <c r="F130" s="186">
        <v>23.237311400000003</v>
      </c>
      <c r="G130" s="186">
        <v>0</v>
      </c>
    </row>
    <row r="131" spans="3:7" ht="15" customHeight="1" x14ac:dyDescent="0.25">
      <c r="C131" s="184"/>
      <c r="D131" s="185" t="s">
        <v>1712</v>
      </c>
      <c r="E131" s="184" t="s">
        <v>1273</v>
      </c>
      <c r="F131" s="186">
        <v>1051.9792121999999</v>
      </c>
      <c r="G131" s="186">
        <v>949.72471799999994</v>
      </c>
    </row>
    <row r="132" spans="3:7" ht="15" customHeight="1" x14ac:dyDescent="0.25">
      <c r="C132" s="184"/>
      <c r="D132" s="185" t="s">
        <v>1712</v>
      </c>
      <c r="E132" s="184" t="s">
        <v>311</v>
      </c>
      <c r="F132" s="186">
        <v>4594.6816461999997</v>
      </c>
      <c r="G132" s="186">
        <v>817.06326249999995</v>
      </c>
    </row>
    <row r="133" spans="3:7" ht="15" customHeight="1" x14ac:dyDescent="0.25">
      <c r="C133" s="184"/>
      <c r="D133" s="185" t="s">
        <v>1712</v>
      </c>
      <c r="E133" s="184" t="s">
        <v>330</v>
      </c>
      <c r="F133" s="186">
        <v>789.40035669999997</v>
      </c>
      <c r="G133" s="186">
        <v>1264.7709359999999</v>
      </c>
    </row>
    <row r="134" spans="3:7" ht="15" customHeight="1" x14ac:dyDescent="0.25">
      <c r="C134" s="184"/>
      <c r="D134" s="185" t="s">
        <v>1712</v>
      </c>
      <c r="E134" s="184" t="s">
        <v>1421</v>
      </c>
      <c r="F134" s="186">
        <v>71.158632499999996</v>
      </c>
      <c r="G134" s="186">
        <v>296.74973349999999</v>
      </c>
    </row>
    <row r="135" spans="3:7" ht="15" customHeight="1" x14ac:dyDescent="0.25">
      <c r="C135" s="184"/>
      <c r="D135" s="185" t="s">
        <v>1712</v>
      </c>
      <c r="E135" s="184" t="s">
        <v>2707</v>
      </c>
      <c r="F135" s="186">
        <v>151.45737</v>
      </c>
      <c r="G135" s="186">
        <v>0</v>
      </c>
    </row>
    <row r="136" spans="3:7" ht="15" customHeight="1" x14ac:dyDescent="0.25">
      <c r="C136" s="184"/>
      <c r="D136" s="185" t="s">
        <v>1712</v>
      </c>
      <c r="E136" s="184" t="s">
        <v>2720</v>
      </c>
      <c r="F136" s="186">
        <v>739.67175550000002</v>
      </c>
      <c r="G136" s="186">
        <v>0</v>
      </c>
    </row>
    <row r="137" spans="3:7" ht="15" customHeight="1" x14ac:dyDescent="0.25">
      <c r="C137" s="184"/>
      <c r="D137" s="185" t="s">
        <v>1712</v>
      </c>
      <c r="E137" s="184" t="s">
        <v>385</v>
      </c>
      <c r="F137" s="186">
        <v>2373.5785307000001</v>
      </c>
      <c r="G137" s="186">
        <v>0</v>
      </c>
    </row>
    <row r="138" spans="3:7" ht="15" customHeight="1" x14ac:dyDescent="0.25">
      <c r="C138" s="184"/>
      <c r="D138" s="185" t="s">
        <v>1712</v>
      </c>
      <c r="E138" s="184" t="s">
        <v>1639</v>
      </c>
      <c r="F138" s="186">
        <v>0</v>
      </c>
      <c r="G138" s="186">
        <v>1341.2258095</v>
      </c>
    </row>
    <row r="139" spans="3:7" ht="15" customHeight="1" x14ac:dyDescent="0.25">
      <c r="C139" s="184"/>
      <c r="D139" s="185" t="s">
        <v>1712</v>
      </c>
      <c r="E139" s="184" t="s">
        <v>1423</v>
      </c>
      <c r="F139" s="186">
        <v>30.491456799999998</v>
      </c>
      <c r="G139" s="186">
        <v>542.75930950000009</v>
      </c>
    </row>
    <row r="140" spans="3:7" ht="15" customHeight="1" x14ac:dyDescent="0.25">
      <c r="C140" s="184"/>
      <c r="D140" s="185" t="s">
        <v>1712</v>
      </c>
      <c r="E140" s="184" t="s">
        <v>2402</v>
      </c>
      <c r="F140" s="186">
        <v>744.20012670000006</v>
      </c>
      <c r="G140" s="186">
        <v>0</v>
      </c>
    </row>
    <row r="141" spans="3:7" ht="15" customHeight="1" x14ac:dyDescent="0.25">
      <c r="C141" s="210"/>
      <c r="D141" s="185" t="s">
        <v>1712</v>
      </c>
      <c r="E141" s="184" t="s">
        <v>1424</v>
      </c>
      <c r="F141" s="186">
        <v>99.30017669999998</v>
      </c>
      <c r="G141" s="186">
        <v>759.12325750000002</v>
      </c>
    </row>
    <row r="142" spans="3:7" ht="15" customHeight="1" x14ac:dyDescent="0.25">
      <c r="C142" s="211"/>
      <c r="D142" s="188"/>
      <c r="E142" s="187"/>
      <c r="F142" s="189"/>
      <c r="G142" s="189"/>
    </row>
    <row r="143" spans="3:7" ht="15" customHeight="1" x14ac:dyDescent="0.25">
      <c r="C143" s="242" t="s">
        <v>2564</v>
      </c>
      <c r="D143" s="191" t="s">
        <v>456</v>
      </c>
      <c r="E143" s="190" t="s">
        <v>2663</v>
      </c>
      <c r="F143" s="192">
        <v>14393.215644400001</v>
      </c>
      <c r="G143" s="192">
        <v>0</v>
      </c>
    </row>
    <row r="144" spans="3:7" ht="15" customHeight="1" x14ac:dyDescent="0.25">
      <c r="C144" s="184"/>
      <c r="D144" s="185" t="s">
        <v>1712</v>
      </c>
      <c r="E144" s="184" t="s">
        <v>1863</v>
      </c>
      <c r="F144" s="186">
        <v>0</v>
      </c>
      <c r="G144" s="186">
        <v>186.19365149999999</v>
      </c>
    </row>
    <row r="145" spans="3:7" ht="15" customHeight="1" x14ac:dyDescent="0.25">
      <c r="C145" s="184"/>
      <c r="D145" s="185" t="s">
        <v>1712</v>
      </c>
      <c r="E145" s="184" t="s">
        <v>906</v>
      </c>
      <c r="F145" s="186">
        <v>16492.67899</v>
      </c>
      <c r="G145" s="186">
        <v>0</v>
      </c>
    </row>
    <row r="146" spans="3:7" ht="15" customHeight="1" x14ac:dyDescent="0.25">
      <c r="C146" s="184"/>
      <c r="D146" s="185" t="s">
        <v>1712</v>
      </c>
      <c r="E146" s="184" t="s">
        <v>1919</v>
      </c>
      <c r="F146" s="186">
        <v>14283.23466</v>
      </c>
      <c r="G146" s="186">
        <v>9677.75</v>
      </c>
    </row>
    <row r="147" spans="3:7" ht="15" customHeight="1" x14ac:dyDescent="0.25">
      <c r="C147" s="184"/>
      <c r="D147" s="185" t="s">
        <v>1712</v>
      </c>
      <c r="E147" s="184" t="s">
        <v>1993</v>
      </c>
      <c r="F147" s="186">
        <v>2236.8741356</v>
      </c>
      <c r="G147" s="186">
        <v>0</v>
      </c>
    </row>
    <row r="148" spans="3:7" ht="15" customHeight="1" x14ac:dyDescent="0.25">
      <c r="C148" s="184"/>
      <c r="D148" s="185" t="s">
        <v>1712</v>
      </c>
      <c r="E148" s="184" t="s">
        <v>229</v>
      </c>
      <c r="F148" s="186">
        <v>2857.4415375999997</v>
      </c>
      <c r="G148" s="186">
        <v>2727.7120500000001</v>
      </c>
    </row>
    <row r="149" spans="3:7" ht="15" customHeight="1" x14ac:dyDescent="0.25">
      <c r="C149" s="184"/>
      <c r="D149" s="185" t="s">
        <v>1712</v>
      </c>
      <c r="E149" s="184" t="s">
        <v>1360</v>
      </c>
      <c r="F149" s="186">
        <v>2757.6777432999997</v>
      </c>
      <c r="G149" s="186">
        <v>2265.5381205000003</v>
      </c>
    </row>
    <row r="150" spans="3:7" ht="15" customHeight="1" x14ac:dyDescent="0.25">
      <c r="C150" s="184"/>
      <c r="D150" s="185" t="s">
        <v>1712</v>
      </c>
      <c r="E150" s="184" t="s">
        <v>1846</v>
      </c>
      <c r="F150" s="186">
        <v>647.62250410000001</v>
      </c>
      <c r="G150" s="186">
        <v>2286.5319300000001</v>
      </c>
    </row>
    <row r="151" spans="3:7" ht="15" customHeight="1" x14ac:dyDescent="0.25">
      <c r="C151" s="184"/>
      <c r="D151" s="185" t="s">
        <v>1712</v>
      </c>
      <c r="E151" s="184" t="s">
        <v>264</v>
      </c>
      <c r="F151" s="186">
        <v>1356.0038522</v>
      </c>
      <c r="G151" s="186">
        <v>3261.4698809999995</v>
      </c>
    </row>
    <row r="152" spans="3:7" ht="15" customHeight="1" x14ac:dyDescent="0.25">
      <c r="C152" s="184"/>
      <c r="D152" s="185" t="s">
        <v>1712</v>
      </c>
      <c r="E152" s="184" t="s">
        <v>2650</v>
      </c>
      <c r="F152" s="186">
        <v>124.73016249999998</v>
      </c>
      <c r="G152" s="186">
        <v>61.349924999999999</v>
      </c>
    </row>
    <row r="153" spans="3:7" ht="15" customHeight="1" x14ac:dyDescent="0.25">
      <c r="C153" s="184"/>
      <c r="D153" s="185" t="s">
        <v>1712</v>
      </c>
      <c r="E153" s="184" t="s">
        <v>2145</v>
      </c>
      <c r="F153" s="186">
        <v>574.08203470000001</v>
      </c>
      <c r="G153" s="186">
        <v>1456.622505</v>
      </c>
    </row>
    <row r="154" spans="3:7" ht="15" customHeight="1" x14ac:dyDescent="0.25">
      <c r="C154" s="184"/>
      <c r="D154" s="185" t="s">
        <v>1712</v>
      </c>
      <c r="E154" s="184" t="s">
        <v>2073</v>
      </c>
      <c r="F154" s="186">
        <v>825.39199929999995</v>
      </c>
      <c r="G154" s="186">
        <v>0</v>
      </c>
    </row>
    <row r="155" spans="3:7" ht="15" customHeight="1" x14ac:dyDescent="0.25">
      <c r="C155" s="184"/>
      <c r="D155" s="185" t="s">
        <v>1712</v>
      </c>
      <c r="E155" s="184" t="s">
        <v>2038</v>
      </c>
      <c r="F155" s="186">
        <v>32.714061200000003</v>
      </c>
      <c r="G155" s="186">
        <v>0</v>
      </c>
    </row>
    <row r="156" spans="3:7" ht="15" customHeight="1" x14ac:dyDescent="0.25">
      <c r="C156" s="184"/>
      <c r="D156" s="185" t="s">
        <v>1712</v>
      </c>
      <c r="E156" s="184" t="s">
        <v>1273</v>
      </c>
      <c r="F156" s="186">
        <v>4839.8810486000002</v>
      </c>
      <c r="G156" s="186">
        <v>816.85739699999999</v>
      </c>
    </row>
    <row r="157" spans="3:7" ht="15" customHeight="1" x14ac:dyDescent="0.25">
      <c r="C157" s="184"/>
      <c r="D157" s="185" t="s">
        <v>1712</v>
      </c>
      <c r="E157" s="184" t="s">
        <v>2701</v>
      </c>
      <c r="F157" s="186">
        <v>130.34774999999999</v>
      </c>
      <c r="G157" s="186">
        <v>0</v>
      </c>
    </row>
    <row r="158" spans="3:7" ht="15" customHeight="1" x14ac:dyDescent="0.25">
      <c r="C158" s="210"/>
      <c r="D158" s="185" t="s">
        <v>1712</v>
      </c>
      <c r="E158" s="184" t="s">
        <v>311</v>
      </c>
      <c r="F158" s="186">
        <v>9652.2690086999992</v>
      </c>
      <c r="G158" s="186">
        <v>10115.456534999999</v>
      </c>
    </row>
    <row r="159" spans="3:7" ht="15" customHeight="1" x14ac:dyDescent="0.25">
      <c r="C159" s="193"/>
      <c r="D159" s="185" t="s">
        <v>1712</v>
      </c>
      <c r="E159" s="184" t="s">
        <v>1421</v>
      </c>
      <c r="F159" s="186">
        <v>746.90461470000025</v>
      </c>
      <c r="G159" s="186">
        <v>2827.5169169999999</v>
      </c>
    </row>
    <row r="160" spans="3:7" ht="15" customHeight="1" x14ac:dyDescent="0.25">
      <c r="C160" s="184"/>
      <c r="D160" s="185" t="s">
        <v>1712</v>
      </c>
      <c r="E160" s="184" t="s">
        <v>2654</v>
      </c>
      <c r="F160" s="186">
        <v>197.35715109999998</v>
      </c>
      <c r="G160" s="186">
        <v>899.74686799999995</v>
      </c>
    </row>
    <row r="161" spans="3:7" ht="15" customHeight="1" x14ac:dyDescent="0.25">
      <c r="C161" s="184"/>
      <c r="D161" s="185" t="s">
        <v>1712</v>
      </c>
      <c r="E161" s="184" t="s">
        <v>2707</v>
      </c>
      <c r="F161" s="186">
        <v>689.94655439999997</v>
      </c>
      <c r="G161" s="186">
        <v>270.26327399999997</v>
      </c>
    </row>
    <row r="162" spans="3:7" ht="15" customHeight="1" x14ac:dyDescent="0.25">
      <c r="C162" s="184"/>
      <c r="D162" s="185" t="s">
        <v>1712</v>
      </c>
      <c r="E162" s="184" t="s">
        <v>385</v>
      </c>
      <c r="F162" s="186">
        <v>539.10800010000003</v>
      </c>
      <c r="G162" s="186">
        <v>14889.181842</v>
      </c>
    </row>
    <row r="163" spans="3:7" ht="15" customHeight="1" x14ac:dyDescent="0.25">
      <c r="C163" s="184"/>
      <c r="D163" s="185" t="s">
        <v>1712</v>
      </c>
      <c r="E163" s="184" t="s">
        <v>1639</v>
      </c>
      <c r="F163" s="186">
        <v>682.5747586</v>
      </c>
      <c r="G163" s="186">
        <v>4048.4748089999998</v>
      </c>
    </row>
    <row r="164" spans="3:7" ht="15" customHeight="1" x14ac:dyDescent="0.25">
      <c r="C164" s="184"/>
      <c r="D164" s="185" t="s">
        <v>1712</v>
      </c>
      <c r="E164" s="184" t="s">
        <v>1423</v>
      </c>
      <c r="F164" s="186">
        <v>474.3054645000002</v>
      </c>
      <c r="G164" s="186">
        <v>5173.8751365000007</v>
      </c>
    </row>
    <row r="165" spans="3:7" ht="15" customHeight="1" x14ac:dyDescent="0.25">
      <c r="C165" s="184"/>
      <c r="D165" s="185" t="s">
        <v>1712</v>
      </c>
      <c r="E165" s="184" t="s">
        <v>2402</v>
      </c>
      <c r="F165" s="186">
        <v>183.38103399999997</v>
      </c>
      <c r="G165" s="186">
        <v>9181.8320279999989</v>
      </c>
    </row>
    <row r="166" spans="3:7" ht="15" customHeight="1" x14ac:dyDescent="0.25">
      <c r="C166" s="184"/>
      <c r="D166" s="185" t="s">
        <v>1712</v>
      </c>
      <c r="E166" s="184" t="s">
        <v>1424</v>
      </c>
      <c r="F166" s="186">
        <v>1147.3654568000002</v>
      </c>
      <c r="G166" s="186">
        <v>7282.8563385000007</v>
      </c>
    </row>
    <row r="167" spans="3:7" ht="15" customHeight="1" x14ac:dyDescent="0.25">
      <c r="C167" s="184"/>
      <c r="D167" s="185" t="s">
        <v>1712</v>
      </c>
      <c r="E167" s="184" t="s">
        <v>2676</v>
      </c>
      <c r="F167" s="186">
        <v>967.18060519999995</v>
      </c>
      <c r="G167" s="186">
        <v>8202.5464279999997</v>
      </c>
    </row>
    <row r="168" spans="3:7" ht="15" customHeight="1" x14ac:dyDescent="0.25">
      <c r="C168" s="184"/>
      <c r="D168" s="185" t="s">
        <v>1712</v>
      </c>
      <c r="E168" s="184" t="s">
        <v>492</v>
      </c>
      <c r="F168" s="186">
        <v>184.2860805</v>
      </c>
      <c r="G168" s="186">
        <v>3836.5546394999997</v>
      </c>
    </row>
    <row r="169" spans="3:7" ht="15" customHeight="1" x14ac:dyDescent="0.25">
      <c r="C169" s="184"/>
      <c r="D169" s="185" t="s">
        <v>1712</v>
      </c>
      <c r="E169" s="184" t="s">
        <v>456</v>
      </c>
      <c r="F169" s="186">
        <v>62272.977279999999</v>
      </c>
      <c r="G169" s="186">
        <v>0</v>
      </c>
    </row>
    <row r="170" spans="3:7" ht="15" customHeight="1" x14ac:dyDescent="0.25">
      <c r="C170" s="187"/>
      <c r="D170" s="188"/>
      <c r="E170" s="187"/>
      <c r="F170" s="189"/>
      <c r="G170" s="189"/>
    </row>
    <row r="171" spans="3:7" ht="15" customHeight="1" x14ac:dyDescent="0.25">
      <c r="C171" s="242" t="s">
        <v>2855</v>
      </c>
      <c r="D171" s="191" t="s">
        <v>906</v>
      </c>
      <c r="E171" s="190" t="s">
        <v>229</v>
      </c>
      <c r="F171" s="192">
        <v>1103.9259864000001</v>
      </c>
      <c r="G171" s="192">
        <v>0</v>
      </c>
    </row>
    <row r="172" spans="3:7" ht="15" customHeight="1" x14ac:dyDescent="0.25">
      <c r="C172" s="184"/>
      <c r="D172" s="185" t="s">
        <v>1712</v>
      </c>
      <c r="E172" s="184" t="s">
        <v>1360</v>
      </c>
      <c r="F172" s="186">
        <v>706.19021879999991</v>
      </c>
      <c r="G172" s="186">
        <v>0</v>
      </c>
    </row>
    <row r="173" spans="3:7" ht="15" customHeight="1" x14ac:dyDescent="0.25">
      <c r="C173" s="184"/>
      <c r="D173" s="185" t="s">
        <v>1712</v>
      </c>
      <c r="E173" s="184" t="s">
        <v>2145</v>
      </c>
      <c r="F173" s="186">
        <v>453.49884659999998</v>
      </c>
      <c r="G173" s="186">
        <v>929.91947650000009</v>
      </c>
    </row>
    <row r="174" spans="3:7" ht="15" customHeight="1" x14ac:dyDescent="0.25">
      <c r="C174" s="184"/>
      <c r="D174" s="185" t="s">
        <v>1712</v>
      </c>
      <c r="E174" s="184" t="s">
        <v>2073</v>
      </c>
      <c r="F174" s="186">
        <v>342.62174929999998</v>
      </c>
      <c r="G174" s="186">
        <v>0</v>
      </c>
    </row>
    <row r="175" spans="3:7" ht="15" customHeight="1" x14ac:dyDescent="0.25">
      <c r="C175" s="184"/>
      <c r="D175" s="185" t="s">
        <v>1712</v>
      </c>
      <c r="E175" s="184" t="s">
        <v>1273</v>
      </c>
      <c r="F175" s="186">
        <v>2071.4894132999998</v>
      </c>
      <c r="G175" s="186">
        <v>0</v>
      </c>
    </row>
    <row r="176" spans="3:7" ht="15" customHeight="1" x14ac:dyDescent="0.25">
      <c r="C176" s="184"/>
      <c r="D176" s="185" t="s">
        <v>1712</v>
      </c>
      <c r="E176" s="184" t="s">
        <v>2701</v>
      </c>
      <c r="F176" s="186">
        <v>605.53966519999994</v>
      </c>
      <c r="G176" s="186">
        <v>0</v>
      </c>
    </row>
    <row r="177" spans="3:7" ht="15" customHeight="1" x14ac:dyDescent="0.25">
      <c r="C177" s="184"/>
      <c r="D177" s="185" t="s">
        <v>1712</v>
      </c>
      <c r="E177" s="184" t="s">
        <v>311</v>
      </c>
      <c r="F177" s="186">
        <v>148.06615389999999</v>
      </c>
      <c r="G177" s="186">
        <v>0</v>
      </c>
    </row>
    <row r="178" spans="3:7" ht="15" customHeight="1" x14ac:dyDescent="0.25">
      <c r="C178" s="184"/>
      <c r="D178" s="185" t="s">
        <v>1712</v>
      </c>
      <c r="E178" s="184" t="s">
        <v>330</v>
      </c>
      <c r="F178" s="186">
        <v>578.80619820000004</v>
      </c>
      <c r="G178" s="186">
        <v>0</v>
      </c>
    </row>
    <row r="179" spans="3:7" ht="15" customHeight="1" x14ac:dyDescent="0.25">
      <c r="C179" s="184"/>
      <c r="D179" s="185" t="s">
        <v>1712</v>
      </c>
      <c r="E179" s="184" t="s">
        <v>385</v>
      </c>
      <c r="F179" s="186">
        <v>2558.3145982000001</v>
      </c>
      <c r="G179" s="186">
        <v>0</v>
      </c>
    </row>
    <row r="180" spans="3:7" ht="15" customHeight="1" x14ac:dyDescent="0.25">
      <c r="C180" s="184"/>
      <c r="D180" s="185" t="s">
        <v>1712</v>
      </c>
      <c r="E180" s="184" t="s">
        <v>2018</v>
      </c>
      <c r="F180" s="186">
        <v>155.39756620000003</v>
      </c>
      <c r="G180" s="186">
        <v>410.71145150000001</v>
      </c>
    </row>
    <row r="181" spans="3:7" ht="15" customHeight="1" x14ac:dyDescent="0.25">
      <c r="C181" s="184"/>
      <c r="D181" s="185" t="s">
        <v>1712</v>
      </c>
      <c r="E181" s="184" t="s">
        <v>1423</v>
      </c>
      <c r="F181" s="186">
        <v>205.31511520000004</v>
      </c>
      <c r="G181" s="186">
        <v>549.38859000000002</v>
      </c>
    </row>
    <row r="182" spans="3:7" ht="15" customHeight="1" x14ac:dyDescent="0.25">
      <c r="C182" s="187"/>
      <c r="D182" s="188"/>
      <c r="E182" s="187"/>
      <c r="F182" s="189"/>
      <c r="G182" s="189"/>
    </row>
    <row r="183" spans="3:7" ht="15" customHeight="1" x14ac:dyDescent="0.25">
      <c r="C183" s="242" t="s">
        <v>2856</v>
      </c>
      <c r="D183" s="191" t="s">
        <v>906</v>
      </c>
      <c r="E183" s="190" t="s">
        <v>2073</v>
      </c>
      <c r="F183" s="192">
        <v>482.29502460000003</v>
      </c>
      <c r="G183" s="192">
        <v>315.10846500000002</v>
      </c>
    </row>
    <row r="184" spans="3:7" ht="15" customHeight="1" x14ac:dyDescent="0.25">
      <c r="C184" s="184"/>
      <c r="D184" s="185" t="s">
        <v>1712</v>
      </c>
      <c r="E184" s="184" t="s">
        <v>1639</v>
      </c>
      <c r="F184" s="186">
        <v>553.33520380000004</v>
      </c>
      <c r="G184" s="186">
        <v>1475.482855</v>
      </c>
    </row>
    <row r="185" spans="3:7" ht="15" customHeight="1" x14ac:dyDescent="0.25">
      <c r="C185" s="187"/>
      <c r="D185" s="188"/>
      <c r="E185" s="187"/>
      <c r="F185" s="189"/>
      <c r="G185" s="189"/>
    </row>
    <row r="186" spans="3:7" ht="15" customHeight="1" x14ac:dyDescent="0.25">
      <c r="C186" s="242" t="s">
        <v>2565</v>
      </c>
      <c r="D186" s="191" t="s">
        <v>906</v>
      </c>
      <c r="E186" s="190" t="s">
        <v>2663</v>
      </c>
      <c r="F186" s="192">
        <v>2504.2353819999998</v>
      </c>
      <c r="G186" s="192">
        <v>0</v>
      </c>
    </row>
    <row r="187" spans="3:7" ht="15" customHeight="1" x14ac:dyDescent="0.25">
      <c r="C187" s="184"/>
      <c r="D187" s="185" t="s">
        <v>1712</v>
      </c>
      <c r="E187" s="216" t="s">
        <v>1863</v>
      </c>
      <c r="F187" s="186">
        <v>500.84707630000003</v>
      </c>
      <c r="G187" s="186">
        <v>0</v>
      </c>
    </row>
    <row r="188" spans="3:7" ht="15" customHeight="1" x14ac:dyDescent="0.25">
      <c r="C188" s="184"/>
      <c r="D188" s="185" t="s">
        <v>1712</v>
      </c>
      <c r="E188" s="184" t="s">
        <v>906</v>
      </c>
      <c r="F188" s="186">
        <v>4399.1860000000006</v>
      </c>
      <c r="G188" s="186">
        <v>0</v>
      </c>
    </row>
    <row r="189" spans="3:7" ht="15" customHeight="1" x14ac:dyDescent="0.25">
      <c r="C189" s="184"/>
      <c r="D189" s="185" t="s">
        <v>1712</v>
      </c>
      <c r="E189" s="184" t="s">
        <v>1919</v>
      </c>
      <c r="F189" s="186">
        <v>16784.319037599998</v>
      </c>
      <c r="G189" s="186">
        <v>0</v>
      </c>
    </row>
    <row r="190" spans="3:7" ht="15" customHeight="1" x14ac:dyDescent="0.25">
      <c r="C190" s="210"/>
      <c r="D190" s="185" t="s">
        <v>1712</v>
      </c>
      <c r="E190" s="184" t="s">
        <v>1964</v>
      </c>
      <c r="F190" s="186">
        <v>701.18590689999996</v>
      </c>
      <c r="G190" s="186">
        <v>0</v>
      </c>
    </row>
    <row r="191" spans="3:7" ht="15" customHeight="1" x14ac:dyDescent="0.25">
      <c r="C191" s="184"/>
      <c r="D191" s="185" t="s">
        <v>1712</v>
      </c>
      <c r="E191" s="184" t="s">
        <v>1993</v>
      </c>
      <c r="F191" s="186">
        <v>8362.5325659999999</v>
      </c>
      <c r="G191" s="186">
        <v>0</v>
      </c>
    </row>
    <row r="192" spans="3:7" ht="15" customHeight="1" x14ac:dyDescent="0.25">
      <c r="C192" s="184"/>
      <c r="D192" s="185" t="s">
        <v>1712</v>
      </c>
      <c r="E192" s="184" t="s">
        <v>229</v>
      </c>
      <c r="F192" s="186">
        <v>1612.0098164999997</v>
      </c>
      <c r="G192" s="186">
        <v>0</v>
      </c>
    </row>
    <row r="193" spans="3:7" ht="15" customHeight="1" x14ac:dyDescent="0.25">
      <c r="C193" s="193"/>
      <c r="D193" s="185" t="s">
        <v>1712</v>
      </c>
      <c r="E193" s="184" t="s">
        <v>1360</v>
      </c>
      <c r="F193" s="186">
        <v>1789.8840818999997</v>
      </c>
      <c r="G193" s="186">
        <v>1322.464164</v>
      </c>
    </row>
    <row r="194" spans="3:7" ht="15" customHeight="1" x14ac:dyDescent="0.25">
      <c r="C194" s="184"/>
      <c r="D194" s="185" t="s">
        <v>1712</v>
      </c>
      <c r="E194" s="184" t="s">
        <v>1846</v>
      </c>
      <c r="F194" s="186">
        <v>1599.6014786000001</v>
      </c>
      <c r="G194" s="186">
        <v>1526.2023330000002</v>
      </c>
    </row>
    <row r="195" spans="3:7" ht="15" customHeight="1" x14ac:dyDescent="0.25">
      <c r="C195" s="184"/>
      <c r="D195" s="185" t="s">
        <v>1712</v>
      </c>
      <c r="E195" s="184" t="s">
        <v>2650</v>
      </c>
      <c r="F195" s="186">
        <v>0</v>
      </c>
      <c r="G195" s="186">
        <v>31.605315000000001</v>
      </c>
    </row>
    <row r="196" spans="3:7" ht="15" customHeight="1" x14ac:dyDescent="0.25">
      <c r="C196" s="184"/>
      <c r="D196" s="185" t="s">
        <v>1712</v>
      </c>
      <c r="E196" s="184" t="s">
        <v>2038</v>
      </c>
      <c r="F196" s="186">
        <v>21.686135</v>
      </c>
      <c r="G196" s="186">
        <v>28.078091999999998</v>
      </c>
    </row>
    <row r="197" spans="3:7" ht="15" customHeight="1" x14ac:dyDescent="0.25">
      <c r="C197" s="184"/>
      <c r="D197" s="185" t="s">
        <v>1712</v>
      </c>
      <c r="E197" s="184" t="s">
        <v>311</v>
      </c>
      <c r="F197" s="186">
        <v>2704.5916748</v>
      </c>
      <c r="G197" s="186">
        <v>5338.4694720000007</v>
      </c>
    </row>
    <row r="198" spans="3:7" ht="15" customHeight="1" x14ac:dyDescent="0.25">
      <c r="C198" s="184"/>
      <c r="D198" s="185" t="s">
        <v>1712</v>
      </c>
      <c r="E198" s="184" t="s">
        <v>330</v>
      </c>
      <c r="F198" s="186">
        <v>27.038615300000004</v>
      </c>
      <c r="G198" s="186">
        <v>1275.1085759999999</v>
      </c>
    </row>
    <row r="199" spans="3:7" ht="15" customHeight="1" x14ac:dyDescent="0.25">
      <c r="C199" s="184"/>
      <c r="D199" s="185" t="s">
        <v>1712</v>
      </c>
      <c r="E199" s="184" t="s">
        <v>1421</v>
      </c>
      <c r="F199" s="186">
        <v>313.75066149999998</v>
      </c>
      <c r="G199" s="186">
        <v>1219.9651589999999</v>
      </c>
    </row>
    <row r="200" spans="3:7" ht="15" customHeight="1" x14ac:dyDescent="0.25">
      <c r="C200" s="184"/>
      <c r="D200" s="185" t="s">
        <v>1712</v>
      </c>
      <c r="E200" s="184" t="s">
        <v>2654</v>
      </c>
      <c r="F200" s="186">
        <v>93.168306100000009</v>
      </c>
      <c r="G200" s="186">
        <v>382.08994999999999</v>
      </c>
    </row>
    <row r="201" spans="3:7" ht="15" customHeight="1" x14ac:dyDescent="0.25">
      <c r="C201" s="184"/>
      <c r="D201" s="185" t="s">
        <v>1712</v>
      </c>
      <c r="E201" s="184" t="s">
        <v>2787</v>
      </c>
      <c r="F201" s="186">
        <v>818.77703200000008</v>
      </c>
      <c r="G201" s="186">
        <v>869.05885499999999</v>
      </c>
    </row>
    <row r="202" spans="3:7" ht="15" customHeight="1" x14ac:dyDescent="0.25">
      <c r="C202" s="210"/>
      <c r="D202" s="185" t="s">
        <v>1712</v>
      </c>
      <c r="E202" s="184" t="s">
        <v>1423</v>
      </c>
      <c r="F202" s="186">
        <v>189.15584040000002</v>
      </c>
      <c r="G202" s="186">
        <v>2222.6743350000002</v>
      </c>
    </row>
    <row r="203" spans="3:7" ht="15" customHeight="1" x14ac:dyDescent="0.25">
      <c r="C203" s="193"/>
      <c r="D203" s="185" t="s">
        <v>1712</v>
      </c>
      <c r="E203" s="184" t="s">
        <v>2402</v>
      </c>
      <c r="F203" s="186">
        <v>0</v>
      </c>
      <c r="G203" s="186">
        <v>2407.661466</v>
      </c>
    </row>
    <row r="204" spans="3:7" ht="15" customHeight="1" x14ac:dyDescent="0.25">
      <c r="C204" s="210"/>
      <c r="D204" s="185" t="s">
        <v>1712</v>
      </c>
      <c r="E204" s="184" t="s">
        <v>1424</v>
      </c>
      <c r="F204" s="186">
        <v>447.42432849999994</v>
      </c>
      <c r="G204" s="186">
        <v>3152.3944409999995</v>
      </c>
    </row>
    <row r="205" spans="3:7" ht="15" customHeight="1" x14ac:dyDescent="0.25">
      <c r="C205" s="184"/>
      <c r="D205" s="185" t="s">
        <v>1712</v>
      </c>
      <c r="E205" s="184" t="s">
        <v>2676</v>
      </c>
      <c r="F205" s="186">
        <v>403.85210360000002</v>
      </c>
      <c r="G205" s="186">
        <v>3490.02252</v>
      </c>
    </row>
    <row r="206" spans="3:7" ht="15" customHeight="1" x14ac:dyDescent="0.25">
      <c r="C206" s="184"/>
      <c r="D206" s="185" t="s">
        <v>1712</v>
      </c>
      <c r="E206" s="184" t="s">
        <v>456</v>
      </c>
      <c r="F206" s="186">
        <v>287575.33984999999</v>
      </c>
      <c r="G206" s="186">
        <v>0</v>
      </c>
    </row>
    <row r="207" spans="3:7" ht="15" customHeight="1" x14ac:dyDescent="0.25">
      <c r="C207" s="187"/>
      <c r="D207" s="188"/>
      <c r="E207" s="187"/>
      <c r="F207" s="189"/>
      <c r="G207" s="189"/>
    </row>
    <row r="208" spans="3:7" ht="15" customHeight="1" x14ac:dyDescent="0.25">
      <c r="C208" s="242" t="s">
        <v>2307</v>
      </c>
      <c r="D208" s="191" t="s">
        <v>906</v>
      </c>
      <c r="E208" s="190" t="s">
        <v>906</v>
      </c>
      <c r="F208" s="192">
        <v>4999.0749999999998</v>
      </c>
      <c r="G208" s="192">
        <v>0</v>
      </c>
    </row>
    <row r="209" spans="3:7" ht="15" customHeight="1" x14ac:dyDescent="0.25">
      <c r="C209" s="184"/>
      <c r="D209" s="185" t="s">
        <v>1712</v>
      </c>
      <c r="E209" s="184" t="s">
        <v>1919</v>
      </c>
      <c r="F209" s="186">
        <v>12389.014475</v>
      </c>
      <c r="G209" s="186">
        <v>0</v>
      </c>
    </row>
    <row r="210" spans="3:7" ht="15" customHeight="1" x14ac:dyDescent="0.25">
      <c r="C210" s="184"/>
      <c r="D210" s="185" t="s">
        <v>1712</v>
      </c>
      <c r="E210" s="184" t="s">
        <v>1964</v>
      </c>
      <c r="F210" s="186">
        <v>522.58200629999999</v>
      </c>
      <c r="G210" s="186">
        <v>500.85950000000003</v>
      </c>
    </row>
    <row r="211" spans="3:7" ht="15" customHeight="1" x14ac:dyDescent="0.25">
      <c r="C211" s="184"/>
      <c r="D211" s="185" t="s">
        <v>1712</v>
      </c>
      <c r="E211" s="184" t="s">
        <v>1993</v>
      </c>
      <c r="F211" s="186">
        <v>524.35124800000006</v>
      </c>
      <c r="G211" s="186">
        <v>0</v>
      </c>
    </row>
    <row r="212" spans="3:7" ht="15" customHeight="1" x14ac:dyDescent="0.25">
      <c r="C212" s="184"/>
      <c r="D212" s="185" t="s">
        <v>1712</v>
      </c>
      <c r="E212" s="184" t="s">
        <v>229</v>
      </c>
      <c r="F212" s="186">
        <v>167.341588</v>
      </c>
      <c r="G212" s="186">
        <v>118.4085</v>
      </c>
    </row>
    <row r="213" spans="3:7" ht="15" customHeight="1" x14ac:dyDescent="0.25">
      <c r="C213" s="184"/>
      <c r="D213" s="185" t="s">
        <v>1712</v>
      </c>
      <c r="E213" s="184" t="s">
        <v>2395</v>
      </c>
      <c r="F213" s="186">
        <v>480.13593930000002</v>
      </c>
      <c r="G213" s="186">
        <v>437.93665649999997</v>
      </c>
    </row>
    <row r="214" spans="3:7" ht="15" customHeight="1" x14ac:dyDescent="0.25">
      <c r="C214" s="184"/>
      <c r="D214" s="185" t="s">
        <v>1712</v>
      </c>
      <c r="E214" s="184" t="s">
        <v>456</v>
      </c>
      <c r="F214" s="186">
        <v>49721.029710000003</v>
      </c>
      <c r="G214" s="186">
        <v>0</v>
      </c>
    </row>
    <row r="215" spans="3:7" ht="15" customHeight="1" x14ac:dyDescent="0.25">
      <c r="C215" s="187"/>
      <c r="D215" s="188"/>
      <c r="E215" s="187"/>
      <c r="F215" s="189"/>
      <c r="G215" s="189"/>
    </row>
    <row r="216" spans="3:7" ht="15" customHeight="1" x14ac:dyDescent="0.25">
      <c r="C216" s="242" t="s">
        <v>1458</v>
      </c>
      <c r="D216" s="191" t="s">
        <v>456</v>
      </c>
      <c r="E216" s="190" t="s">
        <v>2018</v>
      </c>
      <c r="F216" s="192">
        <v>74.812980299999992</v>
      </c>
      <c r="G216" s="192">
        <v>73.089141999999995</v>
      </c>
    </row>
    <row r="217" spans="3:7" ht="15" customHeight="1" x14ac:dyDescent="0.25">
      <c r="C217" s="184"/>
      <c r="D217" s="185" t="s">
        <v>1712</v>
      </c>
      <c r="E217" s="184" t="s">
        <v>1423</v>
      </c>
      <c r="F217" s="186">
        <v>44.64584949999999</v>
      </c>
      <c r="G217" s="186">
        <v>94.585007999999988</v>
      </c>
    </row>
    <row r="218" spans="3:7" ht="15" customHeight="1" x14ac:dyDescent="0.25">
      <c r="C218" s="187"/>
      <c r="D218" s="188"/>
      <c r="E218" s="187"/>
      <c r="F218" s="189"/>
      <c r="G218" s="189"/>
    </row>
    <row r="219" spans="3:7" ht="15" customHeight="1" x14ac:dyDescent="0.25">
      <c r="C219" s="242" t="s">
        <v>2566</v>
      </c>
      <c r="D219" s="191" t="s">
        <v>2663</v>
      </c>
      <c r="E219" s="190" t="s">
        <v>229</v>
      </c>
      <c r="F219" s="192">
        <v>1679.6113061999999</v>
      </c>
      <c r="G219" s="192">
        <v>236.20407499999999</v>
      </c>
    </row>
    <row r="220" spans="3:7" ht="15" customHeight="1" x14ac:dyDescent="0.25">
      <c r="C220" s="184"/>
      <c r="D220" s="185" t="s">
        <v>456</v>
      </c>
      <c r="E220" s="184" t="s">
        <v>1360</v>
      </c>
      <c r="F220" s="186">
        <v>258.60363899999999</v>
      </c>
      <c r="G220" s="186">
        <v>477.938782</v>
      </c>
    </row>
    <row r="221" spans="3:7" ht="15" customHeight="1" x14ac:dyDescent="0.25">
      <c r="C221" s="184"/>
      <c r="D221" s="185" t="s">
        <v>1712</v>
      </c>
      <c r="E221" s="184" t="s">
        <v>1846</v>
      </c>
      <c r="F221" s="186">
        <v>373.9211621</v>
      </c>
      <c r="G221" s="186">
        <v>801.94164000000001</v>
      </c>
    </row>
    <row r="222" spans="3:7" ht="15" customHeight="1" x14ac:dyDescent="0.25">
      <c r="C222" s="184"/>
      <c r="D222" s="185" t="s">
        <v>1712</v>
      </c>
      <c r="E222" s="184" t="s">
        <v>2650</v>
      </c>
      <c r="F222" s="186">
        <v>17.211043500000002</v>
      </c>
      <c r="G222" s="186">
        <v>36.525215500000002</v>
      </c>
    </row>
    <row r="223" spans="3:7" ht="15" customHeight="1" x14ac:dyDescent="0.25">
      <c r="C223" s="184"/>
      <c r="D223" s="185" t="s">
        <v>1712</v>
      </c>
      <c r="E223" s="184" t="s">
        <v>2145</v>
      </c>
      <c r="F223" s="186">
        <v>305.58913870000003</v>
      </c>
      <c r="G223" s="186">
        <v>880.86836749999998</v>
      </c>
    </row>
    <row r="224" spans="3:7" ht="15" customHeight="1" x14ac:dyDescent="0.25">
      <c r="C224" s="184"/>
      <c r="D224" s="185" t="s">
        <v>1712</v>
      </c>
      <c r="E224" s="184" t="s">
        <v>2038</v>
      </c>
      <c r="F224" s="186">
        <v>22.414830600000002</v>
      </c>
      <c r="G224" s="186">
        <v>17.283225000000002</v>
      </c>
    </row>
    <row r="225" spans="3:7" ht="15" customHeight="1" x14ac:dyDescent="0.25">
      <c r="C225" s="184"/>
      <c r="D225" s="185" t="s">
        <v>1712</v>
      </c>
      <c r="E225" s="184" t="s">
        <v>1273</v>
      </c>
      <c r="F225" s="186">
        <v>1486.1050466999998</v>
      </c>
      <c r="G225" s="186">
        <v>1897.8133264999997</v>
      </c>
    </row>
    <row r="226" spans="3:7" ht="15" customHeight="1" x14ac:dyDescent="0.25">
      <c r="C226" s="184"/>
      <c r="D226" s="185" t="s">
        <v>1712</v>
      </c>
      <c r="E226" s="184" t="s">
        <v>2701</v>
      </c>
      <c r="F226" s="186">
        <v>126.16574409999998</v>
      </c>
      <c r="G226" s="186">
        <v>0</v>
      </c>
    </row>
    <row r="227" spans="3:7" ht="15" customHeight="1" x14ac:dyDescent="0.25">
      <c r="C227" s="184"/>
      <c r="D227" s="185" t="s">
        <v>1712</v>
      </c>
      <c r="E227" s="184" t="s">
        <v>311</v>
      </c>
      <c r="F227" s="186">
        <v>1333.9914477</v>
      </c>
      <c r="G227" s="186">
        <v>2181.2582164999999</v>
      </c>
    </row>
    <row r="228" spans="3:7" ht="15" customHeight="1" x14ac:dyDescent="0.25">
      <c r="C228" s="184"/>
      <c r="D228" s="185" t="s">
        <v>1712</v>
      </c>
      <c r="E228" s="184" t="s">
        <v>330</v>
      </c>
      <c r="F228" s="186">
        <v>4.4146000000000001</v>
      </c>
      <c r="G228" s="186">
        <v>0</v>
      </c>
    </row>
    <row r="229" spans="3:7" ht="15" customHeight="1" x14ac:dyDescent="0.25">
      <c r="C229" s="210"/>
      <c r="D229" s="185" t="s">
        <v>1712</v>
      </c>
      <c r="E229" s="184" t="s">
        <v>1421</v>
      </c>
      <c r="F229" s="186">
        <v>126.618734</v>
      </c>
      <c r="G229" s="186">
        <v>445.90720499999998</v>
      </c>
    </row>
    <row r="230" spans="3:7" ht="15" customHeight="1" x14ac:dyDescent="0.25">
      <c r="C230" s="193"/>
      <c r="D230" s="185" t="s">
        <v>1712</v>
      </c>
      <c r="E230" s="184" t="s">
        <v>2654</v>
      </c>
      <c r="F230" s="186">
        <v>35.617945499999998</v>
      </c>
      <c r="G230" s="186">
        <v>142.40512200000001</v>
      </c>
    </row>
    <row r="231" spans="3:7" ht="15" customHeight="1" x14ac:dyDescent="0.25">
      <c r="C231" s="184"/>
      <c r="D231" s="185" t="s">
        <v>1712</v>
      </c>
      <c r="E231" s="184" t="s">
        <v>2707</v>
      </c>
      <c r="F231" s="186">
        <v>219.19325990000002</v>
      </c>
      <c r="G231" s="186">
        <v>160.61877100000001</v>
      </c>
    </row>
    <row r="232" spans="3:7" ht="15" customHeight="1" x14ac:dyDescent="0.25">
      <c r="C232" s="184"/>
      <c r="D232" s="185" t="s">
        <v>1712</v>
      </c>
      <c r="E232" s="184" t="s">
        <v>2787</v>
      </c>
      <c r="F232" s="186">
        <v>599.80617700000005</v>
      </c>
      <c r="G232" s="186">
        <v>540.15839199999994</v>
      </c>
    </row>
    <row r="233" spans="3:7" ht="15" customHeight="1" x14ac:dyDescent="0.25">
      <c r="C233" s="184"/>
      <c r="D233" s="185" t="s">
        <v>1712</v>
      </c>
      <c r="E233" s="184" t="s">
        <v>2720</v>
      </c>
      <c r="F233" s="186">
        <v>2783.6701388000001</v>
      </c>
      <c r="G233" s="186">
        <v>1707.352187</v>
      </c>
    </row>
    <row r="234" spans="3:7" ht="15" customHeight="1" x14ac:dyDescent="0.25">
      <c r="C234" s="184"/>
      <c r="D234" s="185" t="s">
        <v>1712</v>
      </c>
      <c r="E234" s="184" t="s">
        <v>385</v>
      </c>
      <c r="F234" s="186">
        <v>3268.8355695</v>
      </c>
      <c r="G234" s="186">
        <v>3346.7236889999999</v>
      </c>
    </row>
    <row r="235" spans="3:7" ht="15" customHeight="1" x14ac:dyDescent="0.25">
      <c r="C235" s="210"/>
      <c r="D235" s="185" t="s">
        <v>1712</v>
      </c>
      <c r="E235" s="184" t="s">
        <v>1639</v>
      </c>
      <c r="F235" s="186">
        <v>906.7636187999999</v>
      </c>
      <c r="G235" s="186">
        <v>2121.2278150000002</v>
      </c>
    </row>
    <row r="236" spans="3:7" ht="15" customHeight="1" x14ac:dyDescent="0.25">
      <c r="C236" s="193"/>
      <c r="D236" s="185" t="s">
        <v>1712</v>
      </c>
      <c r="E236" s="184" t="s">
        <v>1423</v>
      </c>
      <c r="F236" s="186">
        <v>49.441816500000002</v>
      </c>
      <c r="G236" s="186">
        <v>826.94470549999994</v>
      </c>
    </row>
    <row r="237" spans="3:7" ht="15" customHeight="1" x14ac:dyDescent="0.25">
      <c r="C237" s="184"/>
      <c r="D237" s="185" t="s">
        <v>1712</v>
      </c>
      <c r="E237" s="184" t="s">
        <v>2402</v>
      </c>
      <c r="F237" s="186">
        <v>65.536371099999997</v>
      </c>
      <c r="G237" s="186">
        <v>1736.8488910000003</v>
      </c>
    </row>
    <row r="238" spans="3:7" ht="15" customHeight="1" x14ac:dyDescent="0.25">
      <c r="C238" s="184"/>
      <c r="D238" s="185" t="s">
        <v>1712</v>
      </c>
      <c r="E238" s="184" t="s">
        <v>1424</v>
      </c>
      <c r="F238" s="186">
        <v>186.06481330000003</v>
      </c>
      <c r="G238" s="186">
        <v>1169.2677819999999</v>
      </c>
    </row>
    <row r="239" spans="3:7" ht="15" customHeight="1" x14ac:dyDescent="0.25">
      <c r="C239" s="184"/>
      <c r="D239" s="185" t="s">
        <v>1712</v>
      </c>
      <c r="E239" s="184" t="s">
        <v>2676</v>
      </c>
      <c r="F239" s="186">
        <v>237.83963849999998</v>
      </c>
      <c r="G239" s="186">
        <v>1293.2827625</v>
      </c>
    </row>
    <row r="240" spans="3:7" ht="15" customHeight="1" x14ac:dyDescent="0.25">
      <c r="C240" s="210"/>
      <c r="D240" s="185" t="s">
        <v>1712</v>
      </c>
      <c r="E240" s="184" t="s">
        <v>492</v>
      </c>
      <c r="F240" s="186">
        <v>33.303069999999998</v>
      </c>
      <c r="G240" s="186">
        <v>584.40344800000003</v>
      </c>
    </row>
    <row r="241" spans="3:7" ht="15" customHeight="1" x14ac:dyDescent="0.25">
      <c r="C241" s="211"/>
      <c r="D241" s="188"/>
      <c r="E241" s="187"/>
      <c r="F241" s="189"/>
      <c r="G241" s="189"/>
    </row>
    <row r="242" spans="3:7" ht="15" customHeight="1" x14ac:dyDescent="0.25">
      <c r="C242" s="242" t="s">
        <v>2567</v>
      </c>
      <c r="D242" s="191" t="s">
        <v>906</v>
      </c>
      <c r="E242" s="190" t="s">
        <v>906</v>
      </c>
      <c r="F242" s="192">
        <v>4998.91</v>
      </c>
      <c r="G242" s="192">
        <v>0</v>
      </c>
    </row>
    <row r="243" spans="3:7" ht="15" customHeight="1" x14ac:dyDescent="0.25">
      <c r="C243" s="184"/>
      <c r="D243" s="185" t="s">
        <v>1712</v>
      </c>
      <c r="E243" s="184" t="s">
        <v>456</v>
      </c>
      <c r="F243" s="186">
        <v>132253.5675</v>
      </c>
      <c r="G243" s="186">
        <v>0</v>
      </c>
    </row>
    <row r="244" spans="3:7" ht="15" customHeight="1" x14ac:dyDescent="0.25">
      <c r="C244" s="187"/>
      <c r="D244" s="188"/>
      <c r="E244" s="187"/>
      <c r="F244" s="189"/>
      <c r="G244" s="189"/>
    </row>
    <row r="245" spans="3:7" ht="15" customHeight="1" x14ac:dyDescent="0.25">
      <c r="C245" s="242" t="s">
        <v>2568</v>
      </c>
      <c r="D245" s="191" t="s">
        <v>1919</v>
      </c>
      <c r="E245" s="190" t="s">
        <v>2395</v>
      </c>
      <c r="F245" s="192">
        <v>422.61007159999997</v>
      </c>
      <c r="G245" s="192">
        <v>518.14276799999993</v>
      </c>
    </row>
    <row r="246" spans="3:7" ht="15" customHeight="1" x14ac:dyDescent="0.25">
      <c r="C246" s="184"/>
      <c r="D246" s="185" t="s">
        <v>1993</v>
      </c>
      <c r="E246" s="184" t="s">
        <v>1712</v>
      </c>
      <c r="F246" s="186">
        <v>0</v>
      </c>
      <c r="G246" s="186">
        <v>0</v>
      </c>
    </row>
    <row r="247" spans="3:7" ht="15" customHeight="1" x14ac:dyDescent="0.25">
      <c r="C247" s="184"/>
      <c r="D247" s="185" t="s">
        <v>229</v>
      </c>
      <c r="E247" s="184" t="s">
        <v>1712</v>
      </c>
      <c r="F247" s="186">
        <v>0</v>
      </c>
      <c r="G247" s="186">
        <v>0</v>
      </c>
    </row>
    <row r="248" spans="3:7" ht="15" customHeight="1" x14ac:dyDescent="0.25">
      <c r="C248" s="187"/>
      <c r="D248" s="188"/>
      <c r="E248" s="187"/>
      <c r="F248" s="189"/>
      <c r="G248" s="189"/>
    </row>
    <row r="249" spans="3:7" ht="15" customHeight="1" x14ac:dyDescent="0.25">
      <c r="C249" s="242" t="s">
        <v>2756</v>
      </c>
      <c r="D249" s="191" t="s">
        <v>906</v>
      </c>
      <c r="E249" s="190" t="s">
        <v>1993</v>
      </c>
      <c r="F249" s="192">
        <v>2450.6759999999999</v>
      </c>
      <c r="G249" s="192">
        <v>0</v>
      </c>
    </row>
    <row r="250" spans="3:7" ht="15" customHeight="1" x14ac:dyDescent="0.25">
      <c r="C250" s="184"/>
      <c r="D250" s="185" t="s">
        <v>1712</v>
      </c>
      <c r="E250" s="184" t="s">
        <v>229</v>
      </c>
      <c r="F250" s="186">
        <v>489.80349999999999</v>
      </c>
      <c r="G250" s="186">
        <v>0</v>
      </c>
    </row>
    <row r="251" spans="3:7" ht="15" customHeight="1" x14ac:dyDescent="0.25">
      <c r="C251" s="184"/>
      <c r="D251" s="185" t="s">
        <v>1712</v>
      </c>
      <c r="E251" s="184" t="s">
        <v>456</v>
      </c>
      <c r="F251" s="186">
        <v>19592.14</v>
      </c>
      <c r="G251" s="186">
        <v>0</v>
      </c>
    </row>
    <row r="252" spans="3:7" ht="15" customHeight="1" x14ac:dyDescent="0.25">
      <c r="C252" s="187"/>
      <c r="D252" s="188"/>
      <c r="E252" s="187"/>
      <c r="F252" s="189"/>
      <c r="G252" s="189"/>
    </row>
    <row r="253" spans="3:7" ht="15" customHeight="1" x14ac:dyDescent="0.25">
      <c r="C253" s="242" t="s">
        <v>2857</v>
      </c>
      <c r="D253" s="191" t="s">
        <v>906</v>
      </c>
      <c r="E253" s="190" t="s">
        <v>1414</v>
      </c>
      <c r="F253" s="192">
        <v>460.37400000000002</v>
      </c>
      <c r="G253" s="192">
        <v>460.78750000000008</v>
      </c>
    </row>
    <row r="254" spans="3:7" ht="15" customHeight="1" x14ac:dyDescent="0.25">
      <c r="C254" s="184"/>
      <c r="D254" s="185" t="s">
        <v>1712</v>
      </c>
      <c r="E254" s="184" t="s">
        <v>229</v>
      </c>
      <c r="F254" s="186">
        <v>491.51788830000004</v>
      </c>
      <c r="G254" s="186">
        <v>0</v>
      </c>
    </row>
    <row r="255" spans="3:7" ht="15" customHeight="1" x14ac:dyDescent="0.25">
      <c r="C255" s="184"/>
      <c r="D255" s="185" t="s">
        <v>1712</v>
      </c>
      <c r="E255" s="184" t="s">
        <v>1360</v>
      </c>
      <c r="F255" s="186">
        <v>1003.6193002000001</v>
      </c>
      <c r="G255" s="186">
        <v>0</v>
      </c>
    </row>
    <row r="256" spans="3:7" ht="15" customHeight="1" x14ac:dyDescent="0.25">
      <c r="C256" s="184"/>
      <c r="D256" s="185" t="s">
        <v>1712</v>
      </c>
      <c r="E256" s="184" t="s">
        <v>1846</v>
      </c>
      <c r="F256" s="186">
        <v>651.18823250000003</v>
      </c>
      <c r="G256" s="186">
        <v>0</v>
      </c>
    </row>
    <row r="257" spans="3:7" ht="15" customHeight="1" x14ac:dyDescent="0.25">
      <c r="C257" s="184"/>
      <c r="D257" s="185" t="s">
        <v>1712</v>
      </c>
      <c r="E257" s="184" t="s">
        <v>264</v>
      </c>
      <c r="F257" s="186">
        <v>942.30730630000005</v>
      </c>
      <c r="G257" s="186">
        <v>368.97185350000001</v>
      </c>
    </row>
    <row r="258" spans="3:7" ht="15" customHeight="1" x14ac:dyDescent="0.25">
      <c r="C258" s="184"/>
      <c r="D258" s="185" t="s">
        <v>1712</v>
      </c>
      <c r="E258" s="184" t="s">
        <v>2073</v>
      </c>
      <c r="F258" s="186">
        <v>1042.8146698</v>
      </c>
      <c r="G258" s="186">
        <v>0</v>
      </c>
    </row>
    <row r="259" spans="3:7" ht="15" customHeight="1" x14ac:dyDescent="0.25">
      <c r="C259" s="184"/>
      <c r="D259" s="185" t="s">
        <v>1712</v>
      </c>
      <c r="E259" s="184" t="s">
        <v>2701</v>
      </c>
      <c r="F259" s="186">
        <v>487.42056049999997</v>
      </c>
      <c r="G259" s="186">
        <v>0</v>
      </c>
    </row>
    <row r="260" spans="3:7" ht="15" customHeight="1" x14ac:dyDescent="0.25">
      <c r="C260" s="184"/>
      <c r="D260" s="185" t="s">
        <v>1712</v>
      </c>
      <c r="E260" s="184" t="s">
        <v>311</v>
      </c>
      <c r="F260" s="186">
        <v>676.98639689999993</v>
      </c>
      <c r="G260" s="186">
        <v>0</v>
      </c>
    </row>
    <row r="261" spans="3:7" ht="15" customHeight="1" x14ac:dyDescent="0.25">
      <c r="C261" s="184"/>
      <c r="D261" s="185" t="s">
        <v>1712</v>
      </c>
      <c r="E261" s="184" t="s">
        <v>2707</v>
      </c>
      <c r="F261" s="186">
        <v>157.13079089999999</v>
      </c>
      <c r="G261" s="186">
        <v>213.57317000000003</v>
      </c>
    </row>
    <row r="262" spans="3:7" ht="15" customHeight="1" x14ac:dyDescent="0.25">
      <c r="C262" s="184"/>
      <c r="D262" s="185" t="s">
        <v>1712</v>
      </c>
      <c r="E262" s="184" t="s">
        <v>2395</v>
      </c>
      <c r="F262" s="186">
        <v>610.68490200000008</v>
      </c>
      <c r="G262" s="186">
        <v>0</v>
      </c>
    </row>
    <row r="263" spans="3:7" ht="15" customHeight="1" x14ac:dyDescent="0.25">
      <c r="C263" s="187"/>
      <c r="D263" s="188"/>
      <c r="E263" s="187"/>
      <c r="F263" s="189"/>
      <c r="G263" s="189"/>
    </row>
    <row r="264" spans="3:7" ht="15" customHeight="1" x14ac:dyDescent="0.25">
      <c r="C264" s="242" t="s">
        <v>2858</v>
      </c>
      <c r="D264" s="191" t="s">
        <v>229</v>
      </c>
      <c r="E264" s="190" t="s">
        <v>1273</v>
      </c>
      <c r="F264" s="192">
        <v>2430.5248180000003</v>
      </c>
      <c r="G264" s="192">
        <v>2239.2912080000001</v>
      </c>
    </row>
    <row r="265" spans="3:7" ht="15" customHeight="1" x14ac:dyDescent="0.25">
      <c r="C265" s="184"/>
      <c r="D265" s="185" t="s">
        <v>1712</v>
      </c>
      <c r="E265" s="184" t="s">
        <v>2093</v>
      </c>
      <c r="F265" s="186">
        <v>1247.1452113</v>
      </c>
      <c r="G265" s="186">
        <v>1077.82554</v>
      </c>
    </row>
    <row r="266" spans="3:7" ht="15" customHeight="1" x14ac:dyDescent="0.25">
      <c r="C266" s="210"/>
      <c r="D266" s="185" t="s">
        <v>1712</v>
      </c>
      <c r="E266" s="184" t="s">
        <v>2707</v>
      </c>
      <c r="F266" s="186">
        <v>241.99335580000002</v>
      </c>
      <c r="G266" s="186">
        <v>270.43074300000001</v>
      </c>
    </row>
    <row r="267" spans="3:7" ht="15" customHeight="1" x14ac:dyDescent="0.25">
      <c r="C267" s="184"/>
      <c r="D267" s="185" t="s">
        <v>1712</v>
      </c>
      <c r="E267" s="184" t="s">
        <v>2787</v>
      </c>
      <c r="F267" s="186">
        <v>825.75655610000001</v>
      </c>
      <c r="G267" s="186">
        <v>937.58758499999999</v>
      </c>
    </row>
    <row r="268" spans="3:7" ht="15" customHeight="1" x14ac:dyDescent="0.25">
      <c r="C268" s="187"/>
      <c r="D268" s="188"/>
      <c r="E268" s="187"/>
      <c r="F268" s="189"/>
      <c r="G268" s="189"/>
    </row>
    <row r="269" spans="3:7" ht="15" customHeight="1" x14ac:dyDescent="0.25">
      <c r="C269" s="242" t="s">
        <v>2859</v>
      </c>
      <c r="D269" s="191" t="s">
        <v>906</v>
      </c>
      <c r="E269" s="190" t="s">
        <v>906</v>
      </c>
      <c r="F269" s="192">
        <v>8998.384</v>
      </c>
      <c r="G269" s="192">
        <v>0</v>
      </c>
    </row>
    <row r="270" spans="3:7" ht="15" customHeight="1" x14ac:dyDescent="0.25">
      <c r="C270" s="184"/>
      <c r="D270" s="185" t="s">
        <v>1712</v>
      </c>
      <c r="E270" s="184" t="s">
        <v>1919</v>
      </c>
      <c r="F270" s="186">
        <v>999.82600000000002</v>
      </c>
      <c r="G270" s="186">
        <v>0</v>
      </c>
    </row>
    <row r="271" spans="3:7" ht="15" customHeight="1" x14ac:dyDescent="0.25">
      <c r="C271" s="184"/>
      <c r="D271" s="185" t="s">
        <v>1712</v>
      </c>
      <c r="E271" s="184" t="s">
        <v>1993</v>
      </c>
      <c r="F271" s="186">
        <v>1491.1769999999999</v>
      </c>
      <c r="G271" s="186">
        <v>0</v>
      </c>
    </row>
    <row r="272" spans="3:7" ht="15" customHeight="1" x14ac:dyDescent="0.25">
      <c r="C272" s="184"/>
      <c r="D272" s="185" t="s">
        <v>1712</v>
      </c>
      <c r="E272" s="184" t="s">
        <v>456</v>
      </c>
      <c r="F272" s="186">
        <v>117358.02284000001</v>
      </c>
      <c r="G272" s="186">
        <v>0</v>
      </c>
    </row>
    <row r="273" spans="3:7" ht="15" customHeight="1" x14ac:dyDescent="0.25">
      <c r="C273" s="187"/>
      <c r="D273" s="188"/>
      <c r="E273" s="187"/>
      <c r="F273" s="189"/>
      <c r="G273" s="189"/>
    </row>
    <row r="274" spans="3:7" ht="15" customHeight="1" x14ac:dyDescent="0.25">
      <c r="C274" s="242" t="s">
        <v>2569</v>
      </c>
      <c r="D274" s="191" t="s">
        <v>2663</v>
      </c>
      <c r="E274" s="190" t="s">
        <v>1863</v>
      </c>
      <c r="F274" s="192">
        <v>126.99120599999999</v>
      </c>
      <c r="G274" s="192">
        <v>133.77074099999999</v>
      </c>
    </row>
    <row r="275" spans="3:7" ht="15" customHeight="1" x14ac:dyDescent="0.25">
      <c r="C275" s="184"/>
      <c r="D275" s="185" t="s">
        <v>1919</v>
      </c>
      <c r="E275" s="184" t="s">
        <v>906</v>
      </c>
      <c r="F275" s="186">
        <v>36984.134989999999</v>
      </c>
      <c r="G275" s="186">
        <v>0</v>
      </c>
    </row>
    <row r="276" spans="3:7" ht="15" customHeight="1" x14ac:dyDescent="0.25">
      <c r="C276" s="184"/>
      <c r="D276" s="185" t="s">
        <v>1712</v>
      </c>
      <c r="E276" s="184" t="s">
        <v>1919</v>
      </c>
      <c r="F276" s="186">
        <v>18944.720485000002</v>
      </c>
      <c r="G276" s="186">
        <v>0</v>
      </c>
    </row>
    <row r="277" spans="3:7" ht="15" customHeight="1" x14ac:dyDescent="0.25">
      <c r="C277" s="184"/>
      <c r="D277" s="185" t="s">
        <v>1712</v>
      </c>
      <c r="E277" s="184" t="s">
        <v>1964</v>
      </c>
      <c r="F277" s="186">
        <v>999.61199999999997</v>
      </c>
      <c r="G277" s="186">
        <v>0</v>
      </c>
    </row>
    <row r="278" spans="3:7" ht="15" customHeight="1" x14ac:dyDescent="0.25">
      <c r="C278" s="184"/>
      <c r="D278" s="185" t="s">
        <v>1712</v>
      </c>
      <c r="E278" s="184" t="s">
        <v>1993</v>
      </c>
      <c r="F278" s="186">
        <v>2107.9480229999999</v>
      </c>
      <c r="G278" s="186">
        <v>0</v>
      </c>
    </row>
    <row r="279" spans="3:7" ht="15" customHeight="1" x14ac:dyDescent="0.25">
      <c r="C279" s="210"/>
      <c r="D279" s="185" t="s">
        <v>1712</v>
      </c>
      <c r="E279" s="184" t="s">
        <v>229</v>
      </c>
      <c r="F279" s="186">
        <v>3546.6561796000005</v>
      </c>
      <c r="G279" s="186">
        <v>2862.5994999999998</v>
      </c>
    </row>
    <row r="280" spans="3:7" ht="15" customHeight="1" x14ac:dyDescent="0.25">
      <c r="C280" s="184"/>
      <c r="D280" s="185" t="s">
        <v>1712</v>
      </c>
      <c r="E280" s="184" t="s">
        <v>1360</v>
      </c>
      <c r="F280" s="186">
        <v>3002.1240274999996</v>
      </c>
      <c r="G280" s="186">
        <v>3288.2533819999999</v>
      </c>
    </row>
    <row r="281" spans="3:7" ht="15" customHeight="1" x14ac:dyDescent="0.25">
      <c r="C281" s="184"/>
      <c r="D281" s="185" t="s">
        <v>1712</v>
      </c>
      <c r="E281" s="184" t="s">
        <v>1846</v>
      </c>
      <c r="F281" s="186">
        <v>525.93516260000001</v>
      </c>
      <c r="G281" s="186">
        <v>1519.8936980000001</v>
      </c>
    </row>
    <row r="282" spans="3:7" ht="15" customHeight="1" x14ac:dyDescent="0.25">
      <c r="C282" s="210"/>
      <c r="D282" s="185" t="s">
        <v>1712</v>
      </c>
      <c r="E282" s="184" t="s">
        <v>2650</v>
      </c>
      <c r="F282" s="186">
        <v>30.683200900000003</v>
      </c>
      <c r="G282" s="186">
        <v>0</v>
      </c>
    </row>
    <row r="283" spans="3:7" ht="15" customHeight="1" x14ac:dyDescent="0.25">
      <c r="C283" s="210"/>
      <c r="D283" s="185" t="s">
        <v>1712</v>
      </c>
      <c r="E283" s="184" t="s">
        <v>2145</v>
      </c>
      <c r="F283" s="186">
        <v>424.98235560000001</v>
      </c>
      <c r="G283" s="186">
        <v>0</v>
      </c>
    </row>
    <row r="284" spans="3:7" ht="15" customHeight="1" x14ac:dyDescent="0.25">
      <c r="C284" s="210"/>
      <c r="D284" s="185" t="s">
        <v>1712</v>
      </c>
      <c r="E284" s="184" t="s">
        <v>2038</v>
      </c>
      <c r="F284" s="186">
        <v>54.261168500000004</v>
      </c>
      <c r="G284" s="186">
        <v>19.368769</v>
      </c>
    </row>
    <row r="285" spans="3:7" ht="15" customHeight="1" x14ac:dyDescent="0.25">
      <c r="C285" s="184"/>
      <c r="D285" s="185" t="s">
        <v>1712</v>
      </c>
      <c r="E285" s="184" t="s">
        <v>311</v>
      </c>
      <c r="F285" s="186">
        <v>4628.3272902999997</v>
      </c>
      <c r="G285" s="186">
        <v>8795.2190169999994</v>
      </c>
    </row>
    <row r="286" spans="3:7" ht="15" customHeight="1" x14ac:dyDescent="0.25">
      <c r="C286" s="184"/>
      <c r="D286" s="185" t="s">
        <v>1712</v>
      </c>
      <c r="E286" s="184" t="s">
        <v>330</v>
      </c>
      <c r="F286" s="186">
        <v>5.5319169000000006</v>
      </c>
      <c r="G286" s="186">
        <v>0</v>
      </c>
    </row>
    <row r="287" spans="3:7" ht="15" customHeight="1" x14ac:dyDescent="0.25">
      <c r="C287" s="184"/>
      <c r="D287" s="185" t="s">
        <v>1712</v>
      </c>
      <c r="E287" s="184" t="s">
        <v>1421</v>
      </c>
      <c r="F287" s="186">
        <v>846.77649460000021</v>
      </c>
      <c r="G287" s="186">
        <v>2568.0769019999998</v>
      </c>
    </row>
    <row r="288" spans="3:7" ht="15" customHeight="1" x14ac:dyDescent="0.25">
      <c r="C288" s="210"/>
      <c r="D288" s="185" t="s">
        <v>1712</v>
      </c>
      <c r="E288" s="184" t="s">
        <v>2654</v>
      </c>
      <c r="F288" s="186">
        <v>250.23643949999996</v>
      </c>
      <c r="G288" s="186">
        <v>807.86549999999988</v>
      </c>
    </row>
    <row r="289" spans="3:7" ht="15" customHeight="1" x14ac:dyDescent="0.25">
      <c r="C289" s="210"/>
      <c r="D289" s="185" t="s">
        <v>1712</v>
      </c>
      <c r="E289" s="184" t="s">
        <v>2707</v>
      </c>
      <c r="F289" s="186">
        <v>60.188969999999998</v>
      </c>
      <c r="G289" s="186">
        <v>286.34920699999998</v>
      </c>
    </row>
    <row r="290" spans="3:7" ht="15" customHeight="1" x14ac:dyDescent="0.25">
      <c r="C290" s="184"/>
      <c r="D290" s="185" t="s">
        <v>1712</v>
      </c>
      <c r="E290" s="184" t="s">
        <v>2787</v>
      </c>
      <c r="F290" s="186">
        <v>882.89848419999987</v>
      </c>
      <c r="G290" s="186">
        <v>916.46537400000011</v>
      </c>
    </row>
    <row r="291" spans="3:7" ht="15" customHeight="1" x14ac:dyDescent="0.25">
      <c r="C291" s="184"/>
      <c r="D291" s="185" t="s">
        <v>1712</v>
      </c>
      <c r="E291" s="184" t="s">
        <v>385</v>
      </c>
      <c r="F291" s="186">
        <v>1208.9261813999999</v>
      </c>
      <c r="G291" s="186">
        <v>5406.7045220000009</v>
      </c>
    </row>
    <row r="292" spans="3:7" ht="15" customHeight="1" x14ac:dyDescent="0.25">
      <c r="C292" s="184"/>
      <c r="D292" s="185" t="s">
        <v>1712</v>
      </c>
      <c r="E292" s="184" t="s">
        <v>1639</v>
      </c>
      <c r="F292" s="186">
        <v>0</v>
      </c>
      <c r="G292" s="186">
        <v>1809.7111769999999</v>
      </c>
    </row>
    <row r="293" spans="3:7" ht="15" customHeight="1" x14ac:dyDescent="0.25">
      <c r="C293" s="184"/>
      <c r="D293" s="185" t="s">
        <v>1712</v>
      </c>
      <c r="E293" s="184" t="s">
        <v>1423</v>
      </c>
      <c r="F293" s="186">
        <v>486.14502620000007</v>
      </c>
      <c r="G293" s="186">
        <v>4692.2404900000001</v>
      </c>
    </row>
    <row r="294" spans="3:7" ht="15" customHeight="1" x14ac:dyDescent="0.25">
      <c r="C294" s="184"/>
      <c r="D294" s="185" t="s">
        <v>1712</v>
      </c>
      <c r="E294" s="184" t="s">
        <v>2402</v>
      </c>
      <c r="F294" s="186">
        <v>0</v>
      </c>
      <c r="G294" s="186">
        <v>1968.2953639999998</v>
      </c>
    </row>
    <row r="295" spans="3:7" ht="15" customHeight="1" x14ac:dyDescent="0.25">
      <c r="C295" s="184"/>
      <c r="D295" s="185" t="s">
        <v>1712</v>
      </c>
      <c r="E295" s="184" t="s">
        <v>1424</v>
      </c>
      <c r="F295" s="186">
        <v>1287.3436034000001</v>
      </c>
      <c r="G295" s="186">
        <v>6634.6895770000001</v>
      </c>
    </row>
    <row r="296" spans="3:7" ht="15" customHeight="1" x14ac:dyDescent="0.25">
      <c r="C296" s="184"/>
      <c r="D296" s="185" t="s">
        <v>1712</v>
      </c>
      <c r="E296" s="184" t="s">
        <v>2676</v>
      </c>
      <c r="F296" s="186">
        <v>1204.7907865000002</v>
      </c>
      <c r="G296" s="186">
        <v>7370.4562500000002</v>
      </c>
    </row>
    <row r="297" spans="3:7" ht="15" customHeight="1" x14ac:dyDescent="0.25">
      <c r="C297" s="184"/>
      <c r="D297" s="185" t="s">
        <v>1712</v>
      </c>
      <c r="E297" s="184" t="s">
        <v>492</v>
      </c>
      <c r="F297" s="186">
        <v>39.778761799999998</v>
      </c>
      <c r="G297" s="186">
        <v>642.31887399999994</v>
      </c>
    </row>
    <row r="298" spans="3:7" ht="15" customHeight="1" x14ac:dyDescent="0.25">
      <c r="C298" s="184"/>
      <c r="D298" s="185" t="s">
        <v>1712</v>
      </c>
      <c r="E298" s="184" t="s">
        <v>456</v>
      </c>
      <c r="F298" s="186">
        <v>136818.32493500001</v>
      </c>
      <c r="G298" s="186">
        <v>0</v>
      </c>
    </row>
    <row r="299" spans="3:7" ht="15" customHeight="1" x14ac:dyDescent="0.25">
      <c r="C299" s="187"/>
      <c r="D299" s="188"/>
      <c r="E299" s="187"/>
      <c r="F299" s="189"/>
      <c r="G299" s="189"/>
    </row>
    <row r="300" spans="3:7" ht="15" customHeight="1" x14ac:dyDescent="0.25">
      <c r="C300" s="242" t="s">
        <v>2860</v>
      </c>
      <c r="D300" s="191" t="s">
        <v>1886</v>
      </c>
      <c r="E300" s="190" t="s">
        <v>906</v>
      </c>
      <c r="F300" s="192">
        <v>15990.683999999999</v>
      </c>
      <c r="G300" s="192">
        <v>0</v>
      </c>
    </row>
    <row r="301" spans="3:7" ht="15" customHeight="1" x14ac:dyDescent="0.25">
      <c r="C301" s="210"/>
      <c r="D301" s="185" t="s">
        <v>2663</v>
      </c>
      <c r="E301" s="184" t="s">
        <v>456</v>
      </c>
      <c r="F301" s="186">
        <v>62087.099900000001</v>
      </c>
      <c r="G301" s="186">
        <v>0</v>
      </c>
    </row>
    <row r="302" spans="3:7" ht="15" customHeight="1" x14ac:dyDescent="0.25">
      <c r="C302" s="211"/>
      <c r="D302" s="188"/>
      <c r="E302" s="187"/>
      <c r="F302" s="189"/>
      <c r="G302" s="189"/>
    </row>
    <row r="303" spans="3:7" ht="15" customHeight="1" x14ac:dyDescent="0.25">
      <c r="C303" s="242" t="s">
        <v>2570</v>
      </c>
      <c r="D303" s="191" t="s">
        <v>1919</v>
      </c>
      <c r="E303" s="190" t="s">
        <v>2663</v>
      </c>
      <c r="F303" s="192">
        <v>9101.2242583000007</v>
      </c>
      <c r="G303" s="192">
        <v>0</v>
      </c>
    </row>
    <row r="304" spans="3:7" ht="15" customHeight="1" x14ac:dyDescent="0.25">
      <c r="C304" s="184"/>
      <c r="D304" s="185" t="s">
        <v>456</v>
      </c>
      <c r="E304" s="184" t="s">
        <v>906</v>
      </c>
      <c r="F304" s="186">
        <v>7498.665</v>
      </c>
      <c r="G304" s="186">
        <v>0</v>
      </c>
    </row>
    <row r="305" spans="3:7" ht="15" customHeight="1" x14ac:dyDescent="0.25">
      <c r="C305" s="184"/>
      <c r="D305" s="185" t="s">
        <v>1712</v>
      </c>
      <c r="E305" s="184" t="s">
        <v>1993</v>
      </c>
      <c r="F305" s="186">
        <v>2447.0424499999999</v>
      </c>
      <c r="G305" s="186">
        <v>0</v>
      </c>
    </row>
    <row r="306" spans="3:7" ht="15" customHeight="1" x14ac:dyDescent="0.25">
      <c r="C306" s="184"/>
      <c r="D306" s="185" t="s">
        <v>1712</v>
      </c>
      <c r="E306" s="184" t="s">
        <v>229</v>
      </c>
      <c r="F306" s="186">
        <v>1664.9865600999999</v>
      </c>
      <c r="G306" s="186">
        <v>538.12124999999992</v>
      </c>
    </row>
    <row r="307" spans="3:7" ht="15" customHeight="1" x14ac:dyDescent="0.25">
      <c r="C307" s="184"/>
      <c r="D307" s="185" t="s">
        <v>1712</v>
      </c>
      <c r="E307" s="184" t="s">
        <v>1360</v>
      </c>
      <c r="F307" s="186">
        <v>2423.0845940999998</v>
      </c>
      <c r="G307" s="186">
        <v>2286.38654</v>
      </c>
    </row>
    <row r="308" spans="3:7" ht="15" customHeight="1" x14ac:dyDescent="0.25">
      <c r="C308" s="184"/>
      <c r="D308" s="185" t="s">
        <v>1712</v>
      </c>
      <c r="E308" s="184" t="s">
        <v>1846</v>
      </c>
      <c r="F308" s="186">
        <v>1127.4766289000002</v>
      </c>
      <c r="G308" s="186">
        <v>0</v>
      </c>
    </row>
    <row r="309" spans="3:7" ht="15" customHeight="1" x14ac:dyDescent="0.25">
      <c r="C309" s="184"/>
      <c r="D309" s="185" t="s">
        <v>1712</v>
      </c>
      <c r="E309" s="184" t="s">
        <v>264</v>
      </c>
      <c r="F309" s="186">
        <v>1468.9123951000001</v>
      </c>
      <c r="G309" s="186">
        <v>1500.49035</v>
      </c>
    </row>
    <row r="310" spans="3:7" ht="15" customHeight="1" x14ac:dyDescent="0.25">
      <c r="C310" s="184"/>
      <c r="D310" s="185" t="s">
        <v>1712</v>
      </c>
      <c r="E310" s="184" t="s">
        <v>2650</v>
      </c>
      <c r="F310" s="186">
        <v>83.199318099999999</v>
      </c>
      <c r="G310" s="186">
        <v>48.11074</v>
      </c>
    </row>
    <row r="311" spans="3:7" ht="15" customHeight="1" x14ac:dyDescent="0.25">
      <c r="C311" s="184"/>
      <c r="D311" s="185" t="s">
        <v>1712</v>
      </c>
      <c r="E311" s="184" t="s">
        <v>2145</v>
      </c>
      <c r="F311" s="186">
        <v>238.20035189999999</v>
      </c>
      <c r="G311" s="186">
        <v>662.44847500000003</v>
      </c>
    </row>
    <row r="312" spans="3:7" ht="15" customHeight="1" x14ac:dyDescent="0.25">
      <c r="C312" s="184"/>
      <c r="D312" s="185" t="s">
        <v>1712</v>
      </c>
      <c r="E312" s="184" t="s">
        <v>2073</v>
      </c>
      <c r="F312" s="186">
        <v>520.58302820000006</v>
      </c>
      <c r="G312" s="186">
        <v>0</v>
      </c>
    </row>
    <row r="313" spans="3:7" ht="15" customHeight="1" x14ac:dyDescent="0.25">
      <c r="C313" s="184"/>
      <c r="D313" s="185" t="s">
        <v>1712</v>
      </c>
      <c r="E313" s="184" t="s">
        <v>2038</v>
      </c>
      <c r="F313" s="186">
        <v>5.8711346999999998</v>
      </c>
      <c r="G313" s="186">
        <v>29.995919999999995</v>
      </c>
    </row>
    <row r="314" spans="3:7" ht="15" customHeight="1" x14ac:dyDescent="0.25">
      <c r="C314" s="184"/>
      <c r="D314" s="185" t="s">
        <v>1712</v>
      </c>
      <c r="E314" s="184" t="s">
        <v>1273</v>
      </c>
      <c r="F314" s="186">
        <v>7745.1105728999992</v>
      </c>
      <c r="G314" s="186">
        <v>2033.0490850000001</v>
      </c>
    </row>
    <row r="315" spans="3:7" ht="15" customHeight="1" x14ac:dyDescent="0.25">
      <c r="C315" s="184"/>
      <c r="D315" s="185" t="s">
        <v>1712</v>
      </c>
      <c r="E315" s="184" t="s">
        <v>2701</v>
      </c>
      <c r="F315" s="186">
        <v>605.09375280000006</v>
      </c>
      <c r="G315" s="186">
        <v>0</v>
      </c>
    </row>
    <row r="316" spans="3:7" ht="15" customHeight="1" x14ac:dyDescent="0.25">
      <c r="C316" s="184"/>
      <c r="D316" s="185" t="s">
        <v>1712</v>
      </c>
      <c r="E316" s="184" t="s">
        <v>311</v>
      </c>
      <c r="F316" s="186">
        <v>7319.4118633999979</v>
      </c>
      <c r="G316" s="186">
        <v>5054.0039199999992</v>
      </c>
    </row>
    <row r="317" spans="3:7" ht="15" customHeight="1" x14ac:dyDescent="0.25">
      <c r="C317" s="184"/>
      <c r="D317" s="185" t="s">
        <v>1712</v>
      </c>
      <c r="E317" s="184" t="s">
        <v>1421</v>
      </c>
      <c r="F317" s="186">
        <v>247.42337539999994</v>
      </c>
      <c r="G317" s="186">
        <v>876.88689999999997</v>
      </c>
    </row>
    <row r="318" spans="3:7" ht="15" customHeight="1" x14ac:dyDescent="0.25">
      <c r="C318" s="184"/>
      <c r="D318" s="185" t="s">
        <v>1712</v>
      </c>
      <c r="E318" s="184" t="s">
        <v>2654</v>
      </c>
      <c r="F318" s="186">
        <v>59.606595800000022</v>
      </c>
      <c r="G318" s="186">
        <v>276.98896799999994</v>
      </c>
    </row>
    <row r="319" spans="3:7" ht="15" customHeight="1" x14ac:dyDescent="0.25">
      <c r="C319" s="184"/>
      <c r="D319" s="185" t="s">
        <v>1712</v>
      </c>
      <c r="E319" s="184" t="s">
        <v>2707</v>
      </c>
      <c r="F319" s="186">
        <v>918.84621550000008</v>
      </c>
      <c r="G319" s="186">
        <v>306.03090500000002</v>
      </c>
    </row>
    <row r="320" spans="3:7" ht="15" customHeight="1" x14ac:dyDescent="0.25">
      <c r="C320" s="184"/>
      <c r="D320" s="185" t="s">
        <v>1712</v>
      </c>
      <c r="E320" s="184" t="s">
        <v>2787</v>
      </c>
      <c r="F320" s="186">
        <v>936.20616649999988</v>
      </c>
      <c r="G320" s="186">
        <v>986.93366000000003</v>
      </c>
    </row>
    <row r="321" spans="3:7" ht="15" customHeight="1" x14ac:dyDescent="0.25">
      <c r="C321" s="184"/>
      <c r="D321" s="185" t="s">
        <v>1712</v>
      </c>
      <c r="E321" s="184" t="s">
        <v>385</v>
      </c>
      <c r="F321" s="186">
        <v>3189.4069885000004</v>
      </c>
      <c r="G321" s="186">
        <v>3955.6502300000002</v>
      </c>
    </row>
    <row r="322" spans="3:7" ht="15" customHeight="1" x14ac:dyDescent="0.25">
      <c r="C322" s="184"/>
      <c r="D322" s="185" t="s">
        <v>1712</v>
      </c>
      <c r="E322" s="184" t="s">
        <v>1639</v>
      </c>
      <c r="F322" s="186">
        <v>926.0404587999999</v>
      </c>
      <c r="G322" s="186">
        <v>2370.6960600000002</v>
      </c>
    </row>
    <row r="323" spans="3:7" ht="15" customHeight="1" x14ac:dyDescent="0.25">
      <c r="C323" s="184"/>
      <c r="D323" s="185" t="s">
        <v>1712</v>
      </c>
      <c r="E323" s="184" t="s">
        <v>1423</v>
      </c>
      <c r="F323" s="186">
        <v>130.09254999999999</v>
      </c>
      <c r="G323" s="186">
        <v>1617.5191850000001</v>
      </c>
    </row>
    <row r="324" spans="3:7" ht="15" customHeight="1" x14ac:dyDescent="0.25">
      <c r="C324" s="184"/>
      <c r="D324" s="185" t="s">
        <v>1712</v>
      </c>
      <c r="E324" s="184" t="s">
        <v>2402</v>
      </c>
      <c r="F324" s="186">
        <v>995.37680409999996</v>
      </c>
      <c r="G324" s="186">
        <v>3553.3361249999994</v>
      </c>
    </row>
    <row r="325" spans="3:7" ht="15" customHeight="1" x14ac:dyDescent="0.25">
      <c r="C325" s="184"/>
      <c r="D325" s="185" t="s">
        <v>1712</v>
      </c>
      <c r="E325" s="184" t="s">
        <v>1424</v>
      </c>
      <c r="F325" s="186">
        <v>386.76271949999995</v>
      </c>
      <c r="G325" s="186">
        <v>2271.34229</v>
      </c>
    </row>
    <row r="326" spans="3:7" ht="15" customHeight="1" x14ac:dyDescent="0.25">
      <c r="C326" s="184"/>
      <c r="D326" s="185" t="s">
        <v>1712</v>
      </c>
      <c r="E326" s="184" t="s">
        <v>2676</v>
      </c>
      <c r="F326" s="186">
        <v>366.38436240000004</v>
      </c>
      <c r="G326" s="186">
        <v>2525.0995800000001</v>
      </c>
    </row>
    <row r="327" spans="3:7" ht="15" customHeight="1" x14ac:dyDescent="0.25">
      <c r="C327" s="210"/>
      <c r="D327" s="185" t="s">
        <v>1712</v>
      </c>
      <c r="E327" s="184" t="s">
        <v>492</v>
      </c>
      <c r="F327" s="186">
        <v>27.609713299999999</v>
      </c>
      <c r="G327" s="186">
        <v>487.09424000000001</v>
      </c>
    </row>
    <row r="328" spans="3:7" ht="15" customHeight="1" x14ac:dyDescent="0.25">
      <c r="C328" s="184"/>
      <c r="D328" s="185" t="s">
        <v>1712</v>
      </c>
      <c r="E328" s="184" t="s">
        <v>456</v>
      </c>
      <c r="F328" s="186">
        <v>69805.059800000003</v>
      </c>
      <c r="G328" s="186">
        <v>0</v>
      </c>
    </row>
    <row r="329" spans="3:7" ht="15" customHeight="1" x14ac:dyDescent="0.25">
      <c r="C329" s="187"/>
      <c r="D329" s="188"/>
      <c r="E329" s="187"/>
      <c r="F329" s="189"/>
      <c r="G329" s="189"/>
    </row>
    <row r="330" spans="3:7" ht="15" customHeight="1" x14ac:dyDescent="0.25">
      <c r="C330" s="242" t="s">
        <v>2571</v>
      </c>
      <c r="D330" s="191" t="s">
        <v>2639</v>
      </c>
      <c r="E330" s="190" t="s">
        <v>2395</v>
      </c>
      <c r="F330" s="192">
        <v>312.79452470000001</v>
      </c>
      <c r="G330" s="192">
        <v>0</v>
      </c>
    </row>
    <row r="331" spans="3:7" ht="15" customHeight="1" x14ac:dyDescent="0.25">
      <c r="C331" s="184"/>
      <c r="D331" s="185" t="s">
        <v>2663</v>
      </c>
      <c r="E331" s="184" t="s">
        <v>1712</v>
      </c>
      <c r="F331" s="186">
        <v>0</v>
      </c>
      <c r="G331" s="186">
        <v>0</v>
      </c>
    </row>
    <row r="332" spans="3:7" ht="15" customHeight="1" x14ac:dyDescent="0.25">
      <c r="C332" s="184"/>
      <c r="D332" s="185" t="s">
        <v>906</v>
      </c>
      <c r="E332" s="184" t="s">
        <v>1712</v>
      </c>
      <c r="F332" s="186">
        <v>0</v>
      </c>
      <c r="G332" s="186">
        <v>0</v>
      </c>
    </row>
    <row r="333" spans="3:7" ht="15" customHeight="1" x14ac:dyDescent="0.25">
      <c r="C333" s="184"/>
      <c r="D333" s="185" t="s">
        <v>229</v>
      </c>
      <c r="E333" s="184" t="s">
        <v>1712</v>
      </c>
      <c r="F333" s="186">
        <v>0</v>
      </c>
      <c r="G333" s="186">
        <v>0</v>
      </c>
    </row>
    <row r="334" spans="3:7" ht="15" customHeight="1" x14ac:dyDescent="0.25">
      <c r="C334" s="187"/>
      <c r="D334" s="188"/>
      <c r="E334" s="187"/>
      <c r="F334" s="189"/>
      <c r="G334" s="189"/>
    </row>
    <row r="335" spans="3:7" ht="15" customHeight="1" x14ac:dyDescent="0.25">
      <c r="C335" s="242" t="s">
        <v>2572</v>
      </c>
      <c r="D335" s="191" t="s">
        <v>906</v>
      </c>
      <c r="E335" s="190" t="s">
        <v>906</v>
      </c>
      <c r="F335" s="192">
        <v>19496.497500000001</v>
      </c>
      <c r="G335" s="192">
        <v>0</v>
      </c>
    </row>
    <row r="336" spans="3:7" ht="15" customHeight="1" x14ac:dyDescent="0.25">
      <c r="C336" s="184"/>
      <c r="D336" s="185" t="s">
        <v>1712</v>
      </c>
      <c r="E336" s="184" t="s">
        <v>1919</v>
      </c>
      <c r="F336" s="186">
        <v>6048.7635</v>
      </c>
      <c r="G336" s="186">
        <v>0</v>
      </c>
    </row>
    <row r="337" spans="3:7" ht="15" customHeight="1" x14ac:dyDescent="0.25">
      <c r="C337" s="184"/>
      <c r="D337" s="185" t="s">
        <v>1712</v>
      </c>
      <c r="E337" s="184" t="s">
        <v>1360</v>
      </c>
      <c r="F337" s="186">
        <v>3257.0264999999999</v>
      </c>
      <c r="G337" s="186">
        <v>0</v>
      </c>
    </row>
    <row r="338" spans="3:7" ht="15" customHeight="1" x14ac:dyDescent="0.25">
      <c r="C338" s="184"/>
      <c r="D338" s="185" t="s">
        <v>1712</v>
      </c>
      <c r="E338" s="184" t="s">
        <v>456</v>
      </c>
      <c r="F338" s="186">
        <v>49846.45738</v>
      </c>
      <c r="G338" s="186">
        <v>9887.9699999999993</v>
      </c>
    </row>
    <row r="339" spans="3:7" ht="15" customHeight="1" x14ac:dyDescent="0.25">
      <c r="C339" s="187"/>
      <c r="D339" s="188"/>
      <c r="E339" s="187"/>
      <c r="F339" s="189"/>
      <c r="G339" s="189"/>
    </row>
    <row r="340" spans="3:7" ht="15" customHeight="1" x14ac:dyDescent="0.25">
      <c r="C340" s="242" t="s">
        <v>2573</v>
      </c>
      <c r="D340" s="191" t="s">
        <v>906</v>
      </c>
      <c r="E340" s="190" t="s">
        <v>1964</v>
      </c>
      <c r="F340" s="192">
        <v>506.93749910000003</v>
      </c>
      <c r="G340" s="192">
        <v>503.12099999999998</v>
      </c>
    </row>
    <row r="341" spans="3:7" ht="15" customHeight="1" x14ac:dyDescent="0.25">
      <c r="C341" s="184"/>
      <c r="D341" s="185" t="s">
        <v>1712</v>
      </c>
      <c r="E341" s="184" t="s">
        <v>1993</v>
      </c>
      <c r="F341" s="186">
        <v>4910.4024499999996</v>
      </c>
      <c r="G341" s="186">
        <v>0</v>
      </c>
    </row>
    <row r="342" spans="3:7" ht="15" customHeight="1" x14ac:dyDescent="0.25">
      <c r="C342" s="187"/>
      <c r="D342" s="188"/>
      <c r="E342" s="187"/>
      <c r="F342" s="189"/>
      <c r="G342" s="189"/>
    </row>
    <row r="343" spans="3:7" ht="15" customHeight="1" x14ac:dyDescent="0.25">
      <c r="C343" s="242" t="s">
        <v>2574</v>
      </c>
      <c r="D343" s="191" t="s">
        <v>906</v>
      </c>
      <c r="E343" s="190" t="s">
        <v>1360</v>
      </c>
      <c r="F343" s="192">
        <v>568.5689969</v>
      </c>
      <c r="G343" s="192">
        <v>503.240634</v>
      </c>
    </row>
    <row r="344" spans="3:7" ht="15" customHeight="1" x14ac:dyDescent="0.25">
      <c r="C344" s="184"/>
      <c r="D344" s="185" t="s">
        <v>1712</v>
      </c>
      <c r="E344" s="184" t="s">
        <v>2145</v>
      </c>
      <c r="F344" s="186">
        <v>90.849900000000005</v>
      </c>
      <c r="G344" s="186">
        <v>561.744508</v>
      </c>
    </row>
    <row r="345" spans="3:7" ht="15" customHeight="1" x14ac:dyDescent="0.25">
      <c r="C345" s="184"/>
      <c r="D345" s="185" t="s">
        <v>1712</v>
      </c>
      <c r="E345" s="184" t="s">
        <v>2073</v>
      </c>
      <c r="F345" s="186">
        <v>393.90781609999999</v>
      </c>
      <c r="G345" s="186">
        <v>552.63829400000009</v>
      </c>
    </row>
    <row r="346" spans="3:7" ht="15" customHeight="1" x14ac:dyDescent="0.25">
      <c r="C346" s="184"/>
      <c r="D346" s="185" t="s">
        <v>1712</v>
      </c>
      <c r="E346" s="184" t="s">
        <v>2701</v>
      </c>
      <c r="F346" s="186">
        <v>140.80013579999999</v>
      </c>
      <c r="G346" s="186">
        <v>0</v>
      </c>
    </row>
    <row r="347" spans="3:7" ht="15" customHeight="1" x14ac:dyDescent="0.25">
      <c r="C347" s="193"/>
      <c r="D347" s="185" t="s">
        <v>1712</v>
      </c>
      <c r="E347" s="184" t="s">
        <v>330</v>
      </c>
      <c r="F347" s="186">
        <v>170.66820379999999</v>
      </c>
      <c r="G347" s="186">
        <v>167.667968</v>
      </c>
    </row>
    <row r="348" spans="3:7" ht="15" customHeight="1" x14ac:dyDescent="0.25">
      <c r="C348" s="184"/>
      <c r="D348" s="185" t="s">
        <v>1712</v>
      </c>
      <c r="E348" s="184" t="s">
        <v>2395</v>
      </c>
      <c r="F348" s="186">
        <v>515.66559500000005</v>
      </c>
      <c r="G348" s="186">
        <v>479.85170999999991</v>
      </c>
    </row>
    <row r="349" spans="3:7" ht="15" customHeight="1" x14ac:dyDescent="0.25">
      <c r="C349" s="184"/>
      <c r="D349" s="185" t="s">
        <v>1712</v>
      </c>
      <c r="E349" s="184" t="s">
        <v>2720</v>
      </c>
      <c r="F349" s="186">
        <v>151.2851052</v>
      </c>
      <c r="G349" s="186">
        <v>0</v>
      </c>
    </row>
    <row r="350" spans="3:7" ht="15" customHeight="1" x14ac:dyDescent="0.25">
      <c r="C350" s="184"/>
      <c r="D350" s="185" t="s">
        <v>1712</v>
      </c>
      <c r="E350" s="184" t="s">
        <v>385</v>
      </c>
      <c r="F350" s="186">
        <v>1723.6793950000001</v>
      </c>
      <c r="G350" s="186">
        <v>1582.1612820000003</v>
      </c>
    </row>
    <row r="351" spans="3:7" ht="15" customHeight="1" x14ac:dyDescent="0.25">
      <c r="C351" s="187"/>
      <c r="D351" s="188"/>
      <c r="E351" s="187"/>
      <c r="F351" s="189"/>
      <c r="G351" s="189"/>
    </row>
    <row r="352" spans="3:7" ht="15" customHeight="1" x14ac:dyDescent="0.25">
      <c r="C352" s="242" t="s">
        <v>2757</v>
      </c>
      <c r="D352" s="191" t="s">
        <v>906</v>
      </c>
      <c r="E352" s="190" t="s">
        <v>229</v>
      </c>
      <c r="F352" s="192">
        <v>1161.1976092</v>
      </c>
      <c r="G352" s="192">
        <v>0</v>
      </c>
    </row>
    <row r="353" spans="3:7" ht="15" customHeight="1" x14ac:dyDescent="0.25">
      <c r="C353" s="184"/>
      <c r="D353" s="185" t="s">
        <v>1712</v>
      </c>
      <c r="E353" s="184" t="s">
        <v>1360</v>
      </c>
      <c r="F353" s="186">
        <v>1293.7059368</v>
      </c>
      <c r="G353" s="186">
        <v>201.0653025</v>
      </c>
    </row>
    <row r="354" spans="3:7" ht="15" customHeight="1" x14ac:dyDescent="0.25">
      <c r="C354" s="184"/>
      <c r="D354" s="185" t="s">
        <v>1712</v>
      </c>
      <c r="E354" s="184" t="s">
        <v>1846</v>
      </c>
      <c r="F354" s="186">
        <v>1021.8210251</v>
      </c>
      <c r="G354" s="186">
        <v>0</v>
      </c>
    </row>
    <row r="355" spans="3:7" ht="15" customHeight="1" x14ac:dyDescent="0.25">
      <c r="C355" s="184"/>
      <c r="D355" s="185" t="s">
        <v>1712</v>
      </c>
      <c r="E355" s="184" t="s">
        <v>2145</v>
      </c>
      <c r="F355" s="186">
        <v>705.59073549999994</v>
      </c>
      <c r="G355" s="186">
        <v>0</v>
      </c>
    </row>
    <row r="356" spans="3:7" ht="15" customHeight="1" x14ac:dyDescent="0.25">
      <c r="C356" s="184"/>
      <c r="D356" s="185" t="s">
        <v>1712</v>
      </c>
      <c r="E356" s="184" t="s">
        <v>2038</v>
      </c>
      <c r="F356" s="186">
        <v>11.1366999</v>
      </c>
      <c r="G356" s="186">
        <v>0</v>
      </c>
    </row>
    <row r="357" spans="3:7" ht="15" customHeight="1" x14ac:dyDescent="0.25">
      <c r="C357" s="210"/>
      <c r="D357" s="185" t="s">
        <v>1712</v>
      </c>
      <c r="E357" s="184" t="s">
        <v>1273</v>
      </c>
      <c r="F357" s="186">
        <v>3396.8020751999998</v>
      </c>
      <c r="G357" s="186">
        <v>1816.6789725000001</v>
      </c>
    </row>
    <row r="358" spans="3:7" ht="15" customHeight="1" x14ac:dyDescent="0.25">
      <c r="C358" s="184"/>
      <c r="D358" s="185" t="s">
        <v>1712</v>
      </c>
      <c r="E358" s="184" t="s">
        <v>2701</v>
      </c>
      <c r="F358" s="186">
        <v>1015.4599599000001</v>
      </c>
      <c r="G358" s="186">
        <v>513.47741250000001</v>
      </c>
    </row>
    <row r="359" spans="3:7" ht="15" customHeight="1" x14ac:dyDescent="0.25">
      <c r="C359" s="184"/>
      <c r="D359" s="185" t="s">
        <v>1712</v>
      </c>
      <c r="E359" s="184" t="s">
        <v>311</v>
      </c>
      <c r="F359" s="186">
        <v>1217.1353941000002</v>
      </c>
      <c r="G359" s="186">
        <v>0</v>
      </c>
    </row>
    <row r="360" spans="3:7" ht="15" customHeight="1" x14ac:dyDescent="0.25">
      <c r="C360" s="184"/>
      <c r="D360" s="185" t="s">
        <v>1712</v>
      </c>
      <c r="E360" s="184" t="s">
        <v>1421</v>
      </c>
      <c r="F360" s="186">
        <v>81.0153526</v>
      </c>
      <c r="G360" s="186">
        <v>270.26172000000003</v>
      </c>
    </row>
    <row r="361" spans="3:7" ht="15" customHeight="1" x14ac:dyDescent="0.25">
      <c r="C361" s="184"/>
      <c r="D361" s="185" t="s">
        <v>1712</v>
      </c>
      <c r="E361" s="184" t="s">
        <v>2654</v>
      </c>
      <c r="F361" s="186">
        <v>24.901556499999998</v>
      </c>
      <c r="G361" s="186">
        <v>84.441900000000004</v>
      </c>
    </row>
    <row r="362" spans="3:7" ht="15" customHeight="1" x14ac:dyDescent="0.25">
      <c r="C362" s="210"/>
      <c r="D362" s="185" t="s">
        <v>1712</v>
      </c>
      <c r="E362" s="184" t="s">
        <v>385</v>
      </c>
      <c r="F362" s="186">
        <v>776.15288109999995</v>
      </c>
      <c r="G362" s="186">
        <v>0</v>
      </c>
    </row>
    <row r="363" spans="3:7" ht="15" customHeight="1" x14ac:dyDescent="0.25">
      <c r="C363" s="184"/>
      <c r="D363" s="185" t="s">
        <v>1712</v>
      </c>
      <c r="E363" s="184" t="s">
        <v>1423</v>
      </c>
      <c r="F363" s="186">
        <v>35.791218199999996</v>
      </c>
      <c r="G363" s="186">
        <v>491.39526000000006</v>
      </c>
    </row>
    <row r="364" spans="3:7" ht="15" customHeight="1" x14ac:dyDescent="0.25">
      <c r="C364" s="184"/>
      <c r="D364" s="185" t="s">
        <v>1712</v>
      </c>
      <c r="E364" s="184" t="s">
        <v>1424</v>
      </c>
      <c r="F364" s="186">
        <v>103.29807199999998</v>
      </c>
      <c r="G364" s="186">
        <v>693.04204500000003</v>
      </c>
    </row>
    <row r="365" spans="3:7" ht="15" customHeight="1" x14ac:dyDescent="0.25">
      <c r="C365" s="184"/>
      <c r="D365" s="185" t="s">
        <v>1712</v>
      </c>
      <c r="E365" s="184" t="s">
        <v>2676</v>
      </c>
      <c r="F365" s="186">
        <v>109.44928229999996</v>
      </c>
      <c r="G365" s="186">
        <v>761.90557999999999</v>
      </c>
    </row>
    <row r="366" spans="3:7" ht="15" customHeight="1" x14ac:dyDescent="0.25">
      <c r="C366" s="187"/>
      <c r="D366" s="188"/>
      <c r="E366" s="187"/>
      <c r="F366" s="189"/>
      <c r="G366" s="189"/>
    </row>
    <row r="367" spans="3:7" ht="15" customHeight="1" x14ac:dyDescent="0.25">
      <c r="C367" s="242" t="s">
        <v>2861</v>
      </c>
      <c r="D367" s="191" t="s">
        <v>2663</v>
      </c>
      <c r="E367" s="190" t="s">
        <v>264</v>
      </c>
      <c r="F367" s="192">
        <v>590.0456238999999</v>
      </c>
      <c r="G367" s="192">
        <v>550.07300550000002</v>
      </c>
    </row>
    <row r="368" spans="3:7" ht="15" customHeight="1" x14ac:dyDescent="0.25">
      <c r="C368" s="184"/>
      <c r="D368" s="185" t="s">
        <v>1919</v>
      </c>
      <c r="E368" s="184" t="s">
        <v>1712</v>
      </c>
      <c r="F368" s="186">
        <v>0</v>
      </c>
      <c r="G368" s="186">
        <v>0</v>
      </c>
    </row>
    <row r="369" spans="3:7" ht="15" customHeight="1" x14ac:dyDescent="0.25">
      <c r="C369" s="187"/>
      <c r="D369" s="188"/>
      <c r="E369" s="187"/>
      <c r="F369" s="189"/>
      <c r="G369" s="189"/>
    </row>
    <row r="370" spans="3:7" ht="15" customHeight="1" x14ac:dyDescent="0.25">
      <c r="C370" s="242" t="s">
        <v>2758</v>
      </c>
      <c r="D370" s="191" t="s">
        <v>906</v>
      </c>
      <c r="E370" s="190" t="s">
        <v>2073</v>
      </c>
      <c r="F370" s="192">
        <v>394.50962850000002</v>
      </c>
      <c r="G370" s="192">
        <v>547.25001099999997</v>
      </c>
    </row>
    <row r="371" spans="3:7" ht="15" customHeight="1" x14ac:dyDescent="0.25">
      <c r="C371" s="184"/>
      <c r="D371" s="185" t="s">
        <v>1712</v>
      </c>
      <c r="E371" s="184" t="s">
        <v>2395</v>
      </c>
      <c r="F371" s="186">
        <v>585.61473099999989</v>
      </c>
      <c r="G371" s="186">
        <v>731.70862199999999</v>
      </c>
    </row>
    <row r="372" spans="3:7" ht="15" customHeight="1" x14ac:dyDescent="0.25">
      <c r="C372" s="187"/>
      <c r="D372" s="188"/>
      <c r="E372" s="187"/>
      <c r="F372" s="189"/>
      <c r="G372" s="189"/>
    </row>
    <row r="373" spans="3:7" ht="15" customHeight="1" x14ac:dyDescent="0.25">
      <c r="C373" s="242" t="s">
        <v>1246</v>
      </c>
      <c r="D373" s="191" t="s">
        <v>1919</v>
      </c>
      <c r="E373" s="190" t="s">
        <v>1360</v>
      </c>
      <c r="F373" s="192">
        <v>976.78662780000002</v>
      </c>
      <c r="G373" s="192">
        <v>0</v>
      </c>
    </row>
    <row r="374" spans="3:7" ht="15" customHeight="1" x14ac:dyDescent="0.25">
      <c r="C374" s="184"/>
      <c r="D374" s="185" t="s">
        <v>1712</v>
      </c>
      <c r="E374" s="184" t="s">
        <v>264</v>
      </c>
      <c r="F374" s="186">
        <v>200.00060550000001</v>
      </c>
      <c r="G374" s="186">
        <v>0</v>
      </c>
    </row>
    <row r="375" spans="3:7" ht="15" customHeight="1" x14ac:dyDescent="0.25">
      <c r="C375" s="184"/>
      <c r="D375" s="185" t="s">
        <v>1712</v>
      </c>
      <c r="E375" s="184" t="s">
        <v>2145</v>
      </c>
      <c r="F375" s="186">
        <v>16.903346499999998</v>
      </c>
      <c r="G375" s="186">
        <v>0</v>
      </c>
    </row>
    <row r="376" spans="3:7" ht="15" customHeight="1" x14ac:dyDescent="0.25">
      <c r="C376" s="210"/>
      <c r="D376" s="185" t="s">
        <v>1712</v>
      </c>
      <c r="E376" s="184" t="s">
        <v>2038</v>
      </c>
      <c r="F376" s="186">
        <v>10.082332000000001</v>
      </c>
      <c r="G376" s="186">
        <v>0</v>
      </c>
    </row>
    <row r="377" spans="3:7" ht="15" customHeight="1" x14ac:dyDescent="0.25">
      <c r="C377" s="184"/>
      <c r="D377" s="185" t="s">
        <v>1712</v>
      </c>
      <c r="E377" s="184" t="s">
        <v>1273</v>
      </c>
      <c r="F377" s="186">
        <v>433.80752950000004</v>
      </c>
      <c r="G377" s="186">
        <v>0</v>
      </c>
    </row>
    <row r="378" spans="3:7" ht="15" customHeight="1" x14ac:dyDescent="0.25">
      <c r="C378" s="184"/>
      <c r="D378" s="185" t="s">
        <v>1712</v>
      </c>
      <c r="E378" s="184" t="s">
        <v>2707</v>
      </c>
      <c r="F378" s="186">
        <v>105.41060149999998</v>
      </c>
      <c r="G378" s="186">
        <v>0</v>
      </c>
    </row>
    <row r="379" spans="3:7" ht="15" customHeight="1" x14ac:dyDescent="0.25">
      <c r="C379" s="210"/>
      <c r="D379" s="185" t="s">
        <v>1712</v>
      </c>
      <c r="E379" s="184" t="s">
        <v>2395</v>
      </c>
      <c r="F379" s="186">
        <v>1913.7987627</v>
      </c>
      <c r="G379" s="186">
        <v>626.78905559999998</v>
      </c>
    </row>
    <row r="380" spans="3:7" ht="15" customHeight="1" x14ac:dyDescent="0.25">
      <c r="C380" s="184"/>
      <c r="D380" s="185" t="s">
        <v>1712</v>
      </c>
      <c r="E380" s="216" t="s">
        <v>2018</v>
      </c>
      <c r="F380" s="186">
        <v>66.130977099999996</v>
      </c>
      <c r="G380" s="186">
        <v>0</v>
      </c>
    </row>
    <row r="381" spans="3:7" ht="15" customHeight="1" x14ac:dyDescent="0.25">
      <c r="C381" s="184"/>
      <c r="D381" s="185" t="s">
        <v>1712</v>
      </c>
      <c r="E381" s="184" t="s">
        <v>1423</v>
      </c>
      <c r="F381" s="186">
        <v>14.764203100000001</v>
      </c>
      <c r="G381" s="186">
        <v>0</v>
      </c>
    </row>
    <row r="382" spans="3:7" ht="15" customHeight="1" x14ac:dyDescent="0.25">
      <c r="C382" s="187"/>
      <c r="D382" s="188"/>
      <c r="E382" s="187"/>
      <c r="F382" s="189"/>
      <c r="G382" s="189"/>
    </row>
    <row r="383" spans="3:7" ht="15" customHeight="1" x14ac:dyDescent="0.25">
      <c r="C383" s="242" t="s">
        <v>2862</v>
      </c>
      <c r="D383" s="191" t="s">
        <v>906</v>
      </c>
      <c r="E383" s="190" t="s">
        <v>229</v>
      </c>
      <c r="F383" s="192">
        <v>15.123032800000001</v>
      </c>
      <c r="G383" s="192">
        <v>0</v>
      </c>
    </row>
    <row r="384" spans="3:7" ht="15" customHeight="1" x14ac:dyDescent="0.25">
      <c r="C384" s="184"/>
      <c r="D384" s="185" t="s">
        <v>1712</v>
      </c>
      <c r="E384" s="184" t="s">
        <v>1360</v>
      </c>
      <c r="F384" s="186">
        <v>250.62224000000001</v>
      </c>
      <c r="G384" s="186">
        <v>0</v>
      </c>
    </row>
    <row r="385" spans="3:7" ht="15" customHeight="1" x14ac:dyDescent="0.25">
      <c r="C385" s="210"/>
      <c r="D385" s="185" t="s">
        <v>1712</v>
      </c>
      <c r="E385" s="184" t="s">
        <v>1846</v>
      </c>
      <c r="F385" s="186">
        <v>675.23070530000007</v>
      </c>
      <c r="G385" s="186">
        <v>475.99828250000002</v>
      </c>
    </row>
    <row r="386" spans="3:7" ht="15" customHeight="1" x14ac:dyDescent="0.25">
      <c r="C386" s="184"/>
      <c r="D386" s="185" t="s">
        <v>1712</v>
      </c>
      <c r="E386" s="184" t="s">
        <v>2038</v>
      </c>
      <c r="F386" s="186">
        <v>34.718876199999997</v>
      </c>
      <c r="G386" s="186">
        <v>9.5248225000000009</v>
      </c>
    </row>
    <row r="387" spans="3:7" ht="15" customHeight="1" x14ac:dyDescent="0.25">
      <c r="C387" s="184"/>
      <c r="D387" s="185" t="s">
        <v>1712</v>
      </c>
      <c r="E387" s="184" t="s">
        <v>1273</v>
      </c>
      <c r="F387" s="186">
        <v>1268.0267859</v>
      </c>
      <c r="G387" s="186">
        <v>0</v>
      </c>
    </row>
    <row r="388" spans="3:7" ht="15" customHeight="1" x14ac:dyDescent="0.25">
      <c r="C388" s="184"/>
      <c r="D388" s="185" t="s">
        <v>1712</v>
      </c>
      <c r="E388" s="184" t="s">
        <v>2701</v>
      </c>
      <c r="F388" s="186">
        <v>643.79655009999999</v>
      </c>
      <c r="G388" s="186">
        <v>0</v>
      </c>
    </row>
    <row r="389" spans="3:7" ht="15" customHeight="1" x14ac:dyDescent="0.25">
      <c r="C389" s="184"/>
      <c r="D389" s="185" t="s">
        <v>1712</v>
      </c>
      <c r="E389" s="184" t="s">
        <v>311</v>
      </c>
      <c r="F389" s="186">
        <v>2518.7651789999995</v>
      </c>
      <c r="G389" s="186">
        <v>1383.0959674999999</v>
      </c>
    </row>
    <row r="390" spans="3:7" ht="15" customHeight="1" x14ac:dyDescent="0.25">
      <c r="C390" s="184"/>
      <c r="D390" s="185" t="s">
        <v>1712</v>
      </c>
      <c r="E390" s="184" t="s">
        <v>2787</v>
      </c>
      <c r="F390" s="186">
        <v>846.43978289999995</v>
      </c>
      <c r="G390" s="186">
        <v>965.09387049999998</v>
      </c>
    </row>
    <row r="391" spans="3:7" ht="15" customHeight="1" x14ac:dyDescent="0.25">
      <c r="C391" s="184"/>
      <c r="D391" s="185" t="s">
        <v>1712</v>
      </c>
      <c r="E391" s="184" t="s">
        <v>385</v>
      </c>
      <c r="F391" s="186">
        <v>3519.5798946000004</v>
      </c>
      <c r="G391" s="186">
        <v>0</v>
      </c>
    </row>
    <row r="392" spans="3:7" ht="15" customHeight="1" x14ac:dyDescent="0.25">
      <c r="C392" s="184"/>
      <c r="D392" s="185" t="s">
        <v>1712</v>
      </c>
      <c r="E392" s="184" t="s">
        <v>1639</v>
      </c>
      <c r="F392" s="186">
        <v>0</v>
      </c>
      <c r="G392" s="186">
        <v>1154.4084869999999</v>
      </c>
    </row>
    <row r="393" spans="3:7" ht="15" customHeight="1" x14ac:dyDescent="0.25">
      <c r="C393" s="184"/>
      <c r="D393" s="185" t="s">
        <v>1712</v>
      </c>
      <c r="E393" s="184" t="s">
        <v>2018</v>
      </c>
      <c r="F393" s="186">
        <v>321.43213419999989</v>
      </c>
      <c r="G393" s="186">
        <v>297.16366900000003</v>
      </c>
    </row>
    <row r="394" spans="3:7" ht="15" customHeight="1" x14ac:dyDescent="0.25">
      <c r="C394" s="184"/>
      <c r="D394" s="185" t="s">
        <v>1712</v>
      </c>
      <c r="E394" s="184" t="s">
        <v>1423</v>
      </c>
      <c r="F394" s="186">
        <v>89.4651669</v>
      </c>
      <c r="G394" s="186">
        <v>391.21387099999993</v>
      </c>
    </row>
    <row r="395" spans="3:7" ht="15" customHeight="1" x14ac:dyDescent="0.25">
      <c r="C395" s="184"/>
      <c r="D395" s="185" t="s">
        <v>1712</v>
      </c>
      <c r="E395" s="184" t="s">
        <v>2402</v>
      </c>
      <c r="F395" s="186">
        <v>114.83062630000001</v>
      </c>
      <c r="G395" s="186">
        <v>1748.4120350000001</v>
      </c>
    </row>
    <row r="396" spans="3:7" ht="15" customHeight="1" x14ac:dyDescent="0.25">
      <c r="C396" s="187"/>
      <c r="D396" s="188"/>
      <c r="E396" s="187"/>
      <c r="F396" s="189"/>
      <c r="G396" s="189"/>
    </row>
    <row r="397" spans="3:7" ht="15" customHeight="1" x14ac:dyDescent="0.25">
      <c r="C397" s="242" t="s">
        <v>2575</v>
      </c>
      <c r="D397" s="191" t="s">
        <v>906</v>
      </c>
      <c r="E397" s="190" t="s">
        <v>2650</v>
      </c>
      <c r="F397" s="192">
        <v>16.943519999999999</v>
      </c>
      <c r="G397" s="192">
        <v>0</v>
      </c>
    </row>
    <row r="398" spans="3:7" ht="15" customHeight="1" x14ac:dyDescent="0.25">
      <c r="C398" s="184"/>
      <c r="D398" s="185" t="s">
        <v>1919</v>
      </c>
      <c r="E398" s="184" t="s">
        <v>1273</v>
      </c>
      <c r="F398" s="186">
        <v>1025.519184</v>
      </c>
      <c r="G398" s="186">
        <v>0</v>
      </c>
    </row>
    <row r="399" spans="3:7" ht="15" customHeight="1" x14ac:dyDescent="0.25">
      <c r="C399" s="184"/>
      <c r="D399" s="185" t="s">
        <v>1712</v>
      </c>
      <c r="E399" s="184" t="s">
        <v>2093</v>
      </c>
      <c r="F399" s="186">
        <v>280.48541240000003</v>
      </c>
      <c r="G399" s="186">
        <v>0</v>
      </c>
    </row>
    <row r="400" spans="3:7" ht="15" customHeight="1" x14ac:dyDescent="0.25">
      <c r="C400" s="184"/>
      <c r="D400" s="185" t="s">
        <v>1712</v>
      </c>
      <c r="E400" s="184" t="s">
        <v>311</v>
      </c>
      <c r="F400" s="186">
        <v>721.5252792</v>
      </c>
      <c r="G400" s="186">
        <v>0</v>
      </c>
    </row>
    <row r="401" spans="3:7" ht="15" customHeight="1" x14ac:dyDescent="0.25">
      <c r="C401" s="210"/>
      <c r="D401" s="185" t="s">
        <v>1712</v>
      </c>
      <c r="E401" s="216" t="s">
        <v>1421</v>
      </c>
      <c r="F401" s="186">
        <v>61.351202300000004</v>
      </c>
      <c r="G401" s="186">
        <v>223.08820750000001</v>
      </c>
    </row>
    <row r="402" spans="3:7" ht="15" customHeight="1" x14ac:dyDescent="0.25">
      <c r="C402" s="184"/>
      <c r="D402" s="185" t="s">
        <v>1712</v>
      </c>
      <c r="E402" s="184" t="s">
        <v>2654</v>
      </c>
      <c r="F402" s="186">
        <v>9.7514845999999977</v>
      </c>
      <c r="G402" s="186">
        <v>0</v>
      </c>
    </row>
    <row r="403" spans="3:7" ht="15" customHeight="1" x14ac:dyDescent="0.25">
      <c r="C403" s="184"/>
      <c r="D403" s="185" t="s">
        <v>1712</v>
      </c>
      <c r="E403" s="184" t="s">
        <v>2707</v>
      </c>
      <c r="F403" s="186">
        <v>116.61326729999999</v>
      </c>
      <c r="G403" s="186">
        <v>0</v>
      </c>
    </row>
    <row r="404" spans="3:7" ht="15" customHeight="1" x14ac:dyDescent="0.25">
      <c r="C404" s="210"/>
      <c r="D404" s="185" t="s">
        <v>1712</v>
      </c>
      <c r="E404" s="184" t="s">
        <v>1423</v>
      </c>
      <c r="F404" s="186">
        <v>25.989693899999995</v>
      </c>
      <c r="G404" s="186">
        <v>404.64125999999999</v>
      </c>
    </row>
    <row r="405" spans="3:7" ht="15" customHeight="1" x14ac:dyDescent="0.25">
      <c r="C405" s="184"/>
      <c r="D405" s="185" t="s">
        <v>1712</v>
      </c>
      <c r="E405" s="184" t="s">
        <v>1424</v>
      </c>
      <c r="F405" s="186">
        <v>90.748827599999984</v>
      </c>
      <c r="G405" s="186">
        <v>575.2584875</v>
      </c>
    </row>
    <row r="406" spans="3:7" ht="15" customHeight="1" x14ac:dyDescent="0.25">
      <c r="C406" s="184"/>
      <c r="D406" s="185" t="s">
        <v>1712</v>
      </c>
      <c r="E406" s="184" t="s">
        <v>2676</v>
      </c>
      <c r="F406" s="186">
        <v>41.893693999999996</v>
      </c>
      <c r="G406" s="186">
        <v>0</v>
      </c>
    </row>
    <row r="407" spans="3:7" ht="15" customHeight="1" x14ac:dyDescent="0.25">
      <c r="C407" s="187"/>
      <c r="D407" s="188"/>
      <c r="E407" s="187"/>
      <c r="F407" s="189"/>
      <c r="G407" s="189"/>
    </row>
    <row r="408" spans="3:7" ht="15" customHeight="1" x14ac:dyDescent="0.25">
      <c r="C408" s="242" t="s">
        <v>2863</v>
      </c>
      <c r="D408" s="191" t="s">
        <v>1712</v>
      </c>
      <c r="E408" s="190" t="s">
        <v>1360</v>
      </c>
      <c r="F408" s="192">
        <v>500.6419598</v>
      </c>
      <c r="G408" s="192">
        <v>0</v>
      </c>
    </row>
    <row r="409" spans="3:7" ht="15" customHeight="1" x14ac:dyDescent="0.25">
      <c r="C409" s="184"/>
      <c r="D409" s="185" t="s">
        <v>1712</v>
      </c>
      <c r="E409" s="184" t="s">
        <v>2038</v>
      </c>
      <c r="F409" s="186">
        <v>10.16939</v>
      </c>
      <c r="G409" s="186">
        <v>0</v>
      </c>
    </row>
    <row r="410" spans="3:7" ht="15" customHeight="1" x14ac:dyDescent="0.25">
      <c r="C410" s="184"/>
      <c r="D410" s="185" t="s">
        <v>1712</v>
      </c>
      <c r="E410" s="184" t="s">
        <v>1273</v>
      </c>
      <c r="F410" s="186">
        <v>1024.7269855000002</v>
      </c>
      <c r="G410" s="186">
        <v>0</v>
      </c>
    </row>
    <row r="411" spans="3:7" ht="15" customHeight="1" x14ac:dyDescent="0.25">
      <c r="C411" s="184"/>
      <c r="D411" s="185" t="s">
        <v>1712</v>
      </c>
      <c r="E411" s="184" t="s">
        <v>456</v>
      </c>
      <c r="F411" s="186">
        <v>14816.699989999999</v>
      </c>
      <c r="G411" s="186">
        <v>0</v>
      </c>
    </row>
    <row r="412" spans="3:7" ht="15" customHeight="1" x14ac:dyDescent="0.25">
      <c r="C412" s="187"/>
      <c r="D412" s="188"/>
      <c r="E412" s="187"/>
      <c r="F412" s="189"/>
      <c r="G412" s="189"/>
    </row>
    <row r="413" spans="3:7" ht="15" customHeight="1" x14ac:dyDescent="0.25">
      <c r="C413" s="242" t="s">
        <v>2864</v>
      </c>
      <c r="D413" s="191" t="s">
        <v>1712</v>
      </c>
      <c r="E413" s="190" t="s">
        <v>456</v>
      </c>
      <c r="F413" s="192">
        <v>108240.18</v>
      </c>
      <c r="G413" s="192">
        <v>19839.169999999998</v>
      </c>
    </row>
    <row r="414" spans="3:7" ht="15" customHeight="1" x14ac:dyDescent="0.25">
      <c r="C414" s="187"/>
      <c r="D414" s="188"/>
      <c r="E414" s="187"/>
      <c r="F414" s="189"/>
      <c r="G414" s="189"/>
    </row>
    <row r="415" spans="3:7" ht="15" customHeight="1" x14ac:dyDescent="0.25">
      <c r="C415" s="242" t="s">
        <v>2865</v>
      </c>
      <c r="D415" s="191" t="s">
        <v>1712</v>
      </c>
      <c r="E415" s="190" t="s">
        <v>1993</v>
      </c>
      <c r="F415" s="192">
        <v>1472.4675</v>
      </c>
      <c r="G415" s="192">
        <v>0</v>
      </c>
    </row>
    <row r="416" spans="3:7" ht="15" customHeight="1" x14ac:dyDescent="0.25">
      <c r="C416" s="184"/>
      <c r="D416" s="185" t="s">
        <v>1712</v>
      </c>
      <c r="E416" s="184" t="s">
        <v>456</v>
      </c>
      <c r="F416" s="186">
        <v>82102.56237</v>
      </c>
      <c r="G416" s="186">
        <v>0</v>
      </c>
    </row>
    <row r="417" spans="3:7" ht="15" customHeight="1" x14ac:dyDescent="0.25">
      <c r="C417" s="187"/>
      <c r="D417" s="188"/>
      <c r="E417" s="187"/>
      <c r="F417" s="189"/>
      <c r="G417" s="189"/>
    </row>
    <row r="418" spans="3:7" ht="15" customHeight="1" x14ac:dyDescent="0.25">
      <c r="C418" s="242" t="s">
        <v>2866</v>
      </c>
      <c r="D418" s="191" t="s">
        <v>1712</v>
      </c>
      <c r="E418" s="190" t="s">
        <v>229</v>
      </c>
      <c r="F418" s="192">
        <v>436.90062929999999</v>
      </c>
      <c r="G418" s="192">
        <v>47.916000000000011</v>
      </c>
    </row>
    <row r="419" spans="3:7" ht="15" customHeight="1" x14ac:dyDescent="0.25">
      <c r="C419" s="184"/>
      <c r="D419" s="185" t="s">
        <v>1712</v>
      </c>
      <c r="E419" s="184" t="s">
        <v>2395</v>
      </c>
      <c r="F419" s="186">
        <v>895.86738070000013</v>
      </c>
      <c r="G419" s="186">
        <v>826.19961599999999</v>
      </c>
    </row>
    <row r="420" spans="3:7" ht="15" customHeight="1" x14ac:dyDescent="0.25">
      <c r="C420" s="184"/>
      <c r="D420" s="185" t="s">
        <v>1712</v>
      </c>
      <c r="E420" s="184" t="s">
        <v>456</v>
      </c>
      <c r="F420" s="186">
        <v>48791.597500000003</v>
      </c>
      <c r="G420" s="186">
        <v>0</v>
      </c>
    </row>
    <row r="421" spans="3:7" ht="15" customHeight="1" x14ac:dyDescent="0.25">
      <c r="C421" s="187"/>
      <c r="D421" s="188"/>
      <c r="E421" s="187"/>
      <c r="F421" s="189"/>
      <c r="G421" s="189"/>
    </row>
    <row r="422" spans="3:7" ht="15" customHeight="1" x14ac:dyDescent="0.25">
      <c r="C422" s="242" t="s">
        <v>2759</v>
      </c>
      <c r="D422" s="191" t="s">
        <v>1712</v>
      </c>
      <c r="E422" s="190" t="s">
        <v>906</v>
      </c>
      <c r="F422" s="192">
        <v>69980.323496800003</v>
      </c>
      <c r="G422" s="192">
        <v>0</v>
      </c>
    </row>
    <row r="423" spans="3:7" ht="15" customHeight="1" x14ac:dyDescent="0.25">
      <c r="C423" s="184"/>
      <c r="D423" s="185" t="s">
        <v>1712</v>
      </c>
      <c r="E423" s="184" t="s">
        <v>1919</v>
      </c>
      <c r="F423" s="186">
        <v>14975.474980000001</v>
      </c>
      <c r="G423" s="186">
        <v>0</v>
      </c>
    </row>
    <row r="424" spans="3:7" ht="15" customHeight="1" x14ac:dyDescent="0.25">
      <c r="C424" s="184"/>
      <c r="D424" s="185" t="s">
        <v>1712</v>
      </c>
      <c r="E424" s="184" t="s">
        <v>1993</v>
      </c>
      <c r="F424" s="186">
        <v>1695.7531959999999</v>
      </c>
      <c r="G424" s="186">
        <v>0</v>
      </c>
    </row>
    <row r="425" spans="3:7" ht="15" customHeight="1" x14ac:dyDescent="0.25">
      <c r="C425" s="184"/>
      <c r="D425" s="185" t="s">
        <v>1712</v>
      </c>
      <c r="E425" s="184" t="s">
        <v>456</v>
      </c>
      <c r="F425" s="186">
        <v>444991.80264730001</v>
      </c>
      <c r="G425" s="186">
        <v>49503.55</v>
      </c>
    </row>
    <row r="426" spans="3:7" ht="15" customHeight="1" x14ac:dyDescent="0.25">
      <c r="C426" s="187"/>
      <c r="D426" s="188"/>
      <c r="E426" s="187"/>
      <c r="F426" s="189"/>
      <c r="G426" s="189"/>
    </row>
    <row r="427" spans="3:7" ht="15" customHeight="1" x14ac:dyDescent="0.25">
      <c r="C427" s="242" t="s">
        <v>2576</v>
      </c>
      <c r="D427" s="191" t="s">
        <v>1712</v>
      </c>
      <c r="E427" s="190" t="s">
        <v>1360</v>
      </c>
      <c r="F427" s="192">
        <v>3.8556300000000006</v>
      </c>
      <c r="G427" s="192">
        <v>278.48046600000004</v>
      </c>
    </row>
    <row r="428" spans="3:7" ht="15" customHeight="1" x14ac:dyDescent="0.25">
      <c r="C428" s="210"/>
      <c r="D428" s="185" t="s">
        <v>1712</v>
      </c>
      <c r="E428" s="184" t="s">
        <v>1846</v>
      </c>
      <c r="F428" s="186">
        <v>283.76067749999999</v>
      </c>
      <c r="G428" s="186">
        <v>512.84425499999998</v>
      </c>
    </row>
    <row r="429" spans="3:7" ht="15" customHeight="1" x14ac:dyDescent="0.25">
      <c r="C429" s="184"/>
      <c r="D429" s="185" t="s">
        <v>1712</v>
      </c>
      <c r="E429" s="184" t="s">
        <v>264</v>
      </c>
      <c r="F429" s="186">
        <v>238.16061150000002</v>
      </c>
      <c r="G429" s="186">
        <v>505.96286399999997</v>
      </c>
    </row>
    <row r="430" spans="3:7" ht="15" customHeight="1" x14ac:dyDescent="0.25">
      <c r="C430" s="184"/>
      <c r="D430" s="185" t="s">
        <v>1712</v>
      </c>
      <c r="E430" s="184" t="s">
        <v>2145</v>
      </c>
      <c r="F430" s="186">
        <v>46.359029900000003</v>
      </c>
      <c r="G430" s="186">
        <v>819.99571500000002</v>
      </c>
    </row>
    <row r="431" spans="3:7" ht="15" customHeight="1" x14ac:dyDescent="0.25">
      <c r="C431" s="184"/>
      <c r="D431" s="185" t="s">
        <v>1712</v>
      </c>
      <c r="E431" s="184" t="s">
        <v>2073</v>
      </c>
      <c r="F431" s="186">
        <v>0</v>
      </c>
      <c r="G431" s="186">
        <v>362.18496600000003</v>
      </c>
    </row>
    <row r="432" spans="3:7" ht="15" customHeight="1" x14ac:dyDescent="0.25">
      <c r="C432" s="184"/>
      <c r="D432" s="185" t="s">
        <v>1712</v>
      </c>
      <c r="E432" s="184" t="s">
        <v>1273</v>
      </c>
      <c r="F432" s="186">
        <v>99.003799999999998</v>
      </c>
      <c r="G432" s="186">
        <v>0</v>
      </c>
    </row>
    <row r="433" spans="3:7" ht="15" customHeight="1" x14ac:dyDescent="0.25">
      <c r="C433" s="184"/>
      <c r="D433" s="185" t="s">
        <v>1712</v>
      </c>
      <c r="E433" s="184" t="s">
        <v>2701</v>
      </c>
      <c r="F433" s="186">
        <v>438.03241020000002</v>
      </c>
      <c r="G433" s="186">
        <v>376.98744600000003</v>
      </c>
    </row>
    <row r="434" spans="3:7" ht="15" customHeight="1" x14ac:dyDescent="0.25">
      <c r="C434" s="184"/>
      <c r="D434" s="185" t="s">
        <v>1712</v>
      </c>
      <c r="E434" s="184" t="s">
        <v>2787</v>
      </c>
      <c r="F434" s="186">
        <v>818.50019049999992</v>
      </c>
      <c r="G434" s="186">
        <v>841.93510500000002</v>
      </c>
    </row>
    <row r="435" spans="3:7" ht="15" customHeight="1" x14ac:dyDescent="0.25">
      <c r="C435" s="184"/>
      <c r="D435" s="185" t="s">
        <v>1712</v>
      </c>
      <c r="E435" s="184" t="s">
        <v>2395</v>
      </c>
      <c r="F435" s="186">
        <v>20.794360300000001</v>
      </c>
      <c r="G435" s="186">
        <v>678.02407200000005</v>
      </c>
    </row>
    <row r="436" spans="3:7" ht="15" customHeight="1" x14ac:dyDescent="0.25">
      <c r="C436" s="184"/>
      <c r="D436" s="185" t="s">
        <v>1712</v>
      </c>
      <c r="E436" s="184" t="s">
        <v>1639</v>
      </c>
      <c r="F436" s="186">
        <v>0</v>
      </c>
      <c r="G436" s="186">
        <v>1105.0227540000001</v>
      </c>
    </row>
    <row r="437" spans="3:7" ht="15" customHeight="1" x14ac:dyDescent="0.25">
      <c r="C437" s="184"/>
      <c r="D437" s="185" t="s">
        <v>1712</v>
      </c>
      <c r="E437" s="184" t="s">
        <v>2018</v>
      </c>
      <c r="F437" s="186">
        <v>118.84343440000001</v>
      </c>
      <c r="G437" s="186">
        <v>0</v>
      </c>
    </row>
    <row r="438" spans="3:7" ht="15" customHeight="1" x14ac:dyDescent="0.25">
      <c r="C438" s="184"/>
      <c r="D438" s="185" t="s">
        <v>1712</v>
      </c>
      <c r="E438" s="184" t="s">
        <v>1423</v>
      </c>
      <c r="F438" s="186">
        <v>138.39765969999999</v>
      </c>
      <c r="G438" s="186">
        <v>0</v>
      </c>
    </row>
    <row r="439" spans="3:7" ht="15" customHeight="1" x14ac:dyDescent="0.25">
      <c r="C439" s="210"/>
      <c r="D439" s="185" t="s">
        <v>1712</v>
      </c>
      <c r="E439" s="184" t="s">
        <v>492</v>
      </c>
      <c r="F439" s="186">
        <v>177.89387559999997</v>
      </c>
      <c r="G439" s="186">
        <v>470.38404600000001</v>
      </c>
    </row>
    <row r="440" spans="3:7" ht="15" customHeight="1" x14ac:dyDescent="0.25">
      <c r="C440" s="211"/>
      <c r="D440" s="188"/>
      <c r="E440" s="187"/>
      <c r="F440" s="189"/>
      <c r="G440" s="189"/>
    </row>
    <row r="441" spans="3:7" ht="15" customHeight="1" x14ac:dyDescent="0.25">
      <c r="C441" s="242" t="s">
        <v>2577</v>
      </c>
      <c r="D441" s="191" t="s">
        <v>1712</v>
      </c>
      <c r="E441" s="190" t="s">
        <v>2639</v>
      </c>
      <c r="F441" s="192">
        <v>45.609992499999997</v>
      </c>
      <c r="G441" s="192">
        <v>50.219268200000002</v>
      </c>
    </row>
    <row r="442" spans="3:7" ht="15" customHeight="1" x14ac:dyDescent="0.25">
      <c r="C442" s="184"/>
      <c r="D442" s="185" t="s">
        <v>1712</v>
      </c>
      <c r="E442" s="184" t="s">
        <v>2663</v>
      </c>
      <c r="F442" s="186">
        <v>423.70990270000004</v>
      </c>
      <c r="G442" s="186">
        <v>480.88558189999998</v>
      </c>
    </row>
    <row r="443" spans="3:7" ht="15" customHeight="1" x14ac:dyDescent="0.25">
      <c r="C443" s="184"/>
      <c r="D443" s="185" t="s">
        <v>1712</v>
      </c>
      <c r="E443" s="184" t="s">
        <v>1863</v>
      </c>
      <c r="F443" s="186">
        <v>15.719985999999999</v>
      </c>
      <c r="G443" s="186">
        <v>17.345557299999999</v>
      </c>
    </row>
    <row r="444" spans="3:7" ht="15" customHeight="1" x14ac:dyDescent="0.25">
      <c r="C444" s="184"/>
      <c r="D444" s="185" t="s">
        <v>1712</v>
      </c>
      <c r="E444" s="184" t="s">
        <v>1414</v>
      </c>
      <c r="F444" s="186">
        <v>19.519976</v>
      </c>
      <c r="G444" s="186">
        <v>21.5384964</v>
      </c>
    </row>
    <row r="445" spans="3:7" ht="15" customHeight="1" x14ac:dyDescent="0.25">
      <c r="C445" s="184"/>
      <c r="D445" s="185" t="s">
        <v>1712</v>
      </c>
      <c r="E445" s="184" t="s">
        <v>1919</v>
      </c>
      <c r="F445" s="186">
        <v>374.82994250000002</v>
      </c>
      <c r="G445" s="186">
        <v>405.10094929999991</v>
      </c>
    </row>
    <row r="446" spans="3:7" ht="15" customHeight="1" x14ac:dyDescent="0.25">
      <c r="C446" s="184"/>
      <c r="D446" s="185" t="s">
        <v>1712</v>
      </c>
      <c r="E446" s="184" t="s">
        <v>1964</v>
      </c>
      <c r="F446" s="186">
        <v>36.030001499999997</v>
      </c>
      <c r="G446" s="186">
        <v>39.755789600000007</v>
      </c>
    </row>
    <row r="447" spans="3:7" ht="15" customHeight="1" x14ac:dyDescent="0.25">
      <c r="C447" s="184"/>
      <c r="D447" s="185" t="s">
        <v>1712</v>
      </c>
      <c r="E447" s="184" t="s">
        <v>1993</v>
      </c>
      <c r="F447" s="186">
        <v>60.660033000000006</v>
      </c>
      <c r="G447" s="186">
        <v>77.341067300000006</v>
      </c>
    </row>
    <row r="448" spans="3:7" ht="15" customHeight="1" x14ac:dyDescent="0.25">
      <c r="C448" s="184"/>
      <c r="D448" s="185" t="s">
        <v>1712</v>
      </c>
      <c r="E448" s="184" t="s">
        <v>456</v>
      </c>
      <c r="F448" s="186">
        <v>2534.3000059999999</v>
      </c>
      <c r="G448" s="186">
        <v>2808.3578637999999</v>
      </c>
    </row>
    <row r="449" spans="3:7" ht="15" customHeight="1" x14ac:dyDescent="0.25">
      <c r="C449" s="187"/>
      <c r="D449" s="188"/>
      <c r="E449" s="187"/>
      <c r="F449" s="189"/>
      <c r="G449" s="189"/>
    </row>
    <row r="450" spans="3:7" ht="15" customHeight="1" x14ac:dyDescent="0.25">
      <c r="C450" s="242" t="s">
        <v>2578</v>
      </c>
      <c r="D450" s="191" t="s">
        <v>1712</v>
      </c>
      <c r="E450" s="190" t="s">
        <v>229</v>
      </c>
      <c r="F450" s="192">
        <v>190.44733769999999</v>
      </c>
      <c r="G450" s="192">
        <v>0</v>
      </c>
    </row>
    <row r="451" spans="3:7" ht="15" customHeight="1" x14ac:dyDescent="0.25">
      <c r="C451" s="184"/>
      <c r="D451" s="185" t="s">
        <v>1712</v>
      </c>
      <c r="E451" s="184" t="s">
        <v>1360</v>
      </c>
      <c r="F451" s="186">
        <v>877.09777569999994</v>
      </c>
      <c r="G451" s="186">
        <v>0</v>
      </c>
    </row>
    <row r="452" spans="3:7" ht="15" customHeight="1" x14ac:dyDescent="0.25">
      <c r="C452" s="184"/>
      <c r="D452" s="185" t="s">
        <v>1712</v>
      </c>
      <c r="E452" s="184" t="s">
        <v>264</v>
      </c>
      <c r="F452" s="186">
        <v>660.98071010000001</v>
      </c>
      <c r="G452" s="186">
        <v>0</v>
      </c>
    </row>
    <row r="453" spans="3:7" ht="15" customHeight="1" x14ac:dyDescent="0.25">
      <c r="C453" s="184"/>
      <c r="D453" s="185" t="s">
        <v>1712</v>
      </c>
      <c r="E453" s="184" t="s">
        <v>2038</v>
      </c>
      <c r="F453" s="186">
        <v>11.976671899999999</v>
      </c>
      <c r="G453" s="186">
        <v>0</v>
      </c>
    </row>
    <row r="454" spans="3:7" ht="15" customHeight="1" x14ac:dyDescent="0.25">
      <c r="C454" s="184"/>
      <c r="D454" s="185" t="s">
        <v>1712</v>
      </c>
      <c r="E454" s="184" t="s">
        <v>1273</v>
      </c>
      <c r="F454" s="186">
        <v>510.56450000000001</v>
      </c>
      <c r="G454" s="186">
        <v>560.18239349999999</v>
      </c>
    </row>
    <row r="455" spans="3:7" ht="15" customHeight="1" x14ac:dyDescent="0.25">
      <c r="C455" s="184"/>
      <c r="D455" s="185" t="s">
        <v>1712</v>
      </c>
      <c r="E455" s="184" t="s">
        <v>2701</v>
      </c>
      <c r="F455" s="186">
        <v>134.93415779999998</v>
      </c>
      <c r="G455" s="186">
        <v>582.92030999999997</v>
      </c>
    </row>
    <row r="456" spans="3:7" ht="15" customHeight="1" x14ac:dyDescent="0.25">
      <c r="C456" s="184"/>
      <c r="D456" s="185" t="s">
        <v>1712</v>
      </c>
      <c r="E456" s="184" t="s">
        <v>311</v>
      </c>
      <c r="F456" s="186">
        <v>1648.6184819999999</v>
      </c>
      <c r="G456" s="186">
        <v>2072.942634</v>
      </c>
    </row>
    <row r="457" spans="3:7" ht="15" customHeight="1" x14ac:dyDescent="0.25">
      <c r="C457" s="184"/>
      <c r="D457" s="185" t="s">
        <v>1712</v>
      </c>
      <c r="E457" s="184" t="s">
        <v>1421</v>
      </c>
      <c r="F457" s="186">
        <v>57.307758499999998</v>
      </c>
      <c r="G457" s="186">
        <v>204.28524300000001</v>
      </c>
    </row>
    <row r="458" spans="3:7" ht="15" customHeight="1" x14ac:dyDescent="0.25">
      <c r="C458" s="184"/>
      <c r="D458" s="185" t="s">
        <v>1712</v>
      </c>
      <c r="E458" s="184" t="s">
        <v>385</v>
      </c>
      <c r="F458" s="186">
        <v>2277.6186993000001</v>
      </c>
      <c r="G458" s="186">
        <v>0</v>
      </c>
    </row>
    <row r="459" spans="3:7" ht="15" customHeight="1" x14ac:dyDescent="0.25">
      <c r="C459" s="184"/>
      <c r="D459" s="185" t="s">
        <v>1712</v>
      </c>
      <c r="E459" s="184" t="s">
        <v>1423</v>
      </c>
      <c r="F459" s="186">
        <v>29.420315300000002</v>
      </c>
      <c r="G459" s="186">
        <v>373.37237700000003</v>
      </c>
    </row>
    <row r="460" spans="3:7" ht="15" customHeight="1" x14ac:dyDescent="0.25">
      <c r="C460" s="184"/>
      <c r="D460" s="185" t="s">
        <v>1712</v>
      </c>
      <c r="E460" s="184" t="s">
        <v>1424</v>
      </c>
      <c r="F460" s="186">
        <v>67.702342699999988</v>
      </c>
      <c r="G460" s="186">
        <v>531.31499099999996</v>
      </c>
    </row>
    <row r="461" spans="3:7" ht="15" customHeight="1" x14ac:dyDescent="0.25">
      <c r="C461" s="187"/>
      <c r="D461" s="188"/>
      <c r="E461" s="187"/>
      <c r="F461" s="189"/>
      <c r="G461" s="189"/>
    </row>
    <row r="462" spans="3:7" ht="15" customHeight="1" x14ac:dyDescent="0.25">
      <c r="C462" s="208"/>
      <c r="D462" s="174"/>
      <c r="E462" s="208"/>
      <c r="F462" s="209"/>
      <c r="G462" s="209"/>
    </row>
    <row r="463" spans="3:7" ht="30" customHeight="1" x14ac:dyDescent="0.25">
      <c r="C463" s="310" t="s">
        <v>1258</v>
      </c>
      <c r="D463" s="310"/>
      <c r="E463" s="310"/>
      <c r="F463" s="310"/>
      <c r="G463" s="310"/>
    </row>
    <row r="464" spans="3:7" ht="15" customHeight="1" x14ac:dyDescent="0.25">
      <c r="C464" s="174"/>
      <c r="D464" s="174"/>
      <c r="E464" s="174"/>
      <c r="F464" s="174"/>
      <c r="G464" s="174"/>
    </row>
    <row r="466" spans="6:8" ht="15" customHeight="1" x14ac:dyDescent="0.25">
      <c r="H466" s="26"/>
    </row>
    <row r="467" spans="6:8" ht="15" customHeight="1" x14ac:dyDescent="0.25">
      <c r="F467" s="213"/>
      <c r="G467" s="213"/>
    </row>
  </sheetData>
  <sheetProtection algorithmName="SHA-512" hashValue="sFEdw5k8yawvW70iQe0H/Bb+zykJzXAF6we7iGQnlUzC2khWpUZWDW/VhboUtt1IRNw2XgLpbW9FXCME0kXXPw==" saltValue="sWCXbOYQTTf+L6jKWJUvkA==" spinCount="100000" sheet="1" objects="1" scenarios="1"/>
  <mergeCells count="1">
    <mergeCell ref="C463:G463"/>
  </mergeCells>
  <conditionalFormatting sqref="G13">
    <cfRule type="cellIs" dxfId="1" priority="1" stopIfTrue="1" operator="lessThan">
      <formula>0</formula>
    </cfRule>
  </conditionalFormatting>
  <conditionalFormatting sqref="H10:H14 H84:H86 H155:H161 H224">
    <cfRule type="cellIs" dxfId="0" priority="2" stopIfTrue="1" operator="lessThan">
      <formula>0</formula>
    </cfRule>
  </conditionalFormatting>
  <pageMargins left="0.7" right="0.7" top="0.75" bottom="0.75" header="0.3" footer="0.3"/>
  <pageSetup paperSize="8" scale="39" fitToHeight="3" orientation="portrait" r:id="rId1"/>
  <rowBreaks count="2" manualBreakCount="2">
    <brk id="170" min="1" max="7" man="1"/>
    <brk id="351" min="1"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A8EE-E9AE-499A-8278-EBFFE6365751}">
  <dimension ref="A6:F139"/>
  <sheetViews>
    <sheetView showGridLines="0" zoomScale="85" zoomScaleNormal="85" workbookViewId="0"/>
  </sheetViews>
  <sheetFormatPr defaultColWidth="8.7109375" defaultRowHeight="15" x14ac:dyDescent="0.25"/>
  <cols>
    <col min="1" max="1" width="5.140625" customWidth="1"/>
    <col min="2" max="2" width="29.85546875" style="126" customWidth="1"/>
    <col min="3" max="3" width="53.85546875" style="126" customWidth="1"/>
    <col min="4" max="4" width="38.5703125" style="126" customWidth="1"/>
    <col min="5" max="5" width="34.7109375" customWidth="1"/>
    <col min="6" max="6" width="38.7109375" customWidth="1"/>
  </cols>
  <sheetData>
    <row r="6" spans="2:6" ht="15.75" x14ac:dyDescent="0.25">
      <c r="B6" s="264"/>
    </row>
    <row r="7" spans="2:6" ht="15.75" x14ac:dyDescent="0.25">
      <c r="B7" s="52" t="s">
        <v>1009</v>
      </c>
    </row>
    <row r="8" spans="2:6" x14ac:dyDescent="0.25">
      <c r="B8" s="55"/>
    </row>
    <row r="9" spans="2:6" x14ac:dyDescent="0.25">
      <c r="B9" s="197" t="s">
        <v>1356</v>
      </c>
    </row>
    <row r="10" spans="2:6" ht="42" customHeight="1" x14ac:dyDescent="0.25">
      <c r="B10" s="322" t="s">
        <v>2961</v>
      </c>
      <c r="C10" s="322"/>
      <c r="D10" s="322"/>
      <c r="E10" s="322"/>
      <c r="F10" s="322"/>
    </row>
    <row r="11" spans="2:6" ht="15.75" thickBot="1" x14ac:dyDescent="0.3">
      <c r="B11" s="263"/>
    </row>
    <row r="12" spans="2:6" s="270" customFormat="1" ht="27" customHeight="1" thickBot="1" x14ac:dyDescent="0.3">
      <c r="B12" s="265" t="s">
        <v>997</v>
      </c>
      <c r="C12" s="266" t="s">
        <v>1344</v>
      </c>
      <c r="D12" s="267" t="s">
        <v>1345</v>
      </c>
      <c r="E12" s="268" t="s">
        <v>1390</v>
      </c>
      <c r="F12" s="269" t="s">
        <v>1391</v>
      </c>
    </row>
    <row r="13" spans="2:6" ht="39.950000000000003" customHeight="1" x14ac:dyDescent="0.25">
      <c r="B13" s="314" t="s">
        <v>456</v>
      </c>
      <c r="C13" s="271" t="s">
        <v>2582</v>
      </c>
      <c r="D13" s="317"/>
      <c r="E13" s="335" t="s">
        <v>2544</v>
      </c>
      <c r="F13" s="311"/>
    </row>
    <row r="14" spans="2:6" ht="39.950000000000003" customHeight="1" x14ac:dyDescent="0.25">
      <c r="B14" s="315"/>
      <c r="C14" s="272" t="s">
        <v>2583</v>
      </c>
      <c r="D14" s="318"/>
      <c r="E14" s="336"/>
      <c r="F14" s="312"/>
    </row>
    <row r="15" spans="2:6" ht="39.950000000000003" customHeight="1" thickBot="1" x14ac:dyDescent="0.3">
      <c r="B15" s="316"/>
      <c r="C15" s="273" t="s">
        <v>2894</v>
      </c>
      <c r="D15" s="319"/>
      <c r="E15" s="274" t="s">
        <v>2895</v>
      </c>
      <c r="F15" s="313"/>
    </row>
    <row r="16" spans="2:6" ht="39.950000000000003" customHeight="1" x14ac:dyDescent="0.25">
      <c r="B16" s="314" t="s">
        <v>2966</v>
      </c>
      <c r="C16" s="271" t="s">
        <v>2896</v>
      </c>
      <c r="D16" s="317"/>
      <c r="E16" s="320" t="s">
        <v>2897</v>
      </c>
      <c r="F16" s="311"/>
    </row>
    <row r="17" spans="2:6" ht="45.75" customHeight="1" x14ac:dyDescent="0.25">
      <c r="B17" s="315"/>
      <c r="C17" s="272" t="s">
        <v>2898</v>
      </c>
      <c r="D17" s="318"/>
      <c r="E17" s="321"/>
      <c r="F17" s="312"/>
    </row>
    <row r="18" spans="2:6" ht="39.950000000000003" customHeight="1" thickBot="1" x14ac:dyDescent="0.3">
      <c r="B18" s="316"/>
      <c r="C18" s="273" t="s">
        <v>2899</v>
      </c>
      <c r="D18" s="319"/>
      <c r="E18" s="275" t="s">
        <v>2900</v>
      </c>
      <c r="F18" s="313"/>
    </row>
    <row r="19" spans="2:6" ht="39.950000000000003" customHeight="1" x14ac:dyDescent="0.25">
      <c r="B19" s="323" t="s">
        <v>2639</v>
      </c>
      <c r="C19" s="276" t="s">
        <v>2901</v>
      </c>
      <c r="D19" s="311"/>
      <c r="E19" s="320" t="s">
        <v>2543</v>
      </c>
      <c r="F19" s="311"/>
    </row>
    <row r="20" spans="2:6" ht="39.950000000000003" customHeight="1" x14ac:dyDescent="0.25">
      <c r="B20" s="324"/>
      <c r="C20" s="277" t="s">
        <v>2902</v>
      </c>
      <c r="D20" s="312"/>
      <c r="E20" s="321"/>
      <c r="F20" s="312"/>
    </row>
    <row r="21" spans="2:6" ht="39.950000000000003" customHeight="1" thickBot="1" x14ac:dyDescent="0.3">
      <c r="B21" s="325"/>
      <c r="C21" s="278" t="s">
        <v>2903</v>
      </c>
      <c r="D21" s="313"/>
      <c r="E21" s="275" t="s">
        <v>2900</v>
      </c>
      <c r="F21" s="313"/>
    </row>
    <row r="22" spans="2:6" ht="39.950000000000003" customHeight="1" x14ac:dyDescent="0.25">
      <c r="B22" s="323" t="s">
        <v>2960</v>
      </c>
      <c r="C22" s="279" t="s">
        <v>2584</v>
      </c>
      <c r="D22" s="311"/>
      <c r="E22" s="320" t="s">
        <v>2547</v>
      </c>
      <c r="F22" s="311"/>
    </row>
    <row r="23" spans="2:6" ht="48.75" customHeight="1" x14ac:dyDescent="0.25">
      <c r="B23" s="324"/>
      <c r="C23" s="277" t="s">
        <v>2585</v>
      </c>
      <c r="D23" s="312"/>
      <c r="E23" s="321"/>
      <c r="F23" s="312"/>
    </row>
    <row r="24" spans="2:6" ht="39.950000000000003" customHeight="1" thickBot="1" x14ac:dyDescent="0.3">
      <c r="B24" s="325"/>
      <c r="C24" s="280" t="s">
        <v>2904</v>
      </c>
      <c r="D24" s="313"/>
      <c r="E24" s="274" t="s">
        <v>2895</v>
      </c>
      <c r="F24" s="313"/>
    </row>
    <row r="25" spans="2:6" ht="39.950000000000003" customHeight="1" x14ac:dyDescent="0.25">
      <c r="B25" s="314" t="s">
        <v>2958</v>
      </c>
      <c r="C25" s="271" t="s">
        <v>2586</v>
      </c>
      <c r="D25" s="317"/>
      <c r="E25" s="320" t="s">
        <v>2546</v>
      </c>
      <c r="F25" s="311"/>
    </row>
    <row r="26" spans="2:6" ht="64.5" customHeight="1" x14ac:dyDescent="0.25">
      <c r="B26" s="315"/>
      <c r="C26" s="272" t="s">
        <v>2587</v>
      </c>
      <c r="D26" s="318"/>
      <c r="E26" s="321"/>
      <c r="F26" s="312"/>
    </row>
    <row r="27" spans="2:6" ht="39.950000000000003" customHeight="1" thickBot="1" x14ac:dyDescent="0.3">
      <c r="B27" s="316"/>
      <c r="C27" s="273" t="s">
        <v>2905</v>
      </c>
      <c r="D27" s="319"/>
      <c r="E27" s="274" t="s">
        <v>2895</v>
      </c>
      <c r="F27" s="313"/>
    </row>
    <row r="28" spans="2:6" ht="39.950000000000003" customHeight="1" x14ac:dyDescent="0.25">
      <c r="B28" s="314" t="s">
        <v>1886</v>
      </c>
      <c r="C28" s="271" t="s">
        <v>2906</v>
      </c>
      <c r="D28" s="317"/>
      <c r="E28" s="320" t="s">
        <v>1346</v>
      </c>
      <c r="F28" s="311"/>
    </row>
    <row r="29" spans="2:6" ht="39.950000000000003" customHeight="1" x14ac:dyDescent="0.25">
      <c r="B29" s="315"/>
      <c r="C29" s="272" t="s">
        <v>2907</v>
      </c>
      <c r="D29" s="318"/>
      <c r="E29" s="321"/>
      <c r="F29" s="312"/>
    </row>
    <row r="30" spans="2:6" ht="39.950000000000003" customHeight="1" thickBot="1" x14ac:dyDescent="0.3">
      <c r="B30" s="316"/>
      <c r="C30" s="273" t="s">
        <v>2903</v>
      </c>
      <c r="D30" s="319"/>
      <c r="E30" s="275" t="s">
        <v>2900</v>
      </c>
      <c r="F30" s="313"/>
    </row>
    <row r="31" spans="2:6" ht="39.950000000000003" customHeight="1" x14ac:dyDescent="0.25">
      <c r="B31" s="314" t="s">
        <v>1919</v>
      </c>
      <c r="C31" s="271" t="s">
        <v>2582</v>
      </c>
      <c r="D31" s="317"/>
      <c r="E31" s="320" t="s">
        <v>2545</v>
      </c>
      <c r="F31" s="311"/>
    </row>
    <row r="32" spans="2:6" ht="39.950000000000003" customHeight="1" x14ac:dyDescent="0.25">
      <c r="B32" s="315"/>
      <c r="C32" s="272" t="s">
        <v>2588</v>
      </c>
      <c r="D32" s="318"/>
      <c r="E32" s="321"/>
      <c r="F32" s="312"/>
    </row>
    <row r="33" spans="2:6" ht="39.950000000000003" customHeight="1" thickBot="1" x14ac:dyDescent="0.3">
      <c r="B33" s="316"/>
      <c r="C33" s="273" t="s">
        <v>2904</v>
      </c>
      <c r="D33" s="319"/>
      <c r="E33" s="274" t="s">
        <v>2895</v>
      </c>
      <c r="F33" s="313"/>
    </row>
    <row r="34" spans="2:6" ht="39.950000000000003" customHeight="1" x14ac:dyDescent="0.25">
      <c r="B34" s="323" t="s">
        <v>1993</v>
      </c>
      <c r="C34" s="279" t="s">
        <v>2589</v>
      </c>
      <c r="D34" s="311"/>
      <c r="E34" s="320" t="s">
        <v>2548</v>
      </c>
      <c r="F34" s="311"/>
    </row>
    <row r="35" spans="2:6" ht="46.5" customHeight="1" x14ac:dyDescent="0.25">
      <c r="B35" s="324"/>
      <c r="C35" s="277" t="s">
        <v>2590</v>
      </c>
      <c r="D35" s="312"/>
      <c r="E35" s="321"/>
      <c r="F35" s="312"/>
    </row>
    <row r="36" spans="2:6" ht="39.950000000000003" customHeight="1" thickBot="1" x14ac:dyDescent="0.3">
      <c r="B36" s="325"/>
      <c r="C36" s="273" t="s">
        <v>2904</v>
      </c>
      <c r="D36" s="313"/>
      <c r="E36" s="274" t="s">
        <v>2895</v>
      </c>
      <c r="F36" s="313"/>
    </row>
    <row r="37" spans="2:6" ht="39.950000000000003" customHeight="1" x14ac:dyDescent="0.25">
      <c r="B37" s="323" t="s">
        <v>906</v>
      </c>
      <c r="C37" s="271" t="s">
        <v>2591</v>
      </c>
      <c r="D37" s="317"/>
      <c r="E37" s="333" t="s">
        <v>1049</v>
      </c>
      <c r="F37" s="311"/>
    </row>
    <row r="38" spans="2:6" ht="39.950000000000003" customHeight="1" x14ac:dyDescent="0.25">
      <c r="B38" s="324"/>
      <c r="C38" s="272" t="s">
        <v>2592</v>
      </c>
      <c r="D38" s="318"/>
      <c r="E38" s="334"/>
      <c r="F38" s="312"/>
    </row>
    <row r="39" spans="2:6" ht="39.950000000000003" customHeight="1" thickBot="1" x14ac:dyDescent="0.3">
      <c r="B39" s="325"/>
      <c r="C39" s="273" t="s">
        <v>2908</v>
      </c>
      <c r="D39" s="319"/>
      <c r="E39" s="274" t="s">
        <v>2909</v>
      </c>
      <c r="F39" s="313"/>
    </row>
    <row r="40" spans="2:6" ht="39.950000000000003" customHeight="1" x14ac:dyDescent="0.25">
      <c r="B40" s="314" t="s">
        <v>1360</v>
      </c>
      <c r="C40" s="271" t="s">
        <v>2910</v>
      </c>
      <c r="D40" s="317"/>
      <c r="E40" s="320" t="s">
        <v>1379</v>
      </c>
      <c r="F40" s="281"/>
    </row>
    <row r="41" spans="2:6" ht="54.75" customHeight="1" x14ac:dyDescent="0.25">
      <c r="B41" s="315"/>
      <c r="C41" s="272" t="s">
        <v>2911</v>
      </c>
      <c r="D41" s="318"/>
      <c r="E41" s="321"/>
      <c r="F41" s="282"/>
    </row>
    <row r="42" spans="2:6" ht="39.950000000000003" customHeight="1" thickBot="1" x14ac:dyDescent="0.3">
      <c r="B42" s="316"/>
      <c r="C42" s="283" t="s">
        <v>2849</v>
      </c>
      <c r="D42" s="319"/>
      <c r="E42" s="274" t="s">
        <v>2912</v>
      </c>
      <c r="F42" s="282"/>
    </row>
    <row r="43" spans="2:6" ht="39.950000000000003" customHeight="1" x14ac:dyDescent="0.25">
      <c r="B43" s="323" t="s">
        <v>2959</v>
      </c>
      <c r="C43" s="271" t="s">
        <v>2593</v>
      </c>
      <c r="D43" s="317"/>
      <c r="E43" s="320" t="s">
        <v>903</v>
      </c>
      <c r="F43" s="311"/>
    </row>
    <row r="44" spans="2:6" ht="39.950000000000003" customHeight="1" x14ac:dyDescent="0.25">
      <c r="B44" s="324"/>
      <c r="C44" s="272" t="s">
        <v>2594</v>
      </c>
      <c r="D44" s="318"/>
      <c r="E44" s="321"/>
      <c r="F44" s="312"/>
    </row>
    <row r="45" spans="2:6" ht="39.950000000000003" customHeight="1" thickBot="1" x14ac:dyDescent="0.3">
      <c r="B45" s="325"/>
      <c r="C45" s="273" t="s">
        <v>2913</v>
      </c>
      <c r="D45" s="319"/>
      <c r="E45" s="275" t="s">
        <v>2914</v>
      </c>
      <c r="F45" s="313"/>
    </row>
    <row r="46" spans="2:6" ht="39.950000000000003" customHeight="1" x14ac:dyDescent="0.25">
      <c r="B46" s="328" t="s">
        <v>229</v>
      </c>
      <c r="C46" s="271" t="s">
        <v>2595</v>
      </c>
      <c r="D46" s="317"/>
      <c r="E46" s="331" t="s">
        <v>1048</v>
      </c>
      <c r="F46" s="311"/>
    </row>
    <row r="47" spans="2:6" ht="65.25" customHeight="1" x14ac:dyDescent="0.25">
      <c r="B47" s="329"/>
      <c r="C47" s="272" t="s">
        <v>2596</v>
      </c>
      <c r="D47" s="318"/>
      <c r="E47" s="332"/>
      <c r="F47" s="312"/>
    </row>
    <row r="48" spans="2:6" ht="39.950000000000003" customHeight="1" thickBot="1" x14ac:dyDescent="0.3">
      <c r="B48" s="330"/>
      <c r="C48" s="273" t="s">
        <v>2915</v>
      </c>
      <c r="D48" s="319"/>
      <c r="E48" s="274" t="s">
        <v>2909</v>
      </c>
      <c r="F48" s="313"/>
    </row>
    <row r="49" spans="2:6" ht="39.950000000000003" customHeight="1" x14ac:dyDescent="0.25">
      <c r="B49" s="323" t="s">
        <v>1846</v>
      </c>
      <c r="C49" s="279" t="s">
        <v>2597</v>
      </c>
      <c r="D49" s="311"/>
      <c r="E49" s="326" t="s">
        <v>902</v>
      </c>
      <c r="F49" s="311"/>
    </row>
    <row r="50" spans="2:6" ht="39.950000000000003" customHeight="1" x14ac:dyDescent="0.25">
      <c r="B50" s="324"/>
      <c r="C50" s="277" t="s">
        <v>2598</v>
      </c>
      <c r="D50" s="312"/>
      <c r="E50" s="327"/>
      <c r="F50" s="312"/>
    </row>
    <row r="51" spans="2:6" ht="39.950000000000003" customHeight="1" thickBot="1" x14ac:dyDescent="0.3">
      <c r="B51" s="325"/>
      <c r="C51" s="280" t="s">
        <v>2916</v>
      </c>
      <c r="D51" s="313"/>
      <c r="E51" s="274" t="s">
        <v>2917</v>
      </c>
      <c r="F51" s="313"/>
    </row>
    <row r="52" spans="2:6" ht="39.950000000000003" customHeight="1" x14ac:dyDescent="0.25">
      <c r="B52" s="314" t="s">
        <v>2650</v>
      </c>
      <c r="C52" s="271" t="s">
        <v>2599</v>
      </c>
      <c r="D52" s="317"/>
      <c r="E52" s="320" t="s">
        <v>902</v>
      </c>
      <c r="F52" s="311"/>
    </row>
    <row r="53" spans="2:6" ht="39.950000000000003" customHeight="1" x14ac:dyDescent="0.25">
      <c r="B53" s="315"/>
      <c r="C53" s="272" t="s">
        <v>2600</v>
      </c>
      <c r="D53" s="318"/>
      <c r="E53" s="321"/>
      <c r="F53" s="312"/>
    </row>
    <row r="54" spans="2:6" ht="39.950000000000003" customHeight="1" thickBot="1" x14ac:dyDescent="0.3">
      <c r="B54" s="316"/>
      <c r="C54" s="273" t="s">
        <v>2916</v>
      </c>
      <c r="D54" s="319"/>
      <c r="E54" s="274" t="s">
        <v>2917</v>
      </c>
      <c r="F54" s="313"/>
    </row>
    <row r="55" spans="2:6" ht="39.950000000000003" customHeight="1" x14ac:dyDescent="0.25">
      <c r="B55" s="314" t="s">
        <v>444</v>
      </c>
      <c r="C55" s="271" t="s">
        <v>2599</v>
      </c>
      <c r="D55" s="317"/>
      <c r="E55" s="320" t="s">
        <v>902</v>
      </c>
      <c r="F55" s="311"/>
    </row>
    <row r="56" spans="2:6" ht="39.950000000000003" customHeight="1" x14ac:dyDescent="0.25">
      <c r="B56" s="315"/>
      <c r="C56" s="272" t="s">
        <v>2918</v>
      </c>
      <c r="D56" s="318"/>
      <c r="E56" s="321"/>
      <c r="F56" s="312"/>
    </row>
    <row r="57" spans="2:6" ht="39.950000000000003" customHeight="1" thickBot="1" x14ac:dyDescent="0.3">
      <c r="B57" s="316"/>
      <c r="C57" s="273" t="s">
        <v>2916</v>
      </c>
      <c r="D57" s="319"/>
      <c r="E57" s="274" t="s">
        <v>2917</v>
      </c>
      <c r="F57" s="313"/>
    </row>
    <row r="58" spans="2:6" ht="39.950000000000003" customHeight="1" x14ac:dyDescent="0.25">
      <c r="B58" s="314" t="s">
        <v>1347</v>
      </c>
      <c r="C58" s="271" t="s">
        <v>2601</v>
      </c>
      <c r="D58" s="317"/>
      <c r="E58" s="320" t="s">
        <v>1348</v>
      </c>
      <c r="F58" s="311"/>
    </row>
    <row r="59" spans="2:6" ht="44.25" customHeight="1" x14ac:dyDescent="0.25">
      <c r="B59" s="315"/>
      <c r="C59" s="272" t="s">
        <v>2602</v>
      </c>
      <c r="D59" s="318"/>
      <c r="E59" s="321"/>
      <c r="F59" s="312"/>
    </row>
    <row r="60" spans="2:6" ht="39.950000000000003" customHeight="1" thickBot="1" x14ac:dyDescent="0.3">
      <c r="B60" s="316"/>
      <c r="C60" s="273" t="s">
        <v>2919</v>
      </c>
      <c r="D60" s="319"/>
      <c r="E60" s="274" t="s">
        <v>2917</v>
      </c>
      <c r="F60" s="313"/>
    </row>
    <row r="61" spans="2:6" ht="39.950000000000003" customHeight="1" x14ac:dyDescent="0.25">
      <c r="B61" s="314" t="s">
        <v>1273</v>
      </c>
      <c r="C61" s="271" t="s">
        <v>2603</v>
      </c>
      <c r="D61" s="317"/>
      <c r="E61" s="320" t="s">
        <v>1349</v>
      </c>
      <c r="F61" s="311"/>
    </row>
    <row r="62" spans="2:6" ht="39.950000000000003" customHeight="1" x14ac:dyDescent="0.25">
      <c r="B62" s="315"/>
      <c r="C62" s="272" t="s">
        <v>2604</v>
      </c>
      <c r="D62" s="318"/>
      <c r="E62" s="321"/>
      <c r="F62" s="312"/>
    </row>
    <row r="63" spans="2:6" ht="39.950000000000003" customHeight="1" thickBot="1" x14ac:dyDescent="0.3">
      <c r="B63" s="316"/>
      <c r="C63" s="273" t="s">
        <v>2916</v>
      </c>
      <c r="D63" s="319"/>
      <c r="E63" s="274" t="s">
        <v>2917</v>
      </c>
      <c r="F63" s="313"/>
    </row>
    <row r="64" spans="2:6" ht="39.950000000000003" customHeight="1" x14ac:dyDescent="0.25">
      <c r="B64" s="314" t="s">
        <v>311</v>
      </c>
      <c r="C64" s="271" t="s">
        <v>2605</v>
      </c>
      <c r="D64" s="317"/>
      <c r="E64" s="320" t="s">
        <v>1350</v>
      </c>
      <c r="F64" s="311"/>
    </row>
    <row r="65" spans="2:6" ht="39.950000000000003" customHeight="1" x14ac:dyDescent="0.25">
      <c r="B65" s="315"/>
      <c r="C65" s="272" t="s">
        <v>2606</v>
      </c>
      <c r="D65" s="318"/>
      <c r="E65" s="321"/>
      <c r="F65" s="312"/>
    </row>
    <row r="66" spans="2:6" ht="39.950000000000003" customHeight="1" thickBot="1" x14ac:dyDescent="0.3">
      <c r="B66" s="316"/>
      <c r="C66" s="273" t="s">
        <v>2919</v>
      </c>
      <c r="D66" s="319"/>
      <c r="E66" s="274" t="s">
        <v>2917</v>
      </c>
      <c r="F66" s="313"/>
    </row>
    <row r="67" spans="2:6" ht="39.950000000000003" customHeight="1" x14ac:dyDescent="0.25">
      <c r="B67" s="314" t="s">
        <v>330</v>
      </c>
      <c r="C67" s="271" t="s">
        <v>2607</v>
      </c>
      <c r="D67" s="317"/>
      <c r="E67" s="320" t="s">
        <v>1351</v>
      </c>
      <c r="F67" s="311"/>
    </row>
    <row r="68" spans="2:6" ht="46.5" customHeight="1" x14ac:dyDescent="0.25">
      <c r="B68" s="315"/>
      <c r="C68" s="272" t="s">
        <v>2608</v>
      </c>
      <c r="D68" s="318"/>
      <c r="E68" s="321"/>
      <c r="F68" s="312"/>
    </row>
    <row r="69" spans="2:6" ht="39.950000000000003" customHeight="1" thickBot="1" x14ac:dyDescent="0.3">
      <c r="B69" s="316"/>
      <c r="C69" s="273" t="s">
        <v>2919</v>
      </c>
      <c r="D69" s="319"/>
      <c r="E69" s="274" t="s">
        <v>2917</v>
      </c>
      <c r="F69" s="313"/>
    </row>
    <row r="70" spans="2:6" ht="39.950000000000003" customHeight="1" x14ac:dyDescent="0.25">
      <c r="B70" s="314" t="s">
        <v>2720</v>
      </c>
      <c r="C70" s="272" t="s">
        <v>2850</v>
      </c>
      <c r="D70" s="284"/>
      <c r="E70" s="320" t="s">
        <v>2836</v>
      </c>
      <c r="F70" s="285"/>
    </row>
    <row r="71" spans="2:6" ht="47.25" x14ac:dyDescent="0.25">
      <c r="B71" s="315"/>
      <c r="C71" s="272" t="s">
        <v>2920</v>
      </c>
      <c r="D71" s="284"/>
      <c r="E71" s="321"/>
      <c r="F71" s="285"/>
    </row>
    <row r="72" spans="2:6" ht="39.950000000000003" customHeight="1" thickBot="1" x14ac:dyDescent="0.3">
      <c r="B72" s="316"/>
      <c r="C72" s="273" t="s">
        <v>2919</v>
      </c>
      <c r="D72" s="284"/>
      <c r="E72" s="274" t="s">
        <v>2917</v>
      </c>
      <c r="F72" s="285"/>
    </row>
    <row r="73" spans="2:6" ht="39.950000000000003" customHeight="1" x14ac:dyDescent="0.25">
      <c r="B73" s="314" t="s">
        <v>1421</v>
      </c>
      <c r="C73" s="271" t="s">
        <v>2607</v>
      </c>
      <c r="D73" s="317"/>
      <c r="E73" s="320" t="s">
        <v>1352</v>
      </c>
      <c r="F73" s="311"/>
    </row>
    <row r="74" spans="2:6" ht="39.950000000000003" customHeight="1" x14ac:dyDescent="0.25">
      <c r="B74" s="315"/>
      <c r="C74" s="272" t="s">
        <v>2609</v>
      </c>
      <c r="D74" s="318"/>
      <c r="E74" s="321"/>
      <c r="F74" s="312"/>
    </row>
    <row r="75" spans="2:6" ht="39.950000000000003" customHeight="1" thickBot="1" x14ac:dyDescent="0.3">
      <c r="B75" s="316"/>
      <c r="C75" s="273" t="s">
        <v>2916</v>
      </c>
      <c r="D75" s="319"/>
      <c r="E75" s="274" t="s">
        <v>2917</v>
      </c>
      <c r="F75" s="313"/>
    </row>
    <row r="76" spans="2:6" ht="39.950000000000003" customHeight="1" x14ac:dyDescent="0.25">
      <c r="B76" s="314" t="s">
        <v>2654</v>
      </c>
      <c r="C76" s="271" t="s">
        <v>2607</v>
      </c>
      <c r="D76" s="317"/>
      <c r="E76" s="320" t="s">
        <v>2921</v>
      </c>
      <c r="F76" s="311"/>
    </row>
    <row r="77" spans="2:6" ht="39.950000000000003" customHeight="1" x14ac:dyDescent="0.25">
      <c r="B77" s="315"/>
      <c r="C77" s="272" t="s">
        <v>2922</v>
      </c>
      <c r="D77" s="318"/>
      <c r="E77" s="321"/>
      <c r="F77" s="312"/>
    </row>
    <row r="78" spans="2:6" ht="39.950000000000003" customHeight="1" thickBot="1" x14ac:dyDescent="0.3">
      <c r="B78" s="316"/>
      <c r="C78" s="273" t="s">
        <v>2916</v>
      </c>
      <c r="D78" s="319"/>
      <c r="E78" s="274" t="s">
        <v>2917</v>
      </c>
      <c r="F78" s="313"/>
    </row>
    <row r="79" spans="2:6" ht="39.950000000000003" customHeight="1" x14ac:dyDescent="0.25">
      <c r="B79" s="314" t="s">
        <v>385</v>
      </c>
      <c r="C79" s="271" t="s">
        <v>2923</v>
      </c>
      <c r="D79" s="317"/>
      <c r="E79" s="320" t="s">
        <v>1353</v>
      </c>
      <c r="F79" s="311"/>
    </row>
    <row r="80" spans="2:6" ht="39.950000000000003" customHeight="1" x14ac:dyDescent="0.25">
      <c r="B80" s="315"/>
      <c r="C80" s="272" t="s">
        <v>2924</v>
      </c>
      <c r="D80" s="318"/>
      <c r="E80" s="321"/>
      <c r="F80" s="312"/>
    </row>
    <row r="81" spans="2:6" ht="39.950000000000003" customHeight="1" thickBot="1" x14ac:dyDescent="0.3">
      <c r="B81" s="316"/>
      <c r="C81" s="273" t="s">
        <v>2919</v>
      </c>
      <c r="D81" s="319"/>
      <c r="E81" s="274" t="s">
        <v>2917</v>
      </c>
      <c r="F81" s="313"/>
    </row>
    <row r="82" spans="2:6" ht="39.950000000000003" customHeight="1" x14ac:dyDescent="0.25">
      <c r="B82" s="314" t="s">
        <v>2969</v>
      </c>
      <c r="C82" s="271" t="s">
        <v>2610</v>
      </c>
      <c r="D82" s="317"/>
      <c r="E82" s="320" t="s">
        <v>1350</v>
      </c>
      <c r="F82" s="311"/>
    </row>
    <row r="83" spans="2:6" ht="48.75" customHeight="1" x14ac:dyDescent="0.25">
      <c r="B83" s="315"/>
      <c r="C83" s="272" t="s">
        <v>2925</v>
      </c>
      <c r="D83" s="318"/>
      <c r="E83" s="321"/>
      <c r="F83" s="312"/>
    </row>
    <row r="84" spans="2:6" ht="39.950000000000003" customHeight="1" thickBot="1" x14ac:dyDescent="0.3">
      <c r="B84" s="316"/>
      <c r="C84" s="273" t="s">
        <v>2926</v>
      </c>
      <c r="D84" s="319"/>
      <c r="E84" s="274" t="s">
        <v>2917</v>
      </c>
      <c r="F84" s="313"/>
    </row>
    <row r="85" spans="2:6" ht="39.950000000000003" customHeight="1" x14ac:dyDescent="0.25">
      <c r="B85" s="323" t="s">
        <v>2402</v>
      </c>
      <c r="C85" s="279" t="s">
        <v>2607</v>
      </c>
      <c r="D85" s="311"/>
      <c r="E85" s="320" t="s">
        <v>1349</v>
      </c>
      <c r="F85" s="311"/>
    </row>
    <row r="86" spans="2:6" ht="39.950000000000003" customHeight="1" x14ac:dyDescent="0.25">
      <c r="B86" s="324"/>
      <c r="C86" s="277" t="s">
        <v>2927</v>
      </c>
      <c r="D86" s="312"/>
      <c r="E86" s="321"/>
      <c r="F86" s="312"/>
    </row>
    <row r="87" spans="2:6" ht="39.950000000000003" customHeight="1" thickBot="1" x14ac:dyDescent="0.3">
      <c r="B87" s="325"/>
      <c r="C87" s="280" t="s">
        <v>2916</v>
      </c>
      <c r="D87" s="313"/>
      <c r="E87" s="274" t="s">
        <v>2917</v>
      </c>
      <c r="F87" s="313"/>
    </row>
    <row r="88" spans="2:6" ht="39.950000000000003" customHeight="1" x14ac:dyDescent="0.25">
      <c r="B88" s="314" t="s">
        <v>2970</v>
      </c>
      <c r="C88" s="271" t="s">
        <v>2610</v>
      </c>
      <c r="D88" s="317"/>
      <c r="E88" s="320" t="s">
        <v>1352</v>
      </c>
      <c r="F88" s="311"/>
    </row>
    <row r="89" spans="2:6" ht="39.950000000000003" customHeight="1" x14ac:dyDescent="0.25">
      <c r="B89" s="315"/>
      <c r="C89" s="272" t="s">
        <v>2928</v>
      </c>
      <c r="D89" s="318"/>
      <c r="E89" s="321"/>
      <c r="F89" s="312"/>
    </row>
    <row r="90" spans="2:6" ht="39.950000000000003" customHeight="1" thickBot="1" x14ac:dyDescent="0.3">
      <c r="B90" s="316"/>
      <c r="C90" s="273" t="s">
        <v>2929</v>
      </c>
      <c r="D90" s="319"/>
      <c r="E90" s="274" t="s">
        <v>2917</v>
      </c>
      <c r="F90" s="313"/>
    </row>
    <row r="91" spans="2:6" ht="39.950000000000003" customHeight="1" x14ac:dyDescent="0.25">
      <c r="B91" s="314" t="s">
        <v>2971</v>
      </c>
      <c r="C91" s="271" t="s">
        <v>2610</v>
      </c>
      <c r="D91" s="317"/>
      <c r="E91" s="320" t="s">
        <v>2921</v>
      </c>
      <c r="F91" s="286"/>
    </row>
    <row r="92" spans="2:6" ht="39.950000000000003" customHeight="1" x14ac:dyDescent="0.25">
      <c r="B92" s="315"/>
      <c r="C92" s="272" t="s">
        <v>2930</v>
      </c>
      <c r="D92" s="318"/>
      <c r="E92" s="321"/>
      <c r="F92" s="286"/>
    </row>
    <row r="93" spans="2:6" ht="39.950000000000003" customHeight="1" thickBot="1" x14ac:dyDescent="0.3">
      <c r="B93" s="316"/>
      <c r="C93" s="273" t="s">
        <v>2929</v>
      </c>
      <c r="D93" s="319"/>
      <c r="E93" s="274" t="s">
        <v>2917</v>
      </c>
      <c r="F93" s="287"/>
    </row>
    <row r="94" spans="2:6" ht="39.950000000000003" customHeight="1" x14ac:dyDescent="0.25">
      <c r="B94" s="314" t="s">
        <v>1414</v>
      </c>
      <c r="C94" s="271" t="s">
        <v>2931</v>
      </c>
      <c r="D94" s="317"/>
      <c r="E94" s="320" t="s">
        <v>2549</v>
      </c>
      <c r="F94" s="286"/>
    </row>
    <row r="95" spans="2:6" ht="39.950000000000003" customHeight="1" x14ac:dyDescent="0.25">
      <c r="B95" s="315"/>
      <c r="C95" s="272" t="s">
        <v>2932</v>
      </c>
      <c r="D95" s="318"/>
      <c r="E95" s="321"/>
      <c r="F95" s="286"/>
    </row>
    <row r="96" spans="2:6" ht="39.950000000000003" customHeight="1" thickBot="1" x14ac:dyDescent="0.3">
      <c r="B96" s="316"/>
      <c r="C96" s="273" t="s">
        <v>2933</v>
      </c>
      <c r="D96" s="319"/>
      <c r="E96" s="274" t="s">
        <v>2895</v>
      </c>
      <c r="F96" s="287"/>
    </row>
    <row r="97" spans="2:6" ht="39.950000000000003" customHeight="1" x14ac:dyDescent="0.25">
      <c r="B97" s="314" t="s">
        <v>1639</v>
      </c>
      <c r="C97" s="271" t="s">
        <v>2603</v>
      </c>
      <c r="D97" s="317"/>
      <c r="E97" s="320" t="s">
        <v>1701</v>
      </c>
      <c r="F97" s="286"/>
    </row>
    <row r="98" spans="2:6" ht="39.950000000000003" customHeight="1" x14ac:dyDescent="0.25">
      <c r="B98" s="315"/>
      <c r="C98" s="272" t="s">
        <v>2934</v>
      </c>
      <c r="D98" s="318"/>
      <c r="E98" s="321"/>
      <c r="F98" s="286"/>
    </row>
    <row r="99" spans="2:6" ht="39.950000000000003" customHeight="1" thickBot="1" x14ac:dyDescent="0.3">
      <c r="B99" s="316"/>
      <c r="C99" s="273" t="s">
        <v>2916</v>
      </c>
      <c r="D99" s="319"/>
      <c r="E99" s="274" t="s">
        <v>2917</v>
      </c>
      <c r="F99" s="287"/>
    </row>
    <row r="100" spans="2:6" ht="39.950000000000003" customHeight="1" x14ac:dyDescent="0.25">
      <c r="B100" s="323" t="s">
        <v>2145</v>
      </c>
      <c r="C100" s="279" t="s">
        <v>2603</v>
      </c>
      <c r="D100" s="311"/>
      <c r="E100" s="320" t="s">
        <v>1349</v>
      </c>
      <c r="F100" s="286"/>
    </row>
    <row r="101" spans="2:6" ht="39.950000000000003" customHeight="1" x14ac:dyDescent="0.25">
      <c r="B101" s="324"/>
      <c r="C101" s="277" t="s">
        <v>2611</v>
      </c>
      <c r="D101" s="312"/>
      <c r="E101" s="321"/>
      <c r="F101" s="286"/>
    </row>
    <row r="102" spans="2:6" ht="39.950000000000003" customHeight="1" thickBot="1" x14ac:dyDescent="0.3">
      <c r="B102" s="325"/>
      <c r="C102" s="280" t="s">
        <v>2916</v>
      </c>
      <c r="D102" s="313"/>
      <c r="E102" s="288" t="s">
        <v>2935</v>
      </c>
      <c r="F102" s="287"/>
    </row>
    <row r="103" spans="2:6" ht="39.950000000000003" customHeight="1" x14ac:dyDescent="0.25">
      <c r="B103" s="323" t="s">
        <v>2701</v>
      </c>
      <c r="C103" s="279" t="s">
        <v>2603</v>
      </c>
      <c r="D103" s="311"/>
      <c r="E103" s="320" t="s">
        <v>1349</v>
      </c>
      <c r="F103" s="286"/>
    </row>
    <row r="104" spans="2:6" ht="60" customHeight="1" x14ac:dyDescent="0.25">
      <c r="B104" s="324"/>
      <c r="C104" s="277" t="s">
        <v>2936</v>
      </c>
      <c r="D104" s="312"/>
      <c r="E104" s="321"/>
      <c r="F104" s="286"/>
    </row>
    <row r="105" spans="2:6" ht="39.950000000000003" customHeight="1" thickBot="1" x14ac:dyDescent="0.3">
      <c r="B105" s="325"/>
      <c r="C105" s="280" t="s">
        <v>2916</v>
      </c>
      <c r="D105" s="313"/>
      <c r="E105" s="288" t="s">
        <v>2935</v>
      </c>
      <c r="F105" s="287"/>
    </row>
    <row r="106" spans="2:6" ht="39.950000000000003" customHeight="1" x14ac:dyDescent="0.25">
      <c r="B106" s="323" t="s">
        <v>2760</v>
      </c>
      <c r="C106" s="279" t="s">
        <v>2603</v>
      </c>
      <c r="D106" s="311"/>
      <c r="E106" s="320" t="s">
        <v>2937</v>
      </c>
      <c r="F106" s="286"/>
    </row>
    <row r="107" spans="2:6" ht="39.950000000000003" customHeight="1" x14ac:dyDescent="0.25">
      <c r="B107" s="324"/>
      <c r="C107" s="277" t="s">
        <v>2612</v>
      </c>
      <c r="D107" s="312"/>
      <c r="E107" s="321"/>
      <c r="F107" s="286"/>
    </row>
    <row r="108" spans="2:6" ht="39.950000000000003" customHeight="1" thickBot="1" x14ac:dyDescent="0.3">
      <c r="B108" s="325"/>
      <c r="C108" s="280" t="s">
        <v>2916</v>
      </c>
      <c r="D108" s="313"/>
      <c r="E108" s="288" t="s">
        <v>2935</v>
      </c>
      <c r="F108" s="287"/>
    </row>
    <row r="109" spans="2:6" ht="39.950000000000003" customHeight="1" x14ac:dyDescent="0.25">
      <c r="B109" s="323" t="s">
        <v>2165</v>
      </c>
      <c r="C109" s="279" t="s">
        <v>2603</v>
      </c>
      <c r="D109" s="311"/>
      <c r="E109" s="320" t="s">
        <v>2938</v>
      </c>
      <c r="F109" s="286"/>
    </row>
    <row r="110" spans="2:6" ht="48.75" customHeight="1" x14ac:dyDescent="0.25">
      <c r="B110" s="324"/>
      <c r="C110" s="277" t="s">
        <v>2939</v>
      </c>
      <c r="D110" s="312"/>
      <c r="E110" s="321"/>
      <c r="F110" s="286"/>
    </row>
    <row r="111" spans="2:6" ht="39.950000000000003" customHeight="1" thickBot="1" x14ac:dyDescent="0.3">
      <c r="B111" s="325"/>
      <c r="C111" s="280" t="s">
        <v>2916</v>
      </c>
      <c r="D111" s="313"/>
      <c r="E111" s="288" t="s">
        <v>2935</v>
      </c>
      <c r="F111" s="287"/>
    </row>
    <row r="112" spans="2:6" ht="39.950000000000003" customHeight="1" x14ac:dyDescent="0.25">
      <c r="B112" s="323" t="s">
        <v>2093</v>
      </c>
      <c r="C112" s="279" t="s">
        <v>2603</v>
      </c>
      <c r="D112" s="311"/>
      <c r="E112" s="320" t="s">
        <v>2940</v>
      </c>
      <c r="F112" s="286"/>
    </row>
    <row r="113" spans="1:6" ht="39.950000000000003" customHeight="1" x14ac:dyDescent="0.25">
      <c r="B113" s="324"/>
      <c r="C113" s="277" t="s">
        <v>2613</v>
      </c>
      <c r="D113" s="312"/>
      <c r="E113" s="321"/>
      <c r="F113" s="286"/>
    </row>
    <row r="114" spans="1:6" ht="39.950000000000003" customHeight="1" thickBot="1" x14ac:dyDescent="0.3">
      <c r="B114" s="325"/>
      <c r="C114" s="280" t="s">
        <v>2916</v>
      </c>
      <c r="D114" s="313"/>
      <c r="E114" s="288" t="s">
        <v>2935</v>
      </c>
      <c r="F114" s="287"/>
    </row>
    <row r="115" spans="1:6" ht="33" customHeight="1" x14ac:dyDescent="0.25">
      <c r="B115" s="323" t="s">
        <v>2707</v>
      </c>
      <c r="C115" s="279" t="s">
        <v>2603</v>
      </c>
      <c r="D115" s="311"/>
      <c r="E115" s="320" t="s">
        <v>1349</v>
      </c>
      <c r="F115" s="286"/>
    </row>
    <row r="116" spans="1:6" ht="51" customHeight="1" x14ac:dyDescent="0.25">
      <c r="B116" s="324"/>
      <c r="C116" s="277" t="s">
        <v>2614</v>
      </c>
      <c r="D116" s="312"/>
      <c r="E116" s="321"/>
      <c r="F116" s="286"/>
    </row>
    <row r="117" spans="1:6" ht="39.75" customHeight="1" thickBot="1" x14ac:dyDescent="0.3">
      <c r="B117" s="325"/>
      <c r="C117" s="280" t="s">
        <v>2916</v>
      </c>
      <c r="D117" s="313"/>
      <c r="E117" s="288" t="s">
        <v>2935</v>
      </c>
      <c r="F117" s="287"/>
    </row>
    <row r="118" spans="1:6" ht="39.75" customHeight="1" x14ac:dyDescent="0.25">
      <c r="B118" s="323" t="s">
        <v>2038</v>
      </c>
      <c r="C118" s="277" t="s">
        <v>2941</v>
      </c>
      <c r="D118" s="311"/>
      <c r="E118" s="320" t="s">
        <v>2942</v>
      </c>
      <c r="F118" s="286"/>
    </row>
    <row r="119" spans="1:6" ht="68.25" customHeight="1" x14ac:dyDescent="0.25">
      <c r="A119" t="s">
        <v>2943</v>
      </c>
      <c r="B119" s="324"/>
      <c r="C119" s="277" t="s">
        <v>2944</v>
      </c>
      <c r="D119" s="312"/>
      <c r="E119" s="321"/>
      <c r="F119" s="286"/>
    </row>
    <row r="120" spans="1:6" ht="39.75" customHeight="1" thickBot="1" x14ac:dyDescent="0.3">
      <c r="B120" s="325"/>
      <c r="C120" s="289" t="s">
        <v>2733</v>
      </c>
      <c r="D120" s="313"/>
      <c r="E120" s="288" t="s">
        <v>2945</v>
      </c>
      <c r="F120" s="287"/>
    </row>
    <row r="121" spans="1:6" ht="37.5" customHeight="1" x14ac:dyDescent="0.25">
      <c r="B121" s="323" t="s">
        <v>2018</v>
      </c>
      <c r="C121" s="279" t="s">
        <v>2946</v>
      </c>
      <c r="D121" s="311"/>
      <c r="E121" s="320" t="s">
        <v>2947</v>
      </c>
      <c r="F121" s="286"/>
    </row>
    <row r="122" spans="1:6" ht="65.25" customHeight="1" x14ac:dyDescent="0.25">
      <c r="B122" s="324"/>
      <c r="C122" s="277" t="s">
        <v>2948</v>
      </c>
      <c r="D122" s="312"/>
      <c r="E122" s="321"/>
      <c r="F122" s="286"/>
    </row>
    <row r="123" spans="1:6" ht="39.75" customHeight="1" thickBot="1" x14ac:dyDescent="0.3">
      <c r="B123" s="325"/>
      <c r="C123" s="280" t="s">
        <v>2916</v>
      </c>
      <c r="D123" s="313"/>
      <c r="E123" s="288" t="s">
        <v>2935</v>
      </c>
      <c r="F123" s="287"/>
    </row>
    <row r="124" spans="1:6" ht="54" customHeight="1" x14ac:dyDescent="0.25">
      <c r="B124" s="323" t="s">
        <v>2967</v>
      </c>
      <c r="C124" s="279" t="s">
        <v>2949</v>
      </c>
      <c r="D124" s="311"/>
      <c r="E124" s="320" t="s">
        <v>2298</v>
      </c>
      <c r="F124" s="286"/>
    </row>
    <row r="125" spans="1:6" ht="39.75" customHeight="1" x14ac:dyDescent="0.25">
      <c r="B125" s="324"/>
      <c r="C125" s="277" t="s">
        <v>2950</v>
      </c>
      <c r="D125" s="312"/>
      <c r="E125" s="321"/>
      <c r="F125" s="286"/>
    </row>
    <row r="126" spans="1:6" ht="39.75" customHeight="1" thickBot="1" x14ac:dyDescent="0.3">
      <c r="B126" s="325"/>
      <c r="C126" s="280" t="s">
        <v>2951</v>
      </c>
      <c r="D126" s="313"/>
      <c r="E126" s="288" t="s">
        <v>2952</v>
      </c>
      <c r="F126" s="287"/>
    </row>
    <row r="127" spans="1:6" ht="48.75" customHeight="1" x14ac:dyDescent="0.25">
      <c r="B127" s="323" t="s">
        <v>2062</v>
      </c>
      <c r="C127" s="279" t="s">
        <v>2953</v>
      </c>
      <c r="D127" s="311"/>
      <c r="E127" s="320" t="s">
        <v>2298</v>
      </c>
      <c r="F127" s="286"/>
    </row>
    <row r="128" spans="1:6" ht="57.75" customHeight="1" x14ac:dyDescent="0.25">
      <c r="B128" s="324"/>
      <c r="C128" s="277" t="s">
        <v>2954</v>
      </c>
      <c r="D128" s="312"/>
      <c r="E128" s="321"/>
      <c r="F128" s="286"/>
    </row>
    <row r="129" spans="2:6" ht="39.75" customHeight="1" thickBot="1" x14ac:dyDescent="0.3">
      <c r="B129" s="325"/>
      <c r="C129" s="280" t="s">
        <v>2951</v>
      </c>
      <c r="D129" s="313"/>
      <c r="E129" s="288" t="s">
        <v>2952</v>
      </c>
      <c r="F129" s="287"/>
    </row>
    <row r="130" spans="2:6" ht="39.950000000000003" customHeight="1" x14ac:dyDescent="0.25">
      <c r="B130" s="314" t="s">
        <v>2968</v>
      </c>
      <c r="C130" s="271" t="s">
        <v>2610</v>
      </c>
      <c r="D130" s="317"/>
      <c r="E130" s="320" t="s">
        <v>2581</v>
      </c>
      <c r="F130" s="311"/>
    </row>
    <row r="131" spans="2:6" ht="63" x14ac:dyDescent="0.25">
      <c r="B131" s="315"/>
      <c r="C131" s="272" t="s">
        <v>2615</v>
      </c>
      <c r="D131" s="318"/>
      <c r="E131" s="321"/>
      <c r="F131" s="312"/>
    </row>
    <row r="132" spans="2:6" ht="39.950000000000003" customHeight="1" thickBot="1" x14ac:dyDescent="0.3">
      <c r="B132" s="316"/>
      <c r="C132" s="273" t="s">
        <v>2926</v>
      </c>
      <c r="D132" s="319"/>
      <c r="E132" s="274" t="s">
        <v>2917</v>
      </c>
      <c r="F132" s="313"/>
    </row>
    <row r="133" spans="2:6" ht="39.950000000000003" customHeight="1" x14ac:dyDescent="0.25">
      <c r="B133" s="314" t="s">
        <v>2787</v>
      </c>
      <c r="C133" s="271" t="s">
        <v>2955</v>
      </c>
      <c r="D133" s="317"/>
      <c r="E133" s="320" t="s">
        <v>2956</v>
      </c>
      <c r="F133" s="311"/>
    </row>
    <row r="134" spans="2:6" ht="63" x14ac:dyDescent="0.25">
      <c r="B134" s="315"/>
      <c r="C134" s="272" t="s">
        <v>2957</v>
      </c>
      <c r="D134" s="318"/>
      <c r="E134" s="321"/>
      <c r="F134" s="312"/>
    </row>
    <row r="135" spans="2:6" ht="39.950000000000003" customHeight="1" thickBot="1" x14ac:dyDescent="0.3">
      <c r="B135" s="316"/>
      <c r="C135" s="273" t="s">
        <v>2926</v>
      </c>
      <c r="D135" s="319"/>
      <c r="E135" s="274" t="s">
        <v>2917</v>
      </c>
      <c r="F135" s="313"/>
    </row>
    <row r="136" spans="2:6" x14ac:dyDescent="0.25">
      <c r="B136" s="237" t="s">
        <v>2851</v>
      </c>
      <c r="C136"/>
      <c r="D136"/>
    </row>
    <row r="137" spans="2:6" x14ac:dyDescent="0.25">
      <c r="B137" s="238"/>
      <c r="C137"/>
      <c r="D137"/>
    </row>
    <row r="138" spans="2:6" x14ac:dyDescent="0.25">
      <c r="B138" s="239" t="s">
        <v>1354</v>
      </c>
      <c r="C138"/>
      <c r="D138"/>
    </row>
    <row r="139" spans="2:6" x14ac:dyDescent="0.25">
      <c r="B139" s="240" t="s">
        <v>1355</v>
      </c>
      <c r="C139"/>
      <c r="D139"/>
    </row>
  </sheetData>
  <sheetProtection algorithmName="SHA-512" hashValue="49EzJsyyrCk71Q4zjRNKYY8VO8aLa4TxrBbs0aUZN9BNn3Biy8rQvzEz82I0Oz6NjHZIsgFEOc8imYljhlptdA==" saltValue="dsBBfXZ0GOJV5jglCHEfAw==" spinCount="100000" sheet="1" objects="1" scenarios="1"/>
  <mergeCells count="149">
    <mergeCell ref="B13:B15"/>
    <mergeCell ref="D13:D15"/>
    <mergeCell ref="E13:E14"/>
    <mergeCell ref="F13:F15"/>
    <mergeCell ref="B16:B18"/>
    <mergeCell ref="D16:D18"/>
    <mergeCell ref="E16:E17"/>
    <mergeCell ref="F16:F18"/>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73:B75"/>
    <mergeCell ref="D73:D75"/>
    <mergeCell ref="E73:E74"/>
    <mergeCell ref="F73:F75"/>
    <mergeCell ref="B76:B78"/>
    <mergeCell ref="D76:D78"/>
    <mergeCell ref="E76:E77"/>
    <mergeCell ref="F76:F78"/>
    <mergeCell ref="B67:B69"/>
    <mergeCell ref="D67:D69"/>
    <mergeCell ref="E67:E68"/>
    <mergeCell ref="F67:F69"/>
    <mergeCell ref="B70:B72"/>
    <mergeCell ref="E70:E71"/>
    <mergeCell ref="B85:B87"/>
    <mergeCell ref="D85:D87"/>
    <mergeCell ref="E85:E86"/>
    <mergeCell ref="F85:F87"/>
    <mergeCell ref="B88:B90"/>
    <mergeCell ref="D88:D90"/>
    <mergeCell ref="E88:E89"/>
    <mergeCell ref="F88:F90"/>
    <mergeCell ref="B79:B81"/>
    <mergeCell ref="D79:D81"/>
    <mergeCell ref="E79:E80"/>
    <mergeCell ref="F79:F81"/>
    <mergeCell ref="B82:B84"/>
    <mergeCell ref="D82:D84"/>
    <mergeCell ref="E82:E83"/>
    <mergeCell ref="F82:F84"/>
    <mergeCell ref="B97:B99"/>
    <mergeCell ref="D97:D99"/>
    <mergeCell ref="E97:E98"/>
    <mergeCell ref="B100:B102"/>
    <mergeCell ref="D100:D102"/>
    <mergeCell ref="E100:E101"/>
    <mergeCell ref="B91:B93"/>
    <mergeCell ref="D91:D93"/>
    <mergeCell ref="E91:E92"/>
    <mergeCell ref="B94:B96"/>
    <mergeCell ref="D94:D96"/>
    <mergeCell ref="E94:E95"/>
    <mergeCell ref="B109:B111"/>
    <mergeCell ref="D109:D111"/>
    <mergeCell ref="E109:E110"/>
    <mergeCell ref="B112:B114"/>
    <mergeCell ref="D112:D114"/>
    <mergeCell ref="E112:E113"/>
    <mergeCell ref="B103:B105"/>
    <mergeCell ref="D103:D105"/>
    <mergeCell ref="E103:E104"/>
    <mergeCell ref="B106:B108"/>
    <mergeCell ref="D106:D108"/>
    <mergeCell ref="E106:E107"/>
    <mergeCell ref="F130:F132"/>
    <mergeCell ref="B133:B135"/>
    <mergeCell ref="D133:D135"/>
    <mergeCell ref="E133:E134"/>
    <mergeCell ref="F133:F135"/>
    <mergeCell ref="B10:F10"/>
    <mergeCell ref="B127:B129"/>
    <mergeCell ref="D127:D129"/>
    <mergeCell ref="E127:E128"/>
    <mergeCell ref="B130:B132"/>
    <mergeCell ref="D130:D132"/>
    <mergeCell ref="E130:E131"/>
    <mergeCell ref="B121:B123"/>
    <mergeCell ref="D121:D123"/>
    <mergeCell ref="E121:E122"/>
    <mergeCell ref="B124:B126"/>
    <mergeCell ref="D124:D126"/>
    <mergeCell ref="E124:E125"/>
    <mergeCell ref="B115:B117"/>
    <mergeCell ref="D115:D117"/>
    <mergeCell ref="E115:E116"/>
    <mergeCell ref="B118:B120"/>
    <mergeCell ref="D118:D120"/>
    <mergeCell ref="E118:E119"/>
  </mergeCells>
  <pageMargins left="0.7" right="0.7" top="0.75" bottom="0.75" header="0.3" footer="0.3"/>
  <pageSetup paperSize="8" scale="48" fitToHeight="3" orientation="portrait" r:id="rId1"/>
  <rowBreaks count="1" manualBreakCount="1">
    <brk id="57"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5C940-30C4-4C44-9B80-AFE4D53D4F1D}">
  <sheetPr>
    <pageSetUpPr fitToPage="1"/>
  </sheetPr>
  <dimension ref="A7:F88"/>
  <sheetViews>
    <sheetView showGridLines="0" zoomScaleNormal="100" workbookViewId="0"/>
  </sheetViews>
  <sheetFormatPr defaultColWidth="31.42578125" defaultRowHeight="15" x14ac:dyDescent="0.25"/>
  <cols>
    <col min="1" max="1" width="3.5703125" customWidth="1"/>
    <col min="2" max="2" width="30.140625" style="131" bestFit="1" customWidth="1"/>
    <col min="3" max="3" width="27.5703125" customWidth="1"/>
    <col min="4" max="4" width="14.85546875" customWidth="1"/>
    <col min="5" max="5" width="12.85546875" customWidth="1"/>
    <col min="6" max="6" width="14.5703125" customWidth="1"/>
  </cols>
  <sheetData>
    <row r="7" spans="1:6" ht="15.75" x14ac:dyDescent="0.25">
      <c r="A7" s="206"/>
      <c r="B7" s="97" t="s">
        <v>1009</v>
      </c>
    </row>
    <row r="8" spans="1:6" x14ac:dyDescent="0.25">
      <c r="A8" s="206"/>
      <c r="B8" s="206"/>
    </row>
    <row r="9" spans="1:6" x14ac:dyDescent="0.25">
      <c r="A9" s="206"/>
      <c r="B9" s="200" t="s">
        <v>1388</v>
      </c>
    </row>
    <row r="10" spans="1:6" x14ac:dyDescent="0.25">
      <c r="A10" s="206"/>
    </row>
    <row r="11" spans="1:6" ht="15" customHeight="1" x14ac:dyDescent="0.25">
      <c r="B11" s="345" t="s">
        <v>2890</v>
      </c>
      <c r="C11" s="346"/>
      <c r="D11" s="346"/>
      <c r="E11" s="346"/>
      <c r="F11" s="347"/>
    </row>
    <row r="12" spans="1:6" x14ac:dyDescent="0.25">
      <c r="B12" s="348"/>
      <c r="C12" s="349"/>
      <c r="D12" s="349"/>
      <c r="E12" s="349"/>
      <c r="F12" s="350"/>
    </row>
    <row r="13" spans="1:6" x14ac:dyDescent="0.25">
      <c r="B13" s="348"/>
      <c r="C13" s="349"/>
      <c r="D13" s="349"/>
      <c r="E13" s="349"/>
      <c r="F13" s="350"/>
    </row>
    <row r="14" spans="1:6" x14ac:dyDescent="0.25">
      <c r="B14" s="351"/>
      <c r="C14" s="352"/>
      <c r="D14" s="352"/>
      <c r="E14" s="352"/>
      <c r="F14" s="353"/>
    </row>
    <row r="15" spans="1:6" x14ac:dyDescent="0.25">
      <c r="B15" s="127" t="s">
        <v>1392</v>
      </c>
      <c r="C15" s="128"/>
      <c r="D15" s="128"/>
      <c r="E15" s="128"/>
      <c r="F15" s="129"/>
    </row>
    <row r="16" spans="1:6" ht="15.75" thickBot="1" x14ac:dyDescent="0.3">
      <c r="B16" s="130"/>
    </row>
    <row r="17" spans="2:6" ht="15.75" thickBot="1" x14ac:dyDescent="0.3">
      <c r="C17" s="337" t="s">
        <v>1393</v>
      </c>
      <c r="D17" s="338"/>
      <c r="E17" s="338"/>
      <c r="F17" s="339"/>
    </row>
    <row r="18" spans="2:6" ht="15" customHeight="1" thickBot="1" x14ac:dyDescent="0.3">
      <c r="B18" s="354" t="s">
        <v>2663</v>
      </c>
      <c r="C18" s="198" t="s">
        <v>1394</v>
      </c>
      <c r="D18" s="343" t="s">
        <v>1395</v>
      </c>
      <c r="E18" s="343" t="s">
        <v>1396</v>
      </c>
      <c r="F18" s="343" t="s">
        <v>1397</v>
      </c>
    </row>
    <row r="19" spans="2:6" ht="15.75" thickBot="1" x14ac:dyDescent="0.3">
      <c r="B19" s="355"/>
      <c r="C19" s="199" t="s">
        <v>1398</v>
      </c>
      <c r="D19" s="344"/>
      <c r="E19" s="344"/>
      <c r="F19" s="344"/>
    </row>
    <row r="20" spans="2:6" ht="15.75" thickBot="1" x14ac:dyDescent="0.3">
      <c r="B20" s="355"/>
      <c r="C20" s="132" t="s">
        <v>1399</v>
      </c>
      <c r="D20" s="181"/>
      <c r="E20" s="133"/>
      <c r="F20" s="133"/>
    </row>
    <row r="21" spans="2:6" ht="15.75" thickBot="1" x14ac:dyDescent="0.3">
      <c r="B21" s="355"/>
      <c r="C21" s="132" t="s">
        <v>1400</v>
      </c>
      <c r="D21" s="133"/>
      <c r="E21" s="134"/>
      <c r="F21" s="133"/>
    </row>
    <row r="22" spans="2:6" ht="18" customHeight="1" thickBot="1" x14ac:dyDescent="0.3">
      <c r="B22" s="356"/>
      <c r="C22" s="132" t="s">
        <v>1401</v>
      </c>
      <c r="D22" s="135" t="s">
        <v>1402</v>
      </c>
      <c r="E22" s="136"/>
      <c r="F22" s="133"/>
    </row>
    <row r="23" spans="2:6" ht="15.75" thickBot="1" x14ac:dyDescent="0.3">
      <c r="C23" s="260"/>
      <c r="D23" s="137"/>
      <c r="E23" s="137"/>
      <c r="F23" s="138"/>
    </row>
    <row r="24" spans="2:6" ht="15.75" thickBot="1" x14ac:dyDescent="0.3">
      <c r="C24" s="337" t="s">
        <v>1393</v>
      </c>
      <c r="D24" s="338"/>
      <c r="E24" s="338"/>
      <c r="F24" s="339"/>
    </row>
    <row r="25" spans="2:6" ht="15" customHeight="1" thickBot="1" x14ac:dyDescent="0.3">
      <c r="B25" s="340" t="s">
        <v>2639</v>
      </c>
      <c r="C25" s="198" t="s">
        <v>1394</v>
      </c>
      <c r="D25" s="343" t="s">
        <v>1395</v>
      </c>
      <c r="E25" s="343" t="s">
        <v>1396</v>
      </c>
      <c r="F25" s="343" t="s">
        <v>1397</v>
      </c>
    </row>
    <row r="26" spans="2:6" ht="15.75" thickBot="1" x14ac:dyDescent="0.3">
      <c r="B26" s="341"/>
      <c r="C26" s="199" t="s">
        <v>1398</v>
      </c>
      <c r="D26" s="344"/>
      <c r="E26" s="344"/>
      <c r="F26" s="344"/>
    </row>
    <row r="27" spans="2:6" ht="15.75" thickBot="1" x14ac:dyDescent="0.3">
      <c r="B27" s="341"/>
      <c r="C27" s="132" t="s">
        <v>1399</v>
      </c>
      <c r="D27" s="181"/>
      <c r="E27" s="133"/>
      <c r="F27" s="133"/>
    </row>
    <row r="28" spans="2:6" ht="15.75" thickBot="1" x14ac:dyDescent="0.3">
      <c r="B28" s="341"/>
      <c r="C28" s="132" t="s">
        <v>1400</v>
      </c>
      <c r="D28" s="133"/>
      <c r="E28" s="134"/>
      <c r="F28" s="133"/>
    </row>
    <row r="29" spans="2:6" ht="15.75" thickBot="1" x14ac:dyDescent="0.3">
      <c r="B29" s="342"/>
      <c r="C29" s="132" t="s">
        <v>1401</v>
      </c>
      <c r="D29" s="139"/>
      <c r="E29" s="135" t="s">
        <v>1403</v>
      </c>
      <c r="F29" s="133"/>
    </row>
    <row r="30" spans="2:6" ht="15.75" thickBot="1" x14ac:dyDescent="0.3">
      <c r="C30" s="260"/>
      <c r="D30" s="140"/>
      <c r="E30" s="140"/>
      <c r="F30" s="138"/>
    </row>
    <row r="31" spans="2:6" ht="15.75" thickBot="1" x14ac:dyDescent="0.3">
      <c r="C31" s="337" t="s">
        <v>1393</v>
      </c>
      <c r="D31" s="338"/>
      <c r="E31" s="338"/>
      <c r="F31" s="339"/>
    </row>
    <row r="32" spans="2:6" ht="15" customHeight="1" thickBot="1" x14ac:dyDescent="0.3">
      <c r="B32" s="340" t="s">
        <v>1919</v>
      </c>
      <c r="C32" s="198" t="s">
        <v>1394</v>
      </c>
      <c r="D32" s="343" t="s">
        <v>1395</v>
      </c>
      <c r="E32" s="343" t="s">
        <v>1396</v>
      </c>
      <c r="F32" s="343" t="s">
        <v>1397</v>
      </c>
    </row>
    <row r="33" spans="2:6" ht="15.75" thickBot="1" x14ac:dyDescent="0.3">
      <c r="B33" s="341"/>
      <c r="C33" s="199" t="s">
        <v>1398</v>
      </c>
      <c r="D33" s="344"/>
      <c r="E33" s="344"/>
      <c r="F33" s="344"/>
    </row>
    <row r="34" spans="2:6" ht="15.75" thickBot="1" x14ac:dyDescent="0.3">
      <c r="B34" s="341"/>
      <c r="C34" s="132" t="s">
        <v>1399</v>
      </c>
      <c r="D34" s="181"/>
      <c r="E34" s="141" t="s">
        <v>1404</v>
      </c>
      <c r="F34" s="133"/>
    </row>
    <row r="35" spans="2:6" ht="15.75" thickBot="1" x14ac:dyDescent="0.3">
      <c r="B35" s="341"/>
      <c r="C35" s="132" t="s">
        <v>1400</v>
      </c>
      <c r="D35" s="133"/>
      <c r="E35" s="134"/>
      <c r="F35" s="133"/>
    </row>
    <row r="36" spans="2:6" ht="15.75" thickBot="1" x14ac:dyDescent="0.3">
      <c r="B36" s="342"/>
      <c r="C36" s="132" t="s">
        <v>1401</v>
      </c>
      <c r="D36" s="139"/>
      <c r="E36" s="136"/>
      <c r="F36" s="133"/>
    </row>
    <row r="37" spans="2:6" ht="15.75" thickBot="1" x14ac:dyDescent="0.3"/>
    <row r="38" spans="2:6" ht="15.75" thickBot="1" x14ac:dyDescent="0.3">
      <c r="C38" s="337" t="s">
        <v>1393</v>
      </c>
      <c r="D38" s="338"/>
      <c r="E38" s="338"/>
      <c r="F38" s="339"/>
    </row>
    <row r="39" spans="2:6" ht="15" customHeight="1" thickBot="1" x14ac:dyDescent="0.3">
      <c r="B39" s="340" t="s">
        <v>1964</v>
      </c>
      <c r="C39" s="198" t="s">
        <v>1394</v>
      </c>
      <c r="D39" s="343" t="s">
        <v>1395</v>
      </c>
      <c r="E39" s="343" t="s">
        <v>1396</v>
      </c>
      <c r="F39" s="343" t="s">
        <v>1397</v>
      </c>
    </row>
    <row r="40" spans="2:6" ht="15.75" thickBot="1" x14ac:dyDescent="0.3">
      <c r="B40" s="341"/>
      <c r="C40" s="199" t="s">
        <v>1398</v>
      </c>
      <c r="D40" s="344"/>
      <c r="E40" s="344"/>
      <c r="F40" s="344"/>
    </row>
    <row r="41" spans="2:6" ht="15.75" thickBot="1" x14ac:dyDescent="0.3">
      <c r="B41" s="341"/>
      <c r="C41" s="132" t="s">
        <v>1399</v>
      </c>
      <c r="D41" s="181"/>
      <c r="E41" s="133"/>
      <c r="F41" s="133"/>
    </row>
    <row r="42" spans="2:6" ht="15.75" thickBot="1" x14ac:dyDescent="0.3">
      <c r="B42" s="341"/>
      <c r="C42" s="132" t="s">
        <v>1400</v>
      </c>
      <c r="D42" s="133"/>
      <c r="E42" s="142" t="s">
        <v>1405</v>
      </c>
      <c r="F42" s="133"/>
    </row>
    <row r="43" spans="2:6" ht="15.75" thickBot="1" x14ac:dyDescent="0.3">
      <c r="B43" s="342"/>
      <c r="C43" s="132" t="s">
        <v>1401</v>
      </c>
      <c r="D43" s="139"/>
      <c r="E43" s="136"/>
      <c r="F43" s="133"/>
    </row>
    <row r="44" spans="2:6" ht="15.75" thickBot="1" x14ac:dyDescent="0.3"/>
    <row r="45" spans="2:6" ht="15.75" thickBot="1" x14ac:dyDescent="0.3">
      <c r="C45" s="337" t="s">
        <v>1393</v>
      </c>
      <c r="D45" s="338"/>
      <c r="E45" s="338"/>
      <c r="F45" s="339"/>
    </row>
    <row r="46" spans="2:6" ht="15" customHeight="1" thickBot="1" x14ac:dyDescent="0.3">
      <c r="B46" s="340" t="s">
        <v>1993</v>
      </c>
      <c r="C46" s="198" t="s">
        <v>1394</v>
      </c>
      <c r="D46" s="343" t="s">
        <v>1395</v>
      </c>
      <c r="E46" s="343" t="s">
        <v>1396</v>
      </c>
      <c r="F46" s="343" t="s">
        <v>1397</v>
      </c>
    </row>
    <row r="47" spans="2:6" ht="15.75" thickBot="1" x14ac:dyDescent="0.3">
      <c r="B47" s="341"/>
      <c r="C47" s="199" t="s">
        <v>1398</v>
      </c>
      <c r="D47" s="344"/>
      <c r="E47" s="344"/>
      <c r="F47" s="344"/>
    </row>
    <row r="48" spans="2:6" ht="15.75" thickBot="1" x14ac:dyDescent="0.3">
      <c r="B48" s="341"/>
      <c r="C48" s="132" t="s">
        <v>1399</v>
      </c>
      <c r="D48" s="181"/>
      <c r="E48" s="141" t="s">
        <v>1404</v>
      </c>
      <c r="F48" s="133"/>
    </row>
    <row r="49" spans="2:6" ht="15.75" thickBot="1" x14ac:dyDescent="0.3">
      <c r="B49" s="341"/>
      <c r="C49" s="132" t="s">
        <v>1400</v>
      </c>
      <c r="D49" s="133"/>
      <c r="E49" s="134"/>
      <c r="F49" s="133"/>
    </row>
    <row r="50" spans="2:6" ht="15.75" thickBot="1" x14ac:dyDescent="0.3">
      <c r="B50" s="342"/>
      <c r="C50" s="132" t="s">
        <v>1401</v>
      </c>
      <c r="D50" s="139"/>
      <c r="E50" s="136"/>
      <c r="F50" s="133"/>
    </row>
    <row r="51" spans="2:6" ht="15.75" thickBot="1" x14ac:dyDescent="0.3"/>
    <row r="52" spans="2:6" ht="15.75" thickBot="1" x14ac:dyDescent="0.3">
      <c r="C52" s="337" t="s">
        <v>1393</v>
      </c>
      <c r="D52" s="338"/>
      <c r="E52" s="338"/>
      <c r="F52" s="339"/>
    </row>
    <row r="53" spans="2:6" ht="15" customHeight="1" thickBot="1" x14ac:dyDescent="0.3">
      <c r="B53" s="354" t="s">
        <v>906</v>
      </c>
      <c r="C53" s="198" t="s">
        <v>1394</v>
      </c>
      <c r="D53" s="343" t="s">
        <v>1395</v>
      </c>
      <c r="E53" s="343" t="s">
        <v>1396</v>
      </c>
      <c r="F53" s="343" t="s">
        <v>1397</v>
      </c>
    </row>
    <row r="54" spans="2:6" ht="15.75" thickBot="1" x14ac:dyDescent="0.3">
      <c r="B54" s="355"/>
      <c r="C54" s="199" t="s">
        <v>1398</v>
      </c>
      <c r="D54" s="344"/>
      <c r="E54" s="344"/>
      <c r="F54" s="344"/>
    </row>
    <row r="55" spans="2:6" ht="15.75" thickBot="1" x14ac:dyDescent="0.3">
      <c r="B55" s="355"/>
      <c r="C55" s="132" t="s">
        <v>1399</v>
      </c>
      <c r="D55" s="143" t="s">
        <v>1406</v>
      </c>
      <c r="E55" s="133"/>
      <c r="F55" s="133"/>
    </row>
    <row r="56" spans="2:6" ht="15.75" thickBot="1" x14ac:dyDescent="0.3">
      <c r="B56" s="355"/>
      <c r="C56" s="132" t="s">
        <v>1400</v>
      </c>
      <c r="D56" s="133"/>
      <c r="E56" s="134"/>
      <c r="F56" s="133"/>
    </row>
    <row r="57" spans="2:6" ht="15.75" thickBot="1" x14ac:dyDescent="0.3">
      <c r="B57" s="356"/>
      <c r="C57" s="132" t="s">
        <v>1401</v>
      </c>
      <c r="D57" s="139"/>
      <c r="E57" s="136"/>
      <c r="F57" s="133"/>
    </row>
    <row r="58" spans="2:6" ht="15.75" thickBot="1" x14ac:dyDescent="0.3"/>
    <row r="59" spans="2:6" ht="15.75" thickBot="1" x14ac:dyDescent="0.3">
      <c r="C59" s="337" t="s">
        <v>1393</v>
      </c>
      <c r="D59" s="338"/>
      <c r="E59" s="338"/>
      <c r="F59" s="339"/>
    </row>
    <row r="60" spans="2:6" ht="15" customHeight="1" thickBot="1" x14ac:dyDescent="0.3">
      <c r="B60" s="354" t="s">
        <v>456</v>
      </c>
      <c r="C60" s="198" t="s">
        <v>1394</v>
      </c>
      <c r="D60" s="343" t="s">
        <v>1395</v>
      </c>
      <c r="E60" s="343" t="s">
        <v>1396</v>
      </c>
      <c r="F60" s="343" t="s">
        <v>1397</v>
      </c>
    </row>
    <row r="61" spans="2:6" ht="15.75" thickBot="1" x14ac:dyDescent="0.3">
      <c r="B61" s="355"/>
      <c r="C61" s="199" t="s">
        <v>1398</v>
      </c>
      <c r="D61" s="344"/>
      <c r="E61" s="344"/>
      <c r="F61" s="344"/>
    </row>
    <row r="62" spans="2:6" ht="15.75" thickBot="1" x14ac:dyDescent="0.3">
      <c r="B62" s="355"/>
      <c r="C62" s="132" t="s">
        <v>1399</v>
      </c>
      <c r="D62" s="181"/>
      <c r="E62" s="141" t="s">
        <v>1404</v>
      </c>
      <c r="F62" s="133"/>
    </row>
    <row r="63" spans="2:6" ht="15.75" thickBot="1" x14ac:dyDescent="0.3">
      <c r="B63" s="355"/>
      <c r="C63" s="132" t="s">
        <v>1400</v>
      </c>
      <c r="D63" s="133"/>
      <c r="E63" s="134"/>
      <c r="F63" s="133"/>
    </row>
    <row r="64" spans="2:6" ht="15.75" thickBot="1" x14ac:dyDescent="0.3">
      <c r="B64" s="356"/>
      <c r="C64" s="132" t="s">
        <v>1401</v>
      </c>
      <c r="D64" s="139"/>
      <c r="E64" s="136"/>
      <c r="F64" s="133"/>
    </row>
    <row r="65" spans="2:6" ht="15.75" thickBot="1" x14ac:dyDescent="0.3"/>
    <row r="66" spans="2:6" ht="15.75" thickBot="1" x14ac:dyDescent="0.3">
      <c r="C66" s="337" t="s">
        <v>1393</v>
      </c>
      <c r="D66" s="338"/>
      <c r="E66" s="338"/>
      <c r="F66" s="339"/>
    </row>
    <row r="67" spans="2:6" ht="15" customHeight="1" thickBot="1" x14ac:dyDescent="0.3">
      <c r="B67" s="340" t="s">
        <v>1886</v>
      </c>
      <c r="C67" s="198" t="s">
        <v>1394</v>
      </c>
      <c r="D67" s="343" t="s">
        <v>1395</v>
      </c>
      <c r="E67" s="343" t="s">
        <v>1396</v>
      </c>
      <c r="F67" s="343" t="s">
        <v>1397</v>
      </c>
    </row>
    <row r="68" spans="2:6" ht="15.75" thickBot="1" x14ac:dyDescent="0.3">
      <c r="B68" s="341"/>
      <c r="C68" s="199" t="s">
        <v>1398</v>
      </c>
      <c r="D68" s="344"/>
      <c r="E68" s="344"/>
      <c r="F68" s="344"/>
    </row>
    <row r="69" spans="2:6" ht="15.75" thickBot="1" x14ac:dyDescent="0.3">
      <c r="B69" s="341"/>
      <c r="C69" s="132" t="s">
        <v>1399</v>
      </c>
      <c r="D69" s="181"/>
      <c r="E69" s="133"/>
      <c r="F69" s="133"/>
    </row>
    <row r="70" spans="2:6" ht="15.75" thickBot="1" x14ac:dyDescent="0.3">
      <c r="B70" s="341"/>
      <c r="C70" s="132" t="s">
        <v>1400</v>
      </c>
      <c r="D70" s="133"/>
      <c r="E70" s="134"/>
      <c r="F70" s="133"/>
    </row>
    <row r="71" spans="2:6" ht="15.75" thickBot="1" x14ac:dyDescent="0.3">
      <c r="B71" s="342"/>
      <c r="C71" s="132" t="s">
        <v>1401</v>
      </c>
      <c r="D71" s="135" t="s">
        <v>1402</v>
      </c>
      <c r="E71" s="136"/>
      <c r="F71" s="133"/>
    </row>
    <row r="72" spans="2:6" ht="15.75" thickBot="1" x14ac:dyDescent="0.3"/>
    <row r="73" spans="2:6" ht="15.75" thickBot="1" x14ac:dyDescent="0.3">
      <c r="C73" s="337" t="s">
        <v>1393</v>
      </c>
      <c r="D73" s="338"/>
      <c r="E73" s="338"/>
      <c r="F73" s="339"/>
    </row>
    <row r="74" spans="2:6" ht="15" customHeight="1" thickBot="1" x14ac:dyDescent="0.3">
      <c r="B74" s="354" t="s">
        <v>1416</v>
      </c>
      <c r="C74" s="198" t="s">
        <v>1394</v>
      </c>
      <c r="D74" s="343" t="s">
        <v>1395</v>
      </c>
      <c r="E74" s="343" t="s">
        <v>1396</v>
      </c>
      <c r="F74" s="343" t="s">
        <v>1397</v>
      </c>
    </row>
    <row r="75" spans="2:6" ht="15.75" thickBot="1" x14ac:dyDescent="0.3">
      <c r="B75" s="355"/>
      <c r="C75" s="199" t="s">
        <v>1398</v>
      </c>
      <c r="D75" s="344"/>
      <c r="E75" s="344"/>
      <c r="F75" s="344"/>
    </row>
    <row r="76" spans="2:6" ht="15.75" thickBot="1" x14ac:dyDescent="0.3">
      <c r="B76" s="355"/>
      <c r="C76" s="132" t="s">
        <v>1399</v>
      </c>
      <c r="D76" s="181"/>
      <c r="E76" s="133"/>
      <c r="F76" s="133"/>
    </row>
    <row r="77" spans="2:6" ht="15.75" thickBot="1" x14ac:dyDescent="0.3">
      <c r="B77" s="355"/>
      <c r="C77" s="132" t="s">
        <v>1400</v>
      </c>
      <c r="D77" s="133"/>
      <c r="E77" s="134"/>
      <c r="F77" s="133"/>
    </row>
    <row r="78" spans="2:6" ht="15.75" thickBot="1" x14ac:dyDescent="0.3">
      <c r="B78" s="356"/>
      <c r="C78" s="132" t="s">
        <v>1401</v>
      </c>
      <c r="D78" s="135" t="s">
        <v>1402</v>
      </c>
      <c r="E78" s="136"/>
      <c r="F78" s="133"/>
    </row>
    <row r="79" spans="2:6" ht="15.75" thickBot="1" x14ac:dyDescent="0.3"/>
    <row r="80" spans="2:6" ht="15.75" thickBot="1" x14ac:dyDescent="0.3">
      <c r="C80" s="337" t="s">
        <v>1393</v>
      </c>
      <c r="D80" s="338"/>
      <c r="E80" s="338"/>
      <c r="F80" s="339"/>
    </row>
    <row r="81" spans="2:6" ht="15" customHeight="1" thickBot="1" x14ac:dyDescent="0.3">
      <c r="B81" s="354" t="s">
        <v>1414</v>
      </c>
      <c r="C81" s="198" t="s">
        <v>1394</v>
      </c>
      <c r="D81" s="343" t="s">
        <v>1395</v>
      </c>
      <c r="E81" s="343" t="s">
        <v>1396</v>
      </c>
      <c r="F81" s="343" t="s">
        <v>1397</v>
      </c>
    </row>
    <row r="82" spans="2:6" ht="15.75" thickBot="1" x14ac:dyDescent="0.3">
      <c r="B82" s="355"/>
      <c r="C82" s="199" t="s">
        <v>1398</v>
      </c>
      <c r="D82" s="344"/>
      <c r="E82" s="344"/>
      <c r="F82" s="344"/>
    </row>
    <row r="83" spans="2:6" ht="15.75" thickBot="1" x14ac:dyDescent="0.3">
      <c r="B83" s="355"/>
      <c r="C83" s="132" t="s">
        <v>1399</v>
      </c>
      <c r="D83" s="181"/>
      <c r="E83" s="141" t="s">
        <v>1404</v>
      </c>
      <c r="F83" s="133"/>
    </row>
    <row r="84" spans="2:6" ht="15.75" thickBot="1" x14ac:dyDescent="0.3">
      <c r="B84" s="355"/>
      <c r="C84" s="132" t="s">
        <v>1400</v>
      </c>
      <c r="D84" s="133"/>
      <c r="E84" s="134"/>
      <c r="F84" s="133"/>
    </row>
    <row r="85" spans="2:6" ht="15.75" thickBot="1" x14ac:dyDescent="0.3">
      <c r="B85" s="356"/>
      <c r="C85" s="132" t="s">
        <v>1401</v>
      </c>
      <c r="D85" s="139"/>
      <c r="E85" s="136"/>
      <c r="F85" s="133"/>
    </row>
    <row r="87" spans="2:6" x14ac:dyDescent="0.25">
      <c r="B87" s="217" t="s">
        <v>1720</v>
      </c>
    </row>
    <row r="88" spans="2:6" ht="34.5" customHeight="1" x14ac:dyDescent="0.25">
      <c r="B88" s="357" t="s">
        <v>1407</v>
      </c>
      <c r="C88" s="357"/>
      <c r="D88" s="357"/>
      <c r="E88" s="357"/>
      <c r="F88" s="357"/>
    </row>
  </sheetData>
  <sheetProtection algorithmName="SHA-512" hashValue="/0F4RFDsD19hzGUSVDxrH36CH9IxH/MAfboBn+lyo6kCf670TX9coB8l9nttTVCC7MbN7QX8NQ/blRZjyKdD3A==" saltValue="O48g3L5kVMlUl/AJevj6Hw==" spinCount="100000" sheet="1" objects="1" scenarios="1"/>
  <mergeCells count="52">
    <mergeCell ref="B88:F88"/>
    <mergeCell ref="B81:B85"/>
    <mergeCell ref="D81:D82"/>
    <mergeCell ref="E81:E82"/>
    <mergeCell ref="F81:F82"/>
    <mergeCell ref="C80:F80"/>
    <mergeCell ref="B67:B71"/>
    <mergeCell ref="D67:D68"/>
    <mergeCell ref="E67:E68"/>
    <mergeCell ref="F67:F68"/>
    <mergeCell ref="C73:F73"/>
    <mergeCell ref="B74:B78"/>
    <mergeCell ref="D74:D75"/>
    <mergeCell ref="E74:E75"/>
    <mergeCell ref="F74:F75"/>
    <mergeCell ref="C52:F52"/>
    <mergeCell ref="B60:B64"/>
    <mergeCell ref="D60:D61"/>
    <mergeCell ref="E60:E61"/>
    <mergeCell ref="F60:F61"/>
    <mergeCell ref="C66:F66"/>
    <mergeCell ref="B53:B57"/>
    <mergeCell ref="D53:D54"/>
    <mergeCell ref="E53:E54"/>
    <mergeCell ref="F53:F54"/>
    <mergeCell ref="C59:F59"/>
    <mergeCell ref="B46:B50"/>
    <mergeCell ref="D46:D47"/>
    <mergeCell ref="E46:E47"/>
    <mergeCell ref="F46:F47"/>
    <mergeCell ref="C31:F31"/>
    <mergeCell ref="B39:B43"/>
    <mergeCell ref="D39:D40"/>
    <mergeCell ref="E39:E40"/>
    <mergeCell ref="F39:F40"/>
    <mergeCell ref="C45:F45"/>
    <mergeCell ref="B32:B36"/>
    <mergeCell ref="D32:D33"/>
    <mergeCell ref="E32:E33"/>
    <mergeCell ref="F32:F33"/>
    <mergeCell ref="C38:F38"/>
    <mergeCell ref="B11:F14"/>
    <mergeCell ref="C17:F17"/>
    <mergeCell ref="B18:B22"/>
    <mergeCell ref="D18:D19"/>
    <mergeCell ref="E18:E19"/>
    <mergeCell ref="F18:F19"/>
    <mergeCell ref="C24:F24"/>
    <mergeCell ref="B25:B29"/>
    <mergeCell ref="D25:D26"/>
    <mergeCell ref="E25:E26"/>
    <mergeCell ref="F25:F26"/>
  </mergeCells>
  <pageMargins left="0.7" right="0.7" top="0.75" bottom="0.75" header="0.3" footer="0.3"/>
  <pageSetup paperSize="8" scale="80" orientation="portrait"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6</vt:i4>
      </vt:variant>
    </vt:vector>
  </HeadingPairs>
  <TitlesOfParts>
    <vt:vector size="27" baseType="lpstr">
      <vt:lpstr>Scheme master</vt:lpstr>
      <vt:lpstr>PHY rollback</vt:lpstr>
      <vt:lpstr>PHY simnav</vt:lpstr>
      <vt:lpstr>CHY rollback</vt:lpstr>
      <vt:lpstr>CHY simnav</vt:lpstr>
      <vt:lpstr>TB</vt:lpstr>
      <vt:lpstr>Mapping</vt:lpstr>
      <vt:lpstr>Check</vt:lpstr>
      <vt:lpstr>HY financials</vt:lpstr>
      <vt:lpstr>Notes to accounts</vt:lpstr>
      <vt:lpstr>Dividend</vt:lpstr>
      <vt:lpstr>Expense ratio</vt:lpstr>
      <vt:lpstr>AAUM</vt:lpstr>
      <vt:lpstr>Returns</vt:lpstr>
      <vt:lpstr>Provision</vt:lpstr>
      <vt:lpstr>Associate pay</vt:lpstr>
      <vt:lpstr>Associate pay IDBI</vt:lpstr>
      <vt:lpstr>Associate inv</vt:lpstr>
      <vt:lpstr>Annexure 1</vt:lpstr>
      <vt:lpstr>Annexure 2</vt:lpstr>
      <vt:lpstr>Annexure 3</vt:lpstr>
      <vt:lpstr>'Annexure 1'!Print_Area</vt:lpstr>
      <vt:lpstr>'HY financials'!Print_Area</vt:lpstr>
      <vt:lpstr>'Notes to accounts'!Print_Area</vt:lpstr>
      <vt:lpstr>'Annexure 1'!Print_Titles</vt:lpstr>
      <vt:lpstr>'Annexure 2'!Print_Titles</vt:lpstr>
      <vt:lpstr>'HY financials'!Print_Titles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Jawale/MO-FA/CO</cp:lastModifiedBy>
  <cp:lastPrinted>2025-04-24T14:44:30Z</cp:lastPrinted>
  <dcterms:created xsi:type="dcterms:W3CDTF">2019-04-02T14:03:36Z</dcterms:created>
  <dcterms:modified xsi:type="dcterms:W3CDTF">2025-04-28T14:50:09Z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2024-04-17T09:05:24Z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89ed4e95-e5c1-446b-b404-abcc4d86fbc2</vt:lpwstr>
  </property>
  <property fmtid="{D5CDD505-2E9C-101B-9397-08002B2CF9AE}" pid="8" name="MSIP_Label_840e60c6-cef6-4cc0-a98d-364c7249d74b_ContentBits">
    <vt:lpwstr>1</vt:lpwstr>
  </property>
</Properties>
</file>